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comments3.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defaultThemeVersion="124226"/>
  <bookViews>
    <workbookView xWindow="2880" yWindow="0" windowWidth="22365" windowHeight="12390" tabRatio="888" firstSheet="2" activeTab="3"/>
  </bookViews>
  <sheets>
    <sheet name="LCHS SHEETS _ FLOOR PLANS" sheetId="45" state="hidden" r:id="rId1"/>
    <sheet name="OfficePaperVsExpectedDeltas" sheetId="42" state="hidden" r:id="rId2"/>
    <sheet name="Intro" sheetId="1" r:id="rId3"/>
    <sheet name="Current Assumptions" sheetId="4" r:id="rId4"/>
    <sheet name="Expected Assumptions" sheetId="5" r:id="rId5"/>
    <sheet name="Summary" sheetId="2" r:id="rId6"/>
    <sheet name="010_Facility_Criteria " sheetId="6" r:id="rId7"/>
    <sheet name="020_Discipline_Specification " sheetId="51" r:id="rId8"/>
    <sheet name="030_Feasibility_Study" sheetId="52" r:id="rId9"/>
    <sheet name="040_Project_Definition " sheetId="9" r:id="rId10"/>
    <sheet name="050_Space_Program " sheetId="56" r:id="rId11"/>
    <sheet name="060_Product_Program" sheetId="11" r:id="rId12"/>
    <sheet name="070_Request_For_Proposal" sheetId="12" r:id="rId13"/>
    <sheet name="080_Design_Early" sheetId="13" r:id="rId14"/>
    <sheet name="090_Design_Schematic" sheetId="14" r:id="rId15"/>
    <sheet name="100_Design_Coordinated" sheetId="15" r:id="rId16"/>
    <sheet name="110_Design_Final" sheetId="16" r:id="rId17"/>
    <sheet name="120_Request_For_Proposal" sheetId="17" r:id="rId18"/>
    <sheet name="130_Inquiry_Issue " sheetId="18" r:id="rId19"/>
    <sheet name="140_PreConstruction_Plan" sheetId="71" r:id="rId20"/>
    <sheet name="150_Inquiry_Issue_(RFI)" sheetId="24" r:id="rId21"/>
    <sheet name="160Product Type_Selection" sheetId="25" r:id="rId22"/>
    <sheet name="170_System_Layout" sheetId="26" r:id="rId23"/>
    <sheet name="180_Submittal_Package " sheetId="27" r:id="rId24"/>
    <sheet name="190_Submittal_Issue " sheetId="28" r:id="rId25"/>
    <sheet name="200_Purchase_Order " sheetId="75" r:id="rId26"/>
    <sheet name="210_Product_Installation " sheetId="67" r:id="rId27"/>
    <sheet name="220_Start-Up" sheetId="31" r:id="rId28"/>
    <sheet name="230_Product_Inspection" sheetId="32" r:id="rId29"/>
    <sheet name="240_Punchlist_Issue" sheetId="74" r:id="rId30"/>
    <sheet name="250_Turnover_Package" sheetId="35" r:id="rId31"/>
  </sheets>
  <externalReferences>
    <externalReference r:id="rId32"/>
  </externalReferences>
  <definedNames>
    <definedName name="A_E_Overhead" localSheetId="1">[1]CurrentAssumptions!#REF!</definedName>
    <definedName name="A_E_Profit" localSheetId="1">[1]CurrentAssumptions!#REF!</definedName>
    <definedName name="Architect_Administrative_Rate" localSheetId="1">[1]CurrentAssumptions!$B$57</definedName>
    <definedName name="Architect_Administrative_Rate">'Current Assumptions'!$B$57</definedName>
    <definedName name="Architect_Administrative_Rate_N" localSheetId="4">'Expected Assumptions'!$A$57</definedName>
    <definedName name="Architect_Administrative_Rate_N">'Current Assumptions'!$A$57</definedName>
    <definedName name="Assistant_Construction_Project_Manager_Rate" localSheetId="1">[1]CurrentAssumptions!$B$59</definedName>
    <definedName name="Assistant_Construction_Project_Manager_Rate">'Current Assumptions'!$B$59</definedName>
    <definedName name="Assistant_Construction_Project_Manager_Rate_N" localSheetId="4">'Expected Assumptions'!$A$59</definedName>
    <definedName name="Assistant_Construction_Project_Manager_Rate_N" localSheetId="1">[1]CurrentAssumptions!$A$59</definedName>
    <definedName name="Assistant_Construction_Project_Manager_Rate_N">'Current Assumptions'!$A$59</definedName>
    <definedName name="Attribute_Data_Elements" localSheetId="1">[1]CurrentAssumptions!#REF!</definedName>
    <definedName name="Attribute_Data_Properties" localSheetId="1">[1]CurrentAssumptions!#REF!</definedName>
    <definedName name="Average_Number_of_Product_Inspections" localSheetId="1">[1]CurrentAssumptions!#REF!</definedName>
    <definedName name="Average_Number_of_Product_Inspections_N" localSheetId="1">[1]CurrentAssumptions!#REF!</definedName>
    <definedName name="Average_Shipping_Costs_per_Transmittal" localSheetId="1">[1]CurrentAssumptions!#REF!</definedName>
    <definedName name="Average_Shipping_Costs_per_Transmittal_N" localSheetId="1">[1]CurrentAssumptions!#REF!</definedName>
    <definedName name="Avg.__Time_to_Arrive_at_Component" localSheetId="1">[1]CurrentAssumptions!#REF!</definedName>
    <definedName name="Avg._Complexity_Factor" localSheetId="1">[1]CurrentAssumptions!#REF!</definedName>
    <definedName name="Avg._Conceptual_Design_Time" localSheetId="1">[1]CurrentAssumptions!#REF!</definedName>
    <definedName name="Avg._Conceptual_Design_Time_N" localSheetId="1">[1]CurrentAssumptions!#REF!</definedName>
    <definedName name="Avg._Construction_Estimates_Reqd." localSheetId="1">[1]CurrentAssumptions!#REF!</definedName>
    <definedName name="Avg._Cost_Carpet_Estimate" localSheetId="1">[1]CurrentAssumptions!#REF!</definedName>
    <definedName name="Avg._Cost_Door_Count" localSheetId="1">[1]CurrentAssumptions!#REF!</definedName>
    <definedName name="Avg._Cost_Elec_Equipment_Count" localSheetId="1">[1]CurrentAssumptions!#REF!</definedName>
    <definedName name="Avg._Cost_Hardware_Count" localSheetId="1">[1]CurrentAssumptions!#REF!</definedName>
    <definedName name="Avg._Cost_HVAC_Equipment_Count" localSheetId="1">[1]CurrentAssumptions!#REF!</definedName>
    <definedName name="Avg._Cost_Plumbing_Fixture_Count" localSheetId="1">[1]CurrentAssumptions!#REF!</definedName>
    <definedName name="Avg._Cost_Repro_Drawings" localSheetId="1">[1]CurrentAssumptions!#REF!</definedName>
    <definedName name="Avg._Cost_Repro_Pages" localSheetId="1">[1]CurrentAssumptions!#REF!</definedName>
    <definedName name="Avg._Cost_to_Transcribe_Plate" localSheetId="1">[1]CurrentAssumptions!#REF!</definedName>
    <definedName name="Avg._Cost_to_Transcribe_Tag" localSheetId="1">[1]CurrentAssumptions!#REF!</definedName>
    <definedName name="Avg._Cost_Wall_Covering_Estimate" localSheetId="1">[1]CurrentAssumptions!#REF!</definedName>
    <definedName name="Avg._Cost_Window_Count" localSheetId="1">[1]CurrentAssumptions!#REF!</definedName>
    <definedName name="Avg._Count_Tagged_Components" localSheetId="1">[1]CurrentAssumptions!$B$11</definedName>
    <definedName name="Avg._Count_Tagged_Components">'Current Assumptions'!$B$12</definedName>
    <definedName name="Avg._Count_Tagged_Components_components_project_N" localSheetId="4">'Expected Assumptions'!$A$12</definedName>
    <definedName name="Avg._Count_Tagged_Components_components_project_N" localSheetId="1">[1]CurrentAssumptions!$A$11</definedName>
    <definedName name="Avg._Count_Tagged_Components_components_project_N">'Current Assumptions'!$A$12</definedName>
    <definedName name="Avg._Delivery_of_Equipment_Lists" localSheetId="1">[1]CurrentAssumptions!#REF!</definedName>
    <definedName name="Avg._Delivery_of_Space_Function_Lists" localSheetId="1">[1]CurrentAssumptions!#REF!</definedName>
    <definedName name="Avg._Design_Estimates_Reqd." localSheetId="1">[1]CurrentAssumptions!#REF!</definedName>
    <definedName name="Avg._Distance_from_Office_to_Site" localSheetId="1">[1]CurrentAssumptions!#REF!</definedName>
    <definedName name="Avg._Distrance_from_Stakeholders" localSheetId="1">[1]CurrentAssumptions!#REF!</definedName>
    <definedName name="Avg._Distributions_Required" localSheetId="1">[1]CurrentAssumptions!#REF!</definedName>
    <definedName name="Avg._Drawing_Pages" localSheetId="1">[1]CurrentAssumptions!#REF!</definedName>
    <definedName name="Avg._Drawing_Sheets_per_Building" localSheetId="1">[1]CurrentAssumptions!#REF!</definedName>
    <definedName name="Avg._Early_Design_Esimates_Reqd." localSheetId="1">[1]CurrentAssumptions!#REF!</definedName>
    <definedName name="Avg._Equip_Components" localSheetId="1">[1]CurrentAssumptions!#REF!</definedName>
    <definedName name="Avg._In_house_Reproduction_Time_Per_Submittal_Set" localSheetId="1">[1]CurrentAssumptions!#REF!</definedName>
    <definedName name="Avg._In_House_Reproduction_Time_Per_Submittal_Set_N" localSheetId="1">[1]CurrentAssumptions!#REF!</definedName>
    <definedName name="Avg._Items_Identified" localSheetId="1">[1]CurrentAssumptions!#REF!</definedName>
    <definedName name="Avg._Mailiing_Cost_per_Transmittal_" localSheetId="1">[1]CurrentAssumptions!#REF!</definedName>
    <definedName name="Avg._Mailiing_Cost_per_Transmittal_N" localSheetId="1">[1]CurrentAssumptions!#REF!</definedName>
    <definedName name="Avg._Meeting_Duration" localSheetId="1">[1]CurrentAssumptions!#REF!</definedName>
    <definedName name="Avg._Meeting_Participants" localSheetId="1">[1]CurrentAssumptions!#REF!</definedName>
    <definedName name="Avg._Number_of_Architectural_Design_Early_Drawings" localSheetId="1">[1]CurrentAssumptions!#REF!</definedName>
    <definedName name="Avg._Number_of_Architectural_Design_Early_Drawings_N" localSheetId="1">[1]CurrentAssumptions!#REF!</definedName>
    <definedName name="Avg._Number_of_Architectural_Products__Construction" localSheetId="1">[1]CurrentAssumptions!#REF!</definedName>
    <definedName name="Avg._Number_of_Architectural_Products__Design" localSheetId="1">[1]CurrentAssumptions!#REF!</definedName>
    <definedName name="Avg._Number_of_Architectural_Products__Product_Program" localSheetId="1">[1]CurrentAssumptions!#REF!</definedName>
    <definedName name="Avg._Number_of_Architectural_Products_Construction_N" localSheetId="1">[1]CurrentAssumptions!#REF!</definedName>
    <definedName name="Avg._Number_of_Architectural_Products_Design_N" localSheetId="1">[1]CurrentAssumptions!#REF!</definedName>
    <definedName name="Avg._Number_of_Architectural_Products_N" localSheetId="1">[1]CurrentAssumptions!#REF!</definedName>
    <definedName name="Avg._Number_of_Control_Products__Construction" localSheetId="1">[1]CurrentAssumptions!#REF!</definedName>
    <definedName name="Avg._Number_of_Control_Products__Design" localSheetId="1">[1]CurrentAssumptions!#REF!</definedName>
    <definedName name="Avg._Number_of_Control_Products__Product_Program" localSheetId="1">[1]CurrentAssumptions!#REF!</definedName>
    <definedName name="Avg._Number_of_Control_Products_Construction_N" localSheetId="1">[1]CurrentAssumptions!#REF!</definedName>
    <definedName name="Avg._Number_of_Control_Products_Design_N" localSheetId="1">[1]CurrentAssumptions!#REF!</definedName>
    <definedName name="Avg._Number_of_Control_Products_N" localSheetId="1">[1]CurrentAssumptions!#REF!</definedName>
    <definedName name="Avg._Number_of_Conveying_Equipment_Product_Types__Construction_N" localSheetId="1">[1]CurrentAssumptions!#REF!</definedName>
    <definedName name="Avg._Number_of_Conveying_Equipment_Products__Construction" localSheetId="1">[1]CurrentAssumptions!#REF!</definedName>
    <definedName name="Avg._Number_of_Conveying_Equipment_Products__Design" localSheetId="1">[1]CurrentAssumptions!#REF!</definedName>
    <definedName name="Avg._Number_of_Conveying_Equipment_Products__Product_Program" localSheetId="1">[1]CurrentAssumptions!#REF!</definedName>
    <definedName name="Avg._Number_of_Conveying_Equipment_Products_Design_N" localSheetId="1">[1]CurrentAssumptions!#REF!</definedName>
    <definedName name="Avg._Number_of_Conveying_Equipment_Products_N" localSheetId="1">[1]CurrentAssumptions!#REF!</definedName>
    <definedName name="Avg._Number_of_Conveyings_Equipment_Products_Construction_N" localSheetId="1">[1]CurrentAssumptions!#REF!</definedName>
    <definedName name="Avg._Number_of_Design_Coordinated_Drawings" localSheetId="1">[1]CurrentAssumptions!$B$30</definedName>
    <definedName name="Avg._Number_of_Design_Coordinated_Drawings">'Current Assumptions'!$B$30</definedName>
    <definedName name="Avg._Number_of_Design_Coordinated_Drawings_N" localSheetId="4">'Expected Assumptions'!$A$30</definedName>
    <definedName name="Avg._Number_of_Design_Coordinated_Drawings_N" localSheetId="1">[1]CurrentAssumptions!$A$30</definedName>
    <definedName name="Avg._Number_of_Design_Coordinated_Drawings_N">'Current Assumptions'!$A$30</definedName>
    <definedName name="Avg._Number_of_Design_Early_Drawings" localSheetId="1">[1]CurrentAssumptions!$B$25</definedName>
    <definedName name="Avg._Number_of_Design_Early_Drawings">'Current Assumptions'!$B$25</definedName>
    <definedName name="Avg._Number_of_Design_Early_Drawings_N" localSheetId="4">'Expected Assumptions'!$A$25</definedName>
    <definedName name="Avg._Number_of_Design_Early_Drawings_N" localSheetId="1">[1]CurrentAssumptions!$A$25</definedName>
    <definedName name="Avg._Number_of_Design_Early_Drawings_N">'Current Assumptions'!$A$25</definedName>
    <definedName name="Avg._Number_of_Design_Final_Drawings" localSheetId="1">[1]CurrentAssumptions!$B$33</definedName>
    <definedName name="Avg._Number_of_Design_Final_Drawings">'Current Assumptions'!$B$33</definedName>
    <definedName name="Avg._Number_of_Design_Final_Drawings_N" localSheetId="4">'Expected Assumptions'!$A$33</definedName>
    <definedName name="Avg._Number_of_Design_Final_Drawings_N" localSheetId="1">[1]CurrentAssumptions!$A$33</definedName>
    <definedName name="Avg._Number_of_Design_Final_Drawings_N">'Current Assumptions'!$A$33</definedName>
    <definedName name="Avg._Number_of_Design_Options_N" localSheetId="4">'Expected Assumptions'!$A$16</definedName>
    <definedName name="Avg._Number_of_Design_Options_N" localSheetId="1">[1]CurrentAssumptions!$A$16</definedName>
    <definedName name="Avg._Number_of_Design_Options_N">'Current Assumptions'!$A$16</definedName>
    <definedName name="Avg._Number_of_Design_Schematic_Drawings" localSheetId="1">[1]CurrentAssumptions!$B$27</definedName>
    <definedName name="Avg._Number_of_Design_Schematic_Drawings">'Current Assumptions'!$B$27</definedName>
    <definedName name="Avg._Number_of_Design_Schematic_Drawings_N" localSheetId="4">'Expected Assumptions'!$A$27</definedName>
    <definedName name="Avg._Number_of_Design_Schematic_Drawings_N" localSheetId="1">[1]CurrentAssumptions!$A$27</definedName>
    <definedName name="Avg._Number_of_Design_Schematic_Drawings_N">'Current Assumptions'!$A$27</definedName>
    <definedName name="Avg._Number_of_Electrical_Products__Construction" localSheetId="1">[1]CurrentAssumptions!#REF!</definedName>
    <definedName name="Avg._Number_of_Electrical_Products__Design" localSheetId="1">[1]CurrentAssumptions!#REF!</definedName>
    <definedName name="Avg._Number_of_Electrical_Products__Product_Program" localSheetId="1">[1]CurrentAssumptions!#REF!</definedName>
    <definedName name="Avg._Number_of_Electrical_Products_Construction_N" localSheetId="1">[1]CurrentAssumptions!#REF!</definedName>
    <definedName name="Avg._Number_of_Electrical_Products_Design_N" localSheetId="1">[1]CurrentAssumptions!#REF!</definedName>
    <definedName name="Avg._Number_of_Electrical_Products_N" localSheetId="1">[1]CurrentAssumptions!#REF!</definedName>
    <definedName name="Avg._Number_of_Equipment_Types" localSheetId="1">[1]CurrentAssumptions!$B$10</definedName>
    <definedName name="Avg._Number_of_Equipment_Types">'Current Assumptions'!$B$11</definedName>
    <definedName name="Avg._Number_of_Equipment_Types_N" localSheetId="4">'Expected Assumptions'!$A$11</definedName>
    <definedName name="Avg._Number_of_Equipment_Types_N" localSheetId="1">[1]CurrentAssumptions!$A$10</definedName>
    <definedName name="Avg._Number_of_Equipment_Types_N">'Current Assumptions'!$A$11</definedName>
    <definedName name="Avg._Number_of_Fire_Suppression_Products__Construction" localSheetId="1">[1]CurrentAssumptions!#REF!</definedName>
    <definedName name="Avg._Number_of_Fire_Suppression_Products__Design" localSheetId="1">[1]CurrentAssumptions!#REF!</definedName>
    <definedName name="Avg._Number_of_Fire_Suppression_Products__Product_Program" localSheetId="1">[1]CurrentAssumptions!#REF!</definedName>
    <definedName name="Avg._Number_of_Fire_Suppression_Products_Construction_N" localSheetId="1">[1]CurrentAssumptions!#REF!</definedName>
    <definedName name="Avg._Number_of_Fire_Suppression_Products_Design_N" localSheetId="1">[1]CurrentAssumptions!#REF!</definedName>
    <definedName name="Avg._Number_of_Fire_Suppression_Products_N" localSheetId="1">[1]CurrentAssumptions!#REF!</definedName>
    <definedName name="Avg._Number_of_Floors_per_Building" localSheetId="1">[1]CurrentAssumptions!#REF!</definedName>
    <definedName name="Avg._Number_of_Furnishing_Products__Construction" localSheetId="1">[1]CurrentAssumptions!#REF!</definedName>
    <definedName name="Avg._Number_of_Furnishing_Products__Design" localSheetId="1">[1]CurrentAssumptions!#REF!</definedName>
    <definedName name="Avg._Number_of_Furnishing_Products__Product_Program" localSheetId="1">[1]CurrentAssumptions!#REF!</definedName>
    <definedName name="Avg._Number_of_Furnishing_Products_Construction_N" localSheetId="1">[1]CurrentAssumptions!#REF!</definedName>
    <definedName name="Avg._Number_of_Furnishing_Products_Design_N" localSheetId="1">[1]CurrentAssumptions!#REF!</definedName>
    <definedName name="Avg._Number_of_Furnishing_Products_N" localSheetId="1">[1]CurrentAssumptions!#REF!</definedName>
    <definedName name="Avg._Number_of_HVAC_Products__Construction" localSheetId="1">[1]CurrentAssumptions!#REF!</definedName>
    <definedName name="Avg._Number_of_HVAC_Products__Design" localSheetId="1">[1]CurrentAssumptions!#REF!</definedName>
    <definedName name="Avg._Number_of_HVAC_Products__Product_Program" localSheetId="1">[1]CurrentAssumptions!#REF!</definedName>
    <definedName name="Avg._Number_of_HVAC_Products_Construction_N" localSheetId="1">[1]CurrentAssumptions!#REF!</definedName>
    <definedName name="Avg._Number_of_HVAC_Products_Design_N" localSheetId="1">[1]CurrentAssumptions!#REF!</definedName>
    <definedName name="Avg._Number_of_HVAC_Products_N" localSheetId="1">[1]CurrentAssumptions!#REF!</definedName>
    <definedName name="Avg._Number_of_Letter_Sized_Pages_in_Design_Narrative_per_Option_N" localSheetId="4">'Expected Assumptions'!$A$19</definedName>
    <definedName name="Avg._Number_of_Letter_Sized_Pages_in_Design_Narrative_per_Option_N" localSheetId="1">[1]CurrentAssumptions!$A$19</definedName>
    <definedName name="Avg._Number_of_Letter_Sized_Pages_in_Design_Narrative_per_Option_N">'Current Assumptions'!$A$19</definedName>
    <definedName name="Avg._Number_of_Options" localSheetId="1">[1]CurrentAssumptions!$B$16</definedName>
    <definedName name="Avg._Number_of_Options">'Current Assumptions'!$B$16</definedName>
    <definedName name="Avg._Number_of_Other_Products__Construction" localSheetId="1">[1]CurrentAssumptions!#REF!</definedName>
    <definedName name="Avg._Number_of_Other_Products__Other" localSheetId="1">[1]CurrentAssumptions!#REF!</definedName>
    <definedName name="Avg._Number_of_Other_Products__Product_Program" localSheetId="1">[1]CurrentAssumptions!#REF!</definedName>
    <definedName name="Avg._Number_of_Other_Products_Construction_N" localSheetId="1">[1]CurrentAssumptions!#REF!</definedName>
    <definedName name="Avg._Number_of_Other_Products_Design_N" localSheetId="1">[1]CurrentAssumptions!#REF!</definedName>
    <definedName name="Avg._Number_of_Other_Products_ProductProgram_N" localSheetId="1">[1]CurrentAssumptions!#REF!</definedName>
    <definedName name="Avg._Number_of_Pages_in_a_Design_Coordinated_Narrative" localSheetId="1">[1]CurrentAssumptions!$B$31</definedName>
    <definedName name="Avg._Number_of_Pages_in_a_Design_Coordinated_Narrative">'Current Assumptions'!$B$31</definedName>
    <definedName name="Avg._Number_of_Pages_in_a_Design_Coordinated_Narrative_N" localSheetId="4">'Expected Assumptions'!$A$31</definedName>
    <definedName name="Avg._Number_of_Pages_in_a_Design_Coordinated_Narrative_N" localSheetId="1">[1]CurrentAssumptions!$A$31</definedName>
    <definedName name="Avg._Number_of_Pages_in_a_Design_Coordinated_Narrative_N">'Current Assumptions'!$A$31</definedName>
    <definedName name="Avg._Number_of_Pages_in_a_Design_Coordinated_Specification" localSheetId="1">[1]CurrentAssumptions!$B$32</definedName>
    <definedName name="Avg._Number_of_Pages_in_a_Design_Coordinated_Specification">'Current Assumptions'!$B$32</definedName>
    <definedName name="Avg._Number_of_Pages_in_a_Design_Coordinated_Specification_N" localSheetId="4">'Expected Assumptions'!$A$32</definedName>
    <definedName name="Avg._Number_of_Pages_in_a_Design_Coordinated_Specification_N" localSheetId="1">[1]CurrentAssumptions!$A$32</definedName>
    <definedName name="Avg._Number_of_Pages_in_a_Design_Coordinated_Specification_N">'Current Assumptions'!$A$32</definedName>
    <definedName name="Avg._Number_of_Pages_in_a_Design_Early_Narrative" localSheetId="1">[1]CurrentAssumptions!$B$26</definedName>
    <definedName name="Avg._Number_of_Pages_in_a_Design_Early_Narrative">'Current Assumptions'!$B$26</definedName>
    <definedName name="Avg._Number_of_Pages_in_a_Design_Early_Narrative_N" localSheetId="4">'Expected Assumptions'!$A$26</definedName>
    <definedName name="Avg._Number_of_Pages_in_a_Design_Early_Narrative_N" localSheetId="1">[1]CurrentAssumptions!$A$26</definedName>
    <definedName name="Avg._Number_of_Pages_in_a_Design_Early_Narrative_N">'Current Assumptions'!$A$26</definedName>
    <definedName name="Avg._Number_of_Pages_in_a_Design_Final_Narrative" localSheetId="1">[1]CurrentAssumptions!$B$34</definedName>
    <definedName name="Avg._Number_of_Pages_in_a_Design_Final_Narrative">'Current Assumptions'!$B$34</definedName>
    <definedName name="Avg._Number_of_Pages_in_a_Design_Final_Narrative_N" localSheetId="4">'Expected Assumptions'!$A$34</definedName>
    <definedName name="Avg._Number_of_Pages_in_a_Design_Final_Narrative_N" localSheetId="1">[1]CurrentAssumptions!$A$34</definedName>
    <definedName name="Avg._Number_of_Pages_in_a_Design_Final_Narrative_N">'Current Assumptions'!$A$34</definedName>
    <definedName name="Avg._Number_of_Pages_in_a_Design_Final_Specification" localSheetId="1">[1]CurrentAssumptions!$B$35</definedName>
    <definedName name="Avg._Number_of_Pages_in_a_Design_Final_Specification">'Current Assumptions'!$B$35</definedName>
    <definedName name="Avg._Number_of_Pages_in_a_Design_Final_Specification_N" localSheetId="4">'Expected Assumptions'!$A$35</definedName>
    <definedName name="Avg._Number_of_Pages_in_a_Design_Final_Specification_N" localSheetId="1">[1]CurrentAssumptions!$A$35</definedName>
    <definedName name="Avg._Number_of_Pages_in_a_Design_Final_Specification_N">'Current Assumptions'!$A$35</definedName>
    <definedName name="Avg._Number_of_Pages_in_a_Design_Schematic_N" localSheetId="4">'Expected Assumptions'!$A$28</definedName>
    <definedName name="Avg._Number_of_Pages_in_a_Design_Schematic_N" localSheetId="1">[1]CurrentAssumptions!$A$28</definedName>
    <definedName name="Avg._Number_of_Pages_in_a_Design_Schematic_N">'Current Assumptions'!$A$28</definedName>
    <definedName name="Avg._Number_of_Pages_in_a_Design_Schematic_Narrative" localSheetId="1">[1]CurrentAssumptions!$B$28</definedName>
    <definedName name="Avg._Number_of_Pages_in_a_Design_Schematic_Narrative">'Current Assumptions'!$B$28</definedName>
    <definedName name="Avg._Number_of_Pages_in_a_Design_Schematic_Specification" localSheetId="1">[1]CurrentAssumptions!$B$29</definedName>
    <definedName name="Avg._Number_of_Pages_in_a_Design_Schematic_Specification">'Current Assumptions'!$B$29</definedName>
    <definedName name="Avg._Number_of_Pages_in_a_Design_Schematic_Specification_N" localSheetId="4">'Expected Assumptions'!$A$29</definedName>
    <definedName name="Avg._Number_of_Pages_in_a_Design_Schematic_Specification_N" localSheetId="1">[1]CurrentAssumptions!$A$29</definedName>
    <definedName name="Avg._Number_of_Pages_in_a_Design_Schematic_Specification_N">'Current Assumptions'!$A$29</definedName>
    <definedName name="Avg._Number_of_Pages_in_Design_Narrative_per_Design_Option" localSheetId="1">[1]CurrentAssumptions!$B$19</definedName>
    <definedName name="Avg._Number_of_Pages_in_Design_Narrative_per_Design_Option">'Current Assumptions'!$B$19</definedName>
    <definedName name="Avg._Number_of_Pages_in_Discipline_Specification" localSheetId="1">[1]CurrentAssumptions!$B$6</definedName>
    <definedName name="Avg._Number_of_Pages_in_Discipline_Specification">'Current Assumptions'!$B$6</definedName>
    <definedName name="Avg._Number_of_Pages_in_Discipline_Specification_N" localSheetId="4">'Expected Assumptions'!$A$6</definedName>
    <definedName name="Avg._Number_of_Pages_in_Discipline_Specification_N" localSheetId="1">[1]CurrentAssumptions!$A$6</definedName>
    <definedName name="Avg._Number_of_Pages_in_Discipline_Specification_N">'Current Assumptions'!$A$6</definedName>
    <definedName name="Avg._Number_of_Pages_in_Facility_Criteria">'Current Assumptions'!$B$5</definedName>
    <definedName name="Avg._Number_of_Pages_in_Facility_Criteria_N" localSheetId="4">'Expected Assumptions'!$A$5</definedName>
    <definedName name="Avg._Number_of_Pages_in_Facility_Criteria_N">'Current Assumptions'!$A$5</definedName>
    <definedName name="Avg._Number_of_Pages_in_Front_Matter" localSheetId="1">[1]CurrentAssumptions!$B$8</definedName>
    <definedName name="Avg._Number_of_Pages_in_Front_Matter">'Current Assumptions'!$B$8</definedName>
    <definedName name="Avg._Number_of_Pages_in_Front_Matter_N" localSheetId="4">'Expected Assumptions'!$A$8</definedName>
    <definedName name="Avg._Number_of_Pages_in_Front_Matter_N" localSheetId="1">[1]CurrentAssumptions!$A$8</definedName>
    <definedName name="Avg._Number_of_Pages_in_Front_Matter_N">'Current Assumptions'!$A$8</definedName>
    <definedName name="Avg._Number_of_Pages_in_Product_Program" localSheetId="1">[1]CurrentAssumptions!$B$21</definedName>
    <definedName name="Avg._Number_of_Pages_in_Product_Program">'Current Assumptions'!$B$21</definedName>
    <definedName name="Avg._Number_of_Pages_in_Product_Program_N" localSheetId="4">'Expected Assumptions'!$A$21</definedName>
    <definedName name="Avg._Number_of_Pages_in_Product_Program_N" localSheetId="1">[1]CurrentAssumptions!$A$21</definedName>
    <definedName name="Avg._Number_of_Pages_in_Product_Program_N">'Current Assumptions'!$A$21</definedName>
    <definedName name="Avg._Number_of_Pages_in_Project_Definition" localSheetId="1">[1]CurrentAssumptions!$B$7</definedName>
    <definedName name="Avg._Number_of_Pages_in_Project_Definition">'Current Assumptions'!$B$7</definedName>
    <definedName name="Avg._Number_of_Pages_in_Project_Definition_N" localSheetId="4">'Expected Assumptions'!$A$7</definedName>
    <definedName name="Avg._Number_of_Pages_in_Project_Definition_N" localSheetId="1">[1]CurrentAssumptions!$A$7</definedName>
    <definedName name="Avg._Number_of_Pages_in_Project_Definition_N">'Current Assumptions'!$A$7</definedName>
    <definedName name="Avg._Number_of_Pages_in_Space_Program" localSheetId="1">[1]CurrentAssumptions!$B$20</definedName>
    <definedName name="Avg._Number_of_Pages_in_Space_Program">'Current Assumptions'!$B$20</definedName>
    <definedName name="Avg._Number_of_Pages_in_Space_Program_N" localSheetId="4">'Expected Assumptions'!$A$20</definedName>
    <definedName name="Avg._Number_of_Pages_in_Space_Program_N" localSheetId="1">[1]CurrentAssumptions!$A$20</definedName>
    <definedName name="Avg._Number_of_Pages_in_Space_Program_N">'Current Assumptions'!$A$20</definedName>
    <definedName name="Avg._Number_of_Pages_in_Technical_Criteria" localSheetId="1">[1]CurrentAssumptions!$B$5</definedName>
    <definedName name="Avg._Number_of_Pages_in_Technical_Criteria_N" localSheetId="1">[1]CurrentAssumptions!$A$5</definedName>
    <definedName name="Avg._Number_of_Plumbing_Products__Construction" localSheetId="1">[1]CurrentAssumptions!#REF!</definedName>
    <definedName name="Avg._Number_of_Plumbing_Products__Design" localSheetId="1">[1]CurrentAssumptions!#REF!</definedName>
    <definedName name="Avg._Number_of_Plumbing_Products__Product_Program" localSheetId="1">[1]CurrentAssumptions!#REF!</definedName>
    <definedName name="Avg._Number_of_Plumbing_Products_Construction_N" localSheetId="1">[1]CurrentAssumptions!#REF!</definedName>
    <definedName name="Avg._Number_of_Plumbing_Products_Design_N" localSheetId="1">[1]CurrentAssumptions!#REF!</definedName>
    <definedName name="Avg._Number_of_Plumbing_Products_N" localSheetId="1">[1]CurrentAssumptions!#REF!</definedName>
    <definedName name="Avg._Number_of_Product_Types" localSheetId="1">[1]CurrentAssumptions!#REF!</definedName>
    <definedName name="Avg._Number_of_Products_Purchased_from_a_Supplier" localSheetId="1">[1]CurrentAssumptions!#REF!</definedName>
    <definedName name="Avg._Number_of_Products_Purchased_from_a_Supplier_N" localSheetId="1">[1]CurrentAssumptions!#REF!</definedName>
    <definedName name="Avg._Number_of_Requests_for_Information__RFIs" localSheetId="1">[1]CurrentAssumptions!#REF!</definedName>
    <definedName name="Avg._Number_of_Requests_for_Information_N" localSheetId="1">[1]CurrentAssumptions!#REF!</definedName>
    <definedName name="Avg._Number_of_Sheets_per_Option" localSheetId="1">[1]CurrentAssumptions!$B$18</definedName>
    <definedName name="Avg._Number_of_Sheets_per_Option">'Current Assumptions'!$B$18</definedName>
    <definedName name="Avg._Number_of_Sheets_per_Option_N" localSheetId="4">'Expected Assumptions'!$A$18</definedName>
    <definedName name="Avg._Number_of_Sheets_per_Option_N" localSheetId="1">[1]CurrentAssumptions!$A$18</definedName>
    <definedName name="Avg._Number_of_Sheets_per_Option_N">'Current Assumptions'!$A$18</definedName>
    <definedName name="Avg._Number_of_Site_Products__Construction" localSheetId="1">[1]CurrentAssumptions!#REF!</definedName>
    <definedName name="Avg._Number_of_Site_Products__Design" localSheetId="1">[1]CurrentAssumptions!#REF!</definedName>
    <definedName name="Avg._Number_of_Site_Products__Product_Program" localSheetId="1">[1]CurrentAssumptions!#REF!</definedName>
    <definedName name="Avg._Number_of_Site_Products_Construction_N" localSheetId="1">[1]CurrentAssumptions!#REF!</definedName>
    <definedName name="Avg._Number_of_Site_Products_Design_N" localSheetId="1">[1]CurrentAssumptions!#REF!</definedName>
    <definedName name="Avg._Number_of_Site_Products_N" localSheetId="1">[1]CurrentAssumptions!#REF!</definedName>
    <definedName name="Avg._Number_of_Space_Types_per_Building" localSheetId="1">[1]CurrentAssumptions!$B$12</definedName>
    <definedName name="Avg._Number_of_Space_Types_per_Building">'Current Assumptions'!$B$10</definedName>
    <definedName name="Avg._Number_of_Space_Types_per_Building_N" localSheetId="4">'Expected Assumptions'!$A$10</definedName>
    <definedName name="Avg._Number_of_Space_Types_per_Building_N" localSheetId="1">[1]CurrentAssumptions!$A$12</definedName>
    <definedName name="Avg._Number_of_Space_Types_per_Building_N">'Current Assumptions'!$A$10</definedName>
    <definedName name="Avg._Number_of_Specialty_Equipment_Products__Construction" localSheetId="1">[1]CurrentAssumptions!#REF!</definedName>
    <definedName name="Avg._Number_of_Specialty_Equipment_Products__Design" localSheetId="1">[1]CurrentAssumptions!#REF!</definedName>
    <definedName name="Avg._Number_of_Specialty_Equipment_Products__Product_Program" localSheetId="1">[1]CurrentAssumptions!#REF!</definedName>
    <definedName name="Avg._Number_of_Specialty_Equipment_Products_Construction_N" localSheetId="1">[1]CurrentAssumptions!#REF!</definedName>
    <definedName name="Avg._Number_of_Specialty_Equipment_Products_Design_N" localSheetId="1">[1]CurrentAssumptions!#REF!</definedName>
    <definedName name="Avg._Number_of_Specialty_Equipment_Products_N" localSheetId="1">[1]CurrentAssumptions!#REF!</definedName>
    <definedName name="Avg._Number_of_Submittal_Sheets_in_a_Submittal_Item" localSheetId="1">[1]CurrentAssumptions!$B$45</definedName>
    <definedName name="Avg._Number_of_Submittal_Sheets_in_a_Submittal_Item">'Current Assumptions'!$B$45</definedName>
    <definedName name="Avg._Number_of_Submittal_Sheets_in_a_Submittal_Item_N" localSheetId="4">'Expected Assumptions'!$A$45</definedName>
    <definedName name="Avg._Number_of_Submittal_Sheets_in_a_Submittal_Item_N" localSheetId="1">[1]CurrentAssumptions!$A$45</definedName>
    <definedName name="Avg._Number_of_Submittal_Sheets_in_a_Submittal_Item_N">'Current Assumptions'!$A$45</definedName>
    <definedName name="Avg._Number_of_Transmittals" localSheetId="1">[1]CurrentAssumptions!#REF!</definedName>
    <definedName name="Avg._Number_of_Transmittals_N" localSheetId="1">[1]CurrentAssumptions!#REF!</definedName>
    <definedName name="Avg._of_Number_Design_Early_Drawings_N" localSheetId="4">'Expected Assumptions'!$A$25</definedName>
    <definedName name="Avg._of_Number_Design_Early_Drawings_N">'Current Assumptions'!$A$25</definedName>
    <definedName name="Avg._of_Number_of_Pages_in_a_Design_Coordinated_Narrative_N" localSheetId="4">'Expected Assumptions'!$A$31</definedName>
    <definedName name="Avg._of_Number_of_Pages_in_a_Design_Coordinated_Narrative_N">'Current Assumptions'!$A$31</definedName>
    <definedName name="Avg._Operaitons_Estimated_Reqd." localSheetId="1">[1]CurrentAssumptions!#REF!</definedName>
    <definedName name="Avg._Participants_Receiving" localSheetId="1">[1]CurrentAssumptions!#REF!</definedName>
    <definedName name="Avg._Per_Page_Copy_Cost" localSheetId="1">[1]CurrentAssumptions!$B$64</definedName>
    <definedName name="Avg._Per_Page_Copy_Cost">'Current Assumptions'!$B$64</definedName>
    <definedName name="Avg._Per_Page_Copy_Cost_N" localSheetId="4">'Expected Assumptions'!$A$64</definedName>
    <definedName name="Avg._Per_Page_Copy_Cost_N" localSheetId="1">[1]CurrentAssumptions!$A$64</definedName>
    <definedName name="Avg._Per_Page_Copy_Cost_N">'Current Assumptions'!$A$64</definedName>
    <definedName name="Avg._Per_Page_Mailing_Cost" localSheetId="1">[1]CurrentAssumptions!#REF!</definedName>
    <definedName name="Avg._Per_Page_Mailing_Cost_N" localSheetId="1">[1]CurrentAssumptions!#REF!</definedName>
    <definedName name="Avg._Per_Sheet_Copy_Cost" localSheetId="1">[1]CurrentAssumptions!$B$65</definedName>
    <definedName name="Avg._Per_Sheet_Copy_Cost">'Current Assumptions'!$B$65</definedName>
    <definedName name="Avg._Per_Sheet_Copy_Cost_N" localSheetId="4">'Expected Assumptions'!$A$65</definedName>
    <definedName name="Avg._Per_Sheet_Copy_Cost_N" localSheetId="1">[1]CurrentAssumptions!$A$65</definedName>
    <definedName name="Avg._Per_Sheet_Copy_Cost_N">'Current Assumptions'!$A$65</definedName>
    <definedName name="Avg._Per_Sheet_Mailing_Cost" localSheetId="1">[1]CurrentAssumptions!#REF!</definedName>
    <definedName name="Avg._Per_Sheet_Mailing_Cost_N" localSheetId="1">[1]CurrentAssumptions!#REF!</definedName>
    <definedName name="Avg._Pre.Design_Submittal_Sets_Reqd._PreDesign_N" localSheetId="4">'Expected Assumptions'!$A$17</definedName>
    <definedName name="Avg._Pre.Design_Submittal_Sets_Reqd._PreDesign_N" localSheetId="1">[1]CurrentAssumptions!$A$17</definedName>
    <definedName name="Avg._Pre.Design_Submittal_Sets_Reqd._PreDesign_N">'Current Assumptions'!$A$17</definedName>
    <definedName name="Avg._Project_Duration" localSheetId="1">[1]CurrentAssumptions!#REF!</definedName>
    <definedName name="Avg._Project_Life" localSheetId="1">[1]CurrentAssumptions!#REF!</definedName>
    <definedName name="Avg._Property_Entry_Update_Time" localSheetId="1">[1]CurrentAssumptions!#REF!</definedName>
    <definedName name="Avg._QA_Inspections_Reqd." localSheetId="1">[1]CurrentAssumptions!#REF!</definedName>
    <definedName name="Avg._QC_Inspections_Reqd." localSheetId="1">[1]CurrentAssumptions!#REF!</definedName>
    <definedName name="Avg._QTO_time_for_Architectural_Products" localSheetId="1">[1]CurrentAssumptions!#REF!</definedName>
    <definedName name="Avg._QTO_time_for_Architectural_Products_N" localSheetId="1">[1]CurrentAssumptions!#REF!</definedName>
    <definedName name="Avg._QTO_time_for_Control_Products" localSheetId="1">[1]CurrentAssumptions!#REF!</definedName>
    <definedName name="Avg._QTO_time_for_Control_Products_N" localSheetId="1">[1]CurrentAssumptions!#REF!</definedName>
    <definedName name="Avg._QTO_time_for_Conveying_Equipment" localSheetId="1">[1]CurrentAssumptions!#REF!</definedName>
    <definedName name="Avg._QTO_time_for_Conveying_Equipment_N" localSheetId="1">[1]CurrentAssumptions!#REF!</definedName>
    <definedName name="Avg._QTO_time_for_Electrical_Products" localSheetId="1">[1]CurrentAssumptions!#REF!</definedName>
    <definedName name="Avg._QTO_time_for_Electrical_Products_N" localSheetId="1">[1]CurrentAssumptions!#REF!</definedName>
    <definedName name="Avg._QTO_time_for_Fire_Supression_Products" localSheetId="1">[1]CurrentAssumptions!#REF!</definedName>
    <definedName name="Avg._QTO_time_for_Fire_Supression_Products_N" localSheetId="1">[1]CurrentAssumptions!#REF!</definedName>
    <definedName name="Avg._QTO_time_for_Furnishing_Products" localSheetId="1">[1]CurrentAssumptions!#REF!</definedName>
    <definedName name="Avg._QTO_time_for_Furnishing_Products_N" localSheetId="1">[1]CurrentAssumptions!#REF!</definedName>
    <definedName name="Avg._QTO_time_for_HVAC_Products" localSheetId="1">[1]CurrentAssumptions!#REF!</definedName>
    <definedName name="Avg._QTO_time_for_HVAC_Products_N" localSheetId="1">[1]CurrentAssumptions!#REF!</definedName>
    <definedName name="Avg._QTO_time_for_Other_Products" localSheetId="1">[1]CurrentAssumptions!#REF!</definedName>
    <definedName name="Avg._QTO_time_for_Other_Products_N" localSheetId="1">[1]CurrentAssumptions!#REF!</definedName>
    <definedName name="Avg._QTO_time_for_Plumbing_Products" localSheetId="1">[1]CurrentAssumptions!#REF!</definedName>
    <definedName name="Avg._QTO_time_for_Plumbing_Products_N" localSheetId="1">[1]CurrentAssumptions!#REF!</definedName>
    <definedName name="Avg._QTO_time_for_Site_Products" localSheetId="1">[1]CurrentAssumptions!#REF!</definedName>
    <definedName name="Avg._QTO_time_for_Site_Products_N" localSheetId="1">[1]CurrentAssumptions!#REF!</definedName>
    <definedName name="Avg._QTO_time_for_Specialty_Equipment" localSheetId="1">[1]CurrentAssumptions!#REF!</definedName>
    <definedName name="Avg._QTO_time_for_Specialty_Equipment_N" localSheetId="1">[1]CurrentAssumptions!#REF!</definedName>
    <definedName name="Avg._Resubmittal_Count" localSheetId="1">[1]CurrentAssumptions!#REF!</definedName>
    <definedName name="Avg._Resubmittal_Count_N" localSheetId="1">[1]CurrentAssumptions!#REF!</definedName>
    <definedName name="Avg._Site_Visit_Requirements" localSheetId="1">[1]CurrentAssumptions!#REF!</definedName>
    <definedName name="Avg._Sqare_Footage" localSheetId="1">[1]CurrentAssumptions!#REF!</definedName>
    <definedName name="Avg._Square_Footage_N" localSheetId="1">[1]CurrentAssumptions!#REF!</definedName>
    <definedName name="Avg._Submittal_Package" localSheetId="1">[1]CurrentAssumptions!$B$43</definedName>
    <definedName name="Avg._Submittal_Package">'Current Assumptions'!$B$43</definedName>
    <definedName name="Avg._Submittal_Package_N" localSheetId="4">'Expected Assumptions'!$A$43</definedName>
    <definedName name="Avg._Submittal_Package_N" localSheetId="1">[1]CurrentAssumptions!$A$43</definedName>
    <definedName name="Avg._Submittal_Package_N">'Current Assumptions'!$A$43</definedName>
    <definedName name="Avg._Submittal_Pages" localSheetId="1">[1]CurrentAssumptions!$B$44</definedName>
    <definedName name="Avg._Submittal_Pages">'Current Assumptions'!$B$44</definedName>
    <definedName name="Avg._Submittal_Pages_N" localSheetId="4">'Expected Assumptions'!$A$44</definedName>
    <definedName name="Avg._Submittal_Pages_N" localSheetId="1">[1]CurrentAssumptions!$A$44</definedName>
    <definedName name="Avg._Submittal_Pages_N">'Current Assumptions'!$A$44</definedName>
    <definedName name="Avg._Submittal_Sets_Reqd." localSheetId="1">[1]CurrentAssumptions!$B$42</definedName>
    <definedName name="Avg._Submittal_Sets_Reqd.">'Current Assumptions'!$B$42</definedName>
    <definedName name="Avg._Submittal_Sets_Reqd._Design" localSheetId="1">[1]CurrentAssumptions!$B$24</definedName>
    <definedName name="Avg._Submittal_Sets_Reqd._Design">'Current Assumptions'!$B$24</definedName>
    <definedName name="Avg._Submittal_Sets_Reqd._Design_N" localSheetId="4">'Expected Assumptions'!$A$24</definedName>
    <definedName name="Avg._Submittal_Sets_Reqd._Design_N" localSheetId="1">[1]CurrentAssumptions!$A$24</definedName>
    <definedName name="Avg._Submittal_Sets_Reqd._Design_N">'Current Assumptions'!$A$24</definedName>
    <definedName name="Avg._Submittal_Sets_Reqd._N" localSheetId="4">'Expected Assumptions'!$A$42</definedName>
    <definedName name="Avg._Submittal_Sets_Reqd._N" localSheetId="1">[1]CurrentAssumptions!$A$42</definedName>
    <definedName name="Avg._Submittal_Sets_Reqd._N">'Current Assumptions'!$A$42</definedName>
    <definedName name="Avg._Submittal_Sets_Reqd._PreDesign" localSheetId="1">[1]CurrentAssumptions!$B$17</definedName>
    <definedName name="Avg._Submittal_Sets_Reqd._PreDesign">'Current Assumptions'!$B$17</definedName>
    <definedName name="Avg._Submittals" localSheetId="1">[1]CurrentAssumptions!#REF!</definedName>
    <definedName name="Avg._Submittals_N" localSheetId="1">[1]CurrentAssumptions!#REF!</definedName>
    <definedName name="Avg._Sumittal_Sets_Reqd._Design_N" localSheetId="4">'Expected Assumptions'!$A$24</definedName>
    <definedName name="Avg._Sumittal_Sets_Reqd._Design_N">'Current Assumptions'!$A$24</definedName>
    <definedName name="Avg._Time_Needed_for_Info_Capture" localSheetId="1">[1]CurrentAssumptions!#REF!</definedName>
    <definedName name="Avg._Time_Needed_for_Manuals" localSheetId="1">[1]CurrentAssumptions!#REF!</definedName>
    <definedName name="Avg._Time_Per_Room_Data_Sheet" localSheetId="1">[1]CurrentAssumptions!#REF!</definedName>
    <definedName name="Avg._Time_Per_Space" localSheetId="1">[1]CurrentAssumptions!#REF!</definedName>
    <definedName name="Avg._Time_to_Approve" localSheetId="1">[1]CurrentAssumptions!#REF!</definedName>
    <definedName name="Avg._Time_to_Certify" localSheetId="1">[1]CurrentAssumptions!#REF!</definedName>
    <definedName name="Avg._Time_to_Copy_a_Set_of_Drawings" localSheetId="1">[1]CurrentAssumptions!#REF!</definedName>
    <definedName name="Avg._Time_to_Copy_a_Set_of_Drawings_N" localSheetId="1">[1]CurrentAssumptions!#REF!</definedName>
    <definedName name="Avg._Time_to_Log" localSheetId="1">[1]CurrentAssumptions!#REF!</definedName>
    <definedName name="Avg._Time_to_Log__hours___transmittal_Automated" localSheetId="1">[1]CurrentAssumptions!$B$14</definedName>
    <definedName name="Avg._Time_to_Log__hours___transmittal_Automated_N" localSheetId="1">[1]CurrentAssumptions!$A$14</definedName>
    <definedName name="Avg._Time_to_Log_N" localSheetId="1">[1]CurrentAssumptions!#REF!</definedName>
    <definedName name="Avg._Time_to_Log_Transmittals" localSheetId="1">[1]CurrentAssumptions!$B$13</definedName>
    <definedName name="Avg._Time_to_Log_Transmittals">'Current Assumptions'!$B$13</definedName>
    <definedName name="Avg._Time_to_Log_Transmittals_N" localSheetId="4">'Expected Assumptions'!$A$13</definedName>
    <definedName name="Avg._Time_to_Log_Transmittals_N" localSheetId="1">[1]CurrentAssumptions!$A$13</definedName>
    <definedName name="Avg._Time_to_Log_Transmittals_N">'Current Assumptions'!$A$13</definedName>
    <definedName name="Avg._Time_to_Prepare_Transmittal_and_Package_a_Submittal" localSheetId="1">[1]CurrentAssumptions!#REF!</definedName>
    <definedName name="Avg._Time_to_Prepare_Transmittal_and_Package_a_Submittal_N" localSheetId="1">[1]CurrentAssumptions!#REF!</definedName>
    <definedName name="Avg._Time_to_Produce___Gather__and_Compile_Review_Comments" localSheetId="1">[1]CurrentAssumptions!#REF!</definedName>
    <definedName name="Avg._Time_to_Produce_Gather_and_Compile_Review_Comments_N" localSheetId="1">[1]CurrentAssumptions!#REF!</definedName>
    <definedName name="Avg._Transcription_Cost" localSheetId="1">[1]CurrentAssumptions!#REF!</definedName>
    <definedName name="Avg._Transportation_Cost" localSheetId="1">[1]CurrentAssumptions!#REF!</definedName>
    <definedName name="Avg._Warranty_Call_Overages" localSheetId="1">[1]CurrentAssumptions!#REF!</definedName>
    <definedName name="Avg._Warranty_Calls" localSheetId="1">[1]CurrentAssumptions!#REF!</definedName>
    <definedName name="Avg._Zone_Charts_Reqd." localSheetId="1">[1]CurrentAssumptions!#REF!</definedName>
    <definedName name="Avg_Property_Entry_Generation_Time" localSheetId="1">[1]CurrentAssumptions!#REF!</definedName>
    <definedName name="Avg_QTO_Time_for_Equipment_Components" localSheetId="1">[1]CurrentAssumptions!$B$38</definedName>
    <definedName name="Avg_QTO_Time_for_Equipment_Components">'Current Assumptions'!$B$38</definedName>
    <definedName name="Avg_QTO_Time_for_Equipment_Components_N" localSheetId="4">'Expected Assumptions'!$A$38</definedName>
    <definedName name="Avg_QTO_Time_for_Equipment_Components_N" localSheetId="1">[1]CurrentAssumptions!$A$38</definedName>
    <definedName name="Avg_QTO_Time_for_Equipment_Components_N">'Current Assumptions'!$A$38</definedName>
    <definedName name="Avg_QTO_Time_for_Spaces_in_building" localSheetId="1">[1]CurrentAssumptions!$B$39</definedName>
    <definedName name="Avg_QTO_Time_for_Spaces_in_building">'Current Assumptions'!$B$39</definedName>
    <definedName name="Avg_QTO_Time_for_Spaces_in_building_N" localSheetId="4">'Expected Assumptions'!$A$39</definedName>
    <definedName name="Avg_QTO_Time_for_Spaces_in_building_N" localSheetId="1">[1]CurrentAssumptions!$A$39</definedName>
    <definedName name="Avg_QTO_Time_for_Spaces_in_building_N">'Current Assumptions'!$A$39</definedName>
    <definedName name="Avg_Spaces_per_Building_N" localSheetId="4">'Expected Assumptions'!$A$10</definedName>
    <definedName name="Avg_Spaces_per_Building_N">'Current Assumptions'!$A$10</definedName>
    <definedName name="Avg_Submittal_Sets_Reqd">'Current Assumptions'!$B$24</definedName>
    <definedName name="Avtg._Punch_List_Phase" localSheetId="1">[1]CurrentAssumptions!#REF!</definedName>
    <definedName name="Component_Data_Elements" localSheetId="1">[1]CurrentAssumptions!#REF!</definedName>
    <definedName name="Component_Data_Properties" localSheetId="1">[1]CurrentAssumptions!#REF!</definedName>
    <definedName name="Connection_Data_Elements" localSheetId="1">[1]CurrentAssumptions!#REF!</definedName>
    <definedName name="Connection_Data_Properties" localSheetId="1">[1]CurrentAssumptions!#REF!</definedName>
    <definedName name="Construction_Project_Manager_Rate" localSheetId="1">[1]CurrentAssumptions!$B$58</definedName>
    <definedName name="Construction_Project_Manager_Rate">'Current Assumptions'!$B$58</definedName>
    <definedName name="Construction_Project_Manager_Rate_N" localSheetId="4">'Expected Assumptions'!$A$58</definedName>
    <definedName name="Construction_Project_Manager_Rate_N" localSheetId="1">[1]CurrentAssumptions!$A$58</definedName>
    <definedName name="Construction_Project_Manager_Rate_N">'Current Assumptions'!$A$58</definedName>
    <definedName name="Construction_Superintendent_Rate" localSheetId="1">[1]CurrentAssumptions!#REF!</definedName>
    <definedName name="Construction_Superintendent_Rate_N" localSheetId="1">[1]CurrentAssumptions!#REF!</definedName>
    <definedName name="Contractor_Administrative_Rate" localSheetId="1">[1]CurrentAssumptions!$B$60</definedName>
    <definedName name="Contractor_Administrative_Rate">'Current Assumptions'!$B$60</definedName>
    <definedName name="Contractor_Administrative_Rate_N" localSheetId="4">'Expected Assumptions'!$A$60</definedName>
    <definedName name="Contractor_Administrative_Rate_N" localSheetId="1">[1]CurrentAssumptions!$A$60</definedName>
    <definedName name="Contractor_Administrative_Rate_N">'Current Assumptions'!$A$60</definedName>
    <definedName name="Coordinate_Data_Elements" localSheetId="1">[1]CurrentAssumptions!#REF!</definedName>
    <definedName name="Coordinate_Data_Properties" localSheetId="1">[1]CurrentAssumptions!#REF!</definedName>
    <definedName name="Document_Data_Elements" localSheetId="1">[1]CurrentAssumptions!#REF!</definedName>
    <definedName name="Document_Data_Properties" localSheetId="1">[1]CurrentAssumptions!#REF!</definedName>
    <definedName name="Drafter_Rate" localSheetId="1">[1]CurrentAssumptions!$B$56</definedName>
    <definedName name="Drafter_Rate">'Current Assumptions'!$B$56</definedName>
    <definedName name="Drafter_Rate_N" localSheetId="4">'Expected Assumptions'!$A$56</definedName>
    <definedName name="Drafter_Rate_N" localSheetId="1">[1]CurrentAssumptions!$A$56</definedName>
    <definedName name="Drafter_Rate_N">'Current Assumptions'!$A$56</definedName>
    <definedName name="Drafting_Production_Rate" localSheetId="1">[1]CurrentAssumptions!#REF!</definedName>
    <definedName name="Drafting_Production_Rate_N" localSheetId="1">[1]CurrentAssumptions!#REF!</definedName>
    <definedName name="Expected_Drawing_Sheets" localSheetId="1">[1]CurrentAssumptions!#REF!</definedName>
    <definedName name="Expected_Projects" localSheetId="1">[1]CurrentAssumptions!#REF!</definedName>
    <definedName name="Expected_Reduction_from_eSources" localSheetId="1">[1]CurrentAssumptions!#REF!</definedName>
    <definedName name="Expected_Renovation_Projects" localSheetId="1">[1]CurrentAssumptions!#REF!</definedName>
    <definedName name="Expected_Spaces" localSheetId="1">[1]CurrentAssumptions!#REF!</definedName>
    <definedName name="Expected_Tagged_Equipment" localSheetId="1">[1]CurrentAssumptions!#REF!</definedName>
    <definedName name="Extended_Overheads" localSheetId="1">[1]CurrentAssumptions!#REF!</definedName>
    <definedName name="Facility_Data_Elements" localSheetId="1">[1]CurrentAssumptions!#REF!</definedName>
    <definedName name="Facility_Data_Properties" localSheetId="1">[1]CurrentAssumptions!#REF!</definedName>
    <definedName name="Floor_Data_Elements" localSheetId="1">[1]CurrentAssumptions!#REF!</definedName>
    <definedName name="Floor_Data_Properties" localSheetId="1">[1]CurrentAssumptions!#REF!</definedName>
    <definedName name="Issue_Data_Elements" localSheetId="1">[1]CurrentAssumptions!#REF!</definedName>
    <definedName name="Issue_Data_Properties" localSheetId="1">[1]CurrentAssumptions!#REF!</definedName>
    <definedName name="Job_Data_Elements" localSheetId="1">[1]CurrentAssumptions!#REF!</definedName>
    <definedName name="Job_Data_Properties" localSheetId="1">[1]CurrentAssumptions!#REF!</definedName>
    <definedName name="Licensed_Professional_Rate" localSheetId="1">[1]CurrentAssumptions!$B$54</definedName>
    <definedName name="Licensed_Professional_Rate">'Current Assumptions'!$B$54</definedName>
    <definedName name="Licensed_Professional_Rate_N" localSheetId="4">'Expected Assumptions'!$A$54</definedName>
    <definedName name="Licensed_Professional_Rate_N" localSheetId="1">[1]CurrentAssumptions!$A$54</definedName>
    <definedName name="Licensed_Professional_Rate_N">'Current Assumptions'!$A$54</definedName>
    <definedName name="Managerial_Rate" localSheetId="1">[1]CurrentAssumptions!#REF!</definedName>
    <definedName name="Managerial_Rate_N" localSheetId="1">[1]CurrentAssumptions!#REF!</definedName>
    <definedName name="Meeting_Cost" localSheetId="1">[1]CurrentAssumptions!#REF!</definedName>
    <definedName name="Number_of_Architect_Drafters" localSheetId="1">[1]CurrentAssumptions!#REF!</definedName>
    <definedName name="Number_of_Architect_Drafters_N" localSheetId="1">[1]CurrentAssumptions!#REF!</definedName>
    <definedName name="Number_of_Assistant__Construction___Project_Managers" localSheetId="1">[1]CurrentAssumptions!#REF!</definedName>
    <definedName name="Number_of_Assistant_Construction_Project_Managers_N" localSheetId="1">[1]CurrentAssumptions!#REF!</definedName>
    <definedName name="Number_of_Construction_Project_Managers" localSheetId="1">[1]CurrentAssumptions!#REF!</definedName>
    <definedName name="Number_of_Construction_Project_Managers_N" localSheetId="1">[1]CurrentAssumptions!#REF!</definedName>
    <definedName name="Number_of_Construction_Superintendents" localSheetId="1">[1]CurrentAssumptions!#REF!</definedName>
    <definedName name="Number_of_Construction_Superintendents_N" localSheetId="1">[1]CurrentAssumptions!#REF!</definedName>
    <definedName name="Number_of_Licensed_Professional_Architects" localSheetId="1">[1]CurrentAssumptions!#REF!</definedName>
    <definedName name="Number_of_Licensed_Professional_Architects_N" localSheetId="1">[1]CurrentAssumptions!#REF!</definedName>
    <definedName name="Number_of_Product_Type_Candidates_Reqd." localSheetId="1">[1]CurrentAssumptions!#REF!</definedName>
    <definedName name="Owner_Administrative_Rate" localSheetId="1">[1]CurrentAssumptions!$B$49</definedName>
    <definedName name="Owner_Administrative_Rate">'Current Assumptions'!$B$49</definedName>
    <definedName name="Owner_Administrative_Rate_N" localSheetId="4">'Expected Assumptions'!$A$49</definedName>
    <definedName name="Owner_Administrative_Rate_N" localSheetId="1">[1]CurrentAssumptions!$A$49</definedName>
    <definedName name="Owner_Administrative_Rate_N">'Current Assumptions'!$A$49</definedName>
    <definedName name="Owner_Reviewer_Rate" localSheetId="1">[1]CurrentAssumptions!#REF!</definedName>
    <definedName name="Owner_Reviewer_Rate_N" localSheetId="1">[1]CurrentAssumptions!#REF!</definedName>
    <definedName name="Owner_Technical_Rate" localSheetId="1">[1]CurrentAssumptions!#REF!</definedName>
    <definedName name="Owner_Technical_Rate_N" localSheetId="1">[1]CurrentAssumptions!#REF!</definedName>
    <definedName name="Owners_Rep._Administrative_Rate" localSheetId="1">[1]CurrentAssumptions!$B$51</definedName>
    <definedName name="Owners_Rep._Administrative_Rate">'Current Assumptions'!$B$51</definedName>
    <definedName name="Owners_Rep._Administrative_Rate_N" localSheetId="4">'Expected Assumptions'!$A$51</definedName>
    <definedName name="Owners_Rep._Administrative_Rate_N" localSheetId="1">[1]CurrentAssumptions!$A$51</definedName>
    <definedName name="Owners_Rep._Administrative_Rate_N">'Current Assumptions'!$A$51</definedName>
    <definedName name="Owners_Rep._Rate" localSheetId="1">[1]CurrentAssumptions!$B$50</definedName>
    <definedName name="Owners_Rep._Rate">'Current Assumptions'!$B$50</definedName>
    <definedName name="Owners_Rep._Rate_N" localSheetId="4">'Expected Assumptions'!$A$50</definedName>
    <definedName name="Owners_Rep._Rate_N" localSheetId="1">[1]CurrentAssumptions!$A$50</definedName>
    <definedName name="Owners_Rep._Rate_N">'Current Assumptions'!$A$50</definedName>
    <definedName name="Pct.__Components_Above_Ceilings_etc…" localSheetId="1">[1]CurrentAssumptions!#REF!</definedName>
    <definedName name="Pct.__Inspections_Needing_Information" localSheetId="1">[1]CurrentAssumptions!#REF!</definedName>
    <definedName name="Pct._Correct_Inhouse_Calls" localSheetId="1">[1]CurrentAssumptions!#REF!</definedName>
    <definedName name="Pct._Items_Lost" localSheetId="1">[1]CurrentAssumptions!#REF!</definedName>
    <definedName name="Pct._Items_on_Critical_path" localSheetId="1">[1]CurrentAssumptions!#REF!</definedName>
    <definedName name="Pct._Items_w_Electronic_Originals" localSheetId="1">[1]CurrentAssumptions!#REF!</definedName>
    <definedName name="Pct._Renovation_Projects" localSheetId="1">[1]CurrentAssumptions!#REF!</definedName>
    <definedName name="Pct._Shop_Drawings" localSheetId="1">[1]CurrentAssumptions!#REF!</definedName>
    <definedName name="Pct._Tenant_Review" localSheetId="1">[1]CurrentAssumptions!#REF!</definedName>
    <definedName name="Planner_Administrative_Rate" localSheetId="1">[1]CurrentAssumptions!$B$53</definedName>
    <definedName name="Planner_Administrative_Rate">'Current Assumptions'!$B$53</definedName>
    <definedName name="Planner_Administrative_Rate_N" localSheetId="4">'Expected Assumptions'!$A$53</definedName>
    <definedName name="Planner_Administrative_Rate_N" localSheetId="1">[1]CurrentAssumptions!$A$53</definedName>
    <definedName name="Planner_Administrative_Rate_N">'Current Assumptions'!$A$53</definedName>
    <definedName name="Planner_Rate" localSheetId="1">[1]CurrentAssumptions!$B$52</definedName>
    <definedName name="Planner_Rate">'Current Assumptions'!$B$52</definedName>
    <definedName name="Planner_Rate_N" localSheetId="4">'Expected Assumptions'!$A$52</definedName>
    <definedName name="Planner_Rate_N" localSheetId="1">[1]CurrentAssumptions!$A$52</definedName>
    <definedName name="Planner_Rate_N">'Current Assumptions'!$A$52</definedName>
    <definedName name="Prime_Overhead" localSheetId="1">[1]CurrentAssumptions!#REF!</definedName>
    <definedName name="Prime_Profit" localSheetId="1">[1]CurrentAssumptions!#REF!</definedName>
    <definedName name="Professional_Rate" localSheetId="1">[1]CurrentAssumptions!#REF!</definedName>
    <definedName name="Professional_Rate_N" localSheetId="1">[1]CurrentAssumptions!#REF!</definedName>
    <definedName name="Resources_Data_Elements" localSheetId="1">[1]CurrentAssumptions!#REF!</definedName>
    <definedName name="Resources_Data_Properties" localSheetId="1">[1]CurrentAssumptions!#REF!</definedName>
    <definedName name="Space_Data_Elements" localSheetId="1">[1]CurrentAssumptions!#REF!</definedName>
    <definedName name="Space_Data_Properties" localSheetId="1">[1]CurrentAssumptions!#REF!</definedName>
    <definedName name="Spare_Data_Elements" localSheetId="1">[1]CurrentAssumptions!#REF!</definedName>
    <definedName name="Spare_Data_Properties" localSheetId="1">[1]CurrentAssumptions!#REF!</definedName>
    <definedName name="Specifier" localSheetId="1">[1]CurrentAssumptions!$B$55</definedName>
    <definedName name="Specifier">'Current Assumptions'!$B$55</definedName>
    <definedName name="Specifier_N" localSheetId="1">[1]CurrentAssumptions!$A$55</definedName>
    <definedName name="Specifier_N">'Current Assumptions'!$A$55</definedName>
    <definedName name="Sub_Overhead" localSheetId="1">[1]CurrentAssumptions!#REF!</definedName>
    <definedName name="Sub_Profit" localSheetId="1">[1]CurrentAssumptions!#REF!</definedName>
    <definedName name="System_Data_Elements" localSheetId="1">[1]CurrentAssumptions!#REF!</definedName>
    <definedName name="System_Data_Properties" localSheetId="1">[1]CurrentAssumptions!#REF!</definedName>
    <definedName name="Total_Project_Count" localSheetId="1">[1]CurrentAssumptions!#REF!</definedName>
    <definedName name="Type_Data_Elements" localSheetId="1">[1]CurrentAssumptions!#REF!</definedName>
    <definedName name="Type_Data_Properties" localSheetId="1">[1]CurrentAssumptions!#REF!</definedName>
    <definedName name="Z_0C5E73BF_4F4A_42B1_AFFC_19145C7AC19A_.wvu.PrintArea" localSheetId="6" hidden="1">'010_Facility_Criteria '!$B$1:$Q$40</definedName>
    <definedName name="Z_81801A75_92C7_4ED5_97DB_E3E6B3965D30_.wvu.PrintArea" localSheetId="6" hidden="1">'010_Facility_Criteria '!$B$1:$Q$40</definedName>
    <definedName name="Z_8F78BEB5_8927_4030_9153_90C7FA4937A5_.wvu.PrintArea" localSheetId="6" hidden="1">'010_Facility_Criteria '!$B$1:$Q$40</definedName>
    <definedName name="Z_F7690BCD_287A_473A_9EA1_298139938D77_.wvu.PrintArea" localSheetId="6" hidden="1">'010_Facility_Criteria '!$B$1:$Q$40</definedName>
    <definedName name="Zone_Data_Elements" localSheetId="1">[1]CurrentAssumptions!#REF!</definedName>
    <definedName name="Zone_Data_Properties" localSheetId="1">[1]CurrentAssumptions!#REF!</definedName>
  </definedNames>
  <calcPr calcId="125725" iterate="1" iterateCount="1"/>
  <customWorkbookViews>
    <customWorkbookView name="Naila Crawford - Personal View" guid="{81801A75-92C7-4ED5-97DB-E3E6B3965D30}" mergeInterval="0" personalView="1" maximized="1" windowWidth="1680" windowHeight="825" tabRatio="967" activeSheetId="35"/>
    <customWorkbookView name="gwilliams - Personal View" guid="{8F78BEB5-8927-4030-9153-90C7FA4937A5}" autoUpdate="1" mergeInterval="5" onlySync="1" personalView="1" maximized="1" xWindow="1" yWindow="1" windowWidth="1680" windowHeight="858" tabRatio="967" activeSheetId="10"/>
    <customWorkbookView name="KFA - Personal View" guid="{F7690BCD-287A-473A-9EA1-298139938D77}" mergeInterval="0" personalView="1" maximized="1" xWindow="1" yWindow="1" windowWidth="1276" windowHeight="755" tabRatio="1000" activeSheetId="35" showComments="commIndAndComment"/>
    <customWorkbookView name="Omobolawa Fadojutimi - Personal View" guid="{0C5E73BF-4F4A-42B1-AFFC-19145C7AC19A}" mergeInterval="0" personalView="1" maximized="1" xWindow="1" yWindow="1" windowWidth="1920" windowHeight="888" tabRatio="951" activeSheetId="3"/>
  </customWorkbookViews>
</workbook>
</file>

<file path=xl/calcChain.xml><?xml version="1.0" encoding="utf-8"?>
<calcChain xmlns="http://schemas.openxmlformats.org/spreadsheetml/2006/main">
  <c r="C49" i="35"/>
  <c r="D127" i="2"/>
  <c r="C123" l="1"/>
  <c r="D90"/>
  <c r="C90"/>
  <c r="D84"/>
  <c r="C84"/>
  <c r="D24"/>
  <c r="D18"/>
  <c r="D106"/>
  <c r="D105"/>
  <c r="C105"/>
  <c r="D72"/>
  <c r="C72"/>
  <c r="C106"/>
  <c r="D117"/>
  <c r="C117"/>
  <c r="D123"/>
  <c r="C127"/>
  <c r="D94"/>
  <c r="C94"/>
  <c r="C61"/>
  <c r="D61"/>
  <c r="D58"/>
  <c r="C58"/>
  <c r="D57"/>
  <c r="C57"/>
  <c r="D51"/>
  <c r="C51"/>
  <c r="G13" i="75"/>
  <c r="F13"/>
  <c r="E13"/>
  <c r="D11"/>
  <c r="D13" s="1"/>
  <c r="G13" i="74"/>
  <c r="F13"/>
  <c r="E13"/>
  <c r="D12"/>
  <c r="D28" i="2" s="1"/>
  <c r="D11" i="74"/>
  <c r="C28" i="2" s="1"/>
  <c r="G13" i="71"/>
  <c r="F13"/>
  <c r="E13"/>
  <c r="D11"/>
  <c r="D13" s="1"/>
  <c r="D108" i="2"/>
  <c r="C108"/>
  <c r="L106" i="35"/>
  <c r="L65" i="67"/>
  <c r="D65"/>
  <c r="C65"/>
  <c r="L63"/>
  <c r="D63"/>
  <c r="C63"/>
  <c r="C62"/>
  <c r="L55"/>
  <c r="D55"/>
  <c r="C55"/>
  <c r="L53"/>
  <c r="D53"/>
  <c r="C53"/>
  <c r="C52"/>
  <c r="L45"/>
  <c r="D45"/>
  <c r="C45"/>
  <c r="C43"/>
  <c r="C42"/>
  <c r="C41"/>
  <c r="L36"/>
  <c r="D36"/>
  <c r="C36"/>
  <c r="C34"/>
  <c r="L33"/>
  <c r="D33"/>
  <c r="C33"/>
  <c r="E13"/>
  <c r="C223" i="13"/>
  <c r="C242"/>
  <c r="C253"/>
  <c r="C111"/>
  <c r="M146" i="56"/>
  <c r="D146"/>
  <c r="C146"/>
  <c r="C144"/>
  <c r="M143"/>
  <c r="D143"/>
  <c r="C143"/>
  <c r="C142"/>
  <c r="M134"/>
  <c r="D134"/>
  <c r="C134"/>
  <c r="C132"/>
  <c r="C131"/>
  <c r="M130"/>
  <c r="D130"/>
  <c r="C130"/>
  <c r="C129"/>
  <c r="M128"/>
  <c r="D128"/>
  <c r="C128"/>
  <c r="C127"/>
  <c r="M126"/>
  <c r="D126"/>
  <c r="M121"/>
  <c r="D121"/>
  <c r="C121"/>
  <c r="C119"/>
  <c r="M117"/>
  <c r="D117"/>
  <c r="C117"/>
  <c r="C116"/>
  <c r="M111"/>
  <c r="D111"/>
  <c r="C111"/>
  <c r="C109"/>
  <c r="M108"/>
  <c r="D108"/>
  <c r="C108"/>
  <c r="C107"/>
  <c r="M100"/>
  <c r="D100"/>
  <c r="C100"/>
  <c r="C97"/>
  <c r="M96"/>
  <c r="D96"/>
  <c r="C96"/>
  <c r="C95"/>
  <c r="M88"/>
  <c r="D88"/>
  <c r="C88"/>
  <c r="C86"/>
  <c r="C85"/>
  <c r="C84"/>
  <c r="C83"/>
  <c r="G90" s="1"/>
  <c r="M78"/>
  <c r="D78"/>
  <c r="C78"/>
  <c r="M71"/>
  <c r="D71"/>
  <c r="C71"/>
  <c r="M69"/>
  <c r="D69"/>
  <c r="C69"/>
  <c r="C68"/>
  <c r="M61"/>
  <c r="D61"/>
  <c r="C61"/>
  <c r="M59"/>
  <c r="D59"/>
  <c r="C59"/>
  <c r="C58"/>
  <c r="M50"/>
  <c r="D50"/>
  <c r="C50"/>
  <c r="C48"/>
  <c r="M47"/>
  <c r="D47"/>
  <c r="C47"/>
  <c r="C46"/>
  <c r="M45"/>
  <c r="D45"/>
  <c r="C45"/>
  <c r="C44"/>
  <c r="M43"/>
  <c r="D43"/>
  <c r="M38"/>
  <c r="D38"/>
  <c r="C38"/>
  <c r="M35"/>
  <c r="D35"/>
  <c r="C35"/>
  <c r="M30"/>
  <c r="D30"/>
  <c r="C30"/>
  <c r="M27"/>
  <c r="D27"/>
  <c r="C27"/>
  <c r="G13"/>
  <c r="C32" i="51"/>
  <c r="M135" i="52"/>
  <c r="D135"/>
  <c r="C135"/>
  <c r="M133"/>
  <c r="D133"/>
  <c r="C133"/>
  <c r="C132"/>
  <c r="M125"/>
  <c r="D125"/>
  <c r="C125"/>
  <c r="C123"/>
  <c r="C122"/>
  <c r="C121"/>
  <c r="M114"/>
  <c r="D114"/>
  <c r="C114"/>
  <c r="M111"/>
  <c r="D111"/>
  <c r="C111"/>
  <c r="M110"/>
  <c r="D110"/>
  <c r="C110"/>
  <c r="M109"/>
  <c r="D109"/>
  <c r="C109"/>
  <c r="M108"/>
  <c r="D108"/>
  <c r="C108"/>
  <c r="M107"/>
  <c r="D107"/>
  <c r="C107"/>
  <c r="M106"/>
  <c r="D106"/>
  <c r="C106"/>
  <c r="M99"/>
  <c r="D99"/>
  <c r="C99"/>
  <c r="M97"/>
  <c r="D97"/>
  <c r="C97"/>
  <c r="C96"/>
  <c r="M89"/>
  <c r="D89"/>
  <c r="C89"/>
  <c r="M87"/>
  <c r="D87"/>
  <c r="C87"/>
  <c r="C86"/>
  <c r="M79"/>
  <c r="D79"/>
  <c r="C79"/>
  <c r="C77"/>
  <c r="C76"/>
  <c r="C75"/>
  <c r="G81" s="1"/>
  <c r="M68"/>
  <c r="D68"/>
  <c r="C68"/>
  <c r="M66"/>
  <c r="D66"/>
  <c r="C66"/>
  <c r="C65"/>
  <c r="M58"/>
  <c r="D58"/>
  <c r="C58"/>
  <c r="M56"/>
  <c r="D56"/>
  <c r="C56"/>
  <c r="C55"/>
  <c r="M48"/>
  <c r="D48"/>
  <c r="C48"/>
  <c r="C46"/>
  <c r="C45"/>
  <c r="C44"/>
  <c r="M37"/>
  <c r="D37"/>
  <c r="C37"/>
  <c r="M34"/>
  <c r="D34"/>
  <c r="C34"/>
  <c r="M33"/>
  <c r="D33"/>
  <c r="C33"/>
  <c r="M32"/>
  <c r="D32"/>
  <c r="C32"/>
  <c r="M31"/>
  <c r="D31"/>
  <c r="C31"/>
  <c r="M30"/>
  <c r="D30"/>
  <c r="C30"/>
  <c r="M29"/>
  <c r="D29"/>
  <c r="C29"/>
  <c r="G13"/>
  <c r="M34" i="51"/>
  <c r="D34"/>
  <c r="C34"/>
  <c r="M31"/>
  <c r="D31"/>
  <c r="C31"/>
  <c r="C30"/>
  <c r="M29"/>
  <c r="D29"/>
  <c r="C29"/>
  <c r="G13"/>
  <c r="F13"/>
  <c r="C116" i="14"/>
  <c r="G127" i="52" l="1"/>
  <c r="C18" i="2"/>
  <c r="C24"/>
  <c r="G47" i="67"/>
  <c r="D13" i="74"/>
  <c r="G45" i="67"/>
  <c r="H49" s="1"/>
  <c r="G53" i="56"/>
  <c r="G137"/>
  <c r="G39" i="52"/>
  <c r="G50" i="56"/>
  <c r="G88"/>
  <c r="G134"/>
  <c r="G116" i="52"/>
  <c r="G36" i="67"/>
  <c r="H38" s="1"/>
  <c r="G55"/>
  <c r="H57" s="1"/>
  <c r="G65"/>
  <c r="H67" s="1"/>
  <c r="F11" s="1"/>
  <c r="C91" i="2" s="1"/>
  <c r="G61" i="56"/>
  <c r="H63" s="1"/>
  <c r="G71"/>
  <c r="H73" s="1"/>
  <c r="G100"/>
  <c r="H102" s="1"/>
  <c r="G111"/>
  <c r="H113" s="1"/>
  <c r="G146"/>
  <c r="H148" s="1"/>
  <c r="H92"/>
  <c r="G50" i="52"/>
  <c r="G48"/>
  <c r="H52" s="1"/>
  <c r="G125"/>
  <c r="G34" i="51"/>
  <c r="G79" i="52"/>
  <c r="G135"/>
  <c r="H137" s="1"/>
  <c r="G58"/>
  <c r="H60" s="1"/>
  <c r="G68"/>
  <c r="H70" s="1"/>
  <c r="G89"/>
  <c r="H91" s="1"/>
  <c r="G99"/>
  <c r="H101" s="1"/>
  <c r="H83"/>
  <c r="H129"/>
  <c r="G36" i="51"/>
  <c r="G11" i="67" l="1"/>
  <c r="C124" i="2" s="1"/>
  <c r="H38" i="51"/>
  <c r="E11" s="1"/>
  <c r="C39" i="2" s="1"/>
  <c r="H70" i="67"/>
  <c r="D11" s="1"/>
  <c r="C25" i="2" s="1"/>
  <c r="E11" i="52"/>
  <c r="C40" i="2" s="1"/>
  <c r="C112" i="52"/>
  <c r="G114" s="1"/>
  <c r="H118" s="1"/>
  <c r="C35"/>
  <c r="G37" s="1"/>
  <c r="H41" s="1"/>
  <c r="A6" i="5"/>
  <c r="A7"/>
  <c r="A8"/>
  <c r="A9"/>
  <c r="A11"/>
  <c r="A12"/>
  <c r="A10"/>
  <c r="A13"/>
  <c r="A15"/>
  <c r="A16"/>
  <c r="A17"/>
  <c r="A18"/>
  <c r="A19"/>
  <c r="A20"/>
  <c r="A21"/>
  <c r="A23"/>
  <c r="A24"/>
  <c r="A25"/>
  <c r="A26"/>
  <c r="A27"/>
  <c r="A28"/>
  <c r="A29"/>
  <c r="A30"/>
  <c r="A31"/>
  <c r="A32"/>
  <c r="A33"/>
  <c r="A34"/>
  <c r="A35"/>
  <c r="A37"/>
  <c r="A38"/>
  <c r="A39"/>
  <c r="A41"/>
  <c r="A42"/>
  <c r="A43"/>
  <c r="A44"/>
  <c r="A45"/>
  <c r="A48"/>
  <c r="A49"/>
  <c r="A50"/>
  <c r="A51"/>
  <c r="A52"/>
  <c r="A53"/>
  <c r="A54"/>
  <c r="A55"/>
  <c r="A56"/>
  <c r="A57"/>
  <c r="A58"/>
  <c r="A59"/>
  <c r="A60"/>
  <c r="A63"/>
  <c r="A64"/>
  <c r="A65"/>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2"/>
  <c r="A183"/>
  <c r="A184"/>
  <c r="A185"/>
  <c r="A186"/>
  <c r="A187"/>
  <c r="A189"/>
  <c r="A191"/>
  <c r="A192"/>
  <c r="A193"/>
  <c r="A194"/>
  <c r="A195"/>
  <c r="A196"/>
  <c r="A197"/>
  <c r="A198"/>
  <c r="A199"/>
  <c r="A200"/>
  <c r="A201"/>
  <c r="A202"/>
  <c r="A203"/>
  <c r="A204"/>
  <c r="A205"/>
  <c r="A206"/>
  <c r="A207"/>
  <c r="A208"/>
  <c r="A209"/>
  <c r="A210"/>
  <c r="A211"/>
  <c r="A212"/>
  <c r="A213"/>
  <c r="A214"/>
  <c r="A215"/>
  <c r="A216"/>
  <c r="A217"/>
  <c r="A219"/>
  <c r="A220"/>
  <c r="A221"/>
  <c r="A222"/>
  <c r="A223"/>
  <c r="A224"/>
  <c r="A226"/>
  <c r="A227"/>
  <c r="A228"/>
  <c r="A229"/>
  <c r="A230"/>
  <c r="A231"/>
  <c r="A232"/>
  <c r="A233"/>
  <c r="A234"/>
  <c r="A235"/>
  <c r="A237"/>
  <c r="A238"/>
  <c r="A239"/>
  <c r="A240"/>
  <c r="A241"/>
  <c r="A242"/>
  <c r="A243"/>
  <c r="A244"/>
  <c r="A245"/>
  <c r="A246"/>
  <c r="A247"/>
  <c r="A248"/>
  <c r="A249"/>
  <c r="A250"/>
  <c r="A251"/>
  <c r="A252"/>
  <c r="A253"/>
  <c r="A254"/>
  <c r="A255"/>
  <c r="A256"/>
  <c r="A257"/>
  <c r="A258"/>
  <c r="A259"/>
  <c r="A260"/>
  <c r="A261"/>
  <c r="A262"/>
  <c r="A263"/>
  <c r="A5"/>
  <c r="A4"/>
  <c r="J48" i="45"/>
  <c r="D48"/>
  <c r="E48"/>
  <c r="F48"/>
  <c r="G48"/>
  <c r="H48"/>
  <c r="I48"/>
  <c r="K48"/>
  <c r="L48"/>
  <c r="M48"/>
  <c r="N48"/>
  <c r="O48"/>
  <c r="P48"/>
  <c r="Q48"/>
  <c r="R48"/>
  <c r="S48"/>
  <c r="T48"/>
  <c r="M99"/>
  <c r="I53"/>
  <c r="C90"/>
  <c r="T90"/>
  <c r="S90"/>
  <c r="R90"/>
  <c r="Q90"/>
  <c r="N90"/>
  <c r="M90"/>
  <c r="K90"/>
  <c r="I90"/>
  <c r="H90"/>
  <c r="G90"/>
  <c r="F90"/>
  <c r="E90"/>
  <c r="D90"/>
  <c r="I95" s="1"/>
  <c r="P90"/>
  <c r="O90"/>
  <c r="C48"/>
  <c r="H40" i="51" l="1"/>
  <c r="D11" s="1"/>
  <c r="C6" i="2" s="1"/>
  <c r="F11" i="52"/>
  <c r="C73" i="2" s="1"/>
  <c r="H140" i="52"/>
  <c r="D11" s="1"/>
  <c r="C7" i="2" s="1"/>
  <c r="I97" i="45"/>
  <c r="I99"/>
  <c r="M92"/>
  <c r="M95"/>
  <c r="V90"/>
  <c r="I100" s="1"/>
  <c r="V92"/>
  <c r="I56"/>
  <c r="V48"/>
  <c r="I58" s="1"/>
  <c r="M108" i="35"/>
  <c r="D108"/>
  <c r="C108"/>
  <c r="C106"/>
  <c r="C105"/>
  <c r="C104"/>
  <c r="C103"/>
  <c r="C102"/>
  <c r="C101"/>
  <c r="C100"/>
  <c r="M95"/>
  <c r="D95"/>
  <c r="C95"/>
  <c r="C93"/>
  <c r="C92"/>
  <c r="C91"/>
  <c r="C90"/>
  <c r="C89"/>
  <c r="C88"/>
  <c r="C87"/>
  <c r="C86"/>
  <c r="C85"/>
  <c r="C84"/>
  <c r="M79"/>
  <c r="D79"/>
  <c r="C79"/>
  <c r="M77"/>
  <c r="D77"/>
  <c r="C77"/>
  <c r="M70"/>
  <c r="D70"/>
  <c r="C70"/>
  <c r="M68"/>
  <c r="D68"/>
  <c r="C68"/>
  <c r="M61"/>
  <c r="D61"/>
  <c r="C61"/>
  <c r="C59"/>
  <c r="C58"/>
  <c r="G70" l="1"/>
  <c r="G61"/>
  <c r="G79"/>
  <c r="G108"/>
  <c r="F92" i="45"/>
  <c r="F50"/>
  <c r="I54"/>
  <c r="G95" i="35"/>
  <c r="H97" s="1"/>
  <c r="M51"/>
  <c r="D51"/>
  <c r="C51"/>
  <c r="M48"/>
  <c r="D48"/>
  <c r="C48"/>
  <c r="M47"/>
  <c r="D47"/>
  <c r="C47"/>
  <c r="M46"/>
  <c r="D46"/>
  <c r="C46"/>
  <c r="C45"/>
  <c r="C44"/>
  <c r="C43"/>
  <c r="G51" l="1"/>
  <c r="C42"/>
  <c r="C41"/>
  <c r="M40"/>
  <c r="D40"/>
  <c r="C40"/>
  <c r="C39"/>
  <c r="M34"/>
  <c r="D34"/>
  <c r="C34"/>
  <c r="M33"/>
  <c r="D33"/>
  <c r="C33"/>
  <c r="C31"/>
  <c r="C30"/>
  <c r="C29"/>
  <c r="C28"/>
  <c r="C27"/>
  <c r="C26"/>
  <c r="C25"/>
  <c r="C24"/>
  <c r="C23"/>
  <c r="F13"/>
  <c r="M64" i="32"/>
  <c r="D64"/>
  <c r="C64"/>
  <c r="M62"/>
  <c r="D62"/>
  <c r="C62"/>
  <c r="C61"/>
  <c r="M54"/>
  <c r="D54"/>
  <c r="C54"/>
  <c r="M52"/>
  <c r="D52"/>
  <c r="C52"/>
  <c r="C51"/>
  <c r="M44"/>
  <c r="D44"/>
  <c r="C44"/>
  <c r="C42"/>
  <c r="C41"/>
  <c r="C40"/>
  <c r="M35"/>
  <c r="D35"/>
  <c r="C35"/>
  <c r="C33"/>
  <c r="G46" l="1"/>
  <c r="G44"/>
  <c r="G53" i="35"/>
  <c r="H55" s="1"/>
  <c r="G64" i="32"/>
  <c r="H66" s="1"/>
  <c r="G33" i="35"/>
  <c r="G34"/>
  <c r="G54" i="32"/>
  <c r="H56" s="1"/>
  <c r="C31"/>
  <c r="C30"/>
  <c r="C29"/>
  <c r="H48" l="1"/>
  <c r="G35"/>
  <c r="H37" s="1"/>
  <c r="H36" i="35"/>
  <c r="E13" i="32"/>
  <c r="G11"/>
  <c r="G13" i="31"/>
  <c r="F13"/>
  <c r="E13"/>
  <c r="D12"/>
  <c r="D11"/>
  <c r="D13" s="1"/>
  <c r="H75" i="32" l="1"/>
  <c r="D11" s="1"/>
  <c r="F11"/>
  <c r="C138" i="28" l="1"/>
  <c r="C131"/>
  <c r="C124" l="1"/>
  <c r="N117"/>
  <c r="D117"/>
  <c r="C117"/>
  <c r="N116"/>
  <c r="D116"/>
  <c r="C116"/>
  <c r="C114"/>
  <c r="C113"/>
  <c r="N111"/>
  <c r="D111"/>
  <c r="C111"/>
  <c r="N102"/>
  <c r="D102"/>
  <c r="C102"/>
  <c r="N100"/>
  <c r="D100"/>
  <c r="C100"/>
  <c r="C99"/>
  <c r="N92"/>
  <c r="D92"/>
  <c r="C92"/>
  <c r="N90"/>
  <c r="D90"/>
  <c r="C90"/>
  <c r="C89"/>
  <c r="N82"/>
  <c r="D82"/>
  <c r="C82"/>
  <c r="C80"/>
  <c r="C79"/>
  <c r="C78"/>
  <c r="N73"/>
  <c r="D73"/>
  <c r="C73"/>
  <c r="N71"/>
  <c r="D71"/>
  <c r="C71"/>
  <c r="C70"/>
  <c r="C69"/>
  <c r="N68"/>
  <c r="D68"/>
  <c r="C68"/>
  <c r="N67"/>
  <c r="D67"/>
  <c r="N66"/>
  <c r="D66"/>
  <c r="N65"/>
  <c r="D65"/>
  <c r="N60"/>
  <c r="D60"/>
  <c r="C60"/>
  <c r="C58"/>
  <c r="N56"/>
  <c r="D56"/>
  <c r="C56"/>
  <c r="N49"/>
  <c r="D49"/>
  <c r="C49"/>
  <c r="N47"/>
  <c r="D47"/>
  <c r="C47"/>
  <c r="C46"/>
  <c r="N39"/>
  <c r="D39"/>
  <c r="C39"/>
  <c r="N37"/>
  <c r="D37"/>
  <c r="C37"/>
  <c r="C36"/>
  <c r="N29"/>
  <c r="D29"/>
  <c r="C29"/>
  <c r="C27"/>
  <c r="C26"/>
  <c r="C25"/>
  <c r="G31" l="1"/>
  <c r="G84"/>
  <c r="G29"/>
  <c r="H33" s="1"/>
  <c r="G39"/>
  <c r="G49"/>
  <c r="G92"/>
  <c r="H94" s="1"/>
  <c r="G102"/>
  <c r="G82"/>
  <c r="H86" s="1"/>
  <c r="E13"/>
  <c r="N142" i="27"/>
  <c r="D142"/>
  <c r="C142"/>
  <c r="N140"/>
  <c r="D140"/>
  <c r="C140"/>
  <c r="C139"/>
  <c r="N132"/>
  <c r="D132"/>
  <c r="C132"/>
  <c r="N130"/>
  <c r="D130"/>
  <c r="C130"/>
  <c r="C129"/>
  <c r="N122"/>
  <c r="D122"/>
  <c r="C122"/>
  <c r="C120"/>
  <c r="C119"/>
  <c r="C118"/>
  <c r="N111"/>
  <c r="D111"/>
  <c r="C111"/>
  <c r="N109"/>
  <c r="D109"/>
  <c r="C109"/>
  <c r="C108"/>
  <c r="N101"/>
  <c r="D101"/>
  <c r="C101"/>
  <c r="N99"/>
  <c r="D99"/>
  <c r="C99"/>
  <c r="C98"/>
  <c r="N91"/>
  <c r="D91"/>
  <c r="C91"/>
  <c r="C89"/>
  <c r="C88"/>
  <c r="C87"/>
  <c r="N81"/>
  <c r="D81"/>
  <c r="C81"/>
  <c r="N80"/>
  <c r="D80"/>
  <c r="C80"/>
  <c r="C78"/>
  <c r="C77"/>
  <c r="N76"/>
  <c r="D76"/>
  <c r="C76"/>
  <c r="N75"/>
  <c r="D75"/>
  <c r="N74"/>
  <c r="D74"/>
  <c r="N73"/>
  <c r="D73"/>
  <c r="N66"/>
  <c r="D66"/>
  <c r="C66"/>
  <c r="C64"/>
  <c r="N63"/>
  <c r="D63"/>
  <c r="C63"/>
  <c r="N62"/>
  <c r="D62"/>
  <c r="C62"/>
  <c r="N61"/>
  <c r="D61"/>
  <c r="C61"/>
  <c r="N60"/>
  <c r="D60"/>
  <c r="C60"/>
  <c r="N59"/>
  <c r="D59"/>
  <c r="N58"/>
  <c r="D58"/>
  <c r="N57"/>
  <c r="D57"/>
  <c r="N50"/>
  <c r="D50"/>
  <c r="C50"/>
  <c r="N49"/>
  <c r="D49"/>
  <c r="C49"/>
  <c r="C47"/>
  <c r="C46"/>
  <c r="C45"/>
  <c r="N43"/>
  <c r="D43"/>
  <c r="C43"/>
  <c r="N38"/>
  <c r="D38"/>
  <c r="C38"/>
  <c r="N35"/>
  <c r="D35"/>
  <c r="C35"/>
  <c r="N30"/>
  <c r="D30"/>
  <c r="C30"/>
  <c r="N28"/>
  <c r="D28"/>
  <c r="C28"/>
  <c r="C27"/>
  <c r="G13" i="26"/>
  <c r="F13"/>
  <c r="G91" i="27" l="1"/>
  <c r="G66"/>
  <c r="G101"/>
  <c r="G111"/>
  <c r="G122"/>
  <c r="G132"/>
  <c r="H134" s="1"/>
  <c r="G142"/>
  <c r="H144" s="1"/>
  <c r="F11" s="1"/>
  <c r="G30"/>
  <c r="H32" s="1"/>
  <c r="G124"/>
  <c r="H126" s="1"/>
  <c r="E13" i="26"/>
  <c r="D13"/>
  <c r="D11"/>
  <c r="G13" i="25"/>
  <c r="F13"/>
  <c r="E13"/>
  <c r="D11"/>
  <c r="D13" s="1"/>
  <c r="L145" i="24"/>
  <c r="D145"/>
  <c r="C145"/>
  <c r="L143"/>
  <c r="D143"/>
  <c r="C143"/>
  <c r="C142"/>
  <c r="L135"/>
  <c r="D135"/>
  <c r="C135"/>
  <c r="L133"/>
  <c r="D133"/>
  <c r="C133"/>
  <c r="C132"/>
  <c r="L125"/>
  <c r="D125"/>
  <c r="C125"/>
  <c r="C123"/>
  <c r="C122"/>
  <c r="C121"/>
  <c r="L114"/>
  <c r="D114"/>
  <c r="C114"/>
  <c r="L112"/>
  <c r="D112"/>
  <c r="C112"/>
  <c r="C111"/>
  <c r="L104"/>
  <c r="D104"/>
  <c r="C104"/>
  <c r="L102"/>
  <c r="D102"/>
  <c r="C102"/>
  <c r="C101"/>
  <c r="L94"/>
  <c r="D94"/>
  <c r="C94"/>
  <c r="C92"/>
  <c r="C91"/>
  <c r="C90"/>
  <c r="L83"/>
  <c r="D83"/>
  <c r="C83"/>
  <c r="L81"/>
  <c r="D81"/>
  <c r="C81"/>
  <c r="C80"/>
  <c r="L73"/>
  <c r="D73"/>
  <c r="C73"/>
  <c r="L71"/>
  <c r="D71"/>
  <c r="C71"/>
  <c r="C70"/>
  <c r="L63"/>
  <c r="D63"/>
  <c r="C63"/>
  <c r="C61"/>
  <c r="C60"/>
  <c r="C59"/>
  <c r="L53"/>
  <c r="D53"/>
  <c r="C53"/>
  <c r="L51"/>
  <c r="D51"/>
  <c r="C51"/>
  <c r="C50"/>
  <c r="L43"/>
  <c r="D43"/>
  <c r="C43"/>
  <c r="L41"/>
  <c r="D41"/>
  <c r="C41"/>
  <c r="C40"/>
  <c r="L33"/>
  <c r="D33"/>
  <c r="C33"/>
  <c r="C31"/>
  <c r="C30"/>
  <c r="C29"/>
  <c r="G63" l="1"/>
  <c r="G125"/>
  <c r="G135"/>
  <c r="G145"/>
  <c r="G33"/>
  <c r="G114"/>
  <c r="G43"/>
  <c r="H45" s="1"/>
  <c r="G53"/>
  <c r="H55" s="1"/>
  <c r="G127"/>
  <c r="G73"/>
  <c r="H75" s="1"/>
  <c r="G83"/>
  <c r="H85" s="1"/>
  <c r="G94"/>
  <c r="G104"/>
  <c r="L144" i="18"/>
  <c r="D144"/>
  <c r="C144"/>
  <c r="L142"/>
  <c r="D142"/>
  <c r="C142"/>
  <c r="C141"/>
  <c r="L134"/>
  <c r="D134"/>
  <c r="C134"/>
  <c r="L132"/>
  <c r="D132"/>
  <c r="C132"/>
  <c r="C131"/>
  <c r="L124"/>
  <c r="D124"/>
  <c r="C124"/>
  <c r="C122"/>
  <c r="C121"/>
  <c r="C120"/>
  <c r="L113"/>
  <c r="D113"/>
  <c r="C113"/>
  <c r="L111"/>
  <c r="D111"/>
  <c r="C111"/>
  <c r="C110"/>
  <c r="L103"/>
  <c r="D103"/>
  <c r="C103"/>
  <c r="L101"/>
  <c r="D101"/>
  <c r="C101"/>
  <c r="C100"/>
  <c r="L93"/>
  <c r="D93"/>
  <c r="C93"/>
  <c r="C91"/>
  <c r="C90"/>
  <c r="C89"/>
  <c r="L82"/>
  <c r="D82"/>
  <c r="C82"/>
  <c r="L80"/>
  <c r="D80"/>
  <c r="C80"/>
  <c r="C79"/>
  <c r="L72"/>
  <c r="D72"/>
  <c r="C72"/>
  <c r="L70"/>
  <c r="D70"/>
  <c r="C70"/>
  <c r="C69"/>
  <c r="L62"/>
  <c r="D62"/>
  <c r="C62"/>
  <c r="C60"/>
  <c r="C59"/>
  <c r="C58"/>
  <c r="L53"/>
  <c r="D53"/>
  <c r="C53"/>
  <c r="L51"/>
  <c r="D51"/>
  <c r="C51"/>
  <c r="C50"/>
  <c r="L43"/>
  <c r="D43"/>
  <c r="C43"/>
  <c r="L41"/>
  <c r="D41"/>
  <c r="C41"/>
  <c r="C40"/>
  <c r="L33"/>
  <c r="D33"/>
  <c r="C33"/>
  <c r="C31"/>
  <c r="C30"/>
  <c r="C29"/>
  <c r="H129" i="24" l="1"/>
  <c r="G126" i="18"/>
  <c r="G124"/>
  <c r="G134"/>
  <c r="G144"/>
  <c r="G33"/>
  <c r="G93"/>
  <c r="G72"/>
  <c r="H74" s="1"/>
  <c r="G82"/>
  <c r="H84" s="1"/>
  <c r="G103"/>
  <c r="G43"/>
  <c r="H45" s="1"/>
  <c r="G53"/>
  <c r="H55" s="1"/>
  <c r="G62"/>
  <c r="G64"/>
  <c r="G113"/>
  <c r="H115" s="1"/>
  <c r="L53" i="17"/>
  <c r="D53"/>
  <c r="C53"/>
  <c r="C51"/>
  <c r="C50"/>
  <c r="C49"/>
  <c r="L41"/>
  <c r="D41"/>
  <c r="C41"/>
  <c r="L38"/>
  <c r="D38"/>
  <c r="C38"/>
  <c r="L37"/>
  <c r="D37"/>
  <c r="C37"/>
  <c r="C36"/>
  <c r="L35"/>
  <c r="D35"/>
  <c r="C35"/>
  <c r="L34"/>
  <c r="D34"/>
  <c r="C34"/>
  <c r="L33"/>
  <c r="D33"/>
  <c r="L32"/>
  <c r="D32"/>
  <c r="C32"/>
  <c r="L25"/>
  <c r="D25"/>
  <c r="C25"/>
  <c r="L23"/>
  <c r="D23"/>
  <c r="C23"/>
  <c r="G13"/>
  <c r="F13"/>
  <c r="M103" i="16"/>
  <c r="D103"/>
  <c r="C103"/>
  <c r="M101"/>
  <c r="D101"/>
  <c r="C101"/>
  <c r="C100"/>
  <c r="M93"/>
  <c r="D93"/>
  <c r="C93"/>
  <c r="M91"/>
  <c r="D91"/>
  <c r="C91"/>
  <c r="C90"/>
  <c r="M83"/>
  <c r="D83"/>
  <c r="C83"/>
  <c r="C81"/>
  <c r="C80"/>
  <c r="C79"/>
  <c r="M72"/>
  <c r="D72"/>
  <c r="C72"/>
  <c r="M69"/>
  <c r="D69"/>
  <c r="C69"/>
  <c r="M68"/>
  <c r="D68"/>
  <c r="C68"/>
  <c r="M67"/>
  <c r="D67"/>
  <c r="C67"/>
  <c r="M66"/>
  <c r="D66"/>
  <c r="C66"/>
  <c r="M65"/>
  <c r="D65"/>
  <c r="C65"/>
  <c r="M64"/>
  <c r="D64"/>
  <c r="M59"/>
  <c r="D59"/>
  <c r="C59"/>
  <c r="M52"/>
  <c r="D52"/>
  <c r="C52"/>
  <c r="M41"/>
  <c r="D41"/>
  <c r="C41"/>
  <c r="M38"/>
  <c r="D38"/>
  <c r="C38"/>
  <c r="M33"/>
  <c r="D33"/>
  <c r="C33"/>
  <c r="M32"/>
  <c r="D32"/>
  <c r="C32"/>
  <c r="C30"/>
  <c r="C29"/>
  <c r="M28"/>
  <c r="D28"/>
  <c r="M27"/>
  <c r="D27"/>
  <c r="G14"/>
  <c r="M252" i="15"/>
  <c r="D252"/>
  <c r="C252"/>
  <c r="C250"/>
  <c r="M249"/>
  <c r="D249"/>
  <c r="C249"/>
  <c r="C248"/>
  <c r="M241"/>
  <c r="D241"/>
  <c r="C241"/>
  <c r="C239"/>
  <c r="M238"/>
  <c r="D238"/>
  <c r="C238"/>
  <c r="C237"/>
  <c r="M230"/>
  <c r="D230"/>
  <c r="C230"/>
  <c r="C228"/>
  <c r="C227"/>
  <c r="C226"/>
  <c r="C225"/>
  <c r="M220"/>
  <c r="D220"/>
  <c r="C220"/>
  <c r="C218"/>
  <c r="M211"/>
  <c r="D211"/>
  <c r="C211"/>
  <c r="C209"/>
  <c r="M208"/>
  <c r="D208"/>
  <c r="C208"/>
  <c r="C207"/>
  <c r="M200"/>
  <c r="D200"/>
  <c r="C200"/>
  <c r="C198"/>
  <c r="M197"/>
  <c r="D197"/>
  <c r="C197"/>
  <c r="C196"/>
  <c r="M189"/>
  <c r="D189"/>
  <c r="C189"/>
  <c r="C187"/>
  <c r="C186"/>
  <c r="C185"/>
  <c r="C184"/>
  <c r="M177"/>
  <c r="D177"/>
  <c r="C177"/>
  <c r="C175"/>
  <c r="M173"/>
  <c r="D173"/>
  <c r="C173"/>
  <c r="M172"/>
  <c r="D172"/>
  <c r="C172"/>
  <c r="M171"/>
  <c r="D171"/>
  <c r="C171"/>
  <c r="M170"/>
  <c r="D170"/>
  <c r="C170"/>
  <c r="M169"/>
  <c r="D169"/>
  <c r="C169"/>
  <c r="M168"/>
  <c r="D168"/>
  <c r="M164"/>
  <c r="D164"/>
  <c r="C164"/>
  <c r="C162"/>
  <c r="M156"/>
  <c r="D156"/>
  <c r="C156"/>
  <c r="M154"/>
  <c r="D154"/>
  <c r="C154"/>
  <c r="C153"/>
  <c r="M146"/>
  <c r="D146"/>
  <c r="C146"/>
  <c r="M144"/>
  <c r="D144"/>
  <c r="C144"/>
  <c r="C143"/>
  <c r="M136"/>
  <c r="D136"/>
  <c r="C136"/>
  <c r="C134"/>
  <c r="C133"/>
  <c r="C132"/>
  <c r="M127"/>
  <c r="D127"/>
  <c r="C127"/>
  <c r="M120"/>
  <c r="D120"/>
  <c r="C120"/>
  <c r="M118"/>
  <c r="D118"/>
  <c r="C118"/>
  <c r="C117"/>
  <c r="M110"/>
  <c r="D110"/>
  <c r="C110"/>
  <c r="M108"/>
  <c r="D108"/>
  <c r="C108"/>
  <c r="C107"/>
  <c r="M100"/>
  <c r="D100"/>
  <c r="C100"/>
  <c r="C98"/>
  <c r="C97"/>
  <c r="C96"/>
  <c r="M89"/>
  <c r="D89"/>
  <c r="C89"/>
  <c r="M86"/>
  <c r="D86"/>
  <c r="C86"/>
  <c r="M85"/>
  <c r="D85"/>
  <c r="C85"/>
  <c r="M84"/>
  <c r="D84"/>
  <c r="C84"/>
  <c r="M83"/>
  <c r="D83"/>
  <c r="C83"/>
  <c r="M82"/>
  <c r="D82"/>
  <c r="C82"/>
  <c r="M81"/>
  <c r="D81"/>
  <c r="M75"/>
  <c r="D75"/>
  <c r="C75"/>
  <c r="M72"/>
  <c r="D72"/>
  <c r="C72"/>
  <c r="M66"/>
  <c r="D66"/>
  <c r="C66"/>
  <c r="M59"/>
  <c r="D59"/>
  <c r="C59"/>
  <c r="M48"/>
  <c r="D48"/>
  <c r="C48"/>
  <c r="M45"/>
  <c r="D45"/>
  <c r="C45"/>
  <c r="M40"/>
  <c r="D40"/>
  <c r="C40"/>
  <c r="M37"/>
  <c r="D37"/>
  <c r="C37"/>
  <c r="M32"/>
  <c r="D32"/>
  <c r="C32"/>
  <c r="M31"/>
  <c r="D31"/>
  <c r="C31"/>
  <c r="L29"/>
  <c r="C29"/>
  <c r="L28"/>
  <c r="C28"/>
  <c r="M27"/>
  <c r="D27"/>
  <c r="M26"/>
  <c r="D26"/>
  <c r="G13"/>
  <c r="M235" i="14"/>
  <c r="D235"/>
  <c r="C235"/>
  <c r="C233"/>
  <c r="M232"/>
  <c r="D232"/>
  <c r="C232"/>
  <c r="C231"/>
  <c r="M223"/>
  <c r="D223"/>
  <c r="C223"/>
  <c r="C221"/>
  <c r="M220"/>
  <c r="D220"/>
  <c r="C220"/>
  <c r="C219"/>
  <c r="M212"/>
  <c r="D212"/>
  <c r="C212"/>
  <c r="C210"/>
  <c r="C209"/>
  <c r="C208"/>
  <c r="C207"/>
  <c r="M202"/>
  <c r="D202"/>
  <c r="C202"/>
  <c r="C200"/>
  <c r="M193"/>
  <c r="D193"/>
  <c r="C193"/>
  <c r="C191"/>
  <c r="M190"/>
  <c r="D190"/>
  <c r="C190"/>
  <c r="C189"/>
  <c r="M182"/>
  <c r="D182"/>
  <c r="C182"/>
  <c r="C180"/>
  <c r="M179"/>
  <c r="D179"/>
  <c r="C179"/>
  <c r="C178"/>
  <c r="M171"/>
  <c r="D171"/>
  <c r="C171"/>
  <c r="C169"/>
  <c r="C168"/>
  <c r="H128" i="18" l="1"/>
  <c r="G83" i="16"/>
  <c r="G223" i="14"/>
  <c r="H66" i="18"/>
  <c r="G212" i="14"/>
  <c r="G189" i="15"/>
  <c r="G230"/>
  <c r="G93" i="16"/>
  <c r="G103"/>
  <c r="G53" i="17"/>
  <c r="G214" i="14"/>
  <c r="G100" i="15"/>
  <c r="G136"/>
  <c r="G156"/>
  <c r="G232"/>
  <c r="G85" i="16"/>
  <c r="G25" i="17"/>
  <c r="H234" i="15"/>
  <c r="G182" i="14"/>
  <c r="H184" s="1"/>
  <c r="G193"/>
  <c r="H195" s="1"/>
  <c r="G235"/>
  <c r="G138" i="15"/>
  <c r="H140" s="1"/>
  <c r="G146"/>
  <c r="G110"/>
  <c r="G120"/>
  <c r="H122" s="1"/>
  <c r="G200"/>
  <c r="H202" s="1"/>
  <c r="G211"/>
  <c r="G241"/>
  <c r="H243" s="1"/>
  <c r="G252"/>
  <c r="G55" i="17"/>
  <c r="H57" s="1"/>
  <c r="C167" i="14"/>
  <c r="C166"/>
  <c r="G171" s="1"/>
  <c r="M159"/>
  <c r="D159"/>
  <c r="C159"/>
  <c r="C157"/>
  <c r="M155"/>
  <c r="D155"/>
  <c r="C155"/>
  <c r="M154"/>
  <c r="D154"/>
  <c r="C154"/>
  <c r="M153"/>
  <c r="D153"/>
  <c r="C153"/>
  <c r="M152"/>
  <c r="D152"/>
  <c r="C152"/>
  <c r="M151"/>
  <c r="D151"/>
  <c r="C151"/>
  <c r="M150"/>
  <c r="D150"/>
  <c r="M146"/>
  <c r="D146"/>
  <c r="C146"/>
  <c r="C144"/>
  <c r="M138"/>
  <c r="D138"/>
  <c r="C138"/>
  <c r="M136"/>
  <c r="D136"/>
  <c r="C136"/>
  <c r="C135"/>
  <c r="M128"/>
  <c r="D128"/>
  <c r="C128"/>
  <c r="M126"/>
  <c r="D126"/>
  <c r="C126"/>
  <c r="C125"/>
  <c r="M118"/>
  <c r="D118"/>
  <c r="C118"/>
  <c r="C115"/>
  <c r="C114"/>
  <c r="M109"/>
  <c r="D109"/>
  <c r="C109"/>
  <c r="M102"/>
  <c r="D102"/>
  <c r="C102"/>
  <c r="M100"/>
  <c r="D100"/>
  <c r="C100"/>
  <c r="C99"/>
  <c r="M92"/>
  <c r="D92"/>
  <c r="C92"/>
  <c r="M90"/>
  <c r="D90"/>
  <c r="C90"/>
  <c r="C89"/>
  <c r="M82"/>
  <c r="D82"/>
  <c r="C82"/>
  <c r="C80"/>
  <c r="C79"/>
  <c r="C78"/>
  <c r="M71"/>
  <c r="D71"/>
  <c r="C71"/>
  <c r="M68"/>
  <c r="D68"/>
  <c r="C68"/>
  <c r="M67"/>
  <c r="D67"/>
  <c r="C67"/>
  <c r="M66"/>
  <c r="D66"/>
  <c r="C66"/>
  <c r="M65"/>
  <c r="D65"/>
  <c r="C65"/>
  <c r="M64"/>
  <c r="D64"/>
  <c r="C64"/>
  <c r="M63"/>
  <c r="D63"/>
  <c r="M58"/>
  <c r="D58"/>
  <c r="C58"/>
  <c r="M51"/>
  <c r="D51"/>
  <c r="C51"/>
  <c r="M40"/>
  <c r="D40"/>
  <c r="C40"/>
  <c r="M37"/>
  <c r="D37"/>
  <c r="C37"/>
  <c r="M32"/>
  <c r="D32"/>
  <c r="C32"/>
  <c r="M31"/>
  <c r="D31"/>
  <c r="C31"/>
  <c r="C29"/>
  <c r="C28"/>
  <c r="M27"/>
  <c r="D27"/>
  <c r="M26"/>
  <c r="D26"/>
  <c r="G13"/>
  <c r="M264" i="13"/>
  <c r="D264"/>
  <c r="C264"/>
  <c r="C262"/>
  <c r="M261"/>
  <c r="D261"/>
  <c r="C261"/>
  <c r="C260"/>
  <c r="M253"/>
  <c r="D253"/>
  <c r="C251"/>
  <c r="M250"/>
  <c r="D250"/>
  <c r="C250"/>
  <c r="C249"/>
  <c r="M242"/>
  <c r="D242"/>
  <c r="C240"/>
  <c r="C239"/>
  <c r="C238"/>
  <c r="C237"/>
  <c r="M232"/>
  <c r="D232"/>
  <c r="C232"/>
  <c r="C230"/>
  <c r="M223"/>
  <c r="D223"/>
  <c r="C221"/>
  <c r="M220"/>
  <c r="D220"/>
  <c r="C220"/>
  <c r="C219"/>
  <c r="M212"/>
  <c r="D212"/>
  <c r="C212"/>
  <c r="C210"/>
  <c r="M209"/>
  <c r="D209"/>
  <c r="C209"/>
  <c r="C208"/>
  <c r="M201"/>
  <c r="D201"/>
  <c r="C201"/>
  <c r="C199"/>
  <c r="C198"/>
  <c r="C197"/>
  <c r="C196"/>
  <c r="M189"/>
  <c r="D189"/>
  <c r="C189"/>
  <c r="C187"/>
  <c r="M185"/>
  <c r="D185"/>
  <c r="C185"/>
  <c r="M184"/>
  <c r="D184"/>
  <c r="C184"/>
  <c r="M183"/>
  <c r="D183"/>
  <c r="C183"/>
  <c r="M182"/>
  <c r="D182"/>
  <c r="C182"/>
  <c r="M181"/>
  <c r="D181"/>
  <c r="M176"/>
  <c r="D176"/>
  <c r="C176"/>
  <c r="C174"/>
  <c r="M168"/>
  <c r="D168"/>
  <c r="C168"/>
  <c r="M166"/>
  <c r="D166"/>
  <c r="C166"/>
  <c r="C165"/>
  <c r="M158"/>
  <c r="D158"/>
  <c r="C158"/>
  <c r="M156"/>
  <c r="D156"/>
  <c r="C156"/>
  <c r="C155"/>
  <c r="M148"/>
  <c r="D148"/>
  <c r="C148"/>
  <c r="C146"/>
  <c r="C145"/>
  <c r="C144"/>
  <c r="M139"/>
  <c r="D139"/>
  <c r="C139"/>
  <c r="M131"/>
  <c r="D131"/>
  <c r="C131"/>
  <c r="M129"/>
  <c r="D129"/>
  <c r="C129"/>
  <c r="C128"/>
  <c r="M121"/>
  <c r="D121"/>
  <c r="C121"/>
  <c r="M119"/>
  <c r="D119"/>
  <c r="C119"/>
  <c r="C118"/>
  <c r="M111"/>
  <c r="D111"/>
  <c r="C109"/>
  <c r="C108"/>
  <c r="C107"/>
  <c r="M100"/>
  <c r="D100"/>
  <c r="C100"/>
  <c r="M97"/>
  <c r="D97"/>
  <c r="C97"/>
  <c r="M96"/>
  <c r="D96"/>
  <c r="C96"/>
  <c r="M95"/>
  <c r="D95"/>
  <c r="C95"/>
  <c r="M94"/>
  <c r="D94"/>
  <c r="C94"/>
  <c r="M93"/>
  <c r="D93"/>
  <c r="M88"/>
  <c r="D88"/>
  <c r="C88"/>
  <c r="M81"/>
  <c r="D81"/>
  <c r="C81"/>
  <c r="M68"/>
  <c r="D68"/>
  <c r="C68"/>
  <c r="M67"/>
  <c r="D67"/>
  <c r="C67"/>
  <c r="C65"/>
  <c r="C64"/>
  <c r="M62"/>
  <c r="D62"/>
  <c r="C62"/>
  <c r="M60"/>
  <c r="D60"/>
  <c r="C60"/>
  <c r="M53"/>
  <c r="D53"/>
  <c r="C53"/>
  <c r="M51"/>
  <c r="D51"/>
  <c r="C51"/>
  <c r="M44"/>
  <c r="D44"/>
  <c r="C44"/>
  <c r="M42"/>
  <c r="D42"/>
  <c r="C42"/>
  <c r="G84" i="14" l="1"/>
  <c r="G158" i="13"/>
  <c r="G168"/>
  <c r="G150"/>
  <c r="G148"/>
  <c r="G244"/>
  <c r="G203"/>
  <c r="G44"/>
  <c r="G121"/>
  <c r="G131"/>
  <c r="G253"/>
  <c r="G82" i="14"/>
  <c r="G92"/>
  <c r="H94" s="1"/>
  <c r="G102"/>
  <c r="H104" s="1"/>
  <c r="G118"/>
  <c r="G138"/>
  <c r="H216"/>
  <c r="G111" i="13"/>
  <c r="H170"/>
  <c r="G212"/>
  <c r="G242"/>
  <c r="G128" i="14"/>
  <c r="G173"/>
  <c r="H175" s="1"/>
  <c r="G53" i="13"/>
  <c r="G201"/>
  <c r="H205" s="1"/>
  <c r="G223"/>
  <c r="H225" s="1"/>
  <c r="G264"/>
  <c r="G120" i="14"/>
  <c r="M34" i="13"/>
  <c r="D34"/>
  <c r="C34"/>
  <c r="C32"/>
  <c r="C31"/>
  <c r="M30"/>
  <c r="D30"/>
  <c r="C30"/>
  <c r="M29"/>
  <c r="D29"/>
  <c r="C29"/>
  <c r="M28"/>
  <c r="D28"/>
  <c r="M27"/>
  <c r="D27"/>
  <c r="G13"/>
  <c r="M74" i="12"/>
  <c r="D74"/>
  <c r="C74"/>
  <c r="C72"/>
  <c r="C71"/>
  <c r="C70"/>
  <c r="M63"/>
  <c r="D63"/>
  <c r="C63"/>
  <c r="C61"/>
  <c r="M60"/>
  <c r="D60"/>
  <c r="C60"/>
  <c r="M59"/>
  <c r="D59"/>
  <c r="C59"/>
  <c r="M58"/>
  <c r="D58"/>
  <c r="C58"/>
  <c r="C57"/>
  <c r="C56"/>
  <c r="M47"/>
  <c r="D47"/>
  <c r="C47"/>
  <c r="M45"/>
  <c r="D45"/>
  <c r="C45"/>
  <c r="M35"/>
  <c r="D35"/>
  <c r="C35"/>
  <c r="C33"/>
  <c r="C32"/>
  <c r="C31"/>
  <c r="M30"/>
  <c r="D30"/>
  <c r="C30"/>
  <c r="C29"/>
  <c r="G38" s="1"/>
  <c r="M28"/>
  <c r="D28"/>
  <c r="C28"/>
  <c r="M27"/>
  <c r="D27"/>
  <c r="C27"/>
  <c r="M26"/>
  <c r="D26"/>
  <c r="M25"/>
  <c r="D25"/>
  <c r="G13"/>
  <c r="M137" i="11"/>
  <c r="D137"/>
  <c r="C137"/>
  <c r="H246" i="13" l="1"/>
  <c r="H122" i="14"/>
  <c r="G76" i="12"/>
  <c r="G34" i="13"/>
  <c r="G63" i="12"/>
  <c r="G35"/>
  <c r="G47"/>
  <c r="H49" s="1"/>
  <c r="G65"/>
  <c r="G74"/>
  <c r="H78" s="1"/>
  <c r="C135" i="11"/>
  <c r="M134"/>
  <c r="D134"/>
  <c r="C134"/>
  <c r="C133"/>
  <c r="M125"/>
  <c r="D125"/>
  <c r="C125"/>
  <c r="C123"/>
  <c r="C122"/>
  <c r="M121"/>
  <c r="D121"/>
  <c r="C121"/>
  <c r="C120"/>
  <c r="M119"/>
  <c r="D119"/>
  <c r="C119"/>
  <c r="C118"/>
  <c r="M117"/>
  <c r="D117"/>
  <c r="H67" i="12" l="1"/>
  <c r="F11" s="1"/>
  <c r="G137" i="11"/>
  <c r="H139" s="1"/>
  <c r="G125"/>
  <c r="M112"/>
  <c r="D112"/>
  <c r="C112"/>
  <c r="C110"/>
  <c r="M108"/>
  <c r="D108"/>
  <c r="C108"/>
  <c r="C107"/>
  <c r="M102"/>
  <c r="D102"/>
  <c r="C102"/>
  <c r="C100"/>
  <c r="M99"/>
  <c r="D99"/>
  <c r="C99"/>
  <c r="C98"/>
  <c r="M91"/>
  <c r="D91"/>
  <c r="C91"/>
  <c r="C89"/>
  <c r="M88"/>
  <c r="D88"/>
  <c r="C88"/>
  <c r="C87"/>
  <c r="M80"/>
  <c r="D80"/>
  <c r="C80"/>
  <c r="C78"/>
  <c r="C77"/>
  <c r="C76"/>
  <c r="G91" l="1"/>
  <c r="H93" s="1"/>
  <c r="G102"/>
  <c r="H104" s="1"/>
  <c r="C75"/>
  <c r="M70"/>
  <c r="D70"/>
  <c r="C70"/>
  <c r="M63"/>
  <c r="D63"/>
  <c r="C63"/>
  <c r="M61"/>
  <c r="D61"/>
  <c r="C61"/>
  <c r="C60"/>
  <c r="M53"/>
  <c r="D53"/>
  <c r="C53"/>
  <c r="M51"/>
  <c r="D51"/>
  <c r="C51"/>
  <c r="C50"/>
  <c r="M42"/>
  <c r="D42"/>
  <c r="C42"/>
  <c r="C40"/>
  <c r="M39"/>
  <c r="D39"/>
  <c r="C39"/>
  <c r="C38"/>
  <c r="M37"/>
  <c r="D37"/>
  <c r="C37"/>
  <c r="C36"/>
  <c r="M35"/>
  <c r="D35"/>
  <c r="M30"/>
  <c r="G45" l="1"/>
  <c r="G42"/>
  <c r="G80"/>
  <c r="G53"/>
  <c r="H55" s="1"/>
  <c r="G63"/>
  <c r="H65" s="1"/>
  <c r="D30"/>
  <c r="C30"/>
  <c r="M27"/>
  <c r="D27"/>
  <c r="C27"/>
  <c r="G13"/>
  <c r="M34" i="9"/>
  <c r="D34"/>
  <c r="C34"/>
  <c r="C32"/>
  <c r="M31"/>
  <c r="D31"/>
  <c r="C31"/>
  <c r="C30"/>
  <c r="M29"/>
  <c r="D29"/>
  <c r="C29"/>
  <c r="G13"/>
  <c r="F13"/>
  <c r="G36" l="1"/>
  <c r="G34"/>
  <c r="M34" i="6"/>
  <c r="D34"/>
  <c r="C34"/>
  <c r="C32"/>
  <c r="M31"/>
  <c r="D31"/>
  <c r="C31"/>
  <c r="C30"/>
  <c r="M29"/>
  <c r="D29"/>
  <c r="C29"/>
  <c r="G13"/>
  <c r="F13"/>
  <c r="C126" i="2"/>
  <c r="D125"/>
  <c r="C125"/>
  <c r="H38" i="9" l="1"/>
  <c r="E11" s="1"/>
  <c r="G36" i="6"/>
  <c r="F125" i="2"/>
  <c r="E125"/>
  <c r="F127"/>
  <c r="E127" s="1"/>
  <c r="G34" i="6"/>
  <c r="H38" s="1"/>
  <c r="H40" i="9" l="1"/>
  <c r="D11" s="1"/>
  <c r="E123" i="2"/>
  <c r="H40" i="6"/>
  <c r="D11" s="1"/>
  <c r="E11"/>
  <c r="D120" i="2"/>
  <c r="C120"/>
  <c r="D119"/>
  <c r="C119"/>
  <c r="D115"/>
  <c r="C115"/>
  <c r="D114"/>
  <c r="C114"/>
  <c r="D113"/>
  <c r="C113"/>
  <c r="D112"/>
  <c r="C112"/>
  <c r="D111"/>
  <c r="C111"/>
  <c r="D110"/>
  <c r="C110"/>
  <c r="D109"/>
  <c r="C109"/>
  <c r="D107"/>
  <c r="C107"/>
  <c r="D104"/>
  <c r="C104"/>
  <c r="D95"/>
  <c r="C95"/>
  <c r="C93"/>
  <c r="D92"/>
  <c r="C92"/>
  <c r="E90" l="1"/>
  <c r="E104"/>
  <c r="E119"/>
  <c r="E117"/>
  <c r="F104"/>
  <c r="F106"/>
  <c r="F108"/>
  <c r="F110"/>
  <c r="F112"/>
  <c r="F114"/>
  <c r="F92"/>
  <c r="E92"/>
  <c r="F94"/>
  <c r="E95"/>
  <c r="E105"/>
  <c r="E107"/>
  <c r="E109"/>
  <c r="E111"/>
  <c r="E113"/>
  <c r="E115"/>
  <c r="F119"/>
  <c r="E120"/>
  <c r="E94"/>
  <c r="F105"/>
  <c r="E106"/>
  <c r="F107"/>
  <c r="E108"/>
  <c r="F109"/>
  <c r="E110"/>
  <c r="F111"/>
  <c r="E112"/>
  <c r="F113"/>
  <c r="E114"/>
  <c r="F115"/>
  <c r="D87"/>
  <c r="C87"/>
  <c r="D86"/>
  <c r="C86"/>
  <c r="E86" l="1"/>
  <c r="F86"/>
  <c r="E87"/>
  <c r="D82" l="1"/>
  <c r="C82"/>
  <c r="E82" l="1"/>
  <c r="E84"/>
  <c r="C77" l="1"/>
  <c r="D74"/>
  <c r="C74"/>
  <c r="D71"/>
  <c r="C71"/>
  <c r="E74" l="1"/>
  <c r="F71"/>
  <c r="E72"/>
  <c r="E71"/>
  <c r="D60"/>
  <c r="C60"/>
  <c r="D59"/>
  <c r="C59"/>
  <c r="D56"/>
  <c r="C56"/>
  <c r="D54"/>
  <c r="C54"/>
  <c r="D53"/>
  <c r="C53"/>
  <c r="F53" l="1"/>
  <c r="F57"/>
  <c r="E51"/>
  <c r="E53"/>
  <c r="F56"/>
  <c r="E57"/>
  <c r="F58"/>
  <c r="E59"/>
  <c r="F60"/>
  <c r="E61"/>
  <c r="E54"/>
  <c r="E56"/>
  <c r="E58"/>
  <c r="F59"/>
  <c r="E60"/>
  <c r="F28" l="1"/>
  <c r="E28" l="1"/>
  <c r="C27" l="1"/>
  <c r="D26"/>
  <c r="C26"/>
  <c r="F26" s="1"/>
  <c r="F24"/>
  <c r="E24" l="1"/>
  <c r="E26"/>
  <c r="D21"/>
  <c r="C21" s="1"/>
  <c r="F21" s="1"/>
  <c r="D20"/>
  <c r="C20" s="1"/>
  <c r="E20" s="1"/>
  <c r="E21" l="1"/>
  <c r="F20"/>
  <c r="F18"/>
  <c r="E18" l="1"/>
  <c r="F263" i="5"/>
  <c r="B263"/>
  <c r="E263" s="1"/>
  <c r="F262"/>
  <c r="B262"/>
  <c r="E262" s="1"/>
  <c r="F261"/>
  <c r="B261"/>
  <c r="E261" s="1"/>
  <c r="F260"/>
  <c r="B260"/>
  <c r="E260" s="1"/>
  <c r="L31" i="35" s="1"/>
  <c r="F259" i="5"/>
  <c r="B259"/>
  <c r="E259" s="1"/>
  <c r="L30" i="35" s="1"/>
  <c r="F258" i="5"/>
  <c r="B258"/>
  <c r="E258" s="1"/>
  <c r="F257"/>
  <c r="B257"/>
  <c r="E257" s="1"/>
  <c r="F256"/>
  <c r="B256"/>
  <c r="E256" s="1"/>
  <c r="F255"/>
  <c r="L49" i="35" l="1"/>
  <c r="L58"/>
  <c r="L59"/>
  <c r="L102"/>
  <c r="L104"/>
  <c r="B255" i="5"/>
  <c r="F254"/>
  <c r="B254"/>
  <c r="E254" s="1"/>
  <c r="F253"/>
  <c r="B253"/>
  <c r="E253" s="1"/>
  <c r="F252"/>
  <c r="B252"/>
  <c r="E252" s="1"/>
  <c r="F251"/>
  <c r="B251"/>
  <c r="E251" s="1"/>
  <c r="F250"/>
  <c r="B250"/>
  <c r="E250" s="1"/>
  <c r="F249"/>
  <c r="B249"/>
  <c r="E249" s="1"/>
  <c r="F248"/>
  <c r="B248"/>
  <c r="E248" s="1"/>
  <c r="F247"/>
  <c r="B247"/>
  <c r="E247" s="1"/>
  <c r="F246"/>
  <c r="B246"/>
  <c r="E246" s="1"/>
  <c r="F245"/>
  <c r="E255" l="1"/>
  <c r="L101" i="35" s="1"/>
  <c r="L85"/>
  <c r="L87"/>
  <c r="L89"/>
  <c r="L91"/>
  <c r="L93"/>
  <c r="L100"/>
  <c r="L105"/>
  <c r="L92"/>
  <c r="L45"/>
  <c r="L28"/>
  <c r="L88"/>
  <c r="L43"/>
  <c r="L103"/>
  <c r="L90"/>
  <c r="L44"/>
  <c r="L26"/>
  <c r="B245" i="5"/>
  <c r="E245" s="1"/>
  <c r="L42" i="35" s="1"/>
  <c r="F244" i="5"/>
  <c r="B244"/>
  <c r="E244" s="1"/>
  <c r="F243"/>
  <c r="B243"/>
  <c r="E243" s="1"/>
  <c r="F242"/>
  <c r="B242"/>
  <c r="E242" s="1"/>
  <c r="F241"/>
  <c r="B241"/>
  <c r="E241" s="1"/>
  <c r="F240"/>
  <c r="B240"/>
  <c r="E240" s="1"/>
  <c r="F239"/>
  <c r="B239"/>
  <c r="F238"/>
  <c r="B238"/>
  <c r="E238" s="1"/>
  <c r="F234"/>
  <c r="B234"/>
  <c r="E234" s="1"/>
  <c r="F233"/>
  <c r="B233"/>
  <c r="E233" s="1"/>
  <c r="F232"/>
  <c r="B232"/>
  <c r="E232" s="1"/>
  <c r="F231"/>
  <c r="B231"/>
  <c r="E231" s="1"/>
  <c r="F230"/>
  <c r="B230"/>
  <c r="E230" s="1"/>
  <c r="L32" i="32" s="1"/>
  <c r="F229" i="5"/>
  <c r="B229"/>
  <c r="E229" s="1"/>
  <c r="L31" i="32" s="1"/>
  <c r="F228" i="5"/>
  <c r="B228"/>
  <c r="E228" s="1"/>
  <c r="L30" i="32" s="1"/>
  <c r="F227" i="5"/>
  <c r="B227"/>
  <c r="E227" s="1"/>
  <c r="F223"/>
  <c r="B223"/>
  <c r="E223" s="1"/>
  <c r="K43" i="67" s="1"/>
  <c r="F222" i="5"/>
  <c r="B222"/>
  <c r="E222" s="1"/>
  <c r="K42" i="67" s="1"/>
  <c r="F221" i="5"/>
  <c r="B221"/>
  <c r="E221" s="1"/>
  <c r="F220"/>
  <c r="B220"/>
  <c r="E220" s="1"/>
  <c r="K34" i="67" s="1"/>
  <c r="F216" i="5"/>
  <c r="B216"/>
  <c r="E216" s="1"/>
  <c r="F215"/>
  <c r="B215"/>
  <c r="E215" s="1"/>
  <c r="F214"/>
  <c r="B214"/>
  <c r="E214" s="1"/>
  <c r="F213"/>
  <c r="B213"/>
  <c r="E213" s="1"/>
  <c r="M114" i="28" s="1"/>
  <c r="F212" i="5"/>
  <c r="B212"/>
  <c r="E212" s="1"/>
  <c r="M113" i="28" s="1"/>
  <c r="F211" i="5"/>
  <c r="B211"/>
  <c r="E211" s="1"/>
  <c r="M70" i="28" s="1"/>
  <c r="F210" i="5"/>
  <c r="B210"/>
  <c r="E210" s="1"/>
  <c r="M69" i="28" s="1"/>
  <c r="F209" i="5"/>
  <c r="B209"/>
  <c r="E209" s="1"/>
  <c r="F208"/>
  <c r="B208"/>
  <c r="E208" s="1"/>
  <c r="F207"/>
  <c r="K52" i="67" l="1"/>
  <c r="K41"/>
  <c r="O47" s="1"/>
  <c r="K62"/>
  <c r="E239" i="5"/>
  <c r="L24" i="35" s="1"/>
  <c r="M131" i="28"/>
  <c r="M138"/>
  <c r="L41" i="32"/>
  <c r="L25" i="35"/>
  <c r="L27"/>
  <c r="L29"/>
  <c r="L29" i="32"/>
  <c r="L61"/>
  <c r="L51"/>
  <c r="L40"/>
  <c r="L84" i="35"/>
  <c r="L39"/>
  <c r="L86"/>
  <c r="L41"/>
  <c r="L33" i="32"/>
  <c r="M99" i="28"/>
  <c r="M46"/>
  <c r="M89"/>
  <c r="M78"/>
  <c r="M36"/>
  <c r="M25"/>
  <c r="L42" i="32"/>
  <c r="L23" i="35"/>
  <c r="B207" i="5"/>
  <c r="F206"/>
  <c r="B206"/>
  <c r="E206" s="1"/>
  <c r="M58" i="28" s="1"/>
  <c r="F205" i="5"/>
  <c r="F204"/>
  <c r="F202"/>
  <c r="E207" l="1"/>
  <c r="M124" i="28" s="1"/>
  <c r="P46" i="32"/>
  <c r="M27" i="28"/>
  <c r="M80"/>
  <c r="M26"/>
  <c r="Q31" s="1"/>
  <c r="M79"/>
  <c r="Q84" s="1"/>
  <c r="B202" i="5"/>
  <c r="E202" s="1"/>
  <c r="F201"/>
  <c r="B201"/>
  <c r="E201" s="1"/>
  <c r="F200"/>
  <c r="B200"/>
  <c r="F199"/>
  <c r="B199"/>
  <c r="E199" s="1"/>
  <c r="F198"/>
  <c r="B198"/>
  <c r="E198" s="1"/>
  <c r="M47" i="27" s="1"/>
  <c r="F197" i="5"/>
  <c r="B197"/>
  <c r="E197" s="1"/>
  <c r="M46" i="27" s="1"/>
  <c r="F196" i="5"/>
  <c r="B196"/>
  <c r="E196" s="1"/>
  <c r="M45" i="27" s="1"/>
  <c r="F195" i="5"/>
  <c r="B195"/>
  <c r="F194"/>
  <c r="B194"/>
  <c r="F193"/>
  <c r="F192"/>
  <c r="F186"/>
  <c r="B186"/>
  <c r="E186" s="1"/>
  <c r="F185"/>
  <c r="B185"/>
  <c r="E185" s="1"/>
  <c r="F184"/>
  <c r="B184"/>
  <c r="E184" s="1"/>
  <c r="F183"/>
  <c r="B183"/>
  <c r="E183" s="1"/>
  <c r="F179"/>
  <c r="B179"/>
  <c r="E179" s="1"/>
  <c r="K122" i="18" s="1"/>
  <c r="F178" i="5"/>
  <c r="B178"/>
  <c r="E178" s="1"/>
  <c r="F177"/>
  <c r="B177"/>
  <c r="E177" s="1"/>
  <c r="F176"/>
  <c r="B176"/>
  <c r="E176" s="1"/>
  <c r="F174"/>
  <c r="B174"/>
  <c r="E174" s="1"/>
  <c r="F173"/>
  <c r="B173"/>
  <c r="E173" s="1"/>
  <c r="F172"/>
  <c r="B172"/>
  <c r="E172" s="1"/>
  <c r="F171"/>
  <c r="F170"/>
  <c r="B170"/>
  <c r="E170" s="1"/>
  <c r="K49" i="17" s="1"/>
  <c r="F168" i="5"/>
  <c r="B168"/>
  <c r="E168" s="1"/>
  <c r="F167"/>
  <c r="B167"/>
  <c r="E167" s="1"/>
  <c r="F166"/>
  <c r="B166"/>
  <c r="E166" s="1"/>
  <c r="F165"/>
  <c r="F164"/>
  <c r="B164"/>
  <c r="E164" s="1"/>
  <c r="F163"/>
  <c r="B163"/>
  <c r="E163" s="1"/>
  <c r="L30" i="16" s="1"/>
  <c r="F162" i="5"/>
  <c r="B162"/>
  <c r="E162" s="1"/>
  <c r="L29" i="16" s="1"/>
  <c r="F161" i="5"/>
  <c r="F160"/>
  <c r="F159"/>
  <c r="F158"/>
  <c r="F156"/>
  <c r="B156"/>
  <c r="E156" s="1"/>
  <c r="L134" i="15" s="1"/>
  <c r="F155" i="5"/>
  <c r="B155"/>
  <c r="E155" s="1"/>
  <c r="F154"/>
  <c r="B154"/>
  <c r="E154" s="1"/>
  <c r="F153"/>
  <c r="F152"/>
  <c r="B152"/>
  <c r="E152" s="1"/>
  <c r="F151"/>
  <c r="B151"/>
  <c r="F150"/>
  <c r="B150"/>
  <c r="F149"/>
  <c r="B149"/>
  <c r="E149" s="1"/>
  <c r="F148"/>
  <c r="F147"/>
  <c r="F146"/>
  <c r="F145"/>
  <c r="F144"/>
  <c r="F143"/>
  <c r="F142"/>
  <c r="F140"/>
  <c r="B140"/>
  <c r="E140" s="1"/>
  <c r="L116" i="14" s="1"/>
  <c r="F139" i="5"/>
  <c r="B139"/>
  <c r="E139" s="1"/>
  <c r="F138"/>
  <c r="B138"/>
  <c r="E138" s="1"/>
  <c r="F137"/>
  <c r="F136"/>
  <c r="B136"/>
  <c r="E136" s="1"/>
  <c r="F135"/>
  <c r="B135"/>
  <c r="E135" s="1"/>
  <c r="L29" i="14" s="1"/>
  <c r="F134" i="5"/>
  <c r="B134"/>
  <c r="E134" s="1"/>
  <c r="L28" i="14" s="1"/>
  <c r="F133" i="5"/>
  <c r="B133"/>
  <c r="E133" s="1"/>
  <c r="F132"/>
  <c r="F131"/>
  <c r="F130"/>
  <c r="F129"/>
  <c r="F128"/>
  <c r="F126"/>
  <c r="B126"/>
  <c r="E126" s="1"/>
  <c r="L146" i="13" s="1"/>
  <c r="F125" i="5"/>
  <c r="B125"/>
  <c r="E125" s="1"/>
  <c r="F124"/>
  <c r="B124"/>
  <c r="E124" s="1"/>
  <c r="F123"/>
  <c r="F122"/>
  <c r="B122"/>
  <c r="E122" s="1"/>
  <c r="F121"/>
  <c r="B121"/>
  <c r="E121" s="1"/>
  <c r="L65" i="13" s="1"/>
  <c r="F120" i="5"/>
  <c r="B120"/>
  <c r="E120" s="1"/>
  <c r="L64" i="13" s="1"/>
  <c r="F119" i="5"/>
  <c r="B119"/>
  <c r="E119" s="1"/>
  <c r="F118"/>
  <c r="F117"/>
  <c r="F116"/>
  <c r="F115"/>
  <c r="F114"/>
  <c r="F112"/>
  <c r="B112"/>
  <c r="E112" s="1"/>
  <c r="F111"/>
  <c r="B111"/>
  <c r="E111" s="1"/>
  <c r="F110"/>
  <c r="B110"/>
  <c r="E110" s="1"/>
  <c r="F109"/>
  <c r="B109"/>
  <c r="E109" s="1"/>
  <c r="F108"/>
  <c r="B108"/>
  <c r="E108" s="1"/>
  <c r="F107"/>
  <c r="B107"/>
  <c r="E107" s="1"/>
  <c r="L70" i="12" s="1"/>
  <c r="F106" i="5"/>
  <c r="B106"/>
  <c r="E106" s="1"/>
  <c r="L29" i="12" s="1"/>
  <c r="F105" i="5"/>
  <c r="B105"/>
  <c r="E105" s="1"/>
  <c r="F104"/>
  <c r="B104"/>
  <c r="E104" s="1"/>
  <c r="L57" i="12" s="1"/>
  <c r="F103" i="5"/>
  <c r="B103"/>
  <c r="E103" s="1"/>
  <c r="L56" i="12" s="1"/>
  <c r="F101" i="5"/>
  <c r="B101"/>
  <c r="E101" s="1"/>
  <c r="F100"/>
  <c r="B100"/>
  <c r="E100" s="1"/>
  <c r="F99"/>
  <c r="B99"/>
  <c r="E99" s="1"/>
  <c r="F98"/>
  <c r="Q140" i="28" l="1"/>
  <c r="Q156"/>
  <c r="Q152"/>
  <c r="Q133"/>
  <c r="Q157"/>
  <c r="Q153"/>
  <c r="Q139"/>
  <c r="Q132"/>
  <c r="R135" s="1"/>
  <c r="E194" i="5"/>
  <c r="M77" i="27" s="1"/>
  <c r="E195" i="5"/>
  <c r="M78" i="27" s="1"/>
  <c r="E200" i="5"/>
  <c r="M64" i="27" s="1"/>
  <c r="K121" i="18"/>
  <c r="K31"/>
  <c r="K60"/>
  <c r="K142" i="24"/>
  <c r="K30"/>
  <c r="K31"/>
  <c r="K61"/>
  <c r="R142" i="28"/>
  <c r="L61" i="12"/>
  <c r="L31"/>
  <c r="P38" s="1"/>
  <c r="L71"/>
  <c r="P76" s="1"/>
  <c r="L33"/>
  <c r="L72"/>
  <c r="L210" i="13"/>
  <c r="L120" i="11"/>
  <c r="L77"/>
  <c r="L233" i="14"/>
  <c r="L32" i="12"/>
  <c r="L80" i="16"/>
  <c r="L81"/>
  <c r="L218" i="15"/>
  <c r="L118" i="11"/>
  <c r="L133"/>
  <c r="L98"/>
  <c r="L87"/>
  <c r="L75"/>
  <c r="L36"/>
  <c r="L60"/>
  <c r="L50"/>
  <c r="K100" i="18"/>
  <c r="K89"/>
  <c r="K79"/>
  <c r="K69"/>
  <c r="K141"/>
  <c r="K131"/>
  <c r="K120"/>
  <c r="K110"/>
  <c r="K58"/>
  <c r="K50"/>
  <c r="K40"/>
  <c r="K29"/>
  <c r="M139" i="27"/>
  <c r="M129"/>
  <c r="M118"/>
  <c r="M108"/>
  <c r="M98"/>
  <c r="M87"/>
  <c r="M27"/>
  <c r="L100" i="16"/>
  <c r="L79"/>
  <c r="L90"/>
  <c r="M119" i="27"/>
  <c r="M88"/>
  <c r="L240" i="13"/>
  <c r="L174"/>
  <c r="L251"/>
  <c r="L221"/>
  <c r="L187"/>
  <c r="K50" i="17"/>
  <c r="O55" s="1"/>
  <c r="K51"/>
  <c r="K36"/>
  <c r="L122" i="11"/>
  <c r="L40"/>
  <c r="L237" i="13"/>
  <c r="L208"/>
  <c r="L165"/>
  <c r="L128"/>
  <c r="L118"/>
  <c r="L107"/>
  <c r="L260"/>
  <c r="L249"/>
  <c r="L219"/>
  <c r="L196"/>
  <c r="L155"/>
  <c r="L144"/>
  <c r="L221" i="14"/>
  <c r="L200"/>
  <c r="L180"/>
  <c r="L157"/>
  <c r="L231"/>
  <c r="L219"/>
  <c r="L207"/>
  <c r="L189"/>
  <c r="L178"/>
  <c r="L166"/>
  <c r="L125"/>
  <c r="L99"/>
  <c r="L78"/>
  <c r="L135"/>
  <c r="L114"/>
  <c r="L89"/>
  <c r="L228" i="15"/>
  <c r="L175"/>
  <c r="L239"/>
  <c r="L198"/>
  <c r="L162"/>
  <c r="L225"/>
  <c r="L143"/>
  <c r="L132"/>
  <c r="L248"/>
  <c r="L237"/>
  <c r="L207"/>
  <c r="L196"/>
  <c r="L184"/>
  <c r="L153"/>
  <c r="L117"/>
  <c r="L107"/>
  <c r="L96"/>
  <c r="K91" i="18"/>
  <c r="K132" i="24"/>
  <c r="K50"/>
  <c r="K29"/>
  <c r="K101"/>
  <c r="K80"/>
  <c r="K59"/>
  <c r="K92"/>
  <c r="K123"/>
  <c r="M120" i="27"/>
  <c r="M89"/>
  <c r="B98" i="5"/>
  <c r="E98" s="1"/>
  <c r="F97"/>
  <c r="F96"/>
  <c r="B96"/>
  <c r="E96" s="1"/>
  <c r="F95"/>
  <c r="F94"/>
  <c r="F92"/>
  <c r="B92"/>
  <c r="E92" s="1"/>
  <c r="F91"/>
  <c r="B91"/>
  <c r="E91" s="1"/>
  <c r="F90"/>
  <c r="B90"/>
  <c r="E90" s="1"/>
  <c r="F89"/>
  <c r="B89"/>
  <c r="E89" s="1"/>
  <c r="F88"/>
  <c r="F87"/>
  <c r="B87"/>
  <c r="E87" s="1"/>
  <c r="L116" i="56" s="1"/>
  <c r="F86" i="5"/>
  <c r="F85"/>
  <c r="F84"/>
  <c r="F82"/>
  <c r="B82"/>
  <c r="E82" s="1"/>
  <c r="F81"/>
  <c r="B81"/>
  <c r="E81" s="1"/>
  <c r="F79"/>
  <c r="B79"/>
  <c r="E79" s="1"/>
  <c r="F78"/>
  <c r="B78"/>
  <c r="E78" s="1"/>
  <c r="F77"/>
  <c r="B77"/>
  <c r="E77" s="1"/>
  <c r="L112" i="52" s="1"/>
  <c r="F76" i="5"/>
  <c r="B76"/>
  <c r="E76" s="1"/>
  <c r="F74"/>
  <c r="B74"/>
  <c r="E74" s="1"/>
  <c r="L32" i="51" s="1"/>
  <c r="F73" i="5"/>
  <c r="B73"/>
  <c r="E73" s="1"/>
  <c r="L30" i="51" s="1"/>
  <c r="F71" i="5"/>
  <c r="B71"/>
  <c r="E71" s="1"/>
  <c r="F70"/>
  <c r="B70"/>
  <c r="E70" s="1"/>
  <c r="B65"/>
  <c r="E65" s="1"/>
  <c r="B64"/>
  <c r="E64" s="1"/>
  <c r="F60"/>
  <c r="B60"/>
  <c r="E60" s="1"/>
  <c r="F59"/>
  <c r="B59"/>
  <c r="E59" s="1"/>
  <c r="F58"/>
  <c r="B58"/>
  <c r="E58" s="1"/>
  <c r="F57"/>
  <c r="B57"/>
  <c r="E57" s="1"/>
  <c r="F56"/>
  <c r="B56"/>
  <c r="E56" s="1"/>
  <c r="M73" i="28" s="1"/>
  <c r="F55" i="5"/>
  <c r="B55"/>
  <c r="E55" s="1"/>
  <c r="F54"/>
  <c r="B54"/>
  <c r="E54" s="1"/>
  <c r="F53"/>
  <c r="B53"/>
  <c r="E53" s="1"/>
  <c r="F52"/>
  <c r="B52"/>
  <c r="E52" s="1"/>
  <c r="F51"/>
  <c r="B51"/>
  <c r="E51" s="1"/>
  <c r="F50"/>
  <c r="B50"/>
  <c r="E50" s="1"/>
  <c r="F49"/>
  <c r="B49"/>
  <c r="E49" s="1"/>
  <c r="F45"/>
  <c r="F44"/>
  <c r="F43"/>
  <c r="F42"/>
  <c r="B42"/>
  <c r="E42" s="1"/>
  <c r="M71" i="28" s="1"/>
  <c r="F39" i="5"/>
  <c r="F38"/>
  <c r="F35"/>
  <c r="B35"/>
  <c r="E35" s="1"/>
  <c r="F34"/>
  <c r="B34"/>
  <c r="E34" s="1"/>
  <c r="F33"/>
  <c r="F32"/>
  <c r="B32"/>
  <c r="E32" s="1"/>
  <c r="F31"/>
  <c r="B31"/>
  <c r="E31" s="1"/>
  <c r="F30"/>
  <c r="F29"/>
  <c r="B29"/>
  <c r="E29" s="1"/>
  <c r="F28"/>
  <c r="B28"/>
  <c r="E28" s="1"/>
  <c r="F27"/>
  <c r="F26"/>
  <c r="B26"/>
  <c r="E26" s="1"/>
  <c r="F25"/>
  <c r="F24"/>
  <c r="B24"/>
  <c r="E24" s="1"/>
  <c r="F21"/>
  <c r="F20"/>
  <c r="F19"/>
  <c r="B19"/>
  <c r="E19" s="1"/>
  <c r="F18"/>
  <c r="B18"/>
  <c r="E18" s="1"/>
  <c r="F17"/>
  <c r="B17"/>
  <c r="E17" s="1"/>
  <c r="F16"/>
  <c r="B16"/>
  <c r="E16" s="1"/>
  <c r="F13"/>
  <c r="B13"/>
  <c r="E13" s="1"/>
  <c r="F10"/>
  <c r="B10"/>
  <c r="E10" s="1"/>
  <c r="F12"/>
  <c r="B12"/>
  <c r="E12" s="1"/>
  <c r="F11"/>
  <c r="B11"/>
  <c r="E11" s="1"/>
  <c r="M68" i="28" s="1"/>
  <c r="F8" i="5"/>
  <c r="B8"/>
  <c r="E8" s="1"/>
  <c r="K32" i="17" s="1"/>
  <c r="F7" i="5"/>
  <c r="B7"/>
  <c r="E7" s="1"/>
  <c r="F6"/>
  <c r="B6"/>
  <c r="E6" s="1"/>
  <c r="L29" i="51" s="1"/>
  <c r="F5" i="5"/>
  <c r="B5"/>
  <c r="E5" s="1"/>
  <c r="L29" i="6" s="1"/>
  <c r="K25" i="17" l="1"/>
  <c r="K41"/>
  <c r="K53"/>
  <c r="O53" s="1"/>
  <c r="P57" s="1"/>
  <c r="L182" i="13"/>
  <c r="L94"/>
  <c r="L95" i="35"/>
  <c r="P95" s="1"/>
  <c r="Q97" s="1"/>
  <c r="L201" i="13"/>
  <c r="L108" i="35"/>
  <c r="L79"/>
  <c r="L34" i="9"/>
  <c r="L89" i="52"/>
  <c r="L68"/>
  <c r="L34" i="51"/>
  <c r="P34" s="1"/>
  <c r="L34" i="6"/>
  <c r="L79" i="52"/>
  <c r="L220" i="15"/>
  <c r="L202" i="14"/>
  <c r="L127" i="15"/>
  <c r="L109" i="14"/>
  <c r="L232" i="13"/>
  <c r="L139"/>
  <c r="L70" i="11"/>
  <c r="L78" i="56"/>
  <c r="M122" i="27"/>
  <c r="K125" i="24"/>
  <c r="K63"/>
  <c r="K134" i="18"/>
  <c r="K72"/>
  <c r="K53"/>
  <c r="L103" i="16"/>
  <c r="L241" i="15"/>
  <c r="L211"/>
  <c r="L136"/>
  <c r="L102" i="14"/>
  <c r="L128"/>
  <c r="L212"/>
  <c r="L253" i="13"/>
  <c r="L223"/>
  <c r="M132" i="27"/>
  <c r="M111"/>
  <c r="K135" i="24"/>
  <c r="K114"/>
  <c r="K73"/>
  <c r="K53"/>
  <c r="K124" i="18"/>
  <c r="K62"/>
  <c r="O62" s="1"/>
  <c r="L230" i="15"/>
  <c r="L146"/>
  <c r="L120"/>
  <c r="L118" i="14"/>
  <c r="P118" s="1"/>
  <c r="L193"/>
  <c r="L223"/>
  <c r="L242" i="13"/>
  <c r="L158"/>
  <c r="L148"/>
  <c r="L44"/>
  <c r="L35" i="12"/>
  <c r="P35" s="1"/>
  <c r="L91" i="11"/>
  <c r="L100" i="56"/>
  <c r="L71"/>
  <c r="L131" i="13"/>
  <c r="L34"/>
  <c r="L80" i="11"/>
  <c r="L63"/>
  <c r="L88" i="56"/>
  <c r="L30" i="11"/>
  <c r="L30" i="56"/>
  <c r="L121"/>
  <c r="L112" i="11"/>
  <c r="L38" i="56"/>
  <c r="L125" i="11"/>
  <c r="L53"/>
  <c r="L134" i="56"/>
  <c r="L50"/>
  <c r="L125" i="52"/>
  <c r="L48"/>
  <c r="L137" i="11"/>
  <c r="L102"/>
  <c r="L42"/>
  <c r="P42" s="1"/>
  <c r="L146" i="56"/>
  <c r="L111"/>
  <c r="L61"/>
  <c r="L135" i="52"/>
  <c r="L114"/>
  <c r="L99"/>
  <c r="L58"/>
  <c r="L37"/>
  <c r="M60" i="28"/>
  <c r="L59" i="16"/>
  <c r="L32"/>
  <c r="L48" i="15"/>
  <c r="L75"/>
  <c r="L59"/>
  <c r="L31" i="14"/>
  <c r="L35" i="32"/>
  <c r="P35" s="1"/>
  <c r="Q37" s="1"/>
  <c r="L52" i="16"/>
  <c r="L164" i="15"/>
  <c r="L66"/>
  <c r="L31"/>
  <c r="L146" i="14"/>
  <c r="L51"/>
  <c r="L58"/>
  <c r="L81" i="13"/>
  <c r="L176"/>
  <c r="L88"/>
  <c r="L67"/>
  <c r="L41" i="16"/>
  <c r="L40" i="14"/>
  <c r="L40" i="15"/>
  <c r="M82" i="28"/>
  <c r="Q82" s="1"/>
  <c r="R86" s="1"/>
  <c r="M39"/>
  <c r="L44" i="32"/>
  <c r="P44" s="1"/>
  <c r="Q48" s="1"/>
  <c r="M142" i="27"/>
  <c r="K83" i="24"/>
  <c r="K94"/>
  <c r="K113" i="18"/>
  <c r="K93"/>
  <c r="L83" i="16"/>
  <c r="P83" s="1"/>
  <c r="L200" i="15"/>
  <c r="L177"/>
  <c r="L110"/>
  <c r="L89"/>
  <c r="L32"/>
  <c r="L235" i="14"/>
  <c r="L171"/>
  <c r="L138"/>
  <c r="L82"/>
  <c r="L264" i="13"/>
  <c r="M92" i="28"/>
  <c r="M49"/>
  <c r="M29"/>
  <c r="Q29" s="1"/>
  <c r="R33" s="1"/>
  <c r="L54" i="32"/>
  <c r="K65" i="67"/>
  <c r="K104" i="24"/>
  <c r="K103" i="18"/>
  <c r="K82"/>
  <c r="L93" i="16"/>
  <c r="L72"/>
  <c r="L33"/>
  <c r="L252" i="15"/>
  <c r="L189"/>
  <c r="L156"/>
  <c r="L100"/>
  <c r="L182" i="14"/>
  <c r="L159"/>
  <c r="L92"/>
  <c r="L71"/>
  <c r="L32"/>
  <c r="L212" i="13"/>
  <c r="L189"/>
  <c r="L121"/>
  <c r="L111"/>
  <c r="L100"/>
  <c r="L63" i="12"/>
  <c r="L168" i="13"/>
  <c r="L68"/>
  <c r="L53"/>
  <c r="L74" i="12"/>
  <c r="L47"/>
  <c r="M116" i="28"/>
  <c r="L33" i="35"/>
  <c r="P33" s="1"/>
  <c r="M49" i="27"/>
  <c r="M80"/>
  <c r="M81"/>
  <c r="M38"/>
  <c r="M117" i="28"/>
  <c r="L34" i="35"/>
  <c r="P34" s="1"/>
  <c r="K36" i="67"/>
  <c r="M50" i="27"/>
  <c r="L70" i="35"/>
  <c r="L51"/>
  <c r="L64" i="32"/>
  <c r="K55" i="67"/>
  <c r="M101" i="27"/>
  <c r="M66"/>
  <c r="K145" i="24"/>
  <c r="K43"/>
  <c r="K43" i="18"/>
  <c r="M102" i="28"/>
  <c r="L61" i="35"/>
  <c r="P61" s="1"/>
  <c r="K45" i="67"/>
  <c r="O45" s="1"/>
  <c r="P49" s="1"/>
  <c r="M91" i="27"/>
  <c r="Q91" s="1"/>
  <c r="M30"/>
  <c r="K33" i="24"/>
  <c r="O33" s="1"/>
  <c r="K144" i="18"/>
  <c r="K33"/>
  <c r="L58" i="12"/>
  <c r="L128" i="56"/>
  <c r="L45"/>
  <c r="L110" i="52"/>
  <c r="L144" i="56"/>
  <c r="L109"/>
  <c r="L86"/>
  <c r="L132"/>
  <c r="L119"/>
  <c r="L97"/>
  <c r="L95"/>
  <c r="L68"/>
  <c r="L142"/>
  <c r="L127"/>
  <c r="L107"/>
  <c r="L83"/>
  <c r="L58"/>
  <c r="L44"/>
  <c r="L85"/>
  <c r="L131"/>
  <c r="L48"/>
  <c r="P74" i="12"/>
  <c r="Q78" s="1"/>
  <c r="L106" i="52"/>
  <c r="L29"/>
  <c r="L152" i="14"/>
  <c r="L65"/>
  <c r="L111" i="52"/>
  <c r="L59" i="12"/>
  <c r="L107" i="11"/>
  <c r="L169" i="15"/>
  <c r="L82"/>
  <c r="L170"/>
  <c r="L83"/>
  <c r="L46" i="56"/>
  <c r="P53" s="1"/>
  <c r="L129"/>
  <c r="L84"/>
  <c r="K63" i="67"/>
  <c r="O65" s="1"/>
  <c r="P67" s="1"/>
  <c r="F12" s="1"/>
  <c r="D91" i="2" s="1"/>
  <c r="K53" i="67"/>
  <c r="L108" i="56"/>
  <c r="L96"/>
  <c r="L69"/>
  <c r="L59"/>
  <c r="L143"/>
  <c r="L151" i="14"/>
  <c r="L64"/>
  <c r="K34" i="17"/>
  <c r="L65" i="16"/>
  <c r="K35" i="17"/>
  <c r="L66" i="16"/>
  <c r="M56" i="28"/>
  <c r="M111"/>
  <c r="L40" i="35"/>
  <c r="K33" i="67"/>
  <c r="M60" i="27"/>
  <c r="M43"/>
  <c r="M35"/>
  <c r="L38" i="16"/>
  <c r="L37" i="15"/>
  <c r="L72"/>
  <c r="L45"/>
  <c r="L37" i="14"/>
  <c r="L60" i="13"/>
  <c r="L29"/>
  <c r="L62"/>
  <c r="L183"/>
  <c r="L28" i="12"/>
  <c r="L29" i="9"/>
  <c r="L27" i="12"/>
  <c r="L27" i="11"/>
  <c r="L108"/>
  <c r="L117" i="56"/>
  <c r="L35"/>
  <c r="L27"/>
  <c r="L130"/>
  <c r="L47"/>
  <c r="L109" i="52"/>
  <c r="L107"/>
  <c r="L30"/>
  <c r="L108"/>
  <c r="L31"/>
  <c r="K70" i="24"/>
  <c r="K90"/>
  <c r="K111"/>
  <c r="K40"/>
  <c r="K121"/>
  <c r="O125" s="1"/>
  <c r="L199" i="13"/>
  <c r="L230"/>
  <c r="L262"/>
  <c r="K122" i="24"/>
  <c r="O127" s="1"/>
  <c r="K59" i="18"/>
  <c r="O64" s="1"/>
  <c r="K91" i="24"/>
  <c r="K90" i="18"/>
  <c r="L33" i="52"/>
  <c r="L31" i="51"/>
  <c r="P36" s="1"/>
  <c r="L132" i="52"/>
  <c r="L96"/>
  <c r="L75"/>
  <c r="L55"/>
  <c r="L121"/>
  <c r="L86"/>
  <c r="L65"/>
  <c r="L44"/>
  <c r="L35"/>
  <c r="L76"/>
  <c r="L122"/>
  <c r="L45"/>
  <c r="L123"/>
  <c r="L46"/>
  <c r="L77"/>
  <c r="L133"/>
  <c r="L87"/>
  <c r="L56"/>
  <c r="L97"/>
  <c r="L66"/>
  <c r="L34"/>
  <c r="L32"/>
  <c r="O126" i="18"/>
  <c r="K60" i="24"/>
  <c r="K30" i="18"/>
  <c r="L187" i="15"/>
  <c r="L209"/>
  <c r="L250"/>
  <c r="L144" i="14"/>
  <c r="L169"/>
  <c r="L191"/>
  <c r="L210"/>
  <c r="L76" i="11"/>
  <c r="L38"/>
  <c r="L121"/>
  <c r="L30" i="9"/>
  <c r="L32"/>
  <c r="L84" i="15"/>
  <c r="L67" i="16"/>
  <c r="L171" i="15"/>
  <c r="L66" i="14"/>
  <c r="L153"/>
  <c r="L95" i="13"/>
  <c r="L227" i="15"/>
  <c r="P230" s="1"/>
  <c r="L186"/>
  <c r="P189" s="1"/>
  <c r="L98"/>
  <c r="L226"/>
  <c r="P232" s="1"/>
  <c r="L133"/>
  <c r="P138" s="1"/>
  <c r="L209" i="14"/>
  <c r="P212" s="1"/>
  <c r="L168"/>
  <c r="L80"/>
  <c r="P82" s="1"/>
  <c r="L208"/>
  <c r="P214" s="1"/>
  <c r="L115"/>
  <c r="P120" s="1"/>
  <c r="L239" i="13"/>
  <c r="P242" s="1"/>
  <c r="L109"/>
  <c r="L198"/>
  <c r="L32"/>
  <c r="L238"/>
  <c r="P244" s="1"/>
  <c r="L145"/>
  <c r="P150" s="1"/>
  <c r="L31"/>
  <c r="Q124" i="27"/>
  <c r="Q122"/>
  <c r="O63" i="24"/>
  <c r="O124" i="18"/>
  <c r="L46" i="35"/>
  <c r="M76" i="27"/>
  <c r="M61"/>
  <c r="M62"/>
  <c r="L85" i="15"/>
  <c r="L172"/>
  <c r="L184" i="13"/>
  <c r="L96"/>
  <c r="L30" i="12"/>
  <c r="L37" i="11"/>
  <c r="L31" i="6"/>
  <c r="L135" i="11"/>
  <c r="L123"/>
  <c r="P125" s="1"/>
  <c r="L110"/>
  <c r="L100"/>
  <c r="L78"/>
  <c r="L89"/>
  <c r="L185" i="15"/>
  <c r="L97"/>
  <c r="L167" i="14"/>
  <c r="L79"/>
  <c r="P84" s="1"/>
  <c r="L108" i="13"/>
  <c r="L197"/>
  <c r="O93" i="18"/>
  <c r="P34" i="13" l="1"/>
  <c r="O36" i="67"/>
  <c r="P38" s="1"/>
  <c r="P146" i="56"/>
  <c r="Q148" s="1"/>
  <c r="P71"/>
  <c r="Q73" s="1"/>
  <c r="P111"/>
  <c r="Q113" s="1"/>
  <c r="P128" i="18"/>
  <c r="P68" i="52"/>
  <c r="Q70" s="1"/>
  <c r="P135"/>
  <c r="Q137" s="1"/>
  <c r="F13" i="67"/>
  <c r="P173" i="14"/>
  <c r="P148" i="13"/>
  <c r="P100" i="15"/>
  <c r="P136"/>
  <c r="Q140" s="1"/>
  <c r="P99" i="52"/>
  <c r="Q101" s="1"/>
  <c r="P89"/>
  <c r="Q91" s="1"/>
  <c r="P61" i="56"/>
  <c r="Q63" s="1"/>
  <c r="P100"/>
  <c r="Q102" s="1"/>
  <c r="O55" i="67"/>
  <c r="P57" s="1"/>
  <c r="G12" s="1"/>
  <c r="D124" i="2" s="1"/>
  <c r="P90" i="56"/>
  <c r="P81" i="52"/>
  <c r="P50" i="56"/>
  <c r="P137"/>
  <c r="Q36" i="35"/>
  <c r="P134" i="56"/>
  <c r="P88"/>
  <c r="Q92" s="1"/>
  <c r="P70" i="67"/>
  <c r="D12" s="1"/>
  <c r="D25" i="2" s="1"/>
  <c r="P58" i="52"/>
  <c r="Q60" s="1"/>
  <c r="P48"/>
  <c r="P50"/>
  <c r="P203" i="13"/>
  <c r="P201"/>
  <c r="P79" i="52"/>
  <c r="P125"/>
  <c r="P127"/>
  <c r="Q234" i="15"/>
  <c r="Q38" i="51"/>
  <c r="P34" i="9"/>
  <c r="P116" i="52"/>
  <c r="P114"/>
  <c r="P39"/>
  <c r="P37"/>
  <c r="L31" i="9"/>
  <c r="P36" s="1"/>
  <c r="L119" i="11"/>
  <c r="L30" i="13"/>
  <c r="L154" i="14"/>
  <c r="L67"/>
  <c r="L68" i="16"/>
  <c r="K37" i="17"/>
  <c r="L47" i="35"/>
  <c r="L60" i="12"/>
  <c r="P63" s="1"/>
  <c r="P171" i="14"/>
  <c r="L32" i="6"/>
  <c r="L30"/>
  <c r="P36" s="1"/>
  <c r="Q216" i="14"/>
  <c r="C50" i="16"/>
  <c r="G52" s="1"/>
  <c r="H54" s="1"/>
  <c r="C39"/>
  <c r="G41" s="1"/>
  <c r="C44" i="27"/>
  <c r="Q246" i="13"/>
  <c r="L39" i="11"/>
  <c r="P66" i="18"/>
  <c r="P129" i="24"/>
  <c r="R126" i="27"/>
  <c r="Q122" i="14"/>
  <c r="P51" i="35"/>
  <c r="L48"/>
  <c r="M63" i="27"/>
  <c r="K38" i="17"/>
  <c r="L86" i="15"/>
  <c r="L69" i="16"/>
  <c r="L173" i="15"/>
  <c r="L68" i="14"/>
  <c r="L185" i="13"/>
  <c r="L155" i="14"/>
  <c r="L97" i="13"/>
  <c r="Q86" i="14"/>
  <c r="H86" s="1"/>
  <c r="Q66" i="27"/>
  <c r="L68" i="35"/>
  <c r="L77"/>
  <c r="L62" i="32"/>
  <c r="P64" s="1"/>
  <c r="Q66" s="1"/>
  <c r="G12" s="1"/>
  <c r="D126" i="2" s="1"/>
  <c r="L52" i="32"/>
  <c r="P54" s="1"/>
  <c r="Q56" s="1"/>
  <c r="M90" i="28"/>
  <c r="Q92" s="1"/>
  <c r="R94" s="1"/>
  <c r="M100"/>
  <c r="Q102" s="1"/>
  <c r="M47"/>
  <c r="Q49" s="1"/>
  <c r="R51" s="1"/>
  <c r="H51" s="1"/>
  <c r="M37"/>
  <c r="Q39" s="1"/>
  <c r="R41" s="1"/>
  <c r="M140" i="27"/>
  <c r="Q142" s="1"/>
  <c r="M130"/>
  <c r="Q132" s="1"/>
  <c r="R134" s="1"/>
  <c r="M109"/>
  <c r="Q111" s="1"/>
  <c r="R113" s="1"/>
  <c r="H113" s="1"/>
  <c r="E11" s="1"/>
  <c r="M99"/>
  <c r="Q101" s="1"/>
  <c r="R103" s="1"/>
  <c r="H103" s="1"/>
  <c r="M28"/>
  <c r="Q30" s="1"/>
  <c r="R32" s="1"/>
  <c r="K112" i="24"/>
  <c r="K102"/>
  <c r="K81"/>
  <c r="O83" s="1"/>
  <c r="P85" s="1"/>
  <c r="K71"/>
  <c r="O73" s="1"/>
  <c r="P75" s="1"/>
  <c r="K143"/>
  <c r="O145" s="1"/>
  <c r="K133"/>
  <c r="O135" s="1"/>
  <c r="P137" s="1"/>
  <c r="H137" s="1"/>
  <c r="K51"/>
  <c r="O53" s="1"/>
  <c r="P55" s="1"/>
  <c r="K41"/>
  <c r="O43" s="1"/>
  <c r="P45" s="1"/>
  <c r="K142" i="18"/>
  <c r="O144" s="1"/>
  <c r="K132"/>
  <c r="O134" s="1"/>
  <c r="P136" s="1"/>
  <c r="H136" s="1"/>
  <c r="E11" s="1"/>
  <c r="C50" i="2" s="1"/>
  <c r="K111" i="18"/>
  <c r="O113" s="1"/>
  <c r="P115" s="1"/>
  <c r="K51"/>
  <c r="O53" s="1"/>
  <c r="P55" s="1"/>
  <c r="K41"/>
  <c r="O43" s="1"/>
  <c r="P45" s="1"/>
  <c r="K101"/>
  <c r="O103" s="1"/>
  <c r="P105" s="1"/>
  <c r="H105" s="1"/>
  <c r="K80"/>
  <c r="O82" s="1"/>
  <c r="P84" s="1"/>
  <c r="K70"/>
  <c r="O72" s="1"/>
  <c r="P74" s="1"/>
  <c r="L91" i="16"/>
  <c r="L249" i="15"/>
  <c r="P252" s="1"/>
  <c r="L238"/>
  <c r="P241" s="1"/>
  <c r="Q243" s="1"/>
  <c r="L208"/>
  <c r="P211" s="1"/>
  <c r="Q213" s="1"/>
  <c r="H213" s="1"/>
  <c r="L197"/>
  <c r="P200" s="1"/>
  <c r="Q202" s="1"/>
  <c r="L154"/>
  <c r="P156" s="1"/>
  <c r="Q158" s="1"/>
  <c r="H158" s="1"/>
  <c r="L118"/>
  <c r="P120" s="1"/>
  <c r="Q122" s="1"/>
  <c r="L108"/>
  <c r="K23" i="17"/>
  <c r="L101" i="16"/>
  <c r="L144" i="15"/>
  <c r="P146" s="1"/>
  <c r="Q148" s="1"/>
  <c r="H148" s="1"/>
  <c r="L232" i="14"/>
  <c r="P235" s="1"/>
  <c r="L220"/>
  <c r="P223" s="1"/>
  <c r="Q225" s="1"/>
  <c r="H225" s="1"/>
  <c r="L190"/>
  <c r="P193" s="1"/>
  <c r="Q195" s="1"/>
  <c r="L179"/>
  <c r="P182" s="1"/>
  <c r="Q184" s="1"/>
  <c r="L136"/>
  <c r="P138" s="1"/>
  <c r="Q140" s="1"/>
  <c r="H140" s="1"/>
  <c r="L90"/>
  <c r="P92" s="1"/>
  <c r="Q94" s="1"/>
  <c r="L261" i="13"/>
  <c r="P264" s="1"/>
  <c r="L250"/>
  <c r="P253" s="1"/>
  <c r="Q255" s="1"/>
  <c r="H255" s="1"/>
  <c r="L220"/>
  <c r="P223" s="1"/>
  <c r="Q225" s="1"/>
  <c r="L156"/>
  <c r="P158" s="1"/>
  <c r="L51"/>
  <c r="L126" i="14"/>
  <c r="P128" s="1"/>
  <c r="Q130" s="1"/>
  <c r="H130" s="1"/>
  <c r="L100"/>
  <c r="P102" s="1"/>
  <c r="Q104" s="1"/>
  <c r="L209" i="13"/>
  <c r="P212" s="1"/>
  <c r="Q214" s="1"/>
  <c r="H214" s="1"/>
  <c r="L166"/>
  <c r="P168" s="1"/>
  <c r="L129"/>
  <c r="P131" s="1"/>
  <c r="Q133" s="1"/>
  <c r="H133" s="1"/>
  <c r="L119"/>
  <c r="P121" s="1"/>
  <c r="Q123" s="1"/>
  <c r="H123" s="1"/>
  <c r="L42"/>
  <c r="L45" i="12"/>
  <c r="P47" s="1"/>
  <c r="Q49" s="1"/>
  <c r="L134" i="11"/>
  <c r="P137" s="1"/>
  <c r="L99"/>
  <c r="P102" s="1"/>
  <c r="Q104" s="1"/>
  <c r="L88"/>
  <c r="P91" s="1"/>
  <c r="Q93" s="1"/>
  <c r="L61"/>
  <c r="P63" s="1"/>
  <c r="Q65" s="1"/>
  <c r="L51"/>
  <c r="P53" s="1"/>
  <c r="Q55" s="1"/>
  <c r="Q175" i="14" l="1"/>
  <c r="Q83" i="52"/>
  <c r="E12" s="1"/>
  <c r="D40" i="2" s="1"/>
  <c r="P65" i="12"/>
  <c r="Q67" s="1"/>
  <c r="F12" s="1"/>
  <c r="F13" s="1"/>
  <c r="E13" i="52"/>
  <c r="G13" i="67"/>
  <c r="D13"/>
  <c r="Q52" i="52"/>
  <c r="Q129"/>
  <c r="Q205" i="13"/>
  <c r="B193" i="5"/>
  <c r="Q38" i="9"/>
  <c r="E12" s="1"/>
  <c r="E13" s="1"/>
  <c r="B160" i="5"/>
  <c r="B159"/>
  <c r="B205"/>
  <c r="C112" i="28"/>
  <c r="G116" s="1"/>
  <c r="B204" i="5"/>
  <c r="C57" i="28"/>
  <c r="G60" s="1"/>
  <c r="H62" s="1"/>
  <c r="G172" s="1"/>
  <c r="B192" i="5"/>
  <c r="C36" i="27"/>
  <c r="G38" s="1"/>
  <c r="H40" s="1"/>
  <c r="Q40" i="51"/>
  <c r="D12" s="1"/>
  <c r="D6" i="2" s="1"/>
  <c r="E12" i="51"/>
  <c r="D39" i="2" s="1"/>
  <c r="Q118" i="52"/>
  <c r="Q41"/>
  <c r="P53" i="35"/>
  <c r="Q55" s="1"/>
  <c r="P34" i="6"/>
  <c r="Q38" s="1"/>
  <c r="C71" i="15"/>
  <c r="C73"/>
  <c r="B145" i="5"/>
  <c r="Q170" i="13"/>
  <c r="G50" i="27"/>
  <c r="G49"/>
  <c r="G13" i="32"/>
  <c r="E126" i="2"/>
  <c r="F126" s="1"/>
  <c r="E12" i="18"/>
  <c r="D50" i="2" s="1"/>
  <c r="H41" i="28"/>
  <c r="F12" i="32"/>
  <c r="F13" s="1"/>
  <c r="Q75"/>
  <c r="D12" s="1"/>
  <c r="D13" s="1"/>
  <c r="Q40" i="9" l="1"/>
  <c r="D12" s="1"/>
  <c r="D13" s="1"/>
  <c r="D13" i="51"/>
  <c r="E13"/>
  <c r="E192" i="5"/>
  <c r="M36" i="27" s="1"/>
  <c r="Q38" s="1"/>
  <c r="R40" s="1"/>
  <c r="E204" i="5"/>
  <c r="M57" i="28" s="1"/>
  <c r="Q60" s="1"/>
  <c r="R62" s="1"/>
  <c r="E205" i="5"/>
  <c r="M112" i="28" s="1"/>
  <c r="E160" i="5"/>
  <c r="L50" i="16" s="1"/>
  <c r="P52" s="1"/>
  <c r="Q54" s="1"/>
  <c r="E193" i="5"/>
  <c r="M44" i="27" s="1"/>
  <c r="E145" i="5"/>
  <c r="L57" i="15" s="1"/>
  <c r="E159" i="5"/>
  <c r="L39" i="16" s="1"/>
  <c r="C46" i="15"/>
  <c r="G48" s="1"/>
  <c r="H50" s="1"/>
  <c r="G168" i="28"/>
  <c r="G164"/>
  <c r="G117"/>
  <c r="G119" s="1"/>
  <c r="G169" s="1"/>
  <c r="B144" i="5"/>
  <c r="B147"/>
  <c r="Q140" i="52"/>
  <c r="D12" s="1"/>
  <c r="D7" i="2" s="1"/>
  <c r="F12" i="52"/>
  <c r="D73" i="2" s="1"/>
  <c r="Q40" i="6"/>
  <c r="D12" s="1"/>
  <c r="D13" s="1"/>
  <c r="E12"/>
  <c r="E13" s="1"/>
  <c r="C57" i="15"/>
  <c r="G59" s="1"/>
  <c r="G75"/>
  <c r="H77" s="1"/>
  <c r="H52" i="27"/>
  <c r="F90" i="2"/>
  <c r="E13" i="18"/>
  <c r="A213" i="42"/>
  <c r="C211"/>
  <c r="B211"/>
  <c r="C210"/>
  <c r="B210"/>
  <c r="C209"/>
  <c r="B209"/>
  <c r="C208"/>
  <c r="B208"/>
  <c r="C207"/>
  <c r="B207"/>
  <c r="C206"/>
  <c r="B206"/>
  <c r="C205"/>
  <c r="B205"/>
  <c r="C204"/>
  <c r="B204"/>
  <c r="C203"/>
  <c r="B203"/>
  <c r="C202"/>
  <c r="B202"/>
  <c r="C201"/>
  <c r="B201"/>
  <c r="C200"/>
  <c r="B200"/>
  <c r="C199"/>
  <c r="B199"/>
  <c r="C198"/>
  <c r="B198"/>
  <c r="C197"/>
  <c r="B197"/>
  <c r="B196"/>
  <c r="B195"/>
  <c r="B194"/>
  <c r="C193"/>
  <c r="B193"/>
  <c r="B192"/>
  <c r="B191"/>
  <c r="C190"/>
  <c r="B190"/>
  <c r="C189"/>
  <c r="B189"/>
  <c r="C188"/>
  <c r="B188"/>
  <c r="C187"/>
  <c r="B187"/>
  <c r="C186"/>
  <c r="B186"/>
  <c r="C185"/>
  <c r="B185"/>
  <c r="C184"/>
  <c r="B184"/>
  <c r="B183"/>
  <c r="C182"/>
  <c r="B182"/>
  <c r="C181"/>
  <c r="B181"/>
  <c r="C180"/>
  <c r="B180"/>
  <c r="C179"/>
  <c r="B179"/>
  <c r="C178"/>
  <c r="B178"/>
  <c r="C177"/>
  <c r="B177"/>
  <c r="C176"/>
  <c r="B176"/>
  <c r="C175"/>
  <c r="B175"/>
  <c r="C174"/>
  <c r="B174"/>
  <c r="C173"/>
  <c r="B173"/>
  <c r="C172"/>
  <c r="B172"/>
  <c r="B171"/>
  <c r="C170"/>
  <c r="B170"/>
  <c r="C169"/>
  <c r="B169"/>
  <c r="C168"/>
  <c r="B168"/>
  <c r="C167"/>
  <c r="B167"/>
  <c r="C166"/>
  <c r="B166"/>
  <c r="C165"/>
  <c r="B165"/>
  <c r="C164"/>
  <c r="B164"/>
  <c r="C163"/>
  <c r="B163"/>
  <c r="B162"/>
  <c r="B161"/>
  <c r="C161" l="1"/>
  <c r="C162"/>
  <c r="F13" i="52"/>
  <c r="D13"/>
  <c r="Q49" i="27"/>
  <c r="Q50"/>
  <c r="Q117" i="28"/>
  <c r="Q116"/>
  <c r="Q172"/>
  <c r="Q168"/>
  <c r="Q164"/>
  <c r="E144" i="5"/>
  <c r="L73" i="15" s="1"/>
  <c r="E147" i="5"/>
  <c r="L71" i="15" s="1"/>
  <c r="H175" i="28"/>
  <c r="D176" i="42"/>
  <c r="B45" i="5"/>
  <c r="E45" s="1"/>
  <c r="M66" i="28" s="1"/>
  <c r="C36" i="56"/>
  <c r="G38" s="1"/>
  <c r="H40" s="1"/>
  <c r="B129" i="5"/>
  <c r="G165" i="28"/>
  <c r="G173"/>
  <c r="C26" i="12"/>
  <c r="C68" i="11"/>
  <c r="G70" s="1"/>
  <c r="C49" i="14"/>
  <c r="G51" s="1"/>
  <c r="H53" s="1"/>
  <c r="B116" i="5"/>
  <c r="B143"/>
  <c r="D174" i="42"/>
  <c r="D173"/>
  <c r="D199"/>
  <c r="D201"/>
  <c r="D202"/>
  <c r="D203"/>
  <c r="D204"/>
  <c r="D205"/>
  <c r="D206"/>
  <c r="D209"/>
  <c r="D210"/>
  <c r="D172"/>
  <c r="D178"/>
  <c r="D175"/>
  <c r="D177"/>
  <c r="D161"/>
  <c r="D162"/>
  <c r="D163"/>
  <c r="D164"/>
  <c r="D165"/>
  <c r="D166"/>
  <c r="D167"/>
  <c r="D168"/>
  <c r="D169"/>
  <c r="D170"/>
  <c r="D184"/>
  <c r="D185"/>
  <c r="D186"/>
  <c r="D187"/>
  <c r="D188"/>
  <c r="D189"/>
  <c r="D190"/>
  <c r="D193"/>
  <c r="F123" i="2"/>
  <c r="D179" i="42"/>
  <c r="D180"/>
  <c r="D181"/>
  <c r="D182"/>
  <c r="D197"/>
  <c r="D198"/>
  <c r="D200"/>
  <c r="D207"/>
  <c r="D208"/>
  <c r="B160"/>
  <c r="B159"/>
  <c r="B158"/>
  <c r="C157"/>
  <c r="B157" s="1"/>
  <c r="B21" i="5" l="1"/>
  <c r="E21" s="1"/>
  <c r="L26" i="12" s="1"/>
  <c r="C76" i="56"/>
  <c r="G78" s="1"/>
  <c r="H80" s="1"/>
  <c r="E11" s="1"/>
  <c r="C42" i="2" s="1"/>
  <c r="C43" i="56"/>
  <c r="G52" s="1"/>
  <c r="H55" s="1"/>
  <c r="C126"/>
  <c r="G136" s="1"/>
  <c r="H139" s="1"/>
  <c r="B38" i="5"/>
  <c r="E38" s="1"/>
  <c r="M74" i="27"/>
  <c r="M58"/>
  <c r="P75" i="15"/>
  <c r="Q77" s="1"/>
  <c r="L46"/>
  <c r="P48" s="1"/>
  <c r="Q50" s="1"/>
  <c r="Q119" i="28"/>
  <c r="R52" i="27"/>
  <c r="E116" i="5"/>
  <c r="L79" i="13" s="1"/>
  <c r="P81" s="1"/>
  <c r="Q83" s="1"/>
  <c r="E129" i="5"/>
  <c r="L38" i="14" s="1"/>
  <c r="C63" i="13"/>
  <c r="B115" i="5"/>
  <c r="E115" s="1"/>
  <c r="L63" i="13" s="1"/>
  <c r="C61"/>
  <c r="B114" i="5"/>
  <c r="E114" s="1"/>
  <c r="L61" i="13" s="1"/>
  <c r="B94" i="5"/>
  <c r="R175" i="28"/>
  <c r="E143" i="5"/>
  <c r="L38" i="15" s="1"/>
  <c r="B130" i="5"/>
  <c r="C117" i="11"/>
  <c r="G127" s="1"/>
  <c r="B86" i="5"/>
  <c r="E86" s="1"/>
  <c r="H176" i="28"/>
  <c r="C65"/>
  <c r="B44" i="5"/>
  <c r="E44" s="1"/>
  <c r="M65" i="28" s="1"/>
  <c r="C28" i="16"/>
  <c r="B39" i="5"/>
  <c r="E39" s="1"/>
  <c r="C73" i="27"/>
  <c r="C57"/>
  <c r="C35" i="11"/>
  <c r="G44" s="1"/>
  <c r="C28" i="13"/>
  <c r="B95" i="5"/>
  <c r="C27" i="15"/>
  <c r="C27" i="14"/>
  <c r="B85" i="5"/>
  <c r="E85" s="1"/>
  <c r="C28" i="56"/>
  <c r="G30" s="1"/>
  <c r="H32" s="1"/>
  <c r="C118"/>
  <c r="G121" s="1"/>
  <c r="H123" s="1"/>
  <c r="B20" i="5"/>
  <c r="E20" s="1"/>
  <c r="C79" i="13"/>
  <c r="G81" s="1"/>
  <c r="H83" s="1"/>
  <c r="C58" i="27"/>
  <c r="C38" i="15"/>
  <c r="G40" s="1"/>
  <c r="C38" i="14"/>
  <c r="G40" s="1"/>
  <c r="C28" i="11"/>
  <c r="G30" s="1"/>
  <c r="H32" s="1"/>
  <c r="C74" i="27"/>
  <c r="C26" i="14"/>
  <c r="C27" i="16"/>
  <c r="C66" i="28"/>
  <c r="C26" i="15"/>
  <c r="C27" i="13"/>
  <c r="C25" i="12"/>
  <c r="G37" s="1"/>
  <c r="H40" s="1"/>
  <c r="H72" i="11"/>
  <c r="D157" i="42"/>
  <c r="B153"/>
  <c r="B152"/>
  <c r="B151"/>
  <c r="B150"/>
  <c r="C149"/>
  <c r="B149"/>
  <c r="C148"/>
  <c r="B148"/>
  <c r="C147"/>
  <c r="B147"/>
  <c r="C146"/>
  <c r="B146"/>
  <c r="C145"/>
  <c r="B145"/>
  <c r="C144"/>
  <c r="B144"/>
  <c r="C143"/>
  <c r="B143"/>
  <c r="C142"/>
  <c r="B142"/>
  <c r="C141"/>
  <c r="B141"/>
  <c r="C140"/>
  <c r="B140"/>
  <c r="C139"/>
  <c r="B139"/>
  <c r="C137"/>
  <c r="B137"/>
  <c r="C136"/>
  <c r="B136"/>
  <c r="C135"/>
  <c r="B135"/>
  <c r="C134"/>
  <c r="B134"/>
  <c r="B132"/>
  <c r="C131"/>
  <c r="B131"/>
  <c r="C130"/>
  <c r="B130"/>
  <c r="C128"/>
  <c r="B128"/>
  <c r="C127"/>
  <c r="B127"/>
  <c r="C125"/>
  <c r="B125"/>
  <c r="C124"/>
  <c r="B124"/>
  <c r="C123"/>
  <c r="B123"/>
  <c r="B121"/>
  <c r="C120"/>
  <c r="B120"/>
  <c r="C119"/>
  <c r="B119"/>
  <c r="C118"/>
  <c r="B118"/>
  <c r="C116"/>
  <c r="B116"/>
  <c r="C114"/>
  <c r="B114"/>
  <c r="C113"/>
  <c r="B113"/>
  <c r="B112"/>
  <c r="C110"/>
  <c r="B110"/>
  <c r="C109"/>
  <c r="B109"/>
  <c r="C108"/>
  <c r="B108"/>
  <c r="B106"/>
  <c r="C105"/>
  <c r="B105"/>
  <c r="C104"/>
  <c r="B104"/>
  <c r="C103"/>
  <c r="B103"/>
  <c r="C99"/>
  <c r="B99"/>
  <c r="C97"/>
  <c r="B97"/>
  <c r="C96"/>
  <c r="B96"/>
  <c r="C95"/>
  <c r="B95"/>
  <c r="B93"/>
  <c r="C92"/>
  <c r="B92"/>
  <c r="C91"/>
  <c r="B91"/>
  <c r="C90"/>
  <c r="B90"/>
  <c r="L117" i="11" l="1"/>
  <c r="L28" i="13"/>
  <c r="L35" i="11"/>
  <c r="P44" s="1"/>
  <c r="L27" i="16"/>
  <c r="L26" i="14"/>
  <c r="L26" i="15"/>
  <c r="H150" i="56"/>
  <c r="D11" s="1"/>
  <c r="C9" i="2" s="1"/>
  <c r="L36" i="56"/>
  <c r="P38" s="1"/>
  <c r="Q40" s="1"/>
  <c r="F11"/>
  <c r="C75" i="2" s="1"/>
  <c r="L76" i="56"/>
  <c r="P78" s="1"/>
  <c r="Q80" s="1"/>
  <c r="E12" s="1"/>
  <c r="D42" i="2" s="1"/>
  <c r="M73" i="27"/>
  <c r="M57"/>
  <c r="L27" i="14"/>
  <c r="L27" i="13"/>
  <c r="L25" i="12"/>
  <c r="L126" i="56"/>
  <c r="P136" s="1"/>
  <c r="Q139" s="1"/>
  <c r="L43"/>
  <c r="P52" s="1"/>
  <c r="Q55" s="1"/>
  <c r="C112" i="42"/>
  <c r="D112" s="1"/>
  <c r="Q173" i="28"/>
  <c r="Q169"/>
  <c r="Q165"/>
  <c r="E95" i="5"/>
  <c r="L68" i="11" s="1"/>
  <c r="P70" s="1"/>
  <c r="Q72" s="1"/>
  <c r="E94" i="5"/>
  <c r="L28" i="11" s="1"/>
  <c r="P30" s="1"/>
  <c r="Q32" s="1"/>
  <c r="G68" i="13"/>
  <c r="G67"/>
  <c r="E130" i="5"/>
  <c r="C100" i="42" s="1"/>
  <c r="C109" i="11"/>
  <c r="G112" s="1"/>
  <c r="H114" s="1"/>
  <c r="B97" i="5"/>
  <c r="E97" s="1"/>
  <c r="L109" i="11" s="1"/>
  <c r="P112" s="1"/>
  <c r="Q114" s="1"/>
  <c r="P68" i="13"/>
  <c r="P67"/>
  <c r="B100" i="42"/>
  <c r="G36" i="13"/>
  <c r="L28" i="16"/>
  <c r="L27" i="15"/>
  <c r="P37" i="12"/>
  <c r="Q40" s="1"/>
  <c r="E12" s="1"/>
  <c r="B84" i="5"/>
  <c r="E84" s="1"/>
  <c r="B88"/>
  <c r="E88" s="1"/>
  <c r="D141" i="42"/>
  <c r="C86" i="13"/>
  <c r="G88" s="1"/>
  <c r="D134" i="42"/>
  <c r="D135"/>
  <c r="D139"/>
  <c r="D147"/>
  <c r="D123"/>
  <c r="D124"/>
  <c r="E11" i="12"/>
  <c r="H81"/>
  <c r="D11" s="1"/>
  <c r="D143" i="42"/>
  <c r="D90"/>
  <c r="D92"/>
  <c r="D108"/>
  <c r="D109"/>
  <c r="D110"/>
  <c r="D114"/>
  <c r="D116"/>
  <c r="D118"/>
  <c r="D91"/>
  <c r="D113"/>
  <c r="D95"/>
  <c r="D96"/>
  <c r="D97"/>
  <c r="D99"/>
  <c r="D103"/>
  <c r="D104"/>
  <c r="D105"/>
  <c r="D130"/>
  <c r="D131"/>
  <c r="D119"/>
  <c r="D120"/>
  <c r="D125"/>
  <c r="D127"/>
  <c r="D128"/>
  <c r="D136"/>
  <c r="D137"/>
  <c r="D140"/>
  <c r="D142"/>
  <c r="D144"/>
  <c r="D145"/>
  <c r="D146"/>
  <c r="D148"/>
  <c r="D149"/>
  <c r="C87"/>
  <c r="B87"/>
  <c r="C86"/>
  <c r="B86"/>
  <c r="C85"/>
  <c r="B85"/>
  <c r="C84"/>
  <c r="B84"/>
  <c r="C83"/>
  <c r="B83"/>
  <c r="C82"/>
  <c r="B82"/>
  <c r="C81"/>
  <c r="B81"/>
  <c r="C80"/>
  <c r="B80"/>
  <c r="C79"/>
  <c r="B79"/>
  <c r="C78"/>
  <c r="B78"/>
  <c r="C77"/>
  <c r="B77"/>
  <c r="C76"/>
  <c r="B76"/>
  <c r="C75"/>
  <c r="B75"/>
  <c r="C74"/>
  <c r="B74"/>
  <c r="C73"/>
  <c r="B73"/>
  <c r="B72"/>
  <c r="B71"/>
  <c r="C70"/>
  <c r="C69"/>
  <c r="B69"/>
  <c r="C68"/>
  <c r="B68"/>
  <c r="B67"/>
  <c r="C66"/>
  <c r="B66"/>
  <c r="C65"/>
  <c r="B65"/>
  <c r="B64"/>
  <c r="C63"/>
  <c r="B63"/>
  <c r="C61"/>
  <c r="B61"/>
  <c r="C60"/>
  <c r="B60"/>
  <c r="C59"/>
  <c r="B59"/>
  <c r="C57"/>
  <c r="B57"/>
  <c r="C56"/>
  <c r="B56"/>
  <c r="C55"/>
  <c r="B55"/>
  <c r="C54"/>
  <c r="B54"/>
  <c r="C53"/>
  <c r="B53"/>
  <c r="B52"/>
  <c r="C51"/>
  <c r="B51"/>
  <c r="C50"/>
  <c r="B50"/>
  <c r="C49"/>
  <c r="B49"/>
  <c r="C48"/>
  <c r="B48"/>
  <c r="C47"/>
  <c r="B47"/>
  <c r="C46"/>
  <c r="B46"/>
  <c r="B45"/>
  <c r="B44"/>
  <c r="B43"/>
  <c r="B42"/>
  <c r="B41"/>
  <c r="B40"/>
  <c r="B38"/>
  <c r="B37"/>
  <c r="B36"/>
  <c r="B35"/>
  <c r="B33"/>
  <c r="C30"/>
  <c r="B30"/>
  <c r="C29"/>
  <c r="B29"/>
  <c r="C28"/>
  <c r="B28"/>
  <c r="B27"/>
  <c r="B26"/>
  <c r="E13" i="56" l="1"/>
  <c r="B70" i="42"/>
  <c r="D100"/>
  <c r="C173" i="13"/>
  <c r="G176" s="1"/>
  <c r="L118" i="56"/>
  <c r="P121" s="1"/>
  <c r="Q123" s="1"/>
  <c r="L28"/>
  <c r="P30" s="1"/>
  <c r="Q32" s="1"/>
  <c r="F12" s="1"/>
  <c r="D75" i="2" s="1"/>
  <c r="R176" i="28"/>
  <c r="Q150" i="56"/>
  <c r="D12" s="1"/>
  <c r="D9" i="2" s="1"/>
  <c r="E13" i="12"/>
  <c r="C67" i="42"/>
  <c r="D67" s="1"/>
  <c r="Q70" i="13"/>
  <c r="L49" i="14"/>
  <c r="P51" s="1"/>
  <c r="Q53" s="1"/>
  <c r="H70" i="13"/>
  <c r="B62" i="42"/>
  <c r="B58"/>
  <c r="B117" i="5"/>
  <c r="C58" i="42"/>
  <c r="D58" s="1"/>
  <c r="C62"/>
  <c r="D62" s="1"/>
  <c r="D46"/>
  <c r="D69"/>
  <c r="D48"/>
  <c r="D50"/>
  <c r="D51"/>
  <c r="D65"/>
  <c r="D49"/>
  <c r="D87"/>
  <c r="D70"/>
  <c r="D73"/>
  <c r="D77"/>
  <c r="D80"/>
  <c r="D81"/>
  <c r="D82"/>
  <c r="D85"/>
  <c r="D86"/>
  <c r="D28"/>
  <c r="D29"/>
  <c r="D53"/>
  <c r="D54"/>
  <c r="D55"/>
  <c r="D56"/>
  <c r="D57"/>
  <c r="D59"/>
  <c r="D60"/>
  <c r="D61"/>
  <c r="D63"/>
  <c r="D47"/>
  <c r="D66"/>
  <c r="D68"/>
  <c r="D74"/>
  <c r="D75"/>
  <c r="D76"/>
  <c r="D78"/>
  <c r="D79"/>
  <c r="D83"/>
  <c r="D84"/>
  <c r="I25"/>
  <c r="H25" s="1"/>
  <c r="G25"/>
  <c r="D13" i="56" l="1"/>
  <c r="F13"/>
  <c r="B88" i="42"/>
  <c r="E117" i="5"/>
  <c r="L173" i="13" s="1"/>
  <c r="G24" i="42"/>
  <c r="G23"/>
  <c r="B23"/>
  <c r="G21"/>
  <c r="B21"/>
  <c r="B20"/>
  <c r="G18"/>
  <c r="B18"/>
  <c r="I17" s="1"/>
  <c r="H17" s="1"/>
  <c r="G17"/>
  <c r="C16"/>
  <c r="B16"/>
  <c r="I15" s="1"/>
  <c r="H15" s="1"/>
  <c r="G15"/>
  <c r="B15"/>
  <c r="B14"/>
  <c r="B13"/>
  <c r="B12"/>
  <c r="C11"/>
  <c r="B11"/>
  <c r="B10"/>
  <c r="C9"/>
  <c r="B9"/>
  <c r="B8"/>
  <c r="B7"/>
  <c r="B5"/>
  <c r="L86" i="13" l="1"/>
  <c r="C88" i="42"/>
  <c r="D88" s="1"/>
  <c r="B4"/>
  <c r="B2" l="1"/>
  <c r="G3"/>
  <c r="H3"/>
  <c r="H104" i="28"/>
  <c r="G126" s="1"/>
  <c r="R104"/>
  <c r="Q149" s="1"/>
  <c r="R160" s="1"/>
  <c r="H27" i="17"/>
  <c r="O25"/>
  <c r="P27" s="1"/>
  <c r="H42" i="15"/>
  <c r="G102"/>
  <c r="H104" s="1"/>
  <c r="H112"/>
  <c r="G191"/>
  <c r="H193" s="1"/>
  <c r="H254"/>
  <c r="P40"/>
  <c r="Q42" s="1"/>
  <c r="P59"/>
  <c r="Q61" s="1"/>
  <c r="P102"/>
  <c r="Q104" s="1"/>
  <c r="P110"/>
  <c r="Q112" s="1"/>
  <c r="P191"/>
  <c r="Q193" s="1"/>
  <c r="Q254"/>
  <c r="H47" i="11"/>
  <c r="G82"/>
  <c r="H84" s="1"/>
  <c r="G128"/>
  <c r="H130" s="1"/>
  <c r="F11" s="1"/>
  <c r="P45"/>
  <c r="Q47" s="1"/>
  <c r="P80"/>
  <c r="P82"/>
  <c r="P127"/>
  <c r="P128"/>
  <c r="Q139"/>
  <c r="G22" i="42"/>
  <c r="H22"/>
  <c r="G93" i="27"/>
  <c r="H95" s="1"/>
  <c r="Q93"/>
  <c r="R95" s="1"/>
  <c r="R144"/>
  <c r="F12" s="1"/>
  <c r="D88" i="2" s="1"/>
  <c r="C15" i="42"/>
  <c r="D15" s="1"/>
  <c r="G37" i="13"/>
  <c r="H39" s="1"/>
  <c r="H46"/>
  <c r="H55"/>
  <c r="H90"/>
  <c r="G113"/>
  <c r="H115" s="1"/>
  <c r="H152"/>
  <c r="H160"/>
  <c r="H178"/>
  <c r="H266"/>
  <c r="P36"/>
  <c r="P37"/>
  <c r="P44"/>
  <c r="Q46" s="1"/>
  <c r="P53"/>
  <c r="Q55" s="1"/>
  <c r="P88"/>
  <c r="Q90" s="1"/>
  <c r="P111"/>
  <c r="P113"/>
  <c r="Q152"/>
  <c r="Q160"/>
  <c r="P176"/>
  <c r="Q178" s="1"/>
  <c r="Q266"/>
  <c r="C23" i="42"/>
  <c r="D23" s="1"/>
  <c r="C18"/>
  <c r="D18" s="1"/>
  <c r="G35" i="18"/>
  <c r="H37" s="1"/>
  <c r="G95"/>
  <c r="H97" s="1"/>
  <c r="F11" s="1"/>
  <c r="C83" i="2" s="1"/>
  <c r="H146" i="18"/>
  <c r="O33"/>
  <c r="O35"/>
  <c r="O95"/>
  <c r="P97" s="1"/>
  <c r="F12" s="1"/>
  <c r="P146"/>
  <c r="H43" i="16"/>
  <c r="H87"/>
  <c r="H95"/>
  <c r="H105"/>
  <c r="E12" s="1"/>
  <c r="C48" i="2" s="1"/>
  <c r="P41" i="16"/>
  <c r="Q43" s="1"/>
  <c r="P85"/>
  <c r="Q87" s="1"/>
  <c r="P93"/>
  <c r="Q95" s="1"/>
  <c r="P103"/>
  <c r="Q105" s="1"/>
  <c r="E13" s="1"/>
  <c r="C11" i="2"/>
  <c r="G8" i="42" s="1"/>
  <c r="Q81" i="12"/>
  <c r="D12" s="1"/>
  <c r="C24" i="42"/>
  <c r="B24"/>
  <c r="I23"/>
  <c r="H23"/>
  <c r="C21"/>
  <c r="D21" s="1"/>
  <c r="G35" i="24"/>
  <c r="H37" s="1"/>
  <c r="G65"/>
  <c r="H67" s="1"/>
  <c r="G96"/>
  <c r="H98" s="1"/>
  <c r="H106"/>
  <c r="H116"/>
  <c r="H147"/>
  <c r="O35"/>
  <c r="P37" s="1"/>
  <c r="O65"/>
  <c r="P67" s="1"/>
  <c r="O94"/>
  <c r="O96"/>
  <c r="O104"/>
  <c r="P106" s="1"/>
  <c r="O114"/>
  <c r="P116" s="1"/>
  <c r="P147"/>
  <c r="H42" i="14"/>
  <c r="H237"/>
  <c r="P40"/>
  <c r="Q42" s="1"/>
  <c r="Q237"/>
  <c r="C64" i="42"/>
  <c r="D64" s="1"/>
  <c r="C45"/>
  <c r="D45" s="1"/>
  <c r="C39"/>
  <c r="B39"/>
  <c r="C38"/>
  <c r="D38" s="1"/>
  <c r="C71"/>
  <c r="D71" s="1"/>
  <c r="C52"/>
  <c r="D52" s="1"/>
  <c r="C42"/>
  <c r="D42" s="1"/>
  <c r="C37"/>
  <c r="D37" s="1"/>
  <c r="C32"/>
  <c r="B32"/>
  <c r="D30"/>
  <c r="C41"/>
  <c r="D41" s="1"/>
  <c r="G63" i="35"/>
  <c r="H65" s="1"/>
  <c r="H72"/>
  <c r="H81"/>
  <c r="H110"/>
  <c r="P63"/>
  <c r="Q65" s="1"/>
  <c r="P70"/>
  <c r="Q72" s="1"/>
  <c r="P79"/>
  <c r="Q81" s="1"/>
  <c r="P108"/>
  <c r="Q110" s="1"/>
  <c r="C72" i="42"/>
  <c r="D72" s="1"/>
  <c r="C43"/>
  <c r="D43" s="1"/>
  <c r="C34"/>
  <c r="B34"/>
  <c r="C33"/>
  <c r="D33" s="1"/>
  <c r="C44"/>
  <c r="D44" s="1"/>
  <c r="C40"/>
  <c r="D40" s="1"/>
  <c r="C35"/>
  <c r="D35" s="1"/>
  <c r="C27"/>
  <c r="D27" s="1"/>
  <c r="C36"/>
  <c r="D36" s="1"/>
  <c r="C132"/>
  <c r="D132" s="1"/>
  <c r="C121"/>
  <c r="D121" s="1"/>
  <c r="C106"/>
  <c r="D106" s="1"/>
  <c r="C93"/>
  <c r="D93" s="1"/>
  <c r="C150"/>
  <c r="D150" s="1"/>
  <c r="C151"/>
  <c r="D151" s="1"/>
  <c r="C152"/>
  <c r="D152" s="1"/>
  <c r="C153"/>
  <c r="D153" s="1"/>
  <c r="C156"/>
  <c r="B156"/>
  <c r="C155"/>
  <c r="B155"/>
  <c r="C154"/>
  <c r="B154"/>
  <c r="C158"/>
  <c r="D158" s="1"/>
  <c r="C159"/>
  <c r="D159" s="1"/>
  <c r="C160"/>
  <c r="D160" s="1"/>
  <c r="C194"/>
  <c r="D194" s="1"/>
  <c r="E124" i="2"/>
  <c r="F124" s="1"/>
  <c r="C171" i="42"/>
  <c r="D171" s="1"/>
  <c r="C196"/>
  <c r="D196" s="1"/>
  <c r="C191"/>
  <c r="D191" s="1"/>
  <c r="C195"/>
  <c r="D195" s="1"/>
  <c r="C192"/>
  <c r="D192" s="1"/>
  <c r="C183"/>
  <c r="D183" s="1"/>
  <c r="C2"/>
  <c r="C3"/>
  <c r="B3"/>
  <c r="C4"/>
  <c r="D4" s="1"/>
  <c r="C5"/>
  <c r="D5" s="1"/>
  <c r="C6"/>
  <c r="B6"/>
  <c r="C7"/>
  <c r="D7" s="1"/>
  <c r="C8"/>
  <c r="D8" s="1"/>
  <c r="D9"/>
  <c r="C10"/>
  <c r="D10" s="1"/>
  <c r="D11"/>
  <c r="C12"/>
  <c r="D12" s="1"/>
  <c r="C13"/>
  <c r="D13" s="1"/>
  <c r="C14"/>
  <c r="D14" s="1"/>
  <c r="D16"/>
  <c r="C20"/>
  <c r="D20" s="1"/>
  <c r="C26"/>
  <c r="D26" s="1"/>
  <c r="D211"/>
  <c r="E91" i="2"/>
  <c r="F91" s="1"/>
  <c r="E12" i="27"/>
  <c r="E13" s="1"/>
  <c r="C5" i="2"/>
  <c r="G2" i="42" s="1"/>
  <c r="D5" i="2"/>
  <c r="C8"/>
  <c r="G5" i="42" s="1"/>
  <c r="D8" i="2"/>
  <c r="D27"/>
  <c r="E27" s="1"/>
  <c r="D77"/>
  <c r="E77" s="1"/>
  <c r="F77" s="1"/>
  <c r="C88"/>
  <c r="D93"/>
  <c r="E93" s="1"/>
  <c r="F93" s="1"/>
  <c r="C41"/>
  <c r="F41" s="1"/>
  <c r="D41"/>
  <c r="C44"/>
  <c r="D44"/>
  <c r="C55"/>
  <c r="F54"/>
  <c r="C38"/>
  <c r="D38"/>
  <c r="F51"/>
  <c r="F61"/>
  <c r="F72"/>
  <c r="F74"/>
  <c r="F82"/>
  <c r="F84"/>
  <c r="F87"/>
  <c r="F95"/>
  <c r="F120"/>
  <c r="F117"/>
  <c r="G153" i="28"/>
  <c r="D2" i="42" l="1"/>
  <c r="E11" i="35"/>
  <c r="C62" i="2" s="1"/>
  <c r="F8"/>
  <c r="G133" i="28"/>
  <c r="C67"/>
  <c r="G73" s="1"/>
  <c r="H75" s="1"/>
  <c r="G125" s="1"/>
  <c r="G157"/>
  <c r="G149"/>
  <c r="F13" i="27"/>
  <c r="E8" i="2"/>
  <c r="I5" i="42" s="1"/>
  <c r="D34"/>
  <c r="D39"/>
  <c r="F11" i="24"/>
  <c r="C85" i="2" s="1"/>
  <c r="Q84" i="11"/>
  <c r="E12" s="1"/>
  <c r="D43" i="2" s="1"/>
  <c r="G140" i="28"/>
  <c r="D3" i="42"/>
  <c r="E6" i="2"/>
  <c r="E50"/>
  <c r="F50" s="1"/>
  <c r="D55"/>
  <c r="E55" s="1"/>
  <c r="F55" s="1"/>
  <c r="Q130" i="11"/>
  <c r="F12" s="1"/>
  <c r="D76" i="2" s="1"/>
  <c r="E44"/>
  <c r="F44" s="1"/>
  <c r="D32" i="42"/>
  <c r="D24"/>
  <c r="D6"/>
  <c r="Q115" i="13"/>
  <c r="P98" i="24"/>
  <c r="F12" s="1"/>
  <c r="D85" i="2" s="1"/>
  <c r="D11"/>
  <c r="H8" i="42" s="1"/>
  <c r="D13" i="12"/>
  <c r="E39" i="2"/>
  <c r="F39" s="1"/>
  <c r="E38"/>
  <c r="F38" s="1"/>
  <c r="E41"/>
  <c r="E88"/>
  <c r="F88" s="1"/>
  <c r="D155" i="42"/>
  <c r="D156"/>
  <c r="E12" i="35"/>
  <c r="D62" i="2" s="1"/>
  <c r="Q39" i="13"/>
  <c r="Q126" i="28"/>
  <c r="E25" i="2"/>
  <c r="I22" i="42" s="1"/>
  <c r="H149" i="18"/>
  <c r="D11" s="1"/>
  <c r="C17" i="2" s="1"/>
  <c r="G11" i="18"/>
  <c r="C116" i="2" s="1"/>
  <c r="E40"/>
  <c r="F40" s="1"/>
  <c r="H5" i="42"/>
  <c r="E5" i="2"/>
  <c r="I2" i="42" s="1"/>
  <c r="D154"/>
  <c r="E12" i="24"/>
  <c r="D52" i="2" s="1"/>
  <c r="E11" i="24"/>
  <c r="P37" i="18"/>
  <c r="G12" s="1"/>
  <c r="Q113" i="35"/>
  <c r="D12" s="1"/>
  <c r="D29" i="2" s="1"/>
  <c r="H26" i="42" s="1"/>
  <c r="G12" i="35"/>
  <c r="D128" i="2" s="1"/>
  <c r="H113" i="35"/>
  <c r="D11" s="1"/>
  <c r="G11"/>
  <c r="G12" i="24"/>
  <c r="D118" i="2" s="1"/>
  <c r="G11" i="24"/>
  <c r="H150"/>
  <c r="D11" s="1"/>
  <c r="C19" i="2" s="1"/>
  <c r="D83"/>
  <c r="E83" s="1"/>
  <c r="F83" s="1"/>
  <c r="F13" i="18"/>
  <c r="C76" i="2"/>
  <c r="I24" i="42"/>
  <c r="F27" i="2"/>
  <c r="C52"/>
  <c r="D48"/>
  <c r="E48" s="1"/>
  <c r="F48" s="1"/>
  <c r="E14" i="16"/>
  <c r="H141" i="11"/>
  <c r="D11" s="1"/>
  <c r="C10" i="2" s="1"/>
  <c r="E11" i="11"/>
  <c r="H24" i="42"/>
  <c r="H2"/>
  <c r="E62" i="2" l="1"/>
  <c r="F62" s="1"/>
  <c r="F25"/>
  <c r="F5"/>
  <c r="C75" i="27"/>
  <c r="G81" s="1"/>
  <c r="B43" i="5"/>
  <c r="B31" i="42" s="1"/>
  <c r="C59" i="27"/>
  <c r="G68" s="1"/>
  <c r="H70" s="1"/>
  <c r="G11" i="28"/>
  <c r="C122" i="2" s="1"/>
  <c r="E13" i="35"/>
  <c r="H4" i="42"/>
  <c r="H6"/>
  <c r="E7" i="2"/>
  <c r="F7" s="1"/>
  <c r="I3" i="42"/>
  <c r="F6" i="2"/>
  <c r="E11"/>
  <c r="I8" i="42" s="1"/>
  <c r="E13" i="24"/>
  <c r="H160" i="28"/>
  <c r="F13" i="24"/>
  <c r="C64" i="15"/>
  <c r="G66" s="1"/>
  <c r="H68" s="1"/>
  <c r="C143" i="14"/>
  <c r="G146" s="1"/>
  <c r="H147" s="1"/>
  <c r="C57" i="16"/>
  <c r="G59" s="1"/>
  <c r="P149" i="18"/>
  <c r="D12" s="1"/>
  <c r="D17" i="2" s="1"/>
  <c r="H14" i="42" s="1"/>
  <c r="Q141" i="11"/>
  <c r="D12" s="1"/>
  <c r="P150" i="24"/>
  <c r="D12" s="1"/>
  <c r="D19" i="2" s="1"/>
  <c r="H16" i="42" s="1"/>
  <c r="G139" i="28"/>
  <c r="H142" s="1"/>
  <c r="G152"/>
  <c r="G132"/>
  <c r="H135" s="1"/>
  <c r="G156"/>
  <c r="G148"/>
  <c r="H108"/>
  <c r="G80" i="27"/>
  <c r="H83" s="1"/>
  <c r="F13" i="11"/>
  <c r="G12" i="28"/>
  <c r="E73" i="2"/>
  <c r="F73" s="1"/>
  <c r="E75"/>
  <c r="F75" s="1"/>
  <c r="G4" i="42"/>
  <c r="E76" i="2"/>
  <c r="G13" i="24"/>
  <c r="C118" i="2"/>
  <c r="C29"/>
  <c r="D13" i="35"/>
  <c r="G14" i="42"/>
  <c r="G13" i="18"/>
  <c r="D116" i="2"/>
  <c r="E52"/>
  <c r="F52" s="1"/>
  <c r="C43"/>
  <c r="E13" i="11"/>
  <c r="E85" i="2"/>
  <c r="F85" s="1"/>
  <c r="C128"/>
  <c r="G13" i="35"/>
  <c r="D10" i="2" l="1"/>
  <c r="H7" i="42" s="1"/>
  <c r="C56" i="14"/>
  <c r="G58" s="1"/>
  <c r="H60" s="1"/>
  <c r="E43" i="5"/>
  <c r="C31" i="42" s="1"/>
  <c r="D31" s="1"/>
  <c r="C161" i="15"/>
  <c r="G164" s="1"/>
  <c r="H165" s="1"/>
  <c r="D13" i="18"/>
  <c r="D13" i="24"/>
  <c r="B131" i="5"/>
  <c r="E131" s="1"/>
  <c r="F11" i="2"/>
  <c r="B161" i="5"/>
  <c r="B146"/>
  <c r="D13" i="11"/>
  <c r="E17" i="2"/>
  <c r="I14" i="42" s="1"/>
  <c r="H159" i="28"/>
  <c r="F11"/>
  <c r="H128"/>
  <c r="H144" s="1"/>
  <c r="D11" s="1"/>
  <c r="H148" i="27"/>
  <c r="D11" s="1"/>
  <c r="G11"/>
  <c r="D122" i="2"/>
  <c r="E122" s="1"/>
  <c r="F122" s="1"/>
  <c r="G13" i="28"/>
  <c r="E128" i="2"/>
  <c r="F128" s="1"/>
  <c r="E19"/>
  <c r="I16" i="42" s="1"/>
  <c r="G16"/>
  <c r="E42" i="2"/>
  <c r="F42" s="1"/>
  <c r="E43"/>
  <c r="F43" s="1"/>
  <c r="E118"/>
  <c r="F118" s="1"/>
  <c r="E9"/>
  <c r="I6" i="42" s="1"/>
  <c r="G6"/>
  <c r="F76" i="2"/>
  <c r="E116"/>
  <c r="E10"/>
  <c r="I7" i="42" s="1"/>
  <c r="G7"/>
  <c r="E29" i="2"/>
  <c r="I26" i="42" s="1"/>
  <c r="G26"/>
  <c r="I4"/>
  <c r="M59" i="27" l="1"/>
  <c r="Q68" s="1"/>
  <c r="R70" s="1"/>
  <c r="M67" i="28"/>
  <c r="Q73" s="1"/>
  <c r="R75" s="1"/>
  <c r="M75" i="27"/>
  <c r="Q81" s="1"/>
  <c r="E161" i="5"/>
  <c r="L57" i="16" s="1"/>
  <c r="Q59" s="1"/>
  <c r="R61" s="1"/>
  <c r="H61" s="1"/>
  <c r="B115" i="42"/>
  <c r="E146" i="5"/>
  <c r="L161" i="15" s="1"/>
  <c r="P164" s="1"/>
  <c r="Q165" s="1"/>
  <c r="B101" i="42"/>
  <c r="F17" i="2"/>
  <c r="C121"/>
  <c r="C130" s="1"/>
  <c r="C89"/>
  <c r="L143" i="14"/>
  <c r="P146" s="1"/>
  <c r="Q147" s="1"/>
  <c r="L56"/>
  <c r="P58" s="1"/>
  <c r="Q60" s="1"/>
  <c r="C101" i="42"/>
  <c r="D101" s="1"/>
  <c r="C23" i="2"/>
  <c r="C22"/>
  <c r="B129" i="42"/>
  <c r="F9" i="2"/>
  <c r="F116"/>
  <c r="F29"/>
  <c r="F10"/>
  <c r="F19"/>
  <c r="C129" i="42" l="1"/>
  <c r="D129" s="1"/>
  <c r="Q80" i="27"/>
  <c r="R83" s="1"/>
  <c r="L64" i="15"/>
  <c r="P66" s="1"/>
  <c r="Q68" s="1"/>
  <c r="R108" i="28"/>
  <c r="Q148"/>
  <c r="R159" s="1"/>
  <c r="Q125"/>
  <c r="R148" i="27"/>
  <c r="D12" s="1"/>
  <c r="G12"/>
  <c r="C115" i="42"/>
  <c r="D115" s="1"/>
  <c r="B142" i="5"/>
  <c r="G19" i="42"/>
  <c r="G20"/>
  <c r="C26" i="16"/>
  <c r="B158" i="5"/>
  <c r="F12" i="28" l="1"/>
  <c r="R128"/>
  <c r="R144" s="1"/>
  <c r="D12" s="1"/>
  <c r="D22" i="2"/>
  <c r="D13" i="27"/>
  <c r="D121" i="2"/>
  <c r="G13" i="27"/>
  <c r="B33" i="5"/>
  <c r="C25" i="15"/>
  <c r="G31" s="1"/>
  <c r="C25" i="14"/>
  <c r="B128" i="5"/>
  <c r="C33" i="17"/>
  <c r="G43" s="1"/>
  <c r="C64" i="16"/>
  <c r="G74" s="1"/>
  <c r="E158" i="5"/>
  <c r="B126" i="42"/>
  <c r="E142" i="5"/>
  <c r="B111" i="42"/>
  <c r="G32" i="16"/>
  <c r="G33"/>
  <c r="D89" i="2" l="1"/>
  <c r="E89" s="1"/>
  <c r="F89" s="1"/>
  <c r="F13" i="28"/>
  <c r="D23" i="2"/>
  <c r="D13" i="28"/>
  <c r="D130" i="2"/>
  <c r="E121"/>
  <c r="H19" i="42"/>
  <c r="E22" i="2"/>
  <c r="C70" i="16"/>
  <c r="G72" s="1"/>
  <c r="H76" s="1"/>
  <c r="B165" i="5"/>
  <c r="E165" s="1"/>
  <c r="G32" i="15"/>
  <c r="H34" s="1"/>
  <c r="B27" i="5"/>
  <c r="C63" i="14"/>
  <c r="G73" s="1"/>
  <c r="E33" i="5"/>
  <c r="K33" i="17" s="1"/>
  <c r="O43" s="1"/>
  <c r="B25" i="42"/>
  <c r="G31" i="14"/>
  <c r="G32"/>
  <c r="B30" i="5"/>
  <c r="C168" i="15"/>
  <c r="G179" s="1"/>
  <c r="C81"/>
  <c r="G91" s="1"/>
  <c r="E128" i="5"/>
  <c r="B98" i="42"/>
  <c r="H35" i="16"/>
  <c r="L25" i="15"/>
  <c r="C111" i="42"/>
  <c r="D111" s="1"/>
  <c r="L26" i="16"/>
  <c r="C126" i="42"/>
  <c r="D126" s="1"/>
  <c r="H20" l="1"/>
  <c r="E23" i="2"/>
  <c r="C150" i="14"/>
  <c r="G161" s="1"/>
  <c r="I19" i="42"/>
  <c r="F22" i="2"/>
  <c r="F121"/>
  <c r="E130"/>
  <c r="F130" s="1"/>
  <c r="C25" i="42"/>
  <c r="D25" s="1"/>
  <c r="L64" i="16"/>
  <c r="P74" s="1"/>
  <c r="C39" i="17"/>
  <c r="G41" s="1"/>
  <c r="H45" s="1"/>
  <c r="B171" i="5"/>
  <c r="C156" i="14"/>
  <c r="G159" s="1"/>
  <c r="C69"/>
  <c r="G71" s="1"/>
  <c r="H75" s="1"/>
  <c r="B137" i="5"/>
  <c r="E137" s="1"/>
  <c r="C87" i="15"/>
  <c r="G89" s="1"/>
  <c r="H93" s="1"/>
  <c r="C174"/>
  <c r="G177" s="1"/>
  <c r="B153" i="5"/>
  <c r="E153" s="1"/>
  <c r="B133" i="42"/>
  <c r="H110" i="16"/>
  <c r="D12" s="1"/>
  <c r="C15" i="2" s="1"/>
  <c r="H181" i="15"/>
  <c r="L25" i="14"/>
  <c r="C98" i="42"/>
  <c r="D98" s="1"/>
  <c r="E30" i="5"/>
  <c r="L168" i="15" s="1"/>
  <c r="P179" s="1"/>
  <c r="B22" i="42"/>
  <c r="I21" s="1"/>
  <c r="H21" s="1"/>
  <c r="E27" i="5"/>
  <c r="B19" i="42"/>
  <c r="I18" s="1"/>
  <c r="H18" s="1"/>
  <c r="H34" i="14"/>
  <c r="C125" i="15"/>
  <c r="G127" s="1"/>
  <c r="H129" s="1"/>
  <c r="B148" i="5"/>
  <c r="E148" s="1"/>
  <c r="C217" i="15"/>
  <c r="G220" s="1"/>
  <c r="H222" s="1"/>
  <c r="F12" i="16"/>
  <c r="C81" i="2" s="1"/>
  <c r="P32" i="16"/>
  <c r="P33"/>
  <c r="P31" i="15"/>
  <c r="P32"/>
  <c r="F23" i="2" l="1"/>
  <c r="I20" i="42"/>
  <c r="H163" i="14"/>
  <c r="C186" i="13"/>
  <c r="G189" s="1"/>
  <c r="C199" i="14"/>
  <c r="G202" s="1"/>
  <c r="H204" s="1"/>
  <c r="B132" i="5"/>
  <c r="E132" s="1"/>
  <c r="C107" i="14"/>
  <c r="G109" s="1"/>
  <c r="H111" s="1"/>
  <c r="C22" i="42"/>
  <c r="D22" s="1"/>
  <c r="L81" i="15"/>
  <c r="P91" s="1"/>
  <c r="C19" i="42"/>
  <c r="L150" i="14"/>
  <c r="P161" s="1"/>
  <c r="L63"/>
  <c r="P73" s="1"/>
  <c r="E11" i="17"/>
  <c r="H62"/>
  <c r="D11" s="1"/>
  <c r="E171" i="5"/>
  <c r="B138" i="42"/>
  <c r="B107"/>
  <c r="F11" i="15"/>
  <c r="C80" i="2" s="1"/>
  <c r="C98" i="13"/>
  <c r="G100" s="1"/>
  <c r="B123" i="5"/>
  <c r="E123" s="1"/>
  <c r="B122" i="42"/>
  <c r="L70" i="16"/>
  <c r="P72" s="1"/>
  <c r="Q76" s="1"/>
  <c r="C133" i="42"/>
  <c r="D133" s="1"/>
  <c r="D19"/>
  <c r="E11" i="14"/>
  <c r="C46" i="2" s="1"/>
  <c r="C181" i="13"/>
  <c r="G191" s="1"/>
  <c r="C93"/>
  <c r="G102" s="1"/>
  <c r="B25" i="5"/>
  <c r="P31" i="14"/>
  <c r="P32"/>
  <c r="E11" i="15"/>
  <c r="H256"/>
  <c r="D11" s="1"/>
  <c r="C14" i="2" s="1"/>
  <c r="G11" i="42" s="1"/>
  <c r="B117"/>
  <c r="H239" i="14"/>
  <c r="D11" s="1"/>
  <c r="F11"/>
  <c r="G12" i="42"/>
  <c r="Q34" i="15"/>
  <c r="Q35" i="16"/>
  <c r="B102" i="42" l="1"/>
  <c r="H193" i="13"/>
  <c r="C229"/>
  <c r="G232" s="1"/>
  <c r="H234" s="1"/>
  <c r="C137"/>
  <c r="G139" s="1"/>
  <c r="H141" s="1"/>
  <c r="B118" i="5"/>
  <c r="H104" i="13"/>
  <c r="B89" i="42"/>
  <c r="E118" i="5"/>
  <c r="L137" i="13" s="1"/>
  <c r="P139" s="1"/>
  <c r="Q141" s="1"/>
  <c r="K39" i="17"/>
  <c r="O41" s="1"/>
  <c r="P45" s="1"/>
  <c r="C138" i="42"/>
  <c r="D138" s="1"/>
  <c r="C49" i="2"/>
  <c r="C16"/>
  <c r="L156" i="14"/>
  <c r="P159" s="1"/>
  <c r="Q163" s="1"/>
  <c r="L69"/>
  <c r="P71" s="1"/>
  <c r="Q75" s="1"/>
  <c r="C107" i="42"/>
  <c r="D107" s="1"/>
  <c r="B94"/>
  <c r="L87" i="15"/>
  <c r="P89" s="1"/>
  <c r="Q93" s="1"/>
  <c r="L174"/>
  <c r="P177" s="1"/>
  <c r="Q181" s="1"/>
  <c r="C122" i="42"/>
  <c r="D122" s="1"/>
  <c r="E25" i="5"/>
  <c r="B17" i="42"/>
  <c r="Q34" i="14"/>
  <c r="C79" i="2"/>
  <c r="L107" i="14"/>
  <c r="P109" s="1"/>
  <c r="Q111" s="1"/>
  <c r="L199"/>
  <c r="P202" s="1"/>
  <c r="Q204" s="1"/>
  <c r="C102" i="42"/>
  <c r="D102" s="1"/>
  <c r="C47" i="2"/>
  <c r="C13"/>
  <c r="L125" i="15"/>
  <c r="P127" s="1"/>
  <c r="Q129" s="1"/>
  <c r="C117" i="42"/>
  <c r="D117" s="1"/>
  <c r="L217" i="15"/>
  <c r="P220" s="1"/>
  <c r="Q222" s="1"/>
  <c r="F13" i="16"/>
  <c r="Q110"/>
  <c r="D13" s="1"/>
  <c r="E11" i="13" l="1"/>
  <c r="C45" i="2" s="1"/>
  <c r="H268" i="13"/>
  <c r="D11" s="1"/>
  <c r="C12" i="2" s="1"/>
  <c r="C31" s="1"/>
  <c r="F11" i="13"/>
  <c r="C78" i="2" s="1"/>
  <c r="C89" i="42"/>
  <c r="D89" s="1"/>
  <c r="L229" i="13"/>
  <c r="P232" s="1"/>
  <c r="Q234" s="1"/>
  <c r="C17" i="42"/>
  <c r="L181" i="13"/>
  <c r="P191" s="1"/>
  <c r="L93"/>
  <c r="P102" s="1"/>
  <c r="F12" i="15"/>
  <c r="D80" i="2" s="1"/>
  <c r="P62" i="17"/>
  <c r="D12" s="1"/>
  <c r="E12"/>
  <c r="G13" i="42"/>
  <c r="F12" i="14"/>
  <c r="D79" i="2" s="1"/>
  <c r="E79" s="1"/>
  <c r="F79" s="1"/>
  <c r="L186" i="13"/>
  <c r="P189" s="1"/>
  <c r="L98"/>
  <c r="P100" s="1"/>
  <c r="C94" i="42"/>
  <c r="D94" s="1"/>
  <c r="Q239" i="14"/>
  <c r="D12" s="1"/>
  <c r="D17" i="42"/>
  <c r="D212" s="1"/>
  <c r="E12" i="14"/>
  <c r="D46" i="2" s="1"/>
  <c r="E46" s="1"/>
  <c r="F46" s="1"/>
  <c r="C97"/>
  <c r="E12" i="13"/>
  <c r="C64" i="2"/>
  <c r="G10" i="42"/>
  <c r="E12" i="15"/>
  <c r="Q256"/>
  <c r="D12" s="1"/>
  <c r="D13" s="1"/>
  <c r="D81" i="2"/>
  <c r="E81" s="1"/>
  <c r="F81" s="1"/>
  <c r="F14" i="16"/>
  <c r="D15" i="2"/>
  <c r="D14" i="16"/>
  <c r="G9" i="42" l="1"/>
  <c r="Q193" i="13"/>
  <c r="Q104"/>
  <c r="F13" i="15"/>
  <c r="D16" i="2"/>
  <c r="D13" i="17"/>
  <c r="D49" i="2"/>
  <c r="E49" s="1"/>
  <c r="F49" s="1"/>
  <c r="E13" i="17"/>
  <c r="F13" i="14"/>
  <c r="E13"/>
  <c r="D13" i="2"/>
  <c r="D13" i="14"/>
  <c r="D47" i="2"/>
  <c r="E47" s="1"/>
  <c r="F47" s="1"/>
  <c r="E13" i="15"/>
  <c r="D45" i="2"/>
  <c r="E13" i="13"/>
  <c r="D14" i="2"/>
  <c r="H11" i="42" s="1"/>
  <c r="H12"/>
  <c r="E15" i="2"/>
  <c r="E80"/>
  <c r="F12" i="13" l="1"/>
  <c r="F13" s="1"/>
  <c r="Q268"/>
  <c r="D12" s="1"/>
  <c r="D13" s="1"/>
  <c r="D78" i="2"/>
  <c r="H13" i="42"/>
  <c r="E16" i="2"/>
  <c r="H10" i="42"/>
  <c r="E13" i="2"/>
  <c r="D64"/>
  <c r="E45"/>
  <c r="E14"/>
  <c r="I11" i="42" s="1"/>
  <c r="F80" i="2"/>
  <c r="I12" i="42"/>
  <c r="F15" i="2"/>
  <c r="D12" l="1"/>
  <c r="H9" i="42" s="1"/>
  <c r="E78" i="2"/>
  <c r="D97"/>
  <c r="I13" i="42"/>
  <c r="F16" i="2"/>
  <c r="F14"/>
  <c r="I10" i="42"/>
  <c r="F13" i="2"/>
  <c r="F45"/>
  <c r="E64"/>
  <c r="F64" s="1"/>
  <c r="E12" l="1"/>
  <c r="D31"/>
  <c r="F78"/>
  <c r="E97"/>
  <c r="F97" s="1"/>
  <c r="I9" i="42"/>
  <c r="E31" i="2" l="1"/>
  <c r="F31" s="1"/>
  <c r="F12"/>
</calcChain>
</file>

<file path=xl/comments1.xml><?xml version="1.0" encoding="utf-8"?>
<comments xmlns="http://schemas.openxmlformats.org/spreadsheetml/2006/main">
  <authors>
    <author>Naila Crawford</author>
  </authors>
  <commentList>
    <comment ref="C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L47" authorId="0">
      <text>
        <r>
          <rPr>
            <b/>
            <sz val="9"/>
            <color indexed="81"/>
            <rFont val="Tahoma"/>
            <family val="2"/>
          </rPr>
          <t>Naila Crawford:</t>
        </r>
        <r>
          <rPr>
            <sz val="9"/>
            <color indexed="81"/>
            <rFont val="Tahoma"/>
            <family val="2"/>
          </rPr>
          <t xml:space="preserve">
Add - for the production of the specification or some of the assets in the COBie format</t>
        </r>
      </text>
    </comment>
    <comment ref="C55" authorId="0">
      <text>
        <r>
          <rPr>
            <b/>
            <sz val="9"/>
            <color indexed="81"/>
            <rFont val="Tahoma"/>
            <family val="2"/>
          </rPr>
          <t>Naila Crawford:</t>
        </r>
        <r>
          <rPr>
            <sz val="9"/>
            <color indexed="81"/>
            <rFont val="Tahoma"/>
            <family val="2"/>
          </rPr>
          <t xml:space="preserve">
add for COBie
</t>
        </r>
      </text>
    </comment>
    <comment ref="L55" authorId="0">
      <text>
        <r>
          <rPr>
            <b/>
            <sz val="9"/>
            <color indexed="81"/>
            <rFont val="Tahoma"/>
            <family val="2"/>
          </rPr>
          <t>Naila Crawford:</t>
        </r>
        <r>
          <rPr>
            <sz val="9"/>
            <color indexed="81"/>
            <rFont val="Tahoma"/>
            <family val="2"/>
          </rPr>
          <t xml:space="preserve">
add for COBie
</t>
        </r>
      </text>
    </comment>
    <comment ref="C106" authorId="0">
      <text>
        <r>
          <rPr>
            <b/>
            <sz val="9"/>
            <color indexed="81"/>
            <rFont val="Tahoma"/>
            <family val="2"/>
          </rPr>
          <t>Naila Crawford:</t>
        </r>
        <r>
          <rPr>
            <sz val="9"/>
            <color indexed="81"/>
            <rFont val="Tahoma"/>
            <family val="2"/>
          </rPr>
          <t xml:space="preserve">
Add back costs
</t>
        </r>
      </text>
    </comment>
    <comment ref="L106" authorId="0">
      <text>
        <r>
          <rPr>
            <b/>
            <sz val="9"/>
            <color indexed="81"/>
            <rFont val="Tahoma"/>
            <family val="2"/>
          </rPr>
          <t>Naila Crawford:</t>
        </r>
        <r>
          <rPr>
            <sz val="9"/>
            <color indexed="81"/>
            <rFont val="Tahoma"/>
            <family val="2"/>
          </rPr>
          <t xml:space="preserve">
Add back costs
</t>
        </r>
      </text>
    </comment>
  </commentList>
</comments>
</file>

<file path=xl/comments2.xml><?xml version="1.0" encoding="utf-8"?>
<comments xmlns="http://schemas.openxmlformats.org/spreadsheetml/2006/main">
  <authors>
    <author>Naila Crawford</author>
  </authors>
  <commentList>
    <comment ref="C63" authorId="0">
      <text>
        <r>
          <rPr>
            <b/>
            <sz val="9"/>
            <color indexed="81"/>
            <rFont val="Tahoma"/>
            <family val="2"/>
          </rPr>
          <t>Naila Crawford:</t>
        </r>
        <r>
          <rPr>
            <sz val="9"/>
            <color indexed="81"/>
            <rFont val="Tahoma"/>
            <family val="2"/>
          </rPr>
          <t xml:space="preserve">
add for COBie
</t>
        </r>
      </text>
    </comment>
    <comment ref="L63" authorId="0">
      <text>
        <r>
          <rPr>
            <b/>
            <sz val="9"/>
            <color indexed="81"/>
            <rFont val="Tahoma"/>
            <family val="2"/>
          </rPr>
          <t>Naila Crawford:</t>
        </r>
        <r>
          <rPr>
            <sz val="9"/>
            <color indexed="81"/>
            <rFont val="Tahoma"/>
            <family val="2"/>
          </rPr>
          <t xml:space="preserve">
add for COBie
</t>
        </r>
      </text>
    </comment>
  </commentList>
</comments>
</file>

<file path=xl/comments3.xml><?xml version="1.0" encoding="utf-8"?>
<comments xmlns="http://schemas.openxmlformats.org/spreadsheetml/2006/main">
  <authors>
    <author>Naila Crawford</author>
  </authors>
  <commentList>
    <comment ref="C56" authorId="0">
      <text>
        <r>
          <rPr>
            <b/>
            <sz val="9"/>
            <color indexed="81"/>
            <rFont val="Tahoma"/>
            <family val="2"/>
          </rPr>
          <t>Naila Crawford:</t>
        </r>
        <r>
          <rPr>
            <sz val="9"/>
            <color indexed="81"/>
            <rFont val="Tahoma"/>
            <family val="2"/>
          </rPr>
          <t xml:space="preserve">
add for COBie
</t>
        </r>
      </text>
    </comment>
    <comment ref="L56" authorId="0">
      <text>
        <r>
          <rPr>
            <b/>
            <sz val="9"/>
            <color indexed="81"/>
            <rFont val="Tahoma"/>
            <family val="2"/>
          </rPr>
          <t>Naila Crawford:</t>
        </r>
        <r>
          <rPr>
            <sz val="9"/>
            <color indexed="81"/>
            <rFont val="Tahoma"/>
            <family val="2"/>
          </rPr>
          <t xml:space="preserve">
add for COBie
</t>
        </r>
      </text>
    </comment>
  </commentList>
</comments>
</file>

<file path=xl/sharedStrings.xml><?xml version="1.0" encoding="utf-8"?>
<sst xmlns="http://schemas.openxmlformats.org/spreadsheetml/2006/main" count="5105" uniqueCount="1416">
  <si>
    <t>OmniClass Project Phase (Table31)</t>
  </si>
  <si>
    <t>Project Variables</t>
  </si>
  <si>
    <t>Value</t>
  </si>
  <si>
    <t>Unit</t>
  </si>
  <si>
    <t>Estimating Process Variables</t>
  </si>
  <si>
    <t>Submittal Process Variables</t>
  </si>
  <si>
    <t>sets / submittal</t>
  </si>
  <si>
    <t>$ / sheet</t>
  </si>
  <si>
    <t>Organizational Variables</t>
  </si>
  <si>
    <t>$ / hour</t>
  </si>
  <si>
    <t xml:space="preserve"> $ / hour</t>
  </si>
  <si>
    <t>General Repro/Postal Delivery Cost</t>
  </si>
  <si>
    <t xml:space="preserve"> user defined information unique to this worksheet</t>
  </si>
  <si>
    <t xml:space="preserve"> common user information, listed on assumptions worksheet</t>
  </si>
  <si>
    <t xml:space="preserve"> calculated information </t>
  </si>
  <si>
    <t>do not change this cell</t>
  </si>
  <si>
    <t>Process Name</t>
  </si>
  <si>
    <t>OmniClass Stage</t>
  </si>
  <si>
    <t>Current Process</t>
  </si>
  <si>
    <t>Total</t>
  </si>
  <si>
    <t>SubTotal</t>
  </si>
  <si>
    <t>change on inputs worksheet</t>
  </si>
  <si>
    <t>Allowed User Actions</t>
  </si>
  <si>
    <t>Description</t>
  </si>
  <si>
    <t>Color</t>
  </si>
  <si>
    <t>Current process cost:</t>
  </si>
  <si>
    <t>Product Installation</t>
  </si>
  <si>
    <t>34-21 14 00 Owner</t>
  </si>
  <si>
    <t>34-21 17 00 Planner</t>
  </si>
  <si>
    <t>31-10 14 21 Project Programming Phase</t>
  </si>
  <si>
    <t>31-10 11 14 Project Description Phase</t>
  </si>
  <si>
    <t>31-20 10 14 Conceptual Design Phase</t>
  </si>
  <si>
    <t>34-25 21 00 Architect</t>
  </si>
  <si>
    <t>31-20 10 17 Schematic Design Phase</t>
  </si>
  <si>
    <t>31-20 20 11 Detailed Design Phase</t>
  </si>
  <si>
    <t xml:space="preserve">34-25 21 00 Architect </t>
  </si>
  <si>
    <t>31-20 20 24 Product Selection Phase</t>
  </si>
  <si>
    <t>31-20 20 27 Material Selection Phase</t>
  </si>
  <si>
    <t>31-20 20 31 Equipment Selection Phase</t>
  </si>
  <si>
    <t>34-25 41 00 Specifier</t>
  </si>
  <si>
    <t>31-40 20 27 Submittal Processing Phase</t>
  </si>
  <si>
    <t xml:space="preserve">34-35 14 00 Contractor </t>
  </si>
  <si>
    <t xml:space="preserve">31-40 20 27 Submittal Processing Phase </t>
  </si>
  <si>
    <t>31-40 40 11 17 Installation Phase</t>
  </si>
  <si>
    <t>31-40 40 91 17 Evaluation Phase</t>
  </si>
  <si>
    <t xml:space="preserve"> </t>
  </si>
  <si>
    <t xml:space="preserve">Description </t>
  </si>
  <si>
    <t>Information Attributes</t>
  </si>
  <si>
    <t>Design Early</t>
  </si>
  <si>
    <t>Project Definition</t>
  </si>
  <si>
    <t>Facility Criteria</t>
  </si>
  <si>
    <t>Product Program</t>
  </si>
  <si>
    <t>Space Program</t>
  </si>
  <si>
    <t>System Layout</t>
  </si>
  <si>
    <t>Product Type Selection</t>
  </si>
  <si>
    <t>Product Inspection</t>
  </si>
  <si>
    <t>Purpose:</t>
  </si>
  <si>
    <t>Project Phase Color Coding:</t>
  </si>
  <si>
    <t>Criteria</t>
  </si>
  <si>
    <t>Requirement</t>
  </si>
  <si>
    <t>Design</t>
  </si>
  <si>
    <t>Construction</t>
  </si>
  <si>
    <t>Assumptions Tab</t>
  </si>
  <si>
    <t>Assumptions were made when developing the COBie Calculator.  These assumptions should be modified based on your project variables in order to calculate the potential savings.</t>
  </si>
  <si>
    <t>Process</t>
  </si>
  <si>
    <t>This research will identify the potential savings/cost for a project team if information is exchanged using a COBie-based approach over the traditional “Paper-Based” approach.</t>
  </si>
  <si>
    <t>Process Cost Difference:</t>
  </si>
  <si>
    <t>010.02.10</t>
  </si>
  <si>
    <t>Current Process Total</t>
  </si>
  <si>
    <t>Discipline Specifications</t>
  </si>
  <si>
    <t>010.01</t>
  </si>
  <si>
    <t>Identify Need</t>
  </si>
  <si>
    <t>020.01</t>
  </si>
  <si>
    <t>Produce Discipline Specification</t>
  </si>
  <si>
    <t>Feasibility Study</t>
  </si>
  <si>
    <t>030.01</t>
  </si>
  <si>
    <t>Receive Facility Criteria and Discipline Specifications</t>
  </si>
  <si>
    <t>030.02</t>
  </si>
  <si>
    <t>030.03</t>
  </si>
  <si>
    <t>030.04</t>
  </si>
  <si>
    <t>Produce Feasibility Study</t>
  </si>
  <si>
    <t>Send Feasibility Study</t>
  </si>
  <si>
    <t>030.05</t>
  </si>
  <si>
    <t>030.06</t>
  </si>
  <si>
    <t>030.07</t>
  </si>
  <si>
    <t>Receive Feasibility Study</t>
  </si>
  <si>
    <t>030.08</t>
  </si>
  <si>
    <t>030.09</t>
  </si>
  <si>
    <t>Reproduction Costs</t>
  </si>
  <si>
    <t>Pre-Design Variables</t>
  </si>
  <si>
    <t xml:space="preserve">count </t>
  </si>
  <si>
    <t xml:space="preserve">pages </t>
  </si>
  <si>
    <t>pages</t>
  </si>
  <si>
    <t>Mailing Costs</t>
  </si>
  <si>
    <t>Receive Feasibility Review Comments</t>
  </si>
  <si>
    <t>030.11</t>
  </si>
  <si>
    <t>030.12</t>
  </si>
  <si>
    <t>030.13</t>
  </si>
  <si>
    <t>Send Revised Feasibility Study</t>
  </si>
  <si>
    <t>040.01</t>
  </si>
  <si>
    <t>Evaluate Total Risk</t>
  </si>
  <si>
    <t>Produce Project Definition</t>
  </si>
  <si>
    <t>040.02</t>
  </si>
  <si>
    <t>050.01</t>
  </si>
  <si>
    <t>050.02</t>
  </si>
  <si>
    <t>Evaluate Space Program Information</t>
  </si>
  <si>
    <t>020.02.10</t>
  </si>
  <si>
    <t>Receive Space Program</t>
  </si>
  <si>
    <t>050.04</t>
  </si>
  <si>
    <t>050.05</t>
  </si>
  <si>
    <t>050.06</t>
  </si>
  <si>
    <t>Send Comments</t>
  </si>
  <si>
    <t>Receive Comments</t>
  </si>
  <si>
    <t>Bidding</t>
  </si>
  <si>
    <t>050.08</t>
  </si>
  <si>
    <t>050.11</t>
  </si>
  <si>
    <t>070.02</t>
  </si>
  <si>
    <t>Produce Request for Proposal Documents</t>
  </si>
  <si>
    <t>Copying Costs</t>
  </si>
  <si>
    <t>Definitions</t>
  </si>
  <si>
    <t>Evaluate Product Program Information</t>
  </si>
  <si>
    <t>Receive Product Program</t>
  </si>
  <si>
    <t>070.03</t>
  </si>
  <si>
    <t>070.04</t>
  </si>
  <si>
    <t>Receive Request for Proposal (RFP) Package</t>
  </si>
  <si>
    <t>070.05</t>
  </si>
  <si>
    <t>070.06</t>
  </si>
  <si>
    <t>070.07</t>
  </si>
  <si>
    <t>070.08</t>
  </si>
  <si>
    <t>080.01</t>
  </si>
  <si>
    <t>Receive NTP</t>
  </si>
  <si>
    <t>080.02</t>
  </si>
  <si>
    <t>Request Design Requirements</t>
  </si>
  <si>
    <t>080.03</t>
  </si>
  <si>
    <t>080.04</t>
  </si>
  <si>
    <t>Receive Design Requirements</t>
  </si>
  <si>
    <t>080.05</t>
  </si>
  <si>
    <t>080.06</t>
  </si>
  <si>
    <t>080.08</t>
  </si>
  <si>
    <t>080.09</t>
  </si>
  <si>
    <t>Receive Consultant's Early Design Documents</t>
  </si>
  <si>
    <t>080.10</t>
  </si>
  <si>
    <t>080.11</t>
  </si>
  <si>
    <t>Receive Design Early Documents</t>
  </si>
  <si>
    <t>080.14</t>
  </si>
  <si>
    <t>080.15</t>
  </si>
  <si>
    <t xml:space="preserve">Send Comments to Design Team </t>
  </si>
  <si>
    <t>090.01</t>
  </si>
  <si>
    <t>090.03</t>
  </si>
  <si>
    <t>Receive Consultant's Design Schematic Documents</t>
  </si>
  <si>
    <t>090.04</t>
  </si>
  <si>
    <t>Produce Checkset of Design Schematic Documents</t>
  </si>
  <si>
    <t>090.05</t>
  </si>
  <si>
    <t>090.06.10</t>
  </si>
  <si>
    <t>090.06.20</t>
  </si>
  <si>
    <t>090.07</t>
  </si>
  <si>
    <t>090.08</t>
  </si>
  <si>
    <t>090.13</t>
  </si>
  <si>
    <t>Receive Review Comments</t>
  </si>
  <si>
    <t>090.14</t>
  </si>
  <si>
    <t>Receive Design Schematic Approval Document from Owner</t>
  </si>
  <si>
    <t>Receive Consultant's Design Coordinated Documents</t>
  </si>
  <si>
    <t>Receive Design Coordinated &amp; Product Type Candidate Documents</t>
  </si>
  <si>
    <t>Log Receipt of Design Coordinated &amp; Product Type Candidate Documents</t>
  </si>
  <si>
    <t>110.01</t>
  </si>
  <si>
    <t>110.03</t>
  </si>
  <si>
    <t>Receive Consultant's Design Final Documents</t>
  </si>
  <si>
    <t>110.04</t>
  </si>
  <si>
    <t>Produce Check Set of Design Final Documents</t>
  </si>
  <si>
    <t>110.05</t>
  </si>
  <si>
    <t>110.06.10</t>
  </si>
  <si>
    <t>110.06.20</t>
  </si>
  <si>
    <t>110.07</t>
  </si>
  <si>
    <t>110.08</t>
  </si>
  <si>
    <t>110.09</t>
  </si>
  <si>
    <t>120.01</t>
  </si>
  <si>
    <t xml:space="preserve">Receive Information from A/E to Develop Bid Documents </t>
  </si>
  <si>
    <t>120.02</t>
  </si>
  <si>
    <t>120.03</t>
  </si>
  <si>
    <t>120.04</t>
  </si>
  <si>
    <t xml:space="preserve">Send Request for Proposal (RFP) Package </t>
  </si>
  <si>
    <t>120.05</t>
  </si>
  <si>
    <t>Receive RFP Package</t>
  </si>
  <si>
    <t>130.01</t>
  </si>
  <si>
    <t>Acquire/Review Bidding Documents</t>
  </si>
  <si>
    <t>130.02</t>
  </si>
  <si>
    <t>Define Inquiry Issue (Clarification)</t>
  </si>
  <si>
    <t>130.03</t>
  </si>
  <si>
    <t>130.04</t>
  </si>
  <si>
    <t>130.05</t>
  </si>
  <si>
    <t>130.06</t>
  </si>
  <si>
    <t>Receive Inquiry Issue (Clarification) from Contractor</t>
  </si>
  <si>
    <t>130.07</t>
  </si>
  <si>
    <t>Send Inquiry Issue (Clarification) to Architect</t>
  </si>
  <si>
    <t>130.09</t>
  </si>
  <si>
    <t>Receive Inquiry Issue (Clarification)</t>
  </si>
  <si>
    <t>130.10</t>
  </si>
  <si>
    <t>130.11</t>
  </si>
  <si>
    <t>130.12</t>
  </si>
  <si>
    <t>130.13</t>
  </si>
  <si>
    <t xml:space="preserve">Send Inquiry Issue (Clarification) Response </t>
  </si>
  <si>
    <t>130.14</t>
  </si>
  <si>
    <t>130.15</t>
  </si>
  <si>
    <t>Receive Response to Inquiry Issue (Clarification) from Architect</t>
  </si>
  <si>
    <t>130.16</t>
  </si>
  <si>
    <t>130.19</t>
  </si>
  <si>
    <t>130.20</t>
  </si>
  <si>
    <t>130.21</t>
  </si>
  <si>
    <t>Receive Inquiry Issue (Clarification) Response</t>
  </si>
  <si>
    <t>140.01</t>
  </si>
  <si>
    <t>Review Specification Requirements</t>
  </si>
  <si>
    <t>140.02</t>
  </si>
  <si>
    <t>Develop Pre-Construction Plan</t>
  </si>
  <si>
    <t>140.03</t>
  </si>
  <si>
    <t>Submittal Process</t>
  </si>
  <si>
    <t>Pre-Construction Plan</t>
  </si>
  <si>
    <t>150.01</t>
  </si>
  <si>
    <t xml:space="preserve">Acquire/Review Bidding Documents </t>
  </si>
  <si>
    <t>150.02</t>
  </si>
  <si>
    <t>150.03</t>
  </si>
  <si>
    <t>150.04</t>
  </si>
  <si>
    <t>150.05</t>
  </si>
  <si>
    <t>150.06</t>
  </si>
  <si>
    <t>060.08</t>
  </si>
  <si>
    <t>060.11</t>
  </si>
  <si>
    <t>060.01</t>
  </si>
  <si>
    <t>060.02</t>
  </si>
  <si>
    <t>160.01</t>
  </si>
  <si>
    <t xml:space="preserve">Review Contract Documents </t>
  </si>
  <si>
    <t>160.02</t>
  </si>
  <si>
    <t>160.03</t>
  </si>
  <si>
    <t>170.01</t>
  </si>
  <si>
    <t xml:space="preserve">Review Contract Drawings </t>
  </si>
  <si>
    <t>170.02</t>
  </si>
  <si>
    <t xml:space="preserve">Layout and Route Building System </t>
  </si>
  <si>
    <t>170.03</t>
  </si>
  <si>
    <t>Overlay System Layouts (Shop Drawings)</t>
  </si>
  <si>
    <t>170.04</t>
  </si>
  <si>
    <t xml:space="preserve">Identify System Interferences </t>
  </si>
  <si>
    <t>170.05</t>
  </si>
  <si>
    <t>Resolve System Interferences</t>
  </si>
  <si>
    <t>170.06</t>
  </si>
  <si>
    <t>Update System Layouts (Shop Drawings)</t>
  </si>
  <si>
    <t>170.07.10</t>
  </si>
  <si>
    <t>180.01</t>
  </si>
  <si>
    <t>Identify Submittal Dates on Submittal Register</t>
  </si>
  <si>
    <t>180.02.20</t>
  </si>
  <si>
    <t>180.02.10</t>
  </si>
  <si>
    <t>180.03</t>
  </si>
  <si>
    <t>180.05</t>
  </si>
  <si>
    <t>180.06</t>
  </si>
  <si>
    <t>180.07</t>
  </si>
  <si>
    <t>180.08</t>
  </si>
  <si>
    <t>180.09</t>
  </si>
  <si>
    <t>Receive Submittal Package</t>
  </si>
  <si>
    <t>180.10</t>
  </si>
  <si>
    <t>180.11</t>
  </si>
  <si>
    <t>180.12</t>
  </si>
  <si>
    <t>Send Submittal Package to Architect</t>
  </si>
  <si>
    <t>180.13</t>
  </si>
  <si>
    <t>180.14</t>
  </si>
  <si>
    <t>180.15</t>
  </si>
  <si>
    <t>180.16</t>
  </si>
  <si>
    <t>Submittal Issue</t>
  </si>
  <si>
    <t>Submittal Package</t>
  </si>
  <si>
    <t>190.01</t>
  </si>
  <si>
    <t>190.02.10</t>
  </si>
  <si>
    <t>190.02.11</t>
  </si>
  <si>
    <t>190.02.12</t>
  </si>
  <si>
    <t>190.02.13</t>
  </si>
  <si>
    <t>190.02.14</t>
  </si>
  <si>
    <t>190.04</t>
  </si>
  <si>
    <t>Receive Submittal Issue</t>
  </si>
  <si>
    <t>190.05</t>
  </si>
  <si>
    <t>Purchase Order</t>
  </si>
  <si>
    <t>190.06.10</t>
  </si>
  <si>
    <t>200.01</t>
  </si>
  <si>
    <t>Contact Supplier</t>
  </si>
  <si>
    <t>200.06</t>
  </si>
  <si>
    <t>Issue Purchase Order</t>
  </si>
  <si>
    <t>Send Purchase Order and Approved Product Type Selection to Supplier</t>
  </si>
  <si>
    <t>210.01</t>
  </si>
  <si>
    <t>Receive Equipment and Materials</t>
  </si>
  <si>
    <t>210.02</t>
  </si>
  <si>
    <t>Review Purchase Order</t>
  </si>
  <si>
    <t>210.03.10</t>
  </si>
  <si>
    <t>Log Receipt of Equipment and Materials</t>
  </si>
  <si>
    <t>210.03.11</t>
  </si>
  <si>
    <t>210.03.12</t>
  </si>
  <si>
    <t>Start-Up</t>
  </si>
  <si>
    <t>220.01</t>
  </si>
  <si>
    <t>220.02</t>
  </si>
  <si>
    <t>220.03</t>
  </si>
  <si>
    <t>Review Manufacturer's Start-Up/Operation Instructions</t>
  </si>
  <si>
    <t>220.04</t>
  </si>
  <si>
    <t>Conduct Product Inspection</t>
  </si>
  <si>
    <t>Send Product Inspection Report to Contractor</t>
  </si>
  <si>
    <t>Receive Product Inspection Report</t>
  </si>
  <si>
    <t>Correct Deficiencies</t>
  </si>
  <si>
    <t>Request Re-inspection</t>
  </si>
  <si>
    <t>Punchlist Issue</t>
  </si>
  <si>
    <t>Send Punchlist Issue Report to Contractor</t>
  </si>
  <si>
    <t>Receive Punchlist Issue Report</t>
  </si>
  <si>
    <t>Turnover Package</t>
  </si>
  <si>
    <t>File Turnover Package</t>
  </si>
  <si>
    <t>030.10.20</t>
  </si>
  <si>
    <t>030.10.21</t>
  </si>
  <si>
    <t>030.14</t>
  </si>
  <si>
    <t xml:space="preserve">Utilize Project Definition &amp; Space Requirements to Determine Product Program </t>
  </si>
  <si>
    <t>Produce Checkset of Design Early Documents</t>
  </si>
  <si>
    <t>Produce Checkset of Design Coordinated Documents</t>
  </si>
  <si>
    <t>Receive Design Final and Product Type Candidate Documents</t>
  </si>
  <si>
    <t xml:space="preserve">Request For Proposal </t>
  </si>
  <si>
    <t>Design Schematic, Product Type Template, &amp; Product Type Candidate</t>
  </si>
  <si>
    <t>Design Final &amp; Product Type Template</t>
  </si>
  <si>
    <t>Design Coordinated &amp; Product Type Candidate</t>
  </si>
  <si>
    <t>Inquiry Issue (Clarification)</t>
  </si>
  <si>
    <t>Copying Cost</t>
  </si>
  <si>
    <t>Mailing Cost</t>
  </si>
  <si>
    <t>Design Variables</t>
  </si>
  <si>
    <t>Owner</t>
  </si>
  <si>
    <t>Contractor</t>
  </si>
  <si>
    <t>Architect</t>
  </si>
  <si>
    <t xml:space="preserve">Owner </t>
  </si>
  <si>
    <t>Architect/ Planner</t>
  </si>
  <si>
    <t>Planner/ Architect</t>
  </si>
  <si>
    <t>Request Punchlist Issue Inspection</t>
  </si>
  <si>
    <t>Conduct Punchlist Issue Inspection</t>
  </si>
  <si>
    <t xml:space="preserve">Number of Pages in Record Specifications </t>
  </si>
  <si>
    <t>Number of Pages in Operations &amp; Maintenance Manuals</t>
  </si>
  <si>
    <t xml:space="preserve">Number of Pages in  Commissioning Report </t>
  </si>
  <si>
    <t>-</t>
  </si>
  <si>
    <t xml:space="preserve">drawings </t>
  </si>
  <si>
    <t>hours / plan drawing</t>
  </si>
  <si>
    <t>150.10</t>
  </si>
  <si>
    <t>150.20</t>
  </si>
  <si>
    <t>080.19</t>
  </si>
  <si>
    <t>080.20</t>
  </si>
  <si>
    <t>80,90,100,110</t>
  </si>
  <si>
    <t>100</t>
  </si>
  <si>
    <t>30</t>
  </si>
  <si>
    <t>90</t>
  </si>
  <si>
    <t>80</t>
  </si>
  <si>
    <t>110,120</t>
  </si>
  <si>
    <t>50,70,80</t>
  </si>
  <si>
    <t>180,190</t>
  </si>
  <si>
    <t>30,50,60,70</t>
  </si>
  <si>
    <t>LCie 02 - Design Specification</t>
  </si>
  <si>
    <t>LCie 01 - Facility Criteria</t>
  </si>
  <si>
    <t>LCie 03 - Feasibility Study</t>
  </si>
  <si>
    <t>LCie 04 - Project Definition</t>
  </si>
  <si>
    <t>LCie 05 - Space Program</t>
  </si>
  <si>
    <t>LCie 06 - Product Program</t>
  </si>
  <si>
    <t>LCie 07 - Request for Proposal</t>
  </si>
  <si>
    <t>LCie 08 - Design Early</t>
  </si>
  <si>
    <t>LCie 09 - Design Schematic</t>
  </si>
  <si>
    <t>LCie 10 -Design Coordinated</t>
  </si>
  <si>
    <t>LCie 11 - Design Final</t>
  </si>
  <si>
    <t>LCie 12 - Request for Proposal</t>
  </si>
  <si>
    <t>LCie 13 - Inquiry Issue</t>
  </si>
  <si>
    <t>LCie 14 - Pre-Construction Plan</t>
  </si>
  <si>
    <t>LCie 15 - Inquiry Issue (RFI)</t>
  </si>
  <si>
    <t>LCie 16 - Product Type Selection</t>
  </si>
  <si>
    <t>LCie 17 - System Layout</t>
  </si>
  <si>
    <t>LCie 18 - Submittal Package</t>
  </si>
  <si>
    <t>LCie 19 - Submittal Issue</t>
  </si>
  <si>
    <t>LCie 20 - Purchase Order</t>
  </si>
  <si>
    <t>LCie 21 - Product Installation</t>
  </si>
  <si>
    <t>LCie 22 - Start-Up</t>
  </si>
  <si>
    <t>LCie 23 - Product Inspection</t>
  </si>
  <si>
    <t>LCie 24 - Punchlist Issue</t>
  </si>
  <si>
    <t>LCie 25 - Turnover Package</t>
  </si>
  <si>
    <t>drawings</t>
  </si>
  <si>
    <t>hours</t>
  </si>
  <si>
    <t xml:space="preserve">Avg. Number of Pages in Project Definition </t>
  </si>
  <si>
    <t xml:space="preserve">Avg. Number of Pages in Space Program </t>
  </si>
  <si>
    <t xml:space="preserve">Avg. Number of Pages in Product Program </t>
  </si>
  <si>
    <t>Licensed Professional Architect Rate ($ / hour)</t>
  </si>
  <si>
    <t>Architect Drafter Rate ($ / hour)</t>
  </si>
  <si>
    <t>Construction Project Manager Rate ($ / hour)</t>
  </si>
  <si>
    <t>Assistant (Construction) Project Manager Rate ($ / hour)</t>
  </si>
  <si>
    <t>Avg. Per Sheet Copy Cost ($ / sheet)</t>
  </si>
  <si>
    <t>Standard facility information must be available in order to determine the basic requirements for a potential project. The owner indentifies the need and either develops technical criteria for the facility if none exist or utilizes existing technical criteria if available. If it does exist, this information must be checked for relevancy every five years to remain consistent with overall needs.</t>
  </si>
  <si>
    <t xml:space="preserve">Specification information for equipment based on facility criteria is generated early in the planning process by the Owner. This information must be check for relevancy every five years to remain consistent with overall needs. </t>
  </si>
  <si>
    <t xml:space="preserve">Initial criteria about a project must be established in order to evaluate the project feasibility. The Owner evaluates the Facility Criteria, Discipline Specification, and Feasibility Study to determine whether or not to move forward with the project. </t>
  </si>
  <si>
    <t xml:space="preserve">Once the Project Definition has been established and approved, further development of the project requirements can occur. The Architect or Planner evaluates information contained in the Project Definition information exchange to identify space needs based on the facility type. If no standard facility space criteria exist, it must be created by referencing similar facility types. </t>
  </si>
  <si>
    <r>
      <t xml:space="preserve">Once the major criteria have been determined, the Owner prepares and distributes a </t>
    </r>
    <r>
      <rPr>
        <i/>
        <sz val="10"/>
        <color theme="1"/>
        <rFont val="Arial"/>
        <family val="2"/>
      </rPr>
      <t>Request for Proposal (RFP)</t>
    </r>
    <r>
      <rPr>
        <sz val="10"/>
        <color theme="1"/>
        <rFont val="Arial"/>
        <family val="2"/>
      </rPr>
      <t>.</t>
    </r>
  </si>
  <si>
    <t xml:space="preserve">The Architect further develops the approved Design Schematic deliverable documents to produce the Design Coordinated documents. In addition, the building systems are coordinated to eliminate spatial interferences. This is a major coordination submittal before the final delivery package. The Architect performs a QA/QC check before distributing to the Owner's Representative. After receiving the submission, the Owner's Representative reviews and provides comments to the Architect. The Architect and Consultants are then required to update the documents based on the comments. After revisions are made, the Architect resubmits. </t>
  </si>
  <si>
    <t xml:space="preserve">The Design Final package is the final set of contract documents ready for bid solicitation by the Government. This final design deliverable does not require another review by the Owner's Representative. </t>
  </si>
  <si>
    <r>
      <t xml:space="preserve">Once the design is complete, the Owner packages the Design Final Documents information together with the owner-supplied information (e.g., contractual terms) and creates a </t>
    </r>
    <r>
      <rPr>
        <i/>
        <sz val="10"/>
        <color theme="1"/>
        <rFont val="Arial"/>
        <family val="2"/>
      </rPr>
      <t>Request for Proposals (RFP)</t>
    </r>
    <r>
      <rPr>
        <sz val="10"/>
        <color theme="1"/>
        <rFont val="Arial"/>
        <family val="2"/>
      </rPr>
      <t xml:space="preserve">. This becomes the official bid set. </t>
    </r>
  </si>
  <si>
    <t xml:space="preserve">The Contractor is required to develop a Pre-Construction Plan that describes how the Contractor will provision and manage the construction of the facility. This is sent as a submittal package. Refer to the submittal Package exchange for detailed requirements related to transmitting and handling Pre-Construction Plan Submittals. </t>
  </si>
  <si>
    <t xml:space="preserve">Before finalizing a bid proposal, the Contractor typically request additional information or clarification of some bid documents. </t>
  </si>
  <si>
    <t xml:space="preserve">The Contractor and Sub-Contractors gather information for products identified in the Design Final documents and prepare submittals. Refer to the Submittal Package exchange for detailed requirements related to transmitting and handling Product Type Selection submittals. </t>
  </si>
  <si>
    <t xml:space="preserve">The Contractor and Sub-Contractors review information for products identified in the Design Final documents and prepare shop drawings. Refer to Submittal Package exchange for detailed requirements related to transmitting and handling System Layout submittals. </t>
  </si>
  <si>
    <t>The Contractor organizes the required submittal information and creates Submittal Packages to be reviewed by the Architect and/or Owner's Representative.</t>
  </si>
  <si>
    <t xml:space="preserve">The Owner's Representative and Architect review the submittals provided by the contractor and provide comments. </t>
  </si>
  <si>
    <t xml:space="preserve">The Contractor contacts a Supplier to order equipment and materials. The Supplier then provides a price quote to the Contractor for the equipment and/or materials. The Contractor verifies the specifications of the equipment and/or materials in the quote against approved submittal documentation and then submits a Purchase Order. </t>
  </si>
  <si>
    <t xml:space="preserve">The Contractor installs the building equipment, materials, and systems using the design final drawings, approved shop drawings, product data and manufacturer's instructions. </t>
  </si>
  <si>
    <t xml:space="preserve">After the Contractor completes the installation process, the equipment/systems must be tested by activating the equipment. This testing must be completed with the Owner's Representative and Manufacturer's representative present. </t>
  </si>
  <si>
    <t>When the Contractor has completed installation of equipment or systems, a notification is sent to the Architect indicating the installed item is ready for inspection/observation. The Architect conducts regular inspections of the installed construction work. The findings of the inspections including any deficiencies are identified in the inspection report, the Contractor corrects them and requests a re-inspection.</t>
  </si>
  <si>
    <t xml:space="preserve">The Architect creates a final punchlist based upon a survey of the completed construction work. The Contractor corrects the deficiencies identified in the punchlist. The Architect verifies that the Contractor has corrected the deficiencies in the punchlist by performing a final walkthrough. </t>
  </si>
  <si>
    <t xml:space="preserve">The Contractor gathers all the as-built information related to the project and forwards the information to the owner. </t>
  </si>
  <si>
    <t>Log Receipt of Inquiry Issue (RFI) Response</t>
  </si>
  <si>
    <t>Receive Inquiry Issue (RFI) from Owner</t>
  </si>
  <si>
    <t>Send Inquiry Issue (RFI) to Architect</t>
  </si>
  <si>
    <t>Review Responses to Inquiry Issue (RFI)</t>
  </si>
  <si>
    <t>Receive Response to Inquiry Issue (RFI) from Architect</t>
  </si>
  <si>
    <t xml:space="preserve">Send Inquiry Issue (RFI) Response </t>
  </si>
  <si>
    <t>Receive Inquiry Issue (RFI)</t>
  </si>
  <si>
    <t>Receive Inquiry Issue (RFI) from Contractor</t>
  </si>
  <si>
    <t>Define Inquiry Issue (RFI)</t>
  </si>
  <si>
    <t xml:space="preserve">Make Corrections (Architect and/or Consultants) </t>
  </si>
  <si>
    <t>Produce Design Early Documents</t>
  </si>
  <si>
    <t>Avg. Per Page Copy Cost ($ / page)</t>
  </si>
  <si>
    <t>Avg. Number of Pages in Front Matter</t>
  </si>
  <si>
    <t>Review Manufacturer's Installation Instructions</t>
  </si>
  <si>
    <t>Send Comments to Planner</t>
  </si>
  <si>
    <t>Send Proposal</t>
  </si>
  <si>
    <t>Send Inquiry Issue (Clarification) Response to Contractor</t>
  </si>
  <si>
    <t xml:space="preserve">Number of Sheets in  Record (As-Built) Drawings </t>
  </si>
  <si>
    <t>Number of Sheets in Final Approved Shop Drawings</t>
  </si>
  <si>
    <t xml:space="preserve">Avg. Number of Options </t>
  </si>
  <si>
    <t>Avg. Time to Prepare Transmittal  (hours / transmittal)</t>
  </si>
  <si>
    <t xml:space="preserve">Avg. Number of Pages in Discipline Specification </t>
  </si>
  <si>
    <t xml:space="preserve">Avg. Number of Sheets per Option </t>
  </si>
  <si>
    <t>Owner Administrative Rate ($ / hour)</t>
  </si>
  <si>
    <t>Contractor Administrative Rate ($ / hour)</t>
  </si>
  <si>
    <t>hours / transmittal</t>
  </si>
  <si>
    <t>Avg. Number of Transmittals</t>
  </si>
  <si>
    <t>Transmittals</t>
  </si>
  <si>
    <t>Avg. Mailing Cost per Transmittal ($ / Transmittal)</t>
  </si>
  <si>
    <t>$ / Transmittal</t>
  </si>
  <si>
    <t>space types / building</t>
  </si>
  <si>
    <t>Produce Proposal</t>
  </si>
  <si>
    <t>Avg QTO Time for Equipment Components (hours / plan drawing)</t>
  </si>
  <si>
    <t>030.15</t>
  </si>
  <si>
    <t>Avg. Number of Letter Sized Pages in Design Schematic Narrative</t>
  </si>
  <si>
    <t>Avg. Number of Letter Sized Pages in a Design Schematic Specification</t>
  </si>
  <si>
    <t>Avg. Number of Letter Sized Pages in Design Final Specification</t>
  </si>
  <si>
    <t>Avg. Number of Letter Sized 'Pages in Design Final Narrative</t>
  </si>
  <si>
    <t>Avg. Number of Drawing Sheets in  Proposal</t>
  </si>
  <si>
    <t xml:space="preserve">Avg. Number of Letter Sized Pages in Proposal </t>
  </si>
  <si>
    <t>Avg. Number of Letter-Sized Pages in Design Early Narrative</t>
  </si>
  <si>
    <t>Avg. Number of Sheets in Design Coordinated Drawings</t>
  </si>
  <si>
    <t>Avg. Number of Sheets in Design Schematic Drawings</t>
  </si>
  <si>
    <t>Avg. Number of Letter Sized Pages in a Design Coordinated Narrative</t>
  </si>
  <si>
    <t>Avg. Number of Letter Sized Pages in a Design Coordinated Specification</t>
  </si>
  <si>
    <t>Avg. Number of Sheets in Design Final Drawings</t>
  </si>
  <si>
    <t>Produce RFP Front Matter</t>
  </si>
  <si>
    <t xml:space="preserve">Send Inquiry Issue (Clarification) </t>
  </si>
  <si>
    <t>Avg. Time to Prepare Transmittals for Inquiry Issues (hours / transmittal)</t>
  </si>
  <si>
    <t>Avg. Time to Prepare Transmittals for Inquiry Issues  (RFI) (hours / transmittal)</t>
  </si>
  <si>
    <t>Request Quote and Technical Data</t>
  </si>
  <si>
    <t>Receive Quote and Technical Data</t>
  </si>
  <si>
    <t>200.03</t>
  </si>
  <si>
    <t>Receive Approval</t>
  </si>
  <si>
    <t>Owners Rep. Rate ($ / hour)</t>
  </si>
  <si>
    <t>Submit Technical Data for Approval</t>
  </si>
  <si>
    <t xml:space="preserve">Avg. Number of Request for Proposal Submittal Sets Reqd. </t>
  </si>
  <si>
    <t>50,80</t>
  </si>
  <si>
    <t xml:space="preserve">10 </t>
  </si>
  <si>
    <t xml:space="preserve">20 </t>
  </si>
  <si>
    <t>40,70,80</t>
  </si>
  <si>
    <t xml:space="preserve">30 </t>
  </si>
  <si>
    <t>Request for Proposal</t>
  </si>
  <si>
    <t>Design Schematic</t>
  </si>
  <si>
    <t>Design Coordinated</t>
  </si>
  <si>
    <t>Design Final</t>
  </si>
  <si>
    <t>Inquiry Issue</t>
  </si>
  <si>
    <t>Inquiry Issue (RFI)</t>
  </si>
  <si>
    <t>60,70,80</t>
  </si>
  <si>
    <t xml:space="preserve">110,120 </t>
  </si>
  <si>
    <t>50,60,70,80,90,100,110,120,130,150,180</t>
  </si>
  <si>
    <t>90,100,110</t>
  </si>
  <si>
    <t>pages/submittal item</t>
  </si>
  <si>
    <t>Avg. Number of Submittal Pages in a Submittal Item  (pages/submittal item)</t>
  </si>
  <si>
    <t>hours / submittal set</t>
  </si>
  <si>
    <t>hours / space type</t>
  </si>
  <si>
    <t>hours / product</t>
  </si>
  <si>
    <t>pages / proposal</t>
  </si>
  <si>
    <t>sheets / proposal</t>
  </si>
  <si>
    <t>hours / product type</t>
  </si>
  <si>
    <t>Average time spent in compiling documents for transmittal / submission</t>
  </si>
  <si>
    <t>Average time spent in printing and making copies of RFP Package by Owners Rep.</t>
  </si>
  <si>
    <t>submittal sets</t>
  </si>
  <si>
    <t>Average number of RFP sets required for submission</t>
  </si>
  <si>
    <t>hours / submittal item</t>
  </si>
  <si>
    <t>hours / submittal package</t>
  </si>
  <si>
    <t>Average time spent compiling Submittal Package for transmittal by Architect</t>
  </si>
  <si>
    <t>Average time spent compiling Submittal Package for transmittal by Architect / Contractor</t>
  </si>
  <si>
    <t>hours / component</t>
  </si>
  <si>
    <t>Average cost for mailing RFP by Owners Rep.</t>
  </si>
  <si>
    <t>Average cost for mailing Inspection Reports by Architect</t>
  </si>
  <si>
    <t>Average time spent compiling Inspection Report for transmittal by Architect</t>
  </si>
  <si>
    <t>Average time spent compiling Turnover Package for transmittal by Contractor</t>
  </si>
  <si>
    <t>sheets</t>
  </si>
  <si>
    <t>Average cost for mailing Turnover Package by Contractor</t>
  </si>
  <si>
    <t>Estimated number of pages in Project Definition document.  The Project Definition defines the project scope, budget requirements, site details, economic analysis and facility planning data</t>
  </si>
  <si>
    <t>Avg. In-house Reproduction Time Per Submittal Set (hours/submittal set)</t>
  </si>
  <si>
    <t>submittal items / submittal package</t>
  </si>
  <si>
    <t>Discipline Specification</t>
  </si>
  <si>
    <t xml:space="preserve">hours/submittal set </t>
  </si>
  <si>
    <t>Punch list Issue</t>
  </si>
  <si>
    <t xml:space="preserve">Time Spent Reviewing Operations &amp; Maintenance Manuals  </t>
  </si>
  <si>
    <t xml:space="preserve">Time Spent Reviewing  Commissioning Report  </t>
  </si>
  <si>
    <t xml:space="preserve">Time Spent Filing Record (As-Built) Drawings  </t>
  </si>
  <si>
    <t xml:space="preserve">Time Spent Filing Record Specifications  </t>
  </si>
  <si>
    <t>Time Spent Filing Final Approved Shop Drawings</t>
  </si>
  <si>
    <t xml:space="preserve">Time Spent Filing Operations &amp; Maintenance Manuals </t>
  </si>
  <si>
    <t xml:space="preserve">Time Spent Filing Commissioning Report  </t>
  </si>
  <si>
    <t>Send Copies of Submittal Package (Product Type Selection, System Layout) to Sub-Consultants</t>
  </si>
  <si>
    <t>Receive Copies of Sub Consultant's Submittal Mark-ups/Comments</t>
  </si>
  <si>
    <t>190.02.20</t>
  </si>
  <si>
    <t>Mark-up Copies of Submittals with Comments</t>
  </si>
  <si>
    <t>Avg. Number of Submittal Sheets in a Submittal Item (sheets/submittal item)</t>
  </si>
  <si>
    <t>Send Copies of Submittal Issues</t>
  </si>
  <si>
    <t>010.02.30</t>
  </si>
  <si>
    <t>010.02.40</t>
  </si>
  <si>
    <t>020.02.30</t>
  </si>
  <si>
    <t>020.02.40</t>
  </si>
  <si>
    <t>040.03.30</t>
  </si>
  <si>
    <t>040.03.10</t>
  </si>
  <si>
    <t>Specifier</t>
  </si>
  <si>
    <t>Avg. Time Spent Developing Equipment (product) Type Template (hours / product type)</t>
  </si>
  <si>
    <t>Receive Copies of the Turnover Package</t>
  </si>
  <si>
    <t>Avg QTO Time for Spaces in building (hours / plan drawing)</t>
  </si>
  <si>
    <t>Validate Space Program</t>
  </si>
  <si>
    <t>Search for Product Type Candidates</t>
  </si>
  <si>
    <t>Copy Feasibility Study</t>
  </si>
  <si>
    <t>Validate Product Program</t>
  </si>
  <si>
    <t>Copy Proposal</t>
  </si>
  <si>
    <t>Copy Design Early Documents</t>
  </si>
  <si>
    <t>Send Copies of Product Program to Owner for Review</t>
  </si>
  <si>
    <t>Send Copies of Request for Proposal (RFP) Package</t>
  </si>
  <si>
    <t>Send Copies of Design Requirements</t>
  </si>
  <si>
    <t xml:space="preserve">Copy Request for Proposal (RFP) Package </t>
  </si>
  <si>
    <t>Copy Submittal Package</t>
  </si>
  <si>
    <t>Recreate Submittal Package (Product Type Selection, System Layout)</t>
  </si>
  <si>
    <t>Copy Turnover Package</t>
  </si>
  <si>
    <t xml:space="preserve">Send Copies of Space Program </t>
  </si>
  <si>
    <t xml:space="preserve">hours </t>
  </si>
  <si>
    <t>Utilize Project Definition to Develop Space Program Criteria</t>
  </si>
  <si>
    <t>Avg. Percent of errors in Product Program</t>
  </si>
  <si>
    <t>Average time spent in printing and making copies of Turnover Package by Contractor</t>
  </si>
  <si>
    <t>Average time spent in printing and making copies of drawings and narratives by Architect / Planner</t>
  </si>
  <si>
    <t>Average time spent compiling copies of drawings, narratives  and comments for transmittal by Architect and Owners Rep.</t>
  </si>
  <si>
    <t>Average time spent in printing and making copies of drawings, narratives and specifications by Architect / Planner</t>
  </si>
  <si>
    <t>Average time spent compiling copies of schematic drawings, narratives, specifications and comments for transmittal by Architect and Owners Rep.</t>
  </si>
  <si>
    <t>Average time spent compiling copies of final drawings, narratives, specifications for transmittal by Architect</t>
  </si>
  <si>
    <t>Average time spent in printing and making copies of Submittal Package by Contractor</t>
  </si>
  <si>
    <t>050.03</t>
  </si>
  <si>
    <t>050.10.10</t>
  </si>
  <si>
    <t>050.10.20</t>
  </si>
  <si>
    <t>050.13</t>
  </si>
  <si>
    <t>050.12</t>
  </si>
  <si>
    <t>050.14</t>
  </si>
  <si>
    <t>060.03</t>
  </si>
  <si>
    <t>060.07</t>
  </si>
  <si>
    <t>060.12</t>
  </si>
  <si>
    <t>060.13</t>
  </si>
  <si>
    <t>070.01</t>
  </si>
  <si>
    <t>080.07</t>
  </si>
  <si>
    <t>080.12</t>
  </si>
  <si>
    <t>080.13.10</t>
  </si>
  <si>
    <t>080.13.20</t>
  </si>
  <si>
    <t>080.13.30</t>
  </si>
  <si>
    <t>080.13.40</t>
  </si>
  <si>
    <t>080.21</t>
  </si>
  <si>
    <t>Receive Design Schematic &amp; Product Type Template</t>
  </si>
  <si>
    <t>090.02.10</t>
  </si>
  <si>
    <t>090.02.20</t>
  </si>
  <si>
    <t>090.06.30</t>
  </si>
  <si>
    <t>090.06.40</t>
  </si>
  <si>
    <t>090.12</t>
  </si>
  <si>
    <t xml:space="preserve">Make Corrections (Architect and/or Consultants)  </t>
  </si>
  <si>
    <t>100.02.10</t>
  </si>
  <si>
    <t>100.02.20</t>
  </si>
  <si>
    <t>100.07.10</t>
  </si>
  <si>
    <t>100.07.20</t>
  </si>
  <si>
    <t>100.07.30</t>
  </si>
  <si>
    <t>100.07.40</t>
  </si>
  <si>
    <t>Receive Design Coordinated Documents Approval from Owner</t>
  </si>
  <si>
    <t>Produce Design Final Documents for Bidding Process</t>
  </si>
  <si>
    <t>110.02.10</t>
  </si>
  <si>
    <t>110.02.20</t>
  </si>
  <si>
    <t>110.06.30</t>
  </si>
  <si>
    <t>110.06.40</t>
  </si>
  <si>
    <t>Produce Questions</t>
  </si>
  <si>
    <t>130.18</t>
  </si>
  <si>
    <t>Send Inquiry Issue (RFI)</t>
  </si>
  <si>
    <t>150.13</t>
  </si>
  <si>
    <t>150.12</t>
  </si>
  <si>
    <t>150.14</t>
  </si>
  <si>
    <t>150.15</t>
  </si>
  <si>
    <t>150.16</t>
  </si>
  <si>
    <t>150.18</t>
  </si>
  <si>
    <t>150.19</t>
  </si>
  <si>
    <t>Send Submittal Package</t>
  </si>
  <si>
    <t>180.04</t>
  </si>
  <si>
    <t>Produce Submittal Package</t>
  </si>
  <si>
    <t>Stamp Submittal Package</t>
  </si>
  <si>
    <t>190.02.21</t>
  </si>
  <si>
    <t>Review Existing Discipline Specification</t>
  </si>
  <si>
    <t>Review Facility Criteria and Discipline Specifications Data</t>
  </si>
  <si>
    <t>Review Feasibility Study</t>
  </si>
  <si>
    <t>Revise Feasibility Study</t>
  </si>
  <si>
    <t>050.07</t>
  </si>
  <si>
    <t>050.09</t>
  </si>
  <si>
    <t>Review Request for Proposal (RFP) Package</t>
  </si>
  <si>
    <t>Review Design Requirements</t>
  </si>
  <si>
    <t>Review Inquiry Issue (Clarification)</t>
  </si>
  <si>
    <t>Review Responses to Inquiry Issue (Clarification)</t>
  </si>
  <si>
    <t>Review Sub Consultant's Submittal Mark-ups/Comments</t>
  </si>
  <si>
    <t>Reformat Product Inspection Report</t>
  </si>
  <si>
    <t>Review Product Inspection Report</t>
  </si>
  <si>
    <t>Reformat Punchlist Issue Report</t>
  </si>
  <si>
    <t>Review Punchlist Issue Report</t>
  </si>
  <si>
    <t>Review Contract Drawings</t>
  </si>
  <si>
    <t>Review Turnover Package</t>
  </si>
  <si>
    <t>Re- Search and Recreate Product Type Candidates and Detailed Specifications based on QA/QC Results</t>
  </si>
  <si>
    <t>Produce Inquiry Issues</t>
  </si>
  <si>
    <t>Review Inquiry Issue (RFI)</t>
  </si>
  <si>
    <t>Record Test Results</t>
  </si>
  <si>
    <t>Conduct Start-Up/Test of Installed Equipment</t>
  </si>
  <si>
    <t>240.09</t>
  </si>
  <si>
    <t xml:space="preserve">Log Transmittal of Product Program </t>
  </si>
  <si>
    <t>Log Receipt of Product Program</t>
  </si>
  <si>
    <t>Log Transmittal of Product Program Comments</t>
  </si>
  <si>
    <t>Log Transmittal of Feasibility Study</t>
  </si>
  <si>
    <t>Log Receipt of Feasibility Study</t>
  </si>
  <si>
    <t>Log Receipt of Review Comments</t>
  </si>
  <si>
    <t xml:space="preserve">Log Transmittal of Space Program </t>
  </si>
  <si>
    <t>Log Receipt of Space Program</t>
  </si>
  <si>
    <t>Log Transmittal of Space Program Comments</t>
  </si>
  <si>
    <t>Log Receipt of Request for Proposal (RFP) Package</t>
  </si>
  <si>
    <t>Log Transmittal of Design Requirements</t>
  </si>
  <si>
    <t>Log Receipt of Design Requirements</t>
  </si>
  <si>
    <t>Log Transmittal of Design Early Documents</t>
  </si>
  <si>
    <t>Log Receipt of Design Early Documents</t>
  </si>
  <si>
    <t>Log Receipt of Comments</t>
  </si>
  <si>
    <t>Log Transmittal of Design Coordinated Documents</t>
  </si>
  <si>
    <t>Log Receipt of Design Final Documents for Bidding Process</t>
  </si>
  <si>
    <t>Log Transmittal of Inquiry Issue (Clarification)</t>
  </si>
  <si>
    <t>Log Receipt of Inquiry Issue (Clarification)</t>
  </si>
  <si>
    <t>Log Transmittal of Inquiry Issue (Clarification) Response</t>
  </si>
  <si>
    <t>Log Receipt of Inquiry Issue (Clarification) Response</t>
  </si>
  <si>
    <t xml:space="preserve">Log Transmittal of Inquiry Issue (RFI) </t>
  </si>
  <si>
    <t>Log Receipt of Inquiry Issue (RFI)</t>
  </si>
  <si>
    <t>Log Transmittal of Inquiry Issue (RFI)</t>
  </si>
  <si>
    <t>Log Transmittal of Inquiry Issue (RFI) Response</t>
  </si>
  <si>
    <t>Log Receipt of Response of Inquiry Issue (RFI)</t>
  </si>
  <si>
    <t xml:space="preserve">Log Transmittal of Submittal Package </t>
  </si>
  <si>
    <t>Log Receipt of Submittal Package</t>
  </si>
  <si>
    <t>Log Transmittal of Submittal Package</t>
  </si>
  <si>
    <t xml:space="preserve">Log Receipt of Submittal Package </t>
  </si>
  <si>
    <t>Log Transmittal of Submittal Package (Product Type Selection, System Layout)</t>
  </si>
  <si>
    <t>Log Receipt of Sub Consultant's Submittal Mark-ups/Comments</t>
  </si>
  <si>
    <t>Log Transmittal of Submittal Issues</t>
  </si>
  <si>
    <t>Log Receipt of Submittal Issue</t>
  </si>
  <si>
    <t>Log Transmittal of Product Inspection Report</t>
  </si>
  <si>
    <t>Log Receipt of Product Inspection Report</t>
  </si>
  <si>
    <t>Log Transmittal of Punchlist Issue Report</t>
  </si>
  <si>
    <t>Log Receipt of Punchlist Issue Report</t>
  </si>
  <si>
    <t>Log Transmittal of the Turnover Package</t>
  </si>
  <si>
    <t>Log Receipt of the Turnover Package</t>
  </si>
  <si>
    <t>Log Transmittal of Comments</t>
  </si>
  <si>
    <t>Avg. Time spent making corrections due to non-conformance with Space or Product Program</t>
  </si>
  <si>
    <t>080.22</t>
  </si>
  <si>
    <t>Receive Design Early Approval Document from Owner's Rep</t>
  </si>
  <si>
    <t>Produce Design Schematic Documents</t>
  </si>
  <si>
    <t>Produce Outline Specification / Product Types Template</t>
  </si>
  <si>
    <t>Produce Design Coordinated Documents</t>
  </si>
  <si>
    <t>Avg. In-house Reproduction Time Per Set (hours/set)</t>
  </si>
  <si>
    <t>Copy Discipline Specification</t>
  </si>
  <si>
    <t>Copy Project definition</t>
  </si>
  <si>
    <t>030.16</t>
  </si>
  <si>
    <t>Copy Revised Feasibility Study</t>
  </si>
  <si>
    <t>Log Transmittal of Revised Feasibility Study</t>
  </si>
  <si>
    <t>050.15</t>
  </si>
  <si>
    <t>Log Transmittal of Revised Space Program</t>
  </si>
  <si>
    <t>Log Transmittal of Revised Product Program</t>
  </si>
  <si>
    <t>Avg. Number of Plan Drawings in Design Schematic Drawings</t>
  </si>
  <si>
    <t>Send Design Early Documents</t>
  </si>
  <si>
    <t>Copy Revised Design Early Documents</t>
  </si>
  <si>
    <t>Send Revised Design Early Documents</t>
  </si>
  <si>
    <t>Log Transmittal of Revised Design Early Documents</t>
  </si>
  <si>
    <t>Log Receipt of Revised Design Early Documents</t>
  </si>
  <si>
    <t>080.16</t>
  </si>
  <si>
    <t>080.17.20</t>
  </si>
  <si>
    <t>080.18</t>
  </si>
  <si>
    <t>080.23</t>
  </si>
  <si>
    <t>080.24</t>
  </si>
  <si>
    <t>080.25</t>
  </si>
  <si>
    <t>080.26</t>
  </si>
  <si>
    <t>080.27</t>
  </si>
  <si>
    <t>080.28</t>
  </si>
  <si>
    <t>080.29</t>
  </si>
  <si>
    <t>080.30</t>
  </si>
  <si>
    <t>Avg. Time Spent Evaluating Design Schematic Drawings against Design Requirements - Space and Equipment</t>
  </si>
  <si>
    <t>Avg. Time Spent Evaluating Design Early Drawings against Design Requirements - Space and Equipment</t>
  </si>
  <si>
    <t>Produce Design Final Documents</t>
  </si>
  <si>
    <t>090.09</t>
  </si>
  <si>
    <t>090.10.20</t>
  </si>
  <si>
    <t>090.21</t>
  </si>
  <si>
    <t>080.17.30</t>
  </si>
  <si>
    <t>090.10.30</t>
  </si>
  <si>
    <t>090.11</t>
  </si>
  <si>
    <t>090.15</t>
  </si>
  <si>
    <t>090.16</t>
  </si>
  <si>
    <t>090.17</t>
  </si>
  <si>
    <t>090.18</t>
  </si>
  <si>
    <t>090.19</t>
  </si>
  <si>
    <t>090.20</t>
  </si>
  <si>
    <t>090.22</t>
  </si>
  <si>
    <t>090.23</t>
  </si>
  <si>
    <t>Avg. Time Spent Evaluating Design Coordinated Drawings against Design Requirements - Space and Equipment</t>
  </si>
  <si>
    <t>Copy Revised Design Coordinated &amp; Product Type Candidate Documents</t>
  </si>
  <si>
    <t>Send Revised Design Coordinated &amp; Product Type Candidate Documents</t>
  </si>
  <si>
    <t>Log Transmittal of Revised Design Coordinated &amp; Product Type Candidate Documents</t>
  </si>
  <si>
    <t>Log Receipt of Revised Design Coordinated &amp; Product Type Candidate Documents</t>
  </si>
  <si>
    <t>100.11.20</t>
  </si>
  <si>
    <t>100.14</t>
  </si>
  <si>
    <t>100.15</t>
  </si>
  <si>
    <t>100.16</t>
  </si>
  <si>
    <t>100.17</t>
  </si>
  <si>
    <t>100.19</t>
  </si>
  <si>
    <t>100.20</t>
  </si>
  <si>
    <t>100.21</t>
  </si>
  <si>
    <t>100.22</t>
  </si>
  <si>
    <t>100.24</t>
  </si>
  <si>
    <t>Produce Submittal Information</t>
  </si>
  <si>
    <t>Owners Rep. Administrative Rate ($ / hour)</t>
  </si>
  <si>
    <t>250.07</t>
  </si>
  <si>
    <t>Avg. Time Spent Evaluating Design Final Drawings against Design Requirements - Space and Equipment</t>
  </si>
  <si>
    <t>Copy Design Final Documents</t>
  </si>
  <si>
    <t xml:space="preserve">Send Design Final Documents </t>
  </si>
  <si>
    <t xml:space="preserve">Log Transmittal of Design Final Documents </t>
  </si>
  <si>
    <t>Examine Submittal Package (Pre-Construction, Product Type Selection, System Layout)</t>
  </si>
  <si>
    <t>Average number of times drawings, narratives and comments are sent and received between the Architect / Planner and Owner times the number of recipients for each exchange</t>
  </si>
  <si>
    <t>Average number of times schematic drawings, narratives, specifications and comments are sent and received between the Architect / Planner and Owner times the number of recipients for each exchange</t>
  </si>
  <si>
    <t>Average number of times Submittal Packages (pages and sheets) are sent and received between Architect and Contractor times the number of recipients for each exchange</t>
  </si>
  <si>
    <t>Average number of times Inspection Reports are sent and received between Architect and Contractor times the number of recipients for each exchange</t>
  </si>
  <si>
    <t>Log Transmittal of Feasibility Study Comments</t>
  </si>
  <si>
    <t xml:space="preserve">The Feasibility Study allows the Owner to evaluate different options (typically three) based on the identified requirements before finalizing specific information about the project. The Architect or Planner develops the study based on the information contained in the Facility Criteria and Discipline Specification information exchanges. </t>
  </si>
  <si>
    <t>Send Revised Copies of Space Program</t>
  </si>
  <si>
    <t>Send Revised Copies of Product Program</t>
  </si>
  <si>
    <t>100.11.30</t>
  </si>
  <si>
    <t>Average Mailing Costs per Transmittal ($)</t>
  </si>
  <si>
    <t>Avg. Mailing Cost per Transmittal</t>
  </si>
  <si>
    <t>Average cost for Mailing documents/transmittals between  Architect / Planner and Contractor</t>
  </si>
  <si>
    <t>Mailing Cost ($)</t>
  </si>
  <si>
    <t>hours/set</t>
  </si>
  <si>
    <t>sets</t>
  </si>
  <si>
    <t xml:space="preserve">hour </t>
  </si>
  <si>
    <t>Avg. Number of Plan Drawings in Design Coordinated Drawings</t>
  </si>
  <si>
    <t>Avg. Number of Plan Drawings in Design Coordinate Drawings</t>
  </si>
  <si>
    <t>Avg. Time Spent Developing Detailed Equipment (products) Type Template (hours / product)</t>
  </si>
  <si>
    <t>Avg. Time Searching for Product Literature for Candidates (Hours/product)</t>
  </si>
  <si>
    <t>Avg. Percent of Errors in Product Type Candidate</t>
  </si>
  <si>
    <t>Avg. Time Spent making Corrections due to Non-Conformance with Space or Product Program</t>
  </si>
  <si>
    <t>Avg. Number of Plan Drawings in Design Final Drawings</t>
  </si>
  <si>
    <t xml:space="preserve">Avg. Time Spent Transferring Comments per Page </t>
  </si>
  <si>
    <t>Avg. Time Spent Transferring Comments per Sheet</t>
  </si>
  <si>
    <t>Avg. Number of Transmittals (Transmittals)</t>
  </si>
  <si>
    <t>Owner Project / Program Variables</t>
  </si>
  <si>
    <t>Avg. Number of Sheets in Design Early Drawings</t>
  </si>
  <si>
    <t>Avg. Time to Prepare a Transmittal (hours/transmittal)</t>
  </si>
  <si>
    <t>10,20,30,40,250</t>
  </si>
  <si>
    <t>Rate for activities that cover Handling of documents</t>
  </si>
  <si>
    <t>Estimated number of pages in Equipment performance requirements during planning</t>
  </si>
  <si>
    <t>Avg. Number of Pages in Facility Criteria</t>
  </si>
  <si>
    <t>Estimated number of pages in Owners initial analysis of Project need and Scope.</t>
  </si>
  <si>
    <t>Number of different equipment types that will be installed.</t>
  </si>
  <si>
    <t>Total number of pieces of equipment that will have asset tags and will be managed by the owner</t>
  </si>
  <si>
    <t>Average number of space types found in building.</t>
  </si>
  <si>
    <t>Average number of pre-design drawing sets required for each submittal.</t>
  </si>
  <si>
    <t xml:space="preserve">Average number of Letter-Sized Pages </t>
  </si>
  <si>
    <t>Average number of Design Schematic (Design Development) drawings</t>
  </si>
  <si>
    <t>Average number of Design Coordinated drawings</t>
  </si>
  <si>
    <t>Average number of Design Final drawings.</t>
  </si>
  <si>
    <t>Number of Submittal Sets Reqd. (sets / submittal)</t>
  </si>
  <si>
    <t>Number of construction phase submittal sets required</t>
  </si>
  <si>
    <t>Number of Design Submittal Sets Reqd. (sets / submittal)</t>
  </si>
  <si>
    <t>Number of Design Phase drawing sets required</t>
  </si>
  <si>
    <t>Average time spent in printing and making copies of Facility Criteria by Owner</t>
  </si>
  <si>
    <t>Review Existing Facility Criteria</t>
  </si>
  <si>
    <r>
      <t xml:space="preserve">Copy Facility Criteria </t>
    </r>
    <r>
      <rPr>
        <sz val="10"/>
        <color theme="1"/>
        <rFont val="Arial"/>
        <family val="2"/>
      </rPr>
      <t>(UFC Criteria)</t>
    </r>
  </si>
  <si>
    <t>COPYING/ ELEC.DOC.</t>
  </si>
  <si>
    <t xml:space="preserve">COPYING/ ELEC.DOC. </t>
  </si>
  <si>
    <t xml:space="preserve">RECREATING/ COBie </t>
  </si>
  <si>
    <t>Reformat Design Requirements</t>
  </si>
  <si>
    <t>REFORMATTING/ COBie</t>
  </si>
  <si>
    <t>VALIDATING/ COBie</t>
  </si>
  <si>
    <t>Architect Administrative Rate ($ / hour)</t>
  </si>
  <si>
    <t>Planner Rate ($ / hour)</t>
  </si>
  <si>
    <t>Rate for professional assisting owner in Pre-design activities.</t>
  </si>
  <si>
    <t xml:space="preserve">COPYING/ ELEC.DOC.  </t>
  </si>
  <si>
    <t xml:space="preserve">HANDLING/ ELEC.DOC.  </t>
  </si>
  <si>
    <t xml:space="preserve">COPYING &amp; HANDLING/ ELEC.DOC.  </t>
  </si>
  <si>
    <t xml:space="preserve">REFORMATTING/     COBie   </t>
  </si>
  <si>
    <t xml:space="preserve">RECREATING/ COBie   </t>
  </si>
  <si>
    <t xml:space="preserve">REFORMATTING/COBie   </t>
  </si>
  <si>
    <t xml:space="preserve">REFORMATTING/ COBie   </t>
  </si>
  <si>
    <t xml:space="preserve">SEARCHING/ COBie   </t>
  </si>
  <si>
    <t xml:space="preserve">SEARCHING &amp; RECREATING/ COBie   </t>
  </si>
  <si>
    <t xml:space="preserve">REFORMATTING/ COBie </t>
  </si>
  <si>
    <t xml:space="preserve">VALIDATING/ COBie </t>
  </si>
  <si>
    <t>Planner Administrative Rate ($ / hour)</t>
  </si>
  <si>
    <t>Produce Detailed Specification / Product Type Candidates</t>
  </si>
  <si>
    <t xml:space="preserve">Avg. Number of RFIs </t>
  </si>
  <si>
    <t>Validate Submittal Information</t>
  </si>
  <si>
    <t xml:space="preserve">Validate Submittal Information against Contract Documents </t>
  </si>
  <si>
    <t>Validate Submittal Package not sent to Sub Consultants</t>
  </si>
  <si>
    <t>Percentage of Product Submittals reviewed by Licensed Architect</t>
  </si>
  <si>
    <t>Percentage of Product Submittals rejected on first review</t>
  </si>
  <si>
    <t>Receive Submittal Information from Sub-Contractors and Vendors</t>
  </si>
  <si>
    <t>Avg. Number of RFIs</t>
  </si>
  <si>
    <t xml:space="preserve">SEARCHING/  ELEC.DOC.  </t>
  </si>
  <si>
    <t>Log Receipt of Submittal Package from Sub-Contractors and Vendors</t>
  </si>
  <si>
    <t>Average number of product Items per submittal package</t>
  </si>
  <si>
    <t xml:space="preserve">Avg Number of Months of Construction </t>
  </si>
  <si>
    <t>Avg. Number of Site Visits per month</t>
  </si>
  <si>
    <t>months</t>
  </si>
  <si>
    <t>Time spent compiling Commissioning Report</t>
  </si>
  <si>
    <t>Time spent compiling Record Specifications</t>
  </si>
  <si>
    <t>Time spent compiling Record (As-Built) Drawings</t>
  </si>
  <si>
    <t>Time spent compiling Final Approved Shop Drawings</t>
  </si>
  <si>
    <t xml:space="preserve">Time Spent Reviewing Record Specifications </t>
  </si>
  <si>
    <t xml:space="preserve">Time Spent Reviewing Record (As-Built) Drawings </t>
  </si>
  <si>
    <t>Time Spent Reviewing Final Approved Shop Drawings</t>
  </si>
  <si>
    <t>Avg. Time Spent Reviewing Operations &amp; Maintenance Manuals (hours/page)</t>
  </si>
  <si>
    <t>Avg. Time Spent Reviewing  Record Specifications (hours / page)</t>
  </si>
  <si>
    <t>Avg. Number of Pages in Operations &amp; Maintenance Manuals</t>
  </si>
  <si>
    <t xml:space="preserve">Avg. Number of Pages in  Commissioning Report </t>
  </si>
  <si>
    <t xml:space="preserve">Avg. Number of Pages in Record Specifications </t>
  </si>
  <si>
    <t xml:space="preserve">Avg. Number of Sheets in  Record (As-Built) Drawings </t>
  </si>
  <si>
    <t>Avg. Number of Sheets in Final Approved Shop Drawings</t>
  </si>
  <si>
    <t>50,60,80,90,100</t>
  </si>
  <si>
    <t>50,60</t>
  </si>
  <si>
    <t>30,50,60</t>
  </si>
  <si>
    <t>10,20,30,40,50,60,70,80,90,100,110,120,180,250</t>
  </si>
  <si>
    <t>30,70,80,90,100,110,120,180,250</t>
  </si>
  <si>
    <t>Average time spent in printing and making copies of Discipline Specification by Owner</t>
  </si>
  <si>
    <t>Average number of times options / comments are exchanged between the Planner and Owner times the number of recipients for each exchange</t>
  </si>
  <si>
    <t>Average time spent in printing and making copies of feasibility study by Planner</t>
  </si>
  <si>
    <t>Average cost for delivering documents/comments sent between Planner  and Owner</t>
  </si>
  <si>
    <t>Average time spent in printing and making copies of Project Definition by Owner</t>
  </si>
  <si>
    <t>Percentage of Submittals Items rejected</t>
  </si>
  <si>
    <t>180.02.15</t>
  </si>
  <si>
    <t>200.04</t>
  </si>
  <si>
    <t>200.07</t>
  </si>
  <si>
    <t>060.04</t>
  </si>
  <si>
    <t>060.06</t>
  </si>
  <si>
    <t>060.09.10</t>
  </si>
  <si>
    <t>060.09.20</t>
  </si>
  <si>
    <t>060.10</t>
  </si>
  <si>
    <t>060.14</t>
  </si>
  <si>
    <t>Log Receipt of Design Schematic &amp; Product Type Template Documents</t>
  </si>
  <si>
    <t>Avg. Time Spent Developing Detailed Equipment (products) Type Candidate (hours / product)</t>
  </si>
  <si>
    <t>190.03.20</t>
  </si>
  <si>
    <t>190.03.10</t>
  </si>
  <si>
    <t xml:space="preserve">Compile Turnover Package  </t>
  </si>
  <si>
    <t>Send Copies of Turnover Package</t>
  </si>
  <si>
    <t>250.08</t>
  </si>
  <si>
    <t>Average number of sets required</t>
  </si>
  <si>
    <t>Rate for activities that include Validating of  documents</t>
  </si>
  <si>
    <t>Rate including Professional Services, Overhead and Profit</t>
  </si>
  <si>
    <t>hours / space</t>
  </si>
  <si>
    <t>%</t>
  </si>
  <si>
    <t>Average time spent by Planner recreating Product Program</t>
  </si>
  <si>
    <t>Average time spent by Planner recreating Space Program</t>
  </si>
  <si>
    <t>Average time spent by Owners Rep in validating Space Program provided by planner</t>
  </si>
  <si>
    <t>70, 120</t>
  </si>
  <si>
    <t>Estimated number of pages that precede the technical content of the RFP for Design Services and Construction Services.</t>
  </si>
  <si>
    <t>Average number of Drawings</t>
  </si>
  <si>
    <t>Number of RFP Submittal sets Reqd.</t>
  </si>
  <si>
    <t>Average number of times Proposal is sent from the Architect to the Owners Rep times the number of recipients for each exchange.</t>
  </si>
  <si>
    <t>Average time spent in printing and making copies of Proposal by Architect</t>
  </si>
  <si>
    <t>Avg. Number of Drawing Sheets in  Proposal (sheets / proposal)</t>
  </si>
  <si>
    <t>Avg. Number of Sets Required (sets / submittal)</t>
  </si>
  <si>
    <t>Avg. Percentage of errors in Space Program</t>
  </si>
  <si>
    <t>Average number of times Space Program / Comments are sent between the Planner and Owners Rep times the number of recipients for each exchange.</t>
  </si>
  <si>
    <t>Average time spent in compiling documents for transmittal</t>
  </si>
  <si>
    <t>Avg. Percentage of errors in Product Program</t>
  </si>
  <si>
    <t>Average time spent by Owners Rep in validating Product Program provided by Planner</t>
  </si>
  <si>
    <t>Average number of times Product Program / Comments are sent between the Planner and Owners Rep times the number of recipients for each exchange.</t>
  </si>
  <si>
    <t>Average time spent in compiling documents for transmittal.</t>
  </si>
  <si>
    <t>Average cost for mailing proposal between Architect and Owners Rep.</t>
  </si>
  <si>
    <t>Average cost for delivering documents/comments sent between Planner and Owners Rep</t>
  </si>
  <si>
    <t>Average cost for mailing documents/comments sent between Planner and Owners Rep.</t>
  </si>
  <si>
    <t>Cycles</t>
  </si>
  <si>
    <t>Average number of Plan Drawings</t>
  </si>
  <si>
    <t>plans / drawing set</t>
  </si>
  <si>
    <t>Percentage of errors in Product Type List</t>
  </si>
  <si>
    <t>Average number of times coordinated drawings, narratives, specifications and comments are sent and received between the Architect and Owners Rep times the number of recipients for each exchange</t>
  </si>
  <si>
    <t xml:space="preserve">Average time spent in printing and making copies of drawings, narratives and specifications by Architect  </t>
  </si>
  <si>
    <t>Average time spent compiling copies of coordinated drawings, narratives, specifications and comments for transmittal by Architect and Owners Rep</t>
  </si>
  <si>
    <t>Average number of times final drawings, narratives, specifications and comments are sent and received between the Architect and Owners Rep times the number of recipients for each exchange.</t>
  </si>
  <si>
    <t>Average number of times RFP Package is sent from Owners Rep to Contractor times the number of recipients for purpose of bidding.</t>
  </si>
  <si>
    <t>Average time spent by Architect in validating Design Final drawings before submission to Owners Rep</t>
  </si>
  <si>
    <t>Average cost for mailing documents/comments sent between Owners Rep, Architect,  and Contractor</t>
  </si>
  <si>
    <t>Average number of times Inquiry Issues and responses are sent and received between Owners Rep, Architect and Contractor times the number of recipients for each exchange</t>
  </si>
  <si>
    <t>Average time required by Contractor to sign pages of Submittal Package</t>
  </si>
  <si>
    <t>Percentage of items rejected</t>
  </si>
  <si>
    <t>Average cost for Mailing documents/transmittals sent between  Owners Rep and Contractor</t>
  </si>
  <si>
    <t>hours /  submittal item</t>
  </si>
  <si>
    <t>Percentage of submittals reviewed by Architect</t>
  </si>
  <si>
    <t>Avg. Time Spent Evaluating Product Type Submittal Items against Contract Documents (hours / product type submittal item)</t>
  </si>
  <si>
    <t>Percentage of submittals rejected upon review</t>
  </si>
  <si>
    <t>Avg. Time Spent Searching and Assembling Record (As-Built) Drawings (hours / sheet)</t>
  </si>
  <si>
    <t>Avg. Time Spent Searching and Assembling Final Approved Shop Drawings (hours / sheet)</t>
  </si>
  <si>
    <t>Avg. Time Spent Reviewing  Commissioning Report (hours/page)</t>
  </si>
  <si>
    <t>Avg. Time Spent Reviewing  Record (As-Built) Drawings  (hours /sheet)</t>
  </si>
  <si>
    <t>Avg. Time Spent Reviewing  Commissioning Report (hours / page)</t>
  </si>
  <si>
    <t>Avg. Time Spent Reviewing  Record (As-Built) Drawings  (hours/ sheet)</t>
  </si>
  <si>
    <t>Avg. Time Spent Reviewing  Final Approved Shop Drawings  (hours / sheet)</t>
  </si>
  <si>
    <t>Avg. Time Spent Filing Record (As-Built) Drawings (hours / sheet)</t>
  </si>
  <si>
    <t>Avg. Time Spent Filing Final Approved Shop Drawings(hours / sheet)</t>
  </si>
  <si>
    <t>COBie Calculator</t>
  </si>
  <si>
    <t>Inquiry issue (RFI)</t>
  </si>
  <si>
    <t>Avg Number of Months of Construction (months)</t>
  </si>
  <si>
    <t>Avg. Number of Site Visits per month (visit / month)</t>
  </si>
  <si>
    <t>Avg. Time Spent Searching and Assembling Operations &amp; Maintenance Manuals (hours / document)</t>
  </si>
  <si>
    <t>Avg. Time Spent Searching and Assembling Commissioning Report (hours / document)</t>
  </si>
  <si>
    <t>Avg. Time Spent Searching and Assembling Record Specifications (hours / document)</t>
  </si>
  <si>
    <t xml:space="preserve">Avg. Time Spent Searching and Assembling Record Specifications (hours / document) </t>
  </si>
  <si>
    <t>Percentage of Time Spent by Architect Drafter</t>
  </si>
  <si>
    <t>Percentage of Time Spent by Licensed Professional Architect</t>
  </si>
  <si>
    <t>Percentage of Time Spent by Construction Project Manager</t>
  </si>
  <si>
    <t>Percentage of Time Spent by Assistant (Construction) Project Manager</t>
  </si>
  <si>
    <t>Percentage of time spent by Construction Project Manager in recreating Submittal Package</t>
  </si>
  <si>
    <t>Percentage of time spent by Assistant Construction Project Manager in recreating Submittal Package</t>
  </si>
  <si>
    <t>Percentage of time spent by Assistant Construction Project Manager in compiling Turnover Package</t>
  </si>
  <si>
    <t>Percentage of time spent by Construction Project Manager in compiling Turnover Package</t>
  </si>
  <si>
    <t xml:space="preserve">Time spent compiling O&amp;M Manual  </t>
  </si>
  <si>
    <t>150.17</t>
  </si>
  <si>
    <t>130.08</t>
  </si>
  <si>
    <t>130.17</t>
  </si>
  <si>
    <t>Send Inquiry Issue (RFI) Response to Contractor</t>
  </si>
  <si>
    <t>150.08</t>
  </si>
  <si>
    <t>150.09</t>
  </si>
  <si>
    <t>150.11</t>
  </si>
  <si>
    <t>150.21</t>
  </si>
  <si>
    <t xml:space="preserve">Schedule Start-Up Test with Owner's Rep. </t>
  </si>
  <si>
    <t>Send Start-Up Test Procedures and Recording Forms to Owner's Rep.</t>
  </si>
  <si>
    <t>230.10</t>
  </si>
  <si>
    <t>230.11</t>
  </si>
  <si>
    <t>240.10</t>
  </si>
  <si>
    <t>240.11</t>
  </si>
  <si>
    <t>Average number of times site is visited in a month</t>
  </si>
  <si>
    <t xml:space="preserve">Avg. Time Spent Filing Record (As-Built) Drawings (hours/sheet) </t>
  </si>
  <si>
    <t>Avg. Time Spent Filing Final Approved Shop Drawings(hours/sheet)</t>
  </si>
  <si>
    <t>Avg. Time Spent Filing Commissioning Report (hours/document)</t>
  </si>
  <si>
    <t>Avg. Time Spent Filing Record Specifications (hours/document)</t>
  </si>
  <si>
    <t>Avg. Time Spent Filing Operations &amp; Maintenance Manuals (hours/document)</t>
  </si>
  <si>
    <t>Avg. Time Spent Reviewing  Final Approved Shop Drawings  (hours/sheet)</t>
  </si>
  <si>
    <t>Avg. Time Spent Filing Operations &amp; Maintenance Manuals (hours / document)</t>
  </si>
  <si>
    <t xml:space="preserve">Inputs </t>
  </si>
  <si>
    <t>change on inputs worksheet in project phase variables section</t>
  </si>
  <si>
    <t>L  E  G  E  N  D</t>
  </si>
  <si>
    <t>Number of RFP copies Reqd. (sets / submittal)</t>
  </si>
  <si>
    <t>Number of RFP copies required</t>
  </si>
  <si>
    <t>Percentage of time spent by Construction Project Manager in validating Submittal Information</t>
  </si>
  <si>
    <t>Percentage of time spent by Assistant Construction Project Manager in validating Submittal Information</t>
  </si>
  <si>
    <t xml:space="preserve">OmniClass Project Phase </t>
  </si>
  <si>
    <t>Breakdown by Role</t>
  </si>
  <si>
    <t>Savings</t>
  </si>
  <si>
    <t>Avg. Time Spent Recreating Space Program Criteria (hours /space)</t>
  </si>
  <si>
    <t xml:space="preserve">Average percentage of errors found by Owners Rep in Space Program </t>
  </si>
  <si>
    <t xml:space="preserve">Average percentage of errors found by Owners Rep in Product Program </t>
  </si>
  <si>
    <t>Expected Outcome</t>
  </si>
  <si>
    <t>Log Receipt of Product Installation Report</t>
  </si>
  <si>
    <t>Log Transmittal of Product Installation Report</t>
  </si>
  <si>
    <t>Receive Product Installation Report</t>
  </si>
  <si>
    <t>Send Product Installation Report to Architect / Owners Rep</t>
  </si>
  <si>
    <t>Reformat Product Installation Report</t>
  </si>
  <si>
    <t>Verify Submittal Package</t>
  </si>
  <si>
    <t>Review Contract Drawings and Product Inspection Report</t>
  </si>
  <si>
    <t>Total Time Spent in Office (hours / day)</t>
  </si>
  <si>
    <t>Avg. Percentage of Office Time Spent Quantifying products in place</t>
  </si>
  <si>
    <t>Avg. Number of Months of Construction (months)</t>
  </si>
  <si>
    <t xml:space="preserve">Average time spent in the field documenting data during site visits. </t>
  </si>
  <si>
    <t>Average percentage of time spent in the office documenting data recorded from the field.</t>
  </si>
  <si>
    <t>Total time spent in the office on a daily basis</t>
  </si>
  <si>
    <t>hours / visit</t>
  </si>
  <si>
    <t xml:space="preserve">Total Time Spent in Office </t>
  </si>
  <si>
    <t>hours / day</t>
  </si>
  <si>
    <t>visits / month</t>
  </si>
  <si>
    <t>Average time spent compiling Product Installation for transmittal by Assistant Construction Manager</t>
  </si>
  <si>
    <t>Average number of times Product Installation Reports are sent and received between Contractor and Architect / Owner times the number of recipients for each exchange</t>
  </si>
  <si>
    <t>210.04</t>
  </si>
  <si>
    <t>210.05</t>
  </si>
  <si>
    <t>hours / document</t>
  </si>
  <si>
    <t>hours / sheet</t>
  </si>
  <si>
    <t>hours / page</t>
  </si>
  <si>
    <t>Average construction duration of a project</t>
  </si>
  <si>
    <t>Avg. Percentage of Office Time Spent Quantifying products-in-place</t>
  </si>
  <si>
    <t>Install Equipment, Materials and Building Systems  - Recording Component Data</t>
  </si>
  <si>
    <t>Average number of letter-sized pages per submittal item</t>
  </si>
  <si>
    <t>sheets/submittal item</t>
  </si>
  <si>
    <t>Average number of drawings per submittal item</t>
  </si>
  <si>
    <t>Avg. Time Spent Transferring Comments per Page (hours / page)</t>
  </si>
  <si>
    <t>Avg. Time Spent Transferring Comments per Sheet (hours / sheet)</t>
  </si>
  <si>
    <t>Average Time Spent Organizing Equipment (product) Type information (hours / submittal item)</t>
  </si>
  <si>
    <t>Average Time Spent Evaluating Equipment (product) Type Submittal Items against Contract Documents (hours / submittal item)</t>
  </si>
  <si>
    <t>Avg. Time Spent Evaluating Equipment (product) Type Submittal Items against Contract Documents (hours / submittal item)</t>
  </si>
  <si>
    <t>Avg. Time Spent Organizing Equipment (product) Type information (hours / submittal item)</t>
  </si>
  <si>
    <t>Avg. Time to Sign each Page (hours/page)</t>
  </si>
  <si>
    <t>Avg. Time to Sign each Page (hours / page)</t>
  </si>
  <si>
    <t>hours/page</t>
  </si>
  <si>
    <r>
      <t xml:space="preserve">Avg. Number of Transmittals - </t>
    </r>
    <r>
      <rPr>
        <i/>
        <sz val="10"/>
        <rFont val="Arial"/>
        <family val="2"/>
      </rPr>
      <t>Owners Rep documents to Bidders</t>
    </r>
  </si>
  <si>
    <t>Average number of times Proposal is sent from the  Owners Rep to the Bidders times the number of recipients for each exchange.</t>
  </si>
  <si>
    <r>
      <t xml:space="preserve">Avg. Number of Transmittals - </t>
    </r>
    <r>
      <rPr>
        <i/>
        <sz val="10"/>
        <rFont val="Arial"/>
        <family val="2"/>
      </rPr>
      <t>Architect to Owner</t>
    </r>
  </si>
  <si>
    <r>
      <t xml:space="preserve">Avg. Mailing Cost per Transmittal ($ / Transmittal) - </t>
    </r>
    <r>
      <rPr>
        <i/>
        <sz val="10"/>
        <rFont val="Arial"/>
        <family val="2"/>
      </rPr>
      <t>Owners Rep documents to Bidders</t>
    </r>
  </si>
  <si>
    <t xml:space="preserve">Average cost for mailing documents/comments sent between Owners Rep and Architect </t>
  </si>
  <si>
    <r>
      <t xml:space="preserve">Avg. Mailing Cost per Transmittal ($ / Transmittal) - </t>
    </r>
    <r>
      <rPr>
        <i/>
        <sz val="10"/>
        <rFont val="Arial"/>
        <family val="2"/>
      </rPr>
      <t>Architect to Owners Rep</t>
    </r>
  </si>
  <si>
    <r>
      <t xml:space="preserve">Avg. Time to Prepare Transmittal  (hours / transmittal) - </t>
    </r>
    <r>
      <rPr>
        <i/>
        <sz val="10"/>
        <rFont val="Arial"/>
        <family val="2"/>
      </rPr>
      <t>Owners Rep</t>
    </r>
  </si>
  <si>
    <r>
      <t>Avg. Time to Prepare Transmittal  (hours / transmittal) -</t>
    </r>
    <r>
      <rPr>
        <i/>
        <sz val="10"/>
        <rFont val="Arial"/>
        <family val="2"/>
      </rPr>
      <t xml:space="preserve"> Architect </t>
    </r>
  </si>
  <si>
    <r>
      <t xml:space="preserve">Avg. Mailing Cost per Transmittal ($ / Transmittal) - </t>
    </r>
    <r>
      <rPr>
        <i/>
        <sz val="10"/>
        <rFont val="Arial"/>
        <family val="2"/>
      </rPr>
      <t>Owners Rep to Architect</t>
    </r>
  </si>
  <si>
    <t>Average cost for mailing documents/comments between Architect and Owners Rep.</t>
  </si>
  <si>
    <t>Average cost for mailing documents between Architect and Owners Rep.</t>
  </si>
  <si>
    <r>
      <t xml:space="preserve">Avg. Time to Prepare Transmittals for Inquiry Issues (hours / transmittal) - </t>
    </r>
    <r>
      <rPr>
        <i/>
        <sz val="10"/>
        <rFont val="Arial"/>
        <family val="2"/>
      </rPr>
      <t>Contractor / Architect</t>
    </r>
  </si>
  <si>
    <r>
      <t xml:space="preserve">Avg. Time to Prepare Transmittals for Inquiry Issues (hours / transmittal) - </t>
    </r>
    <r>
      <rPr>
        <i/>
        <sz val="10"/>
        <rFont val="Arial"/>
        <family val="2"/>
      </rPr>
      <t>Owners Rep</t>
    </r>
  </si>
  <si>
    <t>Average Time spent compiling Inquiry Issues (RFI) for transmittal by Architect and Contractor</t>
  </si>
  <si>
    <t>Average Time spent compiling Inquiry Issues (RFI) for transmittal by Owners Rep</t>
  </si>
  <si>
    <t>Avg. Time to Prepare Transmittals for Inquiry Issues (RFI) (hours / transmittal) - Contractor / Architect</t>
  </si>
  <si>
    <r>
      <t xml:space="preserve">Avg. Time to Prepare Transmittals for Inquiry Issues (RFI) (hours / transmittal) - </t>
    </r>
    <r>
      <rPr>
        <i/>
        <sz val="10"/>
        <rFont val="Arial"/>
        <family val="2"/>
      </rPr>
      <t>Owner</t>
    </r>
  </si>
  <si>
    <t>Avg. Time to Stamp each Sheet (hours / sheet)</t>
  </si>
  <si>
    <t>hours/sheet</t>
  </si>
  <si>
    <t>Average time required by Contractor to stamp sheets of Submittal Package</t>
  </si>
  <si>
    <t>% Savings</t>
  </si>
  <si>
    <t>Expected Process</t>
  </si>
  <si>
    <t>Percentage of Product Submittals rejected on 2nd review</t>
  </si>
  <si>
    <t>Percentage of Product Submittals rejected on 3rd review</t>
  </si>
  <si>
    <t>Percentage of Product Submittals rejected on 4th review</t>
  </si>
  <si>
    <t>Percentage of Product Submittals rejected on second review</t>
  </si>
  <si>
    <t>Percentage of Product Submittals rejected on third review</t>
  </si>
  <si>
    <t>Architect's Cost</t>
  </si>
  <si>
    <t>Contractor's Cost</t>
  </si>
  <si>
    <t>Review Submittal Package</t>
  </si>
  <si>
    <t>Subtotal (1st Review Total)</t>
  </si>
  <si>
    <t>Expected process cost:</t>
  </si>
  <si>
    <t>COBie Current process cost:</t>
  </si>
  <si>
    <t>Elec. Doc Current process cost:</t>
  </si>
  <si>
    <t>Elec. Doc Expected process cost:</t>
  </si>
  <si>
    <t>InputVariables</t>
  </si>
  <si>
    <t xml:space="preserve">Current </t>
  </si>
  <si>
    <t>Expected</t>
  </si>
  <si>
    <t>Deltas</t>
  </si>
  <si>
    <t>Delta</t>
  </si>
  <si>
    <t>AvgNumberofPagesinFacilityCriteria</t>
  </si>
  <si>
    <t>AvgNumberofPagesinDisciplineSpecification</t>
  </si>
  <si>
    <t>AvgNumberofPagesinProjectDefinition</t>
  </si>
  <si>
    <t>AvgNumberofPagesinFrontMatter</t>
  </si>
  <si>
    <t>AvgNumberofOptions</t>
  </si>
  <si>
    <t>AvgPre-DesignSubmittalSetsReqd(sets/submittal)</t>
  </si>
  <si>
    <t>AvgNumberofSheetsperOption</t>
  </si>
  <si>
    <t>AvgNumberofLetter-SizedPagesinDesignNarrativeperOption</t>
  </si>
  <si>
    <t>AvgNumberofPagesinSpaceProgram</t>
  </si>
  <si>
    <t>AvgNumberofPagesinProductProgram</t>
  </si>
  <si>
    <t>NumberofDesignSubmittalSetsReqd(sets/submittal)</t>
  </si>
  <si>
    <t>AvgNumberofSheetsinDesignEarlyDrawings</t>
  </si>
  <si>
    <t>AvgNumberofLetter-SizedPagesinDesignEarlyNarrative</t>
  </si>
  <si>
    <t>AvgNumberofSheetsinDesignSchematicDrawings</t>
  </si>
  <si>
    <t>AvgNumberofLetterSizedPagesinDesignSchematicNarrative</t>
  </si>
  <si>
    <t>AvgNumberofLetterSizedPagesinaDesignSchematicSpecification</t>
  </si>
  <si>
    <t>AvgNumberofSheetsinDesignCoordinatedDrawings</t>
  </si>
  <si>
    <t>AvgNumberofLetterSizedPagesinaDesignCoordinatedNarrative</t>
  </si>
  <si>
    <t>AvgNumberofLetterSizedPagesinaDesignCoordinatedSpecification</t>
  </si>
  <si>
    <t>AvgNumberofSheetsinDesignFinalDrawings</t>
  </si>
  <si>
    <t>AvgNumberofLetterSized'PagesinDesignFinalNarrative</t>
  </si>
  <si>
    <t>AvgNumberofLetterSizedPagesinDesignFinalSpecification</t>
  </si>
  <si>
    <t>AvgQTOTimeforEquipmentComponents(hours/plandrawing)</t>
  </si>
  <si>
    <t>AvgQTOTimeforSpacesinbuilding(hours/plandrawing)</t>
  </si>
  <si>
    <t>NumberofSubmittalSetsReqd(sets/submittal)</t>
  </si>
  <si>
    <t>AvgNumberofSubmittalItemsinaSubmittalPackageforeachEquipment(product)Type(submittalitems/submittalpackage)</t>
  </si>
  <si>
    <t>AvgNumberofSubmittalPagesinaSubmittalItem(pages/submittalitem)</t>
  </si>
  <si>
    <t>AvgNumberofSubmittalSheetsinaSubmittalItem(sheets/submittalitem)</t>
  </si>
  <si>
    <t>OwnerAdministrativeRate($/hour)</t>
  </si>
  <si>
    <t>OwnersRepRate($/hour)</t>
  </si>
  <si>
    <t>OwnersRepAdministrativeRate($/hour)</t>
  </si>
  <si>
    <t>PlannerRate($/hour)</t>
  </si>
  <si>
    <t>PlannerAdministrativeRate($/hour)</t>
  </si>
  <si>
    <t>LicensedProfessionalArchitectRate($/hour)</t>
  </si>
  <si>
    <t>ArchitectDrafterRate($/hour)</t>
  </si>
  <si>
    <t>ArchitectAdministrativeRate($/hour)</t>
  </si>
  <si>
    <t>ConstructionProjectManagerRate($/hour)</t>
  </si>
  <si>
    <t>Assistant(Construction)ProjectManagerRate($/hour)</t>
  </si>
  <si>
    <t>ContractorAdministrativeRate($/hour)</t>
  </si>
  <si>
    <t>AvgPerPageCopyCost($/page)</t>
  </si>
  <si>
    <t>AvgPerSheetCopyCost($/sheet)</t>
  </si>
  <si>
    <t>AvgNumberofSetsRequired(sets/submittal)</t>
  </si>
  <si>
    <t>AvgIn-houseReproductionTimePerSet(hours/set)</t>
  </si>
  <si>
    <t>AvgNumberofTransmittals</t>
  </si>
  <si>
    <t>AvgIn-houseReproductionTimePerSubmittalSet(hours/submittalset)</t>
  </si>
  <si>
    <t>AvgMailingCostperTransmittal($/Transmittal)</t>
  </si>
  <si>
    <t>AvgTimetoPrepareTransmittal(hours/transmittal)</t>
  </si>
  <si>
    <t>AvgTimeSpentRecreatingSpaceProgramCriteria(hours/space)</t>
  </si>
  <si>
    <t>AvgTimeSpentReformattingRoomDataSheet(hours/space)</t>
  </si>
  <si>
    <t>AvgTimetoCompareSpaceProgramwithOwnerStandards(hours)</t>
  </si>
  <si>
    <t>AvgPercentageoferrorsinSpaceProgram</t>
  </si>
  <si>
    <t>AvgTimeSpentRecreatingSpaceProgram(hours/space)</t>
  </si>
  <si>
    <t>AvgTimeSpentRecreatingProductProgramCriteria(hours/product)</t>
  </si>
  <si>
    <t>AvgTimetoCompareProductProgramwithOwnerStandards(hours/product)</t>
  </si>
  <si>
    <t>AvgPercentageoferrorsinProductProgram</t>
  </si>
  <si>
    <t>AvgTimeSpentRecreatingProductProgram(hours/product)</t>
  </si>
  <si>
    <t>AvgNumberofLetterSizedPagesinRFP(pages/proposal)</t>
  </si>
  <si>
    <t>AvgNumberofDrawingSheetsinProposal(sheets/proposal)</t>
  </si>
  <si>
    <t>NumberofRFPcopiesReqd(sets/submittal)</t>
  </si>
  <si>
    <t>AvgNumberofTransmittals-OwnersRepdocumentstoBidders</t>
  </si>
  <si>
    <t>AvgNumberofTransmittals-ArchitecttoOwner</t>
  </si>
  <si>
    <t>AvgMailingCostperTransmittal($/Transmittal)-OwnersRepdocumentstoBidders</t>
  </si>
  <si>
    <t>AvgMailingCostperTransmittal($/Transmittal)-ArchitecttoOwnersRep</t>
  </si>
  <si>
    <t>AvgTimetoPrepareTransmittal(hours/transmittal)-OwnersRep</t>
  </si>
  <si>
    <t>AvgTimetoPrepareTransmittal(hours/transmittal)-Architect</t>
  </si>
  <si>
    <t>AvgTimeSpentReformattingSpaceProgramRequirements(hours/spacetype)</t>
  </si>
  <si>
    <t>AvgTimeSpentReformattingEquipmentType(hours/product)</t>
  </si>
  <si>
    <t>AvgTimeSpentEvaluatingDesignEarlyDrawingsagainstDesignRequirements-SpaceandEquipment</t>
  </si>
  <si>
    <t>AvgTimetoCompareDesignEarlyDocumentswithOwnerStandards</t>
  </si>
  <si>
    <t>AvgTimespentmakingcorrectionsduetonon-conformancewithSpaceorProductProgram</t>
  </si>
  <si>
    <t>AvgNumberofReviewCycles</t>
  </si>
  <si>
    <t>PercentageofTimeSpentbyLicensedProfessionalArchitect</t>
  </si>
  <si>
    <t>PercentageofTimeSpentbyArchitectDrafter</t>
  </si>
  <si>
    <t>AvgMailingCostperTransmittal($/Transmittal)-OwnersReptoArchitect</t>
  </si>
  <si>
    <t>AvgNumberofPlanDrawingsinDesignSchematicDrawings</t>
  </si>
  <si>
    <t>AvgTimeSpentDevelopingEquipment(product)TypeTemplate(hours/producttype)</t>
  </si>
  <si>
    <t>AvgTimeSpentEvaluatingDesignSchematicDrawingsagainstDesignRequirements-SpaceandEquipment</t>
  </si>
  <si>
    <t>AvgTimetoCompareDesignSchematicDocumentswithOwnerStandards</t>
  </si>
  <si>
    <t>AvgTimeSpentDevelopingDetailedEquipment(products)TypeTemplate(hours/product)</t>
  </si>
  <si>
    <t>AvgTimeSearchingforProductLiteratureforCandidates(Hours/product)</t>
  </si>
  <si>
    <t>AvgTimeSpentEvaluatingDesignCoordinatedDrawingsagainstDesignRequirements-SpaceandEquipment</t>
  </si>
  <si>
    <t>AvgPercentofErrorsinProductTypeCandidate</t>
  </si>
  <si>
    <t>AvgTimetoCompareDesignCoordinated&amp;ProductTypeCandidateDocumentswithOwnerStandards</t>
  </si>
  <si>
    <t>AvgTimeSpentmakingCorrectionsduetoNon-ConformancewithSpaceorProductProgram</t>
  </si>
  <si>
    <t>AvgNumberofPlanDrawingsinDesignFinalDrawings</t>
  </si>
  <si>
    <t>AvgTimeSpentDevelopingDetailedEquipment(products)TypeCandidate(hours/product)</t>
  </si>
  <si>
    <t>AvgTimeSpentEvaluatingDesignFinalDrawingsagainstDesignRequirements-SpaceandEquipment</t>
  </si>
  <si>
    <t>AvgNumberofRequestforProposalSubmittalSetsReqd</t>
  </si>
  <si>
    <t>AvgTimetoPrepareTransmittalsforInquiryIssues(hours/transmittal)-Contractor/Architect</t>
  </si>
  <si>
    <t>AvgTimetoPrepareTransmittalsforInquiryIssues(hours/transmittal)-OwnersRep</t>
  </si>
  <si>
    <t>AvgNumberofRFIs</t>
  </si>
  <si>
    <t>AvgTimetoPrepareTransmittalsforInquiryIssues(RFI)(hours/transmittal)-Contractor/Architect</t>
  </si>
  <si>
    <t>AvgTimetoPrepareTransmittalsforInquiryIssues(RFI)(hours/transmittal)-Owner</t>
  </si>
  <si>
    <t>AvgTimeSpentOrganizingEquipment(product)Typeinformation(hours/submittalitem)</t>
  </si>
  <si>
    <t>AvgTimeSpentEvaluatingEquipment(product)TypeSubmittalItemsagainstContractDocuments(hours/submittalitem)</t>
  </si>
  <si>
    <t>AvgTimetoSigneachPage(hours/page)</t>
  </si>
  <si>
    <t>AvgTimetoStampeachSheet(hours/sheet)</t>
  </si>
  <si>
    <t>PercentageofSubmittalsItemsrejected</t>
  </si>
  <si>
    <t>PercentageofTimeSpentbyConstructionProjectManager</t>
  </si>
  <si>
    <t>PercentageofTimeSpentbyAssistant(Construction)ProjectManager</t>
  </si>
  <si>
    <t>AverageMailingCostsperTransmittal($)</t>
  </si>
  <si>
    <t>AvgTimeSpentEvaluatingProductTypeSubmittalItemsagainstContractDocuments(hours/producttypesubmittalitem)</t>
  </si>
  <si>
    <t>AvgTimeSpentRevisingoneProductSubmittalItem(hours/product)</t>
  </si>
  <si>
    <t>PercentageofProductSubmittalsreviewedbyLicensedArchitect</t>
  </si>
  <si>
    <t>PercentageofProductSubmittalsrejectedonfirstreview</t>
  </si>
  <si>
    <t>PercentageofProductSubmittalsrejectedonsecondreview</t>
  </si>
  <si>
    <t>PercentageofProductSubmittalsrejectedonthirdreview</t>
  </si>
  <si>
    <t>AvgTimeSpentTransferringCommentsperPage</t>
  </si>
  <si>
    <t>AvgTimeSpentTransferringCommentsperSheet</t>
  </si>
  <si>
    <t>AvgMailingCostperTransmittal</t>
  </si>
  <si>
    <t>TotalTimeSpentinOffice(hours/day)</t>
  </si>
  <si>
    <t>AvgNumberofTransmittals(Transmittals)</t>
  </si>
  <si>
    <t>AvgTimetoPrepareaTransmittal(hours/transmittal)</t>
  </si>
  <si>
    <t>AvgNumberofSiteVisitspermonth</t>
  </si>
  <si>
    <t>AvgNumberofMonthsofConstruction</t>
  </si>
  <si>
    <t>AvgPercentageofOfficeTimeSpentQuantifyingproductsinplace</t>
  </si>
  <si>
    <t>AvgTimeSpentSearchingandAssemblingOperations&amp;MaintenanceManuals(hours/document)</t>
  </si>
  <si>
    <t>AvgTimeSpentSearchingandAssemblingCommissioningReport(hours/document)</t>
  </si>
  <si>
    <t>AvgTimeSpentSearchingandAssemblingRecordSpecifications(hours/document)</t>
  </si>
  <si>
    <t>AvgTimeSpentSearchingandAssemblingRecord(As-Built)Drawings(hours/sheet)</t>
  </si>
  <si>
    <t>AvgTimeSpentSearchingandAssemblingFinalApprovedShopDrawings(hours/sheet)</t>
  </si>
  <si>
    <t>AvgNumberofPagesinOperations&amp;MaintenanceManuals</t>
  </si>
  <si>
    <t>AvgNumberofPagesinCommissioningReport</t>
  </si>
  <si>
    <t>AvgNumberofPagesinRecordSpecifications</t>
  </si>
  <si>
    <t>AvgNumberofSheetsinRecord(As-Built)Drawings</t>
  </si>
  <si>
    <t>AvgNumberofSheetsinFinalApprovedShopDrawings</t>
  </si>
  <si>
    <t>AvgTimeSpentReviewingOperations&amp;MaintenanceManuals(hours/page)</t>
  </si>
  <si>
    <t>AvgTimeSpentReviewingCommissioningReport(hours/page)</t>
  </si>
  <si>
    <t>AvgTimeSpentReviewingRecordSpecifications(hours/page)</t>
  </si>
  <si>
    <t>AvgTimeSpentReviewingRecord(As-Built)Drawings(hours/sheet)</t>
  </si>
  <si>
    <t>AvgTimeSpentReviewingFinalApprovedShopDrawings(hours/sheet)</t>
  </si>
  <si>
    <t>AvgTimeSpentFilingOperations&amp;MaintenanceManuals(hours/document)</t>
  </si>
  <si>
    <t>AvgTimeSpentFilingCommissioningReport(hours/document)</t>
  </si>
  <si>
    <t>AvgTimeSpentFilingRecordSpecifications(hours/document)</t>
  </si>
  <si>
    <t>AvgTimeSpentFilingRecord(As-Built)Drawings(hours/sheet)</t>
  </si>
  <si>
    <t>AvgTimeSpentFilingFinalApprovedShopDrawings(hours/sheet)</t>
  </si>
  <si>
    <t>TotalDelta</t>
  </si>
  <si>
    <t># Of line items</t>
  </si>
  <si>
    <t>ref.line</t>
  </si>
  <si>
    <t>COBie process cost:</t>
  </si>
  <si>
    <t>2nd review</t>
  </si>
  <si>
    <t>3rd review</t>
  </si>
  <si>
    <t>4th review</t>
  </si>
  <si>
    <t>Architect's Sub Total</t>
  </si>
  <si>
    <t>Contractor's Sub Total</t>
  </si>
  <si>
    <t>COBie Expected process cost:</t>
  </si>
  <si>
    <t>Produce Facility Criteria</t>
  </si>
  <si>
    <t>Request Product Inspection</t>
  </si>
  <si>
    <t>OmniClass Role</t>
  </si>
  <si>
    <t>Current Value</t>
  </si>
  <si>
    <t>Time to Log (hours / transmittal)</t>
  </si>
  <si>
    <t>Number of Space Types per Building</t>
  </si>
  <si>
    <t>Avg. Time Spent Re-formatting Product Installation Report in Office (hours/ component)</t>
  </si>
  <si>
    <t>Average time spent by Contractor in the office re-formatting report</t>
  </si>
  <si>
    <t>Average number of times submitted documents are re-submitted</t>
  </si>
  <si>
    <t>Avg. Number of Components &amp; Systems to be Commissioned</t>
  </si>
  <si>
    <t>pages / component</t>
  </si>
  <si>
    <t>components</t>
  </si>
  <si>
    <t>Number of Components to be commissioned</t>
  </si>
  <si>
    <t>100.07.05</t>
  </si>
  <si>
    <t>Avg. Time spent making corrections due to non-conformance with Space Program</t>
  </si>
  <si>
    <t>Average time spent by Architect making corrections based on internal evaluation and feedback from Owners Rep.</t>
  </si>
  <si>
    <t>Avg. Time Spent making Corrections due to Non-Conformance with Space Program</t>
  </si>
  <si>
    <t xml:space="preserve">Avg. Number of Pages in  Commissioning Report (pages / component) </t>
  </si>
  <si>
    <t>Avg. Number of Pages in  Commissioning Report (pages / component)</t>
  </si>
  <si>
    <t>Avg. Number of Pages in Operations &amp; Maintenance Manuals (pages / product)</t>
  </si>
  <si>
    <t>Avg. Field Time Spent Documenting Report per Site Visit (hours / visit)</t>
  </si>
  <si>
    <t>Expected Process Total</t>
  </si>
  <si>
    <t>NumberofEquipmentTypes</t>
  </si>
  <si>
    <t xml:space="preserve">NumberofTaggedComponents </t>
  </si>
  <si>
    <t>NumberofSpaceTypesperBuilding</t>
  </si>
  <si>
    <t xml:space="preserve">TimetoLog </t>
  </si>
  <si>
    <t>AvgNumberofPlanDrawingsinDesignCoordinatedDrawings</t>
  </si>
  <si>
    <t>Avg.TimeSpentRe-formattingProductInstallationReportinOffice(hours/ component)</t>
  </si>
  <si>
    <t>Avg.FieldTimeSpentDocumentingReportperSiteVisit(hours / visit)</t>
  </si>
  <si>
    <t>Average cost for mailing Product Installation Report by Contractor</t>
  </si>
  <si>
    <t>Reduction Factor</t>
  </si>
  <si>
    <t>Review Information for Facility Criteria, Discipline Specifications, and Feasibility Study</t>
  </si>
  <si>
    <t xml:space="preserve">The Architect or Planner evaluates information contained in the Project Definition information exchange to identify product needs based on the facility type. If no standard facility product criteria exist, it must be created by referencing similar facility types. </t>
  </si>
  <si>
    <t xml:space="preserve">The Architect utilizes the specific information produced during pre-design to develop a solution that reflects the requirements stated in the Project Definition, Space Program, and Product Program.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Architect resubmits. </t>
  </si>
  <si>
    <t xml:space="preserve">The Architect further develops the approved Design Early deliverable documents to produce the Design Schematic documents. The Architect performs a QA/QC check before submitting to the Owner. After receiving the submission, the Owner's Representative reviews and provides comments to the Architect. The Architect and Consultants are then required to update the documents based on the comments. After revisions are made the Architect resubmits. </t>
  </si>
  <si>
    <t xml:space="preserve">The Contractor submits a Request for Information (RFI) to ask for clarification during the construction process. These questions may be due to ambiguities or contradictions in the drawings or to site conditions. </t>
  </si>
  <si>
    <t>60,80,90,100,110,180,190, 250</t>
  </si>
  <si>
    <t>210</t>
  </si>
  <si>
    <t>180,190,250</t>
  </si>
  <si>
    <t xml:space="preserve">80,90,100,110,190,230 </t>
  </si>
  <si>
    <t xml:space="preserve">70,80,90,100,110,130,150,180,190,210,230 </t>
  </si>
  <si>
    <t>130, 150, 180, 190, 210, 230, 250</t>
  </si>
  <si>
    <t>30,50,60,70,80,90,100,110,120,130,150,180,190,210,230,250</t>
  </si>
  <si>
    <t>Information   Attributes</t>
  </si>
  <si>
    <t>Tab Reference</t>
  </si>
  <si>
    <t>Owner / Owners Rep</t>
  </si>
  <si>
    <t xml:space="preserve"> Architect</t>
  </si>
  <si>
    <t xml:space="preserve"> Cost Summary</t>
  </si>
  <si>
    <t>% Savings by Role</t>
  </si>
  <si>
    <t>pages / product</t>
  </si>
  <si>
    <t>Process Specific Variables</t>
  </si>
  <si>
    <t>Avg. Number of Letter-Sized Pages in Pre-Design Narrative per Option</t>
  </si>
  <si>
    <t>Avg. Number of Letter Sized Pages in Proposal (pages / proposal)</t>
  </si>
  <si>
    <t xml:space="preserve">Average number of pre-design options created by the planner for early analysis of concepts. </t>
  </si>
  <si>
    <t>Average number of drawing sheets included in each option.</t>
  </si>
  <si>
    <t xml:space="preserve">Average number of pages included in the pre-design narrative per option. </t>
  </si>
  <si>
    <t xml:space="preserve">Average number of pages in Owner’s space program document. </t>
  </si>
  <si>
    <t>Average number of pages in Product Program that documents Owners equipment specifications and performance</t>
  </si>
  <si>
    <t>Average number of Design Early (Schematic Design) drawings.</t>
  </si>
  <si>
    <t xml:space="preserve">Average number of letter-sized pages in the Design Early narrative. </t>
  </si>
  <si>
    <t>Average number of letter-sized pages in the Design Schematic narrative</t>
  </si>
  <si>
    <t>Average number of letter-sized pages in the Design Schematic (Design Development) specifications.</t>
  </si>
  <si>
    <t>Average number of letter-sized pages in the Design Coordinated narrative.</t>
  </si>
  <si>
    <t>Average number of letter-sized pages in the Design Coordinated specifications.</t>
  </si>
  <si>
    <t>Average number of letter-sized pages in the Design Final narrative.</t>
  </si>
  <si>
    <t>Average number of letter-sized pages in the Design Final specifications.</t>
  </si>
  <si>
    <t>Average time spent performing quantity take-off of equipment shown on plan drawings.</t>
  </si>
  <si>
    <t>Average time spent performing quantity take-off of spaces shown on plan drawings.</t>
  </si>
  <si>
    <t>Average time spent by Architect in validating Design Early drawings against space and equipment requirements before submission to Owners Rep</t>
  </si>
  <si>
    <t>Average time spent by Architect making corrections to space and equipment documentation based on internal validation.</t>
  </si>
  <si>
    <t xml:space="preserve">Average time spent by Owner’s Rep. in validating space and equipment documentation in Design Early Documents provided by Architect. </t>
  </si>
  <si>
    <t>Average time spent by Architect in validating Design Schematic drawings against space and equipment requirements before submission to Owners Rep</t>
  </si>
  <si>
    <t>Average time spent by Architect making corrections to space and Product Type Templates (Outline Specifications) documentation based on internal validation.</t>
  </si>
  <si>
    <t>Average time spent by Architect in validating Design Coordinated drawings against space and equipment requirements before submission to Owners Rep</t>
  </si>
  <si>
    <t>Average number of formal questions (Request for Information) initiated by the Contractor related to Space and Equipment</t>
  </si>
  <si>
    <t>Average Time spent by asst. project manager in producing submittal packages by organizing equipment type information</t>
  </si>
  <si>
    <t>Log Receipt of Product Program Comments</t>
  </si>
  <si>
    <t>Avg. Number of Pre-Design Submittal Sets Reqd. (sets / submittal)</t>
  </si>
  <si>
    <t>060.05</t>
  </si>
  <si>
    <t>Copy Design Schematic &amp; Product Type Template Documents</t>
  </si>
  <si>
    <t>Send Design Schematic &amp; Product Type Template Documents</t>
  </si>
  <si>
    <t>Log Transmittal of Design Schematic &amp; Product Type Template Documents</t>
  </si>
  <si>
    <t>Copy Revised Design Schematic &amp; Product Type Template Documents</t>
  </si>
  <si>
    <t>Send Revised Design Schematic &amp; Product Type Template Documents</t>
  </si>
  <si>
    <t>Log Transmittal of Revised Design Schematic &amp; Product Type Template Documents</t>
  </si>
  <si>
    <t>Log Receipt of Revised Design Schematic &amp; Product Type Template Documents</t>
  </si>
  <si>
    <t xml:space="preserve">2nd Review Cycle of Submittal Package (Product Type Selection, System Layout) </t>
  </si>
  <si>
    <t>3rd Review Cycle of Submittal Package (Product Type Selection, System Layout)</t>
  </si>
  <si>
    <t xml:space="preserve">4th Review Cycle of Submittal Package (Product Type Selection, System Layout) </t>
  </si>
  <si>
    <t>Subtotal (2nd Review Total)</t>
  </si>
  <si>
    <t>Subtotal (3rd Review Total)</t>
  </si>
  <si>
    <t>Subtotal (4th Review Total)</t>
  </si>
  <si>
    <t>Validate Checkset before Submission through manual QA/QC Process - Space and Equipment</t>
  </si>
  <si>
    <t>Validate Design Schematic Space &amp; Product Type Template Documents</t>
  </si>
  <si>
    <t>Validate Revised Design Schematic Space &amp; Product Type Template Documents</t>
  </si>
  <si>
    <t xml:space="preserve">Validate Checkset before Submission through manual QA/QC Process – Space and Equipment </t>
  </si>
  <si>
    <t>Validate Design Early Documents - Space and Equipment</t>
  </si>
  <si>
    <t>Validate Revised Design Early Documents - Space and Equipment</t>
  </si>
  <si>
    <t>Validate Checkset before Submission through manual QA/QC Process  - Space and Equipment</t>
  </si>
  <si>
    <t>Validate Design Coordinated Space &amp; Product Type Candidate Documents</t>
  </si>
  <si>
    <t>Validate Revised Design Coordinated Space &amp; Product Type Candidate Documents</t>
  </si>
  <si>
    <t>Log Transmittal of Design Coordinated &amp; Product Type Candidate Documents</t>
  </si>
  <si>
    <t>Send Design Coordinated &amp; Product Type Candidate Documents</t>
  </si>
  <si>
    <t>Copy Design Coordinated &amp; Product Type Candidate Documents</t>
  </si>
  <si>
    <t>Produce Detailed Specification / Product Type Templates</t>
  </si>
  <si>
    <t xml:space="preserve">Validate Checkset before Submission through manual QA/QC Process - Space and Equipment  </t>
  </si>
  <si>
    <t xml:space="preserve">Validate Checkset before Submission through manual QA/QC Process - Space and Equipment </t>
  </si>
  <si>
    <t>Avg. Number of Submittal Items in a Product Submittal Package (submittal items/submittal package)</t>
  </si>
  <si>
    <t>Avg. Time Spent Reformatting Product Program (hours  /product)</t>
  </si>
  <si>
    <t>Avg Time to Review Design Early Drawings for conformance to Space and Product Program</t>
  </si>
  <si>
    <t>Avg. Time Spent Revising one Product Type Submittal Item (hours / product type submittal item)</t>
  </si>
  <si>
    <t>Avg. Time Spent Reformatting Space Program (hours / space)</t>
  </si>
  <si>
    <t>Search for Space Program Criteria as Necessary</t>
  </si>
  <si>
    <t>Avg. Time Spent Searching for Space Program Criteria (hours /space)</t>
  </si>
  <si>
    <t>Avg. Time Spent Searching for Space Program Criteria (hours/space)</t>
  </si>
  <si>
    <t>Avg. Time Spent Reformatting Space Program Criteria into Room Data Sheets (hours/space)</t>
  </si>
  <si>
    <t>Avg. Time Spent Searching for Product Program Criteria (hours / product)</t>
  </si>
  <si>
    <t>Avg Time to Review Design Schematic Drawings for conformance to Space and Product Program</t>
  </si>
  <si>
    <t>Avg Time to Review Design Coordinated Drawings for conformance to Space and Product Program</t>
  </si>
  <si>
    <t>First Floor Plan</t>
  </si>
  <si>
    <t>Second Floor Plan</t>
  </si>
  <si>
    <t>Demolition       Plan</t>
  </si>
  <si>
    <t>Finish       Plan</t>
  </si>
  <si>
    <t>Floor Plans</t>
  </si>
  <si>
    <t>Interior Plan</t>
  </si>
  <si>
    <t>Lighting Plan</t>
  </si>
  <si>
    <t>Mech Roof Plan</t>
  </si>
  <si>
    <t>Plumbing Plan</t>
  </si>
  <si>
    <t>Power Plan</t>
  </si>
  <si>
    <t>Reflected Ceiling Plan</t>
  </si>
  <si>
    <t>Telecom Plan</t>
  </si>
  <si>
    <t>Telecom Demo Plan</t>
  </si>
  <si>
    <t>Piping   Plan</t>
  </si>
  <si>
    <t>Unit A</t>
  </si>
  <si>
    <t>Mezzanine Floor Plan</t>
  </si>
  <si>
    <t>Roof Plan</t>
  </si>
  <si>
    <t>DISCIPLINES</t>
  </si>
  <si>
    <t>HVAC   Plan</t>
  </si>
  <si>
    <t>Overall Layout</t>
  </si>
  <si>
    <t>Bidding       Scope</t>
  </si>
  <si>
    <t>*</t>
  </si>
  <si>
    <t>Exisitng Building</t>
  </si>
  <si>
    <t>Unit B</t>
  </si>
  <si>
    <t>Unit C</t>
  </si>
  <si>
    <t>Unit D</t>
  </si>
  <si>
    <t>FLOOR                 LEVELS</t>
  </si>
  <si>
    <t>Unit E</t>
  </si>
  <si>
    <t>Unit F</t>
  </si>
  <si>
    <t>Demo Plumbing Plan</t>
  </si>
  <si>
    <t>Foundation Plan</t>
  </si>
  <si>
    <t>SECTOR 1</t>
  </si>
  <si>
    <t xml:space="preserve">Lake Central High School </t>
  </si>
  <si>
    <t>SECTOR 2</t>
  </si>
  <si>
    <t>Unit G</t>
  </si>
  <si>
    <t>Unit H</t>
  </si>
  <si>
    <t>Unit J</t>
  </si>
  <si>
    <t>Unit K</t>
  </si>
  <si>
    <t>Third Floor Plan</t>
  </si>
  <si>
    <t>Structure</t>
  </si>
  <si>
    <t>HVAC Demo   Plan</t>
  </si>
  <si>
    <t>Electrical Demo Plan</t>
  </si>
  <si>
    <t>Average nos of sheets per Discipline</t>
  </si>
  <si>
    <t>Number of Disciplines</t>
  </si>
  <si>
    <t>Number of Architectural Plans</t>
  </si>
  <si>
    <t xml:space="preserve">Area </t>
  </si>
  <si>
    <t>262990sqft</t>
  </si>
  <si>
    <t>128670 sqft</t>
  </si>
  <si>
    <t>Number of Floors</t>
  </si>
  <si>
    <t xml:space="preserve">% of Sheets </t>
  </si>
  <si>
    <t>Total number of Plan Sheets</t>
  </si>
  <si>
    <t>Total number of Sheets</t>
  </si>
  <si>
    <t>Avg. Time to Review Design Coordinated Drawings for conformance to Space and Product Program</t>
  </si>
  <si>
    <t xml:space="preserve">% of Plan Sheets </t>
  </si>
  <si>
    <t>Time spent logging documents In and Out</t>
  </si>
  <si>
    <t>Average time spent by Planner searching for Product Program Criteria</t>
  </si>
  <si>
    <t xml:space="preserve">Average time spent by Planner searching for Spatial requirements </t>
  </si>
  <si>
    <t>Average time spent in evaluating information in Project Definition and identifying and creating a detailed spatial program in a usable format.</t>
  </si>
  <si>
    <t xml:space="preserve">Avg. Time for Owners Rep to Validate Space Program (hours)  </t>
  </si>
  <si>
    <t>Avg. Time for Owners Rep to Validate Space Program (hours)</t>
  </si>
  <si>
    <t>Avg. Time for Owners Rep to Validate Product Program  (hours)</t>
  </si>
  <si>
    <t xml:space="preserve">Reformat Space Program Criteria into Room Data Sheets  </t>
  </si>
  <si>
    <t xml:space="preserve">Reformat Space Program Criteria into Room Data Sheets </t>
  </si>
  <si>
    <t>Search for Product Program Criteria as Necessary</t>
  </si>
  <si>
    <t>Re - Search for Space Program Criteria as Necessary</t>
  </si>
  <si>
    <t>Re - Search for Product Program Criteria as Necessary</t>
  </si>
  <si>
    <t xml:space="preserve">Avg. Time for Owners Rep to Validate Product Program (hours)  </t>
  </si>
  <si>
    <t>Average time spent by Architect in developing specifications for equipment types required for the project</t>
  </si>
  <si>
    <t>Average time spent by Architect in preparing a detailed specifications list based on equipment types</t>
  </si>
  <si>
    <t>Average time spent by Architect in searching for product data</t>
  </si>
  <si>
    <t>Average time spent compiling documents, drawings or specifications for transmittal by Owners Rep.</t>
  </si>
  <si>
    <t xml:space="preserve">Avergae time spent compiling documents, drawings or specifications for transmittal by Architect and Contractor </t>
  </si>
  <si>
    <t>Avergae time spent by Architect in marking up submittal with comments</t>
  </si>
  <si>
    <t>Average number of times submitted documents are re-submitted.</t>
  </si>
  <si>
    <t>Average time spent by Architect in documenting spatial requirements in a usable format</t>
  </si>
  <si>
    <t>Average Time spent by Architect documenting product type requirements in a usable format</t>
  </si>
  <si>
    <t xml:space="preserve">hours / space </t>
  </si>
  <si>
    <t>Average time spent by Contractor revising each Submittal Item to meet contract requirements and resubmit.</t>
  </si>
  <si>
    <t>Percentage of time spent by Architect Drafter to take off all equipment pieces and to calculate areas, copying and sending documents.</t>
  </si>
  <si>
    <t>Percentage of time spent by Licensed Architect taking off all equipment pieces and calculating areas, developing equipment type templates, searching for product literature, evaluating documents and making corrections where necessary.</t>
  </si>
  <si>
    <t>Percentage of time spent by Architect Drafter  taking off all equipment pieces and calculating areas, copying and sending documents.</t>
  </si>
  <si>
    <t>Percentage of time spent by Licensed Architect taking off all equipment pieces and calculating areas, developing detailed equipment type candidates, evaluating documents and making corrections where necessary.</t>
  </si>
  <si>
    <t>Percentage of time spent by Licensed Architect to taking off all equipment pieces and calculating areas, developing equipment type templates, evaluating documents and making corrections where necessary.</t>
  </si>
  <si>
    <t>Percentage of time spent by Architect Drafter taking off all equipment pieces and calculating areas, copying and sending documents.</t>
  </si>
  <si>
    <t>Percentage of time spent by Licensed Architect reformatting Space and Product Program, evaluating documents and making corrections where necessary.</t>
  </si>
  <si>
    <t>Percentage of time spent by Architect Drafter reformatting Space and Product Program, copying and sending documents.</t>
  </si>
  <si>
    <t>Average Time spent evaluating submittal items</t>
  </si>
  <si>
    <t>Receive Revised Design Schematic &amp; Product Type Template Documents</t>
  </si>
  <si>
    <r>
      <t xml:space="preserve">Inputs </t>
    </r>
    <r>
      <rPr>
        <b/>
        <sz val="10"/>
        <color rgb="FFFF0000"/>
        <rFont val="Calibri"/>
        <family val="2"/>
      </rPr>
      <t>NOTE: Red text indicates variables affected by the expected process.</t>
    </r>
  </si>
  <si>
    <t xml:space="preserve">Average time spent by Owner’s Rep. in validating Space and Product Type Templates (Outline Specifications) in Schematic Documents provided by Architect. </t>
  </si>
  <si>
    <t xml:space="preserve">Average time spent by Owner’s Rep. in validating Space and Product Type Candidates in Schematic Coordinated Drawings provided by Architect. </t>
  </si>
  <si>
    <t>types /  building</t>
  </si>
  <si>
    <t>components /  building</t>
  </si>
  <si>
    <t>Number of Unique Product Types (Types / buildng)</t>
  </si>
  <si>
    <t>Number of Tagged Components (components / building)</t>
  </si>
  <si>
    <t>Avg. Time Spent Re-Searching for Product Program Criteria (hours / product)</t>
  </si>
  <si>
    <t>Avg. Time Spent Re - Searching for Space Program Criteria (hours /space)</t>
  </si>
  <si>
    <t>Avg. Time Spent Re - Searching for Product Program Criteria (hours / product)</t>
  </si>
  <si>
    <t>Avg. Number of Re-Submit Cycles</t>
  </si>
  <si>
    <t>The average number of product submittal items sent by the Sub-Contractors and vendors to the Contractor.</t>
  </si>
  <si>
    <t>Average time spent by Architect evaluating each product type submittal against contract documents</t>
  </si>
</sst>
</file>

<file path=xl/styles.xml><?xml version="1.0" encoding="utf-8"?>
<styleSheet xmlns="http://schemas.openxmlformats.org/spreadsheetml/2006/main">
  <numFmts count="12">
    <numFmt numFmtId="41" formatCode="_(* #,##0_);_(* \(#,##0\);_(* &quot;-&quot;_);_(@_)"/>
    <numFmt numFmtId="44" formatCode="_(&quot;$&quot;* #,##0.00_);_(&quot;$&quot;* \(#,##0.00\);_(&quot;$&quot;* &quot;-&quot;??_);_(@_)"/>
    <numFmt numFmtId="43" formatCode="_(* #,##0.00_);_(* \(#,##0.00\);_(* &quot;-&quot;??_);_(@_)"/>
    <numFmt numFmtId="164" formatCode="_(* #,##0_);_(* \(#,##0\);_(* &quot;-&quot;??_);_(@_)"/>
    <numFmt numFmtId="165" formatCode="_([$$-409]* #,##0.00_);_([$$-409]* \(#,##0.00\);_([$$-409]* &quot;-&quot;??_);_(@_)"/>
    <numFmt numFmtId="166" formatCode="&quot;$&quot;#,##0.00"/>
    <numFmt numFmtId="167" formatCode="0.000"/>
    <numFmt numFmtId="168" formatCode="0.0"/>
    <numFmt numFmtId="169" formatCode="0.0000"/>
    <numFmt numFmtId="170" formatCode="_(* #,##0.000_);_(* \(#,##0.000\);_(* &quot;-&quot;??_);_(@_)"/>
    <numFmt numFmtId="171" formatCode="_(* #,##0.0_);_(* \(#,##0.0\);_(* &quot;-&quot;??_);_(@_)"/>
    <numFmt numFmtId="172" formatCode="0.0%"/>
  </numFmts>
  <fonts count="109">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color indexed="8"/>
      <name val="Arial"/>
      <family val="2"/>
    </font>
    <font>
      <b/>
      <sz val="11"/>
      <color indexed="8"/>
      <name val="Calibri"/>
      <family val="2"/>
    </font>
    <font>
      <sz val="20"/>
      <color indexed="8"/>
      <name val="Calibri"/>
      <family val="2"/>
    </font>
    <font>
      <b/>
      <sz val="10"/>
      <color indexed="8"/>
      <name val="Arial"/>
      <family val="2"/>
    </font>
    <font>
      <u val="singleAccounting"/>
      <sz val="11"/>
      <color indexed="8"/>
      <name val="Calibri"/>
      <family val="2"/>
    </font>
    <font>
      <b/>
      <sz val="9"/>
      <color indexed="8"/>
      <name val="Arial"/>
      <family val="2"/>
    </font>
    <font>
      <sz val="9"/>
      <color indexed="8"/>
      <name val="Arial"/>
      <family val="2"/>
    </font>
    <font>
      <sz val="11"/>
      <color indexed="8"/>
      <name val="Times New Roman"/>
      <family val="1"/>
    </font>
    <font>
      <sz val="10"/>
      <name val="Arial"/>
      <family val="2"/>
    </font>
    <font>
      <sz val="8"/>
      <name val="Arial"/>
      <family val="2"/>
    </font>
    <font>
      <sz val="10"/>
      <color rgb="FF006100"/>
      <name val="Arial"/>
      <family val="2"/>
    </font>
    <font>
      <sz val="10"/>
      <color theme="1"/>
      <name val="Arial"/>
      <family val="2"/>
    </font>
    <font>
      <b/>
      <sz val="10"/>
      <color theme="1"/>
      <name val="Arial"/>
      <family val="2"/>
    </font>
    <font>
      <sz val="10"/>
      <color rgb="FFFF0000"/>
      <name val="Arial"/>
      <family val="2"/>
    </font>
    <font>
      <b/>
      <sz val="16"/>
      <color theme="1"/>
      <name val="Arial"/>
      <family val="2"/>
    </font>
    <font>
      <sz val="11"/>
      <color theme="1"/>
      <name val="Arial"/>
      <family val="2"/>
    </font>
    <font>
      <b/>
      <sz val="10"/>
      <color theme="0"/>
      <name val="Arial"/>
      <family val="2"/>
    </font>
    <font>
      <sz val="10"/>
      <color rgb="FFCC0099"/>
      <name val="Arial"/>
      <family val="2"/>
    </font>
    <font>
      <sz val="11"/>
      <color rgb="FFCC0099"/>
      <name val="Times New Roman"/>
      <family val="1"/>
    </font>
    <font>
      <b/>
      <sz val="10"/>
      <color theme="0" tint="-0.499984740745262"/>
      <name val="Arial"/>
      <family val="2"/>
    </font>
    <font>
      <sz val="10"/>
      <color theme="0" tint="-0.499984740745262"/>
      <name val="Arial"/>
      <family val="2"/>
    </font>
    <font>
      <b/>
      <sz val="10"/>
      <color rgb="FFFF0000"/>
      <name val="Arial"/>
      <family val="2"/>
    </font>
    <font>
      <b/>
      <sz val="10"/>
      <name val="Arial"/>
      <family val="2"/>
    </font>
    <font>
      <b/>
      <sz val="11"/>
      <color theme="0" tint="-0.499984740745262"/>
      <name val="Calibri"/>
      <family val="2"/>
    </font>
    <font>
      <i/>
      <sz val="10"/>
      <color theme="1"/>
      <name val="Arial"/>
      <family val="2"/>
    </font>
    <font>
      <b/>
      <sz val="11"/>
      <color theme="1"/>
      <name val="Calibri"/>
      <family val="2"/>
      <scheme val="minor"/>
    </font>
    <font>
      <b/>
      <sz val="9"/>
      <color theme="0" tint="-0.499984740745262"/>
      <name val="Arial"/>
      <family val="2"/>
    </font>
    <font>
      <sz val="11"/>
      <color theme="0" tint="-0.499984740745262"/>
      <name val="Times New Roman"/>
      <family val="1"/>
    </font>
    <font>
      <b/>
      <sz val="9"/>
      <color indexed="81"/>
      <name val="Tahoma"/>
      <family val="2"/>
    </font>
    <font>
      <sz val="9"/>
      <color indexed="81"/>
      <name val="Tahoma"/>
      <family val="2"/>
    </font>
    <font>
      <b/>
      <sz val="10"/>
      <color rgb="FF9966FF"/>
      <name val="Arial"/>
      <family val="2"/>
    </font>
    <font>
      <b/>
      <sz val="10"/>
      <color rgb="FF7030A0"/>
      <name val="Arial"/>
      <family val="2"/>
    </font>
    <font>
      <sz val="10"/>
      <color rgb="FF00B050"/>
      <name val="Arial"/>
      <family val="2"/>
    </font>
    <font>
      <b/>
      <sz val="10"/>
      <color rgb="FF00B050"/>
      <name val="Arial"/>
      <family val="2"/>
    </font>
    <font>
      <sz val="9"/>
      <color rgb="FF00B050"/>
      <name val="Arial"/>
      <family val="2"/>
    </font>
    <font>
      <b/>
      <sz val="10"/>
      <color rgb="FF0070C0"/>
      <name val="Arial"/>
      <family val="2"/>
    </font>
    <font>
      <b/>
      <sz val="8"/>
      <color theme="1"/>
      <name val="Arial"/>
      <family val="2"/>
    </font>
    <font>
      <sz val="10"/>
      <color rgb="FF0070C0"/>
      <name val="Arial"/>
      <family val="2"/>
    </font>
    <font>
      <b/>
      <sz val="9"/>
      <color rgb="FF0070C0"/>
      <name val="Arial"/>
      <family val="2"/>
    </font>
    <font>
      <b/>
      <sz val="11"/>
      <color rgb="FF0070C0"/>
      <name val="Times New Roman"/>
      <family val="1"/>
    </font>
    <font>
      <b/>
      <sz val="10"/>
      <color rgb="FF00B0F0"/>
      <name val="Arial"/>
      <family val="2"/>
    </font>
    <font>
      <sz val="11"/>
      <color rgb="FF0070C0"/>
      <name val="Times New Roman"/>
      <family val="1"/>
    </font>
    <font>
      <sz val="9"/>
      <name val="Arial"/>
      <family val="2"/>
    </font>
    <font>
      <sz val="11"/>
      <color rgb="FF00B050"/>
      <name val="Calibri"/>
      <family val="2"/>
    </font>
    <font>
      <sz val="11"/>
      <name val="Times New Roman"/>
      <family val="1"/>
    </font>
    <font>
      <i/>
      <sz val="10"/>
      <color rgb="FF00B050"/>
      <name val="Arial"/>
      <family val="2"/>
    </font>
    <font>
      <sz val="10"/>
      <color rgb="FFCCCCFF"/>
      <name val="Arial"/>
      <family val="2"/>
    </font>
    <font>
      <sz val="11"/>
      <color rgb="FFFF0000"/>
      <name val="Times New Roman"/>
      <family val="1"/>
    </font>
    <font>
      <b/>
      <i/>
      <sz val="10"/>
      <color rgb="FFFF0000"/>
      <name val="Arial"/>
      <family val="2"/>
    </font>
    <font>
      <b/>
      <sz val="10"/>
      <color theme="1" tint="0.499984740745262"/>
      <name val="Arial"/>
      <family val="2"/>
    </font>
    <font>
      <b/>
      <sz val="10"/>
      <color theme="3" tint="-0.499984740745262"/>
      <name val="Arial"/>
      <family val="2"/>
    </font>
    <font>
      <b/>
      <sz val="11"/>
      <name val="Calibri"/>
      <family val="2"/>
    </font>
    <font>
      <b/>
      <sz val="10"/>
      <color rgb="FFCC0099"/>
      <name val="Arial"/>
      <family val="2"/>
    </font>
    <font>
      <b/>
      <sz val="11"/>
      <color theme="1"/>
      <name val="Arial"/>
      <family val="2"/>
    </font>
    <font>
      <b/>
      <sz val="16"/>
      <color indexed="8"/>
      <name val="Arial"/>
      <family val="2"/>
    </font>
    <font>
      <b/>
      <sz val="20"/>
      <color indexed="8"/>
      <name val="Calibri"/>
      <family val="2"/>
    </font>
    <font>
      <b/>
      <sz val="20"/>
      <name val="Calibri"/>
      <family val="2"/>
    </font>
    <font>
      <sz val="12"/>
      <color rgb="FFFF0000"/>
      <name val="Arial"/>
      <family val="2"/>
    </font>
    <font>
      <i/>
      <sz val="12"/>
      <color rgb="FFFF0000"/>
      <name val="Arial"/>
      <family val="2"/>
    </font>
    <font>
      <b/>
      <sz val="12"/>
      <color rgb="FFFF0000"/>
      <name val="Arial"/>
      <family val="2"/>
    </font>
    <font>
      <sz val="11"/>
      <name val="Arial"/>
      <family val="2"/>
    </font>
    <font>
      <b/>
      <sz val="22"/>
      <color indexed="8"/>
      <name val="Calibri"/>
      <family val="2"/>
    </font>
    <font>
      <sz val="16"/>
      <color indexed="8"/>
      <name val="Calibri"/>
      <family val="2"/>
    </font>
    <font>
      <b/>
      <sz val="14"/>
      <color theme="1"/>
      <name val="Arial"/>
      <family val="2"/>
    </font>
    <font>
      <b/>
      <i/>
      <sz val="10"/>
      <name val="Arial"/>
      <family val="2"/>
    </font>
    <font>
      <sz val="10"/>
      <color theme="1"/>
      <name val="Calibri"/>
      <family val="2"/>
      <scheme val="minor"/>
    </font>
    <font>
      <b/>
      <sz val="10"/>
      <color theme="0"/>
      <name val="Calibri"/>
      <family val="2"/>
      <scheme val="minor"/>
    </font>
    <font>
      <sz val="12"/>
      <name val="Arial"/>
      <family val="2"/>
    </font>
    <font>
      <b/>
      <sz val="12"/>
      <name val="Arial"/>
      <family val="2"/>
    </font>
    <font>
      <i/>
      <sz val="10"/>
      <name val="Arial"/>
      <family val="2"/>
    </font>
    <font>
      <b/>
      <sz val="14"/>
      <color theme="0"/>
      <name val="Calibri"/>
      <family val="2"/>
      <scheme val="minor"/>
    </font>
    <font>
      <b/>
      <sz val="11"/>
      <color theme="0"/>
      <name val="Calibri"/>
      <family val="2"/>
      <scheme val="minor"/>
    </font>
    <font>
      <b/>
      <u/>
      <sz val="12"/>
      <color theme="1"/>
      <name val="Arial"/>
      <family val="2"/>
    </font>
    <font>
      <sz val="9"/>
      <color theme="1"/>
      <name val="Arial"/>
      <family val="2"/>
    </font>
    <font>
      <b/>
      <sz val="12"/>
      <color theme="1"/>
      <name val="Arial"/>
      <family val="2"/>
    </font>
    <font>
      <b/>
      <sz val="12"/>
      <color rgb="FFCC0099"/>
      <name val="Arial"/>
      <family val="2"/>
    </font>
    <font>
      <sz val="12"/>
      <color theme="1"/>
      <name val="Arial"/>
      <family val="2"/>
    </font>
    <font>
      <sz val="11"/>
      <name val="Calibri"/>
      <family val="2"/>
      <scheme val="minor"/>
    </font>
    <font>
      <b/>
      <i/>
      <sz val="11"/>
      <color theme="1"/>
      <name val="Calibri"/>
      <family val="2"/>
      <scheme val="minor"/>
    </font>
    <font>
      <b/>
      <i/>
      <sz val="10"/>
      <color theme="1"/>
      <name val="Arial"/>
      <family val="2"/>
    </font>
    <font>
      <b/>
      <sz val="11"/>
      <name val="Calibri"/>
      <family val="2"/>
      <scheme val="minor"/>
    </font>
    <font>
      <i/>
      <sz val="10"/>
      <color rgb="FFFF0000"/>
      <name val="Arial"/>
      <family val="2"/>
    </font>
    <font>
      <b/>
      <sz val="16"/>
      <name val="Arial"/>
      <family val="2"/>
    </font>
    <font>
      <b/>
      <i/>
      <sz val="11"/>
      <color indexed="8"/>
      <name val="Calibri"/>
      <family val="2"/>
    </font>
    <font>
      <b/>
      <sz val="10"/>
      <color rgb="FFFF0000"/>
      <name val="Calibri"/>
      <family val="2"/>
    </font>
    <font>
      <sz val="11"/>
      <color rgb="FFFF0000"/>
      <name val="Arial"/>
      <family val="2"/>
    </font>
    <font>
      <b/>
      <u/>
      <sz val="12"/>
      <name val="Arial"/>
      <family val="2"/>
    </font>
  </fonts>
  <fills count="27">
    <fill>
      <patternFill patternType="none"/>
    </fill>
    <fill>
      <patternFill patternType="gray125"/>
    </fill>
    <fill>
      <patternFill patternType="solid">
        <fgColor indexed="43"/>
        <bgColor indexed="64"/>
      </patternFill>
    </fill>
    <fill>
      <patternFill patternType="solid">
        <fgColor indexed="31"/>
        <bgColor indexed="64"/>
      </patternFill>
    </fill>
    <fill>
      <patternFill patternType="solid">
        <fgColor indexed="11"/>
        <bgColor indexed="64"/>
      </patternFill>
    </fill>
    <fill>
      <patternFill patternType="solid">
        <fgColor indexed="50"/>
        <bgColor indexed="64"/>
      </patternFill>
    </fill>
    <fill>
      <patternFill patternType="solid">
        <fgColor indexed="51"/>
        <bgColor indexed="64"/>
      </patternFill>
    </fill>
    <fill>
      <patternFill patternType="solid">
        <fgColor rgb="FFC6EFCE"/>
      </patternFill>
    </fill>
    <fill>
      <patternFill patternType="solid">
        <fgColor theme="0" tint="-0.249977111117893"/>
        <bgColor indexed="64"/>
      </patternFill>
    </fill>
    <fill>
      <patternFill patternType="solid">
        <fgColor rgb="FFCCCCFF"/>
        <bgColor indexed="64"/>
      </patternFill>
    </fill>
    <fill>
      <patternFill patternType="solid">
        <fgColor theme="0" tint="-0.34998626667073579"/>
        <bgColor indexed="64"/>
      </patternFill>
    </fill>
    <fill>
      <patternFill patternType="solid">
        <fgColor rgb="FFFFFF99"/>
        <bgColor indexed="64"/>
      </patternFill>
    </fill>
    <fill>
      <patternFill patternType="solid">
        <fgColor theme="3" tint="-0.249977111117893"/>
        <bgColor indexed="64"/>
      </patternFill>
    </fill>
    <fill>
      <patternFill patternType="solid">
        <fgColor theme="6" tint="0.39997558519241921"/>
        <bgColor indexed="64"/>
      </patternFill>
    </fill>
    <fill>
      <patternFill patternType="solid">
        <fgColor rgb="FF99CC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A18CBA"/>
        <bgColor indexed="64"/>
      </patternFill>
    </fill>
    <fill>
      <patternFill patternType="solid">
        <fgColor rgb="FF6ABAD0"/>
        <bgColor indexed="64"/>
      </patternFill>
    </fill>
    <fill>
      <patternFill patternType="solid">
        <fgColor rgb="FF9AD6AD"/>
        <bgColor indexed="64"/>
      </patternFill>
    </fill>
    <fill>
      <patternFill patternType="solid">
        <fgColor rgb="FFFFB511"/>
        <bgColor indexed="64"/>
      </patternFill>
    </fill>
    <fill>
      <patternFill patternType="solid">
        <fgColor rgb="FFE3E1CF"/>
        <bgColor indexed="64"/>
      </patternFill>
    </fill>
    <fill>
      <patternFill patternType="solid">
        <fgColor rgb="FF2DA5FF"/>
        <bgColor indexed="64"/>
      </patternFill>
    </fill>
    <fill>
      <patternFill patternType="solid">
        <fgColor rgb="FFC04F4C"/>
        <bgColor indexed="64"/>
      </patternFill>
    </fill>
    <fill>
      <patternFill patternType="solid">
        <fgColor theme="4" tint="0.79998168889431442"/>
        <bgColor indexed="64"/>
      </patternFill>
    </fill>
    <fill>
      <patternFill patternType="solid">
        <fgColor rgb="FFFFFF00"/>
        <bgColor indexed="64"/>
      </patternFill>
    </fill>
    <fill>
      <patternFill patternType="solid">
        <fgColor rgb="FFFFC000"/>
        <bgColor indexed="64"/>
      </patternFill>
    </fill>
  </fills>
  <borders count="3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right/>
      <top style="thin">
        <color indexed="64"/>
      </top>
      <bottom style="double">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diagonal/>
    </border>
    <border>
      <left/>
      <right style="medium">
        <color indexed="64"/>
      </right>
      <top/>
      <bottom/>
      <diagonal/>
    </border>
    <border>
      <left/>
      <right/>
      <top/>
      <bottom style="double">
        <color indexed="64"/>
      </bottom>
      <diagonal/>
    </border>
    <border>
      <left style="thin">
        <color indexed="64"/>
      </left>
      <right/>
      <top/>
      <bottom/>
      <diagonal/>
    </border>
    <border>
      <left style="medium">
        <color indexed="64"/>
      </left>
      <right style="thin">
        <color indexed="64"/>
      </right>
      <top/>
      <bottom style="thin">
        <color indexed="64"/>
      </bottom>
      <diagonal/>
    </border>
    <border>
      <left/>
      <right/>
      <top style="thin">
        <color indexed="64"/>
      </top>
      <bottom/>
      <diagonal/>
    </border>
    <border>
      <left style="medium">
        <color indexed="64"/>
      </left>
      <right style="thin">
        <color indexed="64"/>
      </right>
      <top style="thin">
        <color indexed="64"/>
      </top>
      <bottom/>
      <diagonal/>
    </border>
    <border>
      <left style="thin">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s>
  <cellStyleXfs count="60070">
    <xf numFmtId="0" fontId="0" fillId="0" borderId="0"/>
    <xf numFmtId="43" fontId="22" fillId="0" borderId="0" applyFont="0" applyFill="0" applyBorder="0" applyAlignment="0" applyProtection="0"/>
    <xf numFmtId="44" fontId="22" fillId="0" borderId="0" applyFont="0" applyFill="0" applyBorder="0" applyAlignment="0" applyProtection="0"/>
    <xf numFmtId="0" fontId="32" fillId="7" borderId="0" applyNumberFormat="0" applyBorder="0" applyAlignment="0" applyProtection="0"/>
    <xf numFmtId="9" fontId="22" fillId="0" borderId="0" applyFont="0" applyFill="0" applyBorder="0" applyAlignment="0" applyProtection="0"/>
    <xf numFmtId="44" fontId="33" fillId="8" borderId="6"/>
    <xf numFmtId="44" fontId="33" fillId="8" borderId="2"/>
    <xf numFmtId="44" fontId="28" fillId="3" borderId="7"/>
    <xf numFmtId="0" fontId="28" fillId="2" borderId="7"/>
    <xf numFmtId="44" fontId="33" fillId="8" borderId="8"/>
    <xf numFmtId="0" fontId="39" fillId="0" borderId="0"/>
    <xf numFmtId="0" fontId="41" fillId="0" borderId="0"/>
    <xf numFmtId="0" fontId="43" fillId="0" borderId="0"/>
    <xf numFmtId="0" fontId="18" fillId="0" borderId="0"/>
    <xf numFmtId="0" fontId="33" fillId="0" borderId="0"/>
    <xf numFmtId="43" fontId="22" fillId="0" borderId="0" applyFont="0" applyFill="0" applyBorder="0" applyAlignment="0" applyProtection="0"/>
    <xf numFmtId="44" fontId="22" fillId="0" borderId="0" applyFont="0" applyFill="0" applyBorder="0" applyAlignment="0" applyProtection="0"/>
    <xf numFmtId="0" fontId="32" fillId="7" borderId="0" applyNumberFormat="0" applyBorder="0" applyAlignment="0" applyProtection="0"/>
    <xf numFmtId="9" fontId="22" fillId="0" borderId="0" applyFont="0" applyFill="0" applyBorder="0" applyAlignment="0" applyProtection="0"/>
    <xf numFmtId="41" fontId="3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7" fillId="0" borderId="0"/>
    <xf numFmtId="0" fontId="17" fillId="0" borderId="0"/>
    <xf numFmtId="0" fontId="14"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43" fontId="22" fillId="0" borderId="0" applyFont="0" applyFill="0" applyBorder="0" applyAlignment="0" applyProtection="0"/>
    <xf numFmtId="0" fontId="1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0" borderId="0"/>
    <xf numFmtId="0" fontId="11" fillId="0" borderId="0"/>
    <xf numFmtId="0" fontId="1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 fillId="0" borderId="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2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33" fillId="0" borderId="0"/>
    <xf numFmtId="0" fontId="33" fillId="0" borderId="0"/>
    <xf numFmtId="41" fontId="33" fillId="0" borderId="0" applyFont="0" applyFill="0" applyBorder="0" applyAlignment="0" applyProtection="0"/>
    <xf numFmtId="41" fontId="3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0" fontId="32" fillId="7" borderId="0" applyNumberFormat="0" applyBorder="0" applyAlignment="0" applyProtection="0"/>
    <xf numFmtId="0" fontId="32" fillId="7"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22" fillId="0" borderId="0" applyFont="0" applyFill="0" applyBorder="0" applyAlignment="0" applyProtection="0"/>
    <xf numFmtId="9" fontId="2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218">
    <xf numFmtId="0" fontId="0" fillId="0" borderId="0" xfId="0"/>
    <xf numFmtId="0" fontId="0" fillId="0" borderId="0" xfId="0" applyFont="1"/>
    <xf numFmtId="0" fontId="0" fillId="0" borderId="0" xfId="0" applyAlignment="1">
      <alignment horizontal="center"/>
    </xf>
    <xf numFmtId="49" fontId="0" fillId="0" borderId="0" xfId="0" quotePrefix="1" applyNumberFormat="1" applyAlignment="1">
      <alignment horizontal="center"/>
    </xf>
    <xf numFmtId="0" fontId="25" fillId="0" borderId="0" xfId="0" applyFont="1" applyAlignment="1">
      <alignment horizontal="right"/>
    </xf>
    <xf numFmtId="49" fontId="0" fillId="0" borderId="0" xfId="0" quotePrefix="1" applyNumberFormat="1" applyAlignment="1">
      <alignment horizontal="left"/>
    </xf>
    <xf numFmtId="0" fontId="0" fillId="0" borderId="0" xfId="0" applyAlignment="1">
      <alignment horizontal="left"/>
    </xf>
    <xf numFmtId="0" fontId="28" fillId="2" borderId="7" xfId="0" applyFont="1" applyFill="1" applyBorder="1"/>
    <xf numFmtId="0" fontId="28" fillId="3" borderId="7" xfId="0" applyFont="1" applyFill="1" applyBorder="1"/>
    <xf numFmtId="44" fontId="0" fillId="0" borderId="0" xfId="0" applyNumberFormat="1"/>
    <xf numFmtId="49" fontId="25" fillId="0" borderId="0" xfId="0" applyNumberFormat="1" applyFont="1" applyAlignment="1">
      <alignment horizontal="right"/>
    </xf>
    <xf numFmtId="44" fontId="32" fillId="7" borderId="8" xfId="3" applyNumberFormat="1" applyBorder="1"/>
    <xf numFmtId="0" fontId="0" fillId="0" borderId="0" xfId="0" applyFill="1" applyBorder="1"/>
    <xf numFmtId="0" fontId="0" fillId="0" borderId="0" xfId="0" applyFill="1" applyBorder="1" applyAlignment="1">
      <alignment horizontal="center"/>
    </xf>
    <xf numFmtId="44" fontId="21" fillId="0" borderId="0" xfId="2" applyFont="1" applyFill="1" applyBorder="1"/>
    <xf numFmtId="0" fontId="0" fillId="0" borderId="0" xfId="0" quotePrefix="1" applyFill="1" applyBorder="1" applyAlignment="1">
      <alignment horizontal="center"/>
    </xf>
    <xf numFmtId="44" fontId="0" fillId="0" borderId="0" xfId="0" applyNumberFormat="1" applyFill="1" applyBorder="1"/>
    <xf numFmtId="0" fontId="25" fillId="0" borderId="0" xfId="0" applyFont="1" applyFill="1"/>
    <xf numFmtId="0" fontId="25" fillId="0" borderId="0" xfId="0" applyFont="1" applyFill="1" applyAlignment="1">
      <alignment horizontal="center"/>
    </xf>
    <xf numFmtId="49" fontId="0" fillId="0" borderId="0" xfId="0" applyNumberFormat="1" applyAlignment="1">
      <alignment horizontal="left"/>
    </xf>
    <xf numFmtId="0" fontId="35" fillId="0" borderId="0" xfId="0" applyFont="1"/>
    <xf numFmtId="0" fontId="0" fillId="0" borderId="0" xfId="0" applyFont="1" applyAlignment="1">
      <alignment horizontal="left"/>
    </xf>
    <xf numFmtId="0" fontId="33" fillId="0" borderId="0" xfId="0" applyFont="1" applyAlignment="1">
      <alignment horizontal="left"/>
    </xf>
    <xf numFmtId="165" fontId="0" fillId="0" borderId="0" xfId="0" applyNumberFormat="1" applyFill="1" applyBorder="1"/>
    <xf numFmtId="0" fontId="0" fillId="0" borderId="0" xfId="0"/>
    <xf numFmtId="0" fontId="0" fillId="0" borderId="0" xfId="0"/>
    <xf numFmtId="0" fontId="0" fillId="0" borderId="17" xfId="0" applyBorder="1"/>
    <xf numFmtId="0" fontId="0" fillId="0" borderId="0" xfId="0"/>
    <xf numFmtId="0" fontId="25" fillId="0" borderId="0" xfId="0" applyFont="1"/>
    <xf numFmtId="0" fontId="0" fillId="0" borderId="0" xfId="0" applyAlignment="1">
      <alignment horizontal="center"/>
    </xf>
    <xf numFmtId="0" fontId="0" fillId="0" borderId="0" xfId="0" quotePrefix="1"/>
    <xf numFmtId="0" fontId="25" fillId="0" borderId="0" xfId="0" applyFont="1" applyAlignment="1">
      <alignment horizontal="center"/>
    </xf>
    <xf numFmtId="0" fontId="25" fillId="5" borderId="0" xfId="0" applyFont="1" applyFill="1"/>
    <xf numFmtId="0" fontId="25" fillId="4" borderId="0" xfId="0" applyFont="1" applyFill="1"/>
    <xf numFmtId="0" fontId="25" fillId="4" borderId="0" xfId="0" applyFont="1" applyFill="1" applyAlignment="1">
      <alignment horizontal="center"/>
    </xf>
    <xf numFmtId="0" fontId="0" fillId="4" borderId="0" xfId="0" applyFill="1"/>
    <xf numFmtId="0" fontId="25" fillId="6" borderId="0" xfId="0" applyFont="1" applyFill="1"/>
    <xf numFmtId="0" fontId="0" fillId="0" borderId="0" xfId="0" applyBorder="1"/>
    <xf numFmtId="0" fontId="0" fillId="0" borderId="0" xfId="0" quotePrefix="1" applyFill="1" applyBorder="1"/>
    <xf numFmtId="0" fontId="0" fillId="0" borderId="0" xfId="0" applyFill="1"/>
    <xf numFmtId="44" fontId="0" fillId="0" borderId="0" xfId="2" applyFont="1" applyFill="1" applyBorder="1"/>
    <xf numFmtId="166" fontId="0" fillId="0" borderId="0" xfId="0" applyNumberFormat="1" applyFill="1"/>
    <xf numFmtId="0" fontId="0" fillId="0" borderId="0" xfId="0" applyFill="1" applyAlignment="1">
      <alignment horizontal="center"/>
    </xf>
    <xf numFmtId="0" fontId="34" fillId="0" borderId="0" xfId="0" applyFont="1" applyFill="1"/>
    <xf numFmtId="0" fontId="34" fillId="0" borderId="0" xfId="0" applyFont="1"/>
    <xf numFmtId="0" fontId="34" fillId="0" borderId="0" xfId="0" applyFont="1" applyAlignment="1">
      <alignment horizontal="center"/>
    </xf>
    <xf numFmtId="44" fontId="32" fillId="0" borderId="0" xfId="3" applyNumberFormat="1" applyFill="1" applyBorder="1"/>
    <xf numFmtId="0" fontId="0" fillId="0" borderId="6" xfId="0" applyBorder="1"/>
    <xf numFmtId="0" fontId="0" fillId="0" borderId="18" xfId="0" applyBorder="1"/>
    <xf numFmtId="0" fontId="25" fillId="0" borderId="0" xfId="0" applyFont="1" applyAlignment="1">
      <alignment wrapText="1"/>
    </xf>
    <xf numFmtId="0" fontId="30" fillId="0" borderId="0" xfId="0" applyFont="1" applyAlignment="1">
      <alignment wrapText="1" readingOrder="1"/>
    </xf>
    <xf numFmtId="0" fontId="0" fillId="0" borderId="1" xfId="0" applyBorder="1"/>
    <xf numFmtId="0" fontId="0" fillId="0" borderId="0" xfId="0" applyAlignment="1">
      <alignment wrapText="1"/>
    </xf>
    <xf numFmtId="0" fontId="37" fillId="0" borderId="0" xfId="0" applyFont="1" applyAlignment="1">
      <alignment horizontal="left" wrapText="1"/>
    </xf>
    <xf numFmtId="0" fontId="37" fillId="0" borderId="0" xfId="0" applyFont="1" applyAlignment="1">
      <alignment wrapText="1"/>
    </xf>
    <xf numFmtId="0" fontId="0" fillId="0" borderId="0" xfId="0" quotePrefix="1" applyFill="1"/>
    <xf numFmtId="0" fontId="29" fillId="0" borderId="0" xfId="0" applyFont="1" applyFill="1" applyBorder="1" applyAlignment="1">
      <alignment horizontal="left" vertical="top" wrapText="1"/>
    </xf>
    <xf numFmtId="0" fontId="25" fillId="0" borderId="0" xfId="0" applyFont="1" applyAlignment="1">
      <alignment horizontal="right" wrapText="1"/>
    </xf>
    <xf numFmtId="0" fontId="30" fillId="0" borderId="0" xfId="0" applyFont="1" applyFill="1" applyAlignment="1">
      <alignment horizontal="left"/>
    </xf>
    <xf numFmtId="0" fontId="0" fillId="0" borderId="0" xfId="0" applyFill="1" applyAlignment="1">
      <alignment horizontal="left"/>
    </xf>
    <xf numFmtId="0" fontId="25" fillId="0" borderId="0" xfId="0" applyFont="1" applyAlignment="1">
      <alignment horizontal="right" vertical="top"/>
    </xf>
    <xf numFmtId="0" fontId="34" fillId="0" borderId="0" xfId="0" applyFont="1" applyAlignment="1">
      <alignment horizontal="left"/>
    </xf>
    <xf numFmtId="49" fontId="0" fillId="0" borderId="0" xfId="0" applyNumberFormat="1"/>
    <xf numFmtId="44" fontId="26" fillId="0" borderId="0" xfId="0" applyNumberFormat="1" applyFont="1" applyFill="1" applyBorder="1"/>
    <xf numFmtId="44" fontId="22" fillId="0" borderId="0" xfId="2" applyFont="1" applyFill="1" applyBorder="1"/>
    <xf numFmtId="0" fontId="25" fillId="0" borderId="0" xfId="0" applyFont="1" applyFill="1" applyBorder="1"/>
    <xf numFmtId="0" fontId="25" fillId="0" borderId="0" xfId="0" applyFont="1" applyFill="1" applyBorder="1" applyAlignment="1">
      <alignment horizontal="center"/>
    </xf>
    <xf numFmtId="49" fontId="0" fillId="0" borderId="0" xfId="0" applyNumberFormat="1" applyFill="1" applyBorder="1"/>
    <xf numFmtId="49" fontId="0" fillId="0" borderId="0" xfId="0" quotePrefix="1" applyNumberFormat="1"/>
    <xf numFmtId="1" fontId="28" fillId="3" borderId="7" xfId="0" applyNumberFormat="1" applyFont="1" applyFill="1" applyBorder="1"/>
    <xf numFmtId="49" fontId="34" fillId="0" borderId="0" xfId="0" applyNumberFormat="1" applyFont="1" applyAlignment="1">
      <alignment horizontal="right"/>
    </xf>
    <xf numFmtId="0" fontId="39" fillId="0" borderId="0" xfId="0" applyFont="1" applyFill="1"/>
    <xf numFmtId="0" fontId="40" fillId="0" borderId="0" xfId="0" applyFont="1" applyFill="1" applyBorder="1" applyAlignment="1">
      <alignment horizontal="left" vertical="top" wrapText="1"/>
    </xf>
    <xf numFmtId="0" fontId="0" fillId="0" borderId="0" xfId="0" applyAlignment="1">
      <alignment horizontal="right"/>
    </xf>
    <xf numFmtId="0" fontId="30" fillId="0" borderId="0" xfId="0" applyFont="1" applyFill="1"/>
    <xf numFmtId="44" fontId="28" fillId="3" borderId="7" xfId="2" applyFont="1" applyFill="1" applyBorder="1"/>
    <xf numFmtId="44" fontId="28" fillId="0" borderId="0" xfId="2" applyFont="1" applyFill="1" applyBorder="1"/>
    <xf numFmtId="49" fontId="41" fillId="0" borderId="0" xfId="0" applyNumberFormat="1" applyFont="1" applyAlignment="1">
      <alignment horizontal="right"/>
    </xf>
    <xf numFmtId="0" fontId="41" fillId="0" borderId="0" xfId="0" applyFont="1" applyFill="1"/>
    <xf numFmtId="0" fontId="42" fillId="0" borderId="0" xfId="0" applyFont="1"/>
    <xf numFmtId="0" fontId="39" fillId="0" borderId="0" xfId="10"/>
    <xf numFmtId="164" fontId="28" fillId="3" borderId="7" xfId="1" applyNumberFormat="1" applyFont="1" applyFill="1" applyBorder="1"/>
    <xf numFmtId="0" fontId="0" fillId="0" borderId="0" xfId="0"/>
    <xf numFmtId="49" fontId="43" fillId="0" borderId="0" xfId="0" applyNumberFormat="1" applyFont="1" applyAlignment="1">
      <alignment horizontal="right"/>
    </xf>
    <xf numFmtId="0" fontId="43" fillId="0" borderId="0" xfId="0" applyFont="1"/>
    <xf numFmtId="0" fontId="35" fillId="0" borderId="0" xfId="0" applyFont="1" applyAlignment="1">
      <alignment horizontal="right"/>
    </xf>
    <xf numFmtId="0" fontId="41" fillId="0" borderId="0" xfId="11"/>
    <xf numFmtId="0" fontId="43" fillId="0" borderId="0" xfId="12"/>
    <xf numFmtId="49" fontId="0" fillId="0" borderId="0" xfId="0" applyNumberFormat="1" applyFont="1" applyAlignment="1">
      <alignment horizontal="left"/>
    </xf>
    <xf numFmtId="49" fontId="25" fillId="5" borderId="0" xfId="0" applyNumberFormat="1" applyFont="1" applyFill="1"/>
    <xf numFmtId="49" fontId="25" fillId="4" borderId="0" xfId="0" applyNumberFormat="1" applyFont="1" applyFill="1"/>
    <xf numFmtId="164" fontId="28" fillId="0" borderId="0" xfId="1" applyNumberFormat="1" applyFont="1" applyFill="1" applyBorder="1"/>
    <xf numFmtId="0" fontId="37" fillId="0" borderId="0" xfId="0" applyFont="1" applyAlignment="1">
      <alignment horizontal="left" wrapText="1"/>
    </xf>
    <xf numFmtId="0" fontId="41" fillId="0" borderId="0" xfId="0" applyFont="1"/>
    <xf numFmtId="0" fontId="28" fillId="0" borderId="0" xfId="0" applyFont="1" applyFill="1" applyBorder="1"/>
    <xf numFmtId="49" fontId="0" fillId="0" borderId="0" xfId="0" quotePrefix="1" applyNumberFormat="1" applyFill="1" applyBorder="1"/>
    <xf numFmtId="49" fontId="0" fillId="0" borderId="0" xfId="0" applyNumberFormat="1" applyAlignment="1">
      <alignment horizontal="right"/>
    </xf>
    <xf numFmtId="0" fontId="34" fillId="0" borderId="0" xfId="0" applyFont="1" applyFill="1" applyBorder="1"/>
    <xf numFmtId="49" fontId="0" fillId="0" borderId="0" xfId="0" applyNumberFormat="1" applyFill="1" applyBorder="1" applyAlignment="1">
      <alignment horizontal="right"/>
    </xf>
    <xf numFmtId="49" fontId="34" fillId="0" borderId="0" xfId="0" applyNumberFormat="1" applyFont="1" applyFill="1" applyBorder="1" applyAlignment="1">
      <alignment horizontal="right"/>
    </xf>
    <xf numFmtId="49" fontId="0" fillId="0" borderId="0" xfId="0" applyNumberFormat="1" applyAlignment="1"/>
    <xf numFmtId="49" fontId="0" fillId="0" borderId="0" xfId="0" quotePrefix="1" applyNumberFormat="1" applyAlignment="1">
      <alignment horizontal="right"/>
    </xf>
    <xf numFmtId="49" fontId="0" fillId="0" borderId="0" xfId="0" quotePrefix="1" applyNumberFormat="1" applyFill="1" applyBorder="1" applyAlignment="1">
      <alignment horizontal="right"/>
    </xf>
    <xf numFmtId="49" fontId="25" fillId="0" borderId="0" xfId="0" applyNumberFormat="1" applyFont="1" applyFill="1" applyBorder="1" applyAlignment="1">
      <alignment horizontal="right"/>
    </xf>
    <xf numFmtId="166" fontId="27" fillId="0" borderId="0" xfId="2" applyNumberFormat="1" applyFont="1" applyFill="1" applyBorder="1"/>
    <xf numFmtId="0" fontId="30" fillId="0" borderId="0" xfId="0" applyFont="1" applyFill="1" applyBorder="1"/>
    <xf numFmtId="49" fontId="41" fillId="0" borderId="0" xfId="0" applyNumberFormat="1" applyFont="1" applyFill="1" applyBorder="1" applyAlignment="1">
      <alignment horizontal="right"/>
    </xf>
    <xf numFmtId="0" fontId="41" fillId="0" borderId="0" xfId="0" applyFont="1" applyFill="1" applyBorder="1"/>
    <xf numFmtId="49" fontId="44" fillId="0" borderId="0" xfId="0" applyNumberFormat="1" applyFont="1" applyFill="1" applyBorder="1" applyAlignment="1">
      <alignment horizontal="right"/>
    </xf>
    <xf numFmtId="0" fontId="44" fillId="0" borderId="0" xfId="0" applyFont="1" applyFill="1" applyBorder="1"/>
    <xf numFmtId="0" fontId="0" fillId="0" borderId="0" xfId="0" quotePrefix="1" applyAlignment="1">
      <alignment horizontal="right"/>
    </xf>
    <xf numFmtId="0" fontId="0" fillId="0" borderId="0" xfId="0" applyFill="1" applyBorder="1" applyAlignment="1">
      <alignment horizontal="right"/>
    </xf>
    <xf numFmtId="0" fontId="0" fillId="0" borderId="0" xfId="0" quotePrefix="1" applyFill="1" applyBorder="1" applyAlignment="1">
      <alignment horizontal="right"/>
    </xf>
    <xf numFmtId="0" fontId="34" fillId="0" borderId="0" xfId="0" applyFont="1" applyAlignment="1">
      <alignment horizontal="right"/>
    </xf>
    <xf numFmtId="0" fontId="34" fillId="0" borderId="0" xfId="0" applyFont="1" applyFill="1" applyBorder="1" applyAlignment="1">
      <alignment horizontal="right"/>
    </xf>
    <xf numFmtId="0" fontId="41" fillId="0" borderId="0" xfId="0" applyFont="1" applyAlignment="1">
      <alignment horizontal="right"/>
    </xf>
    <xf numFmtId="49" fontId="44" fillId="0" borderId="0" xfId="0" applyNumberFormat="1" applyFont="1" applyAlignment="1">
      <alignment horizontal="right"/>
    </xf>
    <xf numFmtId="0" fontId="44" fillId="0" borderId="0" xfId="0" applyFont="1"/>
    <xf numFmtId="9" fontId="0" fillId="0" borderId="0" xfId="4" applyFont="1" applyFill="1" applyBorder="1"/>
    <xf numFmtId="166" fontId="0" fillId="0" borderId="0" xfId="0" applyNumberFormat="1" applyFill="1" applyBorder="1"/>
    <xf numFmtId="0" fontId="0" fillId="0" borderId="0" xfId="0" applyFont="1" applyFill="1" applyBorder="1"/>
    <xf numFmtId="0" fontId="34" fillId="0" borderId="0" xfId="0" applyFont="1" applyFill="1" applyBorder="1" applyAlignment="1">
      <alignment horizontal="center"/>
    </xf>
    <xf numFmtId="0" fontId="0" fillId="0" borderId="0" xfId="0" quotePrefix="1" applyFont="1" applyFill="1" applyBorder="1"/>
    <xf numFmtId="49" fontId="0" fillId="0" borderId="0" xfId="0" quotePrefix="1" applyNumberFormat="1" applyBorder="1" applyAlignment="1">
      <alignment horizontal="right"/>
    </xf>
    <xf numFmtId="49" fontId="0" fillId="0" borderId="0" xfId="0" applyNumberFormat="1" applyFill="1" applyAlignment="1">
      <alignment horizontal="right"/>
    </xf>
    <xf numFmtId="49" fontId="0" fillId="0" borderId="0" xfId="0" quotePrefix="1" applyNumberFormat="1" applyFont="1" applyBorder="1" applyAlignment="1">
      <alignment horizontal="right"/>
    </xf>
    <xf numFmtId="49" fontId="34" fillId="0" borderId="0" xfId="0" quotePrefix="1" applyNumberFormat="1" applyFont="1" applyBorder="1" applyAlignment="1">
      <alignment horizontal="right"/>
    </xf>
    <xf numFmtId="49" fontId="41" fillId="0" borderId="0" xfId="11" applyNumberFormat="1" applyAlignment="1">
      <alignment horizontal="right"/>
    </xf>
    <xf numFmtId="49" fontId="0" fillId="0" borderId="0" xfId="0" quotePrefix="1" applyNumberFormat="1" applyFont="1" applyFill="1" applyBorder="1" applyAlignment="1">
      <alignment horizontal="right"/>
    </xf>
    <xf numFmtId="49" fontId="34" fillId="0" borderId="0" xfId="0" quotePrefix="1" applyNumberFormat="1" applyFont="1" applyFill="1" applyBorder="1" applyAlignment="1">
      <alignment horizontal="right"/>
    </xf>
    <xf numFmtId="9" fontId="44" fillId="0" borderId="0" xfId="4" applyFont="1" applyFill="1" applyBorder="1"/>
    <xf numFmtId="49" fontId="43" fillId="0" borderId="0" xfId="0" applyNumberFormat="1" applyFont="1" applyFill="1" applyBorder="1" applyAlignment="1">
      <alignment horizontal="right"/>
    </xf>
    <xf numFmtId="44" fontId="23" fillId="0" borderId="0" xfId="2" applyFont="1" applyFill="1" applyBorder="1" applyAlignment="1">
      <alignment horizontal="left"/>
    </xf>
    <xf numFmtId="0" fontId="44" fillId="0" borderId="0" xfId="0" applyFont="1" applyAlignment="1">
      <alignment horizontal="right"/>
    </xf>
    <xf numFmtId="43" fontId="28" fillId="3" borderId="7" xfId="0" applyNumberFormat="1" applyFont="1" applyFill="1" applyBorder="1"/>
    <xf numFmtId="49" fontId="46" fillId="0" borderId="0" xfId="0" applyNumberFormat="1" applyFont="1" applyFill="1" applyBorder="1" applyAlignment="1">
      <alignment horizontal="left"/>
    </xf>
    <xf numFmtId="0" fontId="25" fillId="0" borderId="0" xfId="0" applyFont="1" applyAlignment="1">
      <alignment horizontal="center" vertical="center"/>
    </xf>
    <xf numFmtId="0" fontId="25" fillId="0" borderId="0" xfId="0" applyFont="1" applyAlignment="1">
      <alignment horizontal="center" vertical="center" wrapText="1"/>
    </xf>
    <xf numFmtId="0" fontId="34" fillId="0" borderId="0" xfId="12" applyFont="1"/>
    <xf numFmtId="0" fontId="34" fillId="0" borderId="0" xfId="12" applyFont="1" applyAlignment="1">
      <alignment horizontal="right"/>
    </xf>
    <xf numFmtId="49" fontId="44" fillId="0" borderId="0" xfId="12" applyNumberFormat="1" applyFont="1" applyAlignment="1">
      <alignment horizontal="right"/>
    </xf>
    <xf numFmtId="0" fontId="33" fillId="0" borderId="0" xfId="10" applyFont="1"/>
    <xf numFmtId="0" fontId="0" fillId="0" borderId="0" xfId="10" applyFont="1"/>
    <xf numFmtId="0" fontId="28" fillId="0" borderId="0" xfId="8" applyFill="1" applyBorder="1"/>
    <xf numFmtId="9" fontId="28" fillId="0" borderId="0" xfId="8" applyNumberFormat="1" applyFill="1" applyBorder="1"/>
    <xf numFmtId="0" fontId="39" fillId="0" borderId="0" xfId="10" applyFill="1" applyBorder="1"/>
    <xf numFmtId="44" fontId="33" fillId="0" borderId="0" xfId="9" applyFill="1" applyBorder="1"/>
    <xf numFmtId="0" fontId="35" fillId="0" borderId="0" xfId="0" applyFont="1" applyFill="1" applyBorder="1"/>
    <xf numFmtId="0" fontId="35" fillId="0" borderId="0" xfId="0" applyFont="1" applyFill="1" applyBorder="1" applyAlignment="1">
      <alignment horizontal="right"/>
    </xf>
    <xf numFmtId="44" fontId="28" fillId="0" borderId="0" xfId="0" applyNumberFormat="1" applyFont="1" applyFill="1" applyBorder="1"/>
    <xf numFmtId="2" fontId="28" fillId="0" borderId="0" xfId="2" applyNumberFormat="1" applyFont="1" applyFill="1" applyBorder="1"/>
    <xf numFmtId="0" fontId="42" fillId="0" borderId="0" xfId="0" applyFont="1" applyFill="1" applyBorder="1"/>
    <xf numFmtId="44" fontId="33" fillId="0" borderId="0" xfId="6" applyFill="1" applyBorder="1"/>
    <xf numFmtId="43" fontId="28" fillId="0" borderId="0" xfId="1" applyNumberFormat="1" applyFont="1" applyFill="1" applyBorder="1"/>
    <xf numFmtId="0" fontId="43" fillId="0" borderId="0" xfId="12" applyFill="1" applyBorder="1"/>
    <xf numFmtId="49" fontId="43" fillId="0" borderId="0" xfId="12" applyNumberFormat="1" applyFill="1" applyBorder="1" applyAlignment="1">
      <alignment horizontal="right"/>
    </xf>
    <xf numFmtId="43" fontId="28" fillId="0" borderId="0" xfId="0" applyNumberFormat="1" applyFont="1" applyFill="1" applyBorder="1"/>
    <xf numFmtId="49" fontId="0" fillId="0" borderId="0" xfId="0" applyNumberFormat="1" applyFill="1" applyBorder="1" applyAlignment="1"/>
    <xf numFmtId="49" fontId="34" fillId="0" borderId="0" xfId="0" applyNumberFormat="1" applyFont="1" applyFill="1" applyBorder="1" applyAlignment="1"/>
    <xf numFmtId="0" fontId="41" fillId="0" borderId="0" xfId="0" applyFont="1" applyFill="1" applyBorder="1" applyAlignment="1">
      <alignment horizontal="right"/>
    </xf>
    <xf numFmtId="44" fontId="34" fillId="8" borderId="8" xfId="0" applyNumberFormat="1" applyFont="1" applyFill="1" applyBorder="1"/>
    <xf numFmtId="0" fontId="0" fillId="0" borderId="0" xfId="0" applyFill="1" applyBorder="1" applyAlignment="1">
      <alignment horizontal="center" vertical="center"/>
    </xf>
    <xf numFmtId="44" fontId="21" fillId="0" borderId="0" xfId="2" applyFont="1" applyFill="1" applyBorder="1" applyAlignment="1">
      <alignment vertical="center"/>
    </xf>
    <xf numFmtId="0" fontId="0" fillId="0" borderId="0" xfId="0" applyFill="1" applyBorder="1" applyAlignment="1">
      <alignment vertical="center"/>
    </xf>
    <xf numFmtId="0" fontId="39" fillId="0" borderId="0" xfId="10" applyFill="1" applyBorder="1" applyAlignment="1">
      <alignment vertical="center"/>
    </xf>
    <xf numFmtId="44" fontId="0" fillId="0" borderId="0" xfId="0" applyNumberFormat="1" applyFill="1" applyBorder="1" applyAlignment="1">
      <alignment vertical="center"/>
    </xf>
    <xf numFmtId="0" fontId="0" fillId="0" borderId="0" xfId="0" applyAlignment="1">
      <alignment vertical="center"/>
    </xf>
    <xf numFmtId="0" fontId="0" fillId="0" borderId="0" xfId="0" applyAlignment="1">
      <alignment horizontal="center" vertical="center"/>
    </xf>
    <xf numFmtId="0" fontId="0" fillId="0" borderId="0" xfId="0" applyFill="1" applyAlignment="1">
      <alignment horizontal="left" vertical="top" wrapText="1"/>
    </xf>
    <xf numFmtId="0" fontId="0" fillId="0" borderId="0" xfId="0" applyNumberFormat="1" applyAlignment="1">
      <alignment horizontal="left" vertical="top" wrapText="1"/>
    </xf>
    <xf numFmtId="0" fontId="37" fillId="0" borderId="0" xfId="0" applyFont="1" applyAlignment="1">
      <alignment horizontal="left" wrapText="1"/>
    </xf>
    <xf numFmtId="0" fontId="44" fillId="0" borderId="0" xfId="0" applyFont="1" applyFill="1"/>
    <xf numFmtId="0" fontId="34" fillId="0" borderId="0" xfId="0" applyFont="1" applyAlignment="1">
      <alignment vertical="center"/>
    </xf>
    <xf numFmtId="0" fontId="0" fillId="0" borderId="0" xfId="0" applyNumberFormat="1" applyAlignment="1">
      <alignment horizontal="left" vertical="top"/>
    </xf>
    <xf numFmtId="0" fontId="19" fillId="0" borderId="0" xfId="0" applyFont="1" applyAlignment="1">
      <alignment horizontal="left" vertical="top" wrapText="1"/>
    </xf>
    <xf numFmtId="0" fontId="0" fillId="0" borderId="0" xfId="0" applyAlignment="1"/>
    <xf numFmtId="0" fontId="0" fillId="0" borderId="0" xfId="0" applyFont="1" applyAlignment="1"/>
    <xf numFmtId="0" fontId="0" fillId="0" borderId="0" xfId="0" applyAlignment="1">
      <alignment horizontal="right" vertical="center"/>
    </xf>
    <xf numFmtId="0" fontId="34" fillId="0" borderId="0" xfId="0" applyFont="1" applyAlignment="1">
      <alignment horizontal="center" vertical="center"/>
    </xf>
    <xf numFmtId="0" fontId="25" fillId="14" borderId="0" xfId="0" applyFont="1" applyFill="1"/>
    <xf numFmtId="0" fontId="30" fillId="0" borderId="0" xfId="0" applyFont="1"/>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0" fillId="0" borderId="0" xfId="0" applyAlignment="1"/>
    <xf numFmtId="0" fontId="0" fillId="0" borderId="0" xfId="0" applyFont="1" applyAlignment="1">
      <alignment horizontal="left" vertical="top" wrapText="1"/>
    </xf>
    <xf numFmtId="0" fontId="0" fillId="0" borderId="0" xfId="0" applyFill="1" applyAlignment="1">
      <alignment vertical="top" wrapText="1"/>
    </xf>
    <xf numFmtId="0" fontId="23" fillId="0" borderId="1" xfId="0" applyFont="1" applyBorder="1"/>
    <xf numFmtId="0" fontId="0" fillId="0" borderId="1" xfId="0" applyFont="1" applyBorder="1"/>
    <xf numFmtId="0" fontId="38" fillId="12" borderId="1" xfId="0" applyFont="1" applyFill="1" applyBorder="1"/>
    <xf numFmtId="49" fontId="0" fillId="0" borderId="0" xfId="0" quotePrefix="1" applyNumberFormat="1" applyFill="1" applyBorder="1" applyAlignment="1">
      <alignment horizontal="left"/>
    </xf>
    <xf numFmtId="49" fontId="0" fillId="0" borderId="0" xfId="0" quotePrefix="1" applyNumberFormat="1" applyFill="1" applyBorder="1" applyAlignment="1">
      <alignment horizontal="center"/>
    </xf>
    <xf numFmtId="0" fontId="0" fillId="0" borderId="0" xfId="0" applyFill="1" applyAlignment="1">
      <alignment vertical="center"/>
    </xf>
    <xf numFmtId="0" fontId="34" fillId="0" borderId="0" xfId="0" applyFont="1" applyAlignment="1">
      <alignment horizontal="left"/>
    </xf>
    <xf numFmtId="0" fontId="0" fillId="0" borderId="0" xfId="0" applyNumberFormat="1" applyAlignment="1">
      <alignment horizontal="left" vertical="top" wrapText="1"/>
    </xf>
    <xf numFmtId="44" fontId="34" fillId="0" borderId="0" xfId="5" applyFont="1" applyFill="1" applyBorder="1"/>
    <xf numFmtId="0" fontId="43" fillId="0" borderId="0" xfId="12" applyAlignment="1">
      <alignment horizontal="right"/>
    </xf>
    <xf numFmtId="0" fontId="44" fillId="0" borderId="0" xfId="12" applyFont="1" applyAlignment="1">
      <alignment horizontal="right"/>
    </xf>
    <xf numFmtId="44" fontId="45" fillId="0" borderId="0" xfId="2" applyFont="1" applyFill="1" applyBorder="1"/>
    <xf numFmtId="9" fontId="41" fillId="0" borderId="0" xfId="4" applyFont="1" applyFill="1" applyBorder="1"/>
    <xf numFmtId="166" fontId="48" fillId="0" borderId="0" xfId="2" applyNumberFormat="1" applyFont="1" applyFill="1" applyBorder="1"/>
    <xf numFmtId="4" fontId="0" fillId="0" borderId="0" xfId="0" applyNumberFormat="1" applyAlignment="1">
      <alignment horizontal="center"/>
    </xf>
    <xf numFmtId="4" fontId="25" fillId="5" borderId="0" xfId="0" applyNumberFormat="1" applyFont="1" applyFill="1"/>
    <xf numFmtId="4" fontId="37" fillId="0" borderId="0" xfId="0" applyNumberFormat="1" applyFont="1" applyAlignment="1">
      <alignment horizontal="left" wrapText="1"/>
    </xf>
    <xf numFmtId="4" fontId="0" fillId="0" borderId="0" xfId="0" quotePrefix="1" applyNumberFormat="1" applyAlignment="1">
      <alignment horizontal="center"/>
    </xf>
    <xf numFmtId="49" fontId="41" fillId="0" borderId="0" xfId="0" applyNumberFormat="1" applyFont="1" applyFill="1" applyBorder="1" applyAlignment="1">
      <alignment horizontal="right"/>
    </xf>
    <xf numFmtId="0" fontId="41" fillId="0" borderId="0" xfId="0" applyFont="1" applyFill="1" applyBorder="1"/>
    <xf numFmtId="4" fontId="0" fillId="0" borderId="0" xfId="0" applyNumberFormat="1"/>
    <xf numFmtId="0" fontId="41" fillId="0" borderId="0" xfId="0" applyFont="1"/>
    <xf numFmtId="0" fontId="41" fillId="0" borderId="0" xfId="0" applyFont="1" applyAlignment="1">
      <alignment horizontal="right"/>
    </xf>
    <xf numFmtId="0" fontId="0" fillId="0" borderId="0" xfId="0"/>
    <xf numFmtId="49" fontId="0" fillId="0" borderId="0" xfId="0" quotePrefix="1" applyNumberFormat="1" applyAlignment="1">
      <alignment horizontal="center"/>
    </xf>
    <xf numFmtId="49" fontId="0" fillId="0" borderId="0" xfId="0" quotePrefix="1" applyNumberFormat="1" applyAlignment="1">
      <alignment horizontal="left"/>
    </xf>
    <xf numFmtId="0" fontId="25" fillId="0" borderId="0" xfId="0" applyFont="1" applyAlignment="1">
      <alignment horizontal="right" wrapText="1"/>
    </xf>
    <xf numFmtId="49" fontId="41" fillId="0" borderId="0" xfId="0" applyNumberFormat="1" applyFont="1" applyAlignment="1">
      <alignment horizontal="right"/>
    </xf>
    <xf numFmtId="49" fontId="41" fillId="0" borderId="0" xfId="0" applyNumberFormat="1" applyFont="1" applyFill="1" applyBorder="1" applyAlignment="1">
      <alignment horizontal="right"/>
    </xf>
    <xf numFmtId="0" fontId="41" fillId="0" borderId="0" xfId="0" applyFont="1" applyFill="1" applyBorder="1"/>
    <xf numFmtId="44" fontId="0" fillId="0" borderId="0" xfId="0" applyNumberFormat="1"/>
    <xf numFmtId="49" fontId="41" fillId="0" borderId="0" xfId="0" applyNumberFormat="1" applyFont="1" applyAlignment="1">
      <alignment horizontal="right"/>
    </xf>
    <xf numFmtId="0" fontId="39" fillId="0" borderId="0" xfId="10"/>
    <xf numFmtId="0" fontId="41" fillId="0" borderId="0" xfId="0" applyFont="1"/>
    <xf numFmtId="49" fontId="41" fillId="0" borderId="0" xfId="0" applyNumberFormat="1" applyFont="1" applyFill="1" applyBorder="1" applyAlignment="1">
      <alignment horizontal="right"/>
    </xf>
    <xf numFmtId="0" fontId="41" fillId="0" borderId="0" xfId="0" applyFont="1" applyFill="1" applyBorder="1"/>
    <xf numFmtId="49" fontId="44" fillId="0" borderId="0" xfId="0" applyNumberFormat="1" applyFont="1" applyAlignment="1">
      <alignment horizontal="right"/>
    </xf>
    <xf numFmtId="0" fontId="44" fillId="0" borderId="0" xfId="0" applyFont="1"/>
    <xf numFmtId="44" fontId="34" fillId="8" borderId="8" xfId="0" applyNumberFormat="1" applyFont="1" applyFill="1" applyBorder="1"/>
    <xf numFmtId="4" fontId="34" fillId="0" borderId="0" xfId="0" applyNumberFormat="1" applyFont="1" applyAlignment="1">
      <alignment horizontal="left"/>
    </xf>
    <xf numFmtId="4" fontId="0" fillId="0" borderId="0" xfId="0" applyNumberFormat="1" applyFill="1" applyBorder="1"/>
    <xf numFmtId="0" fontId="30" fillId="0" borderId="0" xfId="0" applyFont="1" applyFill="1" applyBorder="1" applyAlignment="1">
      <alignment horizontal="center"/>
    </xf>
    <xf numFmtId="0" fontId="42" fillId="0" borderId="0" xfId="0" applyFont="1" applyFill="1" applyBorder="1" applyAlignment="1">
      <alignment horizontal="center"/>
    </xf>
    <xf numFmtId="0" fontId="42" fillId="0" borderId="0" xfId="0" applyFont="1" applyAlignment="1">
      <alignment horizontal="center"/>
    </xf>
    <xf numFmtId="0" fontId="49" fillId="0" borderId="0" xfId="0" applyFont="1" applyFill="1" applyBorder="1" applyAlignment="1">
      <alignment horizontal="left" vertical="top" wrapText="1"/>
    </xf>
    <xf numFmtId="0" fontId="42" fillId="0" borderId="0" xfId="0" quotePrefix="1" applyFont="1" applyFill="1" applyBorder="1" applyAlignment="1">
      <alignment horizontal="center"/>
    </xf>
    <xf numFmtId="0" fontId="48" fillId="0" borderId="0" xfId="0" applyFont="1" applyFill="1" applyBorder="1"/>
    <xf numFmtId="49" fontId="30" fillId="0" borderId="0" xfId="0" applyNumberFormat="1" applyFont="1" applyAlignment="1">
      <alignment horizontal="right"/>
    </xf>
    <xf numFmtId="0" fontId="52" fillId="0" borderId="0" xfId="0" applyFont="1" applyFill="1"/>
    <xf numFmtId="0" fontId="0" fillId="0" borderId="0" xfId="0" applyFill="1" applyBorder="1"/>
    <xf numFmtId="44" fontId="0" fillId="0" borderId="0" xfId="0" applyNumberFormat="1" applyFill="1" applyBorder="1"/>
    <xf numFmtId="0" fontId="0" fillId="0" borderId="0" xfId="0" applyFill="1"/>
    <xf numFmtId="49" fontId="34" fillId="0" borderId="0" xfId="0" applyNumberFormat="1" applyFont="1" applyFill="1" applyBorder="1" applyAlignment="1">
      <alignment horizontal="right"/>
    </xf>
    <xf numFmtId="49" fontId="0" fillId="0" borderId="0" xfId="0" quotePrefix="1" applyNumberFormat="1" applyFill="1" applyBorder="1" applyAlignment="1">
      <alignment horizontal="right"/>
    </xf>
    <xf numFmtId="0" fontId="30" fillId="0" borderId="0" xfId="0" applyFont="1" applyFill="1" applyBorder="1"/>
    <xf numFmtId="49" fontId="44" fillId="0" borderId="0" xfId="0" applyNumberFormat="1" applyFont="1" applyFill="1" applyBorder="1" applyAlignment="1">
      <alignment horizontal="right"/>
    </xf>
    <xf numFmtId="9" fontId="44" fillId="0" borderId="0" xfId="4" applyFont="1" applyFill="1" applyBorder="1"/>
    <xf numFmtId="0" fontId="39" fillId="0" borderId="0" xfId="10" applyFill="1"/>
    <xf numFmtId="44" fontId="53" fillId="0" borderId="0" xfId="0" applyNumberFormat="1" applyFont="1" applyFill="1" applyBorder="1"/>
    <xf numFmtId="49" fontId="34" fillId="0" borderId="0" xfId="0" applyNumberFormat="1" applyFont="1" applyFill="1" applyAlignment="1">
      <alignment horizontal="right"/>
    </xf>
    <xf numFmtId="0" fontId="53" fillId="0" borderId="0" xfId="0" applyFont="1" applyFill="1"/>
    <xf numFmtId="49" fontId="0" fillId="0" borderId="0" xfId="0" applyNumberFormat="1" applyFill="1"/>
    <xf numFmtId="0" fontId="52" fillId="0" borderId="0" xfId="0" applyFont="1" applyFill="1" applyAlignment="1"/>
    <xf numFmtId="49" fontId="44" fillId="0" borderId="0" xfId="0" applyNumberFormat="1" applyFont="1" applyFill="1" applyAlignment="1">
      <alignment horizontal="right"/>
    </xf>
    <xf numFmtId="0" fontId="53" fillId="0" borderId="0" xfId="0" applyFont="1" applyFill="1" applyBorder="1"/>
    <xf numFmtId="0" fontId="0" fillId="0" borderId="0" xfId="0" applyFill="1" applyAlignment="1">
      <alignment horizontal="right"/>
    </xf>
    <xf numFmtId="0" fontId="43" fillId="0" borderId="0" xfId="0" applyFont="1" applyFill="1"/>
    <xf numFmtId="0" fontId="54" fillId="0" borderId="0" xfId="0" applyFont="1"/>
    <xf numFmtId="0" fontId="55" fillId="0" borderId="0" xfId="0" applyFont="1" applyFill="1"/>
    <xf numFmtId="0" fontId="55" fillId="0" borderId="0" xfId="0" applyFont="1"/>
    <xf numFmtId="0" fontId="35" fillId="0" borderId="0" xfId="0" applyFont="1" applyFill="1"/>
    <xf numFmtId="0" fontId="54" fillId="0" borderId="0" xfId="0" applyFont="1" applyFill="1"/>
    <xf numFmtId="0" fontId="55" fillId="0" borderId="0" xfId="0" quotePrefix="1" applyFont="1"/>
    <xf numFmtId="0" fontId="28" fillId="3" borderId="7" xfId="2" applyNumberFormat="1" applyFont="1" applyFill="1" applyBorder="1"/>
    <xf numFmtId="0" fontId="55" fillId="0" borderId="0" xfId="10" applyFont="1"/>
    <xf numFmtId="0" fontId="0" fillId="0" borderId="18" xfId="0" quotePrefix="1" applyBorder="1"/>
    <xf numFmtId="0" fontId="57" fillId="0" borderId="0" xfId="0" applyFont="1" applyAlignment="1">
      <alignment horizontal="right"/>
    </xf>
    <xf numFmtId="0" fontId="57" fillId="0" borderId="0" xfId="0" applyFont="1"/>
    <xf numFmtId="49" fontId="34" fillId="0" borderId="18" xfId="0" applyNumberFormat="1" applyFont="1" applyFill="1" applyBorder="1" applyAlignment="1">
      <alignment wrapText="1"/>
    </xf>
    <xf numFmtId="49" fontId="57" fillId="0" borderId="0" xfId="0" applyNumberFormat="1" applyFont="1" applyAlignment="1">
      <alignment horizontal="right"/>
    </xf>
    <xf numFmtId="0" fontId="57" fillId="0" borderId="0" xfId="0" applyFont="1" applyFill="1"/>
    <xf numFmtId="0" fontId="59" fillId="0" borderId="0" xfId="0" applyFont="1"/>
    <xf numFmtId="49" fontId="58" fillId="0" borderId="0" xfId="0" applyNumberFormat="1" applyFont="1" applyFill="1"/>
    <xf numFmtId="49" fontId="57" fillId="0" borderId="0" xfId="0" applyNumberFormat="1" applyFont="1"/>
    <xf numFmtId="164" fontId="28" fillId="9" borderId="7" xfId="1" applyNumberFormat="1" applyFont="1" applyFill="1" applyBorder="1"/>
    <xf numFmtId="0" fontId="55" fillId="0" borderId="0" xfId="0" applyFont="1" applyFill="1" applyAlignment="1">
      <alignment horizontal="center"/>
    </xf>
    <xf numFmtId="0" fontId="58" fillId="0" borderId="18" xfId="0" applyFont="1" applyFill="1" applyBorder="1" applyAlignment="1">
      <alignment vertical="top" wrapText="1"/>
    </xf>
    <xf numFmtId="49" fontId="55" fillId="0" borderId="0" xfId="0" applyNumberFormat="1" applyFont="1" applyAlignment="1">
      <alignment horizontal="right"/>
    </xf>
    <xf numFmtId="44" fontId="56" fillId="0" borderId="0" xfId="2" applyFont="1" applyFill="1" applyBorder="1"/>
    <xf numFmtId="0" fontId="58" fillId="0" borderId="0" xfId="0" applyFont="1" applyFill="1" applyBorder="1" applyAlignment="1">
      <alignment vertical="top" wrapText="1"/>
    </xf>
    <xf numFmtId="49" fontId="58" fillId="0" borderId="18" xfId="0" applyNumberFormat="1" applyFont="1" applyFill="1" applyBorder="1" applyAlignment="1"/>
    <xf numFmtId="0" fontId="0" fillId="0" borderId="0" xfId="0" applyFont="1" applyFill="1"/>
    <xf numFmtId="0" fontId="57" fillId="0" borderId="0" xfId="10" applyFont="1"/>
    <xf numFmtId="0" fontId="39" fillId="0" borderId="0" xfId="10" applyFill="1" applyAlignment="1">
      <alignment vertical="center"/>
    </xf>
    <xf numFmtId="0" fontId="34" fillId="0" borderId="0" xfId="0" applyFont="1" applyFill="1" applyAlignment="1">
      <alignment horizontal="right"/>
    </xf>
    <xf numFmtId="0" fontId="55" fillId="0" borderId="0" xfId="0" applyFont="1" applyFill="1" applyBorder="1"/>
    <xf numFmtId="0" fontId="59" fillId="0" borderId="0" xfId="0" applyFont="1" applyFill="1" applyBorder="1" applyAlignment="1">
      <alignment horizontal="center" vertical="center"/>
    </xf>
    <xf numFmtId="49" fontId="41" fillId="0" borderId="0" xfId="0" applyNumberFormat="1" applyFont="1" applyFill="1" applyAlignment="1">
      <alignment horizontal="right"/>
    </xf>
    <xf numFmtId="0" fontId="62" fillId="0" borderId="0" xfId="0" applyFont="1" applyFill="1" applyBorder="1"/>
    <xf numFmtId="4" fontId="43" fillId="0" borderId="0" xfId="0" applyNumberFormat="1" applyFont="1" applyFill="1" applyBorder="1"/>
    <xf numFmtId="0" fontId="63" fillId="0" borderId="0" xfId="0" applyFont="1" applyFill="1" applyBorder="1" applyAlignment="1">
      <alignment horizontal="left" vertical="top" wrapText="1"/>
    </xf>
    <xf numFmtId="0" fontId="59" fillId="0" borderId="0" xfId="0" quotePrefix="1" applyFont="1" applyFill="1"/>
    <xf numFmtId="0" fontId="0" fillId="0" borderId="0" xfId="0"/>
    <xf numFmtId="0" fontId="0" fillId="0" borderId="0" xfId="0" applyFill="1" applyBorder="1" applyAlignment="1">
      <alignment horizontal="center"/>
    </xf>
    <xf numFmtId="0" fontId="0" fillId="0" borderId="0" xfId="0" applyFill="1"/>
    <xf numFmtId="0" fontId="34" fillId="0" borderId="0" xfId="0" applyFont="1"/>
    <xf numFmtId="0" fontId="34" fillId="0" borderId="0" xfId="0" applyFont="1" applyAlignment="1">
      <alignment horizontal="center"/>
    </xf>
    <xf numFmtId="0" fontId="29" fillId="0" borderId="0" xfId="0" applyFont="1" applyFill="1" applyBorder="1" applyAlignment="1">
      <alignment horizontal="left" vertical="top" wrapText="1"/>
    </xf>
    <xf numFmtId="0" fontId="25" fillId="0" borderId="0" xfId="0" applyFont="1" applyFill="1" applyBorder="1" applyAlignment="1">
      <alignment horizontal="center"/>
    </xf>
    <xf numFmtId="49" fontId="0" fillId="0" borderId="0" xfId="0" applyNumberFormat="1" applyAlignment="1">
      <alignment horizontal="right"/>
    </xf>
    <xf numFmtId="0" fontId="34" fillId="0" borderId="0" xfId="0" applyFont="1" applyFill="1" applyBorder="1"/>
    <xf numFmtId="49" fontId="34" fillId="0" borderId="0" xfId="0" applyNumberFormat="1" applyFont="1" applyFill="1" applyBorder="1" applyAlignment="1">
      <alignment horizontal="right"/>
    </xf>
    <xf numFmtId="9" fontId="0" fillId="0" borderId="0" xfId="4" applyFont="1" applyFill="1" applyBorder="1"/>
    <xf numFmtId="0" fontId="0" fillId="0" borderId="0" xfId="0"/>
    <xf numFmtId="0" fontId="0" fillId="0" borderId="0" xfId="0" applyFill="1" applyBorder="1"/>
    <xf numFmtId="44" fontId="0" fillId="0" borderId="0" xfId="0" applyNumberFormat="1" applyFill="1" applyBorder="1"/>
    <xf numFmtId="0" fontId="35" fillId="0" borderId="0" xfId="0" applyFont="1"/>
    <xf numFmtId="0" fontId="0" fillId="0" borderId="0" xfId="0" applyFill="1"/>
    <xf numFmtId="0" fontId="34" fillId="0" borderId="0" xfId="0" applyFont="1" applyFill="1"/>
    <xf numFmtId="0" fontId="34" fillId="0" borderId="0" xfId="0" applyFont="1"/>
    <xf numFmtId="0" fontId="25" fillId="0" borderId="0" xfId="0" applyFont="1" applyFill="1" applyBorder="1" applyAlignment="1">
      <alignment horizontal="center"/>
    </xf>
    <xf numFmtId="49" fontId="34" fillId="0" borderId="0" xfId="0" applyNumberFormat="1" applyFont="1" applyAlignment="1">
      <alignment horizontal="right"/>
    </xf>
    <xf numFmtId="44" fontId="28" fillId="0" borderId="0" xfId="2" applyFont="1" applyFill="1" applyBorder="1"/>
    <xf numFmtId="0" fontId="28" fillId="0" borderId="0" xfId="2" applyNumberFormat="1" applyFont="1" applyFill="1" applyBorder="1"/>
    <xf numFmtId="0" fontId="39" fillId="0" borderId="0" xfId="10"/>
    <xf numFmtId="0" fontId="43" fillId="0" borderId="0" xfId="0" applyFont="1"/>
    <xf numFmtId="0" fontId="43" fillId="0" borderId="0" xfId="0" applyFont="1" applyFill="1" applyBorder="1"/>
    <xf numFmtId="0" fontId="39" fillId="0" borderId="0" xfId="10" applyFill="1" applyBorder="1"/>
    <xf numFmtId="0" fontId="35" fillId="0" borderId="0" xfId="0" applyFont="1" applyFill="1" applyBorder="1"/>
    <xf numFmtId="0" fontId="39" fillId="0" borderId="0" xfId="10" applyFill="1"/>
    <xf numFmtId="0" fontId="44" fillId="0" borderId="0" xfId="0" applyFont="1" applyFill="1"/>
    <xf numFmtId="0" fontId="30" fillId="0" borderId="0" xfId="0" applyFont="1"/>
    <xf numFmtId="0" fontId="43" fillId="0" borderId="0" xfId="0" applyFont="1" applyAlignment="1">
      <alignment horizontal="center"/>
    </xf>
    <xf numFmtId="49" fontId="34" fillId="0" borderId="0" xfId="0" applyNumberFormat="1" applyFont="1" applyFill="1" applyAlignment="1">
      <alignment horizontal="right"/>
    </xf>
    <xf numFmtId="0" fontId="43" fillId="0" borderId="0" xfId="0" applyFont="1" applyFill="1"/>
    <xf numFmtId="0" fontId="55" fillId="0" borderId="0" xfId="0" applyFont="1"/>
    <xf numFmtId="0" fontId="35" fillId="0" borderId="0" xfId="0" applyFont="1" applyFill="1"/>
    <xf numFmtId="0" fontId="57" fillId="0" borderId="0" xfId="0" applyFont="1" applyFill="1"/>
    <xf numFmtId="0" fontId="54" fillId="0" borderId="0" xfId="0" applyFont="1" applyFill="1" applyBorder="1"/>
    <xf numFmtId="0" fontId="0" fillId="0" borderId="0" xfId="0" applyNumberFormat="1" applyAlignment="1">
      <alignment horizontal="left" vertical="top" wrapText="1"/>
    </xf>
    <xf numFmtId="44" fontId="65" fillId="0" borderId="0" xfId="2" applyFont="1" applyFill="1" applyBorder="1"/>
    <xf numFmtId="166" fontId="54" fillId="0" borderId="0" xfId="0" applyNumberFormat="1" applyFont="1" applyFill="1" applyBorder="1"/>
    <xf numFmtId="49" fontId="41" fillId="0" borderId="0" xfId="0" applyNumberFormat="1" applyFont="1" applyFill="1" applyBorder="1" applyAlignment="1">
      <alignment horizontal="right" vertical="center"/>
    </xf>
    <xf numFmtId="0" fontId="43" fillId="0" borderId="0" xfId="0" applyFont="1" applyFill="1" applyAlignment="1">
      <alignment vertical="center"/>
    </xf>
    <xf numFmtId="49" fontId="41" fillId="0" borderId="0" xfId="0" applyNumberFormat="1" applyFont="1" applyFill="1" applyBorder="1" applyAlignment="1">
      <alignment vertical="center"/>
    </xf>
    <xf numFmtId="49" fontId="0" fillId="0" borderId="0" xfId="0" applyNumberFormat="1" applyFill="1" applyBorder="1" applyAlignment="1">
      <alignment horizontal="right" vertical="center"/>
    </xf>
    <xf numFmtId="1" fontId="28" fillId="11" borderId="7" xfId="0" applyNumberFormat="1" applyFont="1" applyFill="1" applyBorder="1"/>
    <xf numFmtId="0" fontId="28" fillId="11" borderId="7" xfId="0" applyFont="1" applyFill="1" applyBorder="1"/>
    <xf numFmtId="0" fontId="64" fillId="3" borderId="7" xfId="0" applyFont="1" applyFill="1" applyBorder="1"/>
    <xf numFmtId="44" fontId="64" fillId="3" borderId="7" xfId="2" applyFont="1" applyFill="1" applyBorder="1"/>
    <xf numFmtId="0" fontId="30" fillId="0" borderId="0" xfId="10" applyFont="1"/>
    <xf numFmtId="0" fontId="30" fillId="0" borderId="0" xfId="0" quotePrefix="1" applyFont="1"/>
    <xf numFmtId="0" fontId="64" fillId="3" borderId="7" xfId="2" applyNumberFormat="1" applyFont="1" applyFill="1" applyBorder="1"/>
    <xf numFmtId="0" fontId="28" fillId="11" borderId="5" xfId="0" applyNumberFormat="1" applyFont="1" applyFill="1" applyBorder="1"/>
    <xf numFmtId="43" fontId="28" fillId="0" borderId="4" xfId="0" applyNumberFormat="1" applyFont="1" applyFill="1" applyBorder="1"/>
    <xf numFmtId="49" fontId="34" fillId="0" borderId="18" xfId="0" applyNumberFormat="1" applyFont="1" applyBorder="1" applyAlignment="1">
      <alignment horizontal="right"/>
    </xf>
    <xf numFmtId="0" fontId="55" fillId="0" borderId="0" xfId="10" applyFont="1" applyBorder="1"/>
    <xf numFmtId="0" fontId="34" fillId="0" borderId="18" xfId="0" applyFont="1" applyBorder="1" applyAlignment="1">
      <alignment horizontal="right"/>
    </xf>
    <xf numFmtId="0" fontId="41" fillId="0" borderId="0" xfId="0" applyFont="1" applyBorder="1" applyAlignment="1">
      <alignment horizontal="right"/>
    </xf>
    <xf numFmtId="0" fontId="28" fillId="9" borderId="7" xfId="8" applyFill="1"/>
    <xf numFmtId="0" fontId="30" fillId="0" borderId="0" xfId="0" applyFont="1" applyFill="1"/>
    <xf numFmtId="1" fontId="28" fillId="11" borderId="7" xfId="0" applyNumberFormat="1" applyFont="1" applyFill="1" applyBorder="1"/>
    <xf numFmtId="44" fontId="28" fillId="11" borderId="7" xfId="2" applyFont="1" applyFill="1" applyBorder="1"/>
    <xf numFmtId="0" fontId="0" fillId="0" borderId="0" xfId="0" applyFill="1"/>
    <xf numFmtId="0" fontId="0" fillId="0" borderId="0" xfId="0"/>
    <xf numFmtId="0" fontId="39" fillId="0" borderId="0" xfId="10"/>
    <xf numFmtId="0" fontId="0" fillId="0" borderId="0" xfId="0" applyFill="1" applyBorder="1" applyAlignment="1"/>
    <xf numFmtId="49" fontId="0" fillId="0" borderId="0" xfId="0" quotePrefix="1" applyNumberFormat="1" applyFill="1" applyAlignment="1">
      <alignment horizontal="right"/>
    </xf>
    <xf numFmtId="0" fontId="68" fillId="0" borderId="0" xfId="0" applyFont="1" applyFill="1"/>
    <xf numFmtId="0" fontId="44" fillId="0" borderId="18" xfId="0" applyFont="1" applyBorder="1" applyAlignment="1">
      <alignment horizontal="right"/>
    </xf>
    <xf numFmtId="49" fontId="43" fillId="0" borderId="0" xfId="12" applyNumberFormat="1" applyFont="1" applyAlignment="1">
      <alignment horizontal="right"/>
    </xf>
    <xf numFmtId="0" fontId="43" fillId="0" borderId="0" xfId="12" applyFont="1"/>
    <xf numFmtId="0" fontId="0" fillId="0" borderId="18" xfId="0" quotePrefix="1" applyFill="1" applyBorder="1" applyAlignment="1">
      <alignment horizontal="right"/>
    </xf>
    <xf numFmtId="0" fontId="69" fillId="0" borderId="0" xfId="0" applyFont="1" applyFill="1" applyBorder="1" applyAlignment="1">
      <alignment horizontal="left" vertical="top" wrapText="1"/>
    </xf>
    <xf numFmtId="49" fontId="41" fillId="0" borderId="18" xfId="0" applyNumberFormat="1" applyFont="1" applyBorder="1" applyAlignment="1">
      <alignment horizontal="right"/>
    </xf>
    <xf numFmtId="49" fontId="0" fillId="0" borderId="18" xfId="0" applyNumberFormat="1" applyFill="1" applyBorder="1" applyAlignment="1">
      <alignment horizontal="right"/>
    </xf>
    <xf numFmtId="0" fontId="34" fillId="0" borderId="18" xfId="0" applyFont="1" applyFill="1" applyBorder="1"/>
    <xf numFmtId="0" fontId="44" fillId="0" borderId="0" xfId="0" applyFont="1" applyFill="1" applyAlignment="1">
      <alignment horizontal="right"/>
    </xf>
    <xf numFmtId="49" fontId="44" fillId="0" borderId="0" xfId="12" applyNumberFormat="1" applyFont="1" applyFill="1" applyAlignment="1">
      <alignment horizontal="right"/>
    </xf>
    <xf numFmtId="0" fontId="70" fillId="0" borderId="0" xfId="0" applyFont="1"/>
    <xf numFmtId="49" fontId="34" fillId="0" borderId="0" xfId="12" applyNumberFormat="1" applyFont="1" applyAlignment="1">
      <alignment horizontal="right"/>
    </xf>
    <xf numFmtId="0" fontId="71" fillId="0" borderId="0" xfId="0" applyFont="1"/>
    <xf numFmtId="49" fontId="41" fillId="0" borderId="0" xfId="0" applyNumberFormat="1" applyFont="1" applyAlignment="1">
      <alignment horizontal="right"/>
    </xf>
    <xf numFmtId="0" fontId="0" fillId="0" borderId="0" xfId="0" applyFill="1"/>
    <xf numFmtId="0" fontId="34" fillId="0" borderId="0" xfId="0" applyFont="1" applyFill="1"/>
    <xf numFmtId="0" fontId="34" fillId="0" borderId="0" xfId="0" applyFont="1"/>
    <xf numFmtId="0" fontId="25" fillId="0" borderId="0" xfId="0" applyFont="1" applyFill="1" applyBorder="1"/>
    <xf numFmtId="49" fontId="34" fillId="0" borderId="0" xfId="0" applyNumberFormat="1" applyFont="1" applyAlignment="1">
      <alignment horizontal="right"/>
    </xf>
    <xf numFmtId="49" fontId="41" fillId="0" borderId="0" xfId="0" applyNumberFormat="1" applyFont="1" applyAlignment="1">
      <alignment horizontal="right"/>
    </xf>
    <xf numFmtId="0" fontId="41" fillId="0" borderId="0" xfId="0" applyFont="1"/>
    <xf numFmtId="0" fontId="34" fillId="0" borderId="0" xfId="0" applyFont="1" applyFill="1" applyBorder="1"/>
    <xf numFmtId="49" fontId="41" fillId="0" borderId="0" xfId="0" applyNumberFormat="1" applyFont="1" applyFill="1" applyBorder="1" applyAlignment="1">
      <alignment horizontal="right"/>
    </xf>
    <xf numFmtId="0" fontId="41" fillId="0" borderId="0" xfId="0" applyFont="1" applyFill="1" applyBorder="1"/>
    <xf numFmtId="49" fontId="44" fillId="0" borderId="0" xfId="0" applyNumberFormat="1" applyFont="1" applyFill="1" applyBorder="1" applyAlignment="1">
      <alignment horizontal="right"/>
    </xf>
    <xf numFmtId="0" fontId="44" fillId="0" borderId="0" xfId="0" applyFont="1" applyFill="1" applyBorder="1"/>
    <xf numFmtId="0" fontId="34" fillId="0" borderId="0" xfId="0" applyFont="1" applyAlignment="1">
      <alignment horizontal="right"/>
    </xf>
    <xf numFmtId="0" fontId="44" fillId="0" borderId="0" xfId="0" applyFont="1"/>
    <xf numFmtId="49" fontId="41" fillId="0" borderId="0" xfId="11" applyNumberFormat="1" applyAlignment="1">
      <alignment horizontal="right"/>
    </xf>
    <xf numFmtId="9" fontId="44" fillId="0" borderId="0" xfId="4" applyFont="1" applyFill="1" applyBorder="1"/>
    <xf numFmtId="0" fontId="34" fillId="0" borderId="0" xfId="12" applyFont="1"/>
    <xf numFmtId="0" fontId="44" fillId="0" borderId="0" xfId="12" applyFont="1"/>
    <xf numFmtId="44" fontId="34" fillId="0" borderId="0" xfId="0" applyNumberFormat="1" applyFont="1" applyFill="1" applyBorder="1"/>
    <xf numFmtId="0" fontId="44" fillId="0" borderId="0" xfId="0" applyFont="1" applyFill="1"/>
    <xf numFmtId="0" fontId="39" fillId="0" borderId="0" xfId="10" applyFill="1"/>
    <xf numFmtId="49" fontId="41" fillId="0" borderId="0" xfId="0" applyNumberFormat="1" applyFont="1" applyFill="1" applyBorder="1" applyAlignment="1">
      <alignment vertical="center"/>
    </xf>
    <xf numFmtId="0" fontId="0" fillId="0" borderId="0" xfId="0" applyAlignment="1"/>
    <xf numFmtId="0" fontId="72" fillId="0" borderId="0" xfId="0" applyFont="1" applyAlignment="1">
      <alignment vertical="top" wrapText="1"/>
    </xf>
    <xf numFmtId="49" fontId="0" fillId="0" borderId="0" xfId="0" applyNumberFormat="1" applyFill="1" applyAlignment="1"/>
    <xf numFmtId="44" fontId="64" fillId="0" borderId="0" xfId="2" applyFont="1" applyFill="1" applyBorder="1"/>
    <xf numFmtId="49" fontId="0" fillId="0" borderId="0" xfId="0" applyNumberFormat="1" applyBorder="1" applyAlignment="1"/>
    <xf numFmtId="49" fontId="28" fillId="0" borderId="4" xfId="0" applyNumberFormat="1" applyFont="1" applyFill="1" applyBorder="1"/>
    <xf numFmtId="0" fontId="72" fillId="0" borderId="0" xfId="0" applyFont="1" applyAlignment="1">
      <alignment vertical="top"/>
    </xf>
    <xf numFmtId="164" fontId="28" fillId="11" borderId="7" xfId="1" applyNumberFormat="1" applyFont="1" applyFill="1" applyBorder="1"/>
    <xf numFmtId="164" fontId="28" fillId="11" borderId="7" xfId="1" applyNumberFormat="1" applyFont="1" applyFill="1" applyBorder="1"/>
    <xf numFmtId="0" fontId="39" fillId="0" borderId="0" xfId="10" applyFill="1"/>
    <xf numFmtId="1" fontId="28" fillId="11" borderId="7" xfId="0" applyNumberFormat="1" applyFont="1" applyFill="1" applyBorder="1"/>
    <xf numFmtId="164" fontId="28" fillId="11" borderId="7" xfId="1" applyNumberFormat="1" applyFont="1" applyFill="1" applyBorder="1"/>
    <xf numFmtId="0" fontId="0" fillId="0" borderId="0" xfId="0"/>
    <xf numFmtId="0" fontId="39" fillId="0" borderId="0" xfId="10"/>
    <xf numFmtId="0" fontId="39" fillId="0" borderId="0" xfId="10" applyFill="1"/>
    <xf numFmtId="164" fontId="28" fillId="11" borderId="7" xfId="1" applyNumberFormat="1" applyFont="1" applyFill="1" applyBorder="1"/>
    <xf numFmtId="0" fontId="30" fillId="0" borderId="0" xfId="0" applyFont="1" applyFill="1"/>
    <xf numFmtId="0" fontId="0" fillId="0" borderId="0" xfId="0" applyFill="1"/>
    <xf numFmtId="0" fontId="30" fillId="0" borderId="0" xfId="0" applyFont="1" applyFill="1"/>
    <xf numFmtId="0" fontId="39" fillId="0" borderId="0" xfId="10"/>
    <xf numFmtId="0" fontId="39" fillId="0" borderId="0" xfId="10" applyFill="1"/>
    <xf numFmtId="0" fontId="28" fillId="2" borderId="7" xfId="0" applyNumberFormat="1" applyFont="1" applyFill="1" applyBorder="1"/>
    <xf numFmtId="1" fontId="28" fillId="11" borderId="7" xfId="0" applyNumberFormat="1" applyFont="1" applyFill="1" applyBorder="1"/>
    <xf numFmtId="44" fontId="64" fillId="3" borderId="7" xfId="2" applyFont="1" applyFill="1" applyBorder="1"/>
    <xf numFmtId="0" fontId="30" fillId="0" borderId="0" xfId="0" quotePrefix="1" applyFont="1"/>
    <xf numFmtId="0" fontId="28" fillId="11" borderId="5" xfId="0" applyNumberFormat="1" applyFont="1" applyFill="1" applyBorder="1"/>
    <xf numFmtId="43" fontId="28" fillId="11" borderId="7" xfId="1" applyNumberFormat="1" applyFont="1" applyFill="1" applyBorder="1"/>
    <xf numFmtId="0" fontId="28" fillId="2" borderId="7" xfId="8" applyNumberFormat="1"/>
    <xf numFmtId="164" fontId="28" fillId="11" borderId="7" xfId="1" applyNumberFormat="1" applyFont="1" applyFill="1" applyBorder="1"/>
    <xf numFmtId="0" fontId="28" fillId="11" borderId="7" xfId="1" applyNumberFormat="1" applyFont="1" applyFill="1" applyBorder="1"/>
    <xf numFmtId="0" fontId="28" fillId="3" borderId="7" xfId="1" applyNumberFormat="1" applyFont="1" applyFill="1" applyBorder="1"/>
    <xf numFmtId="0" fontId="28" fillId="11" borderId="7" xfId="2" applyNumberFormat="1" applyFont="1" applyFill="1" applyBorder="1"/>
    <xf numFmtId="2" fontId="34" fillId="0" borderId="0" xfId="0" applyNumberFormat="1" applyFont="1" applyAlignment="1">
      <alignment horizontal="right"/>
    </xf>
    <xf numFmtId="0" fontId="72" fillId="0" borderId="0" xfId="0" applyFont="1" applyAlignment="1">
      <alignment horizontal="right" vertical="top" wrapText="1"/>
    </xf>
    <xf numFmtId="0" fontId="0" fillId="0" borderId="0" xfId="0" applyAlignment="1"/>
    <xf numFmtId="0" fontId="0" fillId="0" borderId="0" xfId="0" applyAlignment="1"/>
    <xf numFmtId="0" fontId="30" fillId="0" borderId="0" xfId="10" applyFont="1" applyFill="1"/>
    <xf numFmtId="166" fontId="28" fillId="9" borderId="7" xfId="0" applyNumberFormat="1" applyFont="1" applyFill="1" applyBorder="1"/>
    <xf numFmtId="164" fontId="28" fillId="0" borderId="4" xfId="1" applyNumberFormat="1" applyFont="1" applyFill="1" applyBorder="1"/>
    <xf numFmtId="0" fontId="41" fillId="0" borderId="0" xfId="4" applyNumberFormat="1" applyFont="1" applyFill="1" applyBorder="1" applyAlignment="1">
      <alignment horizontal="right"/>
    </xf>
    <xf numFmtId="49" fontId="28" fillId="2" borderId="7" xfId="0" applyNumberFormat="1" applyFont="1" applyFill="1" applyBorder="1" applyAlignment="1">
      <alignment horizontal="right"/>
    </xf>
    <xf numFmtId="49" fontId="64" fillId="11" borderId="7" xfId="0" applyNumberFormat="1" applyFont="1" applyFill="1" applyBorder="1" applyAlignment="1">
      <alignment horizontal="right"/>
    </xf>
    <xf numFmtId="0" fontId="28" fillId="11" borderId="5" xfId="0" applyNumberFormat="1" applyFont="1" applyFill="1" applyBorder="1" applyAlignment="1">
      <alignment horizontal="right"/>
    </xf>
    <xf numFmtId="9" fontId="28" fillId="11" borderId="7" xfId="2" applyNumberFormat="1" applyFont="1" applyFill="1" applyBorder="1"/>
    <xf numFmtId="49" fontId="28" fillId="11" borderId="5" xfId="0" applyNumberFormat="1" applyFont="1" applyFill="1" applyBorder="1" applyAlignment="1">
      <alignment horizontal="right"/>
    </xf>
    <xf numFmtId="9" fontId="28" fillId="2" borderId="7" xfId="8" applyNumberFormat="1"/>
    <xf numFmtId="49" fontId="28" fillId="2" borderId="7" xfId="8" applyNumberFormat="1" applyAlignment="1">
      <alignment horizontal="right"/>
    </xf>
    <xf numFmtId="9" fontId="28" fillId="11" borderId="7" xfId="8" applyNumberFormat="1" applyFill="1" applyAlignment="1">
      <alignment vertical="center"/>
    </xf>
    <xf numFmtId="0" fontId="64" fillId="2" borderId="23" xfId="8" applyNumberFormat="1" applyFont="1" applyBorder="1"/>
    <xf numFmtId="9" fontId="64" fillId="2" borderId="7" xfId="4" applyFont="1" applyFill="1" applyBorder="1"/>
    <xf numFmtId="0" fontId="34" fillId="0" borderId="0" xfId="0" applyFont="1" applyAlignment="1">
      <alignment horizontal="left"/>
    </xf>
    <xf numFmtId="49" fontId="28" fillId="11" borderId="7" xfId="8" applyNumberFormat="1" applyFill="1" applyAlignment="1">
      <alignment horizontal="right" vertical="center"/>
    </xf>
    <xf numFmtId="1" fontId="28" fillId="11" borderId="7" xfId="2" applyNumberFormat="1" applyFont="1" applyFill="1" applyBorder="1" applyAlignment="1">
      <alignment vertical="center"/>
    </xf>
    <xf numFmtId="1" fontId="28" fillId="3" borderId="7" xfId="1" applyNumberFormat="1" applyFont="1" applyFill="1" applyBorder="1"/>
    <xf numFmtId="1" fontId="28" fillId="11" borderId="7" xfId="1" applyNumberFormat="1" applyFont="1" applyFill="1" applyBorder="1"/>
    <xf numFmtId="1" fontId="28" fillId="2" borderId="7" xfId="8" applyNumberFormat="1"/>
    <xf numFmtId="0" fontId="0" fillId="0" borderId="0" xfId="0"/>
    <xf numFmtId="0" fontId="0" fillId="0" borderId="0" xfId="0" applyAlignment="1">
      <alignment horizontal="left"/>
    </xf>
    <xf numFmtId="0" fontId="35" fillId="0" borderId="0" xfId="0" applyFont="1"/>
    <xf numFmtId="0" fontId="0" fillId="0" borderId="0" xfId="0" applyFill="1"/>
    <xf numFmtId="0" fontId="39" fillId="0" borderId="0" xfId="10"/>
    <xf numFmtId="0" fontId="35" fillId="0" borderId="0" xfId="0" applyFont="1" applyFill="1" applyBorder="1"/>
    <xf numFmtId="0" fontId="64" fillId="2" borderId="23" xfId="8" applyNumberFormat="1" applyFont="1" applyBorder="1"/>
    <xf numFmtId="49" fontId="0" fillId="0" borderId="18" xfId="0" applyNumberFormat="1" applyFill="1" applyBorder="1" applyAlignment="1">
      <alignment horizontal="right" vertical="center"/>
    </xf>
    <xf numFmtId="49" fontId="34" fillId="0" borderId="18" xfId="0" applyNumberFormat="1" applyFont="1" applyFill="1" applyBorder="1" applyAlignment="1">
      <alignment horizontal="right"/>
    </xf>
    <xf numFmtId="0" fontId="34" fillId="0" borderId="0" xfId="0" applyNumberFormat="1" applyFont="1" applyAlignment="1">
      <alignment horizontal="left" vertical="top"/>
    </xf>
    <xf numFmtId="49" fontId="34" fillId="0" borderId="0" xfId="0" quotePrefix="1" applyNumberFormat="1" applyFont="1" applyAlignment="1">
      <alignment horizontal="center"/>
    </xf>
    <xf numFmtId="49" fontId="34" fillId="0" borderId="0" xfId="0" quotePrefix="1" applyNumberFormat="1" applyFont="1" applyAlignment="1">
      <alignment horizontal="left"/>
    </xf>
    <xf numFmtId="0" fontId="34" fillId="0" borderId="0" xfId="0" applyNumberFormat="1" applyFont="1" applyAlignment="1">
      <alignment horizontal="left" vertical="top" wrapText="1"/>
    </xf>
    <xf numFmtId="0" fontId="74" fillId="0" borderId="0" xfId="10" applyFont="1"/>
    <xf numFmtId="0" fontId="34" fillId="4" borderId="0" xfId="0" applyFont="1" applyFill="1"/>
    <xf numFmtId="0" fontId="47" fillId="0" borderId="0" xfId="0" applyFont="1" applyAlignment="1">
      <alignment horizontal="left" vertical="top" wrapText="1"/>
    </xf>
    <xf numFmtId="0" fontId="75" fillId="0" borderId="0" xfId="0" applyFont="1" applyAlignment="1">
      <alignment horizontal="left" wrapText="1"/>
    </xf>
    <xf numFmtId="0" fontId="28" fillId="0" borderId="0" xfId="0" applyNumberFormat="1" applyFont="1" applyFill="1" applyBorder="1"/>
    <xf numFmtId="44" fontId="34" fillId="0" borderId="0" xfId="9" applyFont="1" applyFill="1" applyBorder="1"/>
    <xf numFmtId="0" fontId="0" fillId="0" borderId="2" xfId="0" applyBorder="1"/>
    <xf numFmtId="0" fontId="0" fillId="0" borderId="25" xfId="0" applyBorder="1"/>
    <xf numFmtId="49" fontId="25" fillId="0" borderId="7" xfId="0" applyNumberFormat="1" applyFont="1" applyBorder="1" applyAlignment="1">
      <alignment horizontal="center"/>
    </xf>
    <xf numFmtId="1" fontId="28" fillId="2" borderId="7" xfId="0" applyNumberFormat="1" applyFont="1" applyFill="1" applyBorder="1"/>
    <xf numFmtId="166" fontId="28" fillId="11" borderId="7" xfId="2" applyNumberFormat="1" applyFont="1" applyFill="1" applyBorder="1"/>
    <xf numFmtId="2" fontId="28" fillId="2" borderId="7" xfId="0" applyNumberFormat="1" applyFont="1" applyFill="1" applyBorder="1" applyAlignment="1">
      <alignment horizontal="right"/>
    </xf>
    <xf numFmtId="166" fontId="0" fillId="8" borderId="2" xfId="0" applyNumberFormat="1" applyFill="1" applyBorder="1"/>
    <xf numFmtId="166" fontId="34" fillId="8" borderId="6" xfId="0" applyNumberFormat="1" applyFont="1" applyFill="1" applyBorder="1"/>
    <xf numFmtId="166" fontId="34" fillId="8" borderId="8" xfId="9" applyNumberFormat="1" applyFont="1"/>
    <xf numFmtId="166" fontId="0" fillId="0" borderId="0" xfId="0" applyNumberFormat="1"/>
    <xf numFmtId="166" fontId="0" fillId="8" borderId="0" xfId="0" applyNumberFormat="1" applyFill="1" applyBorder="1"/>
    <xf numFmtId="166" fontId="34" fillId="0" borderId="0" xfId="0" applyNumberFormat="1" applyFont="1"/>
    <xf numFmtId="166" fontId="57" fillId="0" borderId="0" xfId="0" applyNumberFormat="1" applyFont="1"/>
    <xf numFmtId="166" fontId="43" fillId="0" borderId="0" xfId="0" applyNumberFormat="1" applyFont="1" applyAlignment="1">
      <alignment horizontal="center"/>
    </xf>
    <xf numFmtId="166" fontId="52" fillId="0" borderId="0" xfId="0" applyNumberFormat="1" applyFont="1" applyFill="1" applyAlignment="1">
      <alignment horizontal="center"/>
    </xf>
    <xf numFmtId="166" fontId="34" fillId="8" borderId="6" xfId="5" applyNumberFormat="1" applyFont="1"/>
    <xf numFmtId="166" fontId="57" fillId="0" borderId="0" xfId="0" applyNumberFormat="1" applyFont="1" applyFill="1" applyAlignment="1">
      <alignment horizontal="center"/>
    </xf>
    <xf numFmtId="166" fontId="57" fillId="0" borderId="0" xfId="0" applyNumberFormat="1" applyFont="1" applyAlignment="1">
      <alignment horizontal="center"/>
    </xf>
    <xf numFmtId="166" fontId="57" fillId="0" borderId="0" xfId="0" quotePrefix="1" applyNumberFormat="1" applyFont="1"/>
    <xf numFmtId="166" fontId="59" fillId="0" borderId="0" xfId="0" applyNumberFormat="1" applyFont="1"/>
    <xf numFmtId="166" fontId="34" fillId="0" borderId="0" xfId="0" applyNumberFormat="1" applyFont="1" applyAlignment="1">
      <alignment horizontal="right"/>
    </xf>
    <xf numFmtId="166" fontId="29" fillId="0" borderId="0" xfId="0" applyNumberFormat="1" applyFont="1" applyFill="1" applyBorder="1" applyAlignment="1">
      <alignment horizontal="left" vertical="top" wrapText="1"/>
    </xf>
    <xf numFmtId="166" fontId="0" fillId="10" borderId="0" xfId="0" applyNumberFormat="1" applyFill="1" applyBorder="1"/>
    <xf numFmtId="166" fontId="0" fillId="0" borderId="0" xfId="0" applyNumberFormat="1" applyAlignment="1">
      <alignment horizontal="center"/>
    </xf>
    <xf numFmtId="166" fontId="70" fillId="0" borderId="0" xfId="0" applyNumberFormat="1" applyFont="1"/>
    <xf numFmtId="166" fontId="55" fillId="0" borderId="0" xfId="0" applyNumberFormat="1" applyFont="1" applyFill="1"/>
    <xf numFmtId="166" fontId="55" fillId="0" borderId="0" xfId="0" applyNumberFormat="1" applyFont="1"/>
    <xf numFmtId="166" fontId="34" fillId="0" borderId="0" xfId="0" applyNumberFormat="1" applyFont="1" applyFill="1" applyBorder="1"/>
    <xf numFmtId="166" fontId="33" fillId="8" borderId="2" xfId="6" applyNumberFormat="1"/>
    <xf numFmtId="166" fontId="53" fillId="0" borderId="0" xfId="0" applyNumberFormat="1" applyFont="1" applyFill="1" applyBorder="1"/>
    <xf numFmtId="166" fontId="33" fillId="0" borderId="0" xfId="6" applyNumberFormat="1" applyFill="1" applyBorder="1"/>
    <xf numFmtId="166" fontId="0" fillId="8" borderId="6" xfId="0" applyNumberFormat="1" applyFill="1" applyBorder="1"/>
    <xf numFmtId="166" fontId="34" fillId="8" borderId="8" xfId="0" applyNumberFormat="1" applyFont="1" applyFill="1" applyBorder="1"/>
    <xf numFmtId="166" fontId="34" fillId="0" borderId="0" xfId="0" applyNumberFormat="1" applyFont="1" applyFill="1"/>
    <xf numFmtId="166" fontId="70" fillId="0" borderId="0" xfId="0" applyNumberFormat="1" applyFont="1" applyAlignment="1"/>
    <xf numFmtId="166" fontId="54" fillId="0" borderId="0" xfId="0" applyNumberFormat="1" applyFont="1"/>
    <xf numFmtId="166" fontId="54" fillId="0" borderId="0" xfId="0" quotePrefix="1" applyNumberFormat="1" applyFont="1"/>
    <xf numFmtId="166" fontId="30" fillId="8" borderId="0" xfId="0" applyNumberFormat="1" applyFont="1" applyFill="1" applyBorder="1"/>
    <xf numFmtId="166" fontId="30" fillId="0" borderId="0" xfId="0" applyNumberFormat="1" applyFont="1"/>
    <xf numFmtId="166" fontId="30" fillId="0" borderId="0" xfId="0" applyNumberFormat="1" applyFont="1" applyFill="1" applyBorder="1"/>
    <xf numFmtId="166" fontId="30" fillId="8" borderId="2" xfId="0" applyNumberFormat="1" applyFont="1" applyFill="1" applyBorder="1"/>
    <xf numFmtId="166" fontId="44" fillId="8" borderId="6" xfId="0" applyNumberFormat="1" applyFont="1" applyFill="1" applyBorder="1"/>
    <xf numFmtId="166" fontId="28" fillId="3" borderId="7" xfId="0" applyNumberFormat="1" applyFont="1" applyFill="1" applyBorder="1"/>
    <xf numFmtId="166" fontId="28" fillId="3" borderId="7" xfId="2" applyNumberFormat="1" applyFont="1" applyFill="1" applyBorder="1"/>
    <xf numFmtId="166" fontId="28" fillId="9" borderId="7" xfId="2" applyNumberFormat="1" applyFont="1" applyFill="1" applyBorder="1"/>
    <xf numFmtId="166" fontId="28" fillId="3" borderId="7" xfId="7" applyNumberFormat="1"/>
    <xf numFmtId="166" fontId="64" fillId="3" borderId="7" xfId="2" applyNumberFormat="1" applyFont="1" applyFill="1" applyBorder="1"/>
    <xf numFmtId="166" fontId="64" fillId="3" borderId="21" xfId="2" applyNumberFormat="1" applyFont="1" applyFill="1" applyBorder="1"/>
    <xf numFmtId="166" fontId="64" fillId="9" borderId="7" xfId="2" applyNumberFormat="1" applyFont="1" applyFill="1" applyBorder="1"/>
    <xf numFmtId="166" fontId="30" fillId="8" borderId="2" xfId="6" applyNumberFormat="1" applyFont="1"/>
    <xf numFmtId="166" fontId="44" fillId="0" borderId="0" xfId="0" applyNumberFormat="1" applyFont="1"/>
    <xf numFmtId="166" fontId="57" fillId="0" borderId="0" xfId="0" applyNumberFormat="1" applyFont="1" applyFill="1"/>
    <xf numFmtId="166" fontId="0" fillId="0" borderId="0" xfId="0" applyNumberFormat="1" applyFont="1"/>
    <xf numFmtId="166" fontId="0" fillId="0" borderId="0" xfId="0" applyNumberFormat="1" applyFont="1" applyFill="1"/>
    <xf numFmtId="166" fontId="33" fillId="8" borderId="0" xfId="6" applyNumberFormat="1" applyBorder="1"/>
    <xf numFmtId="166" fontId="34" fillId="8" borderId="2" xfId="6" applyNumberFormat="1" applyFont="1"/>
    <xf numFmtId="166" fontId="34" fillId="0" borderId="22" xfId="6" applyNumberFormat="1" applyFont="1" applyFill="1" applyBorder="1"/>
    <xf numFmtId="166" fontId="34" fillId="0" borderId="0" xfId="6" applyNumberFormat="1" applyFont="1" applyFill="1" applyBorder="1"/>
    <xf numFmtId="166" fontId="34" fillId="0" borderId="0" xfId="0" applyNumberFormat="1" applyFont="1" applyFill="1" applyBorder="1" applyAlignment="1">
      <alignment wrapText="1"/>
    </xf>
    <xf numFmtId="166" fontId="43" fillId="0" borderId="0" xfId="0" applyNumberFormat="1" applyFont="1"/>
    <xf numFmtId="166" fontId="25" fillId="0" borderId="0" xfId="0" applyNumberFormat="1" applyFont="1" applyFill="1" applyBorder="1"/>
    <xf numFmtId="166" fontId="25" fillId="0" borderId="0" xfId="2" applyNumberFormat="1" applyFont="1" applyFill="1" applyBorder="1"/>
    <xf numFmtId="166" fontId="39" fillId="0" borderId="0" xfId="10" applyNumberFormat="1"/>
    <xf numFmtId="166" fontId="74" fillId="0" borderId="0" xfId="10" applyNumberFormat="1" applyFont="1"/>
    <xf numFmtId="166" fontId="27" fillId="0" borderId="0" xfId="1" applyNumberFormat="1" applyFont="1" applyFill="1" applyBorder="1"/>
    <xf numFmtId="166" fontId="0" fillId="0" borderId="0" xfId="0" applyNumberFormat="1" applyFill="1" applyAlignment="1">
      <alignment horizontal="center"/>
    </xf>
    <xf numFmtId="1" fontId="28" fillId="9" borderId="7" xfId="1" applyNumberFormat="1" applyFont="1" applyFill="1" applyBorder="1"/>
    <xf numFmtId="166" fontId="0" fillId="0" borderId="0" xfId="0" applyNumberFormat="1" applyAlignment="1">
      <alignment horizontal="center" vertical="center"/>
    </xf>
    <xf numFmtId="166" fontId="34" fillId="8" borderId="6" xfId="0" applyNumberFormat="1" applyFont="1" applyFill="1" applyBorder="1" applyAlignment="1">
      <alignment vertical="center"/>
    </xf>
    <xf numFmtId="166" fontId="0" fillId="8" borderId="0" xfId="0" applyNumberFormat="1" applyFill="1"/>
    <xf numFmtId="166" fontId="34" fillId="0" borderId="0" xfId="0" applyNumberFormat="1" applyFont="1" applyBorder="1"/>
    <xf numFmtId="166" fontId="34" fillId="8" borderId="19" xfId="0" applyNumberFormat="1" applyFont="1" applyFill="1" applyBorder="1"/>
    <xf numFmtId="166" fontId="28" fillId="9" borderId="7" xfId="7" applyNumberFormat="1" applyFill="1"/>
    <xf numFmtId="166" fontId="0" fillId="0" borderId="0" xfId="0" applyNumberFormat="1" applyFill="1" applyBorder="1" applyAlignment="1">
      <alignment vertical="center"/>
    </xf>
    <xf numFmtId="166" fontId="34" fillId="0" borderId="0" xfId="0" applyNumberFormat="1" applyFont="1" applyAlignment="1">
      <alignment vertical="center"/>
    </xf>
    <xf numFmtId="166" fontId="34" fillId="0" borderId="0" xfId="0" applyNumberFormat="1" applyFont="1" applyAlignment="1">
      <alignment horizontal="center"/>
    </xf>
    <xf numFmtId="166" fontId="64" fillId="11" borderId="7" xfId="2" applyNumberFormat="1" applyFont="1" applyFill="1" applyBorder="1"/>
    <xf numFmtId="166" fontId="28" fillId="11" borderId="7" xfId="8" applyNumberFormat="1" applyFill="1"/>
    <xf numFmtId="166" fontId="26" fillId="0" borderId="0" xfId="0" applyNumberFormat="1" applyFont="1" applyFill="1" applyBorder="1"/>
    <xf numFmtId="166" fontId="0" fillId="0" borderId="0" xfId="0" quotePrefix="1" applyNumberFormat="1"/>
    <xf numFmtId="166" fontId="34" fillId="0" borderId="0" xfId="2" applyNumberFormat="1" applyFont="1" applyFill="1" applyBorder="1"/>
    <xf numFmtId="166" fontId="26" fillId="0" borderId="0" xfId="0" applyNumberFormat="1" applyFont="1" applyFill="1" applyBorder="1" applyAlignment="1">
      <alignment vertical="center"/>
    </xf>
    <xf numFmtId="166" fontId="34" fillId="0" borderId="0" xfId="0" applyNumberFormat="1" applyFont="1" applyFill="1" applyAlignment="1">
      <alignment vertical="center"/>
    </xf>
    <xf numFmtId="166" fontId="0" fillId="0" borderId="0" xfId="0" applyNumberFormat="1" applyFill="1" applyBorder="1" applyAlignment="1"/>
    <xf numFmtId="166" fontId="34" fillId="0" borderId="0" xfId="0" applyNumberFormat="1" applyFont="1" applyAlignment="1"/>
    <xf numFmtId="166" fontId="34" fillId="0" borderId="0" xfId="0" applyNumberFormat="1" applyFont="1" applyFill="1" applyBorder="1" applyAlignment="1">
      <alignment vertical="center"/>
    </xf>
    <xf numFmtId="166" fontId="66" fillId="0" borderId="0" xfId="0" applyNumberFormat="1" applyFont="1" applyFill="1" applyBorder="1" applyAlignment="1">
      <alignment horizontal="left" vertical="top" wrapText="1"/>
    </xf>
    <xf numFmtId="166" fontId="44" fillId="0" borderId="0" xfId="0" applyNumberFormat="1" applyFont="1" applyFill="1" applyBorder="1"/>
    <xf numFmtId="166" fontId="30" fillId="0" borderId="0" xfId="0" applyNumberFormat="1" applyFont="1" applyAlignment="1">
      <alignment horizontal="center"/>
    </xf>
    <xf numFmtId="166" fontId="44" fillId="0" borderId="0" xfId="0" applyNumberFormat="1" applyFont="1" applyAlignment="1">
      <alignment horizontal="center"/>
    </xf>
    <xf numFmtId="166" fontId="30" fillId="8" borderId="2" xfId="6" applyNumberFormat="1" applyFont="1" applyBorder="1"/>
    <xf numFmtId="166" fontId="30" fillId="0" borderId="0" xfId="6" applyNumberFormat="1" applyFont="1" applyFill="1" applyBorder="1"/>
    <xf numFmtId="166" fontId="30" fillId="0" borderId="0" xfId="0" applyNumberFormat="1" applyFont="1" applyFill="1"/>
    <xf numFmtId="166" fontId="44" fillId="0" borderId="0" xfId="0" applyNumberFormat="1" applyFont="1" applyFill="1"/>
    <xf numFmtId="166" fontId="35" fillId="0" borderId="0" xfId="0" applyNumberFormat="1" applyFont="1"/>
    <xf numFmtId="166" fontId="0" fillId="0" borderId="0" xfId="0" quotePrefix="1" applyNumberFormat="1" applyFill="1"/>
    <xf numFmtId="166" fontId="43" fillId="0" borderId="0" xfId="0" applyNumberFormat="1" applyFont="1" applyFill="1" applyBorder="1"/>
    <xf numFmtId="166" fontId="30" fillId="0" borderId="0" xfId="0" applyNumberFormat="1" applyFont="1" applyFill="1" applyBorder="1" applyAlignment="1">
      <alignment vertical="center"/>
    </xf>
    <xf numFmtId="166" fontId="33" fillId="8" borderId="2" xfId="6" applyNumberFormat="1" applyBorder="1"/>
    <xf numFmtId="166" fontId="28" fillId="9" borderId="7" xfId="8" applyNumberFormat="1" applyFill="1"/>
    <xf numFmtId="169" fontId="28" fillId="2" borderId="7" xfId="8" applyNumberFormat="1"/>
    <xf numFmtId="2" fontId="28" fillId="2" borderId="7" xfId="8" applyNumberFormat="1"/>
    <xf numFmtId="168" fontId="28" fillId="11" borderId="7" xfId="2" applyNumberFormat="1" applyFont="1" applyFill="1" applyBorder="1"/>
    <xf numFmtId="2" fontId="28" fillId="11" borderId="7" xfId="2" applyNumberFormat="1" applyFont="1" applyFill="1" applyBorder="1"/>
    <xf numFmtId="166" fontId="28" fillId="11" borderId="7" xfId="2" applyNumberFormat="1" applyFont="1" applyFill="1" applyBorder="1" applyAlignment="1">
      <alignment horizontal="right"/>
    </xf>
    <xf numFmtId="2" fontId="41" fillId="11" borderId="1" xfId="0" applyNumberFormat="1" applyFont="1" applyFill="1" applyBorder="1"/>
    <xf numFmtId="2" fontId="28" fillId="3" borderId="7" xfId="1" applyNumberFormat="1" applyFont="1" applyFill="1" applyBorder="1"/>
    <xf numFmtId="1" fontId="28" fillId="2" borderId="7" xfId="0" applyNumberFormat="1" applyFont="1" applyFill="1" applyBorder="1" applyAlignment="1">
      <alignment horizontal="right"/>
    </xf>
    <xf numFmtId="2" fontId="28" fillId="11" borderId="7" xfId="1" applyNumberFormat="1" applyFont="1" applyFill="1" applyBorder="1"/>
    <xf numFmtId="1" fontId="28" fillId="11" borderId="7" xfId="1" applyNumberFormat="1" applyFont="1" applyFill="1" applyBorder="1" applyAlignment="1">
      <alignment horizontal="right"/>
    </xf>
    <xf numFmtId="9" fontId="28" fillId="11" borderId="5" xfId="0" applyNumberFormat="1" applyFont="1" applyFill="1" applyBorder="1"/>
    <xf numFmtId="2" fontId="28" fillId="11" borderId="5" xfId="0" applyNumberFormat="1" applyFont="1" applyFill="1" applyBorder="1" applyAlignment="1">
      <alignment horizontal="right"/>
    </xf>
    <xf numFmtId="44" fontId="0" fillId="0" borderId="0" xfId="0" applyNumberFormat="1" applyAlignment="1">
      <alignment horizontal="center"/>
    </xf>
    <xf numFmtId="167" fontId="28" fillId="11" borderId="7" xfId="2" applyNumberFormat="1" applyFont="1" applyFill="1" applyBorder="1"/>
    <xf numFmtId="0" fontId="0" fillId="0" borderId="0" xfId="0"/>
    <xf numFmtId="0" fontId="0" fillId="0" borderId="0" xfId="0" quotePrefix="1"/>
    <xf numFmtId="0" fontId="28" fillId="3" borderId="7" xfId="0" applyFont="1" applyFill="1" applyBorder="1"/>
    <xf numFmtId="44" fontId="0" fillId="0" borderId="0" xfId="0" applyNumberFormat="1" applyFill="1" applyBorder="1"/>
    <xf numFmtId="0" fontId="35" fillId="0" borderId="0" xfId="0" applyFont="1"/>
    <xf numFmtId="0" fontId="0" fillId="0" borderId="0" xfId="0" applyFill="1"/>
    <xf numFmtId="0" fontId="0" fillId="0" borderId="0" xfId="0" applyFill="1" applyAlignment="1">
      <alignment horizontal="center"/>
    </xf>
    <xf numFmtId="0" fontId="34" fillId="0" borderId="0" xfId="0" applyFont="1" applyFill="1"/>
    <xf numFmtId="0" fontId="34" fillId="0" borderId="0" xfId="0" applyFont="1"/>
    <xf numFmtId="0" fontId="29" fillId="0" borderId="0" xfId="0" applyFont="1" applyFill="1" applyBorder="1" applyAlignment="1">
      <alignment horizontal="left" vertical="top" wrapText="1"/>
    </xf>
    <xf numFmtId="1" fontId="28" fillId="3" borderId="7" xfId="0" applyNumberFormat="1" applyFont="1" applyFill="1" applyBorder="1"/>
    <xf numFmtId="49" fontId="34" fillId="0" borderId="0" xfId="0" applyNumberFormat="1" applyFont="1" applyAlignment="1">
      <alignment horizontal="right"/>
    </xf>
    <xf numFmtId="0" fontId="39" fillId="0" borderId="0" xfId="0" applyFont="1" applyFill="1"/>
    <xf numFmtId="0" fontId="40" fillId="0" borderId="0" xfId="0" applyFont="1" applyFill="1" applyBorder="1" applyAlignment="1">
      <alignment horizontal="left" vertical="top" wrapText="1"/>
    </xf>
    <xf numFmtId="0" fontId="0" fillId="0" borderId="0" xfId="0" applyAlignment="1">
      <alignment horizontal="right"/>
    </xf>
    <xf numFmtId="0" fontId="30" fillId="0" borderId="0" xfId="0" applyFont="1" applyFill="1"/>
    <xf numFmtId="44" fontId="28" fillId="0" borderId="0" xfId="2" applyFont="1" applyFill="1" applyBorder="1"/>
    <xf numFmtId="0" fontId="28" fillId="0" borderId="0" xfId="2" applyNumberFormat="1" applyFont="1" applyFill="1" applyBorder="1"/>
    <xf numFmtId="1" fontId="28" fillId="3" borderId="7" xfId="2" applyNumberFormat="1" applyFont="1" applyFill="1" applyBorder="1"/>
    <xf numFmtId="49" fontId="41" fillId="0" borderId="0" xfId="0" applyNumberFormat="1" applyFont="1" applyAlignment="1">
      <alignment horizontal="right"/>
    </xf>
    <xf numFmtId="0" fontId="41" fillId="0" borderId="0" xfId="0" applyFont="1" applyFill="1"/>
    <xf numFmtId="0" fontId="42" fillId="0" borderId="0" xfId="0" applyFont="1"/>
    <xf numFmtId="0" fontId="39" fillId="0" borderId="0" xfId="10"/>
    <xf numFmtId="49" fontId="43" fillId="0" borderId="0" xfId="0" applyNumberFormat="1" applyFont="1" applyAlignment="1">
      <alignment horizontal="right"/>
    </xf>
    <xf numFmtId="0" fontId="43" fillId="0" borderId="0" xfId="0" applyFont="1"/>
    <xf numFmtId="0" fontId="41" fillId="0" borderId="0" xfId="0" applyFont="1"/>
    <xf numFmtId="0" fontId="34" fillId="0" borderId="0" xfId="0" applyFont="1" applyAlignment="1">
      <alignment horizontal="right"/>
    </xf>
    <xf numFmtId="0" fontId="41" fillId="0" borderId="0" xfId="0" applyFont="1" applyAlignment="1">
      <alignment horizontal="right"/>
    </xf>
    <xf numFmtId="0" fontId="44" fillId="0" borderId="0" xfId="0" applyFont="1"/>
    <xf numFmtId="166" fontId="0" fillId="0" borderId="0" xfId="0" applyNumberFormat="1" applyFill="1" applyBorder="1"/>
    <xf numFmtId="0" fontId="44" fillId="0" borderId="0" xfId="0" applyFont="1" applyAlignment="1">
      <alignment horizontal="right"/>
    </xf>
    <xf numFmtId="44" fontId="34" fillId="0" borderId="0" xfId="0" applyNumberFormat="1" applyFont="1" applyFill="1" applyBorder="1"/>
    <xf numFmtId="0" fontId="44" fillId="0" borderId="0" xfId="0" applyFont="1" applyFill="1"/>
    <xf numFmtId="0" fontId="30" fillId="0" borderId="0" xfId="0" applyFont="1"/>
    <xf numFmtId="0" fontId="44" fillId="0" borderId="0" xfId="0" applyFont="1" applyFill="1" applyAlignment="1">
      <alignment horizontal="center"/>
    </xf>
    <xf numFmtId="0" fontId="52" fillId="0" borderId="0" xfId="0" applyFont="1" applyFill="1" applyAlignment="1">
      <alignment horizontal="center"/>
    </xf>
    <xf numFmtId="0" fontId="43" fillId="0" borderId="0" xfId="0" applyFont="1" applyFill="1"/>
    <xf numFmtId="0" fontId="55" fillId="0" borderId="0" xfId="0" applyFont="1" applyFill="1"/>
    <xf numFmtId="0" fontId="54" fillId="0" borderId="0" xfId="0" applyFont="1" applyFill="1"/>
    <xf numFmtId="0" fontId="55" fillId="0" borderId="0" xfId="0" quotePrefix="1" applyFont="1"/>
    <xf numFmtId="0" fontId="28" fillId="3" borderId="7" xfId="2" applyNumberFormat="1" applyFont="1" applyFill="1" applyBorder="1"/>
    <xf numFmtId="0" fontId="0" fillId="0" borderId="18" xfId="0" quotePrefix="1" applyBorder="1"/>
    <xf numFmtId="0" fontId="57" fillId="0" borderId="0" xfId="0" applyFont="1"/>
    <xf numFmtId="49" fontId="57" fillId="0" borderId="0" xfId="0" applyNumberFormat="1" applyFont="1" applyAlignment="1">
      <alignment horizontal="right"/>
    </xf>
    <xf numFmtId="0" fontId="57" fillId="0" borderId="0" xfId="0" applyFont="1" applyFill="1"/>
    <xf numFmtId="0" fontId="59" fillId="0" borderId="0" xfId="0" applyFont="1"/>
    <xf numFmtId="0" fontId="57" fillId="0" borderId="0" xfId="0" quotePrefix="1" applyFont="1"/>
    <xf numFmtId="0" fontId="58" fillId="0" borderId="0" xfId="0" applyFont="1" applyFill="1"/>
    <xf numFmtId="0" fontId="57" fillId="0" borderId="0" xfId="0" applyFont="1" applyFill="1" applyAlignment="1">
      <alignment horizontal="center"/>
    </xf>
    <xf numFmtId="0" fontId="61" fillId="0" borderId="0" xfId="0" applyFont="1" applyFill="1" applyBorder="1" applyAlignment="1">
      <alignment horizontal="left" vertical="top" wrapText="1"/>
    </xf>
    <xf numFmtId="0" fontId="57" fillId="0" borderId="18" xfId="0" quotePrefix="1" applyFont="1" applyBorder="1"/>
    <xf numFmtId="44" fontId="60" fillId="0" borderId="0" xfId="2" applyFont="1" applyFill="1" applyBorder="1"/>
    <xf numFmtId="0" fontId="43" fillId="0" borderId="0" xfId="0" applyFont="1" applyAlignment="1">
      <alignment horizontal="center"/>
    </xf>
    <xf numFmtId="1" fontId="28" fillId="11" borderId="7" xfId="0" applyNumberFormat="1" applyFont="1" applyFill="1" applyBorder="1"/>
    <xf numFmtId="44" fontId="28" fillId="9" borderId="7" xfId="2" applyFont="1" applyFill="1" applyBorder="1"/>
    <xf numFmtId="166" fontId="0" fillId="8" borderId="0" xfId="0" applyNumberFormat="1" applyFill="1" applyBorder="1"/>
    <xf numFmtId="0" fontId="34" fillId="0" borderId="0" xfId="0" applyFont="1" applyAlignment="1">
      <alignment horizontal="left"/>
    </xf>
    <xf numFmtId="0" fontId="0" fillId="0" borderId="0" xfId="0" applyNumberFormat="1" applyAlignment="1">
      <alignment horizontal="left" vertical="top" wrapText="1"/>
    </xf>
    <xf numFmtId="9" fontId="28" fillId="11" borderId="7" xfId="2" applyNumberFormat="1" applyFont="1" applyFill="1" applyBorder="1" applyAlignment="1"/>
    <xf numFmtId="2" fontId="28" fillId="11" borderId="7" xfId="0" applyNumberFormat="1" applyFont="1" applyFill="1" applyBorder="1"/>
    <xf numFmtId="1" fontId="64" fillId="11" borderId="7" xfId="0" applyNumberFormat="1" applyFont="1" applyFill="1" applyBorder="1" applyAlignment="1">
      <alignment horizontal="right"/>
    </xf>
    <xf numFmtId="2" fontId="30" fillId="11" borderId="5" xfId="0" applyNumberFormat="1" applyFont="1" applyFill="1" applyBorder="1"/>
    <xf numFmtId="2" fontId="28" fillId="11" borderId="5" xfId="0" applyNumberFormat="1" applyFont="1" applyFill="1" applyBorder="1"/>
    <xf numFmtId="2" fontId="28" fillId="2" borderId="7" xfId="0" applyNumberFormat="1" applyFont="1" applyFill="1" applyBorder="1"/>
    <xf numFmtId="1" fontId="28" fillId="11" borderId="5" xfId="0" applyNumberFormat="1" applyFont="1" applyFill="1" applyBorder="1"/>
    <xf numFmtId="2" fontId="28" fillId="9" borderId="5" xfId="0" applyNumberFormat="1" applyFont="1" applyFill="1" applyBorder="1"/>
    <xf numFmtId="2" fontId="28" fillId="9" borderId="7" xfId="0" applyNumberFormat="1" applyFont="1" applyFill="1" applyBorder="1"/>
    <xf numFmtId="2" fontId="28" fillId="11" borderId="7" xfId="2" applyNumberFormat="1" applyFont="1" applyFill="1" applyBorder="1" applyAlignment="1"/>
    <xf numFmtId="2" fontId="28" fillId="2" borderId="7" xfId="8" applyNumberFormat="1" applyAlignment="1">
      <alignment horizontal="right"/>
    </xf>
    <xf numFmtId="2" fontId="28" fillId="11" borderId="7" xfId="8" applyNumberFormat="1" applyFill="1" applyAlignment="1">
      <alignment horizontal="right" vertical="center"/>
    </xf>
    <xf numFmtId="44" fontId="28" fillId="9" borderId="7" xfId="7" applyFill="1"/>
    <xf numFmtId="167" fontId="64" fillId="11" borderId="7" xfId="2" applyNumberFormat="1" applyFont="1" applyFill="1" applyBorder="1"/>
    <xf numFmtId="1" fontId="64" fillId="2" borderId="5" xfId="4" applyNumberFormat="1" applyFont="1" applyFill="1" applyBorder="1"/>
    <xf numFmtId="0" fontId="35" fillId="0" borderId="18" xfId="0" applyFont="1" applyBorder="1"/>
    <xf numFmtId="0" fontId="0" fillId="0" borderId="0" xfId="0" applyFill="1" applyBorder="1"/>
    <xf numFmtId="0" fontId="39" fillId="0" borderId="0" xfId="10"/>
    <xf numFmtId="0" fontId="43" fillId="0" borderId="0" xfId="0" applyFont="1"/>
    <xf numFmtId="0" fontId="34" fillId="0" borderId="0" xfId="0" applyFont="1" applyFill="1" applyBorder="1"/>
    <xf numFmtId="49" fontId="41" fillId="0" borderId="0" xfId="0" applyNumberFormat="1" applyFont="1" applyFill="1" applyBorder="1" applyAlignment="1">
      <alignment horizontal="right"/>
    </xf>
    <xf numFmtId="49" fontId="44" fillId="0" borderId="0" xfId="0" applyNumberFormat="1" applyFont="1" applyFill="1" applyBorder="1" applyAlignment="1">
      <alignment horizontal="right"/>
    </xf>
    <xf numFmtId="1" fontId="28" fillId="11" borderId="7" xfId="0" applyNumberFormat="1" applyFont="1" applyFill="1" applyBorder="1"/>
    <xf numFmtId="0" fontId="30" fillId="0" borderId="0" xfId="10" applyFont="1"/>
    <xf numFmtId="166" fontId="28" fillId="11" borderId="7" xfId="2" applyNumberFormat="1" applyFont="1" applyFill="1" applyBorder="1"/>
    <xf numFmtId="166" fontId="30" fillId="8" borderId="0" xfId="0" applyNumberFormat="1" applyFont="1" applyFill="1" applyBorder="1"/>
    <xf numFmtId="166" fontId="30" fillId="0" borderId="0" xfId="0" applyNumberFormat="1" applyFont="1" applyFill="1" applyBorder="1"/>
    <xf numFmtId="166" fontId="44" fillId="8" borderId="6" xfId="0" applyNumberFormat="1" applyFont="1" applyFill="1" applyBorder="1"/>
    <xf numFmtId="166" fontId="28" fillId="3" borderId="7" xfId="2" applyNumberFormat="1" applyFont="1" applyFill="1" applyBorder="1"/>
    <xf numFmtId="166" fontId="44" fillId="0" borderId="0" xfId="0" applyNumberFormat="1" applyFont="1"/>
    <xf numFmtId="166" fontId="44" fillId="0" borderId="0" xfId="0" applyNumberFormat="1" applyFont="1" applyFill="1" applyBorder="1"/>
    <xf numFmtId="166" fontId="30" fillId="0" borderId="0" xfId="0" applyNumberFormat="1" applyFont="1" applyAlignment="1">
      <alignment horizontal="center"/>
    </xf>
    <xf numFmtId="166" fontId="30" fillId="0" borderId="0" xfId="6" applyNumberFormat="1" applyFont="1" applyFill="1" applyBorder="1"/>
    <xf numFmtId="1" fontId="64" fillId="2" borderId="23" xfId="8" applyNumberFormat="1" applyFont="1" applyBorder="1"/>
    <xf numFmtId="1" fontId="28" fillId="9" borderId="7" xfId="0" applyNumberFormat="1" applyFont="1" applyFill="1" applyBorder="1"/>
    <xf numFmtId="0" fontId="44" fillId="0" borderId="0" xfId="0" applyFont="1" applyFill="1" applyBorder="1" applyAlignment="1">
      <alignment horizontal="right"/>
    </xf>
    <xf numFmtId="1" fontId="28" fillId="11" borderId="5" xfId="0" applyNumberFormat="1" applyFont="1" applyFill="1" applyBorder="1" applyAlignment="1">
      <alignment horizontal="right"/>
    </xf>
    <xf numFmtId="168" fontId="28" fillId="2" borderId="7" xfId="8" applyNumberFormat="1"/>
    <xf numFmtId="0" fontId="0" fillId="0" borderId="0" xfId="0" applyFill="1"/>
    <xf numFmtId="0" fontId="0" fillId="0" borderId="0" xfId="0"/>
    <xf numFmtId="0" fontId="39" fillId="0" borderId="0" xfId="10" applyFill="1"/>
    <xf numFmtId="0" fontId="28" fillId="3" borderId="7" xfId="2" applyNumberFormat="1" applyFont="1" applyFill="1" applyBorder="1"/>
    <xf numFmtId="2" fontId="28" fillId="11" borderId="7" xfId="2" applyNumberFormat="1" applyFont="1" applyFill="1" applyBorder="1"/>
    <xf numFmtId="168" fontId="28" fillId="3" borderId="7" xfId="2" applyNumberFormat="1" applyFont="1" applyFill="1" applyBorder="1"/>
    <xf numFmtId="167" fontId="28" fillId="2" borderId="7" xfId="8" applyNumberFormat="1"/>
    <xf numFmtId="2" fontId="64" fillId="2" borderId="23" xfId="8" applyNumberFormat="1" applyFont="1" applyBorder="1"/>
    <xf numFmtId="0" fontId="34" fillId="13" borderId="1" xfId="0" applyFont="1" applyFill="1" applyBorder="1" applyAlignment="1">
      <alignment horizontal="center"/>
    </xf>
    <xf numFmtId="9" fontId="0" fillId="13" borderId="1" xfId="0" applyNumberFormat="1" applyFill="1" applyBorder="1" applyAlignment="1">
      <alignment horizontal="center"/>
    </xf>
    <xf numFmtId="9" fontId="92" fillId="12" borderId="1" xfId="0" applyNumberFormat="1" applyFont="1" applyFill="1" applyBorder="1" applyAlignment="1">
      <alignment horizontal="center"/>
    </xf>
    <xf numFmtId="166" fontId="34" fillId="0" borderId="0" xfId="0" applyNumberFormat="1" applyFont="1" applyFill="1" applyBorder="1" applyAlignment="1"/>
    <xf numFmtId="0" fontId="30" fillId="0" borderId="0" xfId="10" applyFont="1" applyFill="1" applyBorder="1"/>
    <xf numFmtId="0" fontId="28" fillId="0" borderId="0" xfId="8" applyNumberFormat="1" applyFill="1" applyBorder="1"/>
    <xf numFmtId="166" fontId="34" fillId="0" borderId="0" xfId="0" applyNumberFormat="1" applyFont="1" applyFill="1" applyBorder="1" applyAlignment="1">
      <alignment horizontal="right"/>
    </xf>
    <xf numFmtId="1" fontId="28" fillId="0" borderId="0" xfId="0" applyNumberFormat="1" applyFont="1" applyFill="1" applyBorder="1"/>
    <xf numFmtId="0" fontId="72" fillId="0" borderId="0" xfId="0" applyFont="1" applyFill="1" applyBorder="1" applyAlignment="1">
      <alignment vertical="top"/>
    </xf>
    <xf numFmtId="0" fontId="28" fillId="0" borderId="0" xfId="8" applyNumberFormat="1" applyFill="1" applyBorder="1" applyAlignment="1">
      <alignment vertical="center"/>
    </xf>
    <xf numFmtId="166" fontId="0" fillId="0" borderId="0" xfId="0" applyNumberFormat="1" applyFill="1" applyBorder="1" applyAlignment="1">
      <alignment horizontal="center"/>
    </xf>
    <xf numFmtId="9" fontId="28" fillId="0" borderId="0" xfId="2" applyNumberFormat="1" applyFont="1" applyFill="1" applyBorder="1"/>
    <xf numFmtId="0" fontId="72" fillId="0" borderId="0" xfId="0" applyFont="1" applyFill="1" applyBorder="1" applyAlignment="1">
      <alignment horizontal="right" vertical="top" wrapText="1"/>
    </xf>
    <xf numFmtId="9" fontId="43" fillId="0" borderId="0" xfId="0" applyNumberFormat="1" applyFont="1"/>
    <xf numFmtId="9" fontId="28" fillId="0" borderId="0" xfId="0" applyNumberFormat="1" applyFont="1" applyFill="1" applyBorder="1"/>
    <xf numFmtId="0" fontId="72" fillId="0" borderId="0" xfId="0" applyFont="1" applyFill="1" applyBorder="1" applyAlignment="1">
      <alignment vertical="top" wrapText="1"/>
    </xf>
    <xf numFmtId="166" fontId="28" fillId="0" borderId="0" xfId="2" applyNumberFormat="1" applyFont="1" applyFill="1" applyBorder="1"/>
    <xf numFmtId="166" fontId="0" fillId="0" borderId="0" xfId="0" applyNumberFormat="1" applyFont="1" applyFill="1" applyBorder="1"/>
    <xf numFmtId="166" fontId="34" fillId="0" borderId="6" xfId="0" applyNumberFormat="1" applyFont="1" applyFill="1" applyBorder="1"/>
    <xf numFmtId="166" fontId="64" fillId="0" borderId="0" xfId="2" applyNumberFormat="1" applyFont="1" applyFill="1" applyBorder="1"/>
    <xf numFmtId="43" fontId="28" fillId="0" borderId="0" xfId="1" applyNumberFormat="1" applyFont="1" applyFill="1" applyBorder="1" applyAlignment="1">
      <alignment horizontal="right"/>
    </xf>
    <xf numFmtId="166" fontId="28" fillId="0" borderId="0" xfId="7" applyNumberFormat="1" applyFill="1" applyBorder="1"/>
    <xf numFmtId="2" fontId="28" fillId="0" borderId="0" xfId="8" applyNumberFormat="1" applyFill="1" applyBorder="1"/>
    <xf numFmtId="0" fontId="39" fillId="0" borderId="0" xfId="10" applyFill="1"/>
    <xf numFmtId="44" fontId="0" fillId="0" borderId="0" xfId="0" applyNumberFormat="1" applyFont="1" applyFill="1" applyBorder="1"/>
    <xf numFmtId="49" fontId="0" fillId="0" borderId="0" xfId="0" applyNumberFormat="1" applyFont="1" applyFill="1" applyBorder="1" applyAlignment="1">
      <alignment horizontal="right"/>
    </xf>
    <xf numFmtId="2" fontId="28" fillId="3" borderId="7" xfId="2" applyNumberFormat="1" applyFont="1" applyFill="1" applyBorder="1"/>
    <xf numFmtId="0" fontId="0" fillId="0" borderId="0" xfId="0"/>
    <xf numFmtId="0" fontId="0" fillId="0" borderId="0" xfId="0" applyFont="1"/>
    <xf numFmtId="0" fontId="0" fillId="0" borderId="0" xfId="0" applyAlignment="1">
      <alignment horizontal="center"/>
    </xf>
    <xf numFmtId="0" fontId="34" fillId="0" borderId="0" xfId="0" applyFont="1"/>
    <xf numFmtId="49" fontId="41" fillId="0" borderId="0" xfId="0" applyNumberFormat="1" applyFont="1" applyAlignment="1">
      <alignment horizontal="right"/>
    </xf>
    <xf numFmtId="0" fontId="43" fillId="0" borderId="0" xfId="0" applyFont="1"/>
    <xf numFmtId="0" fontId="41" fillId="0" borderId="0" xfId="0" applyFont="1"/>
    <xf numFmtId="0" fontId="0" fillId="0" borderId="0" xfId="0" applyFont="1" applyFill="1" applyBorder="1"/>
    <xf numFmtId="166" fontId="0" fillId="0" borderId="0" xfId="0" applyNumberFormat="1" applyAlignment="1">
      <alignment horizontal="center"/>
    </xf>
    <xf numFmtId="166" fontId="34" fillId="0" borderId="0" xfId="0" applyNumberFormat="1" applyFont="1" applyFill="1" applyBorder="1"/>
    <xf numFmtId="0" fontId="0" fillId="0" borderId="0" xfId="0" applyFont="1" applyAlignment="1">
      <alignment horizontal="center"/>
    </xf>
    <xf numFmtId="166" fontId="0" fillId="8" borderId="6" xfId="0" applyNumberFormat="1" applyFont="1" applyFill="1" applyBorder="1"/>
    <xf numFmtId="166" fontId="34" fillId="0" borderId="0" xfId="0" applyNumberFormat="1" applyFont="1" applyAlignment="1">
      <alignment horizontal="left"/>
    </xf>
    <xf numFmtId="0" fontId="0" fillId="0" borderId="0" xfId="0"/>
    <xf numFmtId="0" fontId="25" fillId="0" borderId="0" xfId="0" applyFont="1" applyAlignment="1">
      <alignment horizontal="right"/>
    </xf>
    <xf numFmtId="49" fontId="0" fillId="0" borderId="0" xfId="0" quotePrefix="1" applyNumberFormat="1" applyAlignment="1">
      <alignment horizontal="left"/>
    </xf>
    <xf numFmtId="44" fontId="0" fillId="0" borderId="0" xfId="0" applyNumberFormat="1"/>
    <xf numFmtId="49" fontId="25" fillId="0" borderId="0" xfId="0" applyNumberFormat="1" applyFont="1" applyAlignment="1">
      <alignment horizontal="right"/>
    </xf>
    <xf numFmtId="44" fontId="32" fillId="7" borderId="8" xfId="3" applyNumberFormat="1" applyBorder="1"/>
    <xf numFmtId="166" fontId="0" fillId="0" borderId="0" xfId="0" applyNumberFormat="1"/>
    <xf numFmtId="9" fontId="0" fillId="13" borderId="1" xfId="0" applyNumberFormat="1" applyFill="1" applyBorder="1" applyAlignment="1">
      <alignment horizontal="center"/>
    </xf>
    <xf numFmtId="9" fontId="92" fillId="12" borderId="1" xfId="0" applyNumberFormat="1" applyFont="1" applyFill="1" applyBorder="1" applyAlignment="1">
      <alignment horizontal="center"/>
    </xf>
    <xf numFmtId="167" fontId="28" fillId="2" borderId="7" xfId="0" applyNumberFormat="1" applyFont="1" applyFill="1" applyBorder="1"/>
    <xf numFmtId="0" fontId="34" fillId="0" borderId="0" xfId="0" applyFont="1" applyAlignment="1">
      <alignment horizontal="center"/>
    </xf>
    <xf numFmtId="0" fontId="47" fillId="0" borderId="0" xfId="715" applyFont="1"/>
    <xf numFmtId="0" fontId="47" fillId="0" borderId="0" xfId="715" applyFont="1" applyAlignment="1">
      <alignment horizontal="center"/>
    </xf>
    <xf numFmtId="0" fontId="6" fillId="0" borderId="0" xfId="715"/>
    <xf numFmtId="0" fontId="6" fillId="0" borderId="0" xfId="716"/>
    <xf numFmtId="0" fontId="33" fillId="0" borderId="0" xfId="717" applyAlignment="1">
      <alignment horizontal="center"/>
    </xf>
    <xf numFmtId="2" fontId="33" fillId="0" borderId="0" xfId="717" applyNumberFormat="1" applyAlignment="1">
      <alignment horizontal="center"/>
    </xf>
    <xf numFmtId="0" fontId="33" fillId="0" borderId="0" xfId="717"/>
    <xf numFmtId="44" fontId="33" fillId="0" borderId="0" xfId="717" applyNumberFormat="1"/>
    <xf numFmtId="0" fontId="6" fillId="0" borderId="6" xfId="716" applyBorder="1"/>
    <xf numFmtId="2" fontId="30" fillId="0" borderId="0" xfId="717" applyNumberFormat="1" applyFont="1" applyFill="1" applyAlignment="1">
      <alignment horizontal="center"/>
    </xf>
    <xf numFmtId="1" fontId="33" fillId="0" borderId="0" xfId="717" applyNumberFormat="1" applyAlignment="1">
      <alignment horizontal="center"/>
    </xf>
    <xf numFmtId="2" fontId="33" fillId="0" borderId="6" xfId="717" applyNumberFormat="1" applyBorder="1" applyAlignment="1">
      <alignment horizontal="center"/>
    </xf>
    <xf numFmtId="0" fontId="47" fillId="0" borderId="0" xfId="716" applyFont="1"/>
    <xf numFmtId="0" fontId="33" fillId="0" borderId="0" xfId="718"/>
    <xf numFmtId="167" fontId="0" fillId="0" borderId="0" xfId="0" applyNumberFormat="1" applyAlignment="1">
      <alignment horizontal="center"/>
    </xf>
    <xf numFmtId="2" fontId="47" fillId="0" borderId="0" xfId="715" applyNumberFormat="1" applyFont="1" applyAlignment="1">
      <alignment horizontal="center"/>
    </xf>
    <xf numFmtId="2" fontId="33" fillId="0" borderId="0" xfId="2" applyNumberFormat="1" applyFont="1" applyAlignment="1">
      <alignment horizontal="center"/>
    </xf>
    <xf numFmtId="2" fontId="6" fillId="0" borderId="0" xfId="715" applyNumberFormat="1"/>
    <xf numFmtId="1" fontId="33" fillId="0" borderId="6" xfId="717" applyNumberFormat="1" applyBorder="1" applyAlignment="1">
      <alignment horizontal="center"/>
    </xf>
    <xf numFmtId="167" fontId="0" fillId="0" borderId="6" xfId="0" applyNumberFormat="1" applyBorder="1" applyAlignment="1">
      <alignment horizontal="center"/>
    </xf>
    <xf numFmtId="10" fontId="0" fillId="0" borderId="0" xfId="0" applyNumberFormat="1"/>
    <xf numFmtId="0" fontId="39" fillId="0" borderId="0" xfId="10" applyFill="1" applyAlignment="1">
      <alignment horizontal="right"/>
    </xf>
    <xf numFmtId="166" fontId="0" fillId="0" borderId="0" xfId="0" applyNumberFormat="1" applyFont="1" applyAlignment="1">
      <alignment horizontal="right"/>
    </xf>
    <xf numFmtId="166" fontId="34" fillId="0" borderId="2" xfId="0" applyNumberFormat="1" applyFont="1" applyFill="1" applyBorder="1"/>
    <xf numFmtId="166" fontId="34" fillId="0" borderId="4" xfId="0" applyNumberFormat="1" applyFont="1" applyFill="1" applyBorder="1"/>
    <xf numFmtId="167" fontId="28" fillId="11" borderId="7" xfId="1" applyNumberFormat="1" applyFont="1" applyFill="1" applyBorder="1"/>
    <xf numFmtId="44" fontId="0" fillId="0" borderId="0" xfId="0" applyNumberFormat="1"/>
    <xf numFmtId="167" fontId="28" fillId="3" borderId="7" xfId="1" applyNumberFormat="1" applyFont="1" applyFill="1" applyBorder="1"/>
    <xf numFmtId="167" fontId="28" fillId="9" borderId="5" xfId="0" applyNumberFormat="1" applyFont="1" applyFill="1" applyBorder="1"/>
    <xf numFmtId="2" fontId="0" fillId="0" borderId="0" xfId="0" applyNumberFormat="1" applyAlignment="1">
      <alignment horizontal="left"/>
    </xf>
    <xf numFmtId="167" fontId="28" fillId="9" borderId="7" xfId="0" applyNumberFormat="1" applyFont="1" applyFill="1" applyBorder="1"/>
    <xf numFmtId="168" fontId="28" fillId="2" borderId="7" xfId="0" applyNumberFormat="1" applyFont="1" applyFill="1" applyBorder="1" applyAlignment="1">
      <alignment horizontal="right"/>
    </xf>
    <xf numFmtId="167" fontId="28" fillId="2" borderId="7" xfId="0" applyNumberFormat="1" applyFont="1" applyFill="1" applyBorder="1" applyAlignment="1">
      <alignment horizontal="right"/>
    </xf>
    <xf numFmtId="1" fontId="28" fillId="9" borderId="7" xfId="2" applyNumberFormat="1" applyFont="1" applyFill="1" applyBorder="1"/>
    <xf numFmtId="167" fontId="30" fillId="11" borderId="1" xfId="0" applyNumberFormat="1" applyFont="1" applyFill="1" applyBorder="1"/>
    <xf numFmtId="0" fontId="94" fillId="0" borderId="0" xfId="672" applyFont="1" applyFill="1" applyBorder="1" applyAlignment="1" applyProtection="1">
      <alignment horizontal="center" wrapText="1"/>
      <protection locked="0"/>
    </xf>
    <xf numFmtId="0" fontId="0" fillId="0" borderId="0" xfId="0" applyAlignment="1" applyProtection="1">
      <alignment wrapText="1"/>
      <protection locked="0"/>
    </xf>
    <xf numFmtId="0" fontId="0" fillId="0" borderId="0" xfId="0" applyProtection="1">
      <protection locked="0"/>
    </xf>
    <xf numFmtId="0" fontId="24" fillId="0" borderId="0" xfId="0" applyFont="1" applyFill="1" applyBorder="1" applyAlignment="1" applyProtection="1">
      <protection locked="0"/>
    </xf>
    <xf numFmtId="0" fontId="23" fillId="0" borderId="0" xfId="0" applyFont="1" applyFill="1" applyBorder="1" applyAlignment="1" applyProtection="1">
      <alignment wrapText="1"/>
      <protection locked="0"/>
    </xf>
    <xf numFmtId="0" fontId="23" fillId="0" borderId="0" xfId="0" applyFont="1" applyFill="1" applyBorder="1" applyAlignment="1" applyProtection="1">
      <alignment horizontal="center"/>
      <protection locked="0"/>
    </xf>
    <xf numFmtId="0" fontId="0" fillId="0" borderId="0" xfId="0" applyFill="1" applyBorder="1" applyAlignment="1" applyProtection="1">
      <alignment wrapText="1"/>
      <protection locked="0"/>
    </xf>
    <xf numFmtId="0" fontId="0" fillId="0" borderId="0" xfId="0" applyFill="1" applyBorder="1" applyProtection="1">
      <protection locked="0"/>
    </xf>
    <xf numFmtId="0" fontId="37" fillId="0" borderId="0" xfId="672" applyFont="1" applyFill="1" applyBorder="1" applyAlignment="1" applyProtection="1">
      <alignment horizontal="center" vertical="top"/>
      <protection locked="0"/>
    </xf>
    <xf numFmtId="0" fontId="0" fillId="0" borderId="0" xfId="0" applyFill="1" applyBorder="1" applyAlignment="1" applyProtection="1">
      <alignment horizontal="left"/>
      <protection locked="0"/>
    </xf>
    <xf numFmtId="0" fontId="0" fillId="0" borderId="0" xfId="0" applyFill="1" applyBorder="1" applyAlignment="1" applyProtection="1">
      <alignment horizontal="left" wrapText="1"/>
      <protection locked="0"/>
    </xf>
    <xf numFmtId="0" fontId="37" fillId="0" borderId="0" xfId="672" applyFont="1" applyBorder="1" applyAlignment="1" applyProtection="1">
      <alignment horizontal="center" vertical="top"/>
      <protection locked="0"/>
    </xf>
    <xf numFmtId="0" fontId="30" fillId="0" borderId="0" xfId="0" applyFont="1" applyFill="1" applyAlignment="1" applyProtection="1">
      <alignment horizontal="center" vertical="top" wrapText="1"/>
      <protection locked="0"/>
    </xf>
    <xf numFmtId="0" fontId="54" fillId="0" borderId="0" xfId="0" applyFont="1" applyFill="1" applyBorder="1" applyAlignment="1" applyProtection="1">
      <alignment wrapText="1"/>
      <protection locked="0"/>
    </xf>
    <xf numFmtId="0" fontId="54" fillId="0" borderId="0" xfId="0" applyFont="1" applyFill="1" applyBorder="1" applyProtection="1">
      <protection locked="0"/>
    </xf>
    <xf numFmtId="0" fontId="54" fillId="0" borderId="0" xfId="0" applyFont="1" applyProtection="1">
      <protection locked="0"/>
    </xf>
    <xf numFmtId="0" fontId="55" fillId="0" borderId="0" xfId="0" applyFont="1" applyFill="1" applyBorder="1" applyAlignment="1" applyProtection="1">
      <alignment wrapText="1"/>
      <protection locked="0"/>
    </xf>
    <xf numFmtId="37" fontId="55" fillId="0" borderId="0" xfId="0" applyNumberFormat="1" applyFont="1" applyFill="1" applyBorder="1" applyProtection="1">
      <protection locked="0"/>
    </xf>
    <xf numFmtId="0" fontId="55" fillId="0" borderId="0" xfId="0" applyFont="1" applyFill="1" applyBorder="1" applyProtection="1">
      <protection locked="0"/>
    </xf>
    <xf numFmtId="0" fontId="55" fillId="0" borderId="0" xfId="0" applyFont="1" applyProtection="1">
      <protection locked="0"/>
    </xf>
    <xf numFmtId="0" fontId="79" fillId="0" borderId="0" xfId="0" applyFont="1" applyFill="1" applyAlignment="1" applyProtection="1">
      <alignment vertical="top" wrapText="1"/>
      <protection locked="0"/>
    </xf>
    <xf numFmtId="0" fontId="79" fillId="0" borderId="0" xfId="0" applyFont="1" applyFill="1" applyAlignment="1" applyProtection="1">
      <alignment wrapText="1"/>
      <protection locked="0"/>
    </xf>
    <xf numFmtId="0" fontId="79" fillId="0" borderId="0" xfId="0" applyFont="1" applyFill="1" applyProtection="1">
      <protection locked="0"/>
    </xf>
    <xf numFmtId="0" fontId="82" fillId="0" borderId="0" xfId="14" applyFont="1" applyFill="1" applyBorder="1" applyAlignment="1" applyProtection="1">
      <alignment horizontal="center" vertical="top" wrapText="1"/>
      <protection locked="0"/>
    </xf>
    <xf numFmtId="0" fontId="54" fillId="0" borderId="0" xfId="0" applyFont="1" applyAlignment="1" applyProtection="1">
      <alignment wrapText="1"/>
      <protection locked="0"/>
    </xf>
    <xf numFmtId="0" fontId="79" fillId="0" borderId="0" xfId="0" applyFont="1" applyFill="1" applyAlignment="1" applyProtection="1">
      <alignment horizontal="center" vertical="top" wrapText="1"/>
      <protection locked="0"/>
    </xf>
    <xf numFmtId="0" fontId="79" fillId="0" borderId="0" xfId="0" applyFont="1" applyAlignment="1" applyProtection="1">
      <alignment wrapText="1"/>
      <protection locked="0"/>
    </xf>
    <xf numFmtId="0" fontId="79" fillId="0" borderId="0" xfId="0" applyFont="1" applyProtection="1">
      <protection locked="0"/>
    </xf>
    <xf numFmtId="0" fontId="39" fillId="0" borderId="0" xfId="0" applyFont="1" applyFill="1" applyAlignment="1" applyProtection="1">
      <alignment horizontal="center" vertical="top" wrapText="1"/>
      <protection locked="0"/>
    </xf>
    <xf numFmtId="0" fontId="55" fillId="0" borderId="0" xfId="0" applyFont="1" applyAlignment="1" applyProtection="1">
      <alignment wrapText="1"/>
      <protection locked="0"/>
    </xf>
    <xf numFmtId="9" fontId="79" fillId="0" borderId="0" xfId="0" applyNumberFormat="1" applyFont="1" applyFill="1" applyAlignment="1" applyProtection="1">
      <alignment horizontal="center" vertical="top" wrapText="1"/>
      <protection locked="0"/>
    </xf>
    <xf numFmtId="0" fontId="30" fillId="0" borderId="0" xfId="0" applyFont="1" applyProtection="1">
      <protection locked="0"/>
    </xf>
    <xf numFmtId="166" fontId="37" fillId="0" borderId="0" xfId="672" applyNumberFormat="1" applyFont="1" applyBorder="1" applyAlignment="1" applyProtection="1">
      <alignment horizontal="center" vertical="top"/>
      <protection locked="0"/>
    </xf>
    <xf numFmtId="166" fontId="37" fillId="0" borderId="0" xfId="672" applyNumberFormat="1" applyFont="1" applyFill="1" applyBorder="1" applyAlignment="1" applyProtection="1">
      <alignment horizontal="center" vertical="top"/>
      <protection locked="0"/>
    </xf>
    <xf numFmtId="0" fontId="0" fillId="0" borderId="0" xfId="0" applyFill="1" applyAlignment="1" applyProtection="1">
      <alignment wrapText="1"/>
      <protection locked="0"/>
    </xf>
    <xf numFmtId="0" fontId="0" fillId="0" borderId="0" xfId="0" applyFill="1" applyProtection="1">
      <protection locked="0"/>
    </xf>
    <xf numFmtId="0" fontId="80" fillId="0" borderId="0" xfId="0" applyFont="1" applyFill="1" applyAlignment="1" applyProtection="1">
      <alignment wrapText="1"/>
      <protection locked="0"/>
    </xf>
    <xf numFmtId="0" fontId="80" fillId="0" borderId="0" xfId="0" applyFont="1" applyFill="1" applyProtection="1">
      <protection locked="0"/>
    </xf>
    <xf numFmtId="9" fontId="37" fillId="0" borderId="0" xfId="672" applyNumberFormat="1" applyFont="1" applyBorder="1" applyAlignment="1" applyProtection="1">
      <alignment horizontal="center" vertical="top"/>
      <protection locked="0"/>
    </xf>
    <xf numFmtId="49" fontId="30" fillId="0" borderId="0" xfId="0" applyNumberFormat="1" applyFont="1" applyFill="1" applyAlignment="1" applyProtection="1">
      <alignment horizontal="center" vertical="top" wrapText="1"/>
      <protection locked="0"/>
    </xf>
    <xf numFmtId="0" fontId="79" fillId="0" borderId="0" xfId="10" applyFont="1" applyFill="1" applyProtection="1">
      <protection locked="0"/>
    </xf>
    <xf numFmtId="0" fontId="30" fillId="0" borderId="0" xfId="0" applyFont="1" applyFill="1" applyAlignment="1" applyProtection="1">
      <alignment horizontal="center"/>
      <protection locked="0"/>
    </xf>
    <xf numFmtId="0" fontId="43" fillId="0" borderId="0" xfId="10" applyFont="1" applyProtection="1">
      <protection locked="0"/>
    </xf>
    <xf numFmtId="0" fontId="89" fillId="0" borderId="0" xfId="0" applyFont="1" applyFill="1" applyAlignment="1" applyProtection="1">
      <alignment horizontal="center" vertical="top" wrapText="1"/>
      <protection locked="0"/>
    </xf>
    <xf numFmtId="1" fontId="30" fillId="0" borderId="0" xfId="0" applyNumberFormat="1" applyFont="1" applyFill="1" applyAlignment="1" applyProtection="1">
      <alignment horizontal="center" vertical="top" wrapText="1"/>
      <protection locked="0"/>
    </xf>
    <xf numFmtId="1" fontId="0" fillId="0" borderId="0" xfId="0" applyNumberFormat="1" applyFill="1" applyAlignment="1" applyProtection="1">
      <alignment wrapText="1"/>
      <protection locked="0"/>
    </xf>
    <xf numFmtId="1" fontId="0" fillId="0" borderId="0" xfId="0" applyNumberFormat="1" applyFill="1" applyProtection="1">
      <protection locked="0"/>
    </xf>
    <xf numFmtId="0" fontId="67" fillId="0" borderId="0" xfId="0" applyFont="1" applyFill="1" applyAlignment="1" applyProtection="1">
      <alignment wrapText="1"/>
      <protection locked="0"/>
    </xf>
    <xf numFmtId="0" fontId="67" fillId="0" borderId="0" xfId="0" applyFont="1" applyFill="1" applyProtection="1">
      <protection locked="0"/>
    </xf>
    <xf numFmtId="0" fontId="79" fillId="0" borderId="0" xfId="10" applyFont="1" applyProtection="1">
      <protection locked="0"/>
    </xf>
    <xf numFmtId="0" fontId="39" fillId="0" borderId="0" xfId="10" applyProtection="1">
      <protection locked="0"/>
    </xf>
    <xf numFmtId="0" fontId="95" fillId="0" borderId="0" xfId="10" applyFont="1" applyFill="1" applyBorder="1" applyAlignment="1" applyProtection="1">
      <alignment horizontal="center" vertical="top" wrapText="1"/>
      <protection locked="0"/>
    </xf>
    <xf numFmtId="0" fontId="39" fillId="0" borderId="0" xfId="10" applyFill="1" applyProtection="1">
      <protection locked="0"/>
    </xf>
    <xf numFmtId="0" fontId="7" fillId="0" borderId="0" xfId="672" applyBorder="1" applyProtection="1">
      <protection locked="0"/>
    </xf>
    <xf numFmtId="0" fontId="0" fillId="0" borderId="0" xfId="0" applyAlignment="1" applyProtection="1">
      <alignment vertical="top" wrapText="1"/>
    </xf>
    <xf numFmtId="0" fontId="37" fillId="0" borderId="0" xfId="672" applyFont="1" applyBorder="1" applyAlignment="1" applyProtection="1">
      <alignment horizontal="center" wrapText="1"/>
    </xf>
    <xf numFmtId="0" fontId="23" fillId="0" borderId="0" xfId="0" applyFont="1" applyAlignment="1" applyProtection="1">
      <alignment horizontal="center" vertical="top" wrapText="1"/>
    </xf>
    <xf numFmtId="0" fontId="44" fillId="0" borderId="0" xfId="0" applyFont="1" applyFill="1" applyAlignment="1" applyProtection="1">
      <alignment vertical="top" wrapText="1"/>
    </xf>
    <xf numFmtId="0" fontId="37" fillId="0" borderId="0" xfId="672" applyFont="1" applyFill="1" applyBorder="1" applyAlignment="1" applyProtection="1">
      <alignment horizontal="center" vertical="top"/>
    </xf>
    <xf numFmtId="0" fontId="30" fillId="0" borderId="0" xfId="0" applyFont="1" applyFill="1" applyAlignment="1" applyProtection="1">
      <alignment vertical="top" wrapText="1"/>
    </xf>
    <xf numFmtId="0" fontId="37" fillId="0" borderId="0" xfId="672" applyFont="1" applyBorder="1" applyAlignment="1" applyProtection="1">
      <alignment horizontal="center" vertical="top"/>
    </xf>
    <xf numFmtId="0" fontId="30" fillId="0" borderId="0" xfId="0" applyFont="1" applyAlignment="1" applyProtection="1">
      <alignment vertical="top" wrapText="1"/>
    </xf>
    <xf numFmtId="0" fontId="37" fillId="0" borderId="0" xfId="15158" applyFont="1" applyBorder="1" applyAlignment="1" applyProtection="1">
      <alignment horizontal="center" vertical="top"/>
    </xf>
    <xf numFmtId="0" fontId="79" fillId="0" borderId="0" xfId="0" applyFont="1" applyFill="1" applyAlignment="1" applyProtection="1">
      <alignment vertical="top" wrapText="1"/>
    </xf>
    <xf numFmtId="0" fontId="79" fillId="0" borderId="0" xfId="15158" applyFont="1" applyBorder="1" applyAlignment="1" applyProtection="1">
      <alignment horizontal="center" vertical="top"/>
    </xf>
    <xf numFmtId="0" fontId="82" fillId="0" borderId="0" xfId="14" applyFont="1" applyFill="1" applyBorder="1" applyAlignment="1" applyProtection="1">
      <alignment horizontal="center" vertical="top" wrapText="1"/>
    </xf>
    <xf numFmtId="0" fontId="79" fillId="0" borderId="0" xfId="14" applyFont="1" applyFill="1" applyBorder="1" applyAlignment="1" applyProtection="1">
      <alignment horizontal="center" vertical="top" wrapText="1"/>
    </xf>
    <xf numFmtId="0" fontId="39" fillId="0" borderId="0" xfId="0" applyFont="1" applyFill="1" applyAlignment="1" applyProtection="1">
      <alignment vertical="top" wrapText="1"/>
    </xf>
    <xf numFmtId="167" fontId="79" fillId="0" borderId="0" xfId="14" applyNumberFormat="1" applyFont="1" applyFill="1" applyBorder="1" applyAlignment="1" applyProtection="1">
      <alignment horizontal="center" vertical="top" wrapText="1"/>
    </xf>
    <xf numFmtId="2" fontId="79" fillId="0" borderId="0" xfId="14" applyNumberFormat="1" applyFont="1" applyFill="1" applyBorder="1" applyAlignment="1" applyProtection="1">
      <alignment horizontal="center" vertical="top" wrapText="1"/>
    </xf>
    <xf numFmtId="0" fontId="79" fillId="0" borderId="0" xfId="0" applyFont="1" applyAlignment="1" applyProtection="1">
      <alignment vertical="top" wrapText="1"/>
    </xf>
    <xf numFmtId="0" fontId="30" fillId="0" borderId="0" xfId="0" applyFont="1" applyProtection="1"/>
    <xf numFmtId="166" fontId="37" fillId="0" borderId="0" xfId="672" applyNumberFormat="1" applyFont="1" applyBorder="1" applyAlignment="1" applyProtection="1">
      <alignment horizontal="center" vertical="top"/>
    </xf>
    <xf numFmtId="166" fontId="37" fillId="0" borderId="0" xfId="672" applyNumberFormat="1" applyFont="1" applyFill="1" applyBorder="1" applyAlignment="1" applyProtection="1">
      <alignment horizontal="center" vertical="top"/>
    </xf>
    <xf numFmtId="166" fontId="79" fillId="0" borderId="0" xfId="672" applyNumberFormat="1" applyFont="1" applyFill="1" applyBorder="1" applyAlignment="1" applyProtection="1">
      <alignment horizontal="center" vertical="top"/>
    </xf>
    <xf numFmtId="0" fontId="30" fillId="0" borderId="6" xfId="0" applyFont="1" applyBorder="1" applyAlignment="1" applyProtection="1">
      <alignment vertical="top" wrapText="1"/>
    </xf>
    <xf numFmtId="0" fontId="37" fillId="0" borderId="6" xfId="672" applyFont="1" applyBorder="1" applyAlignment="1" applyProtection="1">
      <alignment horizontal="center" vertical="top"/>
    </xf>
    <xf numFmtId="0" fontId="78" fillId="0" borderId="0" xfId="0" applyFont="1" applyFill="1" applyAlignment="1" applyProtection="1">
      <alignment vertical="top" wrapText="1"/>
    </xf>
    <xf numFmtId="0" fontId="79" fillId="0" borderId="0" xfId="672" applyFont="1" applyBorder="1" applyAlignment="1" applyProtection="1">
      <alignment horizontal="center" vertical="top"/>
    </xf>
    <xf numFmtId="49" fontId="79" fillId="0" borderId="0" xfId="0" applyNumberFormat="1" applyFont="1" applyFill="1" applyAlignment="1" applyProtection="1">
      <alignment vertical="top" wrapText="1"/>
    </xf>
    <xf numFmtId="166" fontId="79" fillId="0" borderId="0" xfId="672" applyNumberFormat="1" applyFont="1" applyBorder="1" applyAlignment="1" applyProtection="1">
      <alignment horizontal="center" vertical="top"/>
    </xf>
    <xf numFmtId="0" fontId="44" fillId="0" borderId="0" xfId="0" applyFont="1" applyFill="1" applyAlignment="1" applyProtection="1">
      <alignment horizontal="center" vertical="top"/>
    </xf>
    <xf numFmtId="0" fontId="44" fillId="0" borderId="0" xfId="0" applyFont="1" applyFill="1" applyAlignment="1" applyProtection="1">
      <alignment horizontal="center" vertical="top" wrapText="1"/>
    </xf>
    <xf numFmtId="167" fontId="79" fillId="0" borderId="0" xfId="672" applyNumberFormat="1" applyFont="1" applyBorder="1" applyAlignment="1" applyProtection="1">
      <alignment horizontal="center" vertical="top"/>
    </xf>
    <xf numFmtId="49" fontId="30" fillId="0" borderId="0" xfId="0" applyNumberFormat="1" applyFont="1" applyFill="1" applyAlignment="1" applyProtection="1">
      <alignment vertical="top" wrapText="1"/>
    </xf>
    <xf numFmtId="9" fontId="37" fillId="0" borderId="0" xfId="672" applyNumberFormat="1" applyFont="1" applyBorder="1" applyAlignment="1" applyProtection="1">
      <alignment horizontal="center" vertical="top"/>
    </xf>
    <xf numFmtId="2" fontId="79" fillId="0" borderId="0" xfId="672" applyNumberFormat="1" applyFont="1" applyBorder="1" applyAlignment="1" applyProtection="1">
      <alignment horizontal="center" vertical="top"/>
    </xf>
    <xf numFmtId="9" fontId="37" fillId="0" borderId="0" xfId="4" applyFont="1" applyBorder="1" applyAlignment="1" applyProtection="1">
      <alignment horizontal="center" vertical="top"/>
    </xf>
    <xf numFmtId="1" fontId="79" fillId="0" borderId="0" xfId="672" applyNumberFormat="1" applyFont="1" applyBorder="1" applyAlignment="1" applyProtection="1">
      <alignment horizontal="center" vertical="top"/>
    </xf>
    <xf numFmtId="168" fontId="79" fillId="0" borderId="0" xfId="672" applyNumberFormat="1" applyFont="1" applyBorder="1" applyAlignment="1" applyProtection="1">
      <alignment horizontal="center" vertical="top"/>
    </xf>
    <xf numFmtId="166" fontId="79" fillId="0" borderId="0" xfId="2" applyNumberFormat="1" applyFont="1" applyBorder="1" applyAlignment="1" applyProtection="1">
      <alignment horizontal="center" vertical="top"/>
    </xf>
    <xf numFmtId="0" fontId="79" fillId="0" borderId="0" xfId="0" applyFont="1" applyFill="1" applyAlignment="1" applyProtection="1">
      <alignment horizontal="left" vertical="top" wrapText="1"/>
    </xf>
    <xf numFmtId="49" fontId="44" fillId="0" borderId="0" xfId="0" applyNumberFormat="1" applyFont="1" applyFill="1" applyAlignment="1" applyProtection="1">
      <alignment vertical="top" wrapText="1"/>
    </xf>
    <xf numFmtId="0" fontId="30" fillId="0" borderId="0" xfId="0" applyFont="1" applyFill="1" applyProtection="1"/>
    <xf numFmtId="9" fontId="79" fillId="0" borderId="0" xfId="4" applyFont="1" applyBorder="1" applyAlignment="1" applyProtection="1">
      <alignment horizontal="center" vertical="top"/>
    </xf>
    <xf numFmtId="0" fontId="79" fillId="0" borderId="0" xfId="10" applyFont="1" applyFill="1" applyAlignment="1" applyProtection="1">
      <alignment vertical="top" wrapText="1"/>
    </xf>
    <xf numFmtId="1" fontId="30" fillId="0" borderId="0" xfId="0" applyNumberFormat="1" applyFont="1" applyFill="1" applyAlignment="1" applyProtection="1">
      <alignment vertical="top" wrapText="1"/>
    </xf>
    <xf numFmtId="169" fontId="79" fillId="0" borderId="0" xfId="672" applyNumberFormat="1" applyFont="1" applyBorder="1" applyAlignment="1" applyProtection="1">
      <alignment horizontal="center" vertical="top"/>
    </xf>
    <xf numFmtId="0" fontId="30" fillId="0" borderId="0" xfId="10" applyFont="1" applyAlignment="1" applyProtection="1">
      <alignment vertical="top"/>
    </xf>
    <xf numFmtId="0" fontId="0" fillId="0" borderId="0" xfId="0" applyFont="1" applyAlignment="1" applyProtection="1">
      <alignment vertical="top" wrapText="1"/>
    </xf>
    <xf numFmtId="0" fontId="95" fillId="0" borderId="0" xfId="10" applyFont="1" applyFill="1" applyBorder="1" applyAlignment="1" applyProtection="1">
      <alignment horizontal="center" vertical="top" wrapText="1"/>
    </xf>
    <xf numFmtId="0" fontId="0" fillId="0" borderId="0" xfId="0" applyFill="1" applyBorder="1" applyAlignment="1" applyProtection="1">
      <alignment horizontal="center" vertical="top"/>
    </xf>
    <xf numFmtId="0" fontId="7" fillId="0" borderId="0" xfId="672" applyBorder="1" applyProtection="1"/>
    <xf numFmtId="49" fontId="23" fillId="0" borderId="0" xfId="0" applyNumberFormat="1" applyFont="1" applyAlignment="1" applyProtection="1">
      <alignment horizontal="center" vertical="top" wrapText="1"/>
    </xf>
    <xf numFmtId="49" fontId="0" fillId="0" borderId="0" xfId="0" applyNumberFormat="1" applyAlignment="1" applyProtection="1">
      <alignment vertical="top" wrapText="1"/>
    </xf>
    <xf numFmtId="49" fontId="30" fillId="0" borderId="0" xfId="0" applyNumberFormat="1" applyFont="1" applyAlignment="1" applyProtection="1">
      <alignment vertical="top" wrapText="1"/>
    </xf>
    <xf numFmtId="0" fontId="35" fillId="0" borderId="0" xfId="0" applyFont="1" applyAlignment="1" applyProtection="1">
      <alignment vertical="top" wrapText="1"/>
    </xf>
    <xf numFmtId="0" fontId="55" fillId="0" borderId="0" xfId="0" applyFont="1" applyFill="1" applyAlignment="1" applyProtection="1">
      <alignment vertical="top" wrapText="1"/>
    </xf>
    <xf numFmtId="0" fontId="54" fillId="0" borderId="0" xfId="0" applyFont="1" applyFill="1" applyAlignment="1" applyProtection="1">
      <alignment vertical="top" wrapText="1"/>
    </xf>
    <xf numFmtId="49" fontId="39" fillId="0" borderId="0" xfId="0" applyNumberFormat="1" applyFont="1" applyFill="1" applyAlignment="1" applyProtection="1">
      <alignment vertical="top" wrapText="1"/>
    </xf>
    <xf numFmtId="2" fontId="81" fillId="0" borderId="0" xfId="0" applyNumberFormat="1" applyFont="1" applyFill="1" applyAlignment="1" applyProtection="1">
      <alignment horizontal="center" vertical="top" wrapText="1"/>
    </xf>
    <xf numFmtId="0" fontId="79" fillId="0" borderId="0" xfId="0" applyFont="1" applyFill="1" applyProtection="1"/>
    <xf numFmtId="0" fontId="39" fillId="0" borderId="0" xfId="10" applyAlignment="1" applyProtection="1">
      <alignment vertical="top" wrapText="1"/>
    </xf>
    <xf numFmtId="3" fontId="30" fillId="0" borderId="0" xfId="0" applyNumberFormat="1" applyFont="1" applyFill="1" applyAlignment="1" applyProtection="1">
      <alignment horizontal="left" vertical="top" wrapText="1"/>
    </xf>
    <xf numFmtId="0" fontId="0" fillId="0" borderId="0" xfId="0" applyProtection="1"/>
    <xf numFmtId="0" fontId="30" fillId="0" borderId="6" xfId="0" applyFont="1" applyFill="1" applyBorder="1" applyAlignment="1" applyProtection="1">
      <alignment vertical="top" wrapText="1"/>
    </xf>
    <xf numFmtId="49" fontId="0" fillId="0" borderId="6" xfId="0" applyNumberFormat="1" applyFill="1" applyBorder="1" applyAlignment="1" applyProtection="1">
      <alignment vertical="top" wrapText="1"/>
    </xf>
    <xf numFmtId="0" fontId="80" fillId="0" borderId="0" xfId="0" applyFont="1" applyFill="1" applyAlignment="1" applyProtection="1">
      <alignment vertical="top" wrapText="1"/>
    </xf>
    <xf numFmtId="0" fontId="0" fillId="0" borderId="0" xfId="0" applyFill="1" applyProtection="1"/>
    <xf numFmtId="0" fontId="30" fillId="0" borderId="0" xfId="10" applyFont="1" applyFill="1" applyAlignment="1" applyProtection="1">
      <alignment vertical="top" wrapText="1"/>
    </xf>
    <xf numFmtId="0" fontId="39" fillId="0" borderId="0" xfId="10" applyFill="1" applyAlignment="1" applyProtection="1">
      <alignment vertical="top" wrapText="1"/>
    </xf>
    <xf numFmtId="0" fontId="43" fillId="0" borderId="0" xfId="10" applyFont="1" applyProtection="1"/>
    <xf numFmtId="1" fontId="39" fillId="0" borderId="0" xfId="0" applyNumberFormat="1" applyFont="1" applyFill="1" applyAlignment="1" applyProtection="1">
      <alignment vertical="top" wrapText="1"/>
    </xf>
    <xf numFmtId="0" fontId="67" fillId="0" borderId="0" xfId="0" applyFont="1" applyFill="1" applyAlignment="1" applyProtection="1">
      <alignment vertical="top" wrapText="1"/>
    </xf>
    <xf numFmtId="0" fontId="30" fillId="0" borderId="0" xfId="10" applyFont="1" applyAlignment="1" applyProtection="1">
      <alignment vertical="top" wrapText="1"/>
    </xf>
    <xf numFmtId="0" fontId="46" fillId="0" borderId="0" xfId="0" applyFont="1" applyFill="1" applyAlignment="1" applyProtection="1">
      <alignment wrapText="1"/>
      <protection locked="0"/>
    </xf>
    <xf numFmtId="0" fontId="46" fillId="0" borderId="0" xfId="0" applyFont="1" applyFill="1" applyProtection="1">
      <protection locked="0"/>
    </xf>
    <xf numFmtId="0" fontId="30" fillId="0" borderId="0" xfId="0" applyFont="1" applyAlignment="1" applyProtection="1">
      <alignment wrapText="1"/>
      <protection locked="0"/>
    </xf>
    <xf numFmtId="167" fontId="37" fillId="0" borderId="0" xfId="672" applyNumberFormat="1" applyFont="1" applyBorder="1" applyAlignment="1" applyProtection="1">
      <alignment horizontal="center" vertical="top"/>
      <protection locked="0"/>
    </xf>
    <xf numFmtId="9" fontId="37" fillId="0" borderId="0" xfId="672" applyNumberFormat="1" applyFont="1" applyFill="1" applyBorder="1" applyAlignment="1" applyProtection="1">
      <alignment horizontal="center" vertical="top"/>
      <protection locked="0"/>
    </xf>
    <xf numFmtId="2" fontId="37" fillId="0" borderId="0" xfId="672" applyNumberFormat="1" applyFont="1" applyBorder="1" applyAlignment="1" applyProtection="1">
      <alignment horizontal="center" vertical="top"/>
      <protection locked="0"/>
    </xf>
    <xf numFmtId="167" fontId="37" fillId="0" borderId="0" xfId="672" applyNumberFormat="1" applyFont="1" applyFill="1" applyBorder="1" applyAlignment="1" applyProtection="1">
      <alignment horizontal="center" vertical="top"/>
      <protection locked="0"/>
    </xf>
    <xf numFmtId="1" fontId="37" fillId="0" borderId="0" xfId="672" applyNumberFormat="1" applyFont="1" applyFill="1" applyBorder="1" applyAlignment="1" applyProtection="1">
      <alignment horizontal="center" vertical="top"/>
      <protection locked="0"/>
    </xf>
    <xf numFmtId="0" fontId="34" fillId="0" borderId="0" xfId="672" applyFont="1" applyFill="1" applyBorder="1" applyAlignment="1" applyProtection="1">
      <alignment vertical="top" wrapText="1"/>
      <protection locked="0"/>
    </xf>
    <xf numFmtId="168" fontId="37" fillId="0" borderId="0" xfId="672" applyNumberFormat="1" applyFont="1" applyBorder="1" applyAlignment="1" applyProtection="1">
      <alignment horizontal="center" vertical="top"/>
      <protection locked="0"/>
    </xf>
    <xf numFmtId="9" fontId="37" fillId="0" borderId="0" xfId="672" applyNumberFormat="1" applyFont="1" applyFill="1" applyBorder="1" applyAlignment="1" applyProtection="1">
      <alignment horizontal="center" vertical="top" wrapText="1"/>
      <protection locked="0"/>
    </xf>
    <xf numFmtId="0" fontId="30" fillId="0" borderId="0" xfId="0" applyFont="1" applyFill="1" applyBorder="1" applyAlignment="1" applyProtection="1">
      <alignment horizontal="right" vertical="top"/>
      <protection locked="0"/>
    </xf>
    <xf numFmtId="0" fontId="46" fillId="0" borderId="0" xfId="0" applyFont="1" applyFill="1" applyAlignment="1" applyProtection="1">
      <alignment vertical="top" wrapText="1"/>
    </xf>
    <xf numFmtId="0" fontId="30" fillId="0" borderId="0" xfId="0" applyFont="1" applyFill="1" applyAlignment="1" applyProtection="1">
      <alignment horizontal="left" vertical="top" wrapText="1"/>
    </xf>
    <xf numFmtId="0" fontId="39" fillId="0" borderId="0" xfId="10" applyFill="1" applyProtection="1"/>
    <xf numFmtId="0" fontId="30" fillId="0" borderId="0" xfId="10" applyFont="1" applyFill="1" applyAlignment="1" applyProtection="1">
      <alignment horizontal="left" vertical="top" wrapText="1"/>
    </xf>
    <xf numFmtId="0" fontId="0" fillId="0" borderId="0" xfId="0" applyFill="1" applyAlignment="1" applyProtection="1">
      <alignment vertical="top" wrapText="1"/>
    </xf>
    <xf numFmtId="49" fontId="0" fillId="0" borderId="0" xfId="0" applyNumberFormat="1" applyFill="1" applyAlignment="1" applyProtection="1">
      <alignment vertical="top" wrapText="1"/>
    </xf>
    <xf numFmtId="2" fontId="96" fillId="0" borderId="0" xfId="0" applyNumberFormat="1" applyFont="1" applyAlignment="1" applyProtection="1">
      <alignment horizontal="center" vertical="top" wrapText="1"/>
    </xf>
    <xf numFmtId="2" fontId="90" fillId="0" borderId="0" xfId="0" applyNumberFormat="1" applyFont="1" applyFill="1" applyAlignment="1" applyProtection="1">
      <alignment horizontal="center" vertical="top" wrapText="1"/>
    </xf>
    <xf numFmtId="2" fontId="90" fillId="0" borderId="0" xfId="0" applyNumberFormat="1" applyFont="1" applyAlignment="1" applyProtection="1">
      <alignment horizontal="center" vertical="top" wrapText="1"/>
    </xf>
    <xf numFmtId="2" fontId="97" fillId="0" borderId="0" xfId="0" applyNumberFormat="1" applyFont="1" applyFill="1" applyAlignment="1" applyProtection="1">
      <alignment horizontal="center" vertical="top" wrapText="1"/>
    </xf>
    <xf numFmtId="2" fontId="90" fillId="0" borderId="0" xfId="0" applyNumberFormat="1" applyFont="1" applyAlignment="1" applyProtection="1">
      <alignment horizontal="center"/>
    </xf>
    <xf numFmtId="2" fontId="90" fillId="0" borderId="6" xfId="0" applyNumberFormat="1" applyFont="1" applyBorder="1" applyAlignment="1" applyProtection="1">
      <alignment horizontal="center" vertical="top" wrapText="1"/>
    </xf>
    <xf numFmtId="2" fontId="90" fillId="0" borderId="0" xfId="0" applyNumberFormat="1" applyFont="1" applyFill="1" applyAlignment="1" applyProtection="1">
      <alignment horizontal="center"/>
    </xf>
    <xf numFmtId="2" fontId="89" fillId="0" borderId="0" xfId="0" applyNumberFormat="1" applyFont="1" applyFill="1" applyAlignment="1" applyProtection="1">
      <alignment horizontal="center" vertical="top" wrapText="1"/>
    </xf>
    <xf numFmtId="170" fontId="28" fillId="11" borderId="7" xfId="1" applyNumberFormat="1" applyFont="1" applyFill="1" applyBorder="1"/>
    <xf numFmtId="9" fontId="90" fillId="0" borderId="0" xfId="0" applyNumberFormat="1" applyFont="1" applyFill="1" applyAlignment="1" applyProtection="1">
      <alignment horizontal="center" vertical="top" wrapText="1"/>
    </xf>
    <xf numFmtId="166" fontId="43" fillId="0" borderId="0" xfId="0" applyNumberFormat="1" applyFont="1" applyFill="1"/>
    <xf numFmtId="167" fontId="81" fillId="0" borderId="0" xfId="0" applyNumberFormat="1" applyFont="1" applyFill="1" applyAlignment="1" applyProtection="1">
      <alignment horizontal="center" vertical="top" wrapText="1"/>
    </xf>
    <xf numFmtId="169" fontId="81" fillId="0" borderId="0" xfId="0" applyNumberFormat="1" applyFont="1" applyFill="1" applyAlignment="1" applyProtection="1">
      <alignment horizontal="center" vertical="top" wrapText="1"/>
    </xf>
    <xf numFmtId="1" fontId="81" fillId="0" borderId="0" xfId="0" applyNumberFormat="1" applyFont="1" applyFill="1" applyAlignment="1" applyProtection="1">
      <alignment horizontal="center" vertical="top" wrapText="1"/>
    </xf>
    <xf numFmtId="166" fontId="81" fillId="0" borderId="0" xfId="0" applyNumberFormat="1" applyFont="1" applyFill="1" applyAlignment="1" applyProtection="1">
      <alignment horizontal="center" vertical="top" wrapText="1"/>
    </xf>
    <xf numFmtId="10" fontId="81" fillId="0" borderId="0" xfId="0" applyNumberFormat="1" applyFont="1" applyFill="1" applyAlignment="1" applyProtection="1">
      <alignment horizontal="center" vertical="top" wrapText="1"/>
    </xf>
    <xf numFmtId="166" fontId="90" fillId="0" borderId="0" xfId="0" applyNumberFormat="1" applyFont="1" applyFill="1" applyAlignment="1" applyProtection="1">
      <alignment horizontal="center" vertical="top" wrapText="1"/>
    </xf>
    <xf numFmtId="1" fontId="90" fillId="0" borderId="0" xfId="0" applyNumberFormat="1" applyFont="1" applyFill="1" applyAlignment="1" applyProtection="1">
      <alignment horizontal="center" vertical="top" wrapText="1"/>
    </xf>
    <xf numFmtId="0" fontId="72" fillId="0" borderId="0" xfId="0" applyFont="1" applyAlignment="1">
      <alignment horizontal="right" vertical="top" wrapText="1"/>
    </xf>
    <xf numFmtId="9" fontId="81" fillId="0" borderId="0" xfId="0" applyNumberFormat="1" applyFont="1" applyFill="1" applyAlignment="1" applyProtection="1">
      <alignment horizontal="center" vertical="top" wrapText="1"/>
    </xf>
    <xf numFmtId="0" fontId="72" fillId="0" borderId="0" xfId="0" applyFont="1" applyAlignment="1">
      <alignment horizontal="right" vertical="top" wrapText="1"/>
    </xf>
    <xf numFmtId="0" fontId="79" fillId="0" borderId="0" xfId="672" applyFont="1" applyFill="1" applyBorder="1" applyAlignment="1" applyProtection="1">
      <alignment horizontal="center" vertical="top"/>
    </xf>
    <xf numFmtId="0" fontId="37" fillId="0" borderId="0" xfId="0" applyFont="1" applyFill="1" applyBorder="1" applyAlignment="1">
      <alignment horizontal="left" wrapText="1"/>
    </xf>
    <xf numFmtId="0" fontId="25" fillId="0" borderId="0" xfId="0" applyFont="1" applyFill="1" applyBorder="1" applyAlignment="1">
      <alignment horizontal="right"/>
    </xf>
    <xf numFmtId="0" fontId="30" fillId="0" borderId="0" xfId="0" applyFont="1" applyAlignment="1">
      <alignment horizontal="center"/>
    </xf>
    <xf numFmtId="0" fontId="30" fillId="0" borderId="0" xfId="0" quotePrefix="1" applyFont="1" applyFill="1" applyBorder="1" applyAlignment="1">
      <alignment horizontal="center"/>
    </xf>
    <xf numFmtId="2" fontId="79" fillId="0" borderId="0" xfId="4" applyNumberFormat="1" applyFont="1" applyFill="1" applyBorder="1" applyAlignment="1" applyProtection="1">
      <alignment horizontal="center" vertical="top"/>
    </xf>
    <xf numFmtId="0" fontId="23" fillId="0" borderId="0" xfId="0" applyFont="1" applyFill="1" applyAlignment="1" applyProtection="1">
      <alignment horizontal="center" vertical="top" wrapText="1"/>
    </xf>
    <xf numFmtId="0" fontId="30" fillId="0" borderId="0" xfId="10" applyFont="1" applyFill="1" applyAlignment="1" applyProtection="1">
      <alignment vertical="top"/>
    </xf>
    <xf numFmtId="9" fontId="79" fillId="0" borderId="0" xfId="672" applyNumberFormat="1" applyFont="1" applyBorder="1" applyAlignment="1" applyProtection="1">
      <alignment horizontal="center" vertical="top"/>
    </xf>
    <xf numFmtId="0" fontId="81" fillId="0" borderId="0" xfId="10" applyFont="1" applyProtection="1">
      <protection locked="0"/>
    </xf>
    <xf numFmtId="0" fontId="0" fillId="0" borderId="0" xfId="0" applyFill="1" applyAlignment="1" applyProtection="1">
      <alignment horizontal="center" vertical="top" wrapText="1"/>
      <protection locked="0"/>
    </xf>
    <xf numFmtId="0" fontId="86" fillId="0" borderId="0" xfId="0" applyFont="1" applyFill="1" applyAlignment="1" applyProtection="1">
      <alignment horizontal="center" vertical="top" wrapText="1"/>
      <protection locked="0"/>
    </xf>
    <xf numFmtId="0" fontId="30" fillId="0" borderId="6" xfId="0" applyFont="1" applyFill="1" applyBorder="1" applyAlignment="1" applyProtection="1">
      <alignment horizontal="center" vertical="top" wrapText="1"/>
      <protection locked="0"/>
    </xf>
    <xf numFmtId="0" fontId="98" fillId="0" borderId="0" xfId="0" applyFont="1" applyFill="1" applyProtection="1">
      <protection locked="0"/>
    </xf>
    <xf numFmtId="0" fontId="98" fillId="0" borderId="0" xfId="0" applyFont="1" applyFill="1" applyAlignment="1" applyProtection="1">
      <alignment wrapText="1"/>
      <protection locked="0"/>
    </xf>
    <xf numFmtId="0" fontId="28" fillId="3" borderId="5" xfId="2" applyNumberFormat="1" applyFont="1" applyFill="1" applyBorder="1"/>
    <xf numFmtId="0" fontId="0" fillId="0" borderId="18" xfId="0" applyBorder="1" applyAlignment="1">
      <alignment horizontal="right"/>
    </xf>
    <xf numFmtId="0" fontId="28" fillId="11" borderId="7" xfId="0" applyNumberFormat="1" applyFont="1" applyFill="1" applyBorder="1"/>
    <xf numFmtId="0" fontId="25" fillId="0" borderId="0" xfId="0" applyFont="1" applyFill="1" applyBorder="1" applyAlignment="1">
      <alignment wrapText="1"/>
    </xf>
    <xf numFmtId="166" fontId="34" fillId="0" borderId="0" xfId="9" applyNumberFormat="1" applyFont="1" applyFill="1" applyBorder="1"/>
    <xf numFmtId="44" fontId="87" fillId="0" borderId="1" xfId="0" applyNumberFormat="1" applyFont="1" applyBorder="1"/>
    <xf numFmtId="44" fontId="93" fillId="12" borderId="1" xfId="0" applyNumberFormat="1" applyFont="1" applyFill="1" applyBorder="1"/>
    <xf numFmtId="44" fontId="88" fillId="12" borderId="1" xfId="0" applyNumberFormat="1" applyFont="1" applyFill="1" applyBorder="1"/>
    <xf numFmtId="2" fontId="41" fillId="0" borderId="0" xfId="0" applyNumberFormat="1" applyFont="1" applyFill="1" applyBorder="1"/>
    <xf numFmtId="2" fontId="34" fillId="0" borderId="0" xfId="0" applyNumberFormat="1" applyFont="1" applyFill="1" applyBorder="1"/>
    <xf numFmtId="2" fontId="21" fillId="0" borderId="0" xfId="2" applyNumberFormat="1" applyFont="1" applyFill="1" applyBorder="1"/>
    <xf numFmtId="2" fontId="0" fillId="0" borderId="0" xfId="0" applyNumberFormat="1"/>
    <xf numFmtId="2" fontId="44" fillId="0" borderId="0" xfId="0" applyNumberFormat="1" applyFont="1"/>
    <xf numFmtId="2" fontId="41" fillId="0" borderId="0" xfId="0" applyNumberFormat="1" applyFont="1"/>
    <xf numFmtId="2" fontId="41" fillId="0" borderId="0" xfId="0" applyNumberFormat="1" applyFont="1" applyAlignment="1">
      <alignment horizontal="right"/>
    </xf>
    <xf numFmtId="2" fontId="0" fillId="0" borderId="0" xfId="0" applyNumberFormat="1" applyAlignment="1">
      <alignment horizontal="right"/>
    </xf>
    <xf numFmtId="2" fontId="43" fillId="0" borderId="0" xfId="0" applyNumberFormat="1" applyFont="1" applyAlignment="1">
      <alignment horizontal="right"/>
    </xf>
    <xf numFmtId="0" fontId="3" fillId="0" borderId="0" xfId="716" applyFont="1"/>
    <xf numFmtId="0" fontId="99" fillId="0" borderId="0" xfId="0" applyFont="1" applyAlignment="1" applyProtection="1">
      <alignment vertical="top" wrapText="1"/>
    </xf>
    <xf numFmtId="0" fontId="99" fillId="0" borderId="0" xfId="0" applyFont="1" applyFill="1" applyAlignment="1" applyProtection="1">
      <alignment vertical="top" wrapText="1"/>
    </xf>
    <xf numFmtId="0" fontId="99" fillId="0" borderId="6" xfId="0" applyFont="1" applyFill="1" applyBorder="1" applyAlignment="1" applyProtection="1">
      <alignment vertical="top" wrapText="1"/>
    </xf>
    <xf numFmtId="167" fontId="33" fillId="0" borderId="0" xfId="717" applyNumberFormat="1" applyAlignment="1">
      <alignment horizontal="center"/>
    </xf>
    <xf numFmtId="169" fontId="33" fillId="0" borderId="0" xfId="717" applyNumberFormat="1" applyAlignment="1">
      <alignment horizontal="center"/>
    </xf>
    <xf numFmtId="2" fontId="33" fillId="0" borderId="17" xfId="717" applyNumberFormat="1" applyBorder="1" applyAlignment="1">
      <alignment horizontal="center"/>
    </xf>
    <xf numFmtId="1" fontId="33" fillId="0" borderId="17" xfId="717" applyNumberFormat="1" applyBorder="1" applyAlignment="1">
      <alignment horizontal="center"/>
    </xf>
    <xf numFmtId="167" fontId="0" fillId="0" borderId="17" xfId="0" applyNumberFormat="1" applyBorder="1" applyAlignment="1">
      <alignment horizontal="center"/>
    </xf>
    <xf numFmtId="2" fontId="33" fillId="0" borderId="17" xfId="2" applyNumberFormat="1" applyFont="1" applyBorder="1" applyAlignment="1">
      <alignment horizontal="center"/>
    </xf>
    <xf numFmtId="0" fontId="33" fillId="0" borderId="17" xfId="717" applyBorder="1" applyAlignment="1">
      <alignment horizontal="center"/>
    </xf>
    <xf numFmtId="0" fontId="100" fillId="0" borderId="0" xfId="715" applyNumberFormat="1" applyFont="1"/>
    <xf numFmtId="0" fontId="101" fillId="0" borderId="0" xfId="717" applyNumberFormat="1" applyFont="1" applyAlignment="1">
      <alignment horizontal="center"/>
    </xf>
    <xf numFmtId="0" fontId="101" fillId="0" borderId="17" xfId="717" applyNumberFormat="1" applyFont="1" applyBorder="1" applyAlignment="1">
      <alignment horizontal="center"/>
    </xf>
    <xf numFmtId="0" fontId="86" fillId="0" borderId="17" xfId="717" applyNumberFormat="1" applyFont="1" applyFill="1" applyBorder="1" applyAlignment="1">
      <alignment horizontal="center"/>
    </xf>
    <xf numFmtId="0" fontId="86" fillId="0" borderId="0" xfId="717" applyNumberFormat="1" applyFont="1" applyFill="1" applyAlignment="1">
      <alignment horizontal="center"/>
    </xf>
    <xf numFmtId="166" fontId="32" fillId="0" borderId="0" xfId="3" applyNumberFormat="1" applyFill="1" applyBorder="1"/>
    <xf numFmtId="49" fontId="34" fillId="0" borderId="0" xfId="0" quotePrefix="1" applyNumberFormat="1" applyFont="1" applyFill="1" applyBorder="1" applyAlignment="1">
      <alignment horizontal="center"/>
    </xf>
    <xf numFmtId="49" fontId="34" fillId="0" borderId="0" xfId="0" quotePrefix="1" applyNumberFormat="1" applyFont="1" applyFill="1" applyBorder="1" applyAlignment="1">
      <alignment horizontal="left"/>
    </xf>
    <xf numFmtId="0" fontId="34" fillId="0" borderId="0" xfId="0" applyFont="1" applyAlignment="1">
      <alignment horizontal="left"/>
    </xf>
    <xf numFmtId="0" fontId="35" fillId="0" borderId="0" xfId="0" applyFont="1" applyFill="1" applyAlignment="1" applyProtection="1">
      <alignment vertical="top" wrapText="1"/>
    </xf>
    <xf numFmtId="0" fontId="43" fillId="0" borderId="0" xfId="10" applyFont="1" applyFill="1" applyProtection="1"/>
    <xf numFmtId="0" fontId="81" fillId="0" borderId="0" xfId="10" applyFont="1" applyFill="1" applyProtection="1"/>
    <xf numFmtId="166" fontId="0" fillId="0" borderId="20" xfId="0" applyNumberFormat="1" applyBorder="1"/>
    <xf numFmtId="0" fontId="0" fillId="0" borderId="20" xfId="0" applyBorder="1"/>
    <xf numFmtId="49" fontId="47" fillId="15" borderId="1" xfId="0" applyNumberFormat="1" applyFont="1" applyFill="1" applyBorder="1" applyAlignment="1">
      <alignment horizontal="center" wrapText="1"/>
    </xf>
    <xf numFmtId="0" fontId="47" fillId="16" borderId="1" xfId="0" applyFont="1" applyFill="1" applyBorder="1" applyAlignment="1">
      <alignment horizontal="center" wrapText="1"/>
    </xf>
    <xf numFmtId="0" fontId="47" fillId="17" borderId="1" xfId="0" applyFont="1" applyFill="1" applyBorder="1"/>
    <xf numFmtId="0" fontId="102" fillId="18" borderId="1" xfId="0" applyFont="1" applyFill="1" applyBorder="1"/>
    <xf numFmtId="0" fontId="21" fillId="0" borderId="0" xfId="0" applyFont="1" applyFill="1" applyBorder="1"/>
    <xf numFmtId="0" fontId="20" fillId="0" borderId="0" xfId="0" applyFont="1" applyFill="1" applyBorder="1"/>
    <xf numFmtId="0" fontId="47" fillId="19" borderId="1" xfId="0" applyFont="1" applyFill="1" applyBorder="1"/>
    <xf numFmtId="0" fontId="72" fillId="0" borderId="0" xfId="0" applyFont="1" applyAlignment="1">
      <alignment horizontal="right" vertical="top" wrapText="1"/>
    </xf>
    <xf numFmtId="0" fontId="72" fillId="0" borderId="0" xfId="0" applyFont="1" applyFill="1" applyBorder="1" applyAlignment="1">
      <alignment horizontal="right" vertical="top" wrapText="1"/>
    </xf>
    <xf numFmtId="0" fontId="47" fillId="20" borderId="1" xfId="0" applyFont="1" applyFill="1" applyBorder="1"/>
    <xf numFmtId="0" fontId="47" fillId="21" borderId="1" xfId="0" applyFont="1" applyFill="1" applyBorder="1" applyAlignment="1">
      <alignment horizontal="center" wrapText="1"/>
    </xf>
    <xf numFmtId="44" fontId="87" fillId="15" borderId="1" xfId="9" applyNumberFormat="1" applyFont="1" applyFill="1" applyBorder="1" applyAlignment="1">
      <alignment horizontal="left"/>
    </xf>
    <xf numFmtId="44" fontId="4" fillId="16" borderId="1" xfId="0" applyNumberFormat="1" applyFont="1" applyFill="1" applyBorder="1" applyAlignment="1">
      <alignment horizontal="left" wrapText="1"/>
    </xf>
    <xf numFmtId="44" fontId="16" fillId="21" borderId="1" xfId="0" applyNumberFormat="1" applyFont="1" applyFill="1" applyBorder="1" applyAlignment="1">
      <alignment horizontal="left"/>
    </xf>
    <xf numFmtId="44" fontId="16" fillId="15" borderId="1" xfId="0" applyNumberFormat="1" applyFont="1" applyFill="1" applyBorder="1" applyAlignment="1">
      <alignment horizontal="left"/>
    </xf>
    <xf numFmtId="44" fontId="15" fillId="15" borderId="1" xfId="0" applyNumberFormat="1" applyFont="1" applyFill="1" applyBorder="1" applyAlignment="1">
      <alignment horizontal="left"/>
    </xf>
    <xf numFmtId="0" fontId="47" fillId="22" borderId="1" xfId="0" applyFont="1" applyFill="1" applyBorder="1"/>
    <xf numFmtId="0" fontId="47" fillId="23" borderId="1" xfId="0" applyFont="1" applyFill="1" applyBorder="1"/>
    <xf numFmtId="0" fontId="34" fillId="0" borderId="1" xfId="0" applyFont="1" applyFill="1" applyBorder="1" applyAlignment="1">
      <alignment horizontal="center"/>
    </xf>
    <xf numFmtId="9" fontId="0" fillId="0" borderId="1" xfId="0" applyNumberFormat="1" applyFill="1" applyBorder="1" applyAlignment="1">
      <alignment horizontal="center"/>
    </xf>
    <xf numFmtId="0" fontId="25" fillId="0" borderId="0" xfId="0" applyFont="1" applyAlignment="1">
      <alignment horizontal="left" wrapText="1"/>
    </xf>
    <xf numFmtId="0" fontId="0" fillId="0" borderId="0" xfId="0" applyFill="1" applyAlignment="1">
      <alignment vertical="top"/>
    </xf>
    <xf numFmtId="0" fontId="34" fillId="0" borderId="0" xfId="0" applyFont="1" applyFill="1" applyAlignment="1">
      <alignment horizontal="left"/>
    </xf>
    <xf numFmtId="0" fontId="30" fillId="0" borderId="0" xfId="0" applyFont="1" applyAlignment="1">
      <alignment horizontal="right"/>
    </xf>
    <xf numFmtId="0" fontId="30" fillId="0" borderId="0" xfId="0" applyFont="1" applyFill="1" applyAlignment="1">
      <alignment horizontal="right"/>
    </xf>
    <xf numFmtId="0" fontId="25" fillId="5" borderId="0" xfId="0" applyFont="1" applyFill="1" applyAlignment="1">
      <alignment horizontal="right"/>
    </xf>
    <xf numFmtId="0" fontId="0" fillId="0" borderId="0" xfId="0" applyNumberFormat="1" applyFill="1" applyAlignment="1">
      <alignment horizontal="left" vertical="top" wrapText="1"/>
    </xf>
    <xf numFmtId="0" fontId="85" fillId="0" borderId="2" xfId="0" applyFont="1" applyBorder="1" applyAlignment="1">
      <alignment horizontal="center"/>
    </xf>
    <xf numFmtId="0" fontId="23" fillId="0" borderId="26" xfId="0" applyFont="1" applyBorder="1" applyAlignment="1">
      <alignment horizontal="center" vertical="center"/>
    </xf>
    <xf numFmtId="49" fontId="47" fillId="15" borderId="1" xfId="0" applyNumberFormat="1" applyFont="1" applyFill="1" applyBorder="1" applyAlignment="1">
      <alignment horizontal="center" vertical="center" wrapText="1"/>
    </xf>
    <xf numFmtId="0" fontId="47" fillId="16" borderId="1" xfId="0" applyFont="1" applyFill="1" applyBorder="1" applyAlignment="1">
      <alignment horizontal="center" vertical="center" wrapText="1"/>
    </xf>
    <xf numFmtId="0" fontId="47" fillId="21" borderId="1" xfId="0" applyFont="1" applyFill="1" applyBorder="1" applyAlignment="1">
      <alignment horizontal="center" vertical="center" wrapText="1"/>
    </xf>
    <xf numFmtId="0" fontId="34" fillId="13" borderId="1" xfId="0" applyFont="1" applyFill="1" applyBorder="1" applyAlignment="1">
      <alignment horizontal="center" vertical="center" wrapText="1"/>
    </xf>
    <xf numFmtId="0" fontId="23" fillId="0" borderId="1" xfId="0" applyFont="1" applyBorder="1" applyAlignment="1">
      <alignment vertical="center"/>
    </xf>
    <xf numFmtId="0" fontId="23" fillId="0" borderId="26" xfId="0" applyFont="1" applyBorder="1" applyAlignment="1">
      <alignment vertical="center"/>
    </xf>
    <xf numFmtId="2" fontId="79" fillId="0" borderId="0" xfId="0" applyNumberFormat="1" applyFont="1" applyFill="1" applyAlignment="1" applyProtection="1">
      <alignment vertical="top" wrapText="1"/>
    </xf>
    <xf numFmtId="0" fontId="37" fillId="0" borderId="0" xfId="672" applyFont="1" applyBorder="1" applyAlignment="1" applyProtection="1">
      <alignment vertical="top"/>
    </xf>
    <xf numFmtId="0" fontId="30" fillId="0" borderId="0" xfId="10" applyFont="1" applyAlignment="1" applyProtection="1">
      <alignment horizontal="left" vertical="top" wrapText="1"/>
    </xf>
    <xf numFmtId="166" fontId="82" fillId="0" borderId="0" xfId="672" applyNumberFormat="1" applyFont="1" applyBorder="1" applyAlignment="1" applyProtection="1">
      <alignment horizontal="center" vertical="top"/>
      <protection locked="0"/>
    </xf>
    <xf numFmtId="166" fontId="82" fillId="0" borderId="0" xfId="672" applyNumberFormat="1" applyFont="1" applyFill="1" applyBorder="1" applyAlignment="1" applyProtection="1">
      <alignment horizontal="center" vertical="top"/>
      <protection locked="0"/>
    </xf>
    <xf numFmtId="2" fontId="28" fillId="11" borderId="7" xfId="1" applyNumberFormat="1" applyFont="1" applyFill="1" applyBorder="1" applyAlignment="1">
      <alignment horizontal="right"/>
    </xf>
    <xf numFmtId="0" fontId="0" fillId="8" borderId="2" xfId="0" applyNumberFormat="1" applyFill="1" applyBorder="1"/>
    <xf numFmtId="0" fontId="34" fillId="0" borderId="0" xfId="0" applyFont="1" applyAlignment="1"/>
    <xf numFmtId="0" fontId="34" fillId="0" borderId="0" xfId="0" applyFont="1" applyBorder="1"/>
    <xf numFmtId="0" fontId="0" fillId="0" borderId="0" xfId="0"/>
    <xf numFmtId="0" fontId="0" fillId="0" borderId="0" xfId="0" applyFill="1" applyBorder="1"/>
    <xf numFmtId="0" fontId="0" fillId="0" borderId="0" xfId="0" applyBorder="1"/>
    <xf numFmtId="0" fontId="0" fillId="0" borderId="0" xfId="0" applyFill="1"/>
    <xf numFmtId="0" fontId="35" fillId="0" borderId="0" xfId="0" applyFont="1" applyFill="1" applyAlignment="1" applyProtection="1">
      <alignment vertical="top" wrapText="1"/>
    </xf>
    <xf numFmtId="0" fontId="30" fillId="0" borderId="0" xfId="0" applyFont="1" applyFill="1" applyBorder="1" applyAlignment="1" applyProtection="1">
      <alignment vertical="top"/>
    </xf>
    <xf numFmtId="0" fontId="34" fillId="0" borderId="0" xfId="0" applyFont="1" applyAlignment="1">
      <alignment horizontal="left"/>
    </xf>
    <xf numFmtId="0" fontId="0" fillId="0" borderId="0" xfId="0" applyAlignment="1">
      <alignment horizontal="center"/>
    </xf>
    <xf numFmtId="0" fontId="34" fillId="0" borderId="0" xfId="0" applyFont="1" applyAlignment="1">
      <alignment horizontal="left"/>
    </xf>
    <xf numFmtId="0" fontId="0" fillId="0" borderId="0" xfId="0" applyAlignment="1">
      <alignment horizontal="center"/>
    </xf>
    <xf numFmtId="0" fontId="101" fillId="0" borderId="0" xfId="0" applyFont="1"/>
    <xf numFmtId="0" fontId="101" fillId="0" borderId="0" xfId="0" applyFont="1" applyAlignment="1">
      <alignment horizontal="center"/>
    </xf>
    <xf numFmtId="0" fontId="34" fillId="0" borderId="8" xfId="0" applyFont="1" applyBorder="1" applyAlignment="1">
      <alignment horizontal="center"/>
    </xf>
    <xf numFmtId="0" fontId="0" fillId="0" borderId="1" xfId="0" applyBorder="1" applyAlignment="1">
      <alignment horizontal="center" wrapText="1"/>
    </xf>
    <xf numFmtId="0" fontId="0" fillId="0" borderId="27" xfId="0" applyFill="1" applyBorder="1" applyAlignment="1">
      <alignment horizontal="center" vertical="center" wrapText="1"/>
    </xf>
    <xf numFmtId="0" fontId="0" fillId="0" borderId="5" xfId="0" applyBorder="1"/>
    <xf numFmtId="0" fontId="0" fillId="24" borderId="0" xfId="0" applyFill="1"/>
    <xf numFmtId="0" fontId="0" fillId="24" borderId="0" xfId="0" applyFill="1" applyAlignment="1">
      <alignment horizontal="center"/>
    </xf>
    <xf numFmtId="0" fontId="0" fillId="24" borderId="0" xfId="0" applyFill="1" applyBorder="1"/>
    <xf numFmtId="9" fontId="0" fillId="0" borderId="0" xfId="4" applyFont="1" applyAlignment="1">
      <alignment horizontal="center"/>
    </xf>
    <xf numFmtId="0" fontId="0" fillId="0" borderId="0" xfId="0" applyAlignment="1">
      <alignment horizontal="center"/>
    </xf>
    <xf numFmtId="0" fontId="0" fillId="0" borderId="1" xfId="0" applyFill="1" applyBorder="1" applyAlignment="1">
      <alignment horizontal="center" wrapText="1"/>
    </xf>
    <xf numFmtId="0" fontId="0" fillId="25" borderId="1" xfId="0" applyFill="1" applyBorder="1" applyAlignment="1">
      <alignment horizontal="center" wrapText="1"/>
    </xf>
    <xf numFmtId="0" fontId="104" fillId="0" borderId="0" xfId="0" applyFont="1" applyFill="1" applyAlignment="1" applyProtection="1">
      <alignment vertical="top" wrapText="1"/>
    </xf>
    <xf numFmtId="1" fontId="82" fillId="0" borderId="0" xfId="14" applyNumberFormat="1" applyFont="1" applyFill="1" applyBorder="1" applyAlignment="1" applyProtection="1">
      <alignment horizontal="center" vertical="top" wrapText="1"/>
    </xf>
    <xf numFmtId="1" fontId="30" fillId="11" borderId="5" xfId="0" applyNumberFormat="1" applyFont="1" applyFill="1" applyBorder="1"/>
    <xf numFmtId="0" fontId="0" fillId="0" borderId="0" xfId="0" applyAlignment="1">
      <alignment horizontal="center"/>
    </xf>
    <xf numFmtId="0" fontId="0" fillId="0" borderId="0" xfId="0" applyFill="1" applyAlignment="1">
      <alignment vertical="top" wrapText="1"/>
    </xf>
    <xf numFmtId="0" fontId="0" fillId="0" borderId="0" xfId="0" applyFill="1" applyAlignment="1">
      <alignment horizontal="left" vertical="top" wrapText="1"/>
    </xf>
    <xf numFmtId="0" fontId="34" fillId="0" borderId="0" xfId="0" applyFont="1" applyAlignment="1">
      <alignment horizontal="center"/>
    </xf>
    <xf numFmtId="166" fontId="0" fillId="26" borderId="0" xfId="0" applyNumberFormat="1" applyFill="1"/>
    <xf numFmtId="2" fontId="28" fillId="3" borderId="7" xfId="0" applyNumberFormat="1" applyFont="1" applyFill="1" applyBorder="1"/>
    <xf numFmtId="0" fontId="44" fillId="0" borderId="0" xfId="0" applyFont="1" applyFill="1" applyBorder="1" applyAlignment="1" applyProtection="1">
      <alignment horizontal="center" vertical="top"/>
      <protection locked="0"/>
    </xf>
    <xf numFmtId="167" fontId="28" fillId="11" borderId="7" xfId="1" applyNumberFormat="1" applyFont="1" applyFill="1" applyBorder="1" applyAlignment="1">
      <alignment horizontal="right"/>
    </xf>
    <xf numFmtId="0" fontId="0" fillId="0" borderId="0" xfId="0" applyAlignment="1">
      <alignment horizontal="center"/>
    </xf>
    <xf numFmtId="0" fontId="34" fillId="0" borderId="0" xfId="0" applyFont="1" applyAlignment="1">
      <alignment horizontal="left"/>
    </xf>
    <xf numFmtId="0" fontId="72"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34" fillId="0" borderId="0" xfId="0" applyFont="1" applyAlignment="1">
      <alignment horizontal="center"/>
    </xf>
    <xf numFmtId="0" fontId="0" fillId="0" borderId="0" xfId="0" applyAlignment="1">
      <alignment vertical="top"/>
    </xf>
    <xf numFmtId="171" fontId="28" fillId="11" borderId="7" xfId="1" applyNumberFormat="1" applyFont="1" applyFill="1" applyBorder="1"/>
    <xf numFmtId="2" fontId="28" fillId="9" borderId="7" xfId="8" applyNumberFormat="1" applyFill="1"/>
    <xf numFmtId="0" fontId="23" fillId="0" borderId="0" xfId="0" applyFont="1" applyBorder="1" applyAlignment="1" applyProtection="1">
      <alignment horizontal="center" vertical="center" wrapText="1"/>
      <protection locked="0"/>
    </xf>
    <xf numFmtId="0" fontId="107" fillId="0" borderId="0" xfId="672" applyFont="1" applyBorder="1" applyAlignment="1" applyProtection="1">
      <alignment horizontal="center" vertical="top"/>
      <protection locked="0"/>
    </xf>
    <xf numFmtId="0" fontId="35" fillId="0" borderId="0" xfId="0" applyFont="1" applyFill="1" applyBorder="1" applyAlignment="1" applyProtection="1">
      <alignment wrapText="1"/>
      <protection locked="0"/>
    </xf>
    <xf numFmtId="0" fontId="35" fillId="0" borderId="0" xfId="0" applyFont="1" applyFill="1" applyBorder="1" applyAlignment="1" applyProtection="1">
      <alignment horizontal="left"/>
      <protection locked="0"/>
    </xf>
    <xf numFmtId="0" fontId="35" fillId="0" borderId="0" xfId="0" applyFont="1" applyFill="1" applyBorder="1" applyAlignment="1" applyProtection="1">
      <alignment horizontal="left" wrapText="1"/>
      <protection locked="0"/>
    </xf>
    <xf numFmtId="0" fontId="35" fillId="0" borderId="0" xfId="0" applyFont="1" applyProtection="1">
      <protection locked="0"/>
    </xf>
    <xf numFmtId="0" fontId="107" fillId="0" borderId="0" xfId="14" applyFont="1" applyFill="1" applyBorder="1" applyAlignment="1" applyProtection="1">
      <alignment horizontal="center" vertical="top" wrapText="1"/>
      <protection locked="0"/>
    </xf>
    <xf numFmtId="0" fontId="35" fillId="0" borderId="0" xfId="0" applyFont="1" applyFill="1" applyBorder="1" applyProtection="1">
      <protection locked="0"/>
    </xf>
    <xf numFmtId="1" fontId="107" fillId="0" borderId="0" xfId="14" applyNumberFormat="1" applyFont="1" applyBorder="1" applyAlignment="1" applyProtection="1">
      <alignment horizontal="center" vertical="top" wrapText="1"/>
      <protection locked="0"/>
    </xf>
    <xf numFmtId="1" fontId="107" fillId="0" borderId="0" xfId="14" applyNumberFormat="1" applyFont="1" applyFill="1" applyBorder="1" applyAlignment="1" applyProtection="1">
      <alignment horizontal="center" vertical="top" wrapText="1"/>
      <protection locked="0"/>
    </xf>
    <xf numFmtId="0" fontId="43" fillId="0" borderId="0" xfId="0" applyFont="1" applyFill="1" applyAlignment="1" applyProtection="1">
      <alignment vertical="top" wrapText="1"/>
    </xf>
    <xf numFmtId="0" fontId="43" fillId="0" borderId="0" xfId="0" applyFont="1" applyFill="1" applyBorder="1" applyAlignment="1" applyProtection="1">
      <alignment wrapText="1"/>
      <protection locked="0"/>
    </xf>
    <xf numFmtId="37" fontId="43" fillId="0" borderId="0" xfId="0" applyNumberFormat="1" applyFont="1" applyFill="1" applyBorder="1" applyProtection="1">
      <protection locked="0"/>
    </xf>
    <xf numFmtId="0" fontId="43" fillId="0" borderId="0" xfId="0" applyFont="1" applyFill="1" applyBorder="1" applyProtection="1">
      <protection locked="0"/>
    </xf>
    <xf numFmtId="0" fontId="43" fillId="0" borderId="0" xfId="0" applyFont="1" applyProtection="1">
      <protection locked="0"/>
    </xf>
    <xf numFmtId="0" fontId="35" fillId="0" borderId="0" xfId="0" applyFont="1" applyAlignment="1" applyProtection="1">
      <alignment wrapText="1"/>
      <protection locked="0"/>
    </xf>
    <xf numFmtId="3" fontId="107" fillId="0" borderId="0" xfId="14" applyNumberFormat="1" applyFont="1" applyFill="1" applyBorder="1" applyAlignment="1" applyProtection="1">
      <alignment horizontal="center" vertical="top" wrapText="1"/>
      <protection locked="0"/>
    </xf>
    <xf numFmtId="167" fontId="107" fillId="0" borderId="0" xfId="14" applyNumberFormat="1" applyFont="1" applyFill="1" applyBorder="1" applyAlignment="1" applyProtection="1">
      <alignment horizontal="center" vertical="top" wrapText="1"/>
      <protection locked="0"/>
    </xf>
    <xf numFmtId="0" fontId="35" fillId="0" borderId="0" xfId="0" applyFont="1" applyFill="1" applyProtection="1"/>
    <xf numFmtId="0" fontId="35" fillId="0" borderId="0" xfId="0" applyFont="1" applyFill="1" applyAlignment="1" applyProtection="1">
      <alignment wrapText="1"/>
      <protection locked="0"/>
    </xf>
    <xf numFmtId="0" fontId="35" fillId="0" borderId="0" xfId="0" applyFont="1" applyFill="1" applyProtection="1">
      <protection locked="0"/>
    </xf>
    <xf numFmtId="2" fontId="107" fillId="0" borderId="0" xfId="14" applyNumberFormat="1" applyFont="1" applyFill="1" applyBorder="1" applyAlignment="1" applyProtection="1">
      <alignment horizontal="center" vertical="top" wrapText="1"/>
      <protection locked="0"/>
    </xf>
    <xf numFmtId="167" fontId="107" fillId="0" borderId="0" xfId="672" applyNumberFormat="1" applyFont="1" applyBorder="1" applyAlignment="1" applyProtection="1">
      <alignment horizontal="center" vertical="top"/>
      <protection locked="0"/>
    </xf>
    <xf numFmtId="0" fontId="35" fillId="0" borderId="0" xfId="0" applyFont="1" applyProtection="1"/>
    <xf numFmtId="2" fontId="107" fillId="0" borderId="0" xfId="672" applyNumberFormat="1" applyFont="1" applyBorder="1" applyAlignment="1" applyProtection="1">
      <alignment horizontal="center" vertical="top"/>
      <protection locked="0"/>
    </xf>
    <xf numFmtId="2" fontId="107" fillId="0" borderId="0" xfId="672" applyNumberFormat="1" applyFont="1" applyFill="1" applyBorder="1" applyAlignment="1" applyProtection="1">
      <alignment horizontal="center" vertical="top"/>
      <protection locked="0"/>
    </xf>
    <xf numFmtId="0" fontId="103" fillId="0" borderId="0" xfId="0" applyFont="1" applyFill="1" applyAlignment="1" applyProtection="1">
      <alignment vertical="top" wrapText="1"/>
    </xf>
    <xf numFmtId="0" fontId="103" fillId="0" borderId="0" xfId="0" applyFont="1" applyFill="1" applyAlignment="1" applyProtection="1">
      <alignment wrapText="1"/>
      <protection locked="0"/>
    </xf>
    <xf numFmtId="0" fontId="103" fillId="0" borderId="0" xfId="0" applyFont="1" applyFill="1" applyProtection="1">
      <protection locked="0"/>
    </xf>
    <xf numFmtId="167" fontId="107" fillId="0" borderId="0" xfId="672" applyNumberFormat="1" applyFont="1" applyFill="1" applyBorder="1" applyAlignment="1" applyProtection="1">
      <alignment horizontal="center" vertical="top"/>
      <protection locked="0"/>
    </xf>
    <xf numFmtId="0" fontId="107" fillId="0" borderId="0" xfId="672" applyFont="1" applyFill="1" applyBorder="1" applyAlignment="1" applyProtection="1">
      <alignment horizontal="center" vertical="top"/>
      <protection locked="0"/>
    </xf>
    <xf numFmtId="0" fontId="35" fillId="0" borderId="0" xfId="10" applyFont="1" applyFill="1" applyAlignment="1" applyProtection="1">
      <alignment vertical="top" wrapText="1"/>
    </xf>
    <xf numFmtId="1" fontId="107" fillId="0" borderId="0" xfId="672" applyNumberFormat="1" applyFont="1" applyFill="1" applyBorder="1" applyAlignment="1" applyProtection="1">
      <alignment horizontal="center" vertical="top"/>
      <protection locked="0"/>
    </xf>
    <xf numFmtId="1" fontId="107" fillId="0" borderId="0" xfId="672" applyNumberFormat="1" applyFont="1" applyBorder="1" applyAlignment="1" applyProtection="1">
      <alignment horizontal="center" vertical="top"/>
      <protection locked="0"/>
    </xf>
    <xf numFmtId="168" fontId="107" fillId="0" borderId="0" xfId="672" applyNumberFormat="1" applyFont="1" applyFill="1" applyBorder="1" applyAlignment="1" applyProtection="1">
      <alignment horizontal="center" vertical="top"/>
      <protection locked="0"/>
    </xf>
    <xf numFmtId="9" fontId="107" fillId="0" borderId="0" xfId="672" applyNumberFormat="1" applyFont="1" applyFill="1" applyBorder="1" applyAlignment="1" applyProtection="1">
      <alignment horizontal="center" vertical="top"/>
      <protection locked="0"/>
    </xf>
    <xf numFmtId="169" fontId="107" fillId="0" borderId="0" xfId="672" applyNumberFormat="1" applyFont="1" applyFill="1" applyBorder="1" applyAlignment="1" applyProtection="1">
      <alignment horizontal="center" vertical="top"/>
      <protection locked="0"/>
    </xf>
    <xf numFmtId="169" fontId="107" fillId="0" borderId="0" xfId="672" applyNumberFormat="1" applyFont="1" applyBorder="1" applyAlignment="1" applyProtection="1">
      <alignment horizontal="center" vertical="top"/>
      <protection locked="0"/>
    </xf>
    <xf numFmtId="172" fontId="0" fillId="13" borderId="1" xfId="0" applyNumberFormat="1" applyFill="1" applyBorder="1" applyAlignment="1">
      <alignment horizontal="center"/>
    </xf>
    <xf numFmtId="2" fontId="44" fillId="0" borderId="0" xfId="0" applyNumberFormat="1" applyFont="1" applyAlignment="1" applyProtection="1">
      <alignment horizontal="center" vertical="top" wrapText="1"/>
    </xf>
    <xf numFmtId="0" fontId="23" fillId="0" borderId="0" xfId="0" applyFont="1" applyBorder="1" applyAlignment="1" applyProtection="1">
      <alignment horizontal="center" vertical="top" wrapText="1"/>
    </xf>
    <xf numFmtId="0" fontId="82" fillId="0" borderId="0" xfId="14" applyFont="1" applyBorder="1" applyAlignment="1" applyProtection="1">
      <alignment horizontal="center" vertical="top" wrapText="1"/>
      <protection locked="0"/>
    </xf>
    <xf numFmtId="3" fontId="82" fillId="0" borderId="0" xfId="14" applyNumberFormat="1" applyFont="1" applyFill="1" applyBorder="1" applyAlignment="1" applyProtection="1">
      <alignment horizontal="center" vertical="top" wrapText="1"/>
      <protection locked="0"/>
    </xf>
    <xf numFmtId="167" fontId="82" fillId="0" borderId="0" xfId="14" applyNumberFormat="1" applyFont="1" applyFill="1" applyBorder="1" applyAlignment="1" applyProtection="1">
      <alignment horizontal="center" vertical="top" wrapText="1"/>
      <protection locked="0"/>
    </xf>
    <xf numFmtId="2" fontId="82" fillId="0" borderId="0" xfId="14" applyNumberFormat="1" applyFont="1" applyFill="1" applyBorder="1" applyAlignment="1" applyProtection="1">
      <alignment horizontal="center" vertical="top" wrapText="1"/>
      <protection locked="0"/>
    </xf>
    <xf numFmtId="9" fontId="81" fillId="0" borderId="0" xfId="0" applyNumberFormat="1" applyFont="1" applyFill="1" applyAlignment="1" applyProtection="1">
      <alignment horizontal="center" vertical="top" wrapText="1"/>
      <protection locked="0"/>
    </xf>
    <xf numFmtId="0" fontId="105" fillId="0" borderId="0" xfId="0" applyFont="1" applyBorder="1" applyAlignment="1" applyProtection="1">
      <alignment horizontal="center" vertical="center" wrapText="1"/>
    </xf>
    <xf numFmtId="2" fontId="86" fillId="0" borderId="0" xfId="0" applyNumberFormat="1" applyFont="1" applyAlignment="1" applyProtection="1">
      <alignment horizontal="center" vertical="center" wrapText="1"/>
    </xf>
    <xf numFmtId="0" fontId="105" fillId="0" borderId="0" xfId="0" applyFont="1" applyFill="1" applyAlignment="1" applyProtection="1">
      <alignment horizontal="center" vertical="center"/>
    </xf>
    <xf numFmtId="1" fontId="64" fillId="3" borderId="7" xfId="0" applyNumberFormat="1" applyFont="1" applyFill="1" applyBorder="1"/>
    <xf numFmtId="0" fontId="30" fillId="0" borderId="0" xfId="0" applyFont="1" applyFill="1" applyBorder="1" applyAlignment="1" applyProtection="1">
      <alignment vertical="top" wrapText="1"/>
    </xf>
    <xf numFmtId="0" fontId="73" fillId="0" borderId="0" xfId="0" applyFont="1" applyFill="1" applyAlignment="1" applyProtection="1">
      <alignment vertical="top" wrapText="1"/>
    </xf>
    <xf numFmtId="0" fontId="73" fillId="0" borderId="0" xfId="0" applyFont="1" applyFill="1" applyAlignment="1" applyProtection="1">
      <alignment horizontal="center" vertical="top" wrapText="1"/>
    </xf>
    <xf numFmtId="49" fontId="30" fillId="0" borderId="0" xfId="0" applyNumberFormat="1" applyFont="1" applyFill="1" applyBorder="1" applyAlignment="1" applyProtection="1">
      <alignment vertical="top" wrapText="1"/>
    </xf>
    <xf numFmtId="0" fontId="108" fillId="0" borderId="0" xfId="672" applyFont="1" applyFill="1" applyBorder="1" applyAlignment="1" applyProtection="1">
      <alignment horizontal="center" wrapText="1"/>
    </xf>
    <xf numFmtId="0" fontId="73" fillId="0" borderId="0" xfId="0" applyFont="1" applyBorder="1" applyAlignment="1" applyProtection="1">
      <alignment horizontal="center" vertical="center" wrapText="1"/>
      <protection locked="0"/>
    </xf>
    <xf numFmtId="0" fontId="73" fillId="0" borderId="0" xfId="0" applyFont="1" applyBorder="1" applyAlignment="1" applyProtection="1">
      <alignment horizontal="center" vertical="top" wrapText="1"/>
    </xf>
    <xf numFmtId="0" fontId="73" fillId="0" borderId="0" xfId="0" applyFont="1" applyAlignment="1" applyProtection="1">
      <alignment horizontal="center" vertical="top" wrapText="1"/>
    </xf>
    <xf numFmtId="49" fontId="73" fillId="0" borderId="0" xfId="0" applyNumberFormat="1" applyFont="1" applyAlignment="1" applyProtection="1">
      <alignment horizontal="center" vertical="top" wrapText="1"/>
    </xf>
    <xf numFmtId="0" fontId="82" fillId="0" borderId="0" xfId="672" applyFont="1" applyFill="1" applyBorder="1" applyAlignment="1" applyProtection="1">
      <alignment horizontal="center" vertical="top"/>
      <protection locked="0"/>
    </xf>
    <xf numFmtId="0" fontId="82" fillId="0" borderId="0" xfId="672" applyFont="1" applyBorder="1" applyAlignment="1" applyProtection="1">
      <alignment horizontal="center" vertical="top"/>
      <protection locked="0"/>
    </xf>
    <xf numFmtId="0" fontId="82" fillId="0" borderId="6" xfId="672" applyFont="1" applyBorder="1" applyAlignment="1" applyProtection="1">
      <alignment horizontal="center" vertical="top"/>
      <protection locked="0"/>
    </xf>
    <xf numFmtId="49" fontId="30" fillId="0" borderId="6" xfId="0" applyNumberFormat="1" applyFont="1" applyFill="1" applyBorder="1" applyAlignment="1" applyProtection="1">
      <alignment vertical="top" wrapText="1"/>
    </xf>
    <xf numFmtId="167" fontId="82" fillId="0" borderId="0" xfId="672" applyNumberFormat="1" applyFont="1" applyBorder="1" applyAlignment="1" applyProtection="1">
      <alignment horizontal="center" vertical="top"/>
      <protection locked="0"/>
    </xf>
    <xf numFmtId="0" fontId="30" fillId="0" borderId="0" xfId="0" applyFont="1" applyBorder="1" applyAlignment="1">
      <alignment vertical="top" wrapText="1"/>
    </xf>
    <xf numFmtId="9" fontId="82" fillId="0" borderId="0" xfId="672" applyNumberFormat="1" applyFont="1" applyFill="1" applyBorder="1" applyAlignment="1" applyProtection="1">
      <alignment horizontal="center" vertical="top"/>
      <protection locked="0"/>
    </xf>
    <xf numFmtId="2" fontId="82" fillId="0" borderId="0" xfId="672" applyNumberFormat="1" applyFont="1" applyBorder="1" applyAlignment="1" applyProtection="1">
      <alignment horizontal="center" vertical="top"/>
      <protection locked="0"/>
    </xf>
    <xf numFmtId="167" fontId="82" fillId="0" borderId="0" xfId="672" applyNumberFormat="1" applyFont="1" applyFill="1" applyBorder="1" applyAlignment="1" applyProtection="1">
      <alignment horizontal="center" vertical="top"/>
      <protection locked="0"/>
    </xf>
    <xf numFmtId="0" fontId="30" fillId="0" borderId="0" xfId="0" applyFont="1" applyFill="1" applyProtection="1">
      <protection locked="0"/>
    </xf>
    <xf numFmtId="2" fontId="82" fillId="0" borderId="0" xfId="672" applyNumberFormat="1" applyFont="1" applyFill="1" applyBorder="1" applyAlignment="1" applyProtection="1">
      <alignment horizontal="center" vertical="top"/>
      <protection locked="0"/>
    </xf>
    <xf numFmtId="9" fontId="82" fillId="0" borderId="0" xfId="672" applyNumberFormat="1" applyFont="1" applyBorder="1" applyAlignment="1" applyProtection="1">
      <alignment horizontal="center" vertical="top"/>
      <protection locked="0"/>
    </xf>
    <xf numFmtId="1" fontId="82" fillId="0" borderId="0" xfId="672" applyNumberFormat="1" applyFont="1" applyBorder="1" applyAlignment="1" applyProtection="1">
      <alignment horizontal="center" vertical="top"/>
      <protection locked="0"/>
    </xf>
    <xf numFmtId="1" fontId="82" fillId="0" borderId="0" xfId="672" applyNumberFormat="1" applyFont="1" applyFill="1" applyBorder="1" applyAlignment="1" applyProtection="1">
      <alignment horizontal="center" vertical="top"/>
      <protection locked="0"/>
    </xf>
    <xf numFmtId="0" fontId="44" fillId="0" borderId="0" xfId="672" applyFont="1" applyFill="1" applyBorder="1" applyAlignment="1" applyProtection="1">
      <alignment vertical="top" wrapText="1"/>
      <protection locked="0"/>
    </xf>
    <xf numFmtId="168" fontId="82" fillId="0" borderId="0" xfId="672" applyNumberFormat="1" applyFont="1" applyBorder="1" applyAlignment="1" applyProtection="1">
      <alignment horizontal="center" vertical="top"/>
      <protection locked="0"/>
    </xf>
    <xf numFmtId="0" fontId="30" fillId="0" borderId="0" xfId="0" applyFont="1" applyAlignment="1">
      <alignment vertical="top" wrapText="1"/>
    </xf>
    <xf numFmtId="9" fontId="82" fillId="0" borderId="0" xfId="672" applyNumberFormat="1" applyFont="1" applyFill="1" applyBorder="1" applyAlignment="1" applyProtection="1">
      <alignment horizontal="center" vertical="top" wrapText="1"/>
      <protection locked="0"/>
    </xf>
    <xf numFmtId="0" fontId="30" fillId="0" borderId="0" xfId="10" applyFont="1" applyFill="1" applyProtection="1"/>
    <xf numFmtId="169" fontId="82" fillId="0" borderId="0" xfId="672" applyNumberFormat="1" applyFont="1" applyFill="1" applyBorder="1" applyAlignment="1" applyProtection="1">
      <alignment horizontal="center" vertical="top"/>
      <protection locked="0"/>
    </xf>
    <xf numFmtId="169" fontId="82" fillId="0" borderId="0" xfId="672" applyNumberFormat="1" applyFont="1" applyBorder="1" applyAlignment="1" applyProtection="1">
      <alignment horizontal="center" vertical="top"/>
      <protection locked="0"/>
    </xf>
    <xf numFmtId="0" fontId="64" fillId="0" borderId="0" xfId="10" applyFont="1" applyFill="1" applyBorder="1" applyAlignment="1" applyProtection="1">
      <alignment horizontal="center" vertical="top" wrapText="1"/>
      <protection locked="0"/>
    </xf>
    <xf numFmtId="0" fontId="99" fillId="0" borderId="0" xfId="672" applyFont="1" applyBorder="1" applyProtection="1">
      <protection locked="0"/>
    </xf>
    <xf numFmtId="0" fontId="34" fillId="0" borderId="28" xfId="0" applyFont="1" applyBorder="1" applyAlignment="1">
      <alignment horizontal="center" vertical="center" wrapText="1"/>
    </xf>
    <xf numFmtId="0" fontId="34" fillId="0" borderId="26" xfId="0" applyFont="1" applyBorder="1" applyAlignment="1">
      <alignment horizontal="center" vertical="center" wrapText="1"/>
    </xf>
    <xf numFmtId="0" fontId="101" fillId="0" borderId="3" xfId="0" applyFont="1" applyBorder="1" applyAlignment="1">
      <alignment horizontal="center"/>
    </xf>
    <xf numFmtId="0" fontId="101" fillId="0" borderId="4" xfId="0" applyFont="1" applyBorder="1" applyAlignment="1">
      <alignment horizontal="center"/>
    </xf>
    <xf numFmtId="0" fontId="85" fillId="0" borderId="0" xfId="0" applyFont="1" applyBorder="1" applyAlignment="1">
      <alignment horizontal="center" vertical="center"/>
    </xf>
    <xf numFmtId="0" fontId="0" fillId="0" borderId="0" xfId="0" applyAlignment="1">
      <alignment horizontal="center"/>
    </xf>
    <xf numFmtId="0" fontId="76" fillId="0" borderId="13" xfId="0" applyFont="1" applyBorder="1" applyAlignment="1">
      <alignment horizontal="center" vertical="center"/>
    </xf>
    <xf numFmtId="0" fontId="76" fillId="0" borderId="14" xfId="0" applyFont="1" applyBorder="1" applyAlignment="1">
      <alignment horizontal="center" vertical="center"/>
    </xf>
    <xf numFmtId="0" fontId="76" fillId="0" borderId="15" xfId="0" applyFont="1" applyBorder="1" applyAlignment="1">
      <alignment horizontal="center" vertical="center"/>
    </xf>
    <xf numFmtId="0" fontId="28" fillId="0" borderId="9" xfId="0" applyFont="1" applyBorder="1" applyAlignment="1">
      <alignment horizontal="left"/>
    </xf>
    <xf numFmtId="0" fontId="28" fillId="0" borderId="10" xfId="0" applyFont="1" applyBorder="1" applyAlignment="1">
      <alignment horizontal="left"/>
    </xf>
    <xf numFmtId="0" fontId="28" fillId="0" borderId="11" xfId="0" applyFont="1" applyBorder="1" applyAlignment="1">
      <alignment horizontal="left"/>
    </xf>
    <xf numFmtId="0" fontId="36" fillId="0" borderId="0" xfId="0" applyFont="1" applyAlignment="1">
      <alignment horizontal="left"/>
    </xf>
    <xf numFmtId="49" fontId="28" fillId="0" borderId="3" xfId="0" quotePrefix="1" applyNumberFormat="1" applyFont="1" applyBorder="1" applyAlignment="1">
      <alignment horizontal="left"/>
    </xf>
    <xf numFmtId="49" fontId="28" fillId="0" borderId="4" xfId="0" quotePrefix="1" applyNumberFormat="1" applyFont="1" applyBorder="1" applyAlignment="1">
      <alignment horizontal="left"/>
    </xf>
    <xf numFmtId="49" fontId="28" fillId="0" borderId="5" xfId="0" quotePrefix="1" applyNumberFormat="1" applyFont="1" applyBorder="1" applyAlignment="1">
      <alignment horizontal="left"/>
    </xf>
    <xf numFmtId="0" fontId="30" fillId="0" borderId="0" xfId="0" applyFont="1" applyAlignment="1">
      <alignment horizontal="left" wrapText="1" readingOrder="1"/>
    </xf>
    <xf numFmtId="0" fontId="34" fillId="0" borderId="0" xfId="0" applyFont="1" applyAlignment="1">
      <alignment horizontal="left"/>
    </xf>
    <xf numFmtId="49" fontId="27" fillId="0" borderId="3" xfId="0" applyNumberFormat="1" applyFont="1" applyBorder="1" applyAlignment="1">
      <alignment horizontal="center"/>
    </xf>
    <xf numFmtId="49" fontId="27" fillId="0" borderId="4" xfId="0" applyNumberFormat="1" applyFont="1" applyBorder="1" applyAlignment="1">
      <alignment horizontal="center"/>
    </xf>
    <xf numFmtId="49" fontId="27" fillId="0" borderId="5" xfId="0" applyNumberFormat="1" applyFont="1" applyBorder="1" applyAlignment="1">
      <alignment horizontal="center"/>
    </xf>
    <xf numFmtId="0" fontId="0" fillId="0" borderId="0" xfId="0" applyAlignment="1">
      <alignment horizontal="left" wrapText="1"/>
    </xf>
    <xf numFmtId="49" fontId="28" fillId="0" borderId="24" xfId="0" applyNumberFormat="1" applyFont="1" applyBorder="1" applyAlignment="1">
      <alignment horizontal="left"/>
    </xf>
    <xf numFmtId="49" fontId="28" fillId="0" borderId="2" xfId="0" applyNumberFormat="1" applyFont="1" applyBorder="1" applyAlignment="1">
      <alignment horizontal="left"/>
    </xf>
    <xf numFmtId="49" fontId="28" fillId="0" borderId="25" xfId="0" applyNumberFormat="1" applyFont="1" applyBorder="1" applyAlignment="1">
      <alignment horizontal="left"/>
    </xf>
    <xf numFmtId="49" fontId="28" fillId="0" borderId="3" xfId="0" applyNumberFormat="1" applyFont="1" applyBorder="1" applyAlignment="1">
      <alignment horizontal="left"/>
    </xf>
    <xf numFmtId="49" fontId="28" fillId="0" borderId="4" xfId="0" applyNumberFormat="1" applyFont="1" applyBorder="1" applyAlignment="1">
      <alignment horizontal="left"/>
    </xf>
    <xf numFmtId="49" fontId="28" fillId="0" borderId="16" xfId="0" applyNumberFormat="1" applyFont="1" applyBorder="1" applyAlignment="1">
      <alignment horizontal="left"/>
    </xf>
    <xf numFmtId="0" fontId="28" fillId="0" borderId="12" xfId="0" applyFont="1" applyBorder="1" applyAlignment="1">
      <alignment horizontal="left"/>
    </xf>
    <xf numFmtId="0" fontId="77" fillId="0" borderId="0" xfId="0" applyFont="1" applyFill="1" applyAlignment="1" applyProtection="1">
      <alignment horizontal="center" vertical="top" wrapText="1"/>
    </xf>
    <xf numFmtId="0" fontId="0" fillId="0" borderId="0" xfId="0" applyBorder="1" applyAlignment="1">
      <alignment horizontal="center"/>
    </xf>
    <xf numFmtId="0" fontId="85" fillId="0" borderId="0" xfId="0" applyFont="1" applyBorder="1" applyAlignment="1">
      <alignment horizontal="left"/>
    </xf>
    <xf numFmtId="0" fontId="84" fillId="0" borderId="3" xfId="0" applyFont="1" applyBorder="1" applyAlignment="1">
      <alignment horizontal="center"/>
    </xf>
    <xf numFmtId="0" fontId="84" fillId="0" borderId="4" xfId="0" applyFont="1" applyBorder="1" applyAlignment="1">
      <alignment horizontal="center"/>
    </xf>
    <xf numFmtId="0" fontId="84" fillId="0" borderId="5" xfId="0" applyFont="1" applyBorder="1" applyAlignment="1">
      <alignment horizontal="center"/>
    </xf>
    <xf numFmtId="0" fontId="83" fillId="0" borderId="29" xfId="0" applyFont="1" applyBorder="1" applyAlignment="1">
      <alignment horizontal="center" vertical="center"/>
    </xf>
    <xf numFmtId="0" fontId="83" fillId="0" borderId="22" xfId="0" applyFont="1" applyBorder="1" applyAlignment="1">
      <alignment horizontal="center" vertical="center"/>
    </xf>
    <xf numFmtId="0" fontId="83" fillId="0" borderId="30" xfId="0" applyFont="1" applyBorder="1" applyAlignment="1">
      <alignment horizontal="center" vertical="center"/>
    </xf>
    <xf numFmtId="0" fontId="83" fillId="0" borderId="24" xfId="0" applyFont="1" applyBorder="1" applyAlignment="1">
      <alignment horizontal="center" vertical="center"/>
    </xf>
    <xf numFmtId="0" fontId="83" fillId="0" borderId="2" xfId="0" applyFont="1" applyBorder="1" applyAlignment="1">
      <alignment horizontal="center" vertical="center"/>
    </xf>
    <xf numFmtId="0" fontId="83" fillId="0" borderId="31" xfId="0" applyFont="1" applyBorder="1" applyAlignment="1">
      <alignment horizontal="center" vertical="center"/>
    </xf>
    <xf numFmtId="0" fontId="0" fillId="0" borderId="0" xfId="0" applyFill="1" applyAlignment="1">
      <alignment vertical="top" wrapText="1"/>
    </xf>
    <xf numFmtId="0" fontId="72" fillId="0" borderId="0" xfId="0" applyFont="1" applyAlignment="1">
      <alignment horizontal="right" vertical="top" wrapText="1"/>
    </xf>
    <xf numFmtId="0" fontId="0" fillId="0" borderId="0" xfId="0" applyFill="1" applyAlignment="1">
      <alignment horizontal="left" vertical="top" wrapText="1"/>
    </xf>
    <xf numFmtId="0" fontId="0" fillId="0" borderId="0" xfId="0" applyNumberFormat="1" applyAlignment="1">
      <alignment horizontal="left" vertical="top" wrapText="1"/>
    </xf>
    <xf numFmtId="0" fontId="0" fillId="0" borderId="0" xfId="0" applyAlignment="1">
      <alignment wrapText="1"/>
    </xf>
    <xf numFmtId="0" fontId="25" fillId="0" borderId="0" xfId="0" applyFont="1" applyAlignment="1">
      <alignment horizontal="left" wrapText="1"/>
    </xf>
    <xf numFmtId="0" fontId="34" fillId="0" borderId="0" xfId="0" applyFont="1" applyFill="1" applyBorder="1" applyAlignment="1">
      <alignment horizontal="left" vertical="top"/>
    </xf>
    <xf numFmtId="49" fontId="41" fillId="0" borderId="0" xfId="0" applyNumberFormat="1" applyFont="1" applyAlignment="1">
      <alignment horizontal="left"/>
    </xf>
    <xf numFmtId="0" fontId="72" fillId="0" borderId="0" xfId="0" applyFont="1" applyFill="1" applyBorder="1" applyAlignment="1">
      <alignment horizontal="right" vertical="top" wrapText="1"/>
    </xf>
    <xf numFmtId="0" fontId="34" fillId="0" borderId="0" xfId="0" applyFont="1" applyAlignment="1">
      <alignment horizontal="center"/>
    </xf>
    <xf numFmtId="0" fontId="0" fillId="0" borderId="0" xfId="0" applyAlignment="1">
      <alignment horizontal="left" vertical="top" wrapText="1"/>
    </xf>
    <xf numFmtId="0" fontId="0" fillId="0" borderId="0" xfId="0" applyAlignment="1"/>
    <xf numFmtId="0" fontId="0" fillId="0" borderId="0" xfId="0" applyAlignment="1">
      <alignment vertical="top"/>
    </xf>
    <xf numFmtId="0" fontId="30" fillId="0" borderId="20" xfId="10" applyFont="1" applyBorder="1" applyAlignment="1">
      <alignment horizontal="left" wrapText="1"/>
    </xf>
    <xf numFmtId="0" fontId="30" fillId="0" borderId="0" xfId="10" applyFont="1" applyBorder="1" applyAlignment="1">
      <alignment horizontal="left" wrapText="1"/>
    </xf>
  </cellXfs>
  <cellStyles count="60070">
    <cellStyle name="CC New Cost Parameter" xfId="10"/>
    <cellStyle name="CC No Costs" xfId="11"/>
    <cellStyle name="CC Off-Normal Task" xfId="12"/>
    <cellStyle name="COBie Calc Process Total" xfId="9"/>
    <cellStyle name="COBie Calc Project Assumption" xfId="7"/>
    <cellStyle name="COBie Calc Task Assumption" xfId="8"/>
    <cellStyle name="COBieCalc Rate Total" xfId="6"/>
    <cellStyle name="COBieCalc Subtotal" xfId="5"/>
    <cellStyle name="Comma" xfId="1" builtinId="3"/>
    <cellStyle name="Comma [0] 2" xfId="19"/>
    <cellStyle name="Comma [0] 3" xfId="719"/>
    <cellStyle name="Comma [0] 4" xfId="720"/>
    <cellStyle name="Comma 10" xfId="27"/>
    <cellStyle name="Comma 11" xfId="28"/>
    <cellStyle name="Comma 12" xfId="30"/>
    <cellStyle name="Comma 13" xfId="29"/>
    <cellStyle name="Comma 14" xfId="32"/>
    <cellStyle name="Comma 15" xfId="31"/>
    <cellStyle name="Comma 16" xfId="33"/>
    <cellStyle name="Comma 17" xfId="35"/>
    <cellStyle name="Comma 18" xfId="34"/>
    <cellStyle name="Comma 19" xfId="36"/>
    <cellStyle name="Comma 2" xfId="15"/>
    <cellStyle name="Comma 20" xfId="37"/>
    <cellStyle name="Comma 21" xfId="38"/>
    <cellStyle name="Comma 22" xfId="39"/>
    <cellStyle name="Comma 23" xfId="40"/>
    <cellStyle name="Comma 24" xfId="41"/>
    <cellStyle name="Comma 25" xfId="42"/>
    <cellStyle name="Comma 26" xfId="43"/>
    <cellStyle name="Comma 27" xfId="44"/>
    <cellStyle name="Comma 28" xfId="45"/>
    <cellStyle name="Comma 29" xfId="46"/>
    <cellStyle name="Comma 3" xfId="20"/>
    <cellStyle name="Comma 30" xfId="47"/>
    <cellStyle name="Comma 31" xfId="48"/>
    <cellStyle name="Comma 32" xfId="49"/>
    <cellStyle name="Comma 33" xfId="50"/>
    <cellStyle name="Comma 34" xfId="51"/>
    <cellStyle name="Comma 35" xfId="52"/>
    <cellStyle name="Comma 36" xfId="53"/>
    <cellStyle name="Comma 37" xfId="54"/>
    <cellStyle name="Comma 38" xfId="55"/>
    <cellStyle name="Comma 39" xfId="56"/>
    <cellStyle name="Comma 4" xfId="21"/>
    <cellStyle name="Comma 40" xfId="58"/>
    <cellStyle name="Comma 41" xfId="57"/>
    <cellStyle name="Comma 42" xfId="59"/>
    <cellStyle name="Comma 43" xfId="60"/>
    <cellStyle name="Comma 44" xfId="61"/>
    <cellStyle name="Comma 45" xfId="62"/>
    <cellStyle name="Comma 46" xfId="64"/>
    <cellStyle name="Comma 47" xfId="63"/>
    <cellStyle name="Comma 48" xfId="65"/>
    <cellStyle name="Comma 49" xfId="102"/>
    <cellStyle name="Comma 5" xfId="22"/>
    <cellStyle name="Comma 50" xfId="104"/>
    <cellStyle name="Comma 51" xfId="108"/>
    <cellStyle name="Comma 52" xfId="105"/>
    <cellStyle name="Comma 53" xfId="107"/>
    <cellStyle name="Comma 54" xfId="106"/>
    <cellStyle name="Comma 55" xfId="113"/>
    <cellStyle name="Comma 56" xfId="114"/>
    <cellStyle name="Comma 57" xfId="121"/>
    <cellStyle name="Comma 58" xfId="115"/>
    <cellStyle name="Comma 59" xfId="118"/>
    <cellStyle name="Comma 6" xfId="23"/>
    <cellStyle name="Comma 60" xfId="125"/>
    <cellStyle name="Comma 61" xfId="126"/>
    <cellStyle name="Comma 62" xfId="116"/>
    <cellStyle name="Comma 63" xfId="119"/>
    <cellStyle name="Comma 64" xfId="123"/>
    <cellStyle name="Comma 65" xfId="122"/>
    <cellStyle name="Comma 66" xfId="117"/>
    <cellStyle name="Comma 67" xfId="124"/>
    <cellStyle name="Comma 68" xfId="127"/>
    <cellStyle name="Comma 69" xfId="128"/>
    <cellStyle name="Comma 7" xfId="24"/>
    <cellStyle name="Comma 70" xfId="129"/>
    <cellStyle name="Comma 71" xfId="130"/>
    <cellStyle name="Comma 72" xfId="131"/>
    <cellStyle name="Comma 73" xfId="132"/>
    <cellStyle name="Comma 74" xfId="133"/>
    <cellStyle name="Comma 75" xfId="383"/>
    <cellStyle name="Comma 76" xfId="721"/>
    <cellStyle name="Comma 77" xfId="722"/>
    <cellStyle name="Comma 78" xfId="723"/>
    <cellStyle name="Comma 79" xfId="724"/>
    <cellStyle name="Comma 8" xfId="26"/>
    <cellStyle name="Comma 80" xfId="725"/>
    <cellStyle name="Comma 81" xfId="726"/>
    <cellStyle name="Comma 82" xfId="727"/>
    <cellStyle name="Comma 83" xfId="728"/>
    <cellStyle name="Comma 84" xfId="729"/>
    <cellStyle name="Comma 85" xfId="730"/>
    <cellStyle name="Comma 86" xfId="731"/>
    <cellStyle name="Comma 87" xfId="732"/>
    <cellStyle name="Comma 88" xfId="733"/>
    <cellStyle name="Comma 89" xfId="734"/>
    <cellStyle name="Comma 9" xfId="25"/>
    <cellStyle name="Comma 90" xfId="735"/>
    <cellStyle name="Comma 91" xfId="736"/>
    <cellStyle name="Comma 92" xfId="737"/>
    <cellStyle name="Comma 93" xfId="738"/>
    <cellStyle name="Comma 94" xfId="739"/>
    <cellStyle name="Currency" xfId="2" builtinId="4"/>
    <cellStyle name="Currency 2" xfId="16"/>
    <cellStyle name="Currency 3" xfId="740"/>
    <cellStyle name="Currency 4" xfId="741"/>
    <cellStyle name="Good" xfId="3" builtinId="26"/>
    <cellStyle name="Good 2" xfId="17"/>
    <cellStyle name="Good 3" xfId="742"/>
    <cellStyle name="Good 4" xfId="743"/>
    <cellStyle name="Normal" xfId="0" builtinId="0"/>
    <cellStyle name="Normal 10" xfId="715"/>
    <cellStyle name="Normal 10 2" xfId="744"/>
    <cellStyle name="Normal 10 2 2" xfId="745"/>
    <cellStyle name="Normal 10 2 2 2" xfId="746"/>
    <cellStyle name="Normal 10 2 2 2 2" xfId="747"/>
    <cellStyle name="Normal 10 2 2 2 2 2" xfId="23182"/>
    <cellStyle name="Normal 10 2 2 2 2 2 2" xfId="53094"/>
    <cellStyle name="Normal 10 2 2 2 2 3" xfId="30661"/>
    <cellStyle name="Normal 10 2 2 2 3" xfId="15704"/>
    <cellStyle name="Normal 10 2 2 2 3 2" xfId="45616"/>
    <cellStyle name="Normal 10 2 2 2 4" xfId="30660"/>
    <cellStyle name="Normal 10 2 2 3" xfId="748"/>
    <cellStyle name="Normal 10 2 2 3 2" xfId="23181"/>
    <cellStyle name="Normal 10 2 2 3 2 2" xfId="53093"/>
    <cellStyle name="Normal 10 2 2 3 3" xfId="30662"/>
    <cellStyle name="Normal 10 2 2 4" xfId="15703"/>
    <cellStyle name="Normal 10 2 2 4 2" xfId="45615"/>
    <cellStyle name="Normal 10 2 2 5" xfId="30659"/>
    <cellStyle name="Normal 10 2 3" xfId="749"/>
    <cellStyle name="Normal 10 2 3 2" xfId="750"/>
    <cellStyle name="Normal 10 2 3 2 2" xfId="23183"/>
    <cellStyle name="Normal 10 2 3 2 2 2" xfId="53095"/>
    <cellStyle name="Normal 10 2 3 2 3" xfId="30664"/>
    <cellStyle name="Normal 10 2 3 3" xfId="15705"/>
    <cellStyle name="Normal 10 2 3 3 2" xfId="45617"/>
    <cellStyle name="Normal 10 2 3 4" xfId="30663"/>
    <cellStyle name="Normal 10 2 4" xfId="751"/>
    <cellStyle name="Normal 10 2 4 2" xfId="23180"/>
    <cellStyle name="Normal 10 2 4 2 2" xfId="53092"/>
    <cellStyle name="Normal 10 2 4 3" xfId="30665"/>
    <cellStyle name="Normal 10 2 5" xfId="15702"/>
    <cellStyle name="Normal 10 2 5 2" xfId="45614"/>
    <cellStyle name="Normal 10 2 6" xfId="30658"/>
    <cellStyle name="Normal 10 3" xfId="752"/>
    <cellStyle name="Normal 10 3 2" xfId="753"/>
    <cellStyle name="Normal 10 3 2 2" xfId="754"/>
    <cellStyle name="Normal 10 3 2 2 2" xfId="23185"/>
    <cellStyle name="Normal 10 3 2 2 2 2" xfId="53097"/>
    <cellStyle name="Normal 10 3 2 2 3" xfId="30668"/>
    <cellStyle name="Normal 10 3 2 3" xfId="15707"/>
    <cellStyle name="Normal 10 3 2 3 2" xfId="45619"/>
    <cellStyle name="Normal 10 3 2 4" xfId="30667"/>
    <cellStyle name="Normal 10 3 3" xfId="755"/>
    <cellStyle name="Normal 10 3 3 2" xfId="23184"/>
    <cellStyle name="Normal 10 3 3 2 2" xfId="53096"/>
    <cellStyle name="Normal 10 3 3 3" xfId="30669"/>
    <cellStyle name="Normal 10 3 4" xfId="15706"/>
    <cellStyle name="Normal 10 3 4 2" xfId="45618"/>
    <cellStyle name="Normal 10 3 5" xfId="30666"/>
    <cellStyle name="Normal 10 4" xfId="756"/>
    <cellStyle name="Normal 10 4 2" xfId="757"/>
    <cellStyle name="Normal 10 4 2 2" xfId="23186"/>
    <cellStyle name="Normal 10 4 2 2 2" xfId="53098"/>
    <cellStyle name="Normal 10 4 2 3" xfId="30671"/>
    <cellStyle name="Normal 10 4 3" xfId="15708"/>
    <cellStyle name="Normal 10 4 3 2" xfId="45620"/>
    <cellStyle name="Normal 10 4 4" xfId="30670"/>
    <cellStyle name="Normal 10 5" xfId="758"/>
    <cellStyle name="Normal 10 5 2" xfId="23178"/>
    <cellStyle name="Normal 10 5 2 2" xfId="53090"/>
    <cellStyle name="Normal 10 5 3" xfId="30672"/>
    <cellStyle name="Normal 10 6" xfId="15700"/>
    <cellStyle name="Normal 10 6 2" xfId="45612"/>
    <cellStyle name="Normal 10 7" xfId="30656"/>
    <cellStyle name="Normal 11" xfId="717"/>
    <cellStyle name="Normal 12" xfId="718"/>
    <cellStyle name="Normal 13" xfId="716"/>
    <cellStyle name="Normal 13 2" xfId="759"/>
    <cellStyle name="Normal 13 2 2" xfId="760"/>
    <cellStyle name="Normal 13 2 2 2" xfId="23187"/>
    <cellStyle name="Normal 13 2 2 2 2" xfId="53099"/>
    <cellStyle name="Normal 13 2 2 3" xfId="30674"/>
    <cellStyle name="Normal 13 2 3" xfId="15709"/>
    <cellStyle name="Normal 13 2 3 2" xfId="45621"/>
    <cellStyle name="Normal 13 2 4" xfId="30673"/>
    <cellStyle name="Normal 13 3" xfId="761"/>
    <cellStyle name="Normal 13 3 2" xfId="23179"/>
    <cellStyle name="Normal 13 3 2 2" xfId="53091"/>
    <cellStyle name="Normal 13 3 3" xfId="30675"/>
    <cellStyle name="Normal 13 4" xfId="15701"/>
    <cellStyle name="Normal 13 4 2" xfId="45613"/>
    <cellStyle name="Normal 13 5" xfId="30657"/>
    <cellStyle name="Normal 14" xfId="59945"/>
    <cellStyle name="Normal 2" xfId="14"/>
    <cellStyle name="Normal 3" xfId="13"/>
    <cellStyle name="Normal 3 10" xfId="172"/>
    <cellStyle name="Normal 3 10 10" xfId="762"/>
    <cellStyle name="Normal 3 10 10 2" xfId="763"/>
    <cellStyle name="Normal 3 10 10 2 2" xfId="23188"/>
    <cellStyle name="Normal 3 10 10 2 2 2" xfId="53100"/>
    <cellStyle name="Normal 3 10 10 2 3" xfId="30677"/>
    <cellStyle name="Normal 3 10 10 3" xfId="15710"/>
    <cellStyle name="Normal 3 10 10 3 2" xfId="45622"/>
    <cellStyle name="Normal 3 10 10 4" xfId="30676"/>
    <cellStyle name="Normal 3 10 11" xfId="764"/>
    <cellStyle name="Normal 3 10 11 2" xfId="22636"/>
    <cellStyle name="Normal 3 10 11 2 2" xfId="52548"/>
    <cellStyle name="Normal 3 10 11 3" xfId="30678"/>
    <cellStyle name="Normal 3 10 12" xfId="15158"/>
    <cellStyle name="Normal 3 10 12 2" xfId="45070"/>
    <cellStyle name="Normal 3 10 13" xfId="30114"/>
    <cellStyle name="Normal 3 10 14" xfId="60027"/>
    <cellStyle name="Normal 3 10 2" xfId="422"/>
    <cellStyle name="Normal 3 10 2 2" xfId="765"/>
    <cellStyle name="Normal 3 10 2 2 2" xfId="766"/>
    <cellStyle name="Normal 3 10 2 2 2 2" xfId="767"/>
    <cellStyle name="Normal 3 10 2 2 2 2 2" xfId="768"/>
    <cellStyle name="Normal 3 10 2 2 2 2 2 2" xfId="23191"/>
    <cellStyle name="Normal 3 10 2 2 2 2 2 2 2" xfId="53103"/>
    <cellStyle name="Normal 3 10 2 2 2 2 2 3" xfId="30682"/>
    <cellStyle name="Normal 3 10 2 2 2 2 3" xfId="15713"/>
    <cellStyle name="Normal 3 10 2 2 2 2 3 2" xfId="45625"/>
    <cellStyle name="Normal 3 10 2 2 2 2 4" xfId="30681"/>
    <cellStyle name="Normal 3 10 2 2 2 3" xfId="769"/>
    <cellStyle name="Normal 3 10 2 2 2 3 2" xfId="23190"/>
    <cellStyle name="Normal 3 10 2 2 2 3 2 2" xfId="53102"/>
    <cellStyle name="Normal 3 10 2 2 2 3 3" xfId="30683"/>
    <cellStyle name="Normal 3 10 2 2 2 4" xfId="15712"/>
    <cellStyle name="Normal 3 10 2 2 2 4 2" xfId="45624"/>
    <cellStyle name="Normal 3 10 2 2 2 5" xfId="30680"/>
    <cellStyle name="Normal 3 10 2 2 3" xfId="770"/>
    <cellStyle name="Normal 3 10 2 2 3 2" xfId="771"/>
    <cellStyle name="Normal 3 10 2 2 3 2 2" xfId="23192"/>
    <cellStyle name="Normal 3 10 2 2 3 2 2 2" xfId="53104"/>
    <cellStyle name="Normal 3 10 2 2 3 2 3" xfId="30685"/>
    <cellStyle name="Normal 3 10 2 2 3 3" xfId="15714"/>
    <cellStyle name="Normal 3 10 2 2 3 3 2" xfId="45626"/>
    <cellStyle name="Normal 3 10 2 2 3 4" xfId="30684"/>
    <cellStyle name="Normal 3 10 2 2 4" xfId="772"/>
    <cellStyle name="Normal 3 10 2 2 4 2" xfId="23189"/>
    <cellStyle name="Normal 3 10 2 2 4 2 2" xfId="53101"/>
    <cellStyle name="Normal 3 10 2 2 4 3" xfId="30686"/>
    <cellStyle name="Normal 3 10 2 2 5" xfId="15711"/>
    <cellStyle name="Normal 3 10 2 2 5 2" xfId="45623"/>
    <cellStyle name="Normal 3 10 2 2 6" xfId="30679"/>
    <cellStyle name="Normal 3 10 2 3" xfId="773"/>
    <cellStyle name="Normal 3 10 2 3 2" xfId="774"/>
    <cellStyle name="Normal 3 10 2 3 2 2" xfId="775"/>
    <cellStyle name="Normal 3 10 2 3 2 2 2" xfId="776"/>
    <cellStyle name="Normal 3 10 2 3 2 2 2 2" xfId="23195"/>
    <cellStyle name="Normal 3 10 2 3 2 2 2 2 2" xfId="53107"/>
    <cellStyle name="Normal 3 10 2 3 2 2 2 3" xfId="30690"/>
    <cellStyle name="Normal 3 10 2 3 2 2 3" xfId="15717"/>
    <cellStyle name="Normal 3 10 2 3 2 2 3 2" xfId="45629"/>
    <cellStyle name="Normal 3 10 2 3 2 2 4" xfId="30689"/>
    <cellStyle name="Normal 3 10 2 3 2 3" xfId="777"/>
    <cellStyle name="Normal 3 10 2 3 2 3 2" xfId="23194"/>
    <cellStyle name="Normal 3 10 2 3 2 3 2 2" xfId="53106"/>
    <cellStyle name="Normal 3 10 2 3 2 3 3" xfId="30691"/>
    <cellStyle name="Normal 3 10 2 3 2 4" xfId="15716"/>
    <cellStyle name="Normal 3 10 2 3 2 4 2" xfId="45628"/>
    <cellStyle name="Normal 3 10 2 3 2 5" xfId="30688"/>
    <cellStyle name="Normal 3 10 2 3 3" xfId="778"/>
    <cellStyle name="Normal 3 10 2 3 3 2" xfId="779"/>
    <cellStyle name="Normal 3 10 2 3 3 2 2" xfId="23196"/>
    <cellStyle name="Normal 3 10 2 3 3 2 2 2" xfId="53108"/>
    <cellStyle name="Normal 3 10 2 3 3 2 3" xfId="30693"/>
    <cellStyle name="Normal 3 10 2 3 3 3" xfId="15718"/>
    <cellStyle name="Normal 3 10 2 3 3 3 2" xfId="45630"/>
    <cellStyle name="Normal 3 10 2 3 3 4" xfId="30692"/>
    <cellStyle name="Normal 3 10 2 3 4" xfId="780"/>
    <cellStyle name="Normal 3 10 2 3 4 2" xfId="23193"/>
    <cellStyle name="Normal 3 10 2 3 4 2 2" xfId="53105"/>
    <cellStyle name="Normal 3 10 2 3 4 3" xfId="30694"/>
    <cellStyle name="Normal 3 10 2 3 5" xfId="15715"/>
    <cellStyle name="Normal 3 10 2 3 5 2" xfId="45627"/>
    <cellStyle name="Normal 3 10 2 3 6" xfId="30687"/>
    <cellStyle name="Normal 3 10 2 4" xfId="781"/>
    <cellStyle name="Normal 3 10 2 4 2" xfId="782"/>
    <cellStyle name="Normal 3 10 2 4 2 2" xfId="783"/>
    <cellStyle name="Normal 3 10 2 4 2 2 2" xfId="23198"/>
    <cellStyle name="Normal 3 10 2 4 2 2 2 2" xfId="53110"/>
    <cellStyle name="Normal 3 10 2 4 2 2 3" xfId="30697"/>
    <cellStyle name="Normal 3 10 2 4 2 3" xfId="15720"/>
    <cellStyle name="Normal 3 10 2 4 2 3 2" xfId="45632"/>
    <cellStyle name="Normal 3 10 2 4 2 4" xfId="30696"/>
    <cellStyle name="Normal 3 10 2 4 3" xfId="784"/>
    <cellStyle name="Normal 3 10 2 4 3 2" xfId="23197"/>
    <cellStyle name="Normal 3 10 2 4 3 2 2" xfId="53109"/>
    <cellStyle name="Normal 3 10 2 4 3 3" xfId="30698"/>
    <cellStyle name="Normal 3 10 2 4 4" xfId="15719"/>
    <cellStyle name="Normal 3 10 2 4 4 2" xfId="45631"/>
    <cellStyle name="Normal 3 10 2 4 5" xfId="30695"/>
    <cellStyle name="Normal 3 10 2 5" xfId="785"/>
    <cellStyle name="Normal 3 10 2 5 2" xfId="786"/>
    <cellStyle name="Normal 3 10 2 5 2 2" xfId="23199"/>
    <cellStyle name="Normal 3 10 2 5 2 2 2" xfId="53111"/>
    <cellStyle name="Normal 3 10 2 5 2 3" xfId="30700"/>
    <cellStyle name="Normal 3 10 2 5 3" xfId="15721"/>
    <cellStyle name="Normal 3 10 2 5 3 2" xfId="45633"/>
    <cellStyle name="Normal 3 10 2 5 4" xfId="30699"/>
    <cellStyle name="Normal 3 10 2 6" xfId="787"/>
    <cellStyle name="Normal 3 10 2 6 2" xfId="22885"/>
    <cellStyle name="Normal 3 10 2 6 2 2" xfId="52797"/>
    <cellStyle name="Normal 3 10 2 6 3" xfId="30701"/>
    <cellStyle name="Normal 3 10 2 7" xfId="15407"/>
    <cellStyle name="Normal 3 10 2 7 2" xfId="45319"/>
    <cellStyle name="Normal 3 10 2 8" xfId="30363"/>
    <cellStyle name="Normal 3 10 3" xfId="303"/>
    <cellStyle name="Normal 3 10 3 2" xfId="788"/>
    <cellStyle name="Normal 3 10 3 2 2" xfId="789"/>
    <cellStyle name="Normal 3 10 3 2 2 2" xfId="790"/>
    <cellStyle name="Normal 3 10 3 2 2 2 2" xfId="791"/>
    <cellStyle name="Normal 3 10 3 2 2 2 2 2" xfId="23202"/>
    <cellStyle name="Normal 3 10 3 2 2 2 2 2 2" xfId="53114"/>
    <cellStyle name="Normal 3 10 3 2 2 2 2 3" xfId="30705"/>
    <cellStyle name="Normal 3 10 3 2 2 2 3" xfId="15724"/>
    <cellStyle name="Normal 3 10 3 2 2 2 3 2" xfId="45636"/>
    <cellStyle name="Normal 3 10 3 2 2 2 4" xfId="30704"/>
    <cellStyle name="Normal 3 10 3 2 2 3" xfId="792"/>
    <cellStyle name="Normal 3 10 3 2 2 3 2" xfId="23201"/>
    <cellStyle name="Normal 3 10 3 2 2 3 2 2" xfId="53113"/>
    <cellStyle name="Normal 3 10 3 2 2 3 3" xfId="30706"/>
    <cellStyle name="Normal 3 10 3 2 2 4" xfId="15723"/>
    <cellStyle name="Normal 3 10 3 2 2 4 2" xfId="45635"/>
    <cellStyle name="Normal 3 10 3 2 2 5" xfId="30703"/>
    <cellStyle name="Normal 3 10 3 2 3" xfId="793"/>
    <cellStyle name="Normal 3 10 3 2 3 2" xfId="794"/>
    <cellStyle name="Normal 3 10 3 2 3 2 2" xfId="23203"/>
    <cellStyle name="Normal 3 10 3 2 3 2 2 2" xfId="53115"/>
    <cellStyle name="Normal 3 10 3 2 3 2 3" xfId="30708"/>
    <cellStyle name="Normal 3 10 3 2 3 3" xfId="15725"/>
    <cellStyle name="Normal 3 10 3 2 3 3 2" xfId="45637"/>
    <cellStyle name="Normal 3 10 3 2 3 4" xfId="30707"/>
    <cellStyle name="Normal 3 10 3 2 4" xfId="795"/>
    <cellStyle name="Normal 3 10 3 2 4 2" xfId="23200"/>
    <cellStyle name="Normal 3 10 3 2 4 2 2" xfId="53112"/>
    <cellStyle name="Normal 3 10 3 2 4 3" xfId="30709"/>
    <cellStyle name="Normal 3 10 3 2 5" xfId="15722"/>
    <cellStyle name="Normal 3 10 3 2 5 2" xfId="45634"/>
    <cellStyle name="Normal 3 10 3 2 6" xfId="30702"/>
    <cellStyle name="Normal 3 10 3 3" xfId="796"/>
    <cellStyle name="Normal 3 10 3 3 2" xfId="797"/>
    <cellStyle name="Normal 3 10 3 3 2 2" xfId="798"/>
    <cellStyle name="Normal 3 10 3 3 2 2 2" xfId="799"/>
    <cellStyle name="Normal 3 10 3 3 2 2 2 2" xfId="23206"/>
    <cellStyle name="Normal 3 10 3 3 2 2 2 2 2" xfId="53118"/>
    <cellStyle name="Normal 3 10 3 3 2 2 2 3" xfId="30713"/>
    <cellStyle name="Normal 3 10 3 3 2 2 3" xfId="15728"/>
    <cellStyle name="Normal 3 10 3 3 2 2 3 2" xfId="45640"/>
    <cellStyle name="Normal 3 10 3 3 2 2 4" xfId="30712"/>
    <cellStyle name="Normal 3 10 3 3 2 3" xfId="800"/>
    <cellStyle name="Normal 3 10 3 3 2 3 2" xfId="23205"/>
    <cellStyle name="Normal 3 10 3 3 2 3 2 2" xfId="53117"/>
    <cellStyle name="Normal 3 10 3 3 2 3 3" xfId="30714"/>
    <cellStyle name="Normal 3 10 3 3 2 4" xfId="15727"/>
    <cellStyle name="Normal 3 10 3 3 2 4 2" xfId="45639"/>
    <cellStyle name="Normal 3 10 3 3 2 5" xfId="30711"/>
    <cellStyle name="Normal 3 10 3 3 3" xfId="801"/>
    <cellStyle name="Normal 3 10 3 3 3 2" xfId="802"/>
    <cellStyle name="Normal 3 10 3 3 3 2 2" xfId="23207"/>
    <cellStyle name="Normal 3 10 3 3 3 2 2 2" xfId="53119"/>
    <cellStyle name="Normal 3 10 3 3 3 2 3" xfId="30716"/>
    <cellStyle name="Normal 3 10 3 3 3 3" xfId="15729"/>
    <cellStyle name="Normal 3 10 3 3 3 3 2" xfId="45641"/>
    <cellStyle name="Normal 3 10 3 3 3 4" xfId="30715"/>
    <cellStyle name="Normal 3 10 3 3 4" xfId="803"/>
    <cellStyle name="Normal 3 10 3 3 4 2" xfId="23204"/>
    <cellStyle name="Normal 3 10 3 3 4 2 2" xfId="53116"/>
    <cellStyle name="Normal 3 10 3 3 4 3" xfId="30717"/>
    <cellStyle name="Normal 3 10 3 3 5" xfId="15726"/>
    <cellStyle name="Normal 3 10 3 3 5 2" xfId="45638"/>
    <cellStyle name="Normal 3 10 3 3 6" xfId="30710"/>
    <cellStyle name="Normal 3 10 3 4" xfId="804"/>
    <cellStyle name="Normal 3 10 3 4 2" xfId="805"/>
    <cellStyle name="Normal 3 10 3 4 2 2" xfId="806"/>
    <cellStyle name="Normal 3 10 3 4 2 2 2" xfId="23209"/>
    <cellStyle name="Normal 3 10 3 4 2 2 2 2" xfId="53121"/>
    <cellStyle name="Normal 3 10 3 4 2 2 3" xfId="30720"/>
    <cellStyle name="Normal 3 10 3 4 2 3" xfId="15731"/>
    <cellStyle name="Normal 3 10 3 4 2 3 2" xfId="45643"/>
    <cellStyle name="Normal 3 10 3 4 2 4" xfId="30719"/>
    <cellStyle name="Normal 3 10 3 4 3" xfId="807"/>
    <cellStyle name="Normal 3 10 3 4 3 2" xfId="23208"/>
    <cellStyle name="Normal 3 10 3 4 3 2 2" xfId="53120"/>
    <cellStyle name="Normal 3 10 3 4 3 3" xfId="30721"/>
    <cellStyle name="Normal 3 10 3 4 4" xfId="15730"/>
    <cellStyle name="Normal 3 10 3 4 4 2" xfId="45642"/>
    <cellStyle name="Normal 3 10 3 4 5" xfId="30718"/>
    <cellStyle name="Normal 3 10 3 5" xfId="808"/>
    <cellStyle name="Normal 3 10 3 5 2" xfId="809"/>
    <cellStyle name="Normal 3 10 3 5 2 2" xfId="23210"/>
    <cellStyle name="Normal 3 10 3 5 2 2 2" xfId="53122"/>
    <cellStyle name="Normal 3 10 3 5 2 3" xfId="30723"/>
    <cellStyle name="Normal 3 10 3 5 3" xfId="15732"/>
    <cellStyle name="Normal 3 10 3 5 3 2" xfId="45644"/>
    <cellStyle name="Normal 3 10 3 5 4" xfId="30722"/>
    <cellStyle name="Normal 3 10 3 6" xfId="810"/>
    <cellStyle name="Normal 3 10 3 6 2" xfId="22767"/>
    <cellStyle name="Normal 3 10 3 6 2 2" xfId="52679"/>
    <cellStyle name="Normal 3 10 3 6 3" xfId="30724"/>
    <cellStyle name="Normal 3 10 3 7" xfId="15289"/>
    <cellStyle name="Normal 3 10 3 7 2" xfId="45201"/>
    <cellStyle name="Normal 3 10 3 8" xfId="30245"/>
    <cellStyle name="Normal 3 10 4" xfId="547"/>
    <cellStyle name="Normal 3 10 4 2" xfId="811"/>
    <cellStyle name="Normal 3 10 4 2 2" xfId="812"/>
    <cellStyle name="Normal 3 10 4 2 2 2" xfId="813"/>
    <cellStyle name="Normal 3 10 4 2 2 2 2" xfId="814"/>
    <cellStyle name="Normal 3 10 4 2 2 2 2 2" xfId="23213"/>
    <cellStyle name="Normal 3 10 4 2 2 2 2 2 2" xfId="53125"/>
    <cellStyle name="Normal 3 10 4 2 2 2 2 3" xfId="30728"/>
    <cellStyle name="Normal 3 10 4 2 2 2 3" xfId="15735"/>
    <cellStyle name="Normal 3 10 4 2 2 2 3 2" xfId="45647"/>
    <cellStyle name="Normal 3 10 4 2 2 2 4" xfId="30727"/>
    <cellStyle name="Normal 3 10 4 2 2 3" xfId="815"/>
    <cellStyle name="Normal 3 10 4 2 2 3 2" xfId="23212"/>
    <cellStyle name="Normal 3 10 4 2 2 3 2 2" xfId="53124"/>
    <cellStyle name="Normal 3 10 4 2 2 3 3" xfId="30729"/>
    <cellStyle name="Normal 3 10 4 2 2 4" xfId="15734"/>
    <cellStyle name="Normal 3 10 4 2 2 4 2" xfId="45646"/>
    <cellStyle name="Normal 3 10 4 2 2 5" xfId="30726"/>
    <cellStyle name="Normal 3 10 4 2 3" xfId="816"/>
    <cellStyle name="Normal 3 10 4 2 3 2" xfId="817"/>
    <cellStyle name="Normal 3 10 4 2 3 2 2" xfId="23214"/>
    <cellStyle name="Normal 3 10 4 2 3 2 2 2" xfId="53126"/>
    <cellStyle name="Normal 3 10 4 2 3 2 3" xfId="30731"/>
    <cellStyle name="Normal 3 10 4 2 3 3" xfId="15736"/>
    <cellStyle name="Normal 3 10 4 2 3 3 2" xfId="45648"/>
    <cellStyle name="Normal 3 10 4 2 3 4" xfId="30730"/>
    <cellStyle name="Normal 3 10 4 2 4" xfId="818"/>
    <cellStyle name="Normal 3 10 4 2 4 2" xfId="23211"/>
    <cellStyle name="Normal 3 10 4 2 4 2 2" xfId="53123"/>
    <cellStyle name="Normal 3 10 4 2 4 3" xfId="30732"/>
    <cellStyle name="Normal 3 10 4 2 5" xfId="15733"/>
    <cellStyle name="Normal 3 10 4 2 5 2" xfId="45645"/>
    <cellStyle name="Normal 3 10 4 2 6" xfId="30725"/>
    <cellStyle name="Normal 3 10 4 3" xfId="819"/>
    <cellStyle name="Normal 3 10 4 3 2" xfId="820"/>
    <cellStyle name="Normal 3 10 4 3 2 2" xfId="821"/>
    <cellStyle name="Normal 3 10 4 3 2 2 2" xfId="23216"/>
    <cellStyle name="Normal 3 10 4 3 2 2 2 2" xfId="53128"/>
    <cellStyle name="Normal 3 10 4 3 2 2 3" xfId="30735"/>
    <cellStyle name="Normal 3 10 4 3 2 3" xfId="15738"/>
    <cellStyle name="Normal 3 10 4 3 2 3 2" xfId="45650"/>
    <cellStyle name="Normal 3 10 4 3 2 4" xfId="30734"/>
    <cellStyle name="Normal 3 10 4 3 3" xfId="822"/>
    <cellStyle name="Normal 3 10 4 3 3 2" xfId="23215"/>
    <cellStyle name="Normal 3 10 4 3 3 2 2" xfId="53127"/>
    <cellStyle name="Normal 3 10 4 3 3 3" xfId="30736"/>
    <cellStyle name="Normal 3 10 4 3 4" xfId="15737"/>
    <cellStyle name="Normal 3 10 4 3 4 2" xfId="45649"/>
    <cellStyle name="Normal 3 10 4 3 5" xfId="30733"/>
    <cellStyle name="Normal 3 10 4 4" xfId="823"/>
    <cellStyle name="Normal 3 10 4 4 2" xfId="824"/>
    <cellStyle name="Normal 3 10 4 4 2 2" xfId="23217"/>
    <cellStyle name="Normal 3 10 4 4 2 2 2" xfId="53129"/>
    <cellStyle name="Normal 3 10 4 4 2 3" xfId="30738"/>
    <cellStyle name="Normal 3 10 4 4 3" xfId="15739"/>
    <cellStyle name="Normal 3 10 4 4 3 2" xfId="45651"/>
    <cellStyle name="Normal 3 10 4 4 4" xfId="30737"/>
    <cellStyle name="Normal 3 10 4 5" xfId="825"/>
    <cellStyle name="Normal 3 10 4 5 2" xfId="23010"/>
    <cellStyle name="Normal 3 10 4 5 2 2" xfId="52922"/>
    <cellStyle name="Normal 3 10 4 5 3" xfId="30739"/>
    <cellStyle name="Normal 3 10 4 6" xfId="15532"/>
    <cellStyle name="Normal 3 10 4 6 2" xfId="45444"/>
    <cellStyle name="Normal 3 10 4 7" xfId="30488"/>
    <cellStyle name="Normal 3 10 5" xfId="672"/>
    <cellStyle name="Normal 3 10 5 2" xfId="826"/>
    <cellStyle name="Normal 3 10 5 2 2" xfId="827"/>
    <cellStyle name="Normal 3 10 5 2 2 2" xfId="828"/>
    <cellStyle name="Normal 3 10 5 2 2 2 2" xfId="829"/>
    <cellStyle name="Normal 3 10 5 2 2 2 2 2" xfId="23220"/>
    <cellStyle name="Normal 3 10 5 2 2 2 2 2 2" xfId="53132"/>
    <cellStyle name="Normal 3 10 5 2 2 2 2 3" xfId="30743"/>
    <cellStyle name="Normal 3 10 5 2 2 2 3" xfId="15742"/>
    <cellStyle name="Normal 3 10 5 2 2 2 3 2" xfId="45654"/>
    <cellStyle name="Normal 3 10 5 2 2 2 4" xfId="30742"/>
    <cellStyle name="Normal 3 10 5 2 2 3" xfId="830"/>
    <cellStyle name="Normal 3 10 5 2 2 3 2" xfId="23219"/>
    <cellStyle name="Normal 3 10 5 2 2 3 2 2" xfId="53131"/>
    <cellStyle name="Normal 3 10 5 2 2 3 3" xfId="30744"/>
    <cellStyle name="Normal 3 10 5 2 2 4" xfId="15741"/>
    <cellStyle name="Normal 3 10 5 2 2 4 2" xfId="45653"/>
    <cellStyle name="Normal 3 10 5 2 2 5" xfId="30741"/>
    <cellStyle name="Normal 3 10 5 2 3" xfId="831"/>
    <cellStyle name="Normal 3 10 5 2 3 2" xfId="832"/>
    <cellStyle name="Normal 3 10 5 2 3 2 2" xfId="23221"/>
    <cellStyle name="Normal 3 10 5 2 3 2 2 2" xfId="53133"/>
    <cellStyle name="Normal 3 10 5 2 3 2 3" xfId="30746"/>
    <cellStyle name="Normal 3 10 5 2 3 3" xfId="15743"/>
    <cellStyle name="Normal 3 10 5 2 3 3 2" xfId="45655"/>
    <cellStyle name="Normal 3 10 5 2 3 4" xfId="30745"/>
    <cellStyle name="Normal 3 10 5 2 4" xfId="833"/>
    <cellStyle name="Normal 3 10 5 2 4 2" xfId="23218"/>
    <cellStyle name="Normal 3 10 5 2 4 2 2" xfId="53130"/>
    <cellStyle name="Normal 3 10 5 2 4 3" xfId="30747"/>
    <cellStyle name="Normal 3 10 5 2 5" xfId="15740"/>
    <cellStyle name="Normal 3 10 5 2 5 2" xfId="45652"/>
    <cellStyle name="Normal 3 10 5 2 6" xfId="30740"/>
    <cellStyle name="Normal 3 10 5 3" xfId="834"/>
    <cellStyle name="Normal 3 10 5 3 2" xfId="835"/>
    <cellStyle name="Normal 3 10 5 3 2 2" xfId="836"/>
    <cellStyle name="Normal 3 10 5 3 2 2 2" xfId="23223"/>
    <cellStyle name="Normal 3 10 5 3 2 2 2 2" xfId="53135"/>
    <cellStyle name="Normal 3 10 5 3 2 2 3" xfId="30750"/>
    <cellStyle name="Normal 3 10 5 3 2 3" xfId="15745"/>
    <cellStyle name="Normal 3 10 5 3 2 3 2" xfId="45657"/>
    <cellStyle name="Normal 3 10 5 3 2 4" xfId="30749"/>
    <cellStyle name="Normal 3 10 5 3 3" xfId="837"/>
    <cellStyle name="Normal 3 10 5 3 3 2" xfId="23222"/>
    <cellStyle name="Normal 3 10 5 3 3 2 2" xfId="53134"/>
    <cellStyle name="Normal 3 10 5 3 3 3" xfId="30751"/>
    <cellStyle name="Normal 3 10 5 3 4" xfId="15744"/>
    <cellStyle name="Normal 3 10 5 3 4 2" xfId="45656"/>
    <cellStyle name="Normal 3 10 5 3 5" xfId="30748"/>
    <cellStyle name="Normal 3 10 5 4" xfId="838"/>
    <cellStyle name="Normal 3 10 5 4 2" xfId="839"/>
    <cellStyle name="Normal 3 10 5 4 2 2" xfId="23224"/>
    <cellStyle name="Normal 3 10 5 4 2 2 2" xfId="53136"/>
    <cellStyle name="Normal 3 10 5 4 2 3" xfId="30753"/>
    <cellStyle name="Normal 3 10 5 4 3" xfId="15746"/>
    <cellStyle name="Normal 3 10 5 4 3 2" xfId="45658"/>
    <cellStyle name="Normal 3 10 5 4 4" xfId="30752"/>
    <cellStyle name="Normal 3 10 5 5" xfId="840"/>
    <cellStyle name="Normal 3 10 5 5 2" xfId="23135"/>
    <cellStyle name="Normal 3 10 5 5 2 2" xfId="53047"/>
    <cellStyle name="Normal 3 10 5 5 3" xfId="30754"/>
    <cellStyle name="Normal 3 10 5 6" xfId="15657"/>
    <cellStyle name="Normal 3 10 5 6 2" xfId="45569"/>
    <cellStyle name="Normal 3 10 5 7" xfId="30613"/>
    <cellStyle name="Normal 3 10 6" xfId="841"/>
    <cellStyle name="Normal 3 10 6 2" xfId="842"/>
    <cellStyle name="Normal 3 10 6 2 2" xfId="843"/>
    <cellStyle name="Normal 3 10 6 2 2 2" xfId="844"/>
    <cellStyle name="Normal 3 10 6 2 2 2 2" xfId="845"/>
    <cellStyle name="Normal 3 10 6 2 2 2 2 2" xfId="23228"/>
    <cellStyle name="Normal 3 10 6 2 2 2 2 2 2" xfId="53140"/>
    <cellStyle name="Normal 3 10 6 2 2 2 2 3" xfId="30759"/>
    <cellStyle name="Normal 3 10 6 2 2 2 3" xfId="15750"/>
    <cellStyle name="Normal 3 10 6 2 2 2 3 2" xfId="45662"/>
    <cellStyle name="Normal 3 10 6 2 2 2 4" xfId="30758"/>
    <cellStyle name="Normal 3 10 6 2 2 3" xfId="846"/>
    <cellStyle name="Normal 3 10 6 2 2 3 2" xfId="23227"/>
    <cellStyle name="Normal 3 10 6 2 2 3 2 2" xfId="53139"/>
    <cellStyle name="Normal 3 10 6 2 2 3 3" xfId="30760"/>
    <cellStyle name="Normal 3 10 6 2 2 4" xfId="15749"/>
    <cellStyle name="Normal 3 10 6 2 2 4 2" xfId="45661"/>
    <cellStyle name="Normal 3 10 6 2 2 5" xfId="30757"/>
    <cellStyle name="Normal 3 10 6 2 3" xfId="847"/>
    <cellStyle name="Normal 3 10 6 2 3 2" xfId="848"/>
    <cellStyle name="Normal 3 10 6 2 3 2 2" xfId="23229"/>
    <cellStyle name="Normal 3 10 6 2 3 2 2 2" xfId="53141"/>
    <cellStyle name="Normal 3 10 6 2 3 2 3" xfId="30762"/>
    <cellStyle name="Normal 3 10 6 2 3 3" xfId="15751"/>
    <cellStyle name="Normal 3 10 6 2 3 3 2" xfId="45663"/>
    <cellStyle name="Normal 3 10 6 2 3 4" xfId="30761"/>
    <cellStyle name="Normal 3 10 6 2 4" xfId="849"/>
    <cellStyle name="Normal 3 10 6 2 4 2" xfId="23226"/>
    <cellStyle name="Normal 3 10 6 2 4 2 2" xfId="53138"/>
    <cellStyle name="Normal 3 10 6 2 4 3" xfId="30763"/>
    <cellStyle name="Normal 3 10 6 2 5" xfId="15748"/>
    <cellStyle name="Normal 3 10 6 2 5 2" xfId="45660"/>
    <cellStyle name="Normal 3 10 6 2 6" xfId="30756"/>
    <cellStyle name="Normal 3 10 6 3" xfId="850"/>
    <cellStyle name="Normal 3 10 6 3 2" xfId="851"/>
    <cellStyle name="Normal 3 10 6 3 2 2" xfId="852"/>
    <cellStyle name="Normal 3 10 6 3 2 2 2" xfId="23231"/>
    <cellStyle name="Normal 3 10 6 3 2 2 2 2" xfId="53143"/>
    <cellStyle name="Normal 3 10 6 3 2 2 3" xfId="30766"/>
    <cellStyle name="Normal 3 10 6 3 2 3" xfId="15753"/>
    <cellStyle name="Normal 3 10 6 3 2 3 2" xfId="45665"/>
    <cellStyle name="Normal 3 10 6 3 2 4" xfId="30765"/>
    <cellStyle name="Normal 3 10 6 3 3" xfId="853"/>
    <cellStyle name="Normal 3 10 6 3 3 2" xfId="23230"/>
    <cellStyle name="Normal 3 10 6 3 3 2 2" xfId="53142"/>
    <cellStyle name="Normal 3 10 6 3 3 3" xfId="30767"/>
    <cellStyle name="Normal 3 10 6 3 4" xfId="15752"/>
    <cellStyle name="Normal 3 10 6 3 4 2" xfId="45664"/>
    <cellStyle name="Normal 3 10 6 3 5" xfId="30764"/>
    <cellStyle name="Normal 3 10 6 4" xfId="854"/>
    <cellStyle name="Normal 3 10 6 4 2" xfId="855"/>
    <cellStyle name="Normal 3 10 6 4 2 2" xfId="23232"/>
    <cellStyle name="Normal 3 10 6 4 2 2 2" xfId="53144"/>
    <cellStyle name="Normal 3 10 6 4 2 3" xfId="30769"/>
    <cellStyle name="Normal 3 10 6 4 3" xfId="15754"/>
    <cellStyle name="Normal 3 10 6 4 3 2" xfId="45666"/>
    <cellStyle name="Normal 3 10 6 4 4" xfId="30768"/>
    <cellStyle name="Normal 3 10 6 5" xfId="856"/>
    <cellStyle name="Normal 3 10 6 5 2" xfId="23225"/>
    <cellStyle name="Normal 3 10 6 5 2 2" xfId="53137"/>
    <cellStyle name="Normal 3 10 6 5 3" xfId="30770"/>
    <cellStyle name="Normal 3 10 6 6" xfId="15747"/>
    <cellStyle name="Normal 3 10 6 6 2" xfId="45659"/>
    <cellStyle name="Normal 3 10 6 7" xfId="30755"/>
    <cellStyle name="Normal 3 10 7" xfId="857"/>
    <cellStyle name="Normal 3 10 7 2" xfId="858"/>
    <cellStyle name="Normal 3 10 7 2 2" xfId="859"/>
    <cellStyle name="Normal 3 10 7 2 2 2" xfId="860"/>
    <cellStyle name="Normal 3 10 7 2 2 2 2" xfId="23235"/>
    <cellStyle name="Normal 3 10 7 2 2 2 2 2" xfId="53147"/>
    <cellStyle name="Normal 3 10 7 2 2 2 3" xfId="30774"/>
    <cellStyle name="Normal 3 10 7 2 2 3" xfId="15757"/>
    <cellStyle name="Normal 3 10 7 2 2 3 2" xfId="45669"/>
    <cellStyle name="Normal 3 10 7 2 2 4" xfId="30773"/>
    <cellStyle name="Normal 3 10 7 2 3" xfId="861"/>
    <cellStyle name="Normal 3 10 7 2 3 2" xfId="23234"/>
    <cellStyle name="Normal 3 10 7 2 3 2 2" xfId="53146"/>
    <cellStyle name="Normal 3 10 7 2 3 3" xfId="30775"/>
    <cellStyle name="Normal 3 10 7 2 4" xfId="15756"/>
    <cellStyle name="Normal 3 10 7 2 4 2" xfId="45668"/>
    <cellStyle name="Normal 3 10 7 2 5" xfId="30772"/>
    <cellStyle name="Normal 3 10 7 3" xfId="862"/>
    <cellStyle name="Normal 3 10 7 3 2" xfId="863"/>
    <cellStyle name="Normal 3 10 7 3 2 2" xfId="23236"/>
    <cellStyle name="Normal 3 10 7 3 2 2 2" xfId="53148"/>
    <cellStyle name="Normal 3 10 7 3 2 3" xfId="30777"/>
    <cellStyle name="Normal 3 10 7 3 3" xfId="15758"/>
    <cellStyle name="Normal 3 10 7 3 3 2" xfId="45670"/>
    <cellStyle name="Normal 3 10 7 3 4" xfId="30776"/>
    <cellStyle name="Normal 3 10 7 4" xfId="864"/>
    <cellStyle name="Normal 3 10 7 4 2" xfId="23233"/>
    <cellStyle name="Normal 3 10 7 4 2 2" xfId="53145"/>
    <cellStyle name="Normal 3 10 7 4 3" xfId="30778"/>
    <cellStyle name="Normal 3 10 7 5" xfId="15755"/>
    <cellStyle name="Normal 3 10 7 5 2" xfId="45667"/>
    <cellStyle name="Normal 3 10 7 6" xfId="30771"/>
    <cellStyle name="Normal 3 10 8" xfId="865"/>
    <cellStyle name="Normal 3 10 8 2" xfId="866"/>
    <cellStyle name="Normal 3 10 8 2 2" xfId="867"/>
    <cellStyle name="Normal 3 10 8 2 2 2" xfId="868"/>
    <cellStyle name="Normal 3 10 8 2 2 2 2" xfId="23239"/>
    <cellStyle name="Normal 3 10 8 2 2 2 2 2" xfId="53151"/>
    <cellStyle name="Normal 3 10 8 2 2 2 3" xfId="30782"/>
    <cellStyle name="Normal 3 10 8 2 2 3" xfId="15761"/>
    <cellStyle name="Normal 3 10 8 2 2 3 2" xfId="45673"/>
    <cellStyle name="Normal 3 10 8 2 2 4" xfId="30781"/>
    <cellStyle name="Normal 3 10 8 2 3" xfId="869"/>
    <cellStyle name="Normal 3 10 8 2 3 2" xfId="23238"/>
    <cellStyle name="Normal 3 10 8 2 3 2 2" xfId="53150"/>
    <cellStyle name="Normal 3 10 8 2 3 3" xfId="30783"/>
    <cellStyle name="Normal 3 10 8 2 4" xfId="15760"/>
    <cellStyle name="Normal 3 10 8 2 4 2" xfId="45672"/>
    <cellStyle name="Normal 3 10 8 2 5" xfId="30780"/>
    <cellStyle name="Normal 3 10 8 3" xfId="870"/>
    <cellStyle name="Normal 3 10 8 3 2" xfId="871"/>
    <cellStyle name="Normal 3 10 8 3 2 2" xfId="23240"/>
    <cellStyle name="Normal 3 10 8 3 2 2 2" xfId="53152"/>
    <cellStyle name="Normal 3 10 8 3 2 3" xfId="30785"/>
    <cellStyle name="Normal 3 10 8 3 3" xfId="15762"/>
    <cellStyle name="Normal 3 10 8 3 3 2" xfId="45674"/>
    <cellStyle name="Normal 3 10 8 3 4" xfId="30784"/>
    <cellStyle name="Normal 3 10 8 4" xfId="872"/>
    <cellStyle name="Normal 3 10 8 4 2" xfId="23237"/>
    <cellStyle name="Normal 3 10 8 4 2 2" xfId="53149"/>
    <cellStyle name="Normal 3 10 8 4 3" xfId="30786"/>
    <cellStyle name="Normal 3 10 8 5" xfId="15759"/>
    <cellStyle name="Normal 3 10 8 5 2" xfId="45671"/>
    <cellStyle name="Normal 3 10 8 6" xfId="30779"/>
    <cellStyle name="Normal 3 10 9" xfId="873"/>
    <cellStyle name="Normal 3 10 9 2" xfId="874"/>
    <cellStyle name="Normal 3 10 9 2 2" xfId="875"/>
    <cellStyle name="Normal 3 10 9 2 2 2" xfId="23242"/>
    <cellStyle name="Normal 3 10 9 2 2 2 2" xfId="53154"/>
    <cellStyle name="Normal 3 10 9 2 2 3" xfId="30789"/>
    <cellStyle name="Normal 3 10 9 2 3" xfId="15764"/>
    <cellStyle name="Normal 3 10 9 2 3 2" xfId="45676"/>
    <cellStyle name="Normal 3 10 9 2 4" xfId="30788"/>
    <cellStyle name="Normal 3 10 9 3" xfId="876"/>
    <cellStyle name="Normal 3 10 9 3 2" xfId="23241"/>
    <cellStyle name="Normal 3 10 9 3 2 2" xfId="53153"/>
    <cellStyle name="Normal 3 10 9 3 3" xfId="30790"/>
    <cellStyle name="Normal 3 10 9 4" xfId="15763"/>
    <cellStyle name="Normal 3 10 9 4 2" xfId="45675"/>
    <cellStyle name="Normal 3 10 9 5" xfId="30787"/>
    <cellStyle name="Normal 3 11" xfId="340"/>
    <cellStyle name="Normal 3 11 2" xfId="877"/>
    <cellStyle name="Normal 3 11 2 2" xfId="878"/>
    <cellStyle name="Normal 3 11 2 2 2" xfId="879"/>
    <cellStyle name="Normal 3 11 2 2 2 2" xfId="880"/>
    <cellStyle name="Normal 3 11 2 2 2 2 2" xfId="23245"/>
    <cellStyle name="Normal 3 11 2 2 2 2 2 2" xfId="53157"/>
    <cellStyle name="Normal 3 11 2 2 2 2 3" xfId="30794"/>
    <cellStyle name="Normal 3 11 2 2 2 3" xfId="15767"/>
    <cellStyle name="Normal 3 11 2 2 2 3 2" xfId="45679"/>
    <cellStyle name="Normal 3 11 2 2 2 4" xfId="30793"/>
    <cellStyle name="Normal 3 11 2 2 3" xfId="881"/>
    <cellStyle name="Normal 3 11 2 2 3 2" xfId="23244"/>
    <cellStyle name="Normal 3 11 2 2 3 2 2" xfId="53156"/>
    <cellStyle name="Normal 3 11 2 2 3 3" xfId="30795"/>
    <cellStyle name="Normal 3 11 2 2 4" xfId="15766"/>
    <cellStyle name="Normal 3 11 2 2 4 2" xfId="45678"/>
    <cellStyle name="Normal 3 11 2 2 5" xfId="30792"/>
    <cellStyle name="Normal 3 11 2 3" xfId="882"/>
    <cellStyle name="Normal 3 11 2 3 2" xfId="883"/>
    <cellStyle name="Normal 3 11 2 3 2 2" xfId="23246"/>
    <cellStyle name="Normal 3 11 2 3 2 2 2" xfId="53158"/>
    <cellStyle name="Normal 3 11 2 3 2 3" xfId="30797"/>
    <cellStyle name="Normal 3 11 2 3 3" xfId="15768"/>
    <cellStyle name="Normal 3 11 2 3 3 2" xfId="45680"/>
    <cellStyle name="Normal 3 11 2 3 4" xfId="30796"/>
    <cellStyle name="Normal 3 11 2 4" xfId="884"/>
    <cellStyle name="Normal 3 11 2 4 2" xfId="23243"/>
    <cellStyle name="Normal 3 11 2 4 2 2" xfId="53155"/>
    <cellStyle name="Normal 3 11 2 4 3" xfId="30798"/>
    <cellStyle name="Normal 3 11 2 5" xfId="15765"/>
    <cellStyle name="Normal 3 11 2 5 2" xfId="45677"/>
    <cellStyle name="Normal 3 11 2 6" xfId="30791"/>
    <cellStyle name="Normal 3 11 3" xfId="885"/>
    <cellStyle name="Normal 3 11 3 2" xfId="886"/>
    <cellStyle name="Normal 3 11 3 2 2" xfId="887"/>
    <cellStyle name="Normal 3 11 3 2 2 2" xfId="888"/>
    <cellStyle name="Normal 3 11 3 2 2 2 2" xfId="23249"/>
    <cellStyle name="Normal 3 11 3 2 2 2 2 2" xfId="53161"/>
    <cellStyle name="Normal 3 11 3 2 2 2 3" xfId="30802"/>
    <cellStyle name="Normal 3 11 3 2 2 3" xfId="15771"/>
    <cellStyle name="Normal 3 11 3 2 2 3 2" xfId="45683"/>
    <cellStyle name="Normal 3 11 3 2 2 4" xfId="30801"/>
    <cellStyle name="Normal 3 11 3 2 3" xfId="889"/>
    <cellStyle name="Normal 3 11 3 2 3 2" xfId="23248"/>
    <cellStyle name="Normal 3 11 3 2 3 2 2" xfId="53160"/>
    <cellStyle name="Normal 3 11 3 2 3 3" xfId="30803"/>
    <cellStyle name="Normal 3 11 3 2 4" xfId="15770"/>
    <cellStyle name="Normal 3 11 3 2 4 2" xfId="45682"/>
    <cellStyle name="Normal 3 11 3 2 5" xfId="30800"/>
    <cellStyle name="Normal 3 11 3 3" xfId="890"/>
    <cellStyle name="Normal 3 11 3 3 2" xfId="891"/>
    <cellStyle name="Normal 3 11 3 3 2 2" xfId="23250"/>
    <cellStyle name="Normal 3 11 3 3 2 2 2" xfId="53162"/>
    <cellStyle name="Normal 3 11 3 3 2 3" xfId="30805"/>
    <cellStyle name="Normal 3 11 3 3 3" xfId="15772"/>
    <cellStyle name="Normal 3 11 3 3 3 2" xfId="45684"/>
    <cellStyle name="Normal 3 11 3 3 4" xfId="30804"/>
    <cellStyle name="Normal 3 11 3 4" xfId="892"/>
    <cellStyle name="Normal 3 11 3 4 2" xfId="23247"/>
    <cellStyle name="Normal 3 11 3 4 2 2" xfId="53159"/>
    <cellStyle name="Normal 3 11 3 4 3" xfId="30806"/>
    <cellStyle name="Normal 3 11 3 5" xfId="15769"/>
    <cellStyle name="Normal 3 11 3 5 2" xfId="45681"/>
    <cellStyle name="Normal 3 11 3 6" xfId="30799"/>
    <cellStyle name="Normal 3 11 4" xfId="893"/>
    <cellStyle name="Normal 3 11 4 2" xfId="894"/>
    <cellStyle name="Normal 3 11 4 2 2" xfId="895"/>
    <cellStyle name="Normal 3 11 4 2 2 2" xfId="23252"/>
    <cellStyle name="Normal 3 11 4 2 2 2 2" xfId="53164"/>
    <cellStyle name="Normal 3 11 4 2 2 3" xfId="30809"/>
    <cellStyle name="Normal 3 11 4 2 3" xfId="15774"/>
    <cellStyle name="Normal 3 11 4 2 3 2" xfId="45686"/>
    <cellStyle name="Normal 3 11 4 2 4" xfId="30808"/>
    <cellStyle name="Normal 3 11 4 3" xfId="896"/>
    <cellStyle name="Normal 3 11 4 3 2" xfId="23251"/>
    <cellStyle name="Normal 3 11 4 3 2 2" xfId="53163"/>
    <cellStyle name="Normal 3 11 4 3 3" xfId="30810"/>
    <cellStyle name="Normal 3 11 4 4" xfId="15773"/>
    <cellStyle name="Normal 3 11 4 4 2" xfId="45685"/>
    <cellStyle name="Normal 3 11 4 5" xfId="30807"/>
    <cellStyle name="Normal 3 11 5" xfId="897"/>
    <cellStyle name="Normal 3 11 5 2" xfId="898"/>
    <cellStyle name="Normal 3 11 5 2 2" xfId="23253"/>
    <cellStyle name="Normal 3 11 5 2 2 2" xfId="53165"/>
    <cellStyle name="Normal 3 11 5 2 3" xfId="30812"/>
    <cellStyle name="Normal 3 11 5 3" xfId="15775"/>
    <cellStyle name="Normal 3 11 5 3 2" xfId="45687"/>
    <cellStyle name="Normal 3 11 5 4" xfId="30811"/>
    <cellStyle name="Normal 3 11 6" xfId="899"/>
    <cellStyle name="Normal 3 11 6 2" xfId="22804"/>
    <cellStyle name="Normal 3 11 6 2 2" xfId="52716"/>
    <cellStyle name="Normal 3 11 6 3" xfId="30813"/>
    <cellStyle name="Normal 3 11 7" xfId="15326"/>
    <cellStyle name="Normal 3 11 7 2" xfId="45238"/>
    <cellStyle name="Normal 3 11 8" xfId="30282"/>
    <cellStyle name="Normal 3 12" xfId="215"/>
    <cellStyle name="Normal 3 12 2" xfId="900"/>
    <cellStyle name="Normal 3 12 2 2" xfId="901"/>
    <cellStyle name="Normal 3 12 2 2 2" xfId="902"/>
    <cellStyle name="Normal 3 12 2 2 2 2" xfId="903"/>
    <cellStyle name="Normal 3 12 2 2 2 2 2" xfId="23256"/>
    <cellStyle name="Normal 3 12 2 2 2 2 2 2" xfId="53168"/>
    <cellStyle name="Normal 3 12 2 2 2 2 3" xfId="30817"/>
    <cellStyle name="Normal 3 12 2 2 2 3" xfId="15778"/>
    <cellStyle name="Normal 3 12 2 2 2 3 2" xfId="45690"/>
    <cellStyle name="Normal 3 12 2 2 2 4" xfId="30816"/>
    <cellStyle name="Normal 3 12 2 2 3" xfId="904"/>
    <cellStyle name="Normal 3 12 2 2 3 2" xfId="23255"/>
    <cellStyle name="Normal 3 12 2 2 3 2 2" xfId="53167"/>
    <cellStyle name="Normal 3 12 2 2 3 3" xfId="30818"/>
    <cellStyle name="Normal 3 12 2 2 4" xfId="15777"/>
    <cellStyle name="Normal 3 12 2 2 4 2" xfId="45689"/>
    <cellStyle name="Normal 3 12 2 2 5" xfId="30815"/>
    <cellStyle name="Normal 3 12 2 3" xfId="905"/>
    <cellStyle name="Normal 3 12 2 3 2" xfId="906"/>
    <cellStyle name="Normal 3 12 2 3 2 2" xfId="23257"/>
    <cellStyle name="Normal 3 12 2 3 2 2 2" xfId="53169"/>
    <cellStyle name="Normal 3 12 2 3 2 3" xfId="30820"/>
    <cellStyle name="Normal 3 12 2 3 3" xfId="15779"/>
    <cellStyle name="Normal 3 12 2 3 3 2" xfId="45691"/>
    <cellStyle name="Normal 3 12 2 3 4" xfId="30819"/>
    <cellStyle name="Normal 3 12 2 4" xfId="907"/>
    <cellStyle name="Normal 3 12 2 4 2" xfId="23254"/>
    <cellStyle name="Normal 3 12 2 4 2 2" xfId="53166"/>
    <cellStyle name="Normal 3 12 2 4 3" xfId="30821"/>
    <cellStyle name="Normal 3 12 2 5" xfId="15776"/>
    <cellStyle name="Normal 3 12 2 5 2" xfId="45688"/>
    <cellStyle name="Normal 3 12 2 6" xfId="30814"/>
    <cellStyle name="Normal 3 12 3" xfId="908"/>
    <cellStyle name="Normal 3 12 3 2" xfId="909"/>
    <cellStyle name="Normal 3 12 3 2 2" xfId="910"/>
    <cellStyle name="Normal 3 12 3 2 2 2" xfId="911"/>
    <cellStyle name="Normal 3 12 3 2 2 2 2" xfId="23260"/>
    <cellStyle name="Normal 3 12 3 2 2 2 2 2" xfId="53172"/>
    <cellStyle name="Normal 3 12 3 2 2 2 3" xfId="30825"/>
    <cellStyle name="Normal 3 12 3 2 2 3" xfId="15782"/>
    <cellStyle name="Normal 3 12 3 2 2 3 2" xfId="45694"/>
    <cellStyle name="Normal 3 12 3 2 2 4" xfId="30824"/>
    <cellStyle name="Normal 3 12 3 2 3" xfId="912"/>
    <cellStyle name="Normal 3 12 3 2 3 2" xfId="23259"/>
    <cellStyle name="Normal 3 12 3 2 3 2 2" xfId="53171"/>
    <cellStyle name="Normal 3 12 3 2 3 3" xfId="30826"/>
    <cellStyle name="Normal 3 12 3 2 4" xfId="15781"/>
    <cellStyle name="Normal 3 12 3 2 4 2" xfId="45693"/>
    <cellStyle name="Normal 3 12 3 2 5" xfId="30823"/>
    <cellStyle name="Normal 3 12 3 3" xfId="913"/>
    <cellStyle name="Normal 3 12 3 3 2" xfId="914"/>
    <cellStyle name="Normal 3 12 3 3 2 2" xfId="23261"/>
    <cellStyle name="Normal 3 12 3 3 2 2 2" xfId="53173"/>
    <cellStyle name="Normal 3 12 3 3 2 3" xfId="30828"/>
    <cellStyle name="Normal 3 12 3 3 3" xfId="15783"/>
    <cellStyle name="Normal 3 12 3 3 3 2" xfId="45695"/>
    <cellStyle name="Normal 3 12 3 3 4" xfId="30827"/>
    <cellStyle name="Normal 3 12 3 4" xfId="915"/>
    <cellStyle name="Normal 3 12 3 4 2" xfId="23258"/>
    <cellStyle name="Normal 3 12 3 4 2 2" xfId="53170"/>
    <cellStyle name="Normal 3 12 3 4 3" xfId="30829"/>
    <cellStyle name="Normal 3 12 3 5" xfId="15780"/>
    <cellStyle name="Normal 3 12 3 5 2" xfId="45692"/>
    <cellStyle name="Normal 3 12 3 6" xfId="30822"/>
    <cellStyle name="Normal 3 12 4" xfId="916"/>
    <cellStyle name="Normal 3 12 4 2" xfId="917"/>
    <cellStyle name="Normal 3 12 4 2 2" xfId="918"/>
    <cellStyle name="Normal 3 12 4 2 2 2" xfId="23263"/>
    <cellStyle name="Normal 3 12 4 2 2 2 2" xfId="53175"/>
    <cellStyle name="Normal 3 12 4 2 2 3" xfId="30832"/>
    <cellStyle name="Normal 3 12 4 2 3" xfId="15785"/>
    <cellStyle name="Normal 3 12 4 2 3 2" xfId="45697"/>
    <cellStyle name="Normal 3 12 4 2 4" xfId="30831"/>
    <cellStyle name="Normal 3 12 4 3" xfId="919"/>
    <cellStyle name="Normal 3 12 4 3 2" xfId="23262"/>
    <cellStyle name="Normal 3 12 4 3 2 2" xfId="53174"/>
    <cellStyle name="Normal 3 12 4 3 3" xfId="30833"/>
    <cellStyle name="Normal 3 12 4 4" xfId="15784"/>
    <cellStyle name="Normal 3 12 4 4 2" xfId="45696"/>
    <cellStyle name="Normal 3 12 4 5" xfId="30830"/>
    <cellStyle name="Normal 3 12 5" xfId="920"/>
    <cellStyle name="Normal 3 12 5 2" xfId="921"/>
    <cellStyle name="Normal 3 12 5 2 2" xfId="23264"/>
    <cellStyle name="Normal 3 12 5 2 2 2" xfId="53176"/>
    <cellStyle name="Normal 3 12 5 2 3" xfId="30835"/>
    <cellStyle name="Normal 3 12 5 3" xfId="15786"/>
    <cellStyle name="Normal 3 12 5 3 2" xfId="45698"/>
    <cellStyle name="Normal 3 12 5 4" xfId="30834"/>
    <cellStyle name="Normal 3 12 6" xfId="922"/>
    <cellStyle name="Normal 3 12 6 2" xfId="22679"/>
    <cellStyle name="Normal 3 12 6 2 2" xfId="52591"/>
    <cellStyle name="Normal 3 12 6 3" xfId="30836"/>
    <cellStyle name="Normal 3 12 7" xfId="15201"/>
    <cellStyle name="Normal 3 12 7 2" xfId="45113"/>
    <cellStyle name="Normal 3 12 8" xfId="30157"/>
    <cellStyle name="Normal 3 13" xfId="466"/>
    <cellStyle name="Normal 3 13 2" xfId="923"/>
    <cellStyle name="Normal 3 13 2 2" xfId="924"/>
    <cellStyle name="Normal 3 13 2 2 2" xfId="925"/>
    <cellStyle name="Normal 3 13 2 2 2 2" xfId="926"/>
    <cellStyle name="Normal 3 13 2 2 2 2 2" xfId="23267"/>
    <cellStyle name="Normal 3 13 2 2 2 2 2 2" xfId="53179"/>
    <cellStyle name="Normal 3 13 2 2 2 2 3" xfId="30840"/>
    <cellStyle name="Normal 3 13 2 2 2 3" xfId="15789"/>
    <cellStyle name="Normal 3 13 2 2 2 3 2" xfId="45701"/>
    <cellStyle name="Normal 3 13 2 2 2 4" xfId="30839"/>
    <cellStyle name="Normal 3 13 2 2 3" xfId="927"/>
    <cellStyle name="Normal 3 13 2 2 3 2" xfId="23266"/>
    <cellStyle name="Normal 3 13 2 2 3 2 2" xfId="53178"/>
    <cellStyle name="Normal 3 13 2 2 3 3" xfId="30841"/>
    <cellStyle name="Normal 3 13 2 2 4" xfId="15788"/>
    <cellStyle name="Normal 3 13 2 2 4 2" xfId="45700"/>
    <cellStyle name="Normal 3 13 2 2 5" xfId="30838"/>
    <cellStyle name="Normal 3 13 2 3" xfId="928"/>
    <cellStyle name="Normal 3 13 2 3 2" xfId="929"/>
    <cellStyle name="Normal 3 13 2 3 2 2" xfId="23268"/>
    <cellStyle name="Normal 3 13 2 3 2 2 2" xfId="53180"/>
    <cellStyle name="Normal 3 13 2 3 2 3" xfId="30843"/>
    <cellStyle name="Normal 3 13 2 3 3" xfId="15790"/>
    <cellStyle name="Normal 3 13 2 3 3 2" xfId="45702"/>
    <cellStyle name="Normal 3 13 2 3 4" xfId="30842"/>
    <cellStyle name="Normal 3 13 2 4" xfId="930"/>
    <cellStyle name="Normal 3 13 2 4 2" xfId="23265"/>
    <cellStyle name="Normal 3 13 2 4 2 2" xfId="53177"/>
    <cellStyle name="Normal 3 13 2 4 3" xfId="30844"/>
    <cellStyle name="Normal 3 13 2 5" xfId="15787"/>
    <cellStyle name="Normal 3 13 2 5 2" xfId="45699"/>
    <cellStyle name="Normal 3 13 2 6" xfId="30837"/>
    <cellStyle name="Normal 3 13 3" xfId="931"/>
    <cellStyle name="Normal 3 13 3 2" xfId="932"/>
    <cellStyle name="Normal 3 13 3 2 2" xfId="933"/>
    <cellStyle name="Normal 3 13 3 2 2 2" xfId="23270"/>
    <cellStyle name="Normal 3 13 3 2 2 2 2" xfId="53182"/>
    <cellStyle name="Normal 3 13 3 2 2 3" xfId="30847"/>
    <cellStyle name="Normal 3 13 3 2 3" xfId="15792"/>
    <cellStyle name="Normal 3 13 3 2 3 2" xfId="45704"/>
    <cellStyle name="Normal 3 13 3 2 4" xfId="30846"/>
    <cellStyle name="Normal 3 13 3 3" xfId="934"/>
    <cellStyle name="Normal 3 13 3 3 2" xfId="23269"/>
    <cellStyle name="Normal 3 13 3 3 2 2" xfId="53181"/>
    <cellStyle name="Normal 3 13 3 3 3" xfId="30848"/>
    <cellStyle name="Normal 3 13 3 4" xfId="15791"/>
    <cellStyle name="Normal 3 13 3 4 2" xfId="45703"/>
    <cellStyle name="Normal 3 13 3 5" xfId="30845"/>
    <cellStyle name="Normal 3 13 4" xfId="935"/>
    <cellStyle name="Normal 3 13 4 2" xfId="936"/>
    <cellStyle name="Normal 3 13 4 2 2" xfId="23271"/>
    <cellStyle name="Normal 3 13 4 2 2 2" xfId="53183"/>
    <cellStyle name="Normal 3 13 4 2 3" xfId="30850"/>
    <cellStyle name="Normal 3 13 4 3" xfId="15793"/>
    <cellStyle name="Normal 3 13 4 3 2" xfId="45705"/>
    <cellStyle name="Normal 3 13 4 4" xfId="30849"/>
    <cellStyle name="Normal 3 13 5" xfId="937"/>
    <cellStyle name="Normal 3 13 5 2" xfId="22929"/>
    <cellStyle name="Normal 3 13 5 2 2" xfId="52841"/>
    <cellStyle name="Normal 3 13 5 3" xfId="30851"/>
    <cellStyle name="Normal 3 13 6" xfId="15451"/>
    <cellStyle name="Normal 3 13 6 2" xfId="45363"/>
    <cellStyle name="Normal 3 13 7" xfId="30407"/>
    <cellStyle name="Normal 3 14" xfId="591"/>
    <cellStyle name="Normal 3 14 2" xfId="938"/>
    <cellStyle name="Normal 3 14 2 2" xfId="939"/>
    <cellStyle name="Normal 3 14 2 2 2" xfId="940"/>
    <cellStyle name="Normal 3 14 2 2 2 2" xfId="941"/>
    <cellStyle name="Normal 3 14 2 2 2 2 2" xfId="23274"/>
    <cellStyle name="Normal 3 14 2 2 2 2 2 2" xfId="53186"/>
    <cellStyle name="Normal 3 14 2 2 2 2 3" xfId="30855"/>
    <cellStyle name="Normal 3 14 2 2 2 3" xfId="15796"/>
    <cellStyle name="Normal 3 14 2 2 2 3 2" xfId="45708"/>
    <cellStyle name="Normal 3 14 2 2 2 4" xfId="30854"/>
    <cellStyle name="Normal 3 14 2 2 3" xfId="942"/>
    <cellStyle name="Normal 3 14 2 2 3 2" xfId="23273"/>
    <cellStyle name="Normal 3 14 2 2 3 2 2" xfId="53185"/>
    <cellStyle name="Normal 3 14 2 2 3 3" xfId="30856"/>
    <cellStyle name="Normal 3 14 2 2 4" xfId="15795"/>
    <cellStyle name="Normal 3 14 2 2 4 2" xfId="45707"/>
    <cellStyle name="Normal 3 14 2 2 5" xfId="30853"/>
    <cellStyle name="Normal 3 14 2 3" xfId="943"/>
    <cellStyle name="Normal 3 14 2 3 2" xfId="944"/>
    <cellStyle name="Normal 3 14 2 3 2 2" xfId="23275"/>
    <cellStyle name="Normal 3 14 2 3 2 2 2" xfId="53187"/>
    <cellStyle name="Normal 3 14 2 3 2 3" xfId="30858"/>
    <cellStyle name="Normal 3 14 2 3 3" xfId="15797"/>
    <cellStyle name="Normal 3 14 2 3 3 2" xfId="45709"/>
    <cellStyle name="Normal 3 14 2 3 4" xfId="30857"/>
    <cellStyle name="Normal 3 14 2 4" xfId="945"/>
    <cellStyle name="Normal 3 14 2 4 2" xfId="23272"/>
    <cellStyle name="Normal 3 14 2 4 2 2" xfId="53184"/>
    <cellStyle name="Normal 3 14 2 4 3" xfId="30859"/>
    <cellStyle name="Normal 3 14 2 5" xfId="15794"/>
    <cellStyle name="Normal 3 14 2 5 2" xfId="45706"/>
    <cellStyle name="Normal 3 14 2 6" xfId="30852"/>
    <cellStyle name="Normal 3 14 3" xfId="946"/>
    <cellStyle name="Normal 3 14 3 2" xfId="947"/>
    <cellStyle name="Normal 3 14 3 2 2" xfId="948"/>
    <cellStyle name="Normal 3 14 3 2 2 2" xfId="23277"/>
    <cellStyle name="Normal 3 14 3 2 2 2 2" xfId="53189"/>
    <cellStyle name="Normal 3 14 3 2 2 3" xfId="30862"/>
    <cellStyle name="Normal 3 14 3 2 3" xfId="15799"/>
    <cellStyle name="Normal 3 14 3 2 3 2" xfId="45711"/>
    <cellStyle name="Normal 3 14 3 2 4" xfId="30861"/>
    <cellStyle name="Normal 3 14 3 3" xfId="949"/>
    <cellStyle name="Normal 3 14 3 3 2" xfId="23276"/>
    <cellStyle name="Normal 3 14 3 3 2 2" xfId="53188"/>
    <cellStyle name="Normal 3 14 3 3 3" xfId="30863"/>
    <cellStyle name="Normal 3 14 3 4" xfId="15798"/>
    <cellStyle name="Normal 3 14 3 4 2" xfId="45710"/>
    <cellStyle name="Normal 3 14 3 5" xfId="30860"/>
    <cellStyle name="Normal 3 14 4" xfId="950"/>
    <cellStyle name="Normal 3 14 4 2" xfId="951"/>
    <cellStyle name="Normal 3 14 4 2 2" xfId="23278"/>
    <cellStyle name="Normal 3 14 4 2 2 2" xfId="53190"/>
    <cellStyle name="Normal 3 14 4 2 3" xfId="30865"/>
    <cellStyle name="Normal 3 14 4 3" xfId="15800"/>
    <cellStyle name="Normal 3 14 4 3 2" xfId="45712"/>
    <cellStyle name="Normal 3 14 4 4" xfId="30864"/>
    <cellStyle name="Normal 3 14 5" xfId="952"/>
    <cellStyle name="Normal 3 14 5 2" xfId="23054"/>
    <cellStyle name="Normal 3 14 5 2 2" xfId="52966"/>
    <cellStyle name="Normal 3 14 5 3" xfId="30866"/>
    <cellStyle name="Normal 3 14 6" xfId="15576"/>
    <cellStyle name="Normal 3 14 6 2" xfId="45488"/>
    <cellStyle name="Normal 3 14 7" xfId="30532"/>
    <cellStyle name="Normal 3 15" xfId="953"/>
    <cellStyle name="Normal 3 15 2" xfId="954"/>
    <cellStyle name="Normal 3 15 2 2" xfId="955"/>
    <cellStyle name="Normal 3 15 2 2 2" xfId="956"/>
    <cellStyle name="Normal 3 15 2 2 2 2" xfId="957"/>
    <cellStyle name="Normal 3 15 2 2 2 2 2" xfId="23282"/>
    <cellStyle name="Normal 3 15 2 2 2 2 2 2" xfId="53194"/>
    <cellStyle name="Normal 3 15 2 2 2 2 3" xfId="30871"/>
    <cellStyle name="Normal 3 15 2 2 2 3" xfId="15804"/>
    <cellStyle name="Normal 3 15 2 2 2 3 2" xfId="45716"/>
    <cellStyle name="Normal 3 15 2 2 2 4" xfId="30870"/>
    <cellStyle name="Normal 3 15 2 2 3" xfId="958"/>
    <cellStyle name="Normal 3 15 2 2 3 2" xfId="23281"/>
    <cellStyle name="Normal 3 15 2 2 3 2 2" xfId="53193"/>
    <cellStyle name="Normal 3 15 2 2 3 3" xfId="30872"/>
    <cellStyle name="Normal 3 15 2 2 4" xfId="15803"/>
    <cellStyle name="Normal 3 15 2 2 4 2" xfId="45715"/>
    <cellStyle name="Normal 3 15 2 2 5" xfId="30869"/>
    <cellStyle name="Normal 3 15 2 3" xfId="959"/>
    <cellStyle name="Normal 3 15 2 3 2" xfId="960"/>
    <cellStyle name="Normal 3 15 2 3 2 2" xfId="23283"/>
    <cellStyle name="Normal 3 15 2 3 2 2 2" xfId="53195"/>
    <cellStyle name="Normal 3 15 2 3 2 3" xfId="30874"/>
    <cellStyle name="Normal 3 15 2 3 3" xfId="15805"/>
    <cellStyle name="Normal 3 15 2 3 3 2" xfId="45717"/>
    <cellStyle name="Normal 3 15 2 3 4" xfId="30873"/>
    <cellStyle name="Normal 3 15 2 4" xfId="961"/>
    <cellStyle name="Normal 3 15 2 4 2" xfId="23280"/>
    <cellStyle name="Normal 3 15 2 4 2 2" xfId="53192"/>
    <cellStyle name="Normal 3 15 2 4 3" xfId="30875"/>
    <cellStyle name="Normal 3 15 2 5" xfId="15802"/>
    <cellStyle name="Normal 3 15 2 5 2" xfId="45714"/>
    <cellStyle name="Normal 3 15 2 6" xfId="30868"/>
    <cellStyle name="Normal 3 15 3" xfId="962"/>
    <cellStyle name="Normal 3 15 3 2" xfId="963"/>
    <cellStyle name="Normal 3 15 3 2 2" xfId="964"/>
    <cellStyle name="Normal 3 15 3 2 2 2" xfId="23285"/>
    <cellStyle name="Normal 3 15 3 2 2 2 2" xfId="53197"/>
    <cellStyle name="Normal 3 15 3 2 2 3" xfId="30878"/>
    <cellStyle name="Normal 3 15 3 2 3" xfId="15807"/>
    <cellStyle name="Normal 3 15 3 2 3 2" xfId="45719"/>
    <cellStyle name="Normal 3 15 3 2 4" xfId="30877"/>
    <cellStyle name="Normal 3 15 3 3" xfId="965"/>
    <cellStyle name="Normal 3 15 3 3 2" xfId="23284"/>
    <cellStyle name="Normal 3 15 3 3 2 2" xfId="53196"/>
    <cellStyle name="Normal 3 15 3 3 3" xfId="30879"/>
    <cellStyle name="Normal 3 15 3 4" xfId="15806"/>
    <cellStyle name="Normal 3 15 3 4 2" xfId="45718"/>
    <cellStyle name="Normal 3 15 3 5" xfId="30876"/>
    <cellStyle name="Normal 3 15 4" xfId="966"/>
    <cellStyle name="Normal 3 15 4 2" xfId="967"/>
    <cellStyle name="Normal 3 15 4 2 2" xfId="23286"/>
    <cellStyle name="Normal 3 15 4 2 2 2" xfId="53198"/>
    <cellStyle name="Normal 3 15 4 2 3" xfId="30881"/>
    <cellStyle name="Normal 3 15 4 3" xfId="15808"/>
    <cellStyle name="Normal 3 15 4 3 2" xfId="45720"/>
    <cellStyle name="Normal 3 15 4 4" xfId="30880"/>
    <cellStyle name="Normal 3 15 5" xfId="968"/>
    <cellStyle name="Normal 3 15 5 2" xfId="23279"/>
    <cellStyle name="Normal 3 15 5 2 2" xfId="53191"/>
    <cellStyle name="Normal 3 15 5 3" xfId="30882"/>
    <cellStyle name="Normal 3 15 6" xfId="15801"/>
    <cellStyle name="Normal 3 15 6 2" xfId="45713"/>
    <cellStyle name="Normal 3 15 7" xfId="30867"/>
    <cellStyle name="Normal 3 16" xfId="969"/>
    <cellStyle name="Normal 3 16 2" xfId="970"/>
    <cellStyle name="Normal 3 16 2 2" xfId="971"/>
    <cellStyle name="Normal 3 16 2 2 2" xfId="972"/>
    <cellStyle name="Normal 3 16 2 2 2 2" xfId="23289"/>
    <cellStyle name="Normal 3 16 2 2 2 2 2" xfId="53201"/>
    <cellStyle name="Normal 3 16 2 2 2 3" xfId="30886"/>
    <cellStyle name="Normal 3 16 2 2 3" xfId="15811"/>
    <cellStyle name="Normal 3 16 2 2 3 2" xfId="45723"/>
    <cellStyle name="Normal 3 16 2 2 4" xfId="30885"/>
    <cellStyle name="Normal 3 16 2 3" xfId="973"/>
    <cellStyle name="Normal 3 16 2 3 2" xfId="23288"/>
    <cellStyle name="Normal 3 16 2 3 2 2" xfId="53200"/>
    <cellStyle name="Normal 3 16 2 3 3" xfId="30887"/>
    <cellStyle name="Normal 3 16 2 4" xfId="15810"/>
    <cellStyle name="Normal 3 16 2 4 2" xfId="45722"/>
    <cellStyle name="Normal 3 16 2 5" xfId="30884"/>
    <cellStyle name="Normal 3 16 3" xfId="974"/>
    <cellStyle name="Normal 3 16 3 2" xfId="975"/>
    <cellStyle name="Normal 3 16 3 2 2" xfId="23290"/>
    <cellStyle name="Normal 3 16 3 2 2 2" xfId="53202"/>
    <cellStyle name="Normal 3 16 3 2 3" xfId="30889"/>
    <cellStyle name="Normal 3 16 3 3" xfId="15812"/>
    <cellStyle name="Normal 3 16 3 3 2" xfId="45724"/>
    <cellStyle name="Normal 3 16 3 4" xfId="30888"/>
    <cellStyle name="Normal 3 16 4" xfId="976"/>
    <cellStyle name="Normal 3 16 4 2" xfId="23287"/>
    <cellStyle name="Normal 3 16 4 2 2" xfId="53199"/>
    <cellStyle name="Normal 3 16 4 3" xfId="30890"/>
    <cellStyle name="Normal 3 16 5" xfId="15809"/>
    <cellStyle name="Normal 3 16 5 2" xfId="45721"/>
    <cellStyle name="Normal 3 16 6" xfId="30883"/>
    <cellStyle name="Normal 3 17" xfId="977"/>
    <cellStyle name="Normal 3 17 2" xfId="978"/>
    <cellStyle name="Normal 3 17 2 2" xfId="979"/>
    <cellStyle name="Normal 3 17 2 2 2" xfId="980"/>
    <cellStyle name="Normal 3 17 2 2 2 2" xfId="23293"/>
    <cellStyle name="Normal 3 17 2 2 2 2 2" xfId="53205"/>
    <cellStyle name="Normal 3 17 2 2 2 3" xfId="30894"/>
    <cellStyle name="Normal 3 17 2 2 3" xfId="15815"/>
    <cellStyle name="Normal 3 17 2 2 3 2" xfId="45727"/>
    <cellStyle name="Normal 3 17 2 2 4" xfId="30893"/>
    <cellStyle name="Normal 3 17 2 3" xfId="981"/>
    <cellStyle name="Normal 3 17 2 3 2" xfId="23292"/>
    <cellStyle name="Normal 3 17 2 3 2 2" xfId="53204"/>
    <cellStyle name="Normal 3 17 2 3 3" xfId="30895"/>
    <cellStyle name="Normal 3 17 2 4" xfId="15814"/>
    <cellStyle name="Normal 3 17 2 4 2" xfId="45726"/>
    <cellStyle name="Normal 3 17 2 5" xfId="30892"/>
    <cellStyle name="Normal 3 17 3" xfId="982"/>
    <cellStyle name="Normal 3 17 3 2" xfId="983"/>
    <cellStyle name="Normal 3 17 3 2 2" xfId="23294"/>
    <cellStyle name="Normal 3 17 3 2 2 2" xfId="53206"/>
    <cellStyle name="Normal 3 17 3 2 3" xfId="30897"/>
    <cellStyle name="Normal 3 17 3 3" xfId="15816"/>
    <cellStyle name="Normal 3 17 3 3 2" xfId="45728"/>
    <cellStyle name="Normal 3 17 3 4" xfId="30896"/>
    <cellStyle name="Normal 3 17 4" xfId="984"/>
    <cellStyle name="Normal 3 17 4 2" xfId="23291"/>
    <cellStyle name="Normal 3 17 4 2 2" xfId="53203"/>
    <cellStyle name="Normal 3 17 4 3" xfId="30898"/>
    <cellStyle name="Normal 3 17 5" xfId="15813"/>
    <cellStyle name="Normal 3 17 5 2" xfId="45725"/>
    <cellStyle name="Normal 3 17 6" xfId="30891"/>
    <cellStyle name="Normal 3 18" xfId="985"/>
    <cellStyle name="Normal 3 18 2" xfId="986"/>
    <cellStyle name="Normal 3 18 2 2" xfId="987"/>
    <cellStyle name="Normal 3 18 2 2 2" xfId="23296"/>
    <cellStyle name="Normal 3 18 2 2 2 2" xfId="53208"/>
    <cellStyle name="Normal 3 18 2 2 3" xfId="30901"/>
    <cellStyle name="Normal 3 18 2 3" xfId="15818"/>
    <cellStyle name="Normal 3 18 2 3 2" xfId="45730"/>
    <cellStyle name="Normal 3 18 2 4" xfId="30900"/>
    <cellStyle name="Normal 3 18 3" xfId="988"/>
    <cellStyle name="Normal 3 18 3 2" xfId="23295"/>
    <cellStyle name="Normal 3 18 3 2 2" xfId="53207"/>
    <cellStyle name="Normal 3 18 3 3" xfId="30902"/>
    <cellStyle name="Normal 3 18 4" xfId="15817"/>
    <cellStyle name="Normal 3 18 4 2" xfId="45729"/>
    <cellStyle name="Normal 3 18 5" xfId="30899"/>
    <cellStyle name="Normal 3 19" xfId="989"/>
    <cellStyle name="Normal 3 19 2" xfId="990"/>
    <cellStyle name="Normal 3 19 2 2" xfId="23297"/>
    <cellStyle name="Normal 3 19 2 2 2" xfId="53209"/>
    <cellStyle name="Normal 3 19 2 3" xfId="30904"/>
    <cellStyle name="Normal 3 19 3" xfId="15819"/>
    <cellStyle name="Normal 3 19 3 2" xfId="45731"/>
    <cellStyle name="Normal 3 19 4" xfId="30903"/>
    <cellStyle name="Normal 3 2" xfId="67"/>
    <cellStyle name="Normal 3 2 10" xfId="217"/>
    <cellStyle name="Normal 3 2 10 2" xfId="991"/>
    <cellStyle name="Normal 3 2 10 2 2" xfId="992"/>
    <cellStyle name="Normal 3 2 10 2 2 2" xfId="993"/>
    <cellStyle name="Normal 3 2 10 2 2 2 2" xfId="994"/>
    <cellStyle name="Normal 3 2 10 2 2 2 2 2" xfId="23300"/>
    <cellStyle name="Normal 3 2 10 2 2 2 2 2 2" xfId="53212"/>
    <cellStyle name="Normal 3 2 10 2 2 2 2 3" xfId="30908"/>
    <cellStyle name="Normal 3 2 10 2 2 2 3" xfId="15822"/>
    <cellStyle name="Normal 3 2 10 2 2 2 3 2" xfId="45734"/>
    <cellStyle name="Normal 3 2 10 2 2 2 4" xfId="30907"/>
    <cellStyle name="Normal 3 2 10 2 2 3" xfId="995"/>
    <cellStyle name="Normal 3 2 10 2 2 3 2" xfId="23299"/>
    <cellStyle name="Normal 3 2 10 2 2 3 2 2" xfId="53211"/>
    <cellStyle name="Normal 3 2 10 2 2 3 3" xfId="30909"/>
    <cellStyle name="Normal 3 2 10 2 2 4" xfId="15821"/>
    <cellStyle name="Normal 3 2 10 2 2 4 2" xfId="45733"/>
    <cellStyle name="Normal 3 2 10 2 2 5" xfId="30906"/>
    <cellStyle name="Normal 3 2 10 2 3" xfId="996"/>
    <cellStyle name="Normal 3 2 10 2 3 2" xfId="997"/>
    <cellStyle name="Normal 3 2 10 2 3 2 2" xfId="23301"/>
    <cellStyle name="Normal 3 2 10 2 3 2 2 2" xfId="53213"/>
    <cellStyle name="Normal 3 2 10 2 3 2 3" xfId="30911"/>
    <cellStyle name="Normal 3 2 10 2 3 3" xfId="15823"/>
    <cellStyle name="Normal 3 2 10 2 3 3 2" xfId="45735"/>
    <cellStyle name="Normal 3 2 10 2 3 4" xfId="30910"/>
    <cellStyle name="Normal 3 2 10 2 4" xfId="998"/>
    <cellStyle name="Normal 3 2 10 2 4 2" xfId="23298"/>
    <cellStyle name="Normal 3 2 10 2 4 2 2" xfId="53210"/>
    <cellStyle name="Normal 3 2 10 2 4 3" xfId="30912"/>
    <cellStyle name="Normal 3 2 10 2 5" xfId="15820"/>
    <cellStyle name="Normal 3 2 10 2 5 2" xfId="45732"/>
    <cellStyle name="Normal 3 2 10 2 6" xfId="30905"/>
    <cellStyle name="Normal 3 2 10 3" xfId="999"/>
    <cellStyle name="Normal 3 2 10 3 2" xfId="1000"/>
    <cellStyle name="Normal 3 2 10 3 2 2" xfId="1001"/>
    <cellStyle name="Normal 3 2 10 3 2 2 2" xfId="1002"/>
    <cellStyle name="Normal 3 2 10 3 2 2 2 2" xfId="23304"/>
    <cellStyle name="Normal 3 2 10 3 2 2 2 2 2" xfId="53216"/>
    <cellStyle name="Normal 3 2 10 3 2 2 2 3" xfId="30916"/>
    <cellStyle name="Normal 3 2 10 3 2 2 3" xfId="15826"/>
    <cellStyle name="Normal 3 2 10 3 2 2 3 2" xfId="45738"/>
    <cellStyle name="Normal 3 2 10 3 2 2 4" xfId="30915"/>
    <cellStyle name="Normal 3 2 10 3 2 3" xfId="1003"/>
    <cellStyle name="Normal 3 2 10 3 2 3 2" xfId="23303"/>
    <cellStyle name="Normal 3 2 10 3 2 3 2 2" xfId="53215"/>
    <cellStyle name="Normal 3 2 10 3 2 3 3" xfId="30917"/>
    <cellStyle name="Normal 3 2 10 3 2 4" xfId="15825"/>
    <cellStyle name="Normal 3 2 10 3 2 4 2" xfId="45737"/>
    <cellStyle name="Normal 3 2 10 3 2 5" xfId="30914"/>
    <cellStyle name="Normal 3 2 10 3 3" xfId="1004"/>
    <cellStyle name="Normal 3 2 10 3 3 2" xfId="1005"/>
    <cellStyle name="Normal 3 2 10 3 3 2 2" xfId="23305"/>
    <cellStyle name="Normal 3 2 10 3 3 2 2 2" xfId="53217"/>
    <cellStyle name="Normal 3 2 10 3 3 2 3" xfId="30919"/>
    <cellStyle name="Normal 3 2 10 3 3 3" xfId="15827"/>
    <cellStyle name="Normal 3 2 10 3 3 3 2" xfId="45739"/>
    <cellStyle name="Normal 3 2 10 3 3 4" xfId="30918"/>
    <cellStyle name="Normal 3 2 10 3 4" xfId="1006"/>
    <cellStyle name="Normal 3 2 10 3 4 2" xfId="23302"/>
    <cellStyle name="Normal 3 2 10 3 4 2 2" xfId="53214"/>
    <cellStyle name="Normal 3 2 10 3 4 3" xfId="30920"/>
    <cellStyle name="Normal 3 2 10 3 5" xfId="15824"/>
    <cellStyle name="Normal 3 2 10 3 5 2" xfId="45736"/>
    <cellStyle name="Normal 3 2 10 3 6" xfId="30913"/>
    <cellStyle name="Normal 3 2 10 4" xfId="1007"/>
    <cellStyle name="Normal 3 2 10 4 2" xfId="1008"/>
    <cellStyle name="Normal 3 2 10 4 2 2" xfId="1009"/>
    <cellStyle name="Normal 3 2 10 4 2 2 2" xfId="23307"/>
    <cellStyle name="Normal 3 2 10 4 2 2 2 2" xfId="53219"/>
    <cellStyle name="Normal 3 2 10 4 2 2 3" xfId="30923"/>
    <cellStyle name="Normal 3 2 10 4 2 3" xfId="15829"/>
    <cellStyle name="Normal 3 2 10 4 2 3 2" xfId="45741"/>
    <cellStyle name="Normal 3 2 10 4 2 4" xfId="30922"/>
    <cellStyle name="Normal 3 2 10 4 3" xfId="1010"/>
    <cellStyle name="Normal 3 2 10 4 3 2" xfId="23306"/>
    <cellStyle name="Normal 3 2 10 4 3 2 2" xfId="53218"/>
    <cellStyle name="Normal 3 2 10 4 3 3" xfId="30924"/>
    <cellStyle name="Normal 3 2 10 4 4" xfId="15828"/>
    <cellStyle name="Normal 3 2 10 4 4 2" xfId="45740"/>
    <cellStyle name="Normal 3 2 10 4 5" xfId="30921"/>
    <cellStyle name="Normal 3 2 10 5" xfId="1011"/>
    <cellStyle name="Normal 3 2 10 5 2" xfId="1012"/>
    <cellStyle name="Normal 3 2 10 5 2 2" xfId="23308"/>
    <cellStyle name="Normal 3 2 10 5 2 2 2" xfId="53220"/>
    <cellStyle name="Normal 3 2 10 5 2 3" xfId="30926"/>
    <cellStyle name="Normal 3 2 10 5 3" xfId="15830"/>
    <cellStyle name="Normal 3 2 10 5 3 2" xfId="45742"/>
    <cellStyle name="Normal 3 2 10 5 4" xfId="30925"/>
    <cellStyle name="Normal 3 2 10 6" xfId="1013"/>
    <cellStyle name="Normal 3 2 10 6 2" xfId="22681"/>
    <cellStyle name="Normal 3 2 10 6 2 2" xfId="52593"/>
    <cellStyle name="Normal 3 2 10 6 3" xfId="30927"/>
    <cellStyle name="Normal 3 2 10 7" xfId="15203"/>
    <cellStyle name="Normal 3 2 10 7 2" xfId="45115"/>
    <cellStyle name="Normal 3 2 10 8" xfId="30159"/>
    <cellStyle name="Normal 3 2 11" xfId="467"/>
    <cellStyle name="Normal 3 2 11 2" xfId="1014"/>
    <cellStyle name="Normal 3 2 11 2 2" xfId="1015"/>
    <cellStyle name="Normal 3 2 11 2 2 2" xfId="1016"/>
    <cellStyle name="Normal 3 2 11 2 2 2 2" xfId="1017"/>
    <cellStyle name="Normal 3 2 11 2 2 2 2 2" xfId="23311"/>
    <cellStyle name="Normal 3 2 11 2 2 2 2 2 2" xfId="53223"/>
    <cellStyle name="Normal 3 2 11 2 2 2 2 3" xfId="30931"/>
    <cellStyle name="Normal 3 2 11 2 2 2 3" xfId="15833"/>
    <cellStyle name="Normal 3 2 11 2 2 2 3 2" xfId="45745"/>
    <cellStyle name="Normal 3 2 11 2 2 2 4" xfId="30930"/>
    <cellStyle name="Normal 3 2 11 2 2 3" xfId="1018"/>
    <cellStyle name="Normal 3 2 11 2 2 3 2" xfId="23310"/>
    <cellStyle name="Normal 3 2 11 2 2 3 2 2" xfId="53222"/>
    <cellStyle name="Normal 3 2 11 2 2 3 3" xfId="30932"/>
    <cellStyle name="Normal 3 2 11 2 2 4" xfId="15832"/>
    <cellStyle name="Normal 3 2 11 2 2 4 2" xfId="45744"/>
    <cellStyle name="Normal 3 2 11 2 2 5" xfId="30929"/>
    <cellStyle name="Normal 3 2 11 2 3" xfId="1019"/>
    <cellStyle name="Normal 3 2 11 2 3 2" xfId="1020"/>
    <cellStyle name="Normal 3 2 11 2 3 2 2" xfId="23312"/>
    <cellStyle name="Normal 3 2 11 2 3 2 2 2" xfId="53224"/>
    <cellStyle name="Normal 3 2 11 2 3 2 3" xfId="30934"/>
    <cellStyle name="Normal 3 2 11 2 3 3" xfId="15834"/>
    <cellStyle name="Normal 3 2 11 2 3 3 2" xfId="45746"/>
    <cellStyle name="Normal 3 2 11 2 3 4" xfId="30933"/>
    <cellStyle name="Normal 3 2 11 2 4" xfId="1021"/>
    <cellStyle name="Normal 3 2 11 2 4 2" xfId="23309"/>
    <cellStyle name="Normal 3 2 11 2 4 2 2" xfId="53221"/>
    <cellStyle name="Normal 3 2 11 2 4 3" xfId="30935"/>
    <cellStyle name="Normal 3 2 11 2 5" xfId="15831"/>
    <cellStyle name="Normal 3 2 11 2 5 2" xfId="45743"/>
    <cellStyle name="Normal 3 2 11 2 6" xfId="30928"/>
    <cellStyle name="Normal 3 2 11 3" xfId="1022"/>
    <cellStyle name="Normal 3 2 11 3 2" xfId="1023"/>
    <cellStyle name="Normal 3 2 11 3 2 2" xfId="1024"/>
    <cellStyle name="Normal 3 2 11 3 2 2 2" xfId="23314"/>
    <cellStyle name="Normal 3 2 11 3 2 2 2 2" xfId="53226"/>
    <cellStyle name="Normal 3 2 11 3 2 2 3" xfId="30938"/>
    <cellStyle name="Normal 3 2 11 3 2 3" xfId="15836"/>
    <cellStyle name="Normal 3 2 11 3 2 3 2" xfId="45748"/>
    <cellStyle name="Normal 3 2 11 3 2 4" xfId="30937"/>
    <cellStyle name="Normal 3 2 11 3 3" xfId="1025"/>
    <cellStyle name="Normal 3 2 11 3 3 2" xfId="23313"/>
    <cellStyle name="Normal 3 2 11 3 3 2 2" xfId="53225"/>
    <cellStyle name="Normal 3 2 11 3 3 3" xfId="30939"/>
    <cellStyle name="Normal 3 2 11 3 4" xfId="15835"/>
    <cellStyle name="Normal 3 2 11 3 4 2" xfId="45747"/>
    <cellStyle name="Normal 3 2 11 3 5" xfId="30936"/>
    <cellStyle name="Normal 3 2 11 4" xfId="1026"/>
    <cellStyle name="Normal 3 2 11 4 2" xfId="1027"/>
    <cellStyle name="Normal 3 2 11 4 2 2" xfId="23315"/>
    <cellStyle name="Normal 3 2 11 4 2 2 2" xfId="53227"/>
    <cellStyle name="Normal 3 2 11 4 2 3" xfId="30941"/>
    <cellStyle name="Normal 3 2 11 4 3" xfId="15837"/>
    <cellStyle name="Normal 3 2 11 4 3 2" xfId="45749"/>
    <cellStyle name="Normal 3 2 11 4 4" xfId="30940"/>
    <cellStyle name="Normal 3 2 11 5" xfId="1028"/>
    <cellStyle name="Normal 3 2 11 5 2" xfId="22930"/>
    <cellStyle name="Normal 3 2 11 5 2 2" xfId="52842"/>
    <cellStyle name="Normal 3 2 11 5 3" xfId="30942"/>
    <cellStyle name="Normal 3 2 11 6" xfId="15452"/>
    <cellStyle name="Normal 3 2 11 6 2" xfId="45364"/>
    <cellStyle name="Normal 3 2 11 7" xfId="30408"/>
    <cellStyle name="Normal 3 2 12" xfId="592"/>
    <cellStyle name="Normal 3 2 12 2" xfId="1029"/>
    <cellStyle name="Normal 3 2 12 2 2" xfId="1030"/>
    <cellStyle name="Normal 3 2 12 2 2 2" xfId="1031"/>
    <cellStyle name="Normal 3 2 12 2 2 2 2" xfId="1032"/>
    <cellStyle name="Normal 3 2 12 2 2 2 2 2" xfId="23318"/>
    <cellStyle name="Normal 3 2 12 2 2 2 2 2 2" xfId="53230"/>
    <cellStyle name="Normal 3 2 12 2 2 2 2 3" xfId="30946"/>
    <cellStyle name="Normal 3 2 12 2 2 2 3" xfId="15840"/>
    <cellStyle name="Normal 3 2 12 2 2 2 3 2" xfId="45752"/>
    <cellStyle name="Normal 3 2 12 2 2 2 4" xfId="30945"/>
    <cellStyle name="Normal 3 2 12 2 2 3" xfId="1033"/>
    <cellStyle name="Normal 3 2 12 2 2 3 2" xfId="23317"/>
    <cellStyle name="Normal 3 2 12 2 2 3 2 2" xfId="53229"/>
    <cellStyle name="Normal 3 2 12 2 2 3 3" xfId="30947"/>
    <cellStyle name="Normal 3 2 12 2 2 4" xfId="15839"/>
    <cellStyle name="Normal 3 2 12 2 2 4 2" xfId="45751"/>
    <cellStyle name="Normal 3 2 12 2 2 5" xfId="30944"/>
    <cellStyle name="Normal 3 2 12 2 3" xfId="1034"/>
    <cellStyle name="Normal 3 2 12 2 3 2" xfId="1035"/>
    <cellStyle name="Normal 3 2 12 2 3 2 2" xfId="23319"/>
    <cellStyle name="Normal 3 2 12 2 3 2 2 2" xfId="53231"/>
    <cellStyle name="Normal 3 2 12 2 3 2 3" xfId="30949"/>
    <cellStyle name="Normal 3 2 12 2 3 3" xfId="15841"/>
    <cellStyle name="Normal 3 2 12 2 3 3 2" xfId="45753"/>
    <cellStyle name="Normal 3 2 12 2 3 4" xfId="30948"/>
    <cellStyle name="Normal 3 2 12 2 4" xfId="1036"/>
    <cellStyle name="Normal 3 2 12 2 4 2" xfId="23316"/>
    <cellStyle name="Normal 3 2 12 2 4 2 2" xfId="53228"/>
    <cellStyle name="Normal 3 2 12 2 4 3" xfId="30950"/>
    <cellStyle name="Normal 3 2 12 2 5" xfId="15838"/>
    <cellStyle name="Normal 3 2 12 2 5 2" xfId="45750"/>
    <cellStyle name="Normal 3 2 12 2 6" xfId="30943"/>
    <cellStyle name="Normal 3 2 12 3" xfId="1037"/>
    <cellStyle name="Normal 3 2 12 3 2" xfId="1038"/>
    <cellStyle name="Normal 3 2 12 3 2 2" xfId="1039"/>
    <cellStyle name="Normal 3 2 12 3 2 2 2" xfId="23321"/>
    <cellStyle name="Normal 3 2 12 3 2 2 2 2" xfId="53233"/>
    <cellStyle name="Normal 3 2 12 3 2 2 3" xfId="30953"/>
    <cellStyle name="Normal 3 2 12 3 2 3" xfId="15843"/>
    <cellStyle name="Normal 3 2 12 3 2 3 2" xfId="45755"/>
    <cellStyle name="Normal 3 2 12 3 2 4" xfId="30952"/>
    <cellStyle name="Normal 3 2 12 3 3" xfId="1040"/>
    <cellStyle name="Normal 3 2 12 3 3 2" xfId="23320"/>
    <cellStyle name="Normal 3 2 12 3 3 2 2" xfId="53232"/>
    <cellStyle name="Normal 3 2 12 3 3 3" xfId="30954"/>
    <cellStyle name="Normal 3 2 12 3 4" xfId="15842"/>
    <cellStyle name="Normal 3 2 12 3 4 2" xfId="45754"/>
    <cellStyle name="Normal 3 2 12 3 5" xfId="30951"/>
    <cellStyle name="Normal 3 2 12 4" xfId="1041"/>
    <cellStyle name="Normal 3 2 12 4 2" xfId="1042"/>
    <cellStyle name="Normal 3 2 12 4 2 2" xfId="23322"/>
    <cellStyle name="Normal 3 2 12 4 2 2 2" xfId="53234"/>
    <cellStyle name="Normal 3 2 12 4 2 3" xfId="30956"/>
    <cellStyle name="Normal 3 2 12 4 3" xfId="15844"/>
    <cellStyle name="Normal 3 2 12 4 3 2" xfId="45756"/>
    <cellStyle name="Normal 3 2 12 4 4" xfId="30955"/>
    <cellStyle name="Normal 3 2 12 5" xfId="1043"/>
    <cellStyle name="Normal 3 2 12 5 2" xfId="23055"/>
    <cellStyle name="Normal 3 2 12 5 2 2" xfId="52967"/>
    <cellStyle name="Normal 3 2 12 5 3" xfId="30957"/>
    <cellStyle name="Normal 3 2 12 6" xfId="15577"/>
    <cellStyle name="Normal 3 2 12 6 2" xfId="45489"/>
    <cellStyle name="Normal 3 2 12 7" xfId="30533"/>
    <cellStyle name="Normal 3 2 13" xfId="1044"/>
    <cellStyle name="Normal 3 2 13 2" xfId="1045"/>
    <cellStyle name="Normal 3 2 13 2 2" xfId="1046"/>
    <cellStyle name="Normal 3 2 13 2 2 2" xfId="1047"/>
    <cellStyle name="Normal 3 2 13 2 2 2 2" xfId="1048"/>
    <cellStyle name="Normal 3 2 13 2 2 2 2 2" xfId="23326"/>
    <cellStyle name="Normal 3 2 13 2 2 2 2 2 2" xfId="53238"/>
    <cellStyle name="Normal 3 2 13 2 2 2 2 3" xfId="30962"/>
    <cellStyle name="Normal 3 2 13 2 2 2 3" xfId="15848"/>
    <cellStyle name="Normal 3 2 13 2 2 2 3 2" xfId="45760"/>
    <cellStyle name="Normal 3 2 13 2 2 2 4" xfId="30961"/>
    <cellStyle name="Normal 3 2 13 2 2 3" xfId="1049"/>
    <cellStyle name="Normal 3 2 13 2 2 3 2" xfId="23325"/>
    <cellStyle name="Normal 3 2 13 2 2 3 2 2" xfId="53237"/>
    <cellStyle name="Normal 3 2 13 2 2 3 3" xfId="30963"/>
    <cellStyle name="Normal 3 2 13 2 2 4" xfId="15847"/>
    <cellStyle name="Normal 3 2 13 2 2 4 2" xfId="45759"/>
    <cellStyle name="Normal 3 2 13 2 2 5" xfId="30960"/>
    <cellStyle name="Normal 3 2 13 2 3" xfId="1050"/>
    <cellStyle name="Normal 3 2 13 2 3 2" xfId="1051"/>
    <cellStyle name="Normal 3 2 13 2 3 2 2" xfId="23327"/>
    <cellStyle name="Normal 3 2 13 2 3 2 2 2" xfId="53239"/>
    <cellStyle name="Normal 3 2 13 2 3 2 3" xfId="30965"/>
    <cellStyle name="Normal 3 2 13 2 3 3" xfId="15849"/>
    <cellStyle name="Normal 3 2 13 2 3 3 2" xfId="45761"/>
    <cellStyle name="Normal 3 2 13 2 3 4" xfId="30964"/>
    <cellStyle name="Normal 3 2 13 2 4" xfId="1052"/>
    <cellStyle name="Normal 3 2 13 2 4 2" xfId="23324"/>
    <cellStyle name="Normal 3 2 13 2 4 2 2" xfId="53236"/>
    <cellStyle name="Normal 3 2 13 2 4 3" xfId="30966"/>
    <cellStyle name="Normal 3 2 13 2 5" xfId="15846"/>
    <cellStyle name="Normal 3 2 13 2 5 2" xfId="45758"/>
    <cellStyle name="Normal 3 2 13 2 6" xfId="30959"/>
    <cellStyle name="Normal 3 2 13 3" xfId="1053"/>
    <cellStyle name="Normal 3 2 13 3 2" xfId="1054"/>
    <cellStyle name="Normal 3 2 13 3 2 2" xfId="1055"/>
    <cellStyle name="Normal 3 2 13 3 2 2 2" xfId="23329"/>
    <cellStyle name="Normal 3 2 13 3 2 2 2 2" xfId="53241"/>
    <cellStyle name="Normal 3 2 13 3 2 2 3" xfId="30969"/>
    <cellStyle name="Normal 3 2 13 3 2 3" xfId="15851"/>
    <cellStyle name="Normal 3 2 13 3 2 3 2" xfId="45763"/>
    <cellStyle name="Normal 3 2 13 3 2 4" xfId="30968"/>
    <cellStyle name="Normal 3 2 13 3 3" xfId="1056"/>
    <cellStyle name="Normal 3 2 13 3 3 2" xfId="23328"/>
    <cellStyle name="Normal 3 2 13 3 3 2 2" xfId="53240"/>
    <cellStyle name="Normal 3 2 13 3 3 3" xfId="30970"/>
    <cellStyle name="Normal 3 2 13 3 4" xfId="15850"/>
    <cellStyle name="Normal 3 2 13 3 4 2" xfId="45762"/>
    <cellStyle name="Normal 3 2 13 3 5" xfId="30967"/>
    <cellStyle name="Normal 3 2 13 4" xfId="1057"/>
    <cellStyle name="Normal 3 2 13 4 2" xfId="1058"/>
    <cellStyle name="Normal 3 2 13 4 2 2" xfId="23330"/>
    <cellStyle name="Normal 3 2 13 4 2 2 2" xfId="53242"/>
    <cellStyle name="Normal 3 2 13 4 2 3" xfId="30972"/>
    <cellStyle name="Normal 3 2 13 4 3" xfId="15852"/>
    <cellStyle name="Normal 3 2 13 4 3 2" xfId="45764"/>
    <cellStyle name="Normal 3 2 13 4 4" xfId="30971"/>
    <cellStyle name="Normal 3 2 13 5" xfId="1059"/>
    <cellStyle name="Normal 3 2 13 5 2" xfId="23323"/>
    <cellStyle name="Normal 3 2 13 5 2 2" xfId="53235"/>
    <cellStyle name="Normal 3 2 13 5 3" xfId="30973"/>
    <cellStyle name="Normal 3 2 13 6" xfId="15845"/>
    <cellStyle name="Normal 3 2 13 6 2" xfId="45757"/>
    <cellStyle name="Normal 3 2 13 7" xfId="30958"/>
    <cellStyle name="Normal 3 2 14" xfId="1060"/>
    <cellStyle name="Normal 3 2 14 2" xfId="1061"/>
    <cellStyle name="Normal 3 2 14 2 2" xfId="1062"/>
    <cellStyle name="Normal 3 2 14 2 2 2" xfId="1063"/>
    <cellStyle name="Normal 3 2 14 2 2 2 2" xfId="23333"/>
    <cellStyle name="Normal 3 2 14 2 2 2 2 2" xfId="53245"/>
    <cellStyle name="Normal 3 2 14 2 2 2 3" xfId="30977"/>
    <cellStyle name="Normal 3 2 14 2 2 3" xfId="15855"/>
    <cellStyle name="Normal 3 2 14 2 2 3 2" xfId="45767"/>
    <cellStyle name="Normal 3 2 14 2 2 4" xfId="30976"/>
    <cellStyle name="Normal 3 2 14 2 3" xfId="1064"/>
    <cellStyle name="Normal 3 2 14 2 3 2" xfId="23332"/>
    <cellStyle name="Normal 3 2 14 2 3 2 2" xfId="53244"/>
    <cellStyle name="Normal 3 2 14 2 3 3" xfId="30978"/>
    <cellStyle name="Normal 3 2 14 2 4" xfId="15854"/>
    <cellStyle name="Normal 3 2 14 2 4 2" xfId="45766"/>
    <cellStyle name="Normal 3 2 14 2 5" xfId="30975"/>
    <cellStyle name="Normal 3 2 14 3" xfId="1065"/>
    <cellStyle name="Normal 3 2 14 3 2" xfId="1066"/>
    <cellStyle name="Normal 3 2 14 3 2 2" xfId="23334"/>
    <cellStyle name="Normal 3 2 14 3 2 2 2" xfId="53246"/>
    <cellStyle name="Normal 3 2 14 3 2 3" xfId="30980"/>
    <cellStyle name="Normal 3 2 14 3 3" xfId="15856"/>
    <cellStyle name="Normal 3 2 14 3 3 2" xfId="45768"/>
    <cellStyle name="Normal 3 2 14 3 4" xfId="30979"/>
    <cellStyle name="Normal 3 2 14 4" xfId="1067"/>
    <cellStyle name="Normal 3 2 14 4 2" xfId="23331"/>
    <cellStyle name="Normal 3 2 14 4 2 2" xfId="53243"/>
    <cellStyle name="Normal 3 2 14 4 3" xfId="30981"/>
    <cellStyle name="Normal 3 2 14 5" xfId="15853"/>
    <cellStyle name="Normal 3 2 14 5 2" xfId="45765"/>
    <cellStyle name="Normal 3 2 14 6" xfId="30974"/>
    <cellStyle name="Normal 3 2 15" xfId="1068"/>
    <cellStyle name="Normal 3 2 15 2" xfId="1069"/>
    <cellStyle name="Normal 3 2 15 2 2" xfId="1070"/>
    <cellStyle name="Normal 3 2 15 2 2 2" xfId="1071"/>
    <cellStyle name="Normal 3 2 15 2 2 2 2" xfId="23337"/>
    <cellStyle name="Normal 3 2 15 2 2 2 2 2" xfId="53249"/>
    <cellStyle name="Normal 3 2 15 2 2 2 3" xfId="30985"/>
    <cellStyle name="Normal 3 2 15 2 2 3" xfId="15859"/>
    <cellStyle name="Normal 3 2 15 2 2 3 2" xfId="45771"/>
    <cellStyle name="Normal 3 2 15 2 2 4" xfId="30984"/>
    <cellStyle name="Normal 3 2 15 2 3" xfId="1072"/>
    <cellStyle name="Normal 3 2 15 2 3 2" xfId="23336"/>
    <cellStyle name="Normal 3 2 15 2 3 2 2" xfId="53248"/>
    <cellStyle name="Normal 3 2 15 2 3 3" xfId="30986"/>
    <cellStyle name="Normal 3 2 15 2 4" xfId="15858"/>
    <cellStyle name="Normal 3 2 15 2 4 2" xfId="45770"/>
    <cellStyle name="Normal 3 2 15 2 5" xfId="30983"/>
    <cellStyle name="Normal 3 2 15 3" xfId="1073"/>
    <cellStyle name="Normal 3 2 15 3 2" xfId="1074"/>
    <cellStyle name="Normal 3 2 15 3 2 2" xfId="23338"/>
    <cellStyle name="Normal 3 2 15 3 2 2 2" xfId="53250"/>
    <cellStyle name="Normal 3 2 15 3 2 3" xfId="30988"/>
    <cellStyle name="Normal 3 2 15 3 3" xfId="15860"/>
    <cellStyle name="Normal 3 2 15 3 3 2" xfId="45772"/>
    <cellStyle name="Normal 3 2 15 3 4" xfId="30987"/>
    <cellStyle name="Normal 3 2 15 4" xfId="1075"/>
    <cellStyle name="Normal 3 2 15 4 2" xfId="23335"/>
    <cellStyle name="Normal 3 2 15 4 2 2" xfId="53247"/>
    <cellStyle name="Normal 3 2 15 4 3" xfId="30989"/>
    <cellStyle name="Normal 3 2 15 5" xfId="15857"/>
    <cellStyle name="Normal 3 2 15 5 2" xfId="45769"/>
    <cellStyle name="Normal 3 2 15 6" xfId="30982"/>
    <cellStyle name="Normal 3 2 16" xfId="1076"/>
    <cellStyle name="Normal 3 2 16 2" xfId="1077"/>
    <cellStyle name="Normal 3 2 16 2 2" xfId="1078"/>
    <cellStyle name="Normal 3 2 16 2 2 2" xfId="23340"/>
    <cellStyle name="Normal 3 2 16 2 2 2 2" xfId="53252"/>
    <cellStyle name="Normal 3 2 16 2 2 3" xfId="30992"/>
    <cellStyle name="Normal 3 2 16 2 3" xfId="15862"/>
    <cellStyle name="Normal 3 2 16 2 3 2" xfId="45774"/>
    <cellStyle name="Normal 3 2 16 2 4" xfId="30991"/>
    <cellStyle name="Normal 3 2 16 3" xfId="1079"/>
    <cellStyle name="Normal 3 2 16 3 2" xfId="23339"/>
    <cellStyle name="Normal 3 2 16 3 2 2" xfId="53251"/>
    <cellStyle name="Normal 3 2 16 3 3" xfId="30993"/>
    <cellStyle name="Normal 3 2 16 4" xfId="15861"/>
    <cellStyle name="Normal 3 2 16 4 2" xfId="45773"/>
    <cellStyle name="Normal 3 2 16 5" xfId="30990"/>
    <cellStyle name="Normal 3 2 17" xfId="1080"/>
    <cellStyle name="Normal 3 2 17 2" xfId="1081"/>
    <cellStyle name="Normal 3 2 17 2 2" xfId="23341"/>
    <cellStyle name="Normal 3 2 17 2 2 2" xfId="53253"/>
    <cellStyle name="Normal 3 2 17 2 3" xfId="30995"/>
    <cellStyle name="Normal 3 2 17 3" xfId="15863"/>
    <cellStyle name="Normal 3 2 17 3 2" xfId="45775"/>
    <cellStyle name="Normal 3 2 17 4" xfId="30994"/>
    <cellStyle name="Normal 3 2 18" xfId="1082"/>
    <cellStyle name="Normal 3 2 18 2" xfId="22557"/>
    <cellStyle name="Normal 3 2 18 2 2" xfId="52469"/>
    <cellStyle name="Normal 3 2 18 3" xfId="30996"/>
    <cellStyle name="Normal 3 2 19" xfId="15079"/>
    <cellStyle name="Normal 3 2 19 2" xfId="44991"/>
    <cellStyle name="Normal 3 2 2" xfId="70"/>
    <cellStyle name="Normal 3 2 2 10" xfId="470"/>
    <cellStyle name="Normal 3 2 2 10 2" xfId="1083"/>
    <cellStyle name="Normal 3 2 2 10 2 2" xfId="1084"/>
    <cellStyle name="Normal 3 2 2 10 2 2 2" xfId="1085"/>
    <cellStyle name="Normal 3 2 2 10 2 2 2 2" xfId="1086"/>
    <cellStyle name="Normal 3 2 2 10 2 2 2 2 2" xfId="23344"/>
    <cellStyle name="Normal 3 2 2 10 2 2 2 2 2 2" xfId="53256"/>
    <cellStyle name="Normal 3 2 2 10 2 2 2 2 3" xfId="31000"/>
    <cellStyle name="Normal 3 2 2 10 2 2 2 3" xfId="15866"/>
    <cellStyle name="Normal 3 2 2 10 2 2 2 3 2" xfId="45778"/>
    <cellStyle name="Normal 3 2 2 10 2 2 2 4" xfId="30999"/>
    <cellStyle name="Normal 3 2 2 10 2 2 3" xfId="1087"/>
    <cellStyle name="Normal 3 2 2 10 2 2 3 2" xfId="23343"/>
    <cellStyle name="Normal 3 2 2 10 2 2 3 2 2" xfId="53255"/>
    <cellStyle name="Normal 3 2 2 10 2 2 3 3" xfId="31001"/>
    <cellStyle name="Normal 3 2 2 10 2 2 4" xfId="15865"/>
    <cellStyle name="Normal 3 2 2 10 2 2 4 2" xfId="45777"/>
    <cellStyle name="Normal 3 2 2 10 2 2 5" xfId="30998"/>
    <cellStyle name="Normal 3 2 2 10 2 3" xfId="1088"/>
    <cellStyle name="Normal 3 2 2 10 2 3 2" xfId="1089"/>
    <cellStyle name="Normal 3 2 2 10 2 3 2 2" xfId="23345"/>
    <cellStyle name="Normal 3 2 2 10 2 3 2 2 2" xfId="53257"/>
    <cellStyle name="Normal 3 2 2 10 2 3 2 3" xfId="31003"/>
    <cellStyle name="Normal 3 2 2 10 2 3 3" xfId="15867"/>
    <cellStyle name="Normal 3 2 2 10 2 3 3 2" xfId="45779"/>
    <cellStyle name="Normal 3 2 2 10 2 3 4" xfId="31002"/>
    <cellStyle name="Normal 3 2 2 10 2 4" xfId="1090"/>
    <cellStyle name="Normal 3 2 2 10 2 4 2" xfId="23342"/>
    <cellStyle name="Normal 3 2 2 10 2 4 2 2" xfId="53254"/>
    <cellStyle name="Normal 3 2 2 10 2 4 3" xfId="31004"/>
    <cellStyle name="Normal 3 2 2 10 2 5" xfId="15864"/>
    <cellStyle name="Normal 3 2 2 10 2 5 2" xfId="45776"/>
    <cellStyle name="Normal 3 2 2 10 2 6" xfId="30997"/>
    <cellStyle name="Normal 3 2 2 10 3" xfId="1091"/>
    <cellStyle name="Normal 3 2 2 10 3 2" xfId="1092"/>
    <cellStyle name="Normal 3 2 2 10 3 2 2" xfId="1093"/>
    <cellStyle name="Normal 3 2 2 10 3 2 2 2" xfId="23347"/>
    <cellStyle name="Normal 3 2 2 10 3 2 2 2 2" xfId="53259"/>
    <cellStyle name="Normal 3 2 2 10 3 2 2 3" xfId="31007"/>
    <cellStyle name="Normal 3 2 2 10 3 2 3" xfId="15869"/>
    <cellStyle name="Normal 3 2 2 10 3 2 3 2" xfId="45781"/>
    <cellStyle name="Normal 3 2 2 10 3 2 4" xfId="31006"/>
    <cellStyle name="Normal 3 2 2 10 3 3" xfId="1094"/>
    <cellStyle name="Normal 3 2 2 10 3 3 2" xfId="23346"/>
    <cellStyle name="Normal 3 2 2 10 3 3 2 2" xfId="53258"/>
    <cellStyle name="Normal 3 2 2 10 3 3 3" xfId="31008"/>
    <cellStyle name="Normal 3 2 2 10 3 4" xfId="15868"/>
    <cellStyle name="Normal 3 2 2 10 3 4 2" xfId="45780"/>
    <cellStyle name="Normal 3 2 2 10 3 5" xfId="31005"/>
    <cellStyle name="Normal 3 2 2 10 4" xfId="1095"/>
    <cellStyle name="Normal 3 2 2 10 4 2" xfId="1096"/>
    <cellStyle name="Normal 3 2 2 10 4 2 2" xfId="23348"/>
    <cellStyle name="Normal 3 2 2 10 4 2 2 2" xfId="53260"/>
    <cellStyle name="Normal 3 2 2 10 4 2 3" xfId="31010"/>
    <cellStyle name="Normal 3 2 2 10 4 3" xfId="15870"/>
    <cellStyle name="Normal 3 2 2 10 4 3 2" xfId="45782"/>
    <cellStyle name="Normal 3 2 2 10 4 4" xfId="31009"/>
    <cellStyle name="Normal 3 2 2 10 5" xfId="1097"/>
    <cellStyle name="Normal 3 2 2 10 5 2" xfId="22933"/>
    <cellStyle name="Normal 3 2 2 10 5 2 2" xfId="52845"/>
    <cellStyle name="Normal 3 2 2 10 5 3" xfId="31011"/>
    <cellStyle name="Normal 3 2 2 10 6" xfId="15455"/>
    <cellStyle name="Normal 3 2 2 10 6 2" xfId="45367"/>
    <cellStyle name="Normal 3 2 2 10 7" xfId="30411"/>
    <cellStyle name="Normal 3 2 2 11" xfId="595"/>
    <cellStyle name="Normal 3 2 2 11 2" xfId="1098"/>
    <cellStyle name="Normal 3 2 2 11 2 2" xfId="1099"/>
    <cellStyle name="Normal 3 2 2 11 2 2 2" xfId="1100"/>
    <cellStyle name="Normal 3 2 2 11 2 2 2 2" xfId="1101"/>
    <cellStyle name="Normal 3 2 2 11 2 2 2 2 2" xfId="23351"/>
    <cellStyle name="Normal 3 2 2 11 2 2 2 2 2 2" xfId="53263"/>
    <cellStyle name="Normal 3 2 2 11 2 2 2 2 3" xfId="31015"/>
    <cellStyle name="Normal 3 2 2 11 2 2 2 3" xfId="15873"/>
    <cellStyle name="Normal 3 2 2 11 2 2 2 3 2" xfId="45785"/>
    <cellStyle name="Normal 3 2 2 11 2 2 2 4" xfId="31014"/>
    <cellStyle name="Normal 3 2 2 11 2 2 3" xfId="1102"/>
    <cellStyle name="Normal 3 2 2 11 2 2 3 2" xfId="23350"/>
    <cellStyle name="Normal 3 2 2 11 2 2 3 2 2" xfId="53262"/>
    <cellStyle name="Normal 3 2 2 11 2 2 3 3" xfId="31016"/>
    <cellStyle name="Normal 3 2 2 11 2 2 4" xfId="15872"/>
    <cellStyle name="Normal 3 2 2 11 2 2 4 2" xfId="45784"/>
    <cellStyle name="Normal 3 2 2 11 2 2 5" xfId="31013"/>
    <cellStyle name="Normal 3 2 2 11 2 3" xfId="1103"/>
    <cellStyle name="Normal 3 2 2 11 2 3 2" xfId="1104"/>
    <cellStyle name="Normal 3 2 2 11 2 3 2 2" xfId="23352"/>
    <cellStyle name="Normal 3 2 2 11 2 3 2 2 2" xfId="53264"/>
    <cellStyle name="Normal 3 2 2 11 2 3 2 3" xfId="31018"/>
    <cellStyle name="Normal 3 2 2 11 2 3 3" xfId="15874"/>
    <cellStyle name="Normal 3 2 2 11 2 3 3 2" xfId="45786"/>
    <cellStyle name="Normal 3 2 2 11 2 3 4" xfId="31017"/>
    <cellStyle name="Normal 3 2 2 11 2 4" xfId="1105"/>
    <cellStyle name="Normal 3 2 2 11 2 4 2" xfId="23349"/>
    <cellStyle name="Normal 3 2 2 11 2 4 2 2" xfId="53261"/>
    <cellStyle name="Normal 3 2 2 11 2 4 3" xfId="31019"/>
    <cellStyle name="Normal 3 2 2 11 2 5" xfId="15871"/>
    <cellStyle name="Normal 3 2 2 11 2 5 2" xfId="45783"/>
    <cellStyle name="Normal 3 2 2 11 2 6" xfId="31012"/>
    <cellStyle name="Normal 3 2 2 11 3" xfId="1106"/>
    <cellStyle name="Normal 3 2 2 11 3 2" xfId="1107"/>
    <cellStyle name="Normal 3 2 2 11 3 2 2" xfId="1108"/>
    <cellStyle name="Normal 3 2 2 11 3 2 2 2" xfId="23354"/>
    <cellStyle name="Normal 3 2 2 11 3 2 2 2 2" xfId="53266"/>
    <cellStyle name="Normal 3 2 2 11 3 2 2 3" xfId="31022"/>
    <cellStyle name="Normal 3 2 2 11 3 2 3" xfId="15876"/>
    <cellStyle name="Normal 3 2 2 11 3 2 3 2" xfId="45788"/>
    <cellStyle name="Normal 3 2 2 11 3 2 4" xfId="31021"/>
    <cellStyle name="Normal 3 2 2 11 3 3" xfId="1109"/>
    <cellStyle name="Normal 3 2 2 11 3 3 2" xfId="23353"/>
    <cellStyle name="Normal 3 2 2 11 3 3 2 2" xfId="53265"/>
    <cellStyle name="Normal 3 2 2 11 3 3 3" xfId="31023"/>
    <cellStyle name="Normal 3 2 2 11 3 4" xfId="15875"/>
    <cellStyle name="Normal 3 2 2 11 3 4 2" xfId="45787"/>
    <cellStyle name="Normal 3 2 2 11 3 5" xfId="31020"/>
    <cellStyle name="Normal 3 2 2 11 4" xfId="1110"/>
    <cellStyle name="Normal 3 2 2 11 4 2" xfId="1111"/>
    <cellStyle name="Normal 3 2 2 11 4 2 2" xfId="23355"/>
    <cellStyle name="Normal 3 2 2 11 4 2 2 2" xfId="53267"/>
    <cellStyle name="Normal 3 2 2 11 4 2 3" xfId="31025"/>
    <cellStyle name="Normal 3 2 2 11 4 3" xfId="15877"/>
    <cellStyle name="Normal 3 2 2 11 4 3 2" xfId="45789"/>
    <cellStyle name="Normal 3 2 2 11 4 4" xfId="31024"/>
    <cellStyle name="Normal 3 2 2 11 5" xfId="1112"/>
    <cellStyle name="Normal 3 2 2 11 5 2" xfId="23058"/>
    <cellStyle name="Normal 3 2 2 11 5 2 2" xfId="52970"/>
    <cellStyle name="Normal 3 2 2 11 5 3" xfId="31026"/>
    <cellStyle name="Normal 3 2 2 11 6" xfId="15580"/>
    <cellStyle name="Normal 3 2 2 11 6 2" xfId="45492"/>
    <cellStyle name="Normal 3 2 2 11 7" xfId="30536"/>
    <cellStyle name="Normal 3 2 2 12" xfId="1113"/>
    <cellStyle name="Normal 3 2 2 12 2" xfId="1114"/>
    <cellStyle name="Normal 3 2 2 12 2 2" xfId="1115"/>
    <cellStyle name="Normal 3 2 2 12 2 2 2" xfId="1116"/>
    <cellStyle name="Normal 3 2 2 12 2 2 2 2" xfId="1117"/>
    <cellStyle name="Normal 3 2 2 12 2 2 2 2 2" xfId="23359"/>
    <cellStyle name="Normal 3 2 2 12 2 2 2 2 2 2" xfId="53271"/>
    <cellStyle name="Normal 3 2 2 12 2 2 2 2 3" xfId="31031"/>
    <cellStyle name="Normal 3 2 2 12 2 2 2 3" xfId="15881"/>
    <cellStyle name="Normal 3 2 2 12 2 2 2 3 2" xfId="45793"/>
    <cellStyle name="Normal 3 2 2 12 2 2 2 4" xfId="31030"/>
    <cellStyle name="Normal 3 2 2 12 2 2 3" xfId="1118"/>
    <cellStyle name="Normal 3 2 2 12 2 2 3 2" xfId="23358"/>
    <cellStyle name="Normal 3 2 2 12 2 2 3 2 2" xfId="53270"/>
    <cellStyle name="Normal 3 2 2 12 2 2 3 3" xfId="31032"/>
    <cellStyle name="Normal 3 2 2 12 2 2 4" xfId="15880"/>
    <cellStyle name="Normal 3 2 2 12 2 2 4 2" xfId="45792"/>
    <cellStyle name="Normal 3 2 2 12 2 2 5" xfId="31029"/>
    <cellStyle name="Normal 3 2 2 12 2 3" xfId="1119"/>
    <cellStyle name="Normal 3 2 2 12 2 3 2" xfId="1120"/>
    <cellStyle name="Normal 3 2 2 12 2 3 2 2" xfId="23360"/>
    <cellStyle name="Normal 3 2 2 12 2 3 2 2 2" xfId="53272"/>
    <cellStyle name="Normal 3 2 2 12 2 3 2 3" xfId="31034"/>
    <cellStyle name="Normal 3 2 2 12 2 3 3" xfId="15882"/>
    <cellStyle name="Normal 3 2 2 12 2 3 3 2" xfId="45794"/>
    <cellStyle name="Normal 3 2 2 12 2 3 4" xfId="31033"/>
    <cellStyle name="Normal 3 2 2 12 2 4" xfId="1121"/>
    <cellStyle name="Normal 3 2 2 12 2 4 2" xfId="23357"/>
    <cellStyle name="Normal 3 2 2 12 2 4 2 2" xfId="53269"/>
    <cellStyle name="Normal 3 2 2 12 2 4 3" xfId="31035"/>
    <cellStyle name="Normal 3 2 2 12 2 5" xfId="15879"/>
    <cellStyle name="Normal 3 2 2 12 2 5 2" xfId="45791"/>
    <cellStyle name="Normal 3 2 2 12 2 6" xfId="31028"/>
    <cellStyle name="Normal 3 2 2 12 3" xfId="1122"/>
    <cellStyle name="Normal 3 2 2 12 3 2" xfId="1123"/>
    <cellStyle name="Normal 3 2 2 12 3 2 2" xfId="1124"/>
    <cellStyle name="Normal 3 2 2 12 3 2 2 2" xfId="23362"/>
    <cellStyle name="Normal 3 2 2 12 3 2 2 2 2" xfId="53274"/>
    <cellStyle name="Normal 3 2 2 12 3 2 2 3" xfId="31038"/>
    <cellStyle name="Normal 3 2 2 12 3 2 3" xfId="15884"/>
    <cellStyle name="Normal 3 2 2 12 3 2 3 2" xfId="45796"/>
    <cellStyle name="Normal 3 2 2 12 3 2 4" xfId="31037"/>
    <cellStyle name="Normal 3 2 2 12 3 3" xfId="1125"/>
    <cellStyle name="Normal 3 2 2 12 3 3 2" xfId="23361"/>
    <cellStyle name="Normal 3 2 2 12 3 3 2 2" xfId="53273"/>
    <cellStyle name="Normal 3 2 2 12 3 3 3" xfId="31039"/>
    <cellStyle name="Normal 3 2 2 12 3 4" xfId="15883"/>
    <cellStyle name="Normal 3 2 2 12 3 4 2" xfId="45795"/>
    <cellStyle name="Normal 3 2 2 12 3 5" xfId="31036"/>
    <cellStyle name="Normal 3 2 2 12 4" xfId="1126"/>
    <cellStyle name="Normal 3 2 2 12 4 2" xfId="1127"/>
    <cellStyle name="Normal 3 2 2 12 4 2 2" xfId="23363"/>
    <cellStyle name="Normal 3 2 2 12 4 2 2 2" xfId="53275"/>
    <cellStyle name="Normal 3 2 2 12 4 2 3" xfId="31041"/>
    <cellStyle name="Normal 3 2 2 12 4 3" xfId="15885"/>
    <cellStyle name="Normal 3 2 2 12 4 3 2" xfId="45797"/>
    <cellStyle name="Normal 3 2 2 12 4 4" xfId="31040"/>
    <cellStyle name="Normal 3 2 2 12 5" xfId="1128"/>
    <cellStyle name="Normal 3 2 2 12 5 2" xfId="23356"/>
    <cellStyle name="Normal 3 2 2 12 5 2 2" xfId="53268"/>
    <cellStyle name="Normal 3 2 2 12 5 3" xfId="31042"/>
    <cellStyle name="Normal 3 2 2 12 6" xfId="15878"/>
    <cellStyle name="Normal 3 2 2 12 6 2" xfId="45790"/>
    <cellStyle name="Normal 3 2 2 12 7" xfId="31027"/>
    <cellStyle name="Normal 3 2 2 13" xfId="1129"/>
    <cellStyle name="Normal 3 2 2 13 2" xfId="1130"/>
    <cellStyle name="Normal 3 2 2 13 2 2" xfId="1131"/>
    <cellStyle name="Normal 3 2 2 13 2 2 2" xfId="1132"/>
    <cellStyle name="Normal 3 2 2 13 2 2 2 2" xfId="23366"/>
    <cellStyle name="Normal 3 2 2 13 2 2 2 2 2" xfId="53278"/>
    <cellStyle name="Normal 3 2 2 13 2 2 2 3" xfId="31046"/>
    <cellStyle name="Normal 3 2 2 13 2 2 3" xfId="15888"/>
    <cellStyle name="Normal 3 2 2 13 2 2 3 2" xfId="45800"/>
    <cellStyle name="Normal 3 2 2 13 2 2 4" xfId="31045"/>
    <cellStyle name="Normal 3 2 2 13 2 3" xfId="1133"/>
    <cellStyle name="Normal 3 2 2 13 2 3 2" xfId="23365"/>
    <cellStyle name="Normal 3 2 2 13 2 3 2 2" xfId="53277"/>
    <cellStyle name="Normal 3 2 2 13 2 3 3" xfId="31047"/>
    <cellStyle name="Normal 3 2 2 13 2 4" xfId="15887"/>
    <cellStyle name="Normal 3 2 2 13 2 4 2" xfId="45799"/>
    <cellStyle name="Normal 3 2 2 13 2 5" xfId="31044"/>
    <cellStyle name="Normal 3 2 2 13 3" xfId="1134"/>
    <cellStyle name="Normal 3 2 2 13 3 2" xfId="1135"/>
    <cellStyle name="Normal 3 2 2 13 3 2 2" xfId="23367"/>
    <cellStyle name="Normal 3 2 2 13 3 2 2 2" xfId="53279"/>
    <cellStyle name="Normal 3 2 2 13 3 2 3" xfId="31049"/>
    <cellStyle name="Normal 3 2 2 13 3 3" xfId="15889"/>
    <cellStyle name="Normal 3 2 2 13 3 3 2" xfId="45801"/>
    <cellStyle name="Normal 3 2 2 13 3 4" xfId="31048"/>
    <cellStyle name="Normal 3 2 2 13 4" xfId="1136"/>
    <cellStyle name="Normal 3 2 2 13 4 2" xfId="23364"/>
    <cellStyle name="Normal 3 2 2 13 4 2 2" xfId="53276"/>
    <cellStyle name="Normal 3 2 2 13 4 3" xfId="31050"/>
    <cellStyle name="Normal 3 2 2 13 5" xfId="15886"/>
    <cellStyle name="Normal 3 2 2 13 5 2" xfId="45798"/>
    <cellStyle name="Normal 3 2 2 13 6" xfId="31043"/>
    <cellStyle name="Normal 3 2 2 14" xfId="1137"/>
    <cellStyle name="Normal 3 2 2 14 2" xfId="1138"/>
    <cellStyle name="Normal 3 2 2 14 2 2" xfId="1139"/>
    <cellStyle name="Normal 3 2 2 14 2 2 2" xfId="1140"/>
    <cellStyle name="Normal 3 2 2 14 2 2 2 2" xfId="23370"/>
    <cellStyle name="Normal 3 2 2 14 2 2 2 2 2" xfId="53282"/>
    <cellStyle name="Normal 3 2 2 14 2 2 2 3" xfId="31054"/>
    <cellStyle name="Normal 3 2 2 14 2 2 3" xfId="15892"/>
    <cellStyle name="Normal 3 2 2 14 2 2 3 2" xfId="45804"/>
    <cellStyle name="Normal 3 2 2 14 2 2 4" xfId="31053"/>
    <cellStyle name="Normal 3 2 2 14 2 3" xfId="1141"/>
    <cellStyle name="Normal 3 2 2 14 2 3 2" xfId="23369"/>
    <cellStyle name="Normal 3 2 2 14 2 3 2 2" xfId="53281"/>
    <cellStyle name="Normal 3 2 2 14 2 3 3" xfId="31055"/>
    <cellStyle name="Normal 3 2 2 14 2 4" xfId="15891"/>
    <cellStyle name="Normal 3 2 2 14 2 4 2" xfId="45803"/>
    <cellStyle name="Normal 3 2 2 14 2 5" xfId="31052"/>
    <cellStyle name="Normal 3 2 2 14 3" xfId="1142"/>
    <cellStyle name="Normal 3 2 2 14 3 2" xfId="1143"/>
    <cellStyle name="Normal 3 2 2 14 3 2 2" xfId="23371"/>
    <cellStyle name="Normal 3 2 2 14 3 2 2 2" xfId="53283"/>
    <cellStyle name="Normal 3 2 2 14 3 2 3" xfId="31057"/>
    <cellStyle name="Normal 3 2 2 14 3 3" xfId="15893"/>
    <cellStyle name="Normal 3 2 2 14 3 3 2" xfId="45805"/>
    <cellStyle name="Normal 3 2 2 14 3 4" xfId="31056"/>
    <cellStyle name="Normal 3 2 2 14 4" xfId="1144"/>
    <cellStyle name="Normal 3 2 2 14 4 2" xfId="23368"/>
    <cellStyle name="Normal 3 2 2 14 4 2 2" xfId="53280"/>
    <cellStyle name="Normal 3 2 2 14 4 3" xfId="31058"/>
    <cellStyle name="Normal 3 2 2 14 5" xfId="15890"/>
    <cellStyle name="Normal 3 2 2 14 5 2" xfId="45802"/>
    <cellStyle name="Normal 3 2 2 14 6" xfId="31051"/>
    <cellStyle name="Normal 3 2 2 15" xfId="1145"/>
    <cellStyle name="Normal 3 2 2 15 2" xfId="1146"/>
    <cellStyle name="Normal 3 2 2 15 2 2" xfId="1147"/>
    <cellStyle name="Normal 3 2 2 15 2 2 2" xfId="23373"/>
    <cellStyle name="Normal 3 2 2 15 2 2 2 2" xfId="53285"/>
    <cellStyle name="Normal 3 2 2 15 2 2 3" xfId="31061"/>
    <cellStyle name="Normal 3 2 2 15 2 3" xfId="15895"/>
    <cellStyle name="Normal 3 2 2 15 2 3 2" xfId="45807"/>
    <cellStyle name="Normal 3 2 2 15 2 4" xfId="31060"/>
    <cellStyle name="Normal 3 2 2 15 3" xfId="1148"/>
    <cellStyle name="Normal 3 2 2 15 3 2" xfId="23372"/>
    <cellStyle name="Normal 3 2 2 15 3 2 2" xfId="53284"/>
    <cellStyle name="Normal 3 2 2 15 3 3" xfId="31062"/>
    <cellStyle name="Normal 3 2 2 15 4" xfId="15894"/>
    <cellStyle name="Normal 3 2 2 15 4 2" xfId="45806"/>
    <cellStyle name="Normal 3 2 2 15 5" xfId="31059"/>
    <cellStyle name="Normal 3 2 2 16" xfId="1149"/>
    <cellStyle name="Normal 3 2 2 16 2" xfId="1150"/>
    <cellStyle name="Normal 3 2 2 16 2 2" xfId="23374"/>
    <cellStyle name="Normal 3 2 2 16 2 2 2" xfId="53286"/>
    <cellStyle name="Normal 3 2 2 16 2 3" xfId="31064"/>
    <cellStyle name="Normal 3 2 2 16 3" xfId="15896"/>
    <cellStyle name="Normal 3 2 2 16 3 2" xfId="45808"/>
    <cellStyle name="Normal 3 2 2 16 4" xfId="31063"/>
    <cellStyle name="Normal 3 2 2 17" xfId="1151"/>
    <cellStyle name="Normal 3 2 2 17 2" xfId="22560"/>
    <cellStyle name="Normal 3 2 2 17 2 2" xfId="52472"/>
    <cellStyle name="Normal 3 2 2 17 3" xfId="31065"/>
    <cellStyle name="Normal 3 2 2 18" xfId="15082"/>
    <cellStyle name="Normal 3 2 2 18 2" xfId="44994"/>
    <cellStyle name="Normal 3 2 2 19" xfId="30038"/>
    <cellStyle name="Normal 3 2 2 2" xfId="76"/>
    <cellStyle name="Normal 3 2 2 2 10" xfId="1152"/>
    <cellStyle name="Normal 3 2 2 2 10 2" xfId="1153"/>
    <cellStyle name="Normal 3 2 2 2 10 2 2" xfId="1154"/>
    <cellStyle name="Normal 3 2 2 2 10 2 2 2" xfId="1155"/>
    <cellStyle name="Normal 3 2 2 2 10 2 2 2 2" xfId="23377"/>
    <cellStyle name="Normal 3 2 2 2 10 2 2 2 2 2" xfId="53289"/>
    <cellStyle name="Normal 3 2 2 2 10 2 2 2 3" xfId="31069"/>
    <cellStyle name="Normal 3 2 2 2 10 2 2 3" xfId="15899"/>
    <cellStyle name="Normal 3 2 2 2 10 2 2 3 2" xfId="45811"/>
    <cellStyle name="Normal 3 2 2 2 10 2 2 4" xfId="31068"/>
    <cellStyle name="Normal 3 2 2 2 10 2 3" xfId="1156"/>
    <cellStyle name="Normal 3 2 2 2 10 2 3 2" xfId="23376"/>
    <cellStyle name="Normal 3 2 2 2 10 2 3 2 2" xfId="53288"/>
    <cellStyle name="Normal 3 2 2 2 10 2 3 3" xfId="31070"/>
    <cellStyle name="Normal 3 2 2 2 10 2 4" xfId="15898"/>
    <cellStyle name="Normal 3 2 2 2 10 2 4 2" xfId="45810"/>
    <cellStyle name="Normal 3 2 2 2 10 2 5" xfId="31067"/>
    <cellStyle name="Normal 3 2 2 2 10 3" xfId="1157"/>
    <cellStyle name="Normal 3 2 2 2 10 3 2" xfId="1158"/>
    <cellStyle name="Normal 3 2 2 2 10 3 2 2" xfId="23378"/>
    <cellStyle name="Normal 3 2 2 2 10 3 2 2 2" xfId="53290"/>
    <cellStyle name="Normal 3 2 2 2 10 3 2 3" xfId="31072"/>
    <cellStyle name="Normal 3 2 2 2 10 3 3" xfId="15900"/>
    <cellStyle name="Normal 3 2 2 2 10 3 3 2" xfId="45812"/>
    <cellStyle name="Normal 3 2 2 2 10 3 4" xfId="31071"/>
    <cellStyle name="Normal 3 2 2 2 10 4" xfId="1159"/>
    <cellStyle name="Normal 3 2 2 2 10 4 2" xfId="23375"/>
    <cellStyle name="Normal 3 2 2 2 10 4 2 2" xfId="53287"/>
    <cellStyle name="Normal 3 2 2 2 10 4 3" xfId="31073"/>
    <cellStyle name="Normal 3 2 2 2 10 5" xfId="15897"/>
    <cellStyle name="Normal 3 2 2 2 10 5 2" xfId="45809"/>
    <cellStyle name="Normal 3 2 2 2 10 6" xfId="31066"/>
    <cellStyle name="Normal 3 2 2 2 11" xfId="1160"/>
    <cellStyle name="Normal 3 2 2 2 11 2" xfId="1161"/>
    <cellStyle name="Normal 3 2 2 2 11 2 2" xfId="1162"/>
    <cellStyle name="Normal 3 2 2 2 11 2 2 2" xfId="1163"/>
    <cellStyle name="Normal 3 2 2 2 11 2 2 2 2" xfId="23381"/>
    <cellStyle name="Normal 3 2 2 2 11 2 2 2 2 2" xfId="53293"/>
    <cellStyle name="Normal 3 2 2 2 11 2 2 2 3" xfId="31077"/>
    <cellStyle name="Normal 3 2 2 2 11 2 2 3" xfId="15903"/>
    <cellStyle name="Normal 3 2 2 2 11 2 2 3 2" xfId="45815"/>
    <cellStyle name="Normal 3 2 2 2 11 2 2 4" xfId="31076"/>
    <cellStyle name="Normal 3 2 2 2 11 2 3" xfId="1164"/>
    <cellStyle name="Normal 3 2 2 2 11 2 3 2" xfId="23380"/>
    <cellStyle name="Normal 3 2 2 2 11 2 3 2 2" xfId="53292"/>
    <cellStyle name="Normal 3 2 2 2 11 2 3 3" xfId="31078"/>
    <cellStyle name="Normal 3 2 2 2 11 2 4" xfId="15902"/>
    <cellStyle name="Normal 3 2 2 2 11 2 4 2" xfId="45814"/>
    <cellStyle name="Normal 3 2 2 2 11 2 5" xfId="31075"/>
    <cellStyle name="Normal 3 2 2 2 11 3" xfId="1165"/>
    <cellStyle name="Normal 3 2 2 2 11 3 2" xfId="1166"/>
    <cellStyle name="Normal 3 2 2 2 11 3 2 2" xfId="23382"/>
    <cellStyle name="Normal 3 2 2 2 11 3 2 2 2" xfId="53294"/>
    <cellStyle name="Normal 3 2 2 2 11 3 2 3" xfId="31080"/>
    <cellStyle name="Normal 3 2 2 2 11 3 3" xfId="15904"/>
    <cellStyle name="Normal 3 2 2 2 11 3 3 2" xfId="45816"/>
    <cellStyle name="Normal 3 2 2 2 11 3 4" xfId="31079"/>
    <cellStyle name="Normal 3 2 2 2 11 4" xfId="1167"/>
    <cellStyle name="Normal 3 2 2 2 11 4 2" xfId="23379"/>
    <cellStyle name="Normal 3 2 2 2 11 4 2 2" xfId="53291"/>
    <cellStyle name="Normal 3 2 2 2 11 4 3" xfId="31081"/>
    <cellStyle name="Normal 3 2 2 2 11 5" xfId="15901"/>
    <cellStyle name="Normal 3 2 2 2 11 5 2" xfId="45813"/>
    <cellStyle name="Normal 3 2 2 2 11 6" xfId="31074"/>
    <cellStyle name="Normal 3 2 2 2 12" xfId="1168"/>
    <cellStyle name="Normal 3 2 2 2 12 2" xfId="1169"/>
    <cellStyle name="Normal 3 2 2 2 12 2 2" xfId="1170"/>
    <cellStyle name="Normal 3 2 2 2 12 2 2 2" xfId="23384"/>
    <cellStyle name="Normal 3 2 2 2 12 2 2 2 2" xfId="53296"/>
    <cellStyle name="Normal 3 2 2 2 12 2 2 3" xfId="31084"/>
    <cellStyle name="Normal 3 2 2 2 12 2 3" xfId="15906"/>
    <cellStyle name="Normal 3 2 2 2 12 2 3 2" xfId="45818"/>
    <cellStyle name="Normal 3 2 2 2 12 2 4" xfId="31083"/>
    <cellStyle name="Normal 3 2 2 2 12 3" xfId="1171"/>
    <cellStyle name="Normal 3 2 2 2 12 3 2" xfId="23383"/>
    <cellStyle name="Normal 3 2 2 2 12 3 2 2" xfId="53295"/>
    <cellStyle name="Normal 3 2 2 2 12 3 3" xfId="31085"/>
    <cellStyle name="Normal 3 2 2 2 12 4" xfId="15905"/>
    <cellStyle name="Normal 3 2 2 2 12 4 2" xfId="45817"/>
    <cellStyle name="Normal 3 2 2 2 12 5" xfId="31082"/>
    <cellStyle name="Normal 3 2 2 2 13" xfId="1172"/>
    <cellStyle name="Normal 3 2 2 2 13 2" xfId="1173"/>
    <cellStyle name="Normal 3 2 2 2 13 2 2" xfId="23385"/>
    <cellStyle name="Normal 3 2 2 2 13 2 2 2" xfId="53297"/>
    <cellStyle name="Normal 3 2 2 2 13 2 3" xfId="31087"/>
    <cellStyle name="Normal 3 2 2 2 13 3" xfId="15907"/>
    <cellStyle name="Normal 3 2 2 2 13 3 2" xfId="45819"/>
    <cellStyle name="Normal 3 2 2 2 13 4" xfId="31086"/>
    <cellStyle name="Normal 3 2 2 2 14" xfId="1174"/>
    <cellStyle name="Normal 3 2 2 2 14 2" xfId="22566"/>
    <cellStyle name="Normal 3 2 2 2 14 2 2" xfId="52478"/>
    <cellStyle name="Normal 3 2 2 2 14 3" xfId="31088"/>
    <cellStyle name="Normal 3 2 2 2 15" xfId="15088"/>
    <cellStyle name="Normal 3 2 2 2 15 2" xfId="45000"/>
    <cellStyle name="Normal 3 2 2 2 16" xfId="30044"/>
    <cellStyle name="Normal 3 2 2 2 17" xfId="59949"/>
    <cellStyle name="Normal 3 2 2 2 2" xfId="100"/>
    <cellStyle name="Normal 3 2 2 2 2 10" xfId="1175"/>
    <cellStyle name="Normal 3 2 2 2 2 10 2" xfId="1176"/>
    <cellStyle name="Normal 3 2 2 2 2 10 2 2" xfId="1177"/>
    <cellStyle name="Normal 3 2 2 2 2 10 2 2 2" xfId="1178"/>
    <cellStyle name="Normal 3 2 2 2 2 10 2 2 2 2" xfId="23388"/>
    <cellStyle name="Normal 3 2 2 2 2 10 2 2 2 2 2" xfId="53300"/>
    <cellStyle name="Normal 3 2 2 2 2 10 2 2 2 3" xfId="31092"/>
    <cellStyle name="Normal 3 2 2 2 2 10 2 2 3" xfId="15910"/>
    <cellStyle name="Normal 3 2 2 2 2 10 2 2 3 2" xfId="45822"/>
    <cellStyle name="Normal 3 2 2 2 2 10 2 2 4" xfId="31091"/>
    <cellStyle name="Normal 3 2 2 2 2 10 2 3" xfId="1179"/>
    <cellStyle name="Normal 3 2 2 2 2 10 2 3 2" xfId="23387"/>
    <cellStyle name="Normal 3 2 2 2 2 10 2 3 2 2" xfId="53299"/>
    <cellStyle name="Normal 3 2 2 2 2 10 2 3 3" xfId="31093"/>
    <cellStyle name="Normal 3 2 2 2 2 10 2 4" xfId="15909"/>
    <cellStyle name="Normal 3 2 2 2 2 10 2 4 2" xfId="45821"/>
    <cellStyle name="Normal 3 2 2 2 2 10 2 5" xfId="31090"/>
    <cellStyle name="Normal 3 2 2 2 2 10 3" xfId="1180"/>
    <cellStyle name="Normal 3 2 2 2 2 10 3 2" xfId="1181"/>
    <cellStyle name="Normal 3 2 2 2 2 10 3 2 2" xfId="23389"/>
    <cellStyle name="Normal 3 2 2 2 2 10 3 2 2 2" xfId="53301"/>
    <cellStyle name="Normal 3 2 2 2 2 10 3 2 3" xfId="31095"/>
    <cellStyle name="Normal 3 2 2 2 2 10 3 3" xfId="15911"/>
    <cellStyle name="Normal 3 2 2 2 2 10 3 3 2" xfId="45823"/>
    <cellStyle name="Normal 3 2 2 2 2 10 3 4" xfId="31094"/>
    <cellStyle name="Normal 3 2 2 2 2 10 4" xfId="1182"/>
    <cellStyle name="Normal 3 2 2 2 2 10 4 2" xfId="23386"/>
    <cellStyle name="Normal 3 2 2 2 2 10 4 2 2" xfId="53298"/>
    <cellStyle name="Normal 3 2 2 2 2 10 4 3" xfId="31096"/>
    <cellStyle name="Normal 3 2 2 2 2 10 5" xfId="15908"/>
    <cellStyle name="Normal 3 2 2 2 2 10 5 2" xfId="45820"/>
    <cellStyle name="Normal 3 2 2 2 2 10 6" xfId="31089"/>
    <cellStyle name="Normal 3 2 2 2 2 11" xfId="1183"/>
    <cellStyle name="Normal 3 2 2 2 2 11 2" xfId="1184"/>
    <cellStyle name="Normal 3 2 2 2 2 11 2 2" xfId="1185"/>
    <cellStyle name="Normal 3 2 2 2 2 11 2 2 2" xfId="23391"/>
    <cellStyle name="Normal 3 2 2 2 2 11 2 2 2 2" xfId="53303"/>
    <cellStyle name="Normal 3 2 2 2 2 11 2 2 3" xfId="31099"/>
    <cellStyle name="Normal 3 2 2 2 2 11 2 3" xfId="15913"/>
    <cellStyle name="Normal 3 2 2 2 2 11 2 3 2" xfId="45825"/>
    <cellStyle name="Normal 3 2 2 2 2 11 2 4" xfId="31098"/>
    <cellStyle name="Normal 3 2 2 2 2 11 3" xfId="1186"/>
    <cellStyle name="Normal 3 2 2 2 2 11 3 2" xfId="23390"/>
    <cellStyle name="Normal 3 2 2 2 2 11 3 2 2" xfId="53302"/>
    <cellStyle name="Normal 3 2 2 2 2 11 3 3" xfId="31100"/>
    <cellStyle name="Normal 3 2 2 2 2 11 4" xfId="15912"/>
    <cellStyle name="Normal 3 2 2 2 2 11 4 2" xfId="45824"/>
    <cellStyle name="Normal 3 2 2 2 2 11 5" xfId="31097"/>
    <cellStyle name="Normal 3 2 2 2 2 12" xfId="1187"/>
    <cellStyle name="Normal 3 2 2 2 2 12 2" xfId="1188"/>
    <cellStyle name="Normal 3 2 2 2 2 12 2 2" xfId="23392"/>
    <cellStyle name="Normal 3 2 2 2 2 12 2 2 2" xfId="53304"/>
    <cellStyle name="Normal 3 2 2 2 2 12 2 3" xfId="31102"/>
    <cellStyle name="Normal 3 2 2 2 2 12 3" xfId="15914"/>
    <cellStyle name="Normal 3 2 2 2 2 12 3 2" xfId="45826"/>
    <cellStyle name="Normal 3 2 2 2 2 12 4" xfId="31101"/>
    <cellStyle name="Normal 3 2 2 2 2 13" xfId="1189"/>
    <cellStyle name="Normal 3 2 2 2 2 13 2" xfId="22590"/>
    <cellStyle name="Normal 3 2 2 2 2 13 2 2" xfId="52502"/>
    <cellStyle name="Normal 3 2 2 2 2 13 3" xfId="31103"/>
    <cellStyle name="Normal 3 2 2 2 2 14" xfId="15112"/>
    <cellStyle name="Normal 3 2 2 2 2 14 2" xfId="45024"/>
    <cellStyle name="Normal 3 2 2 2 2 15" xfId="30068"/>
    <cellStyle name="Normal 3 2 2 2 2 16" xfId="59950"/>
    <cellStyle name="Normal 3 2 2 2 2 2" xfId="136"/>
    <cellStyle name="Normal 3 2 2 2 2 2 10" xfId="1190"/>
    <cellStyle name="Normal 3 2 2 2 2 2 10 2" xfId="1191"/>
    <cellStyle name="Normal 3 2 2 2 2 2 10 2 2" xfId="23393"/>
    <cellStyle name="Normal 3 2 2 2 2 2 10 2 2 2" xfId="53305"/>
    <cellStyle name="Normal 3 2 2 2 2 2 10 2 3" xfId="31105"/>
    <cellStyle name="Normal 3 2 2 2 2 2 10 3" xfId="15915"/>
    <cellStyle name="Normal 3 2 2 2 2 2 10 3 2" xfId="45827"/>
    <cellStyle name="Normal 3 2 2 2 2 2 10 4" xfId="31104"/>
    <cellStyle name="Normal 3 2 2 2 2 2 11" xfId="1192"/>
    <cellStyle name="Normal 3 2 2 2 2 2 11 2" xfId="22600"/>
    <cellStyle name="Normal 3 2 2 2 2 2 11 2 2" xfId="52512"/>
    <cellStyle name="Normal 3 2 2 2 2 2 11 3" xfId="31106"/>
    <cellStyle name="Normal 3 2 2 2 2 2 12" xfId="15122"/>
    <cellStyle name="Normal 3 2 2 2 2 2 12 2" xfId="45034"/>
    <cellStyle name="Normal 3 2 2 2 2 2 13" xfId="30078"/>
    <cellStyle name="Normal 3 2 2 2 2 2 14" xfId="59998"/>
    <cellStyle name="Normal 3 2 2 2 2 2 2" xfId="393"/>
    <cellStyle name="Normal 3 2 2 2 2 2 2 2" xfId="1193"/>
    <cellStyle name="Normal 3 2 2 2 2 2 2 2 2" xfId="1194"/>
    <cellStyle name="Normal 3 2 2 2 2 2 2 2 2 2" xfId="1195"/>
    <cellStyle name="Normal 3 2 2 2 2 2 2 2 2 2 2" xfId="1196"/>
    <cellStyle name="Normal 3 2 2 2 2 2 2 2 2 2 2 2" xfId="23396"/>
    <cellStyle name="Normal 3 2 2 2 2 2 2 2 2 2 2 2 2" xfId="53308"/>
    <cellStyle name="Normal 3 2 2 2 2 2 2 2 2 2 2 3" xfId="31110"/>
    <cellStyle name="Normal 3 2 2 2 2 2 2 2 2 2 3" xfId="15918"/>
    <cellStyle name="Normal 3 2 2 2 2 2 2 2 2 2 3 2" xfId="45830"/>
    <cellStyle name="Normal 3 2 2 2 2 2 2 2 2 2 4" xfId="31109"/>
    <cellStyle name="Normal 3 2 2 2 2 2 2 2 2 3" xfId="1197"/>
    <cellStyle name="Normal 3 2 2 2 2 2 2 2 2 3 2" xfId="23395"/>
    <cellStyle name="Normal 3 2 2 2 2 2 2 2 2 3 2 2" xfId="53307"/>
    <cellStyle name="Normal 3 2 2 2 2 2 2 2 2 3 3" xfId="31111"/>
    <cellStyle name="Normal 3 2 2 2 2 2 2 2 2 4" xfId="15917"/>
    <cellStyle name="Normal 3 2 2 2 2 2 2 2 2 4 2" xfId="45829"/>
    <cellStyle name="Normal 3 2 2 2 2 2 2 2 2 5" xfId="31108"/>
    <cellStyle name="Normal 3 2 2 2 2 2 2 2 3" xfId="1198"/>
    <cellStyle name="Normal 3 2 2 2 2 2 2 2 3 2" xfId="1199"/>
    <cellStyle name="Normal 3 2 2 2 2 2 2 2 3 2 2" xfId="23397"/>
    <cellStyle name="Normal 3 2 2 2 2 2 2 2 3 2 2 2" xfId="53309"/>
    <cellStyle name="Normal 3 2 2 2 2 2 2 2 3 2 3" xfId="31113"/>
    <cellStyle name="Normal 3 2 2 2 2 2 2 2 3 3" xfId="15919"/>
    <cellStyle name="Normal 3 2 2 2 2 2 2 2 3 3 2" xfId="45831"/>
    <cellStyle name="Normal 3 2 2 2 2 2 2 2 3 4" xfId="31112"/>
    <cellStyle name="Normal 3 2 2 2 2 2 2 2 4" xfId="1200"/>
    <cellStyle name="Normal 3 2 2 2 2 2 2 2 4 2" xfId="23394"/>
    <cellStyle name="Normal 3 2 2 2 2 2 2 2 4 2 2" xfId="53306"/>
    <cellStyle name="Normal 3 2 2 2 2 2 2 2 4 3" xfId="31114"/>
    <cellStyle name="Normal 3 2 2 2 2 2 2 2 5" xfId="15916"/>
    <cellStyle name="Normal 3 2 2 2 2 2 2 2 5 2" xfId="45828"/>
    <cellStyle name="Normal 3 2 2 2 2 2 2 2 6" xfId="31107"/>
    <cellStyle name="Normal 3 2 2 2 2 2 2 3" xfId="1201"/>
    <cellStyle name="Normal 3 2 2 2 2 2 2 3 2" xfId="1202"/>
    <cellStyle name="Normal 3 2 2 2 2 2 2 3 2 2" xfId="1203"/>
    <cellStyle name="Normal 3 2 2 2 2 2 2 3 2 2 2" xfId="1204"/>
    <cellStyle name="Normal 3 2 2 2 2 2 2 3 2 2 2 2" xfId="23400"/>
    <cellStyle name="Normal 3 2 2 2 2 2 2 3 2 2 2 2 2" xfId="53312"/>
    <cellStyle name="Normal 3 2 2 2 2 2 2 3 2 2 2 3" xfId="31118"/>
    <cellStyle name="Normal 3 2 2 2 2 2 2 3 2 2 3" xfId="15922"/>
    <cellStyle name="Normal 3 2 2 2 2 2 2 3 2 2 3 2" xfId="45834"/>
    <cellStyle name="Normal 3 2 2 2 2 2 2 3 2 2 4" xfId="31117"/>
    <cellStyle name="Normal 3 2 2 2 2 2 2 3 2 3" xfId="1205"/>
    <cellStyle name="Normal 3 2 2 2 2 2 2 3 2 3 2" xfId="23399"/>
    <cellStyle name="Normal 3 2 2 2 2 2 2 3 2 3 2 2" xfId="53311"/>
    <cellStyle name="Normal 3 2 2 2 2 2 2 3 2 3 3" xfId="31119"/>
    <cellStyle name="Normal 3 2 2 2 2 2 2 3 2 4" xfId="15921"/>
    <cellStyle name="Normal 3 2 2 2 2 2 2 3 2 4 2" xfId="45833"/>
    <cellStyle name="Normal 3 2 2 2 2 2 2 3 2 5" xfId="31116"/>
    <cellStyle name="Normal 3 2 2 2 2 2 2 3 3" xfId="1206"/>
    <cellStyle name="Normal 3 2 2 2 2 2 2 3 3 2" xfId="1207"/>
    <cellStyle name="Normal 3 2 2 2 2 2 2 3 3 2 2" xfId="23401"/>
    <cellStyle name="Normal 3 2 2 2 2 2 2 3 3 2 2 2" xfId="53313"/>
    <cellStyle name="Normal 3 2 2 2 2 2 2 3 3 2 3" xfId="31121"/>
    <cellStyle name="Normal 3 2 2 2 2 2 2 3 3 3" xfId="15923"/>
    <cellStyle name="Normal 3 2 2 2 2 2 2 3 3 3 2" xfId="45835"/>
    <cellStyle name="Normal 3 2 2 2 2 2 2 3 3 4" xfId="31120"/>
    <cellStyle name="Normal 3 2 2 2 2 2 2 3 4" xfId="1208"/>
    <cellStyle name="Normal 3 2 2 2 2 2 2 3 4 2" xfId="23398"/>
    <cellStyle name="Normal 3 2 2 2 2 2 2 3 4 2 2" xfId="53310"/>
    <cellStyle name="Normal 3 2 2 2 2 2 2 3 4 3" xfId="31122"/>
    <cellStyle name="Normal 3 2 2 2 2 2 2 3 5" xfId="15920"/>
    <cellStyle name="Normal 3 2 2 2 2 2 2 3 5 2" xfId="45832"/>
    <cellStyle name="Normal 3 2 2 2 2 2 2 3 6" xfId="31115"/>
    <cellStyle name="Normal 3 2 2 2 2 2 2 4" xfId="1209"/>
    <cellStyle name="Normal 3 2 2 2 2 2 2 4 2" xfId="1210"/>
    <cellStyle name="Normal 3 2 2 2 2 2 2 4 2 2" xfId="1211"/>
    <cellStyle name="Normal 3 2 2 2 2 2 2 4 2 2 2" xfId="23403"/>
    <cellStyle name="Normal 3 2 2 2 2 2 2 4 2 2 2 2" xfId="53315"/>
    <cellStyle name="Normal 3 2 2 2 2 2 2 4 2 2 3" xfId="31125"/>
    <cellStyle name="Normal 3 2 2 2 2 2 2 4 2 3" xfId="15925"/>
    <cellStyle name="Normal 3 2 2 2 2 2 2 4 2 3 2" xfId="45837"/>
    <cellStyle name="Normal 3 2 2 2 2 2 2 4 2 4" xfId="31124"/>
    <cellStyle name="Normal 3 2 2 2 2 2 2 4 3" xfId="1212"/>
    <cellStyle name="Normal 3 2 2 2 2 2 2 4 3 2" xfId="23402"/>
    <cellStyle name="Normal 3 2 2 2 2 2 2 4 3 2 2" xfId="53314"/>
    <cellStyle name="Normal 3 2 2 2 2 2 2 4 3 3" xfId="31126"/>
    <cellStyle name="Normal 3 2 2 2 2 2 2 4 4" xfId="15924"/>
    <cellStyle name="Normal 3 2 2 2 2 2 2 4 4 2" xfId="45836"/>
    <cellStyle name="Normal 3 2 2 2 2 2 2 4 5" xfId="31123"/>
    <cellStyle name="Normal 3 2 2 2 2 2 2 5" xfId="1213"/>
    <cellStyle name="Normal 3 2 2 2 2 2 2 5 2" xfId="1214"/>
    <cellStyle name="Normal 3 2 2 2 2 2 2 5 2 2" xfId="23404"/>
    <cellStyle name="Normal 3 2 2 2 2 2 2 5 2 2 2" xfId="53316"/>
    <cellStyle name="Normal 3 2 2 2 2 2 2 5 2 3" xfId="31128"/>
    <cellStyle name="Normal 3 2 2 2 2 2 2 5 3" xfId="15926"/>
    <cellStyle name="Normal 3 2 2 2 2 2 2 5 3 2" xfId="45838"/>
    <cellStyle name="Normal 3 2 2 2 2 2 2 5 4" xfId="31127"/>
    <cellStyle name="Normal 3 2 2 2 2 2 2 6" xfId="1215"/>
    <cellStyle name="Normal 3 2 2 2 2 2 2 6 2" xfId="22856"/>
    <cellStyle name="Normal 3 2 2 2 2 2 2 6 2 2" xfId="52768"/>
    <cellStyle name="Normal 3 2 2 2 2 2 2 6 3" xfId="31129"/>
    <cellStyle name="Normal 3 2 2 2 2 2 2 7" xfId="15378"/>
    <cellStyle name="Normal 3 2 2 2 2 2 2 7 2" xfId="45290"/>
    <cellStyle name="Normal 3 2 2 2 2 2 2 8" xfId="30334"/>
    <cellStyle name="Normal 3 2 2 2 2 2 3" xfId="267"/>
    <cellStyle name="Normal 3 2 2 2 2 2 3 2" xfId="1216"/>
    <cellStyle name="Normal 3 2 2 2 2 2 3 2 2" xfId="1217"/>
    <cellStyle name="Normal 3 2 2 2 2 2 3 2 2 2" xfId="1218"/>
    <cellStyle name="Normal 3 2 2 2 2 2 3 2 2 2 2" xfId="1219"/>
    <cellStyle name="Normal 3 2 2 2 2 2 3 2 2 2 2 2" xfId="23407"/>
    <cellStyle name="Normal 3 2 2 2 2 2 3 2 2 2 2 2 2" xfId="53319"/>
    <cellStyle name="Normal 3 2 2 2 2 2 3 2 2 2 2 3" xfId="31133"/>
    <cellStyle name="Normal 3 2 2 2 2 2 3 2 2 2 3" xfId="15929"/>
    <cellStyle name="Normal 3 2 2 2 2 2 3 2 2 2 3 2" xfId="45841"/>
    <cellStyle name="Normal 3 2 2 2 2 2 3 2 2 2 4" xfId="31132"/>
    <cellStyle name="Normal 3 2 2 2 2 2 3 2 2 3" xfId="1220"/>
    <cellStyle name="Normal 3 2 2 2 2 2 3 2 2 3 2" xfId="23406"/>
    <cellStyle name="Normal 3 2 2 2 2 2 3 2 2 3 2 2" xfId="53318"/>
    <cellStyle name="Normal 3 2 2 2 2 2 3 2 2 3 3" xfId="31134"/>
    <cellStyle name="Normal 3 2 2 2 2 2 3 2 2 4" xfId="15928"/>
    <cellStyle name="Normal 3 2 2 2 2 2 3 2 2 4 2" xfId="45840"/>
    <cellStyle name="Normal 3 2 2 2 2 2 3 2 2 5" xfId="31131"/>
    <cellStyle name="Normal 3 2 2 2 2 2 3 2 3" xfId="1221"/>
    <cellStyle name="Normal 3 2 2 2 2 2 3 2 3 2" xfId="1222"/>
    <cellStyle name="Normal 3 2 2 2 2 2 3 2 3 2 2" xfId="23408"/>
    <cellStyle name="Normal 3 2 2 2 2 2 3 2 3 2 2 2" xfId="53320"/>
    <cellStyle name="Normal 3 2 2 2 2 2 3 2 3 2 3" xfId="31136"/>
    <cellStyle name="Normal 3 2 2 2 2 2 3 2 3 3" xfId="15930"/>
    <cellStyle name="Normal 3 2 2 2 2 2 3 2 3 3 2" xfId="45842"/>
    <cellStyle name="Normal 3 2 2 2 2 2 3 2 3 4" xfId="31135"/>
    <cellStyle name="Normal 3 2 2 2 2 2 3 2 4" xfId="1223"/>
    <cellStyle name="Normal 3 2 2 2 2 2 3 2 4 2" xfId="23405"/>
    <cellStyle name="Normal 3 2 2 2 2 2 3 2 4 2 2" xfId="53317"/>
    <cellStyle name="Normal 3 2 2 2 2 2 3 2 4 3" xfId="31137"/>
    <cellStyle name="Normal 3 2 2 2 2 2 3 2 5" xfId="15927"/>
    <cellStyle name="Normal 3 2 2 2 2 2 3 2 5 2" xfId="45839"/>
    <cellStyle name="Normal 3 2 2 2 2 2 3 2 6" xfId="31130"/>
    <cellStyle name="Normal 3 2 2 2 2 2 3 3" xfId="1224"/>
    <cellStyle name="Normal 3 2 2 2 2 2 3 3 2" xfId="1225"/>
    <cellStyle name="Normal 3 2 2 2 2 2 3 3 2 2" xfId="1226"/>
    <cellStyle name="Normal 3 2 2 2 2 2 3 3 2 2 2" xfId="1227"/>
    <cellStyle name="Normal 3 2 2 2 2 2 3 3 2 2 2 2" xfId="23411"/>
    <cellStyle name="Normal 3 2 2 2 2 2 3 3 2 2 2 2 2" xfId="53323"/>
    <cellStyle name="Normal 3 2 2 2 2 2 3 3 2 2 2 3" xfId="31141"/>
    <cellStyle name="Normal 3 2 2 2 2 2 3 3 2 2 3" xfId="15933"/>
    <cellStyle name="Normal 3 2 2 2 2 2 3 3 2 2 3 2" xfId="45845"/>
    <cellStyle name="Normal 3 2 2 2 2 2 3 3 2 2 4" xfId="31140"/>
    <cellStyle name="Normal 3 2 2 2 2 2 3 3 2 3" xfId="1228"/>
    <cellStyle name="Normal 3 2 2 2 2 2 3 3 2 3 2" xfId="23410"/>
    <cellStyle name="Normal 3 2 2 2 2 2 3 3 2 3 2 2" xfId="53322"/>
    <cellStyle name="Normal 3 2 2 2 2 2 3 3 2 3 3" xfId="31142"/>
    <cellStyle name="Normal 3 2 2 2 2 2 3 3 2 4" xfId="15932"/>
    <cellStyle name="Normal 3 2 2 2 2 2 3 3 2 4 2" xfId="45844"/>
    <cellStyle name="Normal 3 2 2 2 2 2 3 3 2 5" xfId="31139"/>
    <cellStyle name="Normal 3 2 2 2 2 2 3 3 3" xfId="1229"/>
    <cellStyle name="Normal 3 2 2 2 2 2 3 3 3 2" xfId="1230"/>
    <cellStyle name="Normal 3 2 2 2 2 2 3 3 3 2 2" xfId="23412"/>
    <cellStyle name="Normal 3 2 2 2 2 2 3 3 3 2 2 2" xfId="53324"/>
    <cellStyle name="Normal 3 2 2 2 2 2 3 3 3 2 3" xfId="31144"/>
    <cellStyle name="Normal 3 2 2 2 2 2 3 3 3 3" xfId="15934"/>
    <cellStyle name="Normal 3 2 2 2 2 2 3 3 3 3 2" xfId="45846"/>
    <cellStyle name="Normal 3 2 2 2 2 2 3 3 3 4" xfId="31143"/>
    <cellStyle name="Normal 3 2 2 2 2 2 3 3 4" xfId="1231"/>
    <cellStyle name="Normal 3 2 2 2 2 2 3 3 4 2" xfId="23409"/>
    <cellStyle name="Normal 3 2 2 2 2 2 3 3 4 2 2" xfId="53321"/>
    <cellStyle name="Normal 3 2 2 2 2 2 3 3 4 3" xfId="31145"/>
    <cellStyle name="Normal 3 2 2 2 2 2 3 3 5" xfId="15931"/>
    <cellStyle name="Normal 3 2 2 2 2 2 3 3 5 2" xfId="45843"/>
    <cellStyle name="Normal 3 2 2 2 2 2 3 3 6" xfId="31138"/>
    <cellStyle name="Normal 3 2 2 2 2 2 3 4" xfId="1232"/>
    <cellStyle name="Normal 3 2 2 2 2 2 3 4 2" xfId="1233"/>
    <cellStyle name="Normal 3 2 2 2 2 2 3 4 2 2" xfId="1234"/>
    <cellStyle name="Normal 3 2 2 2 2 2 3 4 2 2 2" xfId="23414"/>
    <cellStyle name="Normal 3 2 2 2 2 2 3 4 2 2 2 2" xfId="53326"/>
    <cellStyle name="Normal 3 2 2 2 2 2 3 4 2 2 3" xfId="31148"/>
    <cellStyle name="Normal 3 2 2 2 2 2 3 4 2 3" xfId="15936"/>
    <cellStyle name="Normal 3 2 2 2 2 2 3 4 2 3 2" xfId="45848"/>
    <cellStyle name="Normal 3 2 2 2 2 2 3 4 2 4" xfId="31147"/>
    <cellStyle name="Normal 3 2 2 2 2 2 3 4 3" xfId="1235"/>
    <cellStyle name="Normal 3 2 2 2 2 2 3 4 3 2" xfId="23413"/>
    <cellStyle name="Normal 3 2 2 2 2 2 3 4 3 2 2" xfId="53325"/>
    <cellStyle name="Normal 3 2 2 2 2 2 3 4 3 3" xfId="31149"/>
    <cellStyle name="Normal 3 2 2 2 2 2 3 4 4" xfId="15935"/>
    <cellStyle name="Normal 3 2 2 2 2 2 3 4 4 2" xfId="45847"/>
    <cellStyle name="Normal 3 2 2 2 2 2 3 4 5" xfId="31146"/>
    <cellStyle name="Normal 3 2 2 2 2 2 3 5" xfId="1236"/>
    <cellStyle name="Normal 3 2 2 2 2 2 3 5 2" xfId="1237"/>
    <cellStyle name="Normal 3 2 2 2 2 2 3 5 2 2" xfId="23415"/>
    <cellStyle name="Normal 3 2 2 2 2 2 3 5 2 2 2" xfId="53327"/>
    <cellStyle name="Normal 3 2 2 2 2 2 3 5 2 3" xfId="31151"/>
    <cellStyle name="Normal 3 2 2 2 2 2 3 5 3" xfId="15937"/>
    <cellStyle name="Normal 3 2 2 2 2 2 3 5 3 2" xfId="45849"/>
    <cellStyle name="Normal 3 2 2 2 2 2 3 5 4" xfId="31150"/>
    <cellStyle name="Normal 3 2 2 2 2 2 3 6" xfId="1238"/>
    <cellStyle name="Normal 3 2 2 2 2 2 3 6 2" xfId="22731"/>
    <cellStyle name="Normal 3 2 2 2 2 2 3 6 2 2" xfId="52643"/>
    <cellStyle name="Normal 3 2 2 2 2 2 3 6 3" xfId="31152"/>
    <cellStyle name="Normal 3 2 2 2 2 2 3 7" xfId="15253"/>
    <cellStyle name="Normal 3 2 2 2 2 2 3 7 2" xfId="45165"/>
    <cellStyle name="Normal 3 2 2 2 2 2 3 8" xfId="30209"/>
    <cellStyle name="Normal 3 2 2 2 2 2 4" xfId="518"/>
    <cellStyle name="Normal 3 2 2 2 2 2 4 2" xfId="1239"/>
    <cellStyle name="Normal 3 2 2 2 2 2 4 2 2" xfId="1240"/>
    <cellStyle name="Normal 3 2 2 2 2 2 4 2 2 2" xfId="1241"/>
    <cellStyle name="Normal 3 2 2 2 2 2 4 2 2 2 2" xfId="1242"/>
    <cellStyle name="Normal 3 2 2 2 2 2 4 2 2 2 2 2" xfId="23418"/>
    <cellStyle name="Normal 3 2 2 2 2 2 4 2 2 2 2 2 2" xfId="53330"/>
    <cellStyle name="Normal 3 2 2 2 2 2 4 2 2 2 2 3" xfId="31156"/>
    <cellStyle name="Normal 3 2 2 2 2 2 4 2 2 2 3" xfId="15940"/>
    <cellStyle name="Normal 3 2 2 2 2 2 4 2 2 2 3 2" xfId="45852"/>
    <cellStyle name="Normal 3 2 2 2 2 2 4 2 2 2 4" xfId="31155"/>
    <cellStyle name="Normal 3 2 2 2 2 2 4 2 2 3" xfId="1243"/>
    <cellStyle name="Normal 3 2 2 2 2 2 4 2 2 3 2" xfId="23417"/>
    <cellStyle name="Normal 3 2 2 2 2 2 4 2 2 3 2 2" xfId="53329"/>
    <cellStyle name="Normal 3 2 2 2 2 2 4 2 2 3 3" xfId="31157"/>
    <cellStyle name="Normal 3 2 2 2 2 2 4 2 2 4" xfId="15939"/>
    <cellStyle name="Normal 3 2 2 2 2 2 4 2 2 4 2" xfId="45851"/>
    <cellStyle name="Normal 3 2 2 2 2 2 4 2 2 5" xfId="31154"/>
    <cellStyle name="Normal 3 2 2 2 2 2 4 2 3" xfId="1244"/>
    <cellStyle name="Normal 3 2 2 2 2 2 4 2 3 2" xfId="1245"/>
    <cellStyle name="Normal 3 2 2 2 2 2 4 2 3 2 2" xfId="23419"/>
    <cellStyle name="Normal 3 2 2 2 2 2 4 2 3 2 2 2" xfId="53331"/>
    <cellStyle name="Normal 3 2 2 2 2 2 4 2 3 2 3" xfId="31159"/>
    <cellStyle name="Normal 3 2 2 2 2 2 4 2 3 3" xfId="15941"/>
    <cellStyle name="Normal 3 2 2 2 2 2 4 2 3 3 2" xfId="45853"/>
    <cellStyle name="Normal 3 2 2 2 2 2 4 2 3 4" xfId="31158"/>
    <cellStyle name="Normal 3 2 2 2 2 2 4 2 4" xfId="1246"/>
    <cellStyle name="Normal 3 2 2 2 2 2 4 2 4 2" xfId="23416"/>
    <cellStyle name="Normal 3 2 2 2 2 2 4 2 4 2 2" xfId="53328"/>
    <cellStyle name="Normal 3 2 2 2 2 2 4 2 4 3" xfId="31160"/>
    <cellStyle name="Normal 3 2 2 2 2 2 4 2 5" xfId="15938"/>
    <cellStyle name="Normal 3 2 2 2 2 2 4 2 5 2" xfId="45850"/>
    <cellStyle name="Normal 3 2 2 2 2 2 4 2 6" xfId="31153"/>
    <cellStyle name="Normal 3 2 2 2 2 2 4 3" xfId="1247"/>
    <cellStyle name="Normal 3 2 2 2 2 2 4 3 2" xfId="1248"/>
    <cellStyle name="Normal 3 2 2 2 2 2 4 3 2 2" xfId="1249"/>
    <cellStyle name="Normal 3 2 2 2 2 2 4 3 2 2 2" xfId="23421"/>
    <cellStyle name="Normal 3 2 2 2 2 2 4 3 2 2 2 2" xfId="53333"/>
    <cellStyle name="Normal 3 2 2 2 2 2 4 3 2 2 3" xfId="31163"/>
    <cellStyle name="Normal 3 2 2 2 2 2 4 3 2 3" xfId="15943"/>
    <cellStyle name="Normal 3 2 2 2 2 2 4 3 2 3 2" xfId="45855"/>
    <cellStyle name="Normal 3 2 2 2 2 2 4 3 2 4" xfId="31162"/>
    <cellStyle name="Normal 3 2 2 2 2 2 4 3 3" xfId="1250"/>
    <cellStyle name="Normal 3 2 2 2 2 2 4 3 3 2" xfId="23420"/>
    <cellStyle name="Normal 3 2 2 2 2 2 4 3 3 2 2" xfId="53332"/>
    <cellStyle name="Normal 3 2 2 2 2 2 4 3 3 3" xfId="31164"/>
    <cellStyle name="Normal 3 2 2 2 2 2 4 3 4" xfId="15942"/>
    <cellStyle name="Normal 3 2 2 2 2 2 4 3 4 2" xfId="45854"/>
    <cellStyle name="Normal 3 2 2 2 2 2 4 3 5" xfId="31161"/>
    <cellStyle name="Normal 3 2 2 2 2 2 4 4" xfId="1251"/>
    <cellStyle name="Normal 3 2 2 2 2 2 4 4 2" xfId="1252"/>
    <cellStyle name="Normal 3 2 2 2 2 2 4 4 2 2" xfId="23422"/>
    <cellStyle name="Normal 3 2 2 2 2 2 4 4 2 2 2" xfId="53334"/>
    <cellStyle name="Normal 3 2 2 2 2 2 4 4 2 3" xfId="31166"/>
    <cellStyle name="Normal 3 2 2 2 2 2 4 4 3" xfId="15944"/>
    <cellStyle name="Normal 3 2 2 2 2 2 4 4 3 2" xfId="45856"/>
    <cellStyle name="Normal 3 2 2 2 2 2 4 4 4" xfId="31165"/>
    <cellStyle name="Normal 3 2 2 2 2 2 4 5" xfId="1253"/>
    <cellStyle name="Normal 3 2 2 2 2 2 4 5 2" xfId="22981"/>
    <cellStyle name="Normal 3 2 2 2 2 2 4 5 2 2" xfId="52893"/>
    <cellStyle name="Normal 3 2 2 2 2 2 4 5 3" xfId="31167"/>
    <cellStyle name="Normal 3 2 2 2 2 2 4 6" xfId="15503"/>
    <cellStyle name="Normal 3 2 2 2 2 2 4 6 2" xfId="45415"/>
    <cellStyle name="Normal 3 2 2 2 2 2 4 7" xfId="30459"/>
    <cellStyle name="Normal 3 2 2 2 2 2 5" xfId="643"/>
    <cellStyle name="Normal 3 2 2 2 2 2 5 2" xfId="1254"/>
    <cellStyle name="Normal 3 2 2 2 2 2 5 2 2" xfId="1255"/>
    <cellStyle name="Normal 3 2 2 2 2 2 5 2 2 2" xfId="1256"/>
    <cellStyle name="Normal 3 2 2 2 2 2 5 2 2 2 2" xfId="1257"/>
    <cellStyle name="Normal 3 2 2 2 2 2 5 2 2 2 2 2" xfId="23425"/>
    <cellStyle name="Normal 3 2 2 2 2 2 5 2 2 2 2 2 2" xfId="53337"/>
    <cellStyle name="Normal 3 2 2 2 2 2 5 2 2 2 2 3" xfId="31171"/>
    <cellStyle name="Normal 3 2 2 2 2 2 5 2 2 2 3" xfId="15947"/>
    <cellStyle name="Normal 3 2 2 2 2 2 5 2 2 2 3 2" xfId="45859"/>
    <cellStyle name="Normal 3 2 2 2 2 2 5 2 2 2 4" xfId="31170"/>
    <cellStyle name="Normal 3 2 2 2 2 2 5 2 2 3" xfId="1258"/>
    <cellStyle name="Normal 3 2 2 2 2 2 5 2 2 3 2" xfId="23424"/>
    <cellStyle name="Normal 3 2 2 2 2 2 5 2 2 3 2 2" xfId="53336"/>
    <cellStyle name="Normal 3 2 2 2 2 2 5 2 2 3 3" xfId="31172"/>
    <cellStyle name="Normal 3 2 2 2 2 2 5 2 2 4" xfId="15946"/>
    <cellStyle name="Normal 3 2 2 2 2 2 5 2 2 4 2" xfId="45858"/>
    <cellStyle name="Normal 3 2 2 2 2 2 5 2 2 5" xfId="31169"/>
    <cellStyle name="Normal 3 2 2 2 2 2 5 2 3" xfId="1259"/>
    <cellStyle name="Normal 3 2 2 2 2 2 5 2 3 2" xfId="1260"/>
    <cellStyle name="Normal 3 2 2 2 2 2 5 2 3 2 2" xfId="23426"/>
    <cellStyle name="Normal 3 2 2 2 2 2 5 2 3 2 2 2" xfId="53338"/>
    <cellStyle name="Normal 3 2 2 2 2 2 5 2 3 2 3" xfId="31174"/>
    <cellStyle name="Normal 3 2 2 2 2 2 5 2 3 3" xfId="15948"/>
    <cellStyle name="Normal 3 2 2 2 2 2 5 2 3 3 2" xfId="45860"/>
    <cellStyle name="Normal 3 2 2 2 2 2 5 2 3 4" xfId="31173"/>
    <cellStyle name="Normal 3 2 2 2 2 2 5 2 4" xfId="1261"/>
    <cellStyle name="Normal 3 2 2 2 2 2 5 2 4 2" xfId="23423"/>
    <cellStyle name="Normal 3 2 2 2 2 2 5 2 4 2 2" xfId="53335"/>
    <cellStyle name="Normal 3 2 2 2 2 2 5 2 4 3" xfId="31175"/>
    <cellStyle name="Normal 3 2 2 2 2 2 5 2 5" xfId="15945"/>
    <cellStyle name="Normal 3 2 2 2 2 2 5 2 5 2" xfId="45857"/>
    <cellStyle name="Normal 3 2 2 2 2 2 5 2 6" xfId="31168"/>
    <cellStyle name="Normal 3 2 2 2 2 2 5 3" xfId="1262"/>
    <cellStyle name="Normal 3 2 2 2 2 2 5 3 2" xfId="1263"/>
    <cellStyle name="Normal 3 2 2 2 2 2 5 3 2 2" xfId="1264"/>
    <cellStyle name="Normal 3 2 2 2 2 2 5 3 2 2 2" xfId="23428"/>
    <cellStyle name="Normal 3 2 2 2 2 2 5 3 2 2 2 2" xfId="53340"/>
    <cellStyle name="Normal 3 2 2 2 2 2 5 3 2 2 3" xfId="31178"/>
    <cellStyle name="Normal 3 2 2 2 2 2 5 3 2 3" xfId="15950"/>
    <cellStyle name="Normal 3 2 2 2 2 2 5 3 2 3 2" xfId="45862"/>
    <cellStyle name="Normal 3 2 2 2 2 2 5 3 2 4" xfId="31177"/>
    <cellStyle name="Normal 3 2 2 2 2 2 5 3 3" xfId="1265"/>
    <cellStyle name="Normal 3 2 2 2 2 2 5 3 3 2" xfId="23427"/>
    <cellStyle name="Normal 3 2 2 2 2 2 5 3 3 2 2" xfId="53339"/>
    <cellStyle name="Normal 3 2 2 2 2 2 5 3 3 3" xfId="31179"/>
    <cellStyle name="Normal 3 2 2 2 2 2 5 3 4" xfId="15949"/>
    <cellStyle name="Normal 3 2 2 2 2 2 5 3 4 2" xfId="45861"/>
    <cellStyle name="Normal 3 2 2 2 2 2 5 3 5" xfId="31176"/>
    <cellStyle name="Normal 3 2 2 2 2 2 5 4" xfId="1266"/>
    <cellStyle name="Normal 3 2 2 2 2 2 5 4 2" xfId="1267"/>
    <cellStyle name="Normal 3 2 2 2 2 2 5 4 2 2" xfId="23429"/>
    <cellStyle name="Normal 3 2 2 2 2 2 5 4 2 2 2" xfId="53341"/>
    <cellStyle name="Normal 3 2 2 2 2 2 5 4 2 3" xfId="31181"/>
    <cellStyle name="Normal 3 2 2 2 2 2 5 4 3" xfId="15951"/>
    <cellStyle name="Normal 3 2 2 2 2 2 5 4 3 2" xfId="45863"/>
    <cellStyle name="Normal 3 2 2 2 2 2 5 4 4" xfId="31180"/>
    <cellStyle name="Normal 3 2 2 2 2 2 5 5" xfId="1268"/>
    <cellStyle name="Normal 3 2 2 2 2 2 5 5 2" xfId="23106"/>
    <cellStyle name="Normal 3 2 2 2 2 2 5 5 2 2" xfId="53018"/>
    <cellStyle name="Normal 3 2 2 2 2 2 5 5 3" xfId="31182"/>
    <cellStyle name="Normal 3 2 2 2 2 2 5 6" xfId="15628"/>
    <cellStyle name="Normal 3 2 2 2 2 2 5 6 2" xfId="45540"/>
    <cellStyle name="Normal 3 2 2 2 2 2 5 7" xfId="30584"/>
    <cellStyle name="Normal 3 2 2 2 2 2 6" xfId="1269"/>
    <cellStyle name="Normal 3 2 2 2 2 2 6 2" xfId="1270"/>
    <cellStyle name="Normal 3 2 2 2 2 2 6 2 2" xfId="1271"/>
    <cellStyle name="Normal 3 2 2 2 2 2 6 2 2 2" xfId="1272"/>
    <cellStyle name="Normal 3 2 2 2 2 2 6 2 2 2 2" xfId="1273"/>
    <cellStyle name="Normal 3 2 2 2 2 2 6 2 2 2 2 2" xfId="23433"/>
    <cellStyle name="Normal 3 2 2 2 2 2 6 2 2 2 2 2 2" xfId="53345"/>
    <cellStyle name="Normal 3 2 2 2 2 2 6 2 2 2 2 3" xfId="31187"/>
    <cellStyle name="Normal 3 2 2 2 2 2 6 2 2 2 3" xfId="15955"/>
    <cellStyle name="Normal 3 2 2 2 2 2 6 2 2 2 3 2" xfId="45867"/>
    <cellStyle name="Normal 3 2 2 2 2 2 6 2 2 2 4" xfId="31186"/>
    <cellStyle name="Normal 3 2 2 2 2 2 6 2 2 3" xfId="1274"/>
    <cellStyle name="Normal 3 2 2 2 2 2 6 2 2 3 2" xfId="23432"/>
    <cellStyle name="Normal 3 2 2 2 2 2 6 2 2 3 2 2" xfId="53344"/>
    <cellStyle name="Normal 3 2 2 2 2 2 6 2 2 3 3" xfId="31188"/>
    <cellStyle name="Normal 3 2 2 2 2 2 6 2 2 4" xfId="15954"/>
    <cellStyle name="Normal 3 2 2 2 2 2 6 2 2 4 2" xfId="45866"/>
    <cellStyle name="Normal 3 2 2 2 2 2 6 2 2 5" xfId="31185"/>
    <cellStyle name="Normal 3 2 2 2 2 2 6 2 3" xfId="1275"/>
    <cellStyle name="Normal 3 2 2 2 2 2 6 2 3 2" xfId="1276"/>
    <cellStyle name="Normal 3 2 2 2 2 2 6 2 3 2 2" xfId="23434"/>
    <cellStyle name="Normal 3 2 2 2 2 2 6 2 3 2 2 2" xfId="53346"/>
    <cellStyle name="Normal 3 2 2 2 2 2 6 2 3 2 3" xfId="31190"/>
    <cellStyle name="Normal 3 2 2 2 2 2 6 2 3 3" xfId="15956"/>
    <cellStyle name="Normal 3 2 2 2 2 2 6 2 3 3 2" xfId="45868"/>
    <cellStyle name="Normal 3 2 2 2 2 2 6 2 3 4" xfId="31189"/>
    <cellStyle name="Normal 3 2 2 2 2 2 6 2 4" xfId="1277"/>
    <cellStyle name="Normal 3 2 2 2 2 2 6 2 4 2" xfId="23431"/>
    <cellStyle name="Normal 3 2 2 2 2 2 6 2 4 2 2" xfId="53343"/>
    <cellStyle name="Normal 3 2 2 2 2 2 6 2 4 3" xfId="31191"/>
    <cellStyle name="Normal 3 2 2 2 2 2 6 2 5" xfId="15953"/>
    <cellStyle name="Normal 3 2 2 2 2 2 6 2 5 2" xfId="45865"/>
    <cellStyle name="Normal 3 2 2 2 2 2 6 2 6" xfId="31184"/>
    <cellStyle name="Normal 3 2 2 2 2 2 6 3" xfId="1278"/>
    <cellStyle name="Normal 3 2 2 2 2 2 6 3 2" xfId="1279"/>
    <cellStyle name="Normal 3 2 2 2 2 2 6 3 2 2" xfId="1280"/>
    <cellStyle name="Normal 3 2 2 2 2 2 6 3 2 2 2" xfId="23436"/>
    <cellStyle name="Normal 3 2 2 2 2 2 6 3 2 2 2 2" xfId="53348"/>
    <cellStyle name="Normal 3 2 2 2 2 2 6 3 2 2 3" xfId="31194"/>
    <cellStyle name="Normal 3 2 2 2 2 2 6 3 2 3" xfId="15958"/>
    <cellStyle name="Normal 3 2 2 2 2 2 6 3 2 3 2" xfId="45870"/>
    <cellStyle name="Normal 3 2 2 2 2 2 6 3 2 4" xfId="31193"/>
    <cellStyle name="Normal 3 2 2 2 2 2 6 3 3" xfId="1281"/>
    <cellStyle name="Normal 3 2 2 2 2 2 6 3 3 2" xfId="23435"/>
    <cellStyle name="Normal 3 2 2 2 2 2 6 3 3 2 2" xfId="53347"/>
    <cellStyle name="Normal 3 2 2 2 2 2 6 3 3 3" xfId="31195"/>
    <cellStyle name="Normal 3 2 2 2 2 2 6 3 4" xfId="15957"/>
    <cellStyle name="Normal 3 2 2 2 2 2 6 3 4 2" xfId="45869"/>
    <cellStyle name="Normal 3 2 2 2 2 2 6 3 5" xfId="31192"/>
    <cellStyle name="Normal 3 2 2 2 2 2 6 4" xfId="1282"/>
    <cellStyle name="Normal 3 2 2 2 2 2 6 4 2" xfId="1283"/>
    <cellStyle name="Normal 3 2 2 2 2 2 6 4 2 2" xfId="23437"/>
    <cellStyle name="Normal 3 2 2 2 2 2 6 4 2 2 2" xfId="53349"/>
    <cellStyle name="Normal 3 2 2 2 2 2 6 4 2 3" xfId="31197"/>
    <cellStyle name="Normal 3 2 2 2 2 2 6 4 3" xfId="15959"/>
    <cellStyle name="Normal 3 2 2 2 2 2 6 4 3 2" xfId="45871"/>
    <cellStyle name="Normal 3 2 2 2 2 2 6 4 4" xfId="31196"/>
    <cellStyle name="Normal 3 2 2 2 2 2 6 5" xfId="1284"/>
    <cellStyle name="Normal 3 2 2 2 2 2 6 5 2" xfId="23430"/>
    <cellStyle name="Normal 3 2 2 2 2 2 6 5 2 2" xfId="53342"/>
    <cellStyle name="Normal 3 2 2 2 2 2 6 5 3" xfId="31198"/>
    <cellStyle name="Normal 3 2 2 2 2 2 6 6" xfId="15952"/>
    <cellStyle name="Normal 3 2 2 2 2 2 6 6 2" xfId="45864"/>
    <cellStyle name="Normal 3 2 2 2 2 2 6 7" xfId="31183"/>
    <cellStyle name="Normal 3 2 2 2 2 2 7" xfId="1285"/>
    <cellStyle name="Normal 3 2 2 2 2 2 7 2" xfId="1286"/>
    <cellStyle name="Normal 3 2 2 2 2 2 7 2 2" xfId="1287"/>
    <cellStyle name="Normal 3 2 2 2 2 2 7 2 2 2" xfId="1288"/>
    <cellStyle name="Normal 3 2 2 2 2 2 7 2 2 2 2" xfId="23440"/>
    <cellStyle name="Normal 3 2 2 2 2 2 7 2 2 2 2 2" xfId="53352"/>
    <cellStyle name="Normal 3 2 2 2 2 2 7 2 2 2 3" xfId="31202"/>
    <cellStyle name="Normal 3 2 2 2 2 2 7 2 2 3" xfId="15962"/>
    <cellStyle name="Normal 3 2 2 2 2 2 7 2 2 3 2" xfId="45874"/>
    <cellStyle name="Normal 3 2 2 2 2 2 7 2 2 4" xfId="31201"/>
    <cellStyle name="Normal 3 2 2 2 2 2 7 2 3" xfId="1289"/>
    <cellStyle name="Normal 3 2 2 2 2 2 7 2 3 2" xfId="23439"/>
    <cellStyle name="Normal 3 2 2 2 2 2 7 2 3 2 2" xfId="53351"/>
    <cellStyle name="Normal 3 2 2 2 2 2 7 2 3 3" xfId="31203"/>
    <cellStyle name="Normal 3 2 2 2 2 2 7 2 4" xfId="15961"/>
    <cellStyle name="Normal 3 2 2 2 2 2 7 2 4 2" xfId="45873"/>
    <cellStyle name="Normal 3 2 2 2 2 2 7 2 5" xfId="31200"/>
    <cellStyle name="Normal 3 2 2 2 2 2 7 3" xfId="1290"/>
    <cellStyle name="Normal 3 2 2 2 2 2 7 3 2" xfId="1291"/>
    <cellStyle name="Normal 3 2 2 2 2 2 7 3 2 2" xfId="23441"/>
    <cellStyle name="Normal 3 2 2 2 2 2 7 3 2 2 2" xfId="53353"/>
    <cellStyle name="Normal 3 2 2 2 2 2 7 3 2 3" xfId="31205"/>
    <cellStyle name="Normal 3 2 2 2 2 2 7 3 3" xfId="15963"/>
    <cellStyle name="Normal 3 2 2 2 2 2 7 3 3 2" xfId="45875"/>
    <cellStyle name="Normal 3 2 2 2 2 2 7 3 4" xfId="31204"/>
    <cellStyle name="Normal 3 2 2 2 2 2 7 4" xfId="1292"/>
    <cellStyle name="Normal 3 2 2 2 2 2 7 4 2" xfId="23438"/>
    <cellStyle name="Normal 3 2 2 2 2 2 7 4 2 2" xfId="53350"/>
    <cellStyle name="Normal 3 2 2 2 2 2 7 4 3" xfId="31206"/>
    <cellStyle name="Normal 3 2 2 2 2 2 7 5" xfId="15960"/>
    <cellStyle name="Normal 3 2 2 2 2 2 7 5 2" xfId="45872"/>
    <cellStyle name="Normal 3 2 2 2 2 2 7 6" xfId="31199"/>
    <cellStyle name="Normal 3 2 2 2 2 2 8" xfId="1293"/>
    <cellStyle name="Normal 3 2 2 2 2 2 8 2" xfId="1294"/>
    <cellStyle name="Normal 3 2 2 2 2 2 8 2 2" xfId="1295"/>
    <cellStyle name="Normal 3 2 2 2 2 2 8 2 2 2" xfId="1296"/>
    <cellStyle name="Normal 3 2 2 2 2 2 8 2 2 2 2" xfId="23444"/>
    <cellStyle name="Normal 3 2 2 2 2 2 8 2 2 2 2 2" xfId="53356"/>
    <cellStyle name="Normal 3 2 2 2 2 2 8 2 2 2 3" xfId="31210"/>
    <cellStyle name="Normal 3 2 2 2 2 2 8 2 2 3" xfId="15966"/>
    <cellStyle name="Normal 3 2 2 2 2 2 8 2 2 3 2" xfId="45878"/>
    <cellStyle name="Normal 3 2 2 2 2 2 8 2 2 4" xfId="31209"/>
    <cellStyle name="Normal 3 2 2 2 2 2 8 2 3" xfId="1297"/>
    <cellStyle name="Normal 3 2 2 2 2 2 8 2 3 2" xfId="23443"/>
    <cellStyle name="Normal 3 2 2 2 2 2 8 2 3 2 2" xfId="53355"/>
    <cellStyle name="Normal 3 2 2 2 2 2 8 2 3 3" xfId="31211"/>
    <cellStyle name="Normal 3 2 2 2 2 2 8 2 4" xfId="15965"/>
    <cellStyle name="Normal 3 2 2 2 2 2 8 2 4 2" xfId="45877"/>
    <cellStyle name="Normal 3 2 2 2 2 2 8 2 5" xfId="31208"/>
    <cellStyle name="Normal 3 2 2 2 2 2 8 3" xfId="1298"/>
    <cellStyle name="Normal 3 2 2 2 2 2 8 3 2" xfId="1299"/>
    <cellStyle name="Normal 3 2 2 2 2 2 8 3 2 2" xfId="23445"/>
    <cellStyle name="Normal 3 2 2 2 2 2 8 3 2 2 2" xfId="53357"/>
    <cellStyle name="Normal 3 2 2 2 2 2 8 3 2 3" xfId="31213"/>
    <cellStyle name="Normal 3 2 2 2 2 2 8 3 3" xfId="15967"/>
    <cellStyle name="Normal 3 2 2 2 2 2 8 3 3 2" xfId="45879"/>
    <cellStyle name="Normal 3 2 2 2 2 2 8 3 4" xfId="31212"/>
    <cellStyle name="Normal 3 2 2 2 2 2 8 4" xfId="1300"/>
    <cellStyle name="Normal 3 2 2 2 2 2 8 4 2" xfId="23442"/>
    <cellStyle name="Normal 3 2 2 2 2 2 8 4 2 2" xfId="53354"/>
    <cellStyle name="Normal 3 2 2 2 2 2 8 4 3" xfId="31214"/>
    <cellStyle name="Normal 3 2 2 2 2 2 8 5" xfId="15964"/>
    <cellStyle name="Normal 3 2 2 2 2 2 8 5 2" xfId="45876"/>
    <cellStyle name="Normal 3 2 2 2 2 2 8 6" xfId="31207"/>
    <cellStyle name="Normal 3 2 2 2 2 2 9" xfId="1301"/>
    <cellStyle name="Normal 3 2 2 2 2 2 9 2" xfId="1302"/>
    <cellStyle name="Normal 3 2 2 2 2 2 9 2 2" xfId="1303"/>
    <cellStyle name="Normal 3 2 2 2 2 2 9 2 2 2" xfId="23447"/>
    <cellStyle name="Normal 3 2 2 2 2 2 9 2 2 2 2" xfId="53359"/>
    <cellStyle name="Normal 3 2 2 2 2 2 9 2 2 3" xfId="31217"/>
    <cellStyle name="Normal 3 2 2 2 2 2 9 2 3" xfId="15969"/>
    <cellStyle name="Normal 3 2 2 2 2 2 9 2 3 2" xfId="45881"/>
    <cellStyle name="Normal 3 2 2 2 2 2 9 2 4" xfId="31216"/>
    <cellStyle name="Normal 3 2 2 2 2 2 9 3" xfId="1304"/>
    <cellStyle name="Normal 3 2 2 2 2 2 9 3 2" xfId="23446"/>
    <cellStyle name="Normal 3 2 2 2 2 2 9 3 2 2" xfId="53358"/>
    <cellStyle name="Normal 3 2 2 2 2 2 9 3 3" xfId="31218"/>
    <cellStyle name="Normal 3 2 2 2 2 2 9 4" xfId="15968"/>
    <cellStyle name="Normal 3 2 2 2 2 2 9 4 2" xfId="45880"/>
    <cellStyle name="Normal 3 2 2 2 2 2 9 5" xfId="31215"/>
    <cellStyle name="Normal 3 2 2 2 2 3" xfId="180"/>
    <cellStyle name="Normal 3 2 2 2 2 3 10" xfId="1305"/>
    <cellStyle name="Normal 3 2 2 2 2 3 10 2" xfId="1306"/>
    <cellStyle name="Normal 3 2 2 2 2 3 10 2 2" xfId="23448"/>
    <cellStyle name="Normal 3 2 2 2 2 3 10 2 2 2" xfId="53360"/>
    <cellStyle name="Normal 3 2 2 2 2 3 10 2 3" xfId="31220"/>
    <cellStyle name="Normal 3 2 2 2 2 3 10 3" xfId="15970"/>
    <cellStyle name="Normal 3 2 2 2 2 3 10 3 2" xfId="45882"/>
    <cellStyle name="Normal 3 2 2 2 2 3 10 4" xfId="31219"/>
    <cellStyle name="Normal 3 2 2 2 2 3 11" xfId="1307"/>
    <cellStyle name="Normal 3 2 2 2 2 3 11 2" xfId="22644"/>
    <cellStyle name="Normal 3 2 2 2 2 3 11 2 2" xfId="52556"/>
    <cellStyle name="Normal 3 2 2 2 2 3 11 3" xfId="31221"/>
    <cellStyle name="Normal 3 2 2 2 2 3 12" xfId="15166"/>
    <cellStyle name="Normal 3 2 2 2 2 3 12 2" xfId="45078"/>
    <cellStyle name="Normal 3 2 2 2 2 3 13" xfId="30122"/>
    <cellStyle name="Normal 3 2 2 2 2 3 14" xfId="60035"/>
    <cellStyle name="Normal 3 2 2 2 2 3 2" xfId="430"/>
    <cellStyle name="Normal 3 2 2 2 2 3 2 2" xfId="1308"/>
    <cellStyle name="Normal 3 2 2 2 2 3 2 2 2" xfId="1309"/>
    <cellStyle name="Normal 3 2 2 2 2 3 2 2 2 2" xfId="1310"/>
    <cellStyle name="Normal 3 2 2 2 2 3 2 2 2 2 2" xfId="1311"/>
    <cellStyle name="Normal 3 2 2 2 2 3 2 2 2 2 2 2" xfId="23451"/>
    <cellStyle name="Normal 3 2 2 2 2 3 2 2 2 2 2 2 2" xfId="53363"/>
    <cellStyle name="Normal 3 2 2 2 2 3 2 2 2 2 2 3" xfId="31225"/>
    <cellStyle name="Normal 3 2 2 2 2 3 2 2 2 2 3" xfId="15973"/>
    <cellStyle name="Normal 3 2 2 2 2 3 2 2 2 2 3 2" xfId="45885"/>
    <cellStyle name="Normal 3 2 2 2 2 3 2 2 2 2 4" xfId="31224"/>
    <cellStyle name="Normal 3 2 2 2 2 3 2 2 2 3" xfId="1312"/>
    <cellStyle name="Normal 3 2 2 2 2 3 2 2 2 3 2" xfId="23450"/>
    <cellStyle name="Normal 3 2 2 2 2 3 2 2 2 3 2 2" xfId="53362"/>
    <cellStyle name="Normal 3 2 2 2 2 3 2 2 2 3 3" xfId="31226"/>
    <cellStyle name="Normal 3 2 2 2 2 3 2 2 2 4" xfId="15972"/>
    <cellStyle name="Normal 3 2 2 2 2 3 2 2 2 4 2" xfId="45884"/>
    <cellStyle name="Normal 3 2 2 2 2 3 2 2 2 5" xfId="31223"/>
    <cellStyle name="Normal 3 2 2 2 2 3 2 2 3" xfId="1313"/>
    <cellStyle name="Normal 3 2 2 2 2 3 2 2 3 2" xfId="1314"/>
    <cellStyle name="Normal 3 2 2 2 2 3 2 2 3 2 2" xfId="23452"/>
    <cellStyle name="Normal 3 2 2 2 2 3 2 2 3 2 2 2" xfId="53364"/>
    <cellStyle name="Normal 3 2 2 2 2 3 2 2 3 2 3" xfId="31228"/>
    <cellStyle name="Normal 3 2 2 2 2 3 2 2 3 3" xfId="15974"/>
    <cellStyle name="Normal 3 2 2 2 2 3 2 2 3 3 2" xfId="45886"/>
    <cellStyle name="Normal 3 2 2 2 2 3 2 2 3 4" xfId="31227"/>
    <cellStyle name="Normal 3 2 2 2 2 3 2 2 4" xfId="1315"/>
    <cellStyle name="Normal 3 2 2 2 2 3 2 2 4 2" xfId="23449"/>
    <cellStyle name="Normal 3 2 2 2 2 3 2 2 4 2 2" xfId="53361"/>
    <cellStyle name="Normal 3 2 2 2 2 3 2 2 4 3" xfId="31229"/>
    <cellStyle name="Normal 3 2 2 2 2 3 2 2 5" xfId="15971"/>
    <cellStyle name="Normal 3 2 2 2 2 3 2 2 5 2" xfId="45883"/>
    <cellStyle name="Normal 3 2 2 2 2 3 2 2 6" xfId="31222"/>
    <cellStyle name="Normal 3 2 2 2 2 3 2 3" xfId="1316"/>
    <cellStyle name="Normal 3 2 2 2 2 3 2 3 2" xfId="1317"/>
    <cellStyle name="Normal 3 2 2 2 2 3 2 3 2 2" xfId="1318"/>
    <cellStyle name="Normal 3 2 2 2 2 3 2 3 2 2 2" xfId="1319"/>
    <cellStyle name="Normal 3 2 2 2 2 3 2 3 2 2 2 2" xfId="23455"/>
    <cellStyle name="Normal 3 2 2 2 2 3 2 3 2 2 2 2 2" xfId="53367"/>
    <cellStyle name="Normal 3 2 2 2 2 3 2 3 2 2 2 3" xfId="31233"/>
    <cellStyle name="Normal 3 2 2 2 2 3 2 3 2 2 3" xfId="15977"/>
    <cellStyle name="Normal 3 2 2 2 2 3 2 3 2 2 3 2" xfId="45889"/>
    <cellStyle name="Normal 3 2 2 2 2 3 2 3 2 2 4" xfId="31232"/>
    <cellStyle name="Normal 3 2 2 2 2 3 2 3 2 3" xfId="1320"/>
    <cellStyle name="Normal 3 2 2 2 2 3 2 3 2 3 2" xfId="23454"/>
    <cellStyle name="Normal 3 2 2 2 2 3 2 3 2 3 2 2" xfId="53366"/>
    <cellStyle name="Normal 3 2 2 2 2 3 2 3 2 3 3" xfId="31234"/>
    <cellStyle name="Normal 3 2 2 2 2 3 2 3 2 4" xfId="15976"/>
    <cellStyle name="Normal 3 2 2 2 2 3 2 3 2 4 2" xfId="45888"/>
    <cellStyle name="Normal 3 2 2 2 2 3 2 3 2 5" xfId="31231"/>
    <cellStyle name="Normal 3 2 2 2 2 3 2 3 3" xfId="1321"/>
    <cellStyle name="Normal 3 2 2 2 2 3 2 3 3 2" xfId="1322"/>
    <cellStyle name="Normal 3 2 2 2 2 3 2 3 3 2 2" xfId="23456"/>
    <cellStyle name="Normal 3 2 2 2 2 3 2 3 3 2 2 2" xfId="53368"/>
    <cellStyle name="Normal 3 2 2 2 2 3 2 3 3 2 3" xfId="31236"/>
    <cellStyle name="Normal 3 2 2 2 2 3 2 3 3 3" xfId="15978"/>
    <cellStyle name="Normal 3 2 2 2 2 3 2 3 3 3 2" xfId="45890"/>
    <cellStyle name="Normal 3 2 2 2 2 3 2 3 3 4" xfId="31235"/>
    <cellStyle name="Normal 3 2 2 2 2 3 2 3 4" xfId="1323"/>
    <cellStyle name="Normal 3 2 2 2 2 3 2 3 4 2" xfId="23453"/>
    <cellStyle name="Normal 3 2 2 2 2 3 2 3 4 2 2" xfId="53365"/>
    <cellStyle name="Normal 3 2 2 2 2 3 2 3 4 3" xfId="31237"/>
    <cellStyle name="Normal 3 2 2 2 2 3 2 3 5" xfId="15975"/>
    <cellStyle name="Normal 3 2 2 2 2 3 2 3 5 2" xfId="45887"/>
    <cellStyle name="Normal 3 2 2 2 2 3 2 3 6" xfId="31230"/>
    <cellStyle name="Normal 3 2 2 2 2 3 2 4" xfId="1324"/>
    <cellStyle name="Normal 3 2 2 2 2 3 2 4 2" xfId="1325"/>
    <cellStyle name="Normal 3 2 2 2 2 3 2 4 2 2" xfId="1326"/>
    <cellStyle name="Normal 3 2 2 2 2 3 2 4 2 2 2" xfId="23458"/>
    <cellStyle name="Normal 3 2 2 2 2 3 2 4 2 2 2 2" xfId="53370"/>
    <cellStyle name="Normal 3 2 2 2 2 3 2 4 2 2 3" xfId="31240"/>
    <cellStyle name="Normal 3 2 2 2 2 3 2 4 2 3" xfId="15980"/>
    <cellStyle name="Normal 3 2 2 2 2 3 2 4 2 3 2" xfId="45892"/>
    <cellStyle name="Normal 3 2 2 2 2 3 2 4 2 4" xfId="31239"/>
    <cellStyle name="Normal 3 2 2 2 2 3 2 4 3" xfId="1327"/>
    <cellStyle name="Normal 3 2 2 2 2 3 2 4 3 2" xfId="23457"/>
    <cellStyle name="Normal 3 2 2 2 2 3 2 4 3 2 2" xfId="53369"/>
    <cellStyle name="Normal 3 2 2 2 2 3 2 4 3 3" xfId="31241"/>
    <cellStyle name="Normal 3 2 2 2 2 3 2 4 4" xfId="15979"/>
    <cellStyle name="Normal 3 2 2 2 2 3 2 4 4 2" xfId="45891"/>
    <cellStyle name="Normal 3 2 2 2 2 3 2 4 5" xfId="31238"/>
    <cellStyle name="Normal 3 2 2 2 2 3 2 5" xfId="1328"/>
    <cellStyle name="Normal 3 2 2 2 2 3 2 5 2" xfId="1329"/>
    <cellStyle name="Normal 3 2 2 2 2 3 2 5 2 2" xfId="23459"/>
    <cellStyle name="Normal 3 2 2 2 2 3 2 5 2 2 2" xfId="53371"/>
    <cellStyle name="Normal 3 2 2 2 2 3 2 5 2 3" xfId="31243"/>
    <cellStyle name="Normal 3 2 2 2 2 3 2 5 3" xfId="15981"/>
    <cellStyle name="Normal 3 2 2 2 2 3 2 5 3 2" xfId="45893"/>
    <cellStyle name="Normal 3 2 2 2 2 3 2 5 4" xfId="31242"/>
    <cellStyle name="Normal 3 2 2 2 2 3 2 6" xfId="1330"/>
    <cellStyle name="Normal 3 2 2 2 2 3 2 6 2" xfId="22893"/>
    <cellStyle name="Normal 3 2 2 2 2 3 2 6 2 2" xfId="52805"/>
    <cellStyle name="Normal 3 2 2 2 2 3 2 6 3" xfId="31244"/>
    <cellStyle name="Normal 3 2 2 2 2 3 2 7" xfId="15415"/>
    <cellStyle name="Normal 3 2 2 2 2 3 2 7 2" xfId="45327"/>
    <cellStyle name="Normal 3 2 2 2 2 3 2 8" xfId="30371"/>
    <cellStyle name="Normal 3 2 2 2 2 3 3" xfId="311"/>
    <cellStyle name="Normal 3 2 2 2 2 3 3 2" xfId="1331"/>
    <cellStyle name="Normal 3 2 2 2 2 3 3 2 2" xfId="1332"/>
    <cellStyle name="Normal 3 2 2 2 2 3 3 2 2 2" xfId="1333"/>
    <cellStyle name="Normal 3 2 2 2 2 3 3 2 2 2 2" xfId="1334"/>
    <cellStyle name="Normal 3 2 2 2 2 3 3 2 2 2 2 2" xfId="23462"/>
    <cellStyle name="Normal 3 2 2 2 2 3 3 2 2 2 2 2 2" xfId="53374"/>
    <cellStyle name="Normal 3 2 2 2 2 3 3 2 2 2 2 3" xfId="31248"/>
    <cellStyle name="Normal 3 2 2 2 2 3 3 2 2 2 3" xfId="15984"/>
    <cellStyle name="Normal 3 2 2 2 2 3 3 2 2 2 3 2" xfId="45896"/>
    <cellStyle name="Normal 3 2 2 2 2 3 3 2 2 2 4" xfId="31247"/>
    <cellStyle name="Normal 3 2 2 2 2 3 3 2 2 3" xfId="1335"/>
    <cellStyle name="Normal 3 2 2 2 2 3 3 2 2 3 2" xfId="23461"/>
    <cellStyle name="Normal 3 2 2 2 2 3 3 2 2 3 2 2" xfId="53373"/>
    <cellStyle name="Normal 3 2 2 2 2 3 3 2 2 3 3" xfId="31249"/>
    <cellStyle name="Normal 3 2 2 2 2 3 3 2 2 4" xfId="15983"/>
    <cellStyle name="Normal 3 2 2 2 2 3 3 2 2 4 2" xfId="45895"/>
    <cellStyle name="Normal 3 2 2 2 2 3 3 2 2 5" xfId="31246"/>
    <cellStyle name="Normal 3 2 2 2 2 3 3 2 3" xfId="1336"/>
    <cellStyle name="Normal 3 2 2 2 2 3 3 2 3 2" xfId="1337"/>
    <cellStyle name="Normal 3 2 2 2 2 3 3 2 3 2 2" xfId="23463"/>
    <cellStyle name="Normal 3 2 2 2 2 3 3 2 3 2 2 2" xfId="53375"/>
    <cellStyle name="Normal 3 2 2 2 2 3 3 2 3 2 3" xfId="31251"/>
    <cellStyle name="Normal 3 2 2 2 2 3 3 2 3 3" xfId="15985"/>
    <cellStyle name="Normal 3 2 2 2 2 3 3 2 3 3 2" xfId="45897"/>
    <cellStyle name="Normal 3 2 2 2 2 3 3 2 3 4" xfId="31250"/>
    <cellStyle name="Normal 3 2 2 2 2 3 3 2 4" xfId="1338"/>
    <cellStyle name="Normal 3 2 2 2 2 3 3 2 4 2" xfId="23460"/>
    <cellStyle name="Normal 3 2 2 2 2 3 3 2 4 2 2" xfId="53372"/>
    <cellStyle name="Normal 3 2 2 2 2 3 3 2 4 3" xfId="31252"/>
    <cellStyle name="Normal 3 2 2 2 2 3 3 2 5" xfId="15982"/>
    <cellStyle name="Normal 3 2 2 2 2 3 3 2 5 2" xfId="45894"/>
    <cellStyle name="Normal 3 2 2 2 2 3 3 2 6" xfId="31245"/>
    <cellStyle name="Normal 3 2 2 2 2 3 3 3" xfId="1339"/>
    <cellStyle name="Normal 3 2 2 2 2 3 3 3 2" xfId="1340"/>
    <cellStyle name="Normal 3 2 2 2 2 3 3 3 2 2" xfId="1341"/>
    <cellStyle name="Normal 3 2 2 2 2 3 3 3 2 2 2" xfId="1342"/>
    <cellStyle name="Normal 3 2 2 2 2 3 3 3 2 2 2 2" xfId="23466"/>
    <cellStyle name="Normal 3 2 2 2 2 3 3 3 2 2 2 2 2" xfId="53378"/>
    <cellStyle name="Normal 3 2 2 2 2 3 3 3 2 2 2 3" xfId="31256"/>
    <cellStyle name="Normal 3 2 2 2 2 3 3 3 2 2 3" xfId="15988"/>
    <cellStyle name="Normal 3 2 2 2 2 3 3 3 2 2 3 2" xfId="45900"/>
    <cellStyle name="Normal 3 2 2 2 2 3 3 3 2 2 4" xfId="31255"/>
    <cellStyle name="Normal 3 2 2 2 2 3 3 3 2 3" xfId="1343"/>
    <cellStyle name="Normal 3 2 2 2 2 3 3 3 2 3 2" xfId="23465"/>
    <cellStyle name="Normal 3 2 2 2 2 3 3 3 2 3 2 2" xfId="53377"/>
    <cellStyle name="Normal 3 2 2 2 2 3 3 3 2 3 3" xfId="31257"/>
    <cellStyle name="Normal 3 2 2 2 2 3 3 3 2 4" xfId="15987"/>
    <cellStyle name="Normal 3 2 2 2 2 3 3 3 2 4 2" xfId="45899"/>
    <cellStyle name="Normal 3 2 2 2 2 3 3 3 2 5" xfId="31254"/>
    <cellStyle name="Normal 3 2 2 2 2 3 3 3 3" xfId="1344"/>
    <cellStyle name="Normal 3 2 2 2 2 3 3 3 3 2" xfId="1345"/>
    <cellStyle name="Normal 3 2 2 2 2 3 3 3 3 2 2" xfId="23467"/>
    <cellStyle name="Normal 3 2 2 2 2 3 3 3 3 2 2 2" xfId="53379"/>
    <cellStyle name="Normal 3 2 2 2 2 3 3 3 3 2 3" xfId="31259"/>
    <cellStyle name="Normal 3 2 2 2 2 3 3 3 3 3" xfId="15989"/>
    <cellStyle name="Normal 3 2 2 2 2 3 3 3 3 3 2" xfId="45901"/>
    <cellStyle name="Normal 3 2 2 2 2 3 3 3 3 4" xfId="31258"/>
    <cellStyle name="Normal 3 2 2 2 2 3 3 3 4" xfId="1346"/>
    <cellStyle name="Normal 3 2 2 2 2 3 3 3 4 2" xfId="23464"/>
    <cellStyle name="Normal 3 2 2 2 2 3 3 3 4 2 2" xfId="53376"/>
    <cellStyle name="Normal 3 2 2 2 2 3 3 3 4 3" xfId="31260"/>
    <cellStyle name="Normal 3 2 2 2 2 3 3 3 5" xfId="15986"/>
    <cellStyle name="Normal 3 2 2 2 2 3 3 3 5 2" xfId="45898"/>
    <cellStyle name="Normal 3 2 2 2 2 3 3 3 6" xfId="31253"/>
    <cellStyle name="Normal 3 2 2 2 2 3 3 4" xfId="1347"/>
    <cellStyle name="Normal 3 2 2 2 2 3 3 4 2" xfId="1348"/>
    <cellStyle name="Normal 3 2 2 2 2 3 3 4 2 2" xfId="1349"/>
    <cellStyle name="Normal 3 2 2 2 2 3 3 4 2 2 2" xfId="23469"/>
    <cellStyle name="Normal 3 2 2 2 2 3 3 4 2 2 2 2" xfId="53381"/>
    <cellStyle name="Normal 3 2 2 2 2 3 3 4 2 2 3" xfId="31263"/>
    <cellStyle name="Normal 3 2 2 2 2 3 3 4 2 3" xfId="15991"/>
    <cellStyle name="Normal 3 2 2 2 2 3 3 4 2 3 2" xfId="45903"/>
    <cellStyle name="Normal 3 2 2 2 2 3 3 4 2 4" xfId="31262"/>
    <cellStyle name="Normal 3 2 2 2 2 3 3 4 3" xfId="1350"/>
    <cellStyle name="Normal 3 2 2 2 2 3 3 4 3 2" xfId="23468"/>
    <cellStyle name="Normal 3 2 2 2 2 3 3 4 3 2 2" xfId="53380"/>
    <cellStyle name="Normal 3 2 2 2 2 3 3 4 3 3" xfId="31264"/>
    <cellStyle name="Normal 3 2 2 2 2 3 3 4 4" xfId="15990"/>
    <cellStyle name="Normal 3 2 2 2 2 3 3 4 4 2" xfId="45902"/>
    <cellStyle name="Normal 3 2 2 2 2 3 3 4 5" xfId="31261"/>
    <cellStyle name="Normal 3 2 2 2 2 3 3 5" xfId="1351"/>
    <cellStyle name="Normal 3 2 2 2 2 3 3 5 2" xfId="1352"/>
    <cellStyle name="Normal 3 2 2 2 2 3 3 5 2 2" xfId="23470"/>
    <cellStyle name="Normal 3 2 2 2 2 3 3 5 2 2 2" xfId="53382"/>
    <cellStyle name="Normal 3 2 2 2 2 3 3 5 2 3" xfId="31266"/>
    <cellStyle name="Normal 3 2 2 2 2 3 3 5 3" xfId="15992"/>
    <cellStyle name="Normal 3 2 2 2 2 3 3 5 3 2" xfId="45904"/>
    <cellStyle name="Normal 3 2 2 2 2 3 3 5 4" xfId="31265"/>
    <cellStyle name="Normal 3 2 2 2 2 3 3 6" xfId="1353"/>
    <cellStyle name="Normal 3 2 2 2 2 3 3 6 2" xfId="22775"/>
    <cellStyle name="Normal 3 2 2 2 2 3 3 6 2 2" xfId="52687"/>
    <cellStyle name="Normal 3 2 2 2 2 3 3 6 3" xfId="31267"/>
    <cellStyle name="Normal 3 2 2 2 2 3 3 7" xfId="15297"/>
    <cellStyle name="Normal 3 2 2 2 2 3 3 7 2" xfId="45209"/>
    <cellStyle name="Normal 3 2 2 2 2 3 3 8" xfId="30253"/>
    <cellStyle name="Normal 3 2 2 2 2 3 4" xfId="555"/>
    <cellStyle name="Normal 3 2 2 2 2 3 4 2" xfId="1354"/>
    <cellStyle name="Normal 3 2 2 2 2 3 4 2 2" xfId="1355"/>
    <cellStyle name="Normal 3 2 2 2 2 3 4 2 2 2" xfId="1356"/>
    <cellStyle name="Normal 3 2 2 2 2 3 4 2 2 2 2" xfId="1357"/>
    <cellStyle name="Normal 3 2 2 2 2 3 4 2 2 2 2 2" xfId="23473"/>
    <cellStyle name="Normal 3 2 2 2 2 3 4 2 2 2 2 2 2" xfId="53385"/>
    <cellStyle name="Normal 3 2 2 2 2 3 4 2 2 2 2 3" xfId="31271"/>
    <cellStyle name="Normal 3 2 2 2 2 3 4 2 2 2 3" xfId="15995"/>
    <cellStyle name="Normal 3 2 2 2 2 3 4 2 2 2 3 2" xfId="45907"/>
    <cellStyle name="Normal 3 2 2 2 2 3 4 2 2 2 4" xfId="31270"/>
    <cellStyle name="Normal 3 2 2 2 2 3 4 2 2 3" xfId="1358"/>
    <cellStyle name="Normal 3 2 2 2 2 3 4 2 2 3 2" xfId="23472"/>
    <cellStyle name="Normal 3 2 2 2 2 3 4 2 2 3 2 2" xfId="53384"/>
    <cellStyle name="Normal 3 2 2 2 2 3 4 2 2 3 3" xfId="31272"/>
    <cellStyle name="Normal 3 2 2 2 2 3 4 2 2 4" xfId="15994"/>
    <cellStyle name="Normal 3 2 2 2 2 3 4 2 2 4 2" xfId="45906"/>
    <cellStyle name="Normal 3 2 2 2 2 3 4 2 2 5" xfId="31269"/>
    <cellStyle name="Normal 3 2 2 2 2 3 4 2 3" xfId="1359"/>
    <cellStyle name="Normal 3 2 2 2 2 3 4 2 3 2" xfId="1360"/>
    <cellStyle name="Normal 3 2 2 2 2 3 4 2 3 2 2" xfId="23474"/>
    <cellStyle name="Normal 3 2 2 2 2 3 4 2 3 2 2 2" xfId="53386"/>
    <cellStyle name="Normal 3 2 2 2 2 3 4 2 3 2 3" xfId="31274"/>
    <cellStyle name="Normal 3 2 2 2 2 3 4 2 3 3" xfId="15996"/>
    <cellStyle name="Normal 3 2 2 2 2 3 4 2 3 3 2" xfId="45908"/>
    <cellStyle name="Normal 3 2 2 2 2 3 4 2 3 4" xfId="31273"/>
    <cellStyle name="Normal 3 2 2 2 2 3 4 2 4" xfId="1361"/>
    <cellStyle name="Normal 3 2 2 2 2 3 4 2 4 2" xfId="23471"/>
    <cellStyle name="Normal 3 2 2 2 2 3 4 2 4 2 2" xfId="53383"/>
    <cellStyle name="Normal 3 2 2 2 2 3 4 2 4 3" xfId="31275"/>
    <cellStyle name="Normal 3 2 2 2 2 3 4 2 5" xfId="15993"/>
    <cellStyle name="Normal 3 2 2 2 2 3 4 2 5 2" xfId="45905"/>
    <cellStyle name="Normal 3 2 2 2 2 3 4 2 6" xfId="31268"/>
    <cellStyle name="Normal 3 2 2 2 2 3 4 3" xfId="1362"/>
    <cellStyle name="Normal 3 2 2 2 2 3 4 3 2" xfId="1363"/>
    <cellStyle name="Normal 3 2 2 2 2 3 4 3 2 2" xfId="1364"/>
    <cellStyle name="Normal 3 2 2 2 2 3 4 3 2 2 2" xfId="23476"/>
    <cellStyle name="Normal 3 2 2 2 2 3 4 3 2 2 2 2" xfId="53388"/>
    <cellStyle name="Normal 3 2 2 2 2 3 4 3 2 2 3" xfId="31278"/>
    <cellStyle name="Normal 3 2 2 2 2 3 4 3 2 3" xfId="15998"/>
    <cellStyle name="Normal 3 2 2 2 2 3 4 3 2 3 2" xfId="45910"/>
    <cellStyle name="Normal 3 2 2 2 2 3 4 3 2 4" xfId="31277"/>
    <cellStyle name="Normal 3 2 2 2 2 3 4 3 3" xfId="1365"/>
    <cellStyle name="Normal 3 2 2 2 2 3 4 3 3 2" xfId="23475"/>
    <cellStyle name="Normal 3 2 2 2 2 3 4 3 3 2 2" xfId="53387"/>
    <cellStyle name="Normal 3 2 2 2 2 3 4 3 3 3" xfId="31279"/>
    <cellStyle name="Normal 3 2 2 2 2 3 4 3 4" xfId="15997"/>
    <cellStyle name="Normal 3 2 2 2 2 3 4 3 4 2" xfId="45909"/>
    <cellStyle name="Normal 3 2 2 2 2 3 4 3 5" xfId="31276"/>
    <cellStyle name="Normal 3 2 2 2 2 3 4 4" xfId="1366"/>
    <cellStyle name="Normal 3 2 2 2 2 3 4 4 2" xfId="1367"/>
    <cellStyle name="Normal 3 2 2 2 2 3 4 4 2 2" xfId="23477"/>
    <cellStyle name="Normal 3 2 2 2 2 3 4 4 2 2 2" xfId="53389"/>
    <cellStyle name="Normal 3 2 2 2 2 3 4 4 2 3" xfId="31281"/>
    <cellStyle name="Normal 3 2 2 2 2 3 4 4 3" xfId="15999"/>
    <cellStyle name="Normal 3 2 2 2 2 3 4 4 3 2" xfId="45911"/>
    <cellStyle name="Normal 3 2 2 2 2 3 4 4 4" xfId="31280"/>
    <cellStyle name="Normal 3 2 2 2 2 3 4 5" xfId="1368"/>
    <cellStyle name="Normal 3 2 2 2 2 3 4 5 2" xfId="23018"/>
    <cellStyle name="Normal 3 2 2 2 2 3 4 5 2 2" xfId="52930"/>
    <cellStyle name="Normal 3 2 2 2 2 3 4 5 3" xfId="31282"/>
    <cellStyle name="Normal 3 2 2 2 2 3 4 6" xfId="15540"/>
    <cellStyle name="Normal 3 2 2 2 2 3 4 6 2" xfId="45452"/>
    <cellStyle name="Normal 3 2 2 2 2 3 4 7" xfId="30496"/>
    <cellStyle name="Normal 3 2 2 2 2 3 5" xfId="680"/>
    <cellStyle name="Normal 3 2 2 2 2 3 5 2" xfId="1369"/>
    <cellStyle name="Normal 3 2 2 2 2 3 5 2 2" xfId="1370"/>
    <cellStyle name="Normal 3 2 2 2 2 3 5 2 2 2" xfId="1371"/>
    <cellStyle name="Normal 3 2 2 2 2 3 5 2 2 2 2" xfId="1372"/>
    <cellStyle name="Normal 3 2 2 2 2 3 5 2 2 2 2 2" xfId="23480"/>
    <cellStyle name="Normal 3 2 2 2 2 3 5 2 2 2 2 2 2" xfId="53392"/>
    <cellStyle name="Normal 3 2 2 2 2 3 5 2 2 2 2 3" xfId="31286"/>
    <cellStyle name="Normal 3 2 2 2 2 3 5 2 2 2 3" xfId="16002"/>
    <cellStyle name="Normal 3 2 2 2 2 3 5 2 2 2 3 2" xfId="45914"/>
    <cellStyle name="Normal 3 2 2 2 2 3 5 2 2 2 4" xfId="31285"/>
    <cellStyle name="Normal 3 2 2 2 2 3 5 2 2 3" xfId="1373"/>
    <cellStyle name="Normal 3 2 2 2 2 3 5 2 2 3 2" xfId="23479"/>
    <cellStyle name="Normal 3 2 2 2 2 3 5 2 2 3 2 2" xfId="53391"/>
    <cellStyle name="Normal 3 2 2 2 2 3 5 2 2 3 3" xfId="31287"/>
    <cellStyle name="Normal 3 2 2 2 2 3 5 2 2 4" xfId="16001"/>
    <cellStyle name="Normal 3 2 2 2 2 3 5 2 2 4 2" xfId="45913"/>
    <cellStyle name="Normal 3 2 2 2 2 3 5 2 2 5" xfId="31284"/>
    <cellStyle name="Normal 3 2 2 2 2 3 5 2 3" xfId="1374"/>
    <cellStyle name="Normal 3 2 2 2 2 3 5 2 3 2" xfId="1375"/>
    <cellStyle name="Normal 3 2 2 2 2 3 5 2 3 2 2" xfId="23481"/>
    <cellStyle name="Normal 3 2 2 2 2 3 5 2 3 2 2 2" xfId="53393"/>
    <cellStyle name="Normal 3 2 2 2 2 3 5 2 3 2 3" xfId="31289"/>
    <cellStyle name="Normal 3 2 2 2 2 3 5 2 3 3" xfId="16003"/>
    <cellStyle name="Normal 3 2 2 2 2 3 5 2 3 3 2" xfId="45915"/>
    <cellStyle name="Normal 3 2 2 2 2 3 5 2 3 4" xfId="31288"/>
    <cellStyle name="Normal 3 2 2 2 2 3 5 2 4" xfId="1376"/>
    <cellStyle name="Normal 3 2 2 2 2 3 5 2 4 2" xfId="23478"/>
    <cellStyle name="Normal 3 2 2 2 2 3 5 2 4 2 2" xfId="53390"/>
    <cellStyle name="Normal 3 2 2 2 2 3 5 2 4 3" xfId="31290"/>
    <cellStyle name="Normal 3 2 2 2 2 3 5 2 5" xfId="16000"/>
    <cellStyle name="Normal 3 2 2 2 2 3 5 2 5 2" xfId="45912"/>
    <cellStyle name="Normal 3 2 2 2 2 3 5 2 6" xfId="31283"/>
    <cellStyle name="Normal 3 2 2 2 2 3 5 3" xfId="1377"/>
    <cellStyle name="Normal 3 2 2 2 2 3 5 3 2" xfId="1378"/>
    <cellStyle name="Normal 3 2 2 2 2 3 5 3 2 2" xfId="1379"/>
    <cellStyle name="Normal 3 2 2 2 2 3 5 3 2 2 2" xfId="23483"/>
    <cellStyle name="Normal 3 2 2 2 2 3 5 3 2 2 2 2" xfId="53395"/>
    <cellStyle name="Normal 3 2 2 2 2 3 5 3 2 2 3" xfId="31293"/>
    <cellStyle name="Normal 3 2 2 2 2 3 5 3 2 3" xfId="16005"/>
    <cellStyle name="Normal 3 2 2 2 2 3 5 3 2 3 2" xfId="45917"/>
    <cellStyle name="Normal 3 2 2 2 2 3 5 3 2 4" xfId="31292"/>
    <cellStyle name="Normal 3 2 2 2 2 3 5 3 3" xfId="1380"/>
    <cellStyle name="Normal 3 2 2 2 2 3 5 3 3 2" xfId="23482"/>
    <cellStyle name="Normal 3 2 2 2 2 3 5 3 3 2 2" xfId="53394"/>
    <cellStyle name="Normal 3 2 2 2 2 3 5 3 3 3" xfId="31294"/>
    <cellStyle name="Normal 3 2 2 2 2 3 5 3 4" xfId="16004"/>
    <cellStyle name="Normal 3 2 2 2 2 3 5 3 4 2" xfId="45916"/>
    <cellStyle name="Normal 3 2 2 2 2 3 5 3 5" xfId="31291"/>
    <cellStyle name="Normal 3 2 2 2 2 3 5 4" xfId="1381"/>
    <cellStyle name="Normal 3 2 2 2 2 3 5 4 2" xfId="1382"/>
    <cellStyle name="Normal 3 2 2 2 2 3 5 4 2 2" xfId="23484"/>
    <cellStyle name="Normal 3 2 2 2 2 3 5 4 2 2 2" xfId="53396"/>
    <cellStyle name="Normal 3 2 2 2 2 3 5 4 2 3" xfId="31296"/>
    <cellStyle name="Normal 3 2 2 2 2 3 5 4 3" xfId="16006"/>
    <cellStyle name="Normal 3 2 2 2 2 3 5 4 3 2" xfId="45918"/>
    <cellStyle name="Normal 3 2 2 2 2 3 5 4 4" xfId="31295"/>
    <cellStyle name="Normal 3 2 2 2 2 3 5 5" xfId="1383"/>
    <cellStyle name="Normal 3 2 2 2 2 3 5 5 2" xfId="23143"/>
    <cellStyle name="Normal 3 2 2 2 2 3 5 5 2 2" xfId="53055"/>
    <cellStyle name="Normal 3 2 2 2 2 3 5 5 3" xfId="31297"/>
    <cellStyle name="Normal 3 2 2 2 2 3 5 6" xfId="15665"/>
    <cellStyle name="Normal 3 2 2 2 2 3 5 6 2" xfId="45577"/>
    <cellStyle name="Normal 3 2 2 2 2 3 5 7" xfId="30621"/>
    <cellStyle name="Normal 3 2 2 2 2 3 6" xfId="1384"/>
    <cellStyle name="Normal 3 2 2 2 2 3 6 2" xfId="1385"/>
    <cellStyle name="Normal 3 2 2 2 2 3 6 2 2" xfId="1386"/>
    <cellStyle name="Normal 3 2 2 2 2 3 6 2 2 2" xfId="1387"/>
    <cellStyle name="Normal 3 2 2 2 2 3 6 2 2 2 2" xfId="1388"/>
    <cellStyle name="Normal 3 2 2 2 2 3 6 2 2 2 2 2" xfId="23488"/>
    <cellStyle name="Normal 3 2 2 2 2 3 6 2 2 2 2 2 2" xfId="53400"/>
    <cellStyle name="Normal 3 2 2 2 2 3 6 2 2 2 2 3" xfId="31302"/>
    <cellStyle name="Normal 3 2 2 2 2 3 6 2 2 2 3" xfId="16010"/>
    <cellStyle name="Normal 3 2 2 2 2 3 6 2 2 2 3 2" xfId="45922"/>
    <cellStyle name="Normal 3 2 2 2 2 3 6 2 2 2 4" xfId="31301"/>
    <cellStyle name="Normal 3 2 2 2 2 3 6 2 2 3" xfId="1389"/>
    <cellStyle name="Normal 3 2 2 2 2 3 6 2 2 3 2" xfId="23487"/>
    <cellStyle name="Normal 3 2 2 2 2 3 6 2 2 3 2 2" xfId="53399"/>
    <cellStyle name="Normal 3 2 2 2 2 3 6 2 2 3 3" xfId="31303"/>
    <cellStyle name="Normal 3 2 2 2 2 3 6 2 2 4" xfId="16009"/>
    <cellStyle name="Normal 3 2 2 2 2 3 6 2 2 4 2" xfId="45921"/>
    <cellStyle name="Normal 3 2 2 2 2 3 6 2 2 5" xfId="31300"/>
    <cellStyle name="Normal 3 2 2 2 2 3 6 2 3" xfId="1390"/>
    <cellStyle name="Normal 3 2 2 2 2 3 6 2 3 2" xfId="1391"/>
    <cellStyle name="Normal 3 2 2 2 2 3 6 2 3 2 2" xfId="23489"/>
    <cellStyle name="Normal 3 2 2 2 2 3 6 2 3 2 2 2" xfId="53401"/>
    <cellStyle name="Normal 3 2 2 2 2 3 6 2 3 2 3" xfId="31305"/>
    <cellStyle name="Normal 3 2 2 2 2 3 6 2 3 3" xfId="16011"/>
    <cellStyle name="Normal 3 2 2 2 2 3 6 2 3 3 2" xfId="45923"/>
    <cellStyle name="Normal 3 2 2 2 2 3 6 2 3 4" xfId="31304"/>
    <cellStyle name="Normal 3 2 2 2 2 3 6 2 4" xfId="1392"/>
    <cellStyle name="Normal 3 2 2 2 2 3 6 2 4 2" xfId="23486"/>
    <cellStyle name="Normal 3 2 2 2 2 3 6 2 4 2 2" xfId="53398"/>
    <cellStyle name="Normal 3 2 2 2 2 3 6 2 4 3" xfId="31306"/>
    <cellStyle name="Normal 3 2 2 2 2 3 6 2 5" xfId="16008"/>
    <cellStyle name="Normal 3 2 2 2 2 3 6 2 5 2" xfId="45920"/>
    <cellStyle name="Normal 3 2 2 2 2 3 6 2 6" xfId="31299"/>
    <cellStyle name="Normal 3 2 2 2 2 3 6 3" xfId="1393"/>
    <cellStyle name="Normal 3 2 2 2 2 3 6 3 2" xfId="1394"/>
    <cellStyle name="Normal 3 2 2 2 2 3 6 3 2 2" xfId="1395"/>
    <cellStyle name="Normal 3 2 2 2 2 3 6 3 2 2 2" xfId="23491"/>
    <cellStyle name="Normal 3 2 2 2 2 3 6 3 2 2 2 2" xfId="53403"/>
    <cellStyle name="Normal 3 2 2 2 2 3 6 3 2 2 3" xfId="31309"/>
    <cellStyle name="Normal 3 2 2 2 2 3 6 3 2 3" xfId="16013"/>
    <cellStyle name="Normal 3 2 2 2 2 3 6 3 2 3 2" xfId="45925"/>
    <cellStyle name="Normal 3 2 2 2 2 3 6 3 2 4" xfId="31308"/>
    <cellStyle name="Normal 3 2 2 2 2 3 6 3 3" xfId="1396"/>
    <cellStyle name="Normal 3 2 2 2 2 3 6 3 3 2" xfId="23490"/>
    <cellStyle name="Normal 3 2 2 2 2 3 6 3 3 2 2" xfId="53402"/>
    <cellStyle name="Normal 3 2 2 2 2 3 6 3 3 3" xfId="31310"/>
    <cellStyle name="Normal 3 2 2 2 2 3 6 3 4" xfId="16012"/>
    <cellStyle name="Normal 3 2 2 2 2 3 6 3 4 2" xfId="45924"/>
    <cellStyle name="Normal 3 2 2 2 2 3 6 3 5" xfId="31307"/>
    <cellStyle name="Normal 3 2 2 2 2 3 6 4" xfId="1397"/>
    <cellStyle name="Normal 3 2 2 2 2 3 6 4 2" xfId="1398"/>
    <cellStyle name="Normal 3 2 2 2 2 3 6 4 2 2" xfId="23492"/>
    <cellStyle name="Normal 3 2 2 2 2 3 6 4 2 2 2" xfId="53404"/>
    <cellStyle name="Normal 3 2 2 2 2 3 6 4 2 3" xfId="31312"/>
    <cellStyle name="Normal 3 2 2 2 2 3 6 4 3" xfId="16014"/>
    <cellStyle name="Normal 3 2 2 2 2 3 6 4 3 2" xfId="45926"/>
    <cellStyle name="Normal 3 2 2 2 2 3 6 4 4" xfId="31311"/>
    <cellStyle name="Normal 3 2 2 2 2 3 6 5" xfId="1399"/>
    <cellStyle name="Normal 3 2 2 2 2 3 6 5 2" xfId="23485"/>
    <cellStyle name="Normal 3 2 2 2 2 3 6 5 2 2" xfId="53397"/>
    <cellStyle name="Normal 3 2 2 2 2 3 6 5 3" xfId="31313"/>
    <cellStyle name="Normal 3 2 2 2 2 3 6 6" xfId="16007"/>
    <cellStyle name="Normal 3 2 2 2 2 3 6 6 2" xfId="45919"/>
    <cellStyle name="Normal 3 2 2 2 2 3 6 7" xfId="31298"/>
    <cellStyle name="Normal 3 2 2 2 2 3 7" xfId="1400"/>
    <cellStyle name="Normal 3 2 2 2 2 3 7 2" xfId="1401"/>
    <cellStyle name="Normal 3 2 2 2 2 3 7 2 2" xfId="1402"/>
    <cellStyle name="Normal 3 2 2 2 2 3 7 2 2 2" xfId="1403"/>
    <cellStyle name="Normal 3 2 2 2 2 3 7 2 2 2 2" xfId="23495"/>
    <cellStyle name="Normal 3 2 2 2 2 3 7 2 2 2 2 2" xfId="53407"/>
    <cellStyle name="Normal 3 2 2 2 2 3 7 2 2 2 3" xfId="31317"/>
    <cellStyle name="Normal 3 2 2 2 2 3 7 2 2 3" xfId="16017"/>
    <cellStyle name="Normal 3 2 2 2 2 3 7 2 2 3 2" xfId="45929"/>
    <cellStyle name="Normal 3 2 2 2 2 3 7 2 2 4" xfId="31316"/>
    <cellStyle name="Normal 3 2 2 2 2 3 7 2 3" xfId="1404"/>
    <cellStyle name="Normal 3 2 2 2 2 3 7 2 3 2" xfId="23494"/>
    <cellStyle name="Normal 3 2 2 2 2 3 7 2 3 2 2" xfId="53406"/>
    <cellStyle name="Normal 3 2 2 2 2 3 7 2 3 3" xfId="31318"/>
    <cellStyle name="Normal 3 2 2 2 2 3 7 2 4" xfId="16016"/>
    <cellStyle name="Normal 3 2 2 2 2 3 7 2 4 2" xfId="45928"/>
    <cellStyle name="Normal 3 2 2 2 2 3 7 2 5" xfId="31315"/>
    <cellStyle name="Normal 3 2 2 2 2 3 7 3" xfId="1405"/>
    <cellStyle name="Normal 3 2 2 2 2 3 7 3 2" xfId="1406"/>
    <cellStyle name="Normal 3 2 2 2 2 3 7 3 2 2" xfId="23496"/>
    <cellStyle name="Normal 3 2 2 2 2 3 7 3 2 2 2" xfId="53408"/>
    <cellStyle name="Normal 3 2 2 2 2 3 7 3 2 3" xfId="31320"/>
    <cellStyle name="Normal 3 2 2 2 2 3 7 3 3" xfId="16018"/>
    <cellStyle name="Normal 3 2 2 2 2 3 7 3 3 2" xfId="45930"/>
    <cellStyle name="Normal 3 2 2 2 2 3 7 3 4" xfId="31319"/>
    <cellStyle name="Normal 3 2 2 2 2 3 7 4" xfId="1407"/>
    <cellStyle name="Normal 3 2 2 2 2 3 7 4 2" xfId="23493"/>
    <cellStyle name="Normal 3 2 2 2 2 3 7 4 2 2" xfId="53405"/>
    <cellStyle name="Normal 3 2 2 2 2 3 7 4 3" xfId="31321"/>
    <cellStyle name="Normal 3 2 2 2 2 3 7 5" xfId="16015"/>
    <cellStyle name="Normal 3 2 2 2 2 3 7 5 2" xfId="45927"/>
    <cellStyle name="Normal 3 2 2 2 2 3 7 6" xfId="31314"/>
    <cellStyle name="Normal 3 2 2 2 2 3 8" xfId="1408"/>
    <cellStyle name="Normal 3 2 2 2 2 3 8 2" xfId="1409"/>
    <cellStyle name="Normal 3 2 2 2 2 3 8 2 2" xfId="1410"/>
    <cellStyle name="Normal 3 2 2 2 2 3 8 2 2 2" xfId="1411"/>
    <cellStyle name="Normal 3 2 2 2 2 3 8 2 2 2 2" xfId="23499"/>
    <cellStyle name="Normal 3 2 2 2 2 3 8 2 2 2 2 2" xfId="53411"/>
    <cellStyle name="Normal 3 2 2 2 2 3 8 2 2 2 3" xfId="31325"/>
    <cellStyle name="Normal 3 2 2 2 2 3 8 2 2 3" xfId="16021"/>
    <cellStyle name="Normal 3 2 2 2 2 3 8 2 2 3 2" xfId="45933"/>
    <cellStyle name="Normal 3 2 2 2 2 3 8 2 2 4" xfId="31324"/>
    <cellStyle name="Normal 3 2 2 2 2 3 8 2 3" xfId="1412"/>
    <cellStyle name="Normal 3 2 2 2 2 3 8 2 3 2" xfId="23498"/>
    <cellStyle name="Normal 3 2 2 2 2 3 8 2 3 2 2" xfId="53410"/>
    <cellStyle name="Normal 3 2 2 2 2 3 8 2 3 3" xfId="31326"/>
    <cellStyle name="Normal 3 2 2 2 2 3 8 2 4" xfId="16020"/>
    <cellStyle name="Normal 3 2 2 2 2 3 8 2 4 2" xfId="45932"/>
    <cellStyle name="Normal 3 2 2 2 2 3 8 2 5" xfId="31323"/>
    <cellStyle name="Normal 3 2 2 2 2 3 8 3" xfId="1413"/>
    <cellStyle name="Normal 3 2 2 2 2 3 8 3 2" xfId="1414"/>
    <cellStyle name="Normal 3 2 2 2 2 3 8 3 2 2" xfId="23500"/>
    <cellStyle name="Normal 3 2 2 2 2 3 8 3 2 2 2" xfId="53412"/>
    <cellStyle name="Normal 3 2 2 2 2 3 8 3 2 3" xfId="31328"/>
    <cellStyle name="Normal 3 2 2 2 2 3 8 3 3" xfId="16022"/>
    <cellStyle name="Normal 3 2 2 2 2 3 8 3 3 2" xfId="45934"/>
    <cellStyle name="Normal 3 2 2 2 2 3 8 3 4" xfId="31327"/>
    <cellStyle name="Normal 3 2 2 2 2 3 8 4" xfId="1415"/>
    <cellStyle name="Normal 3 2 2 2 2 3 8 4 2" xfId="23497"/>
    <cellStyle name="Normal 3 2 2 2 2 3 8 4 2 2" xfId="53409"/>
    <cellStyle name="Normal 3 2 2 2 2 3 8 4 3" xfId="31329"/>
    <cellStyle name="Normal 3 2 2 2 2 3 8 5" xfId="16019"/>
    <cellStyle name="Normal 3 2 2 2 2 3 8 5 2" xfId="45931"/>
    <cellStyle name="Normal 3 2 2 2 2 3 8 6" xfId="31322"/>
    <cellStyle name="Normal 3 2 2 2 2 3 9" xfId="1416"/>
    <cellStyle name="Normal 3 2 2 2 2 3 9 2" xfId="1417"/>
    <cellStyle name="Normal 3 2 2 2 2 3 9 2 2" xfId="1418"/>
    <cellStyle name="Normal 3 2 2 2 2 3 9 2 2 2" xfId="23502"/>
    <cellStyle name="Normal 3 2 2 2 2 3 9 2 2 2 2" xfId="53414"/>
    <cellStyle name="Normal 3 2 2 2 2 3 9 2 2 3" xfId="31332"/>
    <cellStyle name="Normal 3 2 2 2 2 3 9 2 3" xfId="16024"/>
    <cellStyle name="Normal 3 2 2 2 2 3 9 2 3 2" xfId="45936"/>
    <cellStyle name="Normal 3 2 2 2 2 3 9 2 4" xfId="31331"/>
    <cellStyle name="Normal 3 2 2 2 2 3 9 3" xfId="1419"/>
    <cellStyle name="Normal 3 2 2 2 2 3 9 3 2" xfId="23501"/>
    <cellStyle name="Normal 3 2 2 2 2 3 9 3 2 2" xfId="53413"/>
    <cellStyle name="Normal 3 2 2 2 2 3 9 3 3" xfId="31333"/>
    <cellStyle name="Normal 3 2 2 2 2 3 9 4" xfId="16023"/>
    <cellStyle name="Normal 3 2 2 2 2 3 9 4 2" xfId="45935"/>
    <cellStyle name="Normal 3 2 2 2 2 3 9 5" xfId="31330"/>
    <cellStyle name="Normal 3 2 2 2 2 4" xfId="348"/>
    <cellStyle name="Normal 3 2 2 2 2 4 2" xfId="1420"/>
    <cellStyle name="Normal 3 2 2 2 2 4 2 2" xfId="1421"/>
    <cellStyle name="Normal 3 2 2 2 2 4 2 2 2" xfId="1422"/>
    <cellStyle name="Normal 3 2 2 2 2 4 2 2 2 2" xfId="1423"/>
    <cellStyle name="Normal 3 2 2 2 2 4 2 2 2 2 2" xfId="23505"/>
    <cellStyle name="Normal 3 2 2 2 2 4 2 2 2 2 2 2" xfId="53417"/>
    <cellStyle name="Normal 3 2 2 2 2 4 2 2 2 2 3" xfId="31337"/>
    <cellStyle name="Normal 3 2 2 2 2 4 2 2 2 3" xfId="16027"/>
    <cellStyle name="Normal 3 2 2 2 2 4 2 2 2 3 2" xfId="45939"/>
    <cellStyle name="Normal 3 2 2 2 2 4 2 2 2 4" xfId="31336"/>
    <cellStyle name="Normal 3 2 2 2 2 4 2 2 3" xfId="1424"/>
    <cellStyle name="Normal 3 2 2 2 2 4 2 2 3 2" xfId="23504"/>
    <cellStyle name="Normal 3 2 2 2 2 4 2 2 3 2 2" xfId="53416"/>
    <cellStyle name="Normal 3 2 2 2 2 4 2 2 3 3" xfId="31338"/>
    <cellStyle name="Normal 3 2 2 2 2 4 2 2 4" xfId="16026"/>
    <cellStyle name="Normal 3 2 2 2 2 4 2 2 4 2" xfId="45938"/>
    <cellStyle name="Normal 3 2 2 2 2 4 2 2 5" xfId="31335"/>
    <cellStyle name="Normal 3 2 2 2 2 4 2 3" xfId="1425"/>
    <cellStyle name="Normal 3 2 2 2 2 4 2 3 2" xfId="1426"/>
    <cellStyle name="Normal 3 2 2 2 2 4 2 3 2 2" xfId="23506"/>
    <cellStyle name="Normal 3 2 2 2 2 4 2 3 2 2 2" xfId="53418"/>
    <cellStyle name="Normal 3 2 2 2 2 4 2 3 2 3" xfId="31340"/>
    <cellStyle name="Normal 3 2 2 2 2 4 2 3 3" xfId="16028"/>
    <cellStyle name="Normal 3 2 2 2 2 4 2 3 3 2" xfId="45940"/>
    <cellStyle name="Normal 3 2 2 2 2 4 2 3 4" xfId="31339"/>
    <cellStyle name="Normal 3 2 2 2 2 4 2 4" xfId="1427"/>
    <cellStyle name="Normal 3 2 2 2 2 4 2 4 2" xfId="23503"/>
    <cellStyle name="Normal 3 2 2 2 2 4 2 4 2 2" xfId="53415"/>
    <cellStyle name="Normal 3 2 2 2 2 4 2 4 3" xfId="31341"/>
    <cellStyle name="Normal 3 2 2 2 2 4 2 5" xfId="16025"/>
    <cellStyle name="Normal 3 2 2 2 2 4 2 5 2" xfId="45937"/>
    <cellStyle name="Normal 3 2 2 2 2 4 2 6" xfId="31334"/>
    <cellStyle name="Normal 3 2 2 2 2 4 3" xfId="1428"/>
    <cellStyle name="Normal 3 2 2 2 2 4 3 2" xfId="1429"/>
    <cellStyle name="Normal 3 2 2 2 2 4 3 2 2" xfId="1430"/>
    <cellStyle name="Normal 3 2 2 2 2 4 3 2 2 2" xfId="1431"/>
    <cellStyle name="Normal 3 2 2 2 2 4 3 2 2 2 2" xfId="23509"/>
    <cellStyle name="Normal 3 2 2 2 2 4 3 2 2 2 2 2" xfId="53421"/>
    <cellStyle name="Normal 3 2 2 2 2 4 3 2 2 2 3" xfId="31345"/>
    <cellStyle name="Normal 3 2 2 2 2 4 3 2 2 3" xfId="16031"/>
    <cellStyle name="Normal 3 2 2 2 2 4 3 2 2 3 2" xfId="45943"/>
    <cellStyle name="Normal 3 2 2 2 2 4 3 2 2 4" xfId="31344"/>
    <cellStyle name="Normal 3 2 2 2 2 4 3 2 3" xfId="1432"/>
    <cellStyle name="Normal 3 2 2 2 2 4 3 2 3 2" xfId="23508"/>
    <cellStyle name="Normal 3 2 2 2 2 4 3 2 3 2 2" xfId="53420"/>
    <cellStyle name="Normal 3 2 2 2 2 4 3 2 3 3" xfId="31346"/>
    <cellStyle name="Normal 3 2 2 2 2 4 3 2 4" xfId="16030"/>
    <cellStyle name="Normal 3 2 2 2 2 4 3 2 4 2" xfId="45942"/>
    <cellStyle name="Normal 3 2 2 2 2 4 3 2 5" xfId="31343"/>
    <cellStyle name="Normal 3 2 2 2 2 4 3 3" xfId="1433"/>
    <cellStyle name="Normal 3 2 2 2 2 4 3 3 2" xfId="1434"/>
    <cellStyle name="Normal 3 2 2 2 2 4 3 3 2 2" xfId="23510"/>
    <cellStyle name="Normal 3 2 2 2 2 4 3 3 2 2 2" xfId="53422"/>
    <cellStyle name="Normal 3 2 2 2 2 4 3 3 2 3" xfId="31348"/>
    <cellStyle name="Normal 3 2 2 2 2 4 3 3 3" xfId="16032"/>
    <cellStyle name="Normal 3 2 2 2 2 4 3 3 3 2" xfId="45944"/>
    <cellStyle name="Normal 3 2 2 2 2 4 3 3 4" xfId="31347"/>
    <cellStyle name="Normal 3 2 2 2 2 4 3 4" xfId="1435"/>
    <cellStyle name="Normal 3 2 2 2 2 4 3 4 2" xfId="23507"/>
    <cellStyle name="Normal 3 2 2 2 2 4 3 4 2 2" xfId="53419"/>
    <cellStyle name="Normal 3 2 2 2 2 4 3 4 3" xfId="31349"/>
    <cellStyle name="Normal 3 2 2 2 2 4 3 5" xfId="16029"/>
    <cellStyle name="Normal 3 2 2 2 2 4 3 5 2" xfId="45941"/>
    <cellStyle name="Normal 3 2 2 2 2 4 3 6" xfId="31342"/>
    <cellStyle name="Normal 3 2 2 2 2 4 4" xfId="1436"/>
    <cellStyle name="Normal 3 2 2 2 2 4 4 2" xfId="1437"/>
    <cellStyle name="Normal 3 2 2 2 2 4 4 2 2" xfId="1438"/>
    <cellStyle name="Normal 3 2 2 2 2 4 4 2 2 2" xfId="23512"/>
    <cellStyle name="Normal 3 2 2 2 2 4 4 2 2 2 2" xfId="53424"/>
    <cellStyle name="Normal 3 2 2 2 2 4 4 2 2 3" xfId="31352"/>
    <cellStyle name="Normal 3 2 2 2 2 4 4 2 3" xfId="16034"/>
    <cellStyle name="Normal 3 2 2 2 2 4 4 2 3 2" xfId="45946"/>
    <cellStyle name="Normal 3 2 2 2 2 4 4 2 4" xfId="31351"/>
    <cellStyle name="Normal 3 2 2 2 2 4 4 3" xfId="1439"/>
    <cellStyle name="Normal 3 2 2 2 2 4 4 3 2" xfId="23511"/>
    <cellStyle name="Normal 3 2 2 2 2 4 4 3 2 2" xfId="53423"/>
    <cellStyle name="Normal 3 2 2 2 2 4 4 3 3" xfId="31353"/>
    <cellStyle name="Normal 3 2 2 2 2 4 4 4" xfId="16033"/>
    <cellStyle name="Normal 3 2 2 2 2 4 4 4 2" xfId="45945"/>
    <cellStyle name="Normal 3 2 2 2 2 4 4 5" xfId="31350"/>
    <cellStyle name="Normal 3 2 2 2 2 4 5" xfId="1440"/>
    <cellStyle name="Normal 3 2 2 2 2 4 5 2" xfId="1441"/>
    <cellStyle name="Normal 3 2 2 2 2 4 5 2 2" xfId="23513"/>
    <cellStyle name="Normal 3 2 2 2 2 4 5 2 2 2" xfId="53425"/>
    <cellStyle name="Normal 3 2 2 2 2 4 5 2 3" xfId="31355"/>
    <cellStyle name="Normal 3 2 2 2 2 4 5 3" xfId="16035"/>
    <cellStyle name="Normal 3 2 2 2 2 4 5 3 2" xfId="45947"/>
    <cellStyle name="Normal 3 2 2 2 2 4 5 4" xfId="31354"/>
    <cellStyle name="Normal 3 2 2 2 2 4 6" xfId="1442"/>
    <cellStyle name="Normal 3 2 2 2 2 4 6 2" xfId="22812"/>
    <cellStyle name="Normal 3 2 2 2 2 4 6 2 2" xfId="52724"/>
    <cellStyle name="Normal 3 2 2 2 2 4 6 3" xfId="31356"/>
    <cellStyle name="Normal 3 2 2 2 2 4 7" xfId="15334"/>
    <cellStyle name="Normal 3 2 2 2 2 4 7 2" xfId="45246"/>
    <cellStyle name="Normal 3 2 2 2 2 4 8" xfId="30290"/>
    <cellStyle name="Normal 3 2 2 2 2 5" xfId="250"/>
    <cellStyle name="Normal 3 2 2 2 2 5 2" xfId="1443"/>
    <cellStyle name="Normal 3 2 2 2 2 5 2 2" xfId="1444"/>
    <cellStyle name="Normal 3 2 2 2 2 5 2 2 2" xfId="1445"/>
    <cellStyle name="Normal 3 2 2 2 2 5 2 2 2 2" xfId="1446"/>
    <cellStyle name="Normal 3 2 2 2 2 5 2 2 2 2 2" xfId="23516"/>
    <cellStyle name="Normal 3 2 2 2 2 5 2 2 2 2 2 2" xfId="53428"/>
    <cellStyle name="Normal 3 2 2 2 2 5 2 2 2 2 3" xfId="31360"/>
    <cellStyle name="Normal 3 2 2 2 2 5 2 2 2 3" xfId="16038"/>
    <cellStyle name="Normal 3 2 2 2 2 5 2 2 2 3 2" xfId="45950"/>
    <cellStyle name="Normal 3 2 2 2 2 5 2 2 2 4" xfId="31359"/>
    <cellStyle name="Normal 3 2 2 2 2 5 2 2 3" xfId="1447"/>
    <cellStyle name="Normal 3 2 2 2 2 5 2 2 3 2" xfId="23515"/>
    <cellStyle name="Normal 3 2 2 2 2 5 2 2 3 2 2" xfId="53427"/>
    <cellStyle name="Normal 3 2 2 2 2 5 2 2 3 3" xfId="31361"/>
    <cellStyle name="Normal 3 2 2 2 2 5 2 2 4" xfId="16037"/>
    <cellStyle name="Normal 3 2 2 2 2 5 2 2 4 2" xfId="45949"/>
    <cellStyle name="Normal 3 2 2 2 2 5 2 2 5" xfId="31358"/>
    <cellStyle name="Normal 3 2 2 2 2 5 2 3" xfId="1448"/>
    <cellStyle name="Normal 3 2 2 2 2 5 2 3 2" xfId="1449"/>
    <cellStyle name="Normal 3 2 2 2 2 5 2 3 2 2" xfId="23517"/>
    <cellStyle name="Normal 3 2 2 2 2 5 2 3 2 2 2" xfId="53429"/>
    <cellStyle name="Normal 3 2 2 2 2 5 2 3 2 3" xfId="31363"/>
    <cellStyle name="Normal 3 2 2 2 2 5 2 3 3" xfId="16039"/>
    <cellStyle name="Normal 3 2 2 2 2 5 2 3 3 2" xfId="45951"/>
    <cellStyle name="Normal 3 2 2 2 2 5 2 3 4" xfId="31362"/>
    <cellStyle name="Normal 3 2 2 2 2 5 2 4" xfId="1450"/>
    <cellStyle name="Normal 3 2 2 2 2 5 2 4 2" xfId="23514"/>
    <cellStyle name="Normal 3 2 2 2 2 5 2 4 2 2" xfId="53426"/>
    <cellStyle name="Normal 3 2 2 2 2 5 2 4 3" xfId="31364"/>
    <cellStyle name="Normal 3 2 2 2 2 5 2 5" xfId="16036"/>
    <cellStyle name="Normal 3 2 2 2 2 5 2 5 2" xfId="45948"/>
    <cellStyle name="Normal 3 2 2 2 2 5 2 6" xfId="31357"/>
    <cellStyle name="Normal 3 2 2 2 2 5 3" xfId="1451"/>
    <cellStyle name="Normal 3 2 2 2 2 5 3 2" xfId="1452"/>
    <cellStyle name="Normal 3 2 2 2 2 5 3 2 2" xfId="1453"/>
    <cellStyle name="Normal 3 2 2 2 2 5 3 2 2 2" xfId="1454"/>
    <cellStyle name="Normal 3 2 2 2 2 5 3 2 2 2 2" xfId="23520"/>
    <cellStyle name="Normal 3 2 2 2 2 5 3 2 2 2 2 2" xfId="53432"/>
    <cellStyle name="Normal 3 2 2 2 2 5 3 2 2 2 3" xfId="31368"/>
    <cellStyle name="Normal 3 2 2 2 2 5 3 2 2 3" xfId="16042"/>
    <cellStyle name="Normal 3 2 2 2 2 5 3 2 2 3 2" xfId="45954"/>
    <cellStyle name="Normal 3 2 2 2 2 5 3 2 2 4" xfId="31367"/>
    <cellStyle name="Normal 3 2 2 2 2 5 3 2 3" xfId="1455"/>
    <cellStyle name="Normal 3 2 2 2 2 5 3 2 3 2" xfId="23519"/>
    <cellStyle name="Normal 3 2 2 2 2 5 3 2 3 2 2" xfId="53431"/>
    <cellStyle name="Normal 3 2 2 2 2 5 3 2 3 3" xfId="31369"/>
    <cellStyle name="Normal 3 2 2 2 2 5 3 2 4" xfId="16041"/>
    <cellStyle name="Normal 3 2 2 2 2 5 3 2 4 2" xfId="45953"/>
    <cellStyle name="Normal 3 2 2 2 2 5 3 2 5" xfId="31366"/>
    <cellStyle name="Normal 3 2 2 2 2 5 3 3" xfId="1456"/>
    <cellStyle name="Normal 3 2 2 2 2 5 3 3 2" xfId="1457"/>
    <cellStyle name="Normal 3 2 2 2 2 5 3 3 2 2" xfId="23521"/>
    <cellStyle name="Normal 3 2 2 2 2 5 3 3 2 2 2" xfId="53433"/>
    <cellStyle name="Normal 3 2 2 2 2 5 3 3 2 3" xfId="31371"/>
    <cellStyle name="Normal 3 2 2 2 2 5 3 3 3" xfId="16043"/>
    <cellStyle name="Normal 3 2 2 2 2 5 3 3 3 2" xfId="45955"/>
    <cellStyle name="Normal 3 2 2 2 2 5 3 3 4" xfId="31370"/>
    <cellStyle name="Normal 3 2 2 2 2 5 3 4" xfId="1458"/>
    <cellStyle name="Normal 3 2 2 2 2 5 3 4 2" xfId="23518"/>
    <cellStyle name="Normal 3 2 2 2 2 5 3 4 2 2" xfId="53430"/>
    <cellStyle name="Normal 3 2 2 2 2 5 3 4 3" xfId="31372"/>
    <cellStyle name="Normal 3 2 2 2 2 5 3 5" xfId="16040"/>
    <cellStyle name="Normal 3 2 2 2 2 5 3 5 2" xfId="45952"/>
    <cellStyle name="Normal 3 2 2 2 2 5 3 6" xfId="31365"/>
    <cellStyle name="Normal 3 2 2 2 2 5 4" xfId="1459"/>
    <cellStyle name="Normal 3 2 2 2 2 5 4 2" xfId="1460"/>
    <cellStyle name="Normal 3 2 2 2 2 5 4 2 2" xfId="1461"/>
    <cellStyle name="Normal 3 2 2 2 2 5 4 2 2 2" xfId="23523"/>
    <cellStyle name="Normal 3 2 2 2 2 5 4 2 2 2 2" xfId="53435"/>
    <cellStyle name="Normal 3 2 2 2 2 5 4 2 2 3" xfId="31375"/>
    <cellStyle name="Normal 3 2 2 2 2 5 4 2 3" xfId="16045"/>
    <cellStyle name="Normal 3 2 2 2 2 5 4 2 3 2" xfId="45957"/>
    <cellStyle name="Normal 3 2 2 2 2 5 4 2 4" xfId="31374"/>
    <cellStyle name="Normal 3 2 2 2 2 5 4 3" xfId="1462"/>
    <cellStyle name="Normal 3 2 2 2 2 5 4 3 2" xfId="23522"/>
    <cellStyle name="Normal 3 2 2 2 2 5 4 3 2 2" xfId="53434"/>
    <cellStyle name="Normal 3 2 2 2 2 5 4 3 3" xfId="31376"/>
    <cellStyle name="Normal 3 2 2 2 2 5 4 4" xfId="16044"/>
    <cellStyle name="Normal 3 2 2 2 2 5 4 4 2" xfId="45956"/>
    <cellStyle name="Normal 3 2 2 2 2 5 4 5" xfId="31373"/>
    <cellStyle name="Normal 3 2 2 2 2 5 5" xfId="1463"/>
    <cellStyle name="Normal 3 2 2 2 2 5 5 2" xfId="1464"/>
    <cellStyle name="Normal 3 2 2 2 2 5 5 2 2" xfId="23524"/>
    <cellStyle name="Normal 3 2 2 2 2 5 5 2 2 2" xfId="53436"/>
    <cellStyle name="Normal 3 2 2 2 2 5 5 2 3" xfId="31378"/>
    <cellStyle name="Normal 3 2 2 2 2 5 5 3" xfId="16046"/>
    <cellStyle name="Normal 3 2 2 2 2 5 5 3 2" xfId="45958"/>
    <cellStyle name="Normal 3 2 2 2 2 5 5 4" xfId="31377"/>
    <cellStyle name="Normal 3 2 2 2 2 5 6" xfId="1465"/>
    <cellStyle name="Normal 3 2 2 2 2 5 6 2" xfId="22714"/>
    <cellStyle name="Normal 3 2 2 2 2 5 6 2 2" xfId="52626"/>
    <cellStyle name="Normal 3 2 2 2 2 5 6 3" xfId="31379"/>
    <cellStyle name="Normal 3 2 2 2 2 5 7" xfId="15236"/>
    <cellStyle name="Normal 3 2 2 2 2 5 7 2" xfId="45148"/>
    <cellStyle name="Normal 3 2 2 2 2 5 8" xfId="30192"/>
    <cellStyle name="Normal 3 2 2 2 2 6" xfId="474"/>
    <cellStyle name="Normal 3 2 2 2 2 6 2" xfId="1466"/>
    <cellStyle name="Normal 3 2 2 2 2 6 2 2" xfId="1467"/>
    <cellStyle name="Normal 3 2 2 2 2 6 2 2 2" xfId="1468"/>
    <cellStyle name="Normal 3 2 2 2 2 6 2 2 2 2" xfId="1469"/>
    <cellStyle name="Normal 3 2 2 2 2 6 2 2 2 2 2" xfId="23527"/>
    <cellStyle name="Normal 3 2 2 2 2 6 2 2 2 2 2 2" xfId="53439"/>
    <cellStyle name="Normal 3 2 2 2 2 6 2 2 2 2 3" xfId="31383"/>
    <cellStyle name="Normal 3 2 2 2 2 6 2 2 2 3" xfId="16049"/>
    <cellStyle name="Normal 3 2 2 2 2 6 2 2 2 3 2" xfId="45961"/>
    <cellStyle name="Normal 3 2 2 2 2 6 2 2 2 4" xfId="31382"/>
    <cellStyle name="Normal 3 2 2 2 2 6 2 2 3" xfId="1470"/>
    <cellStyle name="Normal 3 2 2 2 2 6 2 2 3 2" xfId="23526"/>
    <cellStyle name="Normal 3 2 2 2 2 6 2 2 3 2 2" xfId="53438"/>
    <cellStyle name="Normal 3 2 2 2 2 6 2 2 3 3" xfId="31384"/>
    <cellStyle name="Normal 3 2 2 2 2 6 2 2 4" xfId="16048"/>
    <cellStyle name="Normal 3 2 2 2 2 6 2 2 4 2" xfId="45960"/>
    <cellStyle name="Normal 3 2 2 2 2 6 2 2 5" xfId="31381"/>
    <cellStyle name="Normal 3 2 2 2 2 6 2 3" xfId="1471"/>
    <cellStyle name="Normal 3 2 2 2 2 6 2 3 2" xfId="1472"/>
    <cellStyle name="Normal 3 2 2 2 2 6 2 3 2 2" xfId="23528"/>
    <cellStyle name="Normal 3 2 2 2 2 6 2 3 2 2 2" xfId="53440"/>
    <cellStyle name="Normal 3 2 2 2 2 6 2 3 2 3" xfId="31386"/>
    <cellStyle name="Normal 3 2 2 2 2 6 2 3 3" xfId="16050"/>
    <cellStyle name="Normal 3 2 2 2 2 6 2 3 3 2" xfId="45962"/>
    <cellStyle name="Normal 3 2 2 2 2 6 2 3 4" xfId="31385"/>
    <cellStyle name="Normal 3 2 2 2 2 6 2 4" xfId="1473"/>
    <cellStyle name="Normal 3 2 2 2 2 6 2 4 2" xfId="23525"/>
    <cellStyle name="Normal 3 2 2 2 2 6 2 4 2 2" xfId="53437"/>
    <cellStyle name="Normal 3 2 2 2 2 6 2 4 3" xfId="31387"/>
    <cellStyle name="Normal 3 2 2 2 2 6 2 5" xfId="16047"/>
    <cellStyle name="Normal 3 2 2 2 2 6 2 5 2" xfId="45959"/>
    <cellStyle name="Normal 3 2 2 2 2 6 2 6" xfId="31380"/>
    <cellStyle name="Normal 3 2 2 2 2 6 3" xfId="1474"/>
    <cellStyle name="Normal 3 2 2 2 2 6 3 2" xfId="1475"/>
    <cellStyle name="Normal 3 2 2 2 2 6 3 2 2" xfId="1476"/>
    <cellStyle name="Normal 3 2 2 2 2 6 3 2 2 2" xfId="23530"/>
    <cellStyle name="Normal 3 2 2 2 2 6 3 2 2 2 2" xfId="53442"/>
    <cellStyle name="Normal 3 2 2 2 2 6 3 2 2 3" xfId="31390"/>
    <cellStyle name="Normal 3 2 2 2 2 6 3 2 3" xfId="16052"/>
    <cellStyle name="Normal 3 2 2 2 2 6 3 2 3 2" xfId="45964"/>
    <cellStyle name="Normal 3 2 2 2 2 6 3 2 4" xfId="31389"/>
    <cellStyle name="Normal 3 2 2 2 2 6 3 3" xfId="1477"/>
    <cellStyle name="Normal 3 2 2 2 2 6 3 3 2" xfId="23529"/>
    <cellStyle name="Normal 3 2 2 2 2 6 3 3 2 2" xfId="53441"/>
    <cellStyle name="Normal 3 2 2 2 2 6 3 3 3" xfId="31391"/>
    <cellStyle name="Normal 3 2 2 2 2 6 3 4" xfId="16051"/>
    <cellStyle name="Normal 3 2 2 2 2 6 3 4 2" xfId="45963"/>
    <cellStyle name="Normal 3 2 2 2 2 6 3 5" xfId="31388"/>
    <cellStyle name="Normal 3 2 2 2 2 6 4" xfId="1478"/>
    <cellStyle name="Normal 3 2 2 2 2 6 4 2" xfId="1479"/>
    <cellStyle name="Normal 3 2 2 2 2 6 4 2 2" xfId="23531"/>
    <cellStyle name="Normal 3 2 2 2 2 6 4 2 2 2" xfId="53443"/>
    <cellStyle name="Normal 3 2 2 2 2 6 4 2 3" xfId="31393"/>
    <cellStyle name="Normal 3 2 2 2 2 6 4 3" xfId="16053"/>
    <cellStyle name="Normal 3 2 2 2 2 6 4 3 2" xfId="45965"/>
    <cellStyle name="Normal 3 2 2 2 2 6 4 4" xfId="31392"/>
    <cellStyle name="Normal 3 2 2 2 2 6 5" xfId="1480"/>
    <cellStyle name="Normal 3 2 2 2 2 6 5 2" xfId="22937"/>
    <cellStyle name="Normal 3 2 2 2 2 6 5 2 2" xfId="52849"/>
    <cellStyle name="Normal 3 2 2 2 2 6 5 3" xfId="31394"/>
    <cellStyle name="Normal 3 2 2 2 2 6 6" xfId="15459"/>
    <cellStyle name="Normal 3 2 2 2 2 6 6 2" xfId="45371"/>
    <cellStyle name="Normal 3 2 2 2 2 6 7" xfId="30415"/>
    <cellStyle name="Normal 3 2 2 2 2 7" xfId="599"/>
    <cellStyle name="Normal 3 2 2 2 2 7 2" xfId="1481"/>
    <cellStyle name="Normal 3 2 2 2 2 7 2 2" xfId="1482"/>
    <cellStyle name="Normal 3 2 2 2 2 7 2 2 2" xfId="1483"/>
    <cellStyle name="Normal 3 2 2 2 2 7 2 2 2 2" xfId="1484"/>
    <cellStyle name="Normal 3 2 2 2 2 7 2 2 2 2 2" xfId="23534"/>
    <cellStyle name="Normal 3 2 2 2 2 7 2 2 2 2 2 2" xfId="53446"/>
    <cellStyle name="Normal 3 2 2 2 2 7 2 2 2 2 3" xfId="31398"/>
    <cellStyle name="Normal 3 2 2 2 2 7 2 2 2 3" xfId="16056"/>
    <cellStyle name="Normal 3 2 2 2 2 7 2 2 2 3 2" xfId="45968"/>
    <cellStyle name="Normal 3 2 2 2 2 7 2 2 2 4" xfId="31397"/>
    <cellStyle name="Normal 3 2 2 2 2 7 2 2 3" xfId="1485"/>
    <cellStyle name="Normal 3 2 2 2 2 7 2 2 3 2" xfId="23533"/>
    <cellStyle name="Normal 3 2 2 2 2 7 2 2 3 2 2" xfId="53445"/>
    <cellStyle name="Normal 3 2 2 2 2 7 2 2 3 3" xfId="31399"/>
    <cellStyle name="Normal 3 2 2 2 2 7 2 2 4" xfId="16055"/>
    <cellStyle name="Normal 3 2 2 2 2 7 2 2 4 2" xfId="45967"/>
    <cellStyle name="Normal 3 2 2 2 2 7 2 2 5" xfId="31396"/>
    <cellStyle name="Normal 3 2 2 2 2 7 2 3" xfId="1486"/>
    <cellStyle name="Normal 3 2 2 2 2 7 2 3 2" xfId="1487"/>
    <cellStyle name="Normal 3 2 2 2 2 7 2 3 2 2" xfId="23535"/>
    <cellStyle name="Normal 3 2 2 2 2 7 2 3 2 2 2" xfId="53447"/>
    <cellStyle name="Normal 3 2 2 2 2 7 2 3 2 3" xfId="31401"/>
    <cellStyle name="Normal 3 2 2 2 2 7 2 3 3" xfId="16057"/>
    <cellStyle name="Normal 3 2 2 2 2 7 2 3 3 2" xfId="45969"/>
    <cellStyle name="Normal 3 2 2 2 2 7 2 3 4" xfId="31400"/>
    <cellStyle name="Normal 3 2 2 2 2 7 2 4" xfId="1488"/>
    <cellStyle name="Normal 3 2 2 2 2 7 2 4 2" xfId="23532"/>
    <cellStyle name="Normal 3 2 2 2 2 7 2 4 2 2" xfId="53444"/>
    <cellStyle name="Normal 3 2 2 2 2 7 2 4 3" xfId="31402"/>
    <cellStyle name="Normal 3 2 2 2 2 7 2 5" xfId="16054"/>
    <cellStyle name="Normal 3 2 2 2 2 7 2 5 2" xfId="45966"/>
    <cellStyle name="Normal 3 2 2 2 2 7 2 6" xfId="31395"/>
    <cellStyle name="Normal 3 2 2 2 2 7 3" xfId="1489"/>
    <cellStyle name="Normal 3 2 2 2 2 7 3 2" xfId="1490"/>
    <cellStyle name="Normal 3 2 2 2 2 7 3 2 2" xfId="1491"/>
    <cellStyle name="Normal 3 2 2 2 2 7 3 2 2 2" xfId="23537"/>
    <cellStyle name="Normal 3 2 2 2 2 7 3 2 2 2 2" xfId="53449"/>
    <cellStyle name="Normal 3 2 2 2 2 7 3 2 2 3" xfId="31405"/>
    <cellStyle name="Normal 3 2 2 2 2 7 3 2 3" xfId="16059"/>
    <cellStyle name="Normal 3 2 2 2 2 7 3 2 3 2" xfId="45971"/>
    <cellStyle name="Normal 3 2 2 2 2 7 3 2 4" xfId="31404"/>
    <cellStyle name="Normal 3 2 2 2 2 7 3 3" xfId="1492"/>
    <cellStyle name="Normal 3 2 2 2 2 7 3 3 2" xfId="23536"/>
    <cellStyle name="Normal 3 2 2 2 2 7 3 3 2 2" xfId="53448"/>
    <cellStyle name="Normal 3 2 2 2 2 7 3 3 3" xfId="31406"/>
    <cellStyle name="Normal 3 2 2 2 2 7 3 4" xfId="16058"/>
    <cellStyle name="Normal 3 2 2 2 2 7 3 4 2" xfId="45970"/>
    <cellStyle name="Normal 3 2 2 2 2 7 3 5" xfId="31403"/>
    <cellStyle name="Normal 3 2 2 2 2 7 4" xfId="1493"/>
    <cellStyle name="Normal 3 2 2 2 2 7 4 2" xfId="1494"/>
    <cellStyle name="Normal 3 2 2 2 2 7 4 2 2" xfId="23538"/>
    <cellStyle name="Normal 3 2 2 2 2 7 4 2 2 2" xfId="53450"/>
    <cellStyle name="Normal 3 2 2 2 2 7 4 2 3" xfId="31408"/>
    <cellStyle name="Normal 3 2 2 2 2 7 4 3" xfId="16060"/>
    <cellStyle name="Normal 3 2 2 2 2 7 4 3 2" xfId="45972"/>
    <cellStyle name="Normal 3 2 2 2 2 7 4 4" xfId="31407"/>
    <cellStyle name="Normal 3 2 2 2 2 7 5" xfId="1495"/>
    <cellStyle name="Normal 3 2 2 2 2 7 5 2" xfId="23062"/>
    <cellStyle name="Normal 3 2 2 2 2 7 5 2 2" xfId="52974"/>
    <cellStyle name="Normal 3 2 2 2 2 7 5 3" xfId="31409"/>
    <cellStyle name="Normal 3 2 2 2 2 7 6" xfId="15584"/>
    <cellStyle name="Normal 3 2 2 2 2 7 6 2" xfId="45496"/>
    <cellStyle name="Normal 3 2 2 2 2 7 7" xfId="30540"/>
    <cellStyle name="Normal 3 2 2 2 2 8" xfId="1496"/>
    <cellStyle name="Normal 3 2 2 2 2 8 2" xfId="1497"/>
    <cellStyle name="Normal 3 2 2 2 2 8 2 2" xfId="1498"/>
    <cellStyle name="Normal 3 2 2 2 2 8 2 2 2" xfId="1499"/>
    <cellStyle name="Normal 3 2 2 2 2 8 2 2 2 2" xfId="1500"/>
    <cellStyle name="Normal 3 2 2 2 2 8 2 2 2 2 2" xfId="23542"/>
    <cellStyle name="Normal 3 2 2 2 2 8 2 2 2 2 2 2" xfId="53454"/>
    <cellStyle name="Normal 3 2 2 2 2 8 2 2 2 2 3" xfId="31414"/>
    <cellStyle name="Normal 3 2 2 2 2 8 2 2 2 3" xfId="16064"/>
    <cellStyle name="Normal 3 2 2 2 2 8 2 2 2 3 2" xfId="45976"/>
    <cellStyle name="Normal 3 2 2 2 2 8 2 2 2 4" xfId="31413"/>
    <cellStyle name="Normal 3 2 2 2 2 8 2 2 3" xfId="1501"/>
    <cellStyle name="Normal 3 2 2 2 2 8 2 2 3 2" xfId="23541"/>
    <cellStyle name="Normal 3 2 2 2 2 8 2 2 3 2 2" xfId="53453"/>
    <cellStyle name="Normal 3 2 2 2 2 8 2 2 3 3" xfId="31415"/>
    <cellStyle name="Normal 3 2 2 2 2 8 2 2 4" xfId="16063"/>
    <cellStyle name="Normal 3 2 2 2 2 8 2 2 4 2" xfId="45975"/>
    <cellStyle name="Normal 3 2 2 2 2 8 2 2 5" xfId="31412"/>
    <cellStyle name="Normal 3 2 2 2 2 8 2 3" xfId="1502"/>
    <cellStyle name="Normal 3 2 2 2 2 8 2 3 2" xfId="1503"/>
    <cellStyle name="Normal 3 2 2 2 2 8 2 3 2 2" xfId="23543"/>
    <cellStyle name="Normal 3 2 2 2 2 8 2 3 2 2 2" xfId="53455"/>
    <cellStyle name="Normal 3 2 2 2 2 8 2 3 2 3" xfId="31417"/>
    <cellStyle name="Normal 3 2 2 2 2 8 2 3 3" xfId="16065"/>
    <cellStyle name="Normal 3 2 2 2 2 8 2 3 3 2" xfId="45977"/>
    <cellStyle name="Normal 3 2 2 2 2 8 2 3 4" xfId="31416"/>
    <cellStyle name="Normal 3 2 2 2 2 8 2 4" xfId="1504"/>
    <cellStyle name="Normal 3 2 2 2 2 8 2 4 2" xfId="23540"/>
    <cellStyle name="Normal 3 2 2 2 2 8 2 4 2 2" xfId="53452"/>
    <cellStyle name="Normal 3 2 2 2 2 8 2 4 3" xfId="31418"/>
    <cellStyle name="Normal 3 2 2 2 2 8 2 5" xfId="16062"/>
    <cellStyle name="Normal 3 2 2 2 2 8 2 5 2" xfId="45974"/>
    <cellStyle name="Normal 3 2 2 2 2 8 2 6" xfId="31411"/>
    <cellStyle name="Normal 3 2 2 2 2 8 3" xfId="1505"/>
    <cellStyle name="Normal 3 2 2 2 2 8 3 2" xfId="1506"/>
    <cellStyle name="Normal 3 2 2 2 2 8 3 2 2" xfId="1507"/>
    <cellStyle name="Normal 3 2 2 2 2 8 3 2 2 2" xfId="23545"/>
    <cellStyle name="Normal 3 2 2 2 2 8 3 2 2 2 2" xfId="53457"/>
    <cellStyle name="Normal 3 2 2 2 2 8 3 2 2 3" xfId="31421"/>
    <cellStyle name="Normal 3 2 2 2 2 8 3 2 3" xfId="16067"/>
    <cellStyle name="Normal 3 2 2 2 2 8 3 2 3 2" xfId="45979"/>
    <cellStyle name="Normal 3 2 2 2 2 8 3 2 4" xfId="31420"/>
    <cellStyle name="Normal 3 2 2 2 2 8 3 3" xfId="1508"/>
    <cellStyle name="Normal 3 2 2 2 2 8 3 3 2" xfId="23544"/>
    <cellStyle name="Normal 3 2 2 2 2 8 3 3 2 2" xfId="53456"/>
    <cellStyle name="Normal 3 2 2 2 2 8 3 3 3" xfId="31422"/>
    <cellStyle name="Normal 3 2 2 2 2 8 3 4" xfId="16066"/>
    <cellStyle name="Normal 3 2 2 2 2 8 3 4 2" xfId="45978"/>
    <cellStyle name="Normal 3 2 2 2 2 8 3 5" xfId="31419"/>
    <cellStyle name="Normal 3 2 2 2 2 8 4" xfId="1509"/>
    <cellStyle name="Normal 3 2 2 2 2 8 4 2" xfId="1510"/>
    <cellStyle name="Normal 3 2 2 2 2 8 4 2 2" xfId="23546"/>
    <cellStyle name="Normal 3 2 2 2 2 8 4 2 2 2" xfId="53458"/>
    <cellStyle name="Normal 3 2 2 2 2 8 4 2 3" xfId="31424"/>
    <cellStyle name="Normal 3 2 2 2 2 8 4 3" xfId="16068"/>
    <cellStyle name="Normal 3 2 2 2 2 8 4 3 2" xfId="45980"/>
    <cellStyle name="Normal 3 2 2 2 2 8 4 4" xfId="31423"/>
    <cellStyle name="Normal 3 2 2 2 2 8 5" xfId="1511"/>
    <cellStyle name="Normal 3 2 2 2 2 8 5 2" xfId="23539"/>
    <cellStyle name="Normal 3 2 2 2 2 8 5 2 2" xfId="53451"/>
    <cellStyle name="Normal 3 2 2 2 2 8 5 3" xfId="31425"/>
    <cellStyle name="Normal 3 2 2 2 2 8 6" xfId="16061"/>
    <cellStyle name="Normal 3 2 2 2 2 8 6 2" xfId="45973"/>
    <cellStyle name="Normal 3 2 2 2 2 8 7" xfId="31410"/>
    <cellStyle name="Normal 3 2 2 2 2 9" xfId="1512"/>
    <cellStyle name="Normal 3 2 2 2 2 9 2" xfId="1513"/>
    <cellStyle name="Normal 3 2 2 2 2 9 2 2" xfId="1514"/>
    <cellStyle name="Normal 3 2 2 2 2 9 2 2 2" xfId="1515"/>
    <cellStyle name="Normal 3 2 2 2 2 9 2 2 2 2" xfId="23549"/>
    <cellStyle name="Normal 3 2 2 2 2 9 2 2 2 2 2" xfId="53461"/>
    <cellStyle name="Normal 3 2 2 2 2 9 2 2 2 3" xfId="31429"/>
    <cellStyle name="Normal 3 2 2 2 2 9 2 2 3" xfId="16071"/>
    <cellStyle name="Normal 3 2 2 2 2 9 2 2 3 2" xfId="45983"/>
    <cellStyle name="Normal 3 2 2 2 2 9 2 2 4" xfId="31428"/>
    <cellStyle name="Normal 3 2 2 2 2 9 2 3" xfId="1516"/>
    <cellStyle name="Normal 3 2 2 2 2 9 2 3 2" xfId="23548"/>
    <cellStyle name="Normal 3 2 2 2 2 9 2 3 2 2" xfId="53460"/>
    <cellStyle name="Normal 3 2 2 2 2 9 2 3 3" xfId="31430"/>
    <cellStyle name="Normal 3 2 2 2 2 9 2 4" xfId="16070"/>
    <cellStyle name="Normal 3 2 2 2 2 9 2 4 2" xfId="45982"/>
    <cellStyle name="Normal 3 2 2 2 2 9 2 5" xfId="31427"/>
    <cellStyle name="Normal 3 2 2 2 2 9 3" xfId="1517"/>
    <cellStyle name="Normal 3 2 2 2 2 9 3 2" xfId="1518"/>
    <cellStyle name="Normal 3 2 2 2 2 9 3 2 2" xfId="23550"/>
    <cellStyle name="Normal 3 2 2 2 2 9 3 2 2 2" xfId="53462"/>
    <cellStyle name="Normal 3 2 2 2 2 9 3 2 3" xfId="31432"/>
    <cellStyle name="Normal 3 2 2 2 2 9 3 3" xfId="16072"/>
    <cellStyle name="Normal 3 2 2 2 2 9 3 3 2" xfId="45984"/>
    <cellStyle name="Normal 3 2 2 2 2 9 3 4" xfId="31431"/>
    <cellStyle name="Normal 3 2 2 2 2 9 4" xfId="1519"/>
    <cellStyle name="Normal 3 2 2 2 2 9 4 2" xfId="23547"/>
    <cellStyle name="Normal 3 2 2 2 2 9 4 2 2" xfId="53459"/>
    <cellStyle name="Normal 3 2 2 2 2 9 4 3" xfId="31433"/>
    <cellStyle name="Normal 3 2 2 2 2 9 5" xfId="16069"/>
    <cellStyle name="Normal 3 2 2 2 2 9 5 2" xfId="45981"/>
    <cellStyle name="Normal 3 2 2 2 2 9 6" xfId="31426"/>
    <cellStyle name="Normal 3 2 2 2 3" xfId="135"/>
    <cellStyle name="Normal 3 2 2 2 3 10" xfId="1520"/>
    <cellStyle name="Normal 3 2 2 2 3 10 2" xfId="1521"/>
    <cellStyle name="Normal 3 2 2 2 3 10 2 2" xfId="23551"/>
    <cellStyle name="Normal 3 2 2 2 3 10 2 2 2" xfId="53463"/>
    <cellStyle name="Normal 3 2 2 2 3 10 2 3" xfId="31435"/>
    <cellStyle name="Normal 3 2 2 2 3 10 3" xfId="16073"/>
    <cellStyle name="Normal 3 2 2 2 3 10 3 2" xfId="45985"/>
    <cellStyle name="Normal 3 2 2 2 3 10 4" xfId="31434"/>
    <cellStyle name="Normal 3 2 2 2 3 11" xfId="1522"/>
    <cellStyle name="Normal 3 2 2 2 3 11 2" xfId="22599"/>
    <cellStyle name="Normal 3 2 2 2 3 11 2 2" xfId="52511"/>
    <cellStyle name="Normal 3 2 2 2 3 11 3" xfId="31436"/>
    <cellStyle name="Normal 3 2 2 2 3 12" xfId="15121"/>
    <cellStyle name="Normal 3 2 2 2 3 12 2" xfId="45033"/>
    <cellStyle name="Normal 3 2 2 2 3 13" xfId="30077"/>
    <cellStyle name="Normal 3 2 2 2 3 14" xfId="59997"/>
    <cellStyle name="Normal 3 2 2 2 3 2" xfId="392"/>
    <cellStyle name="Normal 3 2 2 2 3 2 2" xfId="1523"/>
    <cellStyle name="Normal 3 2 2 2 3 2 2 2" xfId="1524"/>
    <cellStyle name="Normal 3 2 2 2 3 2 2 2 2" xfId="1525"/>
    <cellStyle name="Normal 3 2 2 2 3 2 2 2 2 2" xfId="1526"/>
    <cellStyle name="Normal 3 2 2 2 3 2 2 2 2 2 2" xfId="23554"/>
    <cellStyle name="Normal 3 2 2 2 3 2 2 2 2 2 2 2" xfId="53466"/>
    <cellStyle name="Normal 3 2 2 2 3 2 2 2 2 2 3" xfId="31440"/>
    <cellStyle name="Normal 3 2 2 2 3 2 2 2 2 3" xfId="16076"/>
    <cellStyle name="Normal 3 2 2 2 3 2 2 2 2 3 2" xfId="45988"/>
    <cellStyle name="Normal 3 2 2 2 3 2 2 2 2 4" xfId="31439"/>
    <cellStyle name="Normal 3 2 2 2 3 2 2 2 3" xfId="1527"/>
    <cellStyle name="Normal 3 2 2 2 3 2 2 2 3 2" xfId="23553"/>
    <cellStyle name="Normal 3 2 2 2 3 2 2 2 3 2 2" xfId="53465"/>
    <cellStyle name="Normal 3 2 2 2 3 2 2 2 3 3" xfId="31441"/>
    <cellStyle name="Normal 3 2 2 2 3 2 2 2 4" xfId="16075"/>
    <cellStyle name="Normal 3 2 2 2 3 2 2 2 4 2" xfId="45987"/>
    <cellStyle name="Normal 3 2 2 2 3 2 2 2 5" xfId="31438"/>
    <cellStyle name="Normal 3 2 2 2 3 2 2 3" xfId="1528"/>
    <cellStyle name="Normal 3 2 2 2 3 2 2 3 2" xfId="1529"/>
    <cellStyle name="Normal 3 2 2 2 3 2 2 3 2 2" xfId="23555"/>
    <cellStyle name="Normal 3 2 2 2 3 2 2 3 2 2 2" xfId="53467"/>
    <cellStyle name="Normal 3 2 2 2 3 2 2 3 2 3" xfId="31443"/>
    <cellStyle name="Normal 3 2 2 2 3 2 2 3 3" xfId="16077"/>
    <cellStyle name="Normal 3 2 2 2 3 2 2 3 3 2" xfId="45989"/>
    <cellStyle name="Normal 3 2 2 2 3 2 2 3 4" xfId="31442"/>
    <cellStyle name="Normal 3 2 2 2 3 2 2 4" xfId="1530"/>
    <cellStyle name="Normal 3 2 2 2 3 2 2 4 2" xfId="23552"/>
    <cellStyle name="Normal 3 2 2 2 3 2 2 4 2 2" xfId="53464"/>
    <cellStyle name="Normal 3 2 2 2 3 2 2 4 3" xfId="31444"/>
    <cellStyle name="Normal 3 2 2 2 3 2 2 5" xfId="16074"/>
    <cellStyle name="Normal 3 2 2 2 3 2 2 5 2" xfId="45986"/>
    <cellStyle name="Normal 3 2 2 2 3 2 2 6" xfId="31437"/>
    <cellStyle name="Normal 3 2 2 2 3 2 3" xfId="1531"/>
    <cellStyle name="Normal 3 2 2 2 3 2 3 2" xfId="1532"/>
    <cellStyle name="Normal 3 2 2 2 3 2 3 2 2" xfId="1533"/>
    <cellStyle name="Normal 3 2 2 2 3 2 3 2 2 2" xfId="1534"/>
    <cellStyle name="Normal 3 2 2 2 3 2 3 2 2 2 2" xfId="23558"/>
    <cellStyle name="Normal 3 2 2 2 3 2 3 2 2 2 2 2" xfId="53470"/>
    <cellStyle name="Normal 3 2 2 2 3 2 3 2 2 2 3" xfId="31448"/>
    <cellStyle name="Normal 3 2 2 2 3 2 3 2 2 3" xfId="16080"/>
    <cellStyle name="Normal 3 2 2 2 3 2 3 2 2 3 2" xfId="45992"/>
    <cellStyle name="Normal 3 2 2 2 3 2 3 2 2 4" xfId="31447"/>
    <cellStyle name="Normal 3 2 2 2 3 2 3 2 3" xfId="1535"/>
    <cellStyle name="Normal 3 2 2 2 3 2 3 2 3 2" xfId="23557"/>
    <cellStyle name="Normal 3 2 2 2 3 2 3 2 3 2 2" xfId="53469"/>
    <cellStyle name="Normal 3 2 2 2 3 2 3 2 3 3" xfId="31449"/>
    <cellStyle name="Normal 3 2 2 2 3 2 3 2 4" xfId="16079"/>
    <cellStyle name="Normal 3 2 2 2 3 2 3 2 4 2" xfId="45991"/>
    <cellStyle name="Normal 3 2 2 2 3 2 3 2 5" xfId="31446"/>
    <cellStyle name="Normal 3 2 2 2 3 2 3 3" xfId="1536"/>
    <cellStyle name="Normal 3 2 2 2 3 2 3 3 2" xfId="1537"/>
    <cellStyle name="Normal 3 2 2 2 3 2 3 3 2 2" xfId="23559"/>
    <cellStyle name="Normal 3 2 2 2 3 2 3 3 2 2 2" xfId="53471"/>
    <cellStyle name="Normal 3 2 2 2 3 2 3 3 2 3" xfId="31451"/>
    <cellStyle name="Normal 3 2 2 2 3 2 3 3 3" xfId="16081"/>
    <cellStyle name="Normal 3 2 2 2 3 2 3 3 3 2" xfId="45993"/>
    <cellStyle name="Normal 3 2 2 2 3 2 3 3 4" xfId="31450"/>
    <cellStyle name="Normal 3 2 2 2 3 2 3 4" xfId="1538"/>
    <cellStyle name="Normal 3 2 2 2 3 2 3 4 2" xfId="23556"/>
    <cellStyle name="Normal 3 2 2 2 3 2 3 4 2 2" xfId="53468"/>
    <cellStyle name="Normal 3 2 2 2 3 2 3 4 3" xfId="31452"/>
    <cellStyle name="Normal 3 2 2 2 3 2 3 5" xfId="16078"/>
    <cellStyle name="Normal 3 2 2 2 3 2 3 5 2" xfId="45990"/>
    <cellStyle name="Normal 3 2 2 2 3 2 3 6" xfId="31445"/>
    <cellStyle name="Normal 3 2 2 2 3 2 4" xfId="1539"/>
    <cellStyle name="Normal 3 2 2 2 3 2 4 2" xfId="1540"/>
    <cellStyle name="Normal 3 2 2 2 3 2 4 2 2" xfId="1541"/>
    <cellStyle name="Normal 3 2 2 2 3 2 4 2 2 2" xfId="23561"/>
    <cellStyle name="Normal 3 2 2 2 3 2 4 2 2 2 2" xfId="53473"/>
    <cellStyle name="Normal 3 2 2 2 3 2 4 2 2 3" xfId="31455"/>
    <cellStyle name="Normal 3 2 2 2 3 2 4 2 3" xfId="16083"/>
    <cellStyle name="Normal 3 2 2 2 3 2 4 2 3 2" xfId="45995"/>
    <cellStyle name="Normal 3 2 2 2 3 2 4 2 4" xfId="31454"/>
    <cellStyle name="Normal 3 2 2 2 3 2 4 3" xfId="1542"/>
    <cellStyle name="Normal 3 2 2 2 3 2 4 3 2" xfId="23560"/>
    <cellStyle name="Normal 3 2 2 2 3 2 4 3 2 2" xfId="53472"/>
    <cellStyle name="Normal 3 2 2 2 3 2 4 3 3" xfId="31456"/>
    <cellStyle name="Normal 3 2 2 2 3 2 4 4" xfId="16082"/>
    <cellStyle name="Normal 3 2 2 2 3 2 4 4 2" xfId="45994"/>
    <cellStyle name="Normal 3 2 2 2 3 2 4 5" xfId="31453"/>
    <cellStyle name="Normal 3 2 2 2 3 2 5" xfId="1543"/>
    <cellStyle name="Normal 3 2 2 2 3 2 5 2" xfId="1544"/>
    <cellStyle name="Normal 3 2 2 2 3 2 5 2 2" xfId="23562"/>
    <cellStyle name="Normal 3 2 2 2 3 2 5 2 2 2" xfId="53474"/>
    <cellStyle name="Normal 3 2 2 2 3 2 5 2 3" xfId="31458"/>
    <cellStyle name="Normal 3 2 2 2 3 2 5 3" xfId="16084"/>
    <cellStyle name="Normal 3 2 2 2 3 2 5 3 2" xfId="45996"/>
    <cellStyle name="Normal 3 2 2 2 3 2 5 4" xfId="31457"/>
    <cellStyle name="Normal 3 2 2 2 3 2 6" xfId="1545"/>
    <cellStyle name="Normal 3 2 2 2 3 2 6 2" xfId="22855"/>
    <cellStyle name="Normal 3 2 2 2 3 2 6 2 2" xfId="52767"/>
    <cellStyle name="Normal 3 2 2 2 3 2 6 3" xfId="31459"/>
    <cellStyle name="Normal 3 2 2 2 3 2 7" xfId="15377"/>
    <cellStyle name="Normal 3 2 2 2 3 2 7 2" xfId="45289"/>
    <cellStyle name="Normal 3 2 2 2 3 2 8" xfId="30333"/>
    <cellStyle name="Normal 3 2 2 2 3 3" xfId="266"/>
    <cellStyle name="Normal 3 2 2 2 3 3 2" xfId="1546"/>
    <cellStyle name="Normal 3 2 2 2 3 3 2 2" xfId="1547"/>
    <cellStyle name="Normal 3 2 2 2 3 3 2 2 2" xfId="1548"/>
    <cellStyle name="Normal 3 2 2 2 3 3 2 2 2 2" xfId="1549"/>
    <cellStyle name="Normal 3 2 2 2 3 3 2 2 2 2 2" xfId="23565"/>
    <cellStyle name="Normal 3 2 2 2 3 3 2 2 2 2 2 2" xfId="53477"/>
    <cellStyle name="Normal 3 2 2 2 3 3 2 2 2 2 3" xfId="31463"/>
    <cellStyle name="Normal 3 2 2 2 3 3 2 2 2 3" xfId="16087"/>
    <cellStyle name="Normal 3 2 2 2 3 3 2 2 2 3 2" xfId="45999"/>
    <cellStyle name="Normal 3 2 2 2 3 3 2 2 2 4" xfId="31462"/>
    <cellStyle name="Normal 3 2 2 2 3 3 2 2 3" xfId="1550"/>
    <cellStyle name="Normal 3 2 2 2 3 3 2 2 3 2" xfId="23564"/>
    <cellStyle name="Normal 3 2 2 2 3 3 2 2 3 2 2" xfId="53476"/>
    <cellStyle name="Normal 3 2 2 2 3 3 2 2 3 3" xfId="31464"/>
    <cellStyle name="Normal 3 2 2 2 3 3 2 2 4" xfId="16086"/>
    <cellStyle name="Normal 3 2 2 2 3 3 2 2 4 2" xfId="45998"/>
    <cellStyle name="Normal 3 2 2 2 3 3 2 2 5" xfId="31461"/>
    <cellStyle name="Normal 3 2 2 2 3 3 2 3" xfId="1551"/>
    <cellStyle name="Normal 3 2 2 2 3 3 2 3 2" xfId="1552"/>
    <cellStyle name="Normal 3 2 2 2 3 3 2 3 2 2" xfId="23566"/>
    <cellStyle name="Normal 3 2 2 2 3 3 2 3 2 2 2" xfId="53478"/>
    <cellStyle name="Normal 3 2 2 2 3 3 2 3 2 3" xfId="31466"/>
    <cellStyle name="Normal 3 2 2 2 3 3 2 3 3" xfId="16088"/>
    <cellStyle name="Normal 3 2 2 2 3 3 2 3 3 2" xfId="46000"/>
    <cellStyle name="Normal 3 2 2 2 3 3 2 3 4" xfId="31465"/>
    <cellStyle name="Normal 3 2 2 2 3 3 2 4" xfId="1553"/>
    <cellStyle name="Normal 3 2 2 2 3 3 2 4 2" xfId="23563"/>
    <cellStyle name="Normal 3 2 2 2 3 3 2 4 2 2" xfId="53475"/>
    <cellStyle name="Normal 3 2 2 2 3 3 2 4 3" xfId="31467"/>
    <cellStyle name="Normal 3 2 2 2 3 3 2 5" xfId="16085"/>
    <cellStyle name="Normal 3 2 2 2 3 3 2 5 2" xfId="45997"/>
    <cellStyle name="Normal 3 2 2 2 3 3 2 6" xfId="31460"/>
    <cellStyle name="Normal 3 2 2 2 3 3 3" xfId="1554"/>
    <cellStyle name="Normal 3 2 2 2 3 3 3 2" xfId="1555"/>
    <cellStyle name="Normal 3 2 2 2 3 3 3 2 2" xfId="1556"/>
    <cellStyle name="Normal 3 2 2 2 3 3 3 2 2 2" xfId="1557"/>
    <cellStyle name="Normal 3 2 2 2 3 3 3 2 2 2 2" xfId="23569"/>
    <cellStyle name="Normal 3 2 2 2 3 3 3 2 2 2 2 2" xfId="53481"/>
    <cellStyle name="Normal 3 2 2 2 3 3 3 2 2 2 3" xfId="31471"/>
    <cellStyle name="Normal 3 2 2 2 3 3 3 2 2 3" xfId="16091"/>
    <cellStyle name="Normal 3 2 2 2 3 3 3 2 2 3 2" xfId="46003"/>
    <cellStyle name="Normal 3 2 2 2 3 3 3 2 2 4" xfId="31470"/>
    <cellStyle name="Normal 3 2 2 2 3 3 3 2 3" xfId="1558"/>
    <cellStyle name="Normal 3 2 2 2 3 3 3 2 3 2" xfId="23568"/>
    <cellStyle name="Normal 3 2 2 2 3 3 3 2 3 2 2" xfId="53480"/>
    <cellStyle name="Normal 3 2 2 2 3 3 3 2 3 3" xfId="31472"/>
    <cellStyle name="Normal 3 2 2 2 3 3 3 2 4" xfId="16090"/>
    <cellStyle name="Normal 3 2 2 2 3 3 3 2 4 2" xfId="46002"/>
    <cellStyle name="Normal 3 2 2 2 3 3 3 2 5" xfId="31469"/>
    <cellStyle name="Normal 3 2 2 2 3 3 3 3" xfId="1559"/>
    <cellStyle name="Normal 3 2 2 2 3 3 3 3 2" xfId="1560"/>
    <cellStyle name="Normal 3 2 2 2 3 3 3 3 2 2" xfId="23570"/>
    <cellStyle name="Normal 3 2 2 2 3 3 3 3 2 2 2" xfId="53482"/>
    <cellStyle name="Normal 3 2 2 2 3 3 3 3 2 3" xfId="31474"/>
    <cellStyle name="Normal 3 2 2 2 3 3 3 3 3" xfId="16092"/>
    <cellStyle name="Normal 3 2 2 2 3 3 3 3 3 2" xfId="46004"/>
    <cellStyle name="Normal 3 2 2 2 3 3 3 3 4" xfId="31473"/>
    <cellStyle name="Normal 3 2 2 2 3 3 3 4" xfId="1561"/>
    <cellStyle name="Normal 3 2 2 2 3 3 3 4 2" xfId="23567"/>
    <cellStyle name="Normal 3 2 2 2 3 3 3 4 2 2" xfId="53479"/>
    <cellStyle name="Normal 3 2 2 2 3 3 3 4 3" xfId="31475"/>
    <cellStyle name="Normal 3 2 2 2 3 3 3 5" xfId="16089"/>
    <cellStyle name="Normal 3 2 2 2 3 3 3 5 2" xfId="46001"/>
    <cellStyle name="Normal 3 2 2 2 3 3 3 6" xfId="31468"/>
    <cellStyle name="Normal 3 2 2 2 3 3 4" xfId="1562"/>
    <cellStyle name="Normal 3 2 2 2 3 3 4 2" xfId="1563"/>
    <cellStyle name="Normal 3 2 2 2 3 3 4 2 2" xfId="1564"/>
    <cellStyle name="Normal 3 2 2 2 3 3 4 2 2 2" xfId="23572"/>
    <cellStyle name="Normal 3 2 2 2 3 3 4 2 2 2 2" xfId="53484"/>
    <cellStyle name="Normal 3 2 2 2 3 3 4 2 2 3" xfId="31478"/>
    <cellStyle name="Normal 3 2 2 2 3 3 4 2 3" xfId="16094"/>
    <cellStyle name="Normal 3 2 2 2 3 3 4 2 3 2" xfId="46006"/>
    <cellStyle name="Normal 3 2 2 2 3 3 4 2 4" xfId="31477"/>
    <cellStyle name="Normal 3 2 2 2 3 3 4 3" xfId="1565"/>
    <cellStyle name="Normal 3 2 2 2 3 3 4 3 2" xfId="23571"/>
    <cellStyle name="Normal 3 2 2 2 3 3 4 3 2 2" xfId="53483"/>
    <cellStyle name="Normal 3 2 2 2 3 3 4 3 3" xfId="31479"/>
    <cellStyle name="Normal 3 2 2 2 3 3 4 4" xfId="16093"/>
    <cellStyle name="Normal 3 2 2 2 3 3 4 4 2" xfId="46005"/>
    <cellStyle name="Normal 3 2 2 2 3 3 4 5" xfId="31476"/>
    <cellStyle name="Normal 3 2 2 2 3 3 5" xfId="1566"/>
    <cellStyle name="Normal 3 2 2 2 3 3 5 2" xfId="1567"/>
    <cellStyle name="Normal 3 2 2 2 3 3 5 2 2" xfId="23573"/>
    <cellStyle name="Normal 3 2 2 2 3 3 5 2 2 2" xfId="53485"/>
    <cellStyle name="Normal 3 2 2 2 3 3 5 2 3" xfId="31481"/>
    <cellStyle name="Normal 3 2 2 2 3 3 5 3" xfId="16095"/>
    <cellStyle name="Normal 3 2 2 2 3 3 5 3 2" xfId="46007"/>
    <cellStyle name="Normal 3 2 2 2 3 3 5 4" xfId="31480"/>
    <cellStyle name="Normal 3 2 2 2 3 3 6" xfId="1568"/>
    <cellStyle name="Normal 3 2 2 2 3 3 6 2" xfId="22730"/>
    <cellStyle name="Normal 3 2 2 2 3 3 6 2 2" xfId="52642"/>
    <cellStyle name="Normal 3 2 2 2 3 3 6 3" xfId="31482"/>
    <cellStyle name="Normal 3 2 2 2 3 3 7" xfId="15252"/>
    <cellStyle name="Normal 3 2 2 2 3 3 7 2" xfId="45164"/>
    <cellStyle name="Normal 3 2 2 2 3 3 8" xfId="30208"/>
    <cellStyle name="Normal 3 2 2 2 3 4" xfId="517"/>
    <cellStyle name="Normal 3 2 2 2 3 4 2" xfId="1569"/>
    <cellStyle name="Normal 3 2 2 2 3 4 2 2" xfId="1570"/>
    <cellStyle name="Normal 3 2 2 2 3 4 2 2 2" xfId="1571"/>
    <cellStyle name="Normal 3 2 2 2 3 4 2 2 2 2" xfId="1572"/>
    <cellStyle name="Normal 3 2 2 2 3 4 2 2 2 2 2" xfId="23576"/>
    <cellStyle name="Normal 3 2 2 2 3 4 2 2 2 2 2 2" xfId="53488"/>
    <cellStyle name="Normal 3 2 2 2 3 4 2 2 2 2 3" xfId="31486"/>
    <cellStyle name="Normal 3 2 2 2 3 4 2 2 2 3" xfId="16098"/>
    <cellStyle name="Normal 3 2 2 2 3 4 2 2 2 3 2" xfId="46010"/>
    <cellStyle name="Normal 3 2 2 2 3 4 2 2 2 4" xfId="31485"/>
    <cellStyle name="Normal 3 2 2 2 3 4 2 2 3" xfId="1573"/>
    <cellStyle name="Normal 3 2 2 2 3 4 2 2 3 2" xfId="23575"/>
    <cellStyle name="Normal 3 2 2 2 3 4 2 2 3 2 2" xfId="53487"/>
    <cellStyle name="Normal 3 2 2 2 3 4 2 2 3 3" xfId="31487"/>
    <cellStyle name="Normal 3 2 2 2 3 4 2 2 4" xfId="16097"/>
    <cellStyle name="Normal 3 2 2 2 3 4 2 2 4 2" xfId="46009"/>
    <cellStyle name="Normal 3 2 2 2 3 4 2 2 5" xfId="31484"/>
    <cellStyle name="Normal 3 2 2 2 3 4 2 3" xfId="1574"/>
    <cellStyle name="Normal 3 2 2 2 3 4 2 3 2" xfId="1575"/>
    <cellStyle name="Normal 3 2 2 2 3 4 2 3 2 2" xfId="23577"/>
    <cellStyle name="Normal 3 2 2 2 3 4 2 3 2 2 2" xfId="53489"/>
    <cellStyle name="Normal 3 2 2 2 3 4 2 3 2 3" xfId="31489"/>
    <cellStyle name="Normal 3 2 2 2 3 4 2 3 3" xfId="16099"/>
    <cellStyle name="Normal 3 2 2 2 3 4 2 3 3 2" xfId="46011"/>
    <cellStyle name="Normal 3 2 2 2 3 4 2 3 4" xfId="31488"/>
    <cellStyle name="Normal 3 2 2 2 3 4 2 4" xfId="1576"/>
    <cellStyle name="Normal 3 2 2 2 3 4 2 4 2" xfId="23574"/>
    <cellStyle name="Normal 3 2 2 2 3 4 2 4 2 2" xfId="53486"/>
    <cellStyle name="Normal 3 2 2 2 3 4 2 4 3" xfId="31490"/>
    <cellStyle name="Normal 3 2 2 2 3 4 2 5" xfId="16096"/>
    <cellStyle name="Normal 3 2 2 2 3 4 2 5 2" xfId="46008"/>
    <cellStyle name="Normal 3 2 2 2 3 4 2 6" xfId="31483"/>
    <cellStyle name="Normal 3 2 2 2 3 4 3" xfId="1577"/>
    <cellStyle name="Normal 3 2 2 2 3 4 3 2" xfId="1578"/>
    <cellStyle name="Normal 3 2 2 2 3 4 3 2 2" xfId="1579"/>
    <cellStyle name="Normal 3 2 2 2 3 4 3 2 2 2" xfId="23579"/>
    <cellStyle name="Normal 3 2 2 2 3 4 3 2 2 2 2" xfId="53491"/>
    <cellStyle name="Normal 3 2 2 2 3 4 3 2 2 3" xfId="31493"/>
    <cellStyle name="Normal 3 2 2 2 3 4 3 2 3" xfId="16101"/>
    <cellStyle name="Normal 3 2 2 2 3 4 3 2 3 2" xfId="46013"/>
    <cellStyle name="Normal 3 2 2 2 3 4 3 2 4" xfId="31492"/>
    <cellStyle name="Normal 3 2 2 2 3 4 3 3" xfId="1580"/>
    <cellStyle name="Normal 3 2 2 2 3 4 3 3 2" xfId="23578"/>
    <cellStyle name="Normal 3 2 2 2 3 4 3 3 2 2" xfId="53490"/>
    <cellStyle name="Normal 3 2 2 2 3 4 3 3 3" xfId="31494"/>
    <cellStyle name="Normal 3 2 2 2 3 4 3 4" xfId="16100"/>
    <cellStyle name="Normal 3 2 2 2 3 4 3 4 2" xfId="46012"/>
    <cellStyle name="Normal 3 2 2 2 3 4 3 5" xfId="31491"/>
    <cellStyle name="Normal 3 2 2 2 3 4 4" xfId="1581"/>
    <cellStyle name="Normal 3 2 2 2 3 4 4 2" xfId="1582"/>
    <cellStyle name="Normal 3 2 2 2 3 4 4 2 2" xfId="23580"/>
    <cellStyle name="Normal 3 2 2 2 3 4 4 2 2 2" xfId="53492"/>
    <cellStyle name="Normal 3 2 2 2 3 4 4 2 3" xfId="31496"/>
    <cellStyle name="Normal 3 2 2 2 3 4 4 3" xfId="16102"/>
    <cellStyle name="Normal 3 2 2 2 3 4 4 3 2" xfId="46014"/>
    <cellStyle name="Normal 3 2 2 2 3 4 4 4" xfId="31495"/>
    <cellStyle name="Normal 3 2 2 2 3 4 5" xfId="1583"/>
    <cellStyle name="Normal 3 2 2 2 3 4 5 2" xfId="22980"/>
    <cellStyle name="Normal 3 2 2 2 3 4 5 2 2" xfId="52892"/>
    <cellStyle name="Normal 3 2 2 2 3 4 5 3" xfId="31497"/>
    <cellStyle name="Normal 3 2 2 2 3 4 6" xfId="15502"/>
    <cellStyle name="Normal 3 2 2 2 3 4 6 2" xfId="45414"/>
    <cellStyle name="Normal 3 2 2 2 3 4 7" xfId="30458"/>
    <cellStyle name="Normal 3 2 2 2 3 5" xfId="642"/>
    <cellStyle name="Normal 3 2 2 2 3 5 2" xfId="1584"/>
    <cellStyle name="Normal 3 2 2 2 3 5 2 2" xfId="1585"/>
    <cellStyle name="Normal 3 2 2 2 3 5 2 2 2" xfId="1586"/>
    <cellStyle name="Normal 3 2 2 2 3 5 2 2 2 2" xfId="1587"/>
    <cellStyle name="Normal 3 2 2 2 3 5 2 2 2 2 2" xfId="23583"/>
    <cellStyle name="Normal 3 2 2 2 3 5 2 2 2 2 2 2" xfId="53495"/>
    <cellStyle name="Normal 3 2 2 2 3 5 2 2 2 2 3" xfId="31501"/>
    <cellStyle name="Normal 3 2 2 2 3 5 2 2 2 3" xfId="16105"/>
    <cellStyle name="Normal 3 2 2 2 3 5 2 2 2 3 2" xfId="46017"/>
    <cellStyle name="Normal 3 2 2 2 3 5 2 2 2 4" xfId="31500"/>
    <cellStyle name="Normal 3 2 2 2 3 5 2 2 3" xfId="1588"/>
    <cellStyle name="Normal 3 2 2 2 3 5 2 2 3 2" xfId="23582"/>
    <cellStyle name="Normal 3 2 2 2 3 5 2 2 3 2 2" xfId="53494"/>
    <cellStyle name="Normal 3 2 2 2 3 5 2 2 3 3" xfId="31502"/>
    <cellStyle name="Normal 3 2 2 2 3 5 2 2 4" xfId="16104"/>
    <cellStyle name="Normal 3 2 2 2 3 5 2 2 4 2" xfId="46016"/>
    <cellStyle name="Normal 3 2 2 2 3 5 2 2 5" xfId="31499"/>
    <cellStyle name="Normal 3 2 2 2 3 5 2 3" xfId="1589"/>
    <cellStyle name="Normal 3 2 2 2 3 5 2 3 2" xfId="1590"/>
    <cellStyle name="Normal 3 2 2 2 3 5 2 3 2 2" xfId="23584"/>
    <cellStyle name="Normal 3 2 2 2 3 5 2 3 2 2 2" xfId="53496"/>
    <cellStyle name="Normal 3 2 2 2 3 5 2 3 2 3" xfId="31504"/>
    <cellStyle name="Normal 3 2 2 2 3 5 2 3 3" xfId="16106"/>
    <cellStyle name="Normal 3 2 2 2 3 5 2 3 3 2" xfId="46018"/>
    <cellStyle name="Normal 3 2 2 2 3 5 2 3 4" xfId="31503"/>
    <cellStyle name="Normal 3 2 2 2 3 5 2 4" xfId="1591"/>
    <cellStyle name="Normal 3 2 2 2 3 5 2 4 2" xfId="23581"/>
    <cellStyle name="Normal 3 2 2 2 3 5 2 4 2 2" xfId="53493"/>
    <cellStyle name="Normal 3 2 2 2 3 5 2 4 3" xfId="31505"/>
    <cellStyle name="Normal 3 2 2 2 3 5 2 5" xfId="16103"/>
    <cellStyle name="Normal 3 2 2 2 3 5 2 5 2" xfId="46015"/>
    <cellStyle name="Normal 3 2 2 2 3 5 2 6" xfId="31498"/>
    <cellStyle name="Normal 3 2 2 2 3 5 3" xfId="1592"/>
    <cellStyle name="Normal 3 2 2 2 3 5 3 2" xfId="1593"/>
    <cellStyle name="Normal 3 2 2 2 3 5 3 2 2" xfId="1594"/>
    <cellStyle name="Normal 3 2 2 2 3 5 3 2 2 2" xfId="23586"/>
    <cellStyle name="Normal 3 2 2 2 3 5 3 2 2 2 2" xfId="53498"/>
    <cellStyle name="Normal 3 2 2 2 3 5 3 2 2 3" xfId="31508"/>
    <cellStyle name="Normal 3 2 2 2 3 5 3 2 3" xfId="16108"/>
    <cellStyle name="Normal 3 2 2 2 3 5 3 2 3 2" xfId="46020"/>
    <cellStyle name="Normal 3 2 2 2 3 5 3 2 4" xfId="31507"/>
    <cellStyle name="Normal 3 2 2 2 3 5 3 3" xfId="1595"/>
    <cellStyle name="Normal 3 2 2 2 3 5 3 3 2" xfId="23585"/>
    <cellStyle name="Normal 3 2 2 2 3 5 3 3 2 2" xfId="53497"/>
    <cellStyle name="Normal 3 2 2 2 3 5 3 3 3" xfId="31509"/>
    <cellStyle name="Normal 3 2 2 2 3 5 3 4" xfId="16107"/>
    <cellStyle name="Normal 3 2 2 2 3 5 3 4 2" xfId="46019"/>
    <cellStyle name="Normal 3 2 2 2 3 5 3 5" xfId="31506"/>
    <cellStyle name="Normal 3 2 2 2 3 5 4" xfId="1596"/>
    <cellStyle name="Normal 3 2 2 2 3 5 4 2" xfId="1597"/>
    <cellStyle name="Normal 3 2 2 2 3 5 4 2 2" xfId="23587"/>
    <cellStyle name="Normal 3 2 2 2 3 5 4 2 2 2" xfId="53499"/>
    <cellStyle name="Normal 3 2 2 2 3 5 4 2 3" xfId="31511"/>
    <cellStyle name="Normal 3 2 2 2 3 5 4 3" xfId="16109"/>
    <cellStyle name="Normal 3 2 2 2 3 5 4 3 2" xfId="46021"/>
    <cellStyle name="Normal 3 2 2 2 3 5 4 4" xfId="31510"/>
    <cellStyle name="Normal 3 2 2 2 3 5 5" xfId="1598"/>
    <cellStyle name="Normal 3 2 2 2 3 5 5 2" xfId="23105"/>
    <cellStyle name="Normal 3 2 2 2 3 5 5 2 2" xfId="53017"/>
    <cellStyle name="Normal 3 2 2 2 3 5 5 3" xfId="31512"/>
    <cellStyle name="Normal 3 2 2 2 3 5 6" xfId="15627"/>
    <cellStyle name="Normal 3 2 2 2 3 5 6 2" xfId="45539"/>
    <cellStyle name="Normal 3 2 2 2 3 5 7" xfId="30583"/>
    <cellStyle name="Normal 3 2 2 2 3 6" xfId="1599"/>
    <cellStyle name="Normal 3 2 2 2 3 6 2" xfId="1600"/>
    <cellStyle name="Normal 3 2 2 2 3 6 2 2" xfId="1601"/>
    <cellStyle name="Normal 3 2 2 2 3 6 2 2 2" xfId="1602"/>
    <cellStyle name="Normal 3 2 2 2 3 6 2 2 2 2" xfId="1603"/>
    <cellStyle name="Normal 3 2 2 2 3 6 2 2 2 2 2" xfId="23591"/>
    <cellStyle name="Normal 3 2 2 2 3 6 2 2 2 2 2 2" xfId="53503"/>
    <cellStyle name="Normal 3 2 2 2 3 6 2 2 2 2 3" xfId="31517"/>
    <cellStyle name="Normal 3 2 2 2 3 6 2 2 2 3" xfId="16113"/>
    <cellStyle name="Normal 3 2 2 2 3 6 2 2 2 3 2" xfId="46025"/>
    <cellStyle name="Normal 3 2 2 2 3 6 2 2 2 4" xfId="31516"/>
    <cellStyle name="Normal 3 2 2 2 3 6 2 2 3" xfId="1604"/>
    <cellStyle name="Normal 3 2 2 2 3 6 2 2 3 2" xfId="23590"/>
    <cellStyle name="Normal 3 2 2 2 3 6 2 2 3 2 2" xfId="53502"/>
    <cellStyle name="Normal 3 2 2 2 3 6 2 2 3 3" xfId="31518"/>
    <cellStyle name="Normal 3 2 2 2 3 6 2 2 4" xfId="16112"/>
    <cellStyle name="Normal 3 2 2 2 3 6 2 2 4 2" xfId="46024"/>
    <cellStyle name="Normal 3 2 2 2 3 6 2 2 5" xfId="31515"/>
    <cellStyle name="Normal 3 2 2 2 3 6 2 3" xfId="1605"/>
    <cellStyle name="Normal 3 2 2 2 3 6 2 3 2" xfId="1606"/>
    <cellStyle name="Normal 3 2 2 2 3 6 2 3 2 2" xfId="23592"/>
    <cellStyle name="Normal 3 2 2 2 3 6 2 3 2 2 2" xfId="53504"/>
    <cellStyle name="Normal 3 2 2 2 3 6 2 3 2 3" xfId="31520"/>
    <cellStyle name="Normal 3 2 2 2 3 6 2 3 3" xfId="16114"/>
    <cellStyle name="Normal 3 2 2 2 3 6 2 3 3 2" xfId="46026"/>
    <cellStyle name="Normal 3 2 2 2 3 6 2 3 4" xfId="31519"/>
    <cellStyle name="Normal 3 2 2 2 3 6 2 4" xfId="1607"/>
    <cellStyle name="Normal 3 2 2 2 3 6 2 4 2" xfId="23589"/>
    <cellStyle name="Normal 3 2 2 2 3 6 2 4 2 2" xfId="53501"/>
    <cellStyle name="Normal 3 2 2 2 3 6 2 4 3" xfId="31521"/>
    <cellStyle name="Normal 3 2 2 2 3 6 2 5" xfId="16111"/>
    <cellStyle name="Normal 3 2 2 2 3 6 2 5 2" xfId="46023"/>
    <cellStyle name="Normal 3 2 2 2 3 6 2 6" xfId="31514"/>
    <cellStyle name="Normal 3 2 2 2 3 6 3" xfId="1608"/>
    <cellStyle name="Normal 3 2 2 2 3 6 3 2" xfId="1609"/>
    <cellStyle name="Normal 3 2 2 2 3 6 3 2 2" xfId="1610"/>
    <cellStyle name="Normal 3 2 2 2 3 6 3 2 2 2" xfId="23594"/>
    <cellStyle name="Normal 3 2 2 2 3 6 3 2 2 2 2" xfId="53506"/>
    <cellStyle name="Normal 3 2 2 2 3 6 3 2 2 3" xfId="31524"/>
    <cellStyle name="Normal 3 2 2 2 3 6 3 2 3" xfId="16116"/>
    <cellStyle name="Normal 3 2 2 2 3 6 3 2 3 2" xfId="46028"/>
    <cellStyle name="Normal 3 2 2 2 3 6 3 2 4" xfId="31523"/>
    <cellStyle name="Normal 3 2 2 2 3 6 3 3" xfId="1611"/>
    <cellStyle name="Normal 3 2 2 2 3 6 3 3 2" xfId="23593"/>
    <cellStyle name="Normal 3 2 2 2 3 6 3 3 2 2" xfId="53505"/>
    <cellStyle name="Normal 3 2 2 2 3 6 3 3 3" xfId="31525"/>
    <cellStyle name="Normal 3 2 2 2 3 6 3 4" xfId="16115"/>
    <cellStyle name="Normal 3 2 2 2 3 6 3 4 2" xfId="46027"/>
    <cellStyle name="Normal 3 2 2 2 3 6 3 5" xfId="31522"/>
    <cellStyle name="Normal 3 2 2 2 3 6 4" xfId="1612"/>
    <cellStyle name="Normal 3 2 2 2 3 6 4 2" xfId="1613"/>
    <cellStyle name="Normal 3 2 2 2 3 6 4 2 2" xfId="23595"/>
    <cellStyle name="Normal 3 2 2 2 3 6 4 2 2 2" xfId="53507"/>
    <cellStyle name="Normal 3 2 2 2 3 6 4 2 3" xfId="31527"/>
    <cellStyle name="Normal 3 2 2 2 3 6 4 3" xfId="16117"/>
    <cellStyle name="Normal 3 2 2 2 3 6 4 3 2" xfId="46029"/>
    <cellStyle name="Normal 3 2 2 2 3 6 4 4" xfId="31526"/>
    <cellStyle name="Normal 3 2 2 2 3 6 5" xfId="1614"/>
    <cellStyle name="Normal 3 2 2 2 3 6 5 2" xfId="23588"/>
    <cellStyle name="Normal 3 2 2 2 3 6 5 2 2" xfId="53500"/>
    <cellStyle name="Normal 3 2 2 2 3 6 5 3" xfId="31528"/>
    <cellStyle name="Normal 3 2 2 2 3 6 6" xfId="16110"/>
    <cellStyle name="Normal 3 2 2 2 3 6 6 2" xfId="46022"/>
    <cellStyle name="Normal 3 2 2 2 3 6 7" xfId="31513"/>
    <cellStyle name="Normal 3 2 2 2 3 7" xfId="1615"/>
    <cellStyle name="Normal 3 2 2 2 3 7 2" xfId="1616"/>
    <cellStyle name="Normal 3 2 2 2 3 7 2 2" xfId="1617"/>
    <cellStyle name="Normal 3 2 2 2 3 7 2 2 2" xfId="1618"/>
    <cellStyle name="Normal 3 2 2 2 3 7 2 2 2 2" xfId="23598"/>
    <cellStyle name="Normal 3 2 2 2 3 7 2 2 2 2 2" xfId="53510"/>
    <cellStyle name="Normal 3 2 2 2 3 7 2 2 2 3" xfId="31532"/>
    <cellStyle name="Normal 3 2 2 2 3 7 2 2 3" xfId="16120"/>
    <cellStyle name="Normal 3 2 2 2 3 7 2 2 3 2" xfId="46032"/>
    <cellStyle name="Normal 3 2 2 2 3 7 2 2 4" xfId="31531"/>
    <cellStyle name="Normal 3 2 2 2 3 7 2 3" xfId="1619"/>
    <cellStyle name="Normal 3 2 2 2 3 7 2 3 2" xfId="23597"/>
    <cellStyle name="Normal 3 2 2 2 3 7 2 3 2 2" xfId="53509"/>
    <cellStyle name="Normal 3 2 2 2 3 7 2 3 3" xfId="31533"/>
    <cellStyle name="Normal 3 2 2 2 3 7 2 4" xfId="16119"/>
    <cellStyle name="Normal 3 2 2 2 3 7 2 4 2" xfId="46031"/>
    <cellStyle name="Normal 3 2 2 2 3 7 2 5" xfId="31530"/>
    <cellStyle name="Normal 3 2 2 2 3 7 3" xfId="1620"/>
    <cellStyle name="Normal 3 2 2 2 3 7 3 2" xfId="1621"/>
    <cellStyle name="Normal 3 2 2 2 3 7 3 2 2" xfId="23599"/>
    <cellStyle name="Normal 3 2 2 2 3 7 3 2 2 2" xfId="53511"/>
    <cellStyle name="Normal 3 2 2 2 3 7 3 2 3" xfId="31535"/>
    <cellStyle name="Normal 3 2 2 2 3 7 3 3" xfId="16121"/>
    <cellStyle name="Normal 3 2 2 2 3 7 3 3 2" xfId="46033"/>
    <cellStyle name="Normal 3 2 2 2 3 7 3 4" xfId="31534"/>
    <cellStyle name="Normal 3 2 2 2 3 7 4" xfId="1622"/>
    <cellStyle name="Normal 3 2 2 2 3 7 4 2" xfId="23596"/>
    <cellStyle name="Normal 3 2 2 2 3 7 4 2 2" xfId="53508"/>
    <cellStyle name="Normal 3 2 2 2 3 7 4 3" xfId="31536"/>
    <cellStyle name="Normal 3 2 2 2 3 7 5" xfId="16118"/>
    <cellStyle name="Normal 3 2 2 2 3 7 5 2" xfId="46030"/>
    <cellStyle name="Normal 3 2 2 2 3 7 6" xfId="31529"/>
    <cellStyle name="Normal 3 2 2 2 3 8" xfId="1623"/>
    <cellStyle name="Normal 3 2 2 2 3 8 2" xfId="1624"/>
    <cellStyle name="Normal 3 2 2 2 3 8 2 2" xfId="1625"/>
    <cellStyle name="Normal 3 2 2 2 3 8 2 2 2" xfId="1626"/>
    <cellStyle name="Normal 3 2 2 2 3 8 2 2 2 2" xfId="23602"/>
    <cellStyle name="Normal 3 2 2 2 3 8 2 2 2 2 2" xfId="53514"/>
    <cellStyle name="Normal 3 2 2 2 3 8 2 2 2 3" xfId="31540"/>
    <cellStyle name="Normal 3 2 2 2 3 8 2 2 3" xfId="16124"/>
    <cellStyle name="Normal 3 2 2 2 3 8 2 2 3 2" xfId="46036"/>
    <cellStyle name="Normal 3 2 2 2 3 8 2 2 4" xfId="31539"/>
    <cellStyle name="Normal 3 2 2 2 3 8 2 3" xfId="1627"/>
    <cellStyle name="Normal 3 2 2 2 3 8 2 3 2" xfId="23601"/>
    <cellStyle name="Normal 3 2 2 2 3 8 2 3 2 2" xfId="53513"/>
    <cellStyle name="Normal 3 2 2 2 3 8 2 3 3" xfId="31541"/>
    <cellStyle name="Normal 3 2 2 2 3 8 2 4" xfId="16123"/>
    <cellStyle name="Normal 3 2 2 2 3 8 2 4 2" xfId="46035"/>
    <cellStyle name="Normal 3 2 2 2 3 8 2 5" xfId="31538"/>
    <cellStyle name="Normal 3 2 2 2 3 8 3" xfId="1628"/>
    <cellStyle name="Normal 3 2 2 2 3 8 3 2" xfId="1629"/>
    <cellStyle name="Normal 3 2 2 2 3 8 3 2 2" xfId="23603"/>
    <cellStyle name="Normal 3 2 2 2 3 8 3 2 2 2" xfId="53515"/>
    <cellStyle name="Normal 3 2 2 2 3 8 3 2 3" xfId="31543"/>
    <cellStyle name="Normal 3 2 2 2 3 8 3 3" xfId="16125"/>
    <cellStyle name="Normal 3 2 2 2 3 8 3 3 2" xfId="46037"/>
    <cellStyle name="Normal 3 2 2 2 3 8 3 4" xfId="31542"/>
    <cellStyle name="Normal 3 2 2 2 3 8 4" xfId="1630"/>
    <cellStyle name="Normal 3 2 2 2 3 8 4 2" xfId="23600"/>
    <cellStyle name="Normal 3 2 2 2 3 8 4 2 2" xfId="53512"/>
    <cellStyle name="Normal 3 2 2 2 3 8 4 3" xfId="31544"/>
    <cellStyle name="Normal 3 2 2 2 3 8 5" xfId="16122"/>
    <cellStyle name="Normal 3 2 2 2 3 8 5 2" xfId="46034"/>
    <cellStyle name="Normal 3 2 2 2 3 8 6" xfId="31537"/>
    <cellStyle name="Normal 3 2 2 2 3 9" xfId="1631"/>
    <cellStyle name="Normal 3 2 2 2 3 9 2" xfId="1632"/>
    <cellStyle name="Normal 3 2 2 2 3 9 2 2" xfId="1633"/>
    <cellStyle name="Normal 3 2 2 2 3 9 2 2 2" xfId="23605"/>
    <cellStyle name="Normal 3 2 2 2 3 9 2 2 2 2" xfId="53517"/>
    <cellStyle name="Normal 3 2 2 2 3 9 2 2 3" xfId="31547"/>
    <cellStyle name="Normal 3 2 2 2 3 9 2 3" xfId="16127"/>
    <cellStyle name="Normal 3 2 2 2 3 9 2 3 2" xfId="46039"/>
    <cellStyle name="Normal 3 2 2 2 3 9 2 4" xfId="31546"/>
    <cellStyle name="Normal 3 2 2 2 3 9 3" xfId="1634"/>
    <cellStyle name="Normal 3 2 2 2 3 9 3 2" xfId="23604"/>
    <cellStyle name="Normal 3 2 2 2 3 9 3 2 2" xfId="53516"/>
    <cellStyle name="Normal 3 2 2 2 3 9 3 3" xfId="31548"/>
    <cellStyle name="Normal 3 2 2 2 3 9 4" xfId="16126"/>
    <cellStyle name="Normal 3 2 2 2 3 9 4 2" xfId="46038"/>
    <cellStyle name="Normal 3 2 2 2 3 9 5" xfId="31545"/>
    <cellStyle name="Normal 3 2 2 2 4" xfId="179"/>
    <cellStyle name="Normal 3 2 2 2 4 10" xfId="1635"/>
    <cellStyle name="Normal 3 2 2 2 4 10 2" xfId="1636"/>
    <cellStyle name="Normal 3 2 2 2 4 10 2 2" xfId="23606"/>
    <cellStyle name="Normal 3 2 2 2 4 10 2 2 2" xfId="53518"/>
    <cellStyle name="Normal 3 2 2 2 4 10 2 3" xfId="31550"/>
    <cellStyle name="Normal 3 2 2 2 4 10 3" xfId="16128"/>
    <cellStyle name="Normal 3 2 2 2 4 10 3 2" xfId="46040"/>
    <cellStyle name="Normal 3 2 2 2 4 10 4" xfId="31549"/>
    <cellStyle name="Normal 3 2 2 2 4 11" xfId="1637"/>
    <cellStyle name="Normal 3 2 2 2 4 11 2" xfId="22643"/>
    <cellStyle name="Normal 3 2 2 2 4 11 2 2" xfId="52555"/>
    <cellStyle name="Normal 3 2 2 2 4 11 3" xfId="31551"/>
    <cellStyle name="Normal 3 2 2 2 4 12" xfId="15165"/>
    <cellStyle name="Normal 3 2 2 2 4 12 2" xfId="45077"/>
    <cellStyle name="Normal 3 2 2 2 4 13" xfId="30121"/>
    <cellStyle name="Normal 3 2 2 2 4 14" xfId="60034"/>
    <cellStyle name="Normal 3 2 2 2 4 2" xfId="429"/>
    <cellStyle name="Normal 3 2 2 2 4 2 2" xfId="1638"/>
    <cellStyle name="Normal 3 2 2 2 4 2 2 2" xfId="1639"/>
    <cellStyle name="Normal 3 2 2 2 4 2 2 2 2" xfId="1640"/>
    <cellStyle name="Normal 3 2 2 2 4 2 2 2 2 2" xfId="1641"/>
    <cellStyle name="Normal 3 2 2 2 4 2 2 2 2 2 2" xfId="23609"/>
    <cellStyle name="Normal 3 2 2 2 4 2 2 2 2 2 2 2" xfId="53521"/>
    <cellStyle name="Normal 3 2 2 2 4 2 2 2 2 2 3" xfId="31555"/>
    <cellStyle name="Normal 3 2 2 2 4 2 2 2 2 3" xfId="16131"/>
    <cellStyle name="Normal 3 2 2 2 4 2 2 2 2 3 2" xfId="46043"/>
    <cellStyle name="Normal 3 2 2 2 4 2 2 2 2 4" xfId="31554"/>
    <cellStyle name="Normal 3 2 2 2 4 2 2 2 3" xfId="1642"/>
    <cellStyle name="Normal 3 2 2 2 4 2 2 2 3 2" xfId="23608"/>
    <cellStyle name="Normal 3 2 2 2 4 2 2 2 3 2 2" xfId="53520"/>
    <cellStyle name="Normal 3 2 2 2 4 2 2 2 3 3" xfId="31556"/>
    <cellStyle name="Normal 3 2 2 2 4 2 2 2 4" xfId="16130"/>
    <cellStyle name="Normal 3 2 2 2 4 2 2 2 4 2" xfId="46042"/>
    <cellStyle name="Normal 3 2 2 2 4 2 2 2 5" xfId="31553"/>
    <cellStyle name="Normal 3 2 2 2 4 2 2 3" xfId="1643"/>
    <cellStyle name="Normal 3 2 2 2 4 2 2 3 2" xfId="1644"/>
    <cellStyle name="Normal 3 2 2 2 4 2 2 3 2 2" xfId="23610"/>
    <cellStyle name="Normal 3 2 2 2 4 2 2 3 2 2 2" xfId="53522"/>
    <cellStyle name="Normal 3 2 2 2 4 2 2 3 2 3" xfId="31558"/>
    <cellStyle name="Normal 3 2 2 2 4 2 2 3 3" xfId="16132"/>
    <cellStyle name="Normal 3 2 2 2 4 2 2 3 3 2" xfId="46044"/>
    <cellStyle name="Normal 3 2 2 2 4 2 2 3 4" xfId="31557"/>
    <cellStyle name="Normal 3 2 2 2 4 2 2 4" xfId="1645"/>
    <cellStyle name="Normal 3 2 2 2 4 2 2 4 2" xfId="23607"/>
    <cellStyle name="Normal 3 2 2 2 4 2 2 4 2 2" xfId="53519"/>
    <cellStyle name="Normal 3 2 2 2 4 2 2 4 3" xfId="31559"/>
    <cellStyle name="Normal 3 2 2 2 4 2 2 5" xfId="16129"/>
    <cellStyle name="Normal 3 2 2 2 4 2 2 5 2" xfId="46041"/>
    <cellStyle name="Normal 3 2 2 2 4 2 2 6" xfId="31552"/>
    <cellStyle name="Normal 3 2 2 2 4 2 3" xfId="1646"/>
    <cellStyle name="Normal 3 2 2 2 4 2 3 2" xfId="1647"/>
    <cellStyle name="Normal 3 2 2 2 4 2 3 2 2" xfId="1648"/>
    <cellStyle name="Normal 3 2 2 2 4 2 3 2 2 2" xfId="1649"/>
    <cellStyle name="Normal 3 2 2 2 4 2 3 2 2 2 2" xfId="23613"/>
    <cellStyle name="Normal 3 2 2 2 4 2 3 2 2 2 2 2" xfId="53525"/>
    <cellStyle name="Normal 3 2 2 2 4 2 3 2 2 2 3" xfId="31563"/>
    <cellStyle name="Normal 3 2 2 2 4 2 3 2 2 3" xfId="16135"/>
    <cellStyle name="Normal 3 2 2 2 4 2 3 2 2 3 2" xfId="46047"/>
    <cellStyle name="Normal 3 2 2 2 4 2 3 2 2 4" xfId="31562"/>
    <cellStyle name="Normal 3 2 2 2 4 2 3 2 3" xfId="1650"/>
    <cellStyle name="Normal 3 2 2 2 4 2 3 2 3 2" xfId="23612"/>
    <cellStyle name="Normal 3 2 2 2 4 2 3 2 3 2 2" xfId="53524"/>
    <cellStyle name="Normal 3 2 2 2 4 2 3 2 3 3" xfId="31564"/>
    <cellStyle name="Normal 3 2 2 2 4 2 3 2 4" xfId="16134"/>
    <cellStyle name="Normal 3 2 2 2 4 2 3 2 4 2" xfId="46046"/>
    <cellStyle name="Normal 3 2 2 2 4 2 3 2 5" xfId="31561"/>
    <cellStyle name="Normal 3 2 2 2 4 2 3 3" xfId="1651"/>
    <cellStyle name="Normal 3 2 2 2 4 2 3 3 2" xfId="1652"/>
    <cellStyle name="Normal 3 2 2 2 4 2 3 3 2 2" xfId="23614"/>
    <cellStyle name="Normal 3 2 2 2 4 2 3 3 2 2 2" xfId="53526"/>
    <cellStyle name="Normal 3 2 2 2 4 2 3 3 2 3" xfId="31566"/>
    <cellStyle name="Normal 3 2 2 2 4 2 3 3 3" xfId="16136"/>
    <cellStyle name="Normal 3 2 2 2 4 2 3 3 3 2" xfId="46048"/>
    <cellStyle name="Normal 3 2 2 2 4 2 3 3 4" xfId="31565"/>
    <cellStyle name="Normal 3 2 2 2 4 2 3 4" xfId="1653"/>
    <cellStyle name="Normal 3 2 2 2 4 2 3 4 2" xfId="23611"/>
    <cellStyle name="Normal 3 2 2 2 4 2 3 4 2 2" xfId="53523"/>
    <cellStyle name="Normal 3 2 2 2 4 2 3 4 3" xfId="31567"/>
    <cellStyle name="Normal 3 2 2 2 4 2 3 5" xfId="16133"/>
    <cellStyle name="Normal 3 2 2 2 4 2 3 5 2" xfId="46045"/>
    <cellStyle name="Normal 3 2 2 2 4 2 3 6" xfId="31560"/>
    <cellStyle name="Normal 3 2 2 2 4 2 4" xfId="1654"/>
    <cellStyle name="Normal 3 2 2 2 4 2 4 2" xfId="1655"/>
    <cellStyle name="Normal 3 2 2 2 4 2 4 2 2" xfId="1656"/>
    <cellStyle name="Normal 3 2 2 2 4 2 4 2 2 2" xfId="23616"/>
    <cellStyle name="Normal 3 2 2 2 4 2 4 2 2 2 2" xfId="53528"/>
    <cellStyle name="Normal 3 2 2 2 4 2 4 2 2 3" xfId="31570"/>
    <cellStyle name="Normal 3 2 2 2 4 2 4 2 3" xfId="16138"/>
    <cellStyle name="Normal 3 2 2 2 4 2 4 2 3 2" xfId="46050"/>
    <cellStyle name="Normal 3 2 2 2 4 2 4 2 4" xfId="31569"/>
    <cellStyle name="Normal 3 2 2 2 4 2 4 3" xfId="1657"/>
    <cellStyle name="Normal 3 2 2 2 4 2 4 3 2" xfId="23615"/>
    <cellStyle name="Normal 3 2 2 2 4 2 4 3 2 2" xfId="53527"/>
    <cellStyle name="Normal 3 2 2 2 4 2 4 3 3" xfId="31571"/>
    <cellStyle name="Normal 3 2 2 2 4 2 4 4" xfId="16137"/>
    <cellStyle name="Normal 3 2 2 2 4 2 4 4 2" xfId="46049"/>
    <cellStyle name="Normal 3 2 2 2 4 2 4 5" xfId="31568"/>
    <cellStyle name="Normal 3 2 2 2 4 2 5" xfId="1658"/>
    <cellStyle name="Normal 3 2 2 2 4 2 5 2" xfId="1659"/>
    <cellStyle name="Normal 3 2 2 2 4 2 5 2 2" xfId="23617"/>
    <cellStyle name="Normal 3 2 2 2 4 2 5 2 2 2" xfId="53529"/>
    <cellStyle name="Normal 3 2 2 2 4 2 5 2 3" xfId="31573"/>
    <cellStyle name="Normal 3 2 2 2 4 2 5 3" xfId="16139"/>
    <cellStyle name="Normal 3 2 2 2 4 2 5 3 2" xfId="46051"/>
    <cellStyle name="Normal 3 2 2 2 4 2 5 4" xfId="31572"/>
    <cellStyle name="Normal 3 2 2 2 4 2 6" xfId="1660"/>
    <cellStyle name="Normal 3 2 2 2 4 2 6 2" xfId="22892"/>
    <cellStyle name="Normal 3 2 2 2 4 2 6 2 2" xfId="52804"/>
    <cellStyle name="Normal 3 2 2 2 4 2 6 3" xfId="31574"/>
    <cellStyle name="Normal 3 2 2 2 4 2 7" xfId="15414"/>
    <cellStyle name="Normal 3 2 2 2 4 2 7 2" xfId="45326"/>
    <cellStyle name="Normal 3 2 2 2 4 2 8" xfId="30370"/>
    <cellStyle name="Normal 3 2 2 2 4 3" xfId="310"/>
    <cellStyle name="Normal 3 2 2 2 4 3 2" xfId="1661"/>
    <cellStyle name="Normal 3 2 2 2 4 3 2 2" xfId="1662"/>
    <cellStyle name="Normal 3 2 2 2 4 3 2 2 2" xfId="1663"/>
    <cellStyle name="Normal 3 2 2 2 4 3 2 2 2 2" xfId="1664"/>
    <cellStyle name="Normal 3 2 2 2 4 3 2 2 2 2 2" xfId="23620"/>
    <cellStyle name="Normal 3 2 2 2 4 3 2 2 2 2 2 2" xfId="53532"/>
    <cellStyle name="Normal 3 2 2 2 4 3 2 2 2 2 3" xfId="31578"/>
    <cellStyle name="Normal 3 2 2 2 4 3 2 2 2 3" xfId="16142"/>
    <cellStyle name="Normal 3 2 2 2 4 3 2 2 2 3 2" xfId="46054"/>
    <cellStyle name="Normal 3 2 2 2 4 3 2 2 2 4" xfId="31577"/>
    <cellStyle name="Normal 3 2 2 2 4 3 2 2 3" xfId="1665"/>
    <cellStyle name="Normal 3 2 2 2 4 3 2 2 3 2" xfId="23619"/>
    <cellStyle name="Normal 3 2 2 2 4 3 2 2 3 2 2" xfId="53531"/>
    <cellStyle name="Normal 3 2 2 2 4 3 2 2 3 3" xfId="31579"/>
    <cellStyle name="Normal 3 2 2 2 4 3 2 2 4" xfId="16141"/>
    <cellStyle name="Normal 3 2 2 2 4 3 2 2 4 2" xfId="46053"/>
    <cellStyle name="Normal 3 2 2 2 4 3 2 2 5" xfId="31576"/>
    <cellStyle name="Normal 3 2 2 2 4 3 2 3" xfId="1666"/>
    <cellStyle name="Normal 3 2 2 2 4 3 2 3 2" xfId="1667"/>
    <cellStyle name="Normal 3 2 2 2 4 3 2 3 2 2" xfId="23621"/>
    <cellStyle name="Normal 3 2 2 2 4 3 2 3 2 2 2" xfId="53533"/>
    <cellStyle name="Normal 3 2 2 2 4 3 2 3 2 3" xfId="31581"/>
    <cellStyle name="Normal 3 2 2 2 4 3 2 3 3" xfId="16143"/>
    <cellStyle name="Normal 3 2 2 2 4 3 2 3 3 2" xfId="46055"/>
    <cellStyle name="Normal 3 2 2 2 4 3 2 3 4" xfId="31580"/>
    <cellStyle name="Normal 3 2 2 2 4 3 2 4" xfId="1668"/>
    <cellStyle name="Normal 3 2 2 2 4 3 2 4 2" xfId="23618"/>
    <cellStyle name="Normal 3 2 2 2 4 3 2 4 2 2" xfId="53530"/>
    <cellStyle name="Normal 3 2 2 2 4 3 2 4 3" xfId="31582"/>
    <cellStyle name="Normal 3 2 2 2 4 3 2 5" xfId="16140"/>
    <cellStyle name="Normal 3 2 2 2 4 3 2 5 2" xfId="46052"/>
    <cellStyle name="Normal 3 2 2 2 4 3 2 6" xfId="31575"/>
    <cellStyle name="Normal 3 2 2 2 4 3 3" xfId="1669"/>
    <cellStyle name="Normal 3 2 2 2 4 3 3 2" xfId="1670"/>
    <cellStyle name="Normal 3 2 2 2 4 3 3 2 2" xfId="1671"/>
    <cellStyle name="Normal 3 2 2 2 4 3 3 2 2 2" xfId="1672"/>
    <cellStyle name="Normal 3 2 2 2 4 3 3 2 2 2 2" xfId="23624"/>
    <cellStyle name="Normal 3 2 2 2 4 3 3 2 2 2 2 2" xfId="53536"/>
    <cellStyle name="Normal 3 2 2 2 4 3 3 2 2 2 3" xfId="31586"/>
    <cellStyle name="Normal 3 2 2 2 4 3 3 2 2 3" xfId="16146"/>
    <cellStyle name="Normal 3 2 2 2 4 3 3 2 2 3 2" xfId="46058"/>
    <cellStyle name="Normal 3 2 2 2 4 3 3 2 2 4" xfId="31585"/>
    <cellStyle name="Normal 3 2 2 2 4 3 3 2 3" xfId="1673"/>
    <cellStyle name="Normal 3 2 2 2 4 3 3 2 3 2" xfId="23623"/>
    <cellStyle name="Normal 3 2 2 2 4 3 3 2 3 2 2" xfId="53535"/>
    <cellStyle name="Normal 3 2 2 2 4 3 3 2 3 3" xfId="31587"/>
    <cellStyle name="Normal 3 2 2 2 4 3 3 2 4" xfId="16145"/>
    <cellStyle name="Normal 3 2 2 2 4 3 3 2 4 2" xfId="46057"/>
    <cellStyle name="Normal 3 2 2 2 4 3 3 2 5" xfId="31584"/>
    <cellStyle name="Normal 3 2 2 2 4 3 3 3" xfId="1674"/>
    <cellStyle name="Normal 3 2 2 2 4 3 3 3 2" xfId="1675"/>
    <cellStyle name="Normal 3 2 2 2 4 3 3 3 2 2" xfId="23625"/>
    <cellStyle name="Normal 3 2 2 2 4 3 3 3 2 2 2" xfId="53537"/>
    <cellStyle name="Normal 3 2 2 2 4 3 3 3 2 3" xfId="31589"/>
    <cellStyle name="Normal 3 2 2 2 4 3 3 3 3" xfId="16147"/>
    <cellStyle name="Normal 3 2 2 2 4 3 3 3 3 2" xfId="46059"/>
    <cellStyle name="Normal 3 2 2 2 4 3 3 3 4" xfId="31588"/>
    <cellStyle name="Normal 3 2 2 2 4 3 3 4" xfId="1676"/>
    <cellStyle name="Normal 3 2 2 2 4 3 3 4 2" xfId="23622"/>
    <cellStyle name="Normal 3 2 2 2 4 3 3 4 2 2" xfId="53534"/>
    <cellStyle name="Normal 3 2 2 2 4 3 3 4 3" xfId="31590"/>
    <cellStyle name="Normal 3 2 2 2 4 3 3 5" xfId="16144"/>
    <cellStyle name="Normal 3 2 2 2 4 3 3 5 2" xfId="46056"/>
    <cellStyle name="Normal 3 2 2 2 4 3 3 6" xfId="31583"/>
    <cellStyle name="Normal 3 2 2 2 4 3 4" xfId="1677"/>
    <cellStyle name="Normal 3 2 2 2 4 3 4 2" xfId="1678"/>
    <cellStyle name="Normal 3 2 2 2 4 3 4 2 2" xfId="1679"/>
    <cellStyle name="Normal 3 2 2 2 4 3 4 2 2 2" xfId="23627"/>
    <cellStyle name="Normal 3 2 2 2 4 3 4 2 2 2 2" xfId="53539"/>
    <cellStyle name="Normal 3 2 2 2 4 3 4 2 2 3" xfId="31593"/>
    <cellStyle name="Normal 3 2 2 2 4 3 4 2 3" xfId="16149"/>
    <cellStyle name="Normal 3 2 2 2 4 3 4 2 3 2" xfId="46061"/>
    <cellStyle name="Normal 3 2 2 2 4 3 4 2 4" xfId="31592"/>
    <cellStyle name="Normal 3 2 2 2 4 3 4 3" xfId="1680"/>
    <cellStyle name="Normal 3 2 2 2 4 3 4 3 2" xfId="23626"/>
    <cellStyle name="Normal 3 2 2 2 4 3 4 3 2 2" xfId="53538"/>
    <cellStyle name="Normal 3 2 2 2 4 3 4 3 3" xfId="31594"/>
    <cellStyle name="Normal 3 2 2 2 4 3 4 4" xfId="16148"/>
    <cellStyle name="Normal 3 2 2 2 4 3 4 4 2" xfId="46060"/>
    <cellStyle name="Normal 3 2 2 2 4 3 4 5" xfId="31591"/>
    <cellStyle name="Normal 3 2 2 2 4 3 5" xfId="1681"/>
    <cellStyle name="Normal 3 2 2 2 4 3 5 2" xfId="1682"/>
    <cellStyle name="Normal 3 2 2 2 4 3 5 2 2" xfId="23628"/>
    <cellStyle name="Normal 3 2 2 2 4 3 5 2 2 2" xfId="53540"/>
    <cellStyle name="Normal 3 2 2 2 4 3 5 2 3" xfId="31596"/>
    <cellStyle name="Normal 3 2 2 2 4 3 5 3" xfId="16150"/>
    <cellStyle name="Normal 3 2 2 2 4 3 5 3 2" xfId="46062"/>
    <cellStyle name="Normal 3 2 2 2 4 3 5 4" xfId="31595"/>
    <cellStyle name="Normal 3 2 2 2 4 3 6" xfId="1683"/>
    <cellStyle name="Normal 3 2 2 2 4 3 6 2" xfId="22774"/>
    <cellStyle name="Normal 3 2 2 2 4 3 6 2 2" xfId="52686"/>
    <cellStyle name="Normal 3 2 2 2 4 3 6 3" xfId="31597"/>
    <cellStyle name="Normal 3 2 2 2 4 3 7" xfId="15296"/>
    <cellStyle name="Normal 3 2 2 2 4 3 7 2" xfId="45208"/>
    <cellStyle name="Normal 3 2 2 2 4 3 8" xfId="30252"/>
    <cellStyle name="Normal 3 2 2 2 4 4" xfId="554"/>
    <cellStyle name="Normal 3 2 2 2 4 4 2" xfId="1684"/>
    <cellStyle name="Normal 3 2 2 2 4 4 2 2" xfId="1685"/>
    <cellStyle name="Normal 3 2 2 2 4 4 2 2 2" xfId="1686"/>
    <cellStyle name="Normal 3 2 2 2 4 4 2 2 2 2" xfId="1687"/>
    <cellStyle name="Normal 3 2 2 2 4 4 2 2 2 2 2" xfId="23631"/>
    <cellStyle name="Normal 3 2 2 2 4 4 2 2 2 2 2 2" xfId="53543"/>
    <cellStyle name="Normal 3 2 2 2 4 4 2 2 2 2 3" xfId="31601"/>
    <cellStyle name="Normal 3 2 2 2 4 4 2 2 2 3" xfId="16153"/>
    <cellStyle name="Normal 3 2 2 2 4 4 2 2 2 3 2" xfId="46065"/>
    <cellStyle name="Normal 3 2 2 2 4 4 2 2 2 4" xfId="31600"/>
    <cellStyle name="Normal 3 2 2 2 4 4 2 2 3" xfId="1688"/>
    <cellStyle name="Normal 3 2 2 2 4 4 2 2 3 2" xfId="23630"/>
    <cellStyle name="Normal 3 2 2 2 4 4 2 2 3 2 2" xfId="53542"/>
    <cellStyle name="Normal 3 2 2 2 4 4 2 2 3 3" xfId="31602"/>
    <cellStyle name="Normal 3 2 2 2 4 4 2 2 4" xfId="16152"/>
    <cellStyle name="Normal 3 2 2 2 4 4 2 2 4 2" xfId="46064"/>
    <cellStyle name="Normal 3 2 2 2 4 4 2 2 5" xfId="31599"/>
    <cellStyle name="Normal 3 2 2 2 4 4 2 3" xfId="1689"/>
    <cellStyle name="Normal 3 2 2 2 4 4 2 3 2" xfId="1690"/>
    <cellStyle name="Normal 3 2 2 2 4 4 2 3 2 2" xfId="23632"/>
    <cellStyle name="Normal 3 2 2 2 4 4 2 3 2 2 2" xfId="53544"/>
    <cellStyle name="Normal 3 2 2 2 4 4 2 3 2 3" xfId="31604"/>
    <cellStyle name="Normal 3 2 2 2 4 4 2 3 3" xfId="16154"/>
    <cellStyle name="Normal 3 2 2 2 4 4 2 3 3 2" xfId="46066"/>
    <cellStyle name="Normal 3 2 2 2 4 4 2 3 4" xfId="31603"/>
    <cellStyle name="Normal 3 2 2 2 4 4 2 4" xfId="1691"/>
    <cellStyle name="Normal 3 2 2 2 4 4 2 4 2" xfId="23629"/>
    <cellStyle name="Normal 3 2 2 2 4 4 2 4 2 2" xfId="53541"/>
    <cellStyle name="Normal 3 2 2 2 4 4 2 4 3" xfId="31605"/>
    <cellStyle name="Normal 3 2 2 2 4 4 2 5" xfId="16151"/>
    <cellStyle name="Normal 3 2 2 2 4 4 2 5 2" xfId="46063"/>
    <cellStyle name="Normal 3 2 2 2 4 4 2 6" xfId="31598"/>
    <cellStyle name="Normal 3 2 2 2 4 4 3" xfId="1692"/>
    <cellStyle name="Normal 3 2 2 2 4 4 3 2" xfId="1693"/>
    <cellStyle name="Normal 3 2 2 2 4 4 3 2 2" xfId="1694"/>
    <cellStyle name="Normal 3 2 2 2 4 4 3 2 2 2" xfId="23634"/>
    <cellStyle name="Normal 3 2 2 2 4 4 3 2 2 2 2" xfId="53546"/>
    <cellStyle name="Normal 3 2 2 2 4 4 3 2 2 3" xfId="31608"/>
    <cellStyle name="Normal 3 2 2 2 4 4 3 2 3" xfId="16156"/>
    <cellStyle name="Normal 3 2 2 2 4 4 3 2 3 2" xfId="46068"/>
    <cellStyle name="Normal 3 2 2 2 4 4 3 2 4" xfId="31607"/>
    <cellStyle name="Normal 3 2 2 2 4 4 3 3" xfId="1695"/>
    <cellStyle name="Normal 3 2 2 2 4 4 3 3 2" xfId="23633"/>
    <cellStyle name="Normal 3 2 2 2 4 4 3 3 2 2" xfId="53545"/>
    <cellStyle name="Normal 3 2 2 2 4 4 3 3 3" xfId="31609"/>
    <cellStyle name="Normal 3 2 2 2 4 4 3 4" xfId="16155"/>
    <cellStyle name="Normal 3 2 2 2 4 4 3 4 2" xfId="46067"/>
    <cellStyle name="Normal 3 2 2 2 4 4 3 5" xfId="31606"/>
    <cellStyle name="Normal 3 2 2 2 4 4 4" xfId="1696"/>
    <cellStyle name="Normal 3 2 2 2 4 4 4 2" xfId="1697"/>
    <cellStyle name="Normal 3 2 2 2 4 4 4 2 2" xfId="23635"/>
    <cellStyle name="Normal 3 2 2 2 4 4 4 2 2 2" xfId="53547"/>
    <cellStyle name="Normal 3 2 2 2 4 4 4 2 3" xfId="31611"/>
    <cellStyle name="Normal 3 2 2 2 4 4 4 3" xfId="16157"/>
    <cellStyle name="Normal 3 2 2 2 4 4 4 3 2" xfId="46069"/>
    <cellStyle name="Normal 3 2 2 2 4 4 4 4" xfId="31610"/>
    <cellStyle name="Normal 3 2 2 2 4 4 5" xfId="1698"/>
    <cellStyle name="Normal 3 2 2 2 4 4 5 2" xfId="23017"/>
    <cellStyle name="Normal 3 2 2 2 4 4 5 2 2" xfId="52929"/>
    <cellStyle name="Normal 3 2 2 2 4 4 5 3" xfId="31612"/>
    <cellStyle name="Normal 3 2 2 2 4 4 6" xfId="15539"/>
    <cellStyle name="Normal 3 2 2 2 4 4 6 2" xfId="45451"/>
    <cellStyle name="Normal 3 2 2 2 4 4 7" xfId="30495"/>
    <cellStyle name="Normal 3 2 2 2 4 5" xfId="679"/>
    <cellStyle name="Normal 3 2 2 2 4 5 2" xfId="1699"/>
    <cellStyle name="Normal 3 2 2 2 4 5 2 2" xfId="1700"/>
    <cellStyle name="Normal 3 2 2 2 4 5 2 2 2" xfId="1701"/>
    <cellStyle name="Normal 3 2 2 2 4 5 2 2 2 2" xfId="1702"/>
    <cellStyle name="Normal 3 2 2 2 4 5 2 2 2 2 2" xfId="23638"/>
    <cellStyle name="Normal 3 2 2 2 4 5 2 2 2 2 2 2" xfId="53550"/>
    <cellStyle name="Normal 3 2 2 2 4 5 2 2 2 2 3" xfId="31616"/>
    <cellStyle name="Normal 3 2 2 2 4 5 2 2 2 3" xfId="16160"/>
    <cellStyle name="Normal 3 2 2 2 4 5 2 2 2 3 2" xfId="46072"/>
    <cellStyle name="Normal 3 2 2 2 4 5 2 2 2 4" xfId="31615"/>
    <cellStyle name="Normal 3 2 2 2 4 5 2 2 3" xfId="1703"/>
    <cellStyle name="Normal 3 2 2 2 4 5 2 2 3 2" xfId="23637"/>
    <cellStyle name="Normal 3 2 2 2 4 5 2 2 3 2 2" xfId="53549"/>
    <cellStyle name="Normal 3 2 2 2 4 5 2 2 3 3" xfId="31617"/>
    <cellStyle name="Normal 3 2 2 2 4 5 2 2 4" xfId="16159"/>
    <cellStyle name="Normal 3 2 2 2 4 5 2 2 4 2" xfId="46071"/>
    <cellStyle name="Normal 3 2 2 2 4 5 2 2 5" xfId="31614"/>
    <cellStyle name="Normal 3 2 2 2 4 5 2 3" xfId="1704"/>
    <cellStyle name="Normal 3 2 2 2 4 5 2 3 2" xfId="1705"/>
    <cellStyle name="Normal 3 2 2 2 4 5 2 3 2 2" xfId="23639"/>
    <cellStyle name="Normal 3 2 2 2 4 5 2 3 2 2 2" xfId="53551"/>
    <cellStyle name="Normal 3 2 2 2 4 5 2 3 2 3" xfId="31619"/>
    <cellStyle name="Normal 3 2 2 2 4 5 2 3 3" xfId="16161"/>
    <cellStyle name="Normal 3 2 2 2 4 5 2 3 3 2" xfId="46073"/>
    <cellStyle name="Normal 3 2 2 2 4 5 2 3 4" xfId="31618"/>
    <cellStyle name="Normal 3 2 2 2 4 5 2 4" xfId="1706"/>
    <cellStyle name="Normal 3 2 2 2 4 5 2 4 2" xfId="23636"/>
    <cellStyle name="Normal 3 2 2 2 4 5 2 4 2 2" xfId="53548"/>
    <cellStyle name="Normal 3 2 2 2 4 5 2 4 3" xfId="31620"/>
    <cellStyle name="Normal 3 2 2 2 4 5 2 5" xfId="16158"/>
    <cellStyle name="Normal 3 2 2 2 4 5 2 5 2" xfId="46070"/>
    <cellStyle name="Normal 3 2 2 2 4 5 2 6" xfId="31613"/>
    <cellStyle name="Normal 3 2 2 2 4 5 3" xfId="1707"/>
    <cellStyle name="Normal 3 2 2 2 4 5 3 2" xfId="1708"/>
    <cellStyle name="Normal 3 2 2 2 4 5 3 2 2" xfId="1709"/>
    <cellStyle name="Normal 3 2 2 2 4 5 3 2 2 2" xfId="23641"/>
    <cellStyle name="Normal 3 2 2 2 4 5 3 2 2 2 2" xfId="53553"/>
    <cellStyle name="Normal 3 2 2 2 4 5 3 2 2 3" xfId="31623"/>
    <cellStyle name="Normal 3 2 2 2 4 5 3 2 3" xfId="16163"/>
    <cellStyle name="Normal 3 2 2 2 4 5 3 2 3 2" xfId="46075"/>
    <cellStyle name="Normal 3 2 2 2 4 5 3 2 4" xfId="31622"/>
    <cellStyle name="Normal 3 2 2 2 4 5 3 3" xfId="1710"/>
    <cellStyle name="Normal 3 2 2 2 4 5 3 3 2" xfId="23640"/>
    <cellStyle name="Normal 3 2 2 2 4 5 3 3 2 2" xfId="53552"/>
    <cellStyle name="Normal 3 2 2 2 4 5 3 3 3" xfId="31624"/>
    <cellStyle name="Normal 3 2 2 2 4 5 3 4" xfId="16162"/>
    <cellStyle name="Normal 3 2 2 2 4 5 3 4 2" xfId="46074"/>
    <cellStyle name="Normal 3 2 2 2 4 5 3 5" xfId="31621"/>
    <cellStyle name="Normal 3 2 2 2 4 5 4" xfId="1711"/>
    <cellStyle name="Normal 3 2 2 2 4 5 4 2" xfId="1712"/>
    <cellStyle name="Normal 3 2 2 2 4 5 4 2 2" xfId="23642"/>
    <cellStyle name="Normal 3 2 2 2 4 5 4 2 2 2" xfId="53554"/>
    <cellStyle name="Normal 3 2 2 2 4 5 4 2 3" xfId="31626"/>
    <cellStyle name="Normal 3 2 2 2 4 5 4 3" xfId="16164"/>
    <cellStyle name="Normal 3 2 2 2 4 5 4 3 2" xfId="46076"/>
    <cellStyle name="Normal 3 2 2 2 4 5 4 4" xfId="31625"/>
    <cellStyle name="Normal 3 2 2 2 4 5 5" xfId="1713"/>
    <cellStyle name="Normal 3 2 2 2 4 5 5 2" xfId="23142"/>
    <cellStyle name="Normal 3 2 2 2 4 5 5 2 2" xfId="53054"/>
    <cellStyle name="Normal 3 2 2 2 4 5 5 3" xfId="31627"/>
    <cellStyle name="Normal 3 2 2 2 4 5 6" xfId="15664"/>
    <cellStyle name="Normal 3 2 2 2 4 5 6 2" xfId="45576"/>
    <cellStyle name="Normal 3 2 2 2 4 5 7" xfId="30620"/>
    <cellStyle name="Normal 3 2 2 2 4 6" xfId="1714"/>
    <cellStyle name="Normal 3 2 2 2 4 6 2" xfId="1715"/>
    <cellStyle name="Normal 3 2 2 2 4 6 2 2" xfId="1716"/>
    <cellStyle name="Normal 3 2 2 2 4 6 2 2 2" xfId="1717"/>
    <cellStyle name="Normal 3 2 2 2 4 6 2 2 2 2" xfId="1718"/>
    <cellStyle name="Normal 3 2 2 2 4 6 2 2 2 2 2" xfId="23646"/>
    <cellStyle name="Normal 3 2 2 2 4 6 2 2 2 2 2 2" xfId="53558"/>
    <cellStyle name="Normal 3 2 2 2 4 6 2 2 2 2 3" xfId="31632"/>
    <cellStyle name="Normal 3 2 2 2 4 6 2 2 2 3" xfId="16168"/>
    <cellStyle name="Normal 3 2 2 2 4 6 2 2 2 3 2" xfId="46080"/>
    <cellStyle name="Normal 3 2 2 2 4 6 2 2 2 4" xfId="31631"/>
    <cellStyle name="Normal 3 2 2 2 4 6 2 2 3" xfId="1719"/>
    <cellStyle name="Normal 3 2 2 2 4 6 2 2 3 2" xfId="23645"/>
    <cellStyle name="Normal 3 2 2 2 4 6 2 2 3 2 2" xfId="53557"/>
    <cellStyle name="Normal 3 2 2 2 4 6 2 2 3 3" xfId="31633"/>
    <cellStyle name="Normal 3 2 2 2 4 6 2 2 4" xfId="16167"/>
    <cellStyle name="Normal 3 2 2 2 4 6 2 2 4 2" xfId="46079"/>
    <cellStyle name="Normal 3 2 2 2 4 6 2 2 5" xfId="31630"/>
    <cellStyle name="Normal 3 2 2 2 4 6 2 3" xfId="1720"/>
    <cellStyle name="Normal 3 2 2 2 4 6 2 3 2" xfId="1721"/>
    <cellStyle name="Normal 3 2 2 2 4 6 2 3 2 2" xfId="23647"/>
    <cellStyle name="Normal 3 2 2 2 4 6 2 3 2 2 2" xfId="53559"/>
    <cellStyle name="Normal 3 2 2 2 4 6 2 3 2 3" xfId="31635"/>
    <cellStyle name="Normal 3 2 2 2 4 6 2 3 3" xfId="16169"/>
    <cellStyle name="Normal 3 2 2 2 4 6 2 3 3 2" xfId="46081"/>
    <cellStyle name="Normal 3 2 2 2 4 6 2 3 4" xfId="31634"/>
    <cellStyle name="Normal 3 2 2 2 4 6 2 4" xfId="1722"/>
    <cellStyle name="Normal 3 2 2 2 4 6 2 4 2" xfId="23644"/>
    <cellStyle name="Normal 3 2 2 2 4 6 2 4 2 2" xfId="53556"/>
    <cellStyle name="Normal 3 2 2 2 4 6 2 4 3" xfId="31636"/>
    <cellStyle name="Normal 3 2 2 2 4 6 2 5" xfId="16166"/>
    <cellStyle name="Normal 3 2 2 2 4 6 2 5 2" xfId="46078"/>
    <cellStyle name="Normal 3 2 2 2 4 6 2 6" xfId="31629"/>
    <cellStyle name="Normal 3 2 2 2 4 6 3" xfId="1723"/>
    <cellStyle name="Normal 3 2 2 2 4 6 3 2" xfId="1724"/>
    <cellStyle name="Normal 3 2 2 2 4 6 3 2 2" xfId="1725"/>
    <cellStyle name="Normal 3 2 2 2 4 6 3 2 2 2" xfId="23649"/>
    <cellStyle name="Normal 3 2 2 2 4 6 3 2 2 2 2" xfId="53561"/>
    <cellStyle name="Normal 3 2 2 2 4 6 3 2 2 3" xfId="31639"/>
    <cellStyle name="Normal 3 2 2 2 4 6 3 2 3" xfId="16171"/>
    <cellStyle name="Normal 3 2 2 2 4 6 3 2 3 2" xfId="46083"/>
    <cellStyle name="Normal 3 2 2 2 4 6 3 2 4" xfId="31638"/>
    <cellStyle name="Normal 3 2 2 2 4 6 3 3" xfId="1726"/>
    <cellStyle name="Normal 3 2 2 2 4 6 3 3 2" xfId="23648"/>
    <cellStyle name="Normal 3 2 2 2 4 6 3 3 2 2" xfId="53560"/>
    <cellStyle name="Normal 3 2 2 2 4 6 3 3 3" xfId="31640"/>
    <cellStyle name="Normal 3 2 2 2 4 6 3 4" xfId="16170"/>
    <cellStyle name="Normal 3 2 2 2 4 6 3 4 2" xfId="46082"/>
    <cellStyle name="Normal 3 2 2 2 4 6 3 5" xfId="31637"/>
    <cellStyle name="Normal 3 2 2 2 4 6 4" xfId="1727"/>
    <cellStyle name="Normal 3 2 2 2 4 6 4 2" xfId="1728"/>
    <cellStyle name="Normal 3 2 2 2 4 6 4 2 2" xfId="23650"/>
    <cellStyle name="Normal 3 2 2 2 4 6 4 2 2 2" xfId="53562"/>
    <cellStyle name="Normal 3 2 2 2 4 6 4 2 3" xfId="31642"/>
    <cellStyle name="Normal 3 2 2 2 4 6 4 3" xfId="16172"/>
    <cellStyle name="Normal 3 2 2 2 4 6 4 3 2" xfId="46084"/>
    <cellStyle name="Normal 3 2 2 2 4 6 4 4" xfId="31641"/>
    <cellStyle name="Normal 3 2 2 2 4 6 5" xfId="1729"/>
    <cellStyle name="Normal 3 2 2 2 4 6 5 2" xfId="23643"/>
    <cellStyle name="Normal 3 2 2 2 4 6 5 2 2" xfId="53555"/>
    <cellStyle name="Normal 3 2 2 2 4 6 5 3" xfId="31643"/>
    <cellStyle name="Normal 3 2 2 2 4 6 6" xfId="16165"/>
    <cellStyle name="Normal 3 2 2 2 4 6 6 2" xfId="46077"/>
    <cellStyle name="Normal 3 2 2 2 4 6 7" xfId="31628"/>
    <cellStyle name="Normal 3 2 2 2 4 7" xfId="1730"/>
    <cellStyle name="Normal 3 2 2 2 4 7 2" xfId="1731"/>
    <cellStyle name="Normal 3 2 2 2 4 7 2 2" xfId="1732"/>
    <cellStyle name="Normal 3 2 2 2 4 7 2 2 2" xfId="1733"/>
    <cellStyle name="Normal 3 2 2 2 4 7 2 2 2 2" xfId="23653"/>
    <cellStyle name="Normal 3 2 2 2 4 7 2 2 2 2 2" xfId="53565"/>
    <cellStyle name="Normal 3 2 2 2 4 7 2 2 2 3" xfId="31647"/>
    <cellStyle name="Normal 3 2 2 2 4 7 2 2 3" xfId="16175"/>
    <cellStyle name="Normal 3 2 2 2 4 7 2 2 3 2" xfId="46087"/>
    <cellStyle name="Normal 3 2 2 2 4 7 2 2 4" xfId="31646"/>
    <cellStyle name="Normal 3 2 2 2 4 7 2 3" xfId="1734"/>
    <cellStyle name="Normal 3 2 2 2 4 7 2 3 2" xfId="23652"/>
    <cellStyle name="Normal 3 2 2 2 4 7 2 3 2 2" xfId="53564"/>
    <cellStyle name="Normal 3 2 2 2 4 7 2 3 3" xfId="31648"/>
    <cellStyle name="Normal 3 2 2 2 4 7 2 4" xfId="16174"/>
    <cellStyle name="Normal 3 2 2 2 4 7 2 4 2" xfId="46086"/>
    <cellStyle name="Normal 3 2 2 2 4 7 2 5" xfId="31645"/>
    <cellStyle name="Normal 3 2 2 2 4 7 3" xfId="1735"/>
    <cellStyle name="Normal 3 2 2 2 4 7 3 2" xfId="1736"/>
    <cellStyle name="Normal 3 2 2 2 4 7 3 2 2" xfId="23654"/>
    <cellStyle name="Normal 3 2 2 2 4 7 3 2 2 2" xfId="53566"/>
    <cellStyle name="Normal 3 2 2 2 4 7 3 2 3" xfId="31650"/>
    <cellStyle name="Normal 3 2 2 2 4 7 3 3" xfId="16176"/>
    <cellStyle name="Normal 3 2 2 2 4 7 3 3 2" xfId="46088"/>
    <cellStyle name="Normal 3 2 2 2 4 7 3 4" xfId="31649"/>
    <cellStyle name="Normal 3 2 2 2 4 7 4" xfId="1737"/>
    <cellStyle name="Normal 3 2 2 2 4 7 4 2" xfId="23651"/>
    <cellStyle name="Normal 3 2 2 2 4 7 4 2 2" xfId="53563"/>
    <cellStyle name="Normal 3 2 2 2 4 7 4 3" xfId="31651"/>
    <cellStyle name="Normal 3 2 2 2 4 7 5" xfId="16173"/>
    <cellStyle name="Normal 3 2 2 2 4 7 5 2" xfId="46085"/>
    <cellStyle name="Normal 3 2 2 2 4 7 6" xfId="31644"/>
    <cellStyle name="Normal 3 2 2 2 4 8" xfId="1738"/>
    <cellStyle name="Normal 3 2 2 2 4 8 2" xfId="1739"/>
    <cellStyle name="Normal 3 2 2 2 4 8 2 2" xfId="1740"/>
    <cellStyle name="Normal 3 2 2 2 4 8 2 2 2" xfId="1741"/>
    <cellStyle name="Normal 3 2 2 2 4 8 2 2 2 2" xfId="23657"/>
    <cellStyle name="Normal 3 2 2 2 4 8 2 2 2 2 2" xfId="53569"/>
    <cellStyle name="Normal 3 2 2 2 4 8 2 2 2 3" xfId="31655"/>
    <cellStyle name="Normal 3 2 2 2 4 8 2 2 3" xfId="16179"/>
    <cellStyle name="Normal 3 2 2 2 4 8 2 2 3 2" xfId="46091"/>
    <cellStyle name="Normal 3 2 2 2 4 8 2 2 4" xfId="31654"/>
    <cellStyle name="Normal 3 2 2 2 4 8 2 3" xfId="1742"/>
    <cellStyle name="Normal 3 2 2 2 4 8 2 3 2" xfId="23656"/>
    <cellStyle name="Normal 3 2 2 2 4 8 2 3 2 2" xfId="53568"/>
    <cellStyle name="Normal 3 2 2 2 4 8 2 3 3" xfId="31656"/>
    <cellStyle name="Normal 3 2 2 2 4 8 2 4" xfId="16178"/>
    <cellStyle name="Normal 3 2 2 2 4 8 2 4 2" xfId="46090"/>
    <cellStyle name="Normal 3 2 2 2 4 8 2 5" xfId="31653"/>
    <cellStyle name="Normal 3 2 2 2 4 8 3" xfId="1743"/>
    <cellStyle name="Normal 3 2 2 2 4 8 3 2" xfId="1744"/>
    <cellStyle name="Normal 3 2 2 2 4 8 3 2 2" xfId="23658"/>
    <cellStyle name="Normal 3 2 2 2 4 8 3 2 2 2" xfId="53570"/>
    <cellStyle name="Normal 3 2 2 2 4 8 3 2 3" xfId="31658"/>
    <cellStyle name="Normal 3 2 2 2 4 8 3 3" xfId="16180"/>
    <cellStyle name="Normal 3 2 2 2 4 8 3 3 2" xfId="46092"/>
    <cellStyle name="Normal 3 2 2 2 4 8 3 4" xfId="31657"/>
    <cellStyle name="Normal 3 2 2 2 4 8 4" xfId="1745"/>
    <cellStyle name="Normal 3 2 2 2 4 8 4 2" xfId="23655"/>
    <cellStyle name="Normal 3 2 2 2 4 8 4 2 2" xfId="53567"/>
    <cellStyle name="Normal 3 2 2 2 4 8 4 3" xfId="31659"/>
    <cellStyle name="Normal 3 2 2 2 4 8 5" xfId="16177"/>
    <cellStyle name="Normal 3 2 2 2 4 8 5 2" xfId="46089"/>
    <cellStyle name="Normal 3 2 2 2 4 8 6" xfId="31652"/>
    <cellStyle name="Normal 3 2 2 2 4 9" xfId="1746"/>
    <cellStyle name="Normal 3 2 2 2 4 9 2" xfId="1747"/>
    <cellStyle name="Normal 3 2 2 2 4 9 2 2" xfId="1748"/>
    <cellStyle name="Normal 3 2 2 2 4 9 2 2 2" xfId="23660"/>
    <cellStyle name="Normal 3 2 2 2 4 9 2 2 2 2" xfId="53572"/>
    <cellStyle name="Normal 3 2 2 2 4 9 2 2 3" xfId="31662"/>
    <cellStyle name="Normal 3 2 2 2 4 9 2 3" xfId="16182"/>
    <cellStyle name="Normal 3 2 2 2 4 9 2 3 2" xfId="46094"/>
    <cellStyle name="Normal 3 2 2 2 4 9 2 4" xfId="31661"/>
    <cellStyle name="Normal 3 2 2 2 4 9 3" xfId="1749"/>
    <cellStyle name="Normal 3 2 2 2 4 9 3 2" xfId="23659"/>
    <cellStyle name="Normal 3 2 2 2 4 9 3 2 2" xfId="53571"/>
    <cellStyle name="Normal 3 2 2 2 4 9 3 3" xfId="31663"/>
    <cellStyle name="Normal 3 2 2 2 4 9 4" xfId="16181"/>
    <cellStyle name="Normal 3 2 2 2 4 9 4 2" xfId="46093"/>
    <cellStyle name="Normal 3 2 2 2 4 9 5" xfId="31660"/>
    <cellStyle name="Normal 3 2 2 2 5" xfId="347"/>
    <cellStyle name="Normal 3 2 2 2 5 2" xfId="1750"/>
    <cellStyle name="Normal 3 2 2 2 5 2 2" xfId="1751"/>
    <cellStyle name="Normal 3 2 2 2 5 2 2 2" xfId="1752"/>
    <cellStyle name="Normal 3 2 2 2 5 2 2 2 2" xfId="1753"/>
    <cellStyle name="Normal 3 2 2 2 5 2 2 2 2 2" xfId="23663"/>
    <cellStyle name="Normal 3 2 2 2 5 2 2 2 2 2 2" xfId="53575"/>
    <cellStyle name="Normal 3 2 2 2 5 2 2 2 2 3" xfId="31667"/>
    <cellStyle name="Normal 3 2 2 2 5 2 2 2 3" xfId="16185"/>
    <cellStyle name="Normal 3 2 2 2 5 2 2 2 3 2" xfId="46097"/>
    <cellStyle name="Normal 3 2 2 2 5 2 2 2 4" xfId="31666"/>
    <cellStyle name="Normal 3 2 2 2 5 2 2 3" xfId="1754"/>
    <cellStyle name="Normal 3 2 2 2 5 2 2 3 2" xfId="23662"/>
    <cellStyle name="Normal 3 2 2 2 5 2 2 3 2 2" xfId="53574"/>
    <cellStyle name="Normal 3 2 2 2 5 2 2 3 3" xfId="31668"/>
    <cellStyle name="Normal 3 2 2 2 5 2 2 4" xfId="16184"/>
    <cellStyle name="Normal 3 2 2 2 5 2 2 4 2" xfId="46096"/>
    <cellStyle name="Normal 3 2 2 2 5 2 2 5" xfId="31665"/>
    <cellStyle name="Normal 3 2 2 2 5 2 3" xfId="1755"/>
    <cellStyle name="Normal 3 2 2 2 5 2 3 2" xfId="1756"/>
    <cellStyle name="Normal 3 2 2 2 5 2 3 2 2" xfId="23664"/>
    <cellStyle name="Normal 3 2 2 2 5 2 3 2 2 2" xfId="53576"/>
    <cellStyle name="Normal 3 2 2 2 5 2 3 2 3" xfId="31670"/>
    <cellStyle name="Normal 3 2 2 2 5 2 3 3" xfId="16186"/>
    <cellStyle name="Normal 3 2 2 2 5 2 3 3 2" xfId="46098"/>
    <cellStyle name="Normal 3 2 2 2 5 2 3 4" xfId="31669"/>
    <cellStyle name="Normal 3 2 2 2 5 2 4" xfId="1757"/>
    <cellStyle name="Normal 3 2 2 2 5 2 4 2" xfId="23661"/>
    <cellStyle name="Normal 3 2 2 2 5 2 4 2 2" xfId="53573"/>
    <cellStyle name="Normal 3 2 2 2 5 2 4 3" xfId="31671"/>
    <cellStyle name="Normal 3 2 2 2 5 2 5" xfId="16183"/>
    <cellStyle name="Normal 3 2 2 2 5 2 5 2" xfId="46095"/>
    <cellStyle name="Normal 3 2 2 2 5 2 6" xfId="31664"/>
    <cellStyle name="Normal 3 2 2 2 5 3" xfId="1758"/>
    <cellStyle name="Normal 3 2 2 2 5 3 2" xfId="1759"/>
    <cellStyle name="Normal 3 2 2 2 5 3 2 2" xfId="1760"/>
    <cellStyle name="Normal 3 2 2 2 5 3 2 2 2" xfId="1761"/>
    <cellStyle name="Normal 3 2 2 2 5 3 2 2 2 2" xfId="23667"/>
    <cellStyle name="Normal 3 2 2 2 5 3 2 2 2 2 2" xfId="53579"/>
    <cellStyle name="Normal 3 2 2 2 5 3 2 2 2 3" xfId="31675"/>
    <cellStyle name="Normal 3 2 2 2 5 3 2 2 3" xfId="16189"/>
    <cellStyle name="Normal 3 2 2 2 5 3 2 2 3 2" xfId="46101"/>
    <cellStyle name="Normal 3 2 2 2 5 3 2 2 4" xfId="31674"/>
    <cellStyle name="Normal 3 2 2 2 5 3 2 3" xfId="1762"/>
    <cellStyle name="Normal 3 2 2 2 5 3 2 3 2" xfId="23666"/>
    <cellStyle name="Normal 3 2 2 2 5 3 2 3 2 2" xfId="53578"/>
    <cellStyle name="Normal 3 2 2 2 5 3 2 3 3" xfId="31676"/>
    <cellStyle name="Normal 3 2 2 2 5 3 2 4" xfId="16188"/>
    <cellStyle name="Normal 3 2 2 2 5 3 2 4 2" xfId="46100"/>
    <cellStyle name="Normal 3 2 2 2 5 3 2 5" xfId="31673"/>
    <cellStyle name="Normal 3 2 2 2 5 3 3" xfId="1763"/>
    <cellStyle name="Normal 3 2 2 2 5 3 3 2" xfId="1764"/>
    <cellStyle name="Normal 3 2 2 2 5 3 3 2 2" xfId="23668"/>
    <cellStyle name="Normal 3 2 2 2 5 3 3 2 2 2" xfId="53580"/>
    <cellStyle name="Normal 3 2 2 2 5 3 3 2 3" xfId="31678"/>
    <cellStyle name="Normal 3 2 2 2 5 3 3 3" xfId="16190"/>
    <cellStyle name="Normal 3 2 2 2 5 3 3 3 2" xfId="46102"/>
    <cellStyle name="Normal 3 2 2 2 5 3 3 4" xfId="31677"/>
    <cellStyle name="Normal 3 2 2 2 5 3 4" xfId="1765"/>
    <cellStyle name="Normal 3 2 2 2 5 3 4 2" xfId="23665"/>
    <cellStyle name="Normal 3 2 2 2 5 3 4 2 2" xfId="53577"/>
    <cellStyle name="Normal 3 2 2 2 5 3 4 3" xfId="31679"/>
    <cellStyle name="Normal 3 2 2 2 5 3 5" xfId="16187"/>
    <cellStyle name="Normal 3 2 2 2 5 3 5 2" xfId="46099"/>
    <cellStyle name="Normal 3 2 2 2 5 3 6" xfId="31672"/>
    <cellStyle name="Normal 3 2 2 2 5 4" xfId="1766"/>
    <cellStyle name="Normal 3 2 2 2 5 4 2" xfId="1767"/>
    <cellStyle name="Normal 3 2 2 2 5 4 2 2" xfId="1768"/>
    <cellStyle name="Normal 3 2 2 2 5 4 2 2 2" xfId="23670"/>
    <cellStyle name="Normal 3 2 2 2 5 4 2 2 2 2" xfId="53582"/>
    <cellStyle name="Normal 3 2 2 2 5 4 2 2 3" xfId="31682"/>
    <cellStyle name="Normal 3 2 2 2 5 4 2 3" xfId="16192"/>
    <cellStyle name="Normal 3 2 2 2 5 4 2 3 2" xfId="46104"/>
    <cellStyle name="Normal 3 2 2 2 5 4 2 4" xfId="31681"/>
    <cellStyle name="Normal 3 2 2 2 5 4 3" xfId="1769"/>
    <cellStyle name="Normal 3 2 2 2 5 4 3 2" xfId="23669"/>
    <cellStyle name="Normal 3 2 2 2 5 4 3 2 2" xfId="53581"/>
    <cellStyle name="Normal 3 2 2 2 5 4 3 3" xfId="31683"/>
    <cellStyle name="Normal 3 2 2 2 5 4 4" xfId="16191"/>
    <cellStyle name="Normal 3 2 2 2 5 4 4 2" xfId="46103"/>
    <cellStyle name="Normal 3 2 2 2 5 4 5" xfId="31680"/>
    <cellStyle name="Normal 3 2 2 2 5 5" xfId="1770"/>
    <cellStyle name="Normal 3 2 2 2 5 5 2" xfId="1771"/>
    <cellStyle name="Normal 3 2 2 2 5 5 2 2" xfId="23671"/>
    <cellStyle name="Normal 3 2 2 2 5 5 2 2 2" xfId="53583"/>
    <cellStyle name="Normal 3 2 2 2 5 5 2 3" xfId="31685"/>
    <cellStyle name="Normal 3 2 2 2 5 5 3" xfId="16193"/>
    <cellStyle name="Normal 3 2 2 2 5 5 3 2" xfId="46105"/>
    <cellStyle name="Normal 3 2 2 2 5 5 4" xfId="31684"/>
    <cellStyle name="Normal 3 2 2 2 5 6" xfId="1772"/>
    <cellStyle name="Normal 3 2 2 2 5 6 2" xfId="22811"/>
    <cellStyle name="Normal 3 2 2 2 5 6 2 2" xfId="52723"/>
    <cellStyle name="Normal 3 2 2 2 5 6 3" xfId="31686"/>
    <cellStyle name="Normal 3 2 2 2 5 7" xfId="15333"/>
    <cellStyle name="Normal 3 2 2 2 5 7 2" xfId="45245"/>
    <cellStyle name="Normal 3 2 2 2 5 8" xfId="30289"/>
    <cellStyle name="Normal 3 2 2 2 6" xfId="226"/>
    <cellStyle name="Normal 3 2 2 2 6 2" xfId="1773"/>
    <cellStyle name="Normal 3 2 2 2 6 2 2" xfId="1774"/>
    <cellStyle name="Normal 3 2 2 2 6 2 2 2" xfId="1775"/>
    <cellStyle name="Normal 3 2 2 2 6 2 2 2 2" xfId="1776"/>
    <cellStyle name="Normal 3 2 2 2 6 2 2 2 2 2" xfId="23674"/>
    <cellStyle name="Normal 3 2 2 2 6 2 2 2 2 2 2" xfId="53586"/>
    <cellStyle name="Normal 3 2 2 2 6 2 2 2 2 3" xfId="31690"/>
    <cellStyle name="Normal 3 2 2 2 6 2 2 2 3" xfId="16196"/>
    <cellStyle name="Normal 3 2 2 2 6 2 2 2 3 2" xfId="46108"/>
    <cellStyle name="Normal 3 2 2 2 6 2 2 2 4" xfId="31689"/>
    <cellStyle name="Normal 3 2 2 2 6 2 2 3" xfId="1777"/>
    <cellStyle name="Normal 3 2 2 2 6 2 2 3 2" xfId="23673"/>
    <cellStyle name="Normal 3 2 2 2 6 2 2 3 2 2" xfId="53585"/>
    <cellStyle name="Normal 3 2 2 2 6 2 2 3 3" xfId="31691"/>
    <cellStyle name="Normal 3 2 2 2 6 2 2 4" xfId="16195"/>
    <cellStyle name="Normal 3 2 2 2 6 2 2 4 2" xfId="46107"/>
    <cellStyle name="Normal 3 2 2 2 6 2 2 5" xfId="31688"/>
    <cellStyle name="Normal 3 2 2 2 6 2 3" xfId="1778"/>
    <cellStyle name="Normal 3 2 2 2 6 2 3 2" xfId="1779"/>
    <cellStyle name="Normal 3 2 2 2 6 2 3 2 2" xfId="23675"/>
    <cellStyle name="Normal 3 2 2 2 6 2 3 2 2 2" xfId="53587"/>
    <cellStyle name="Normal 3 2 2 2 6 2 3 2 3" xfId="31693"/>
    <cellStyle name="Normal 3 2 2 2 6 2 3 3" xfId="16197"/>
    <cellStyle name="Normal 3 2 2 2 6 2 3 3 2" xfId="46109"/>
    <cellStyle name="Normal 3 2 2 2 6 2 3 4" xfId="31692"/>
    <cellStyle name="Normal 3 2 2 2 6 2 4" xfId="1780"/>
    <cellStyle name="Normal 3 2 2 2 6 2 4 2" xfId="23672"/>
    <cellStyle name="Normal 3 2 2 2 6 2 4 2 2" xfId="53584"/>
    <cellStyle name="Normal 3 2 2 2 6 2 4 3" xfId="31694"/>
    <cellStyle name="Normal 3 2 2 2 6 2 5" xfId="16194"/>
    <cellStyle name="Normal 3 2 2 2 6 2 5 2" xfId="46106"/>
    <cellStyle name="Normal 3 2 2 2 6 2 6" xfId="31687"/>
    <cellStyle name="Normal 3 2 2 2 6 3" xfId="1781"/>
    <cellStyle name="Normal 3 2 2 2 6 3 2" xfId="1782"/>
    <cellStyle name="Normal 3 2 2 2 6 3 2 2" xfId="1783"/>
    <cellStyle name="Normal 3 2 2 2 6 3 2 2 2" xfId="1784"/>
    <cellStyle name="Normal 3 2 2 2 6 3 2 2 2 2" xfId="23678"/>
    <cellStyle name="Normal 3 2 2 2 6 3 2 2 2 2 2" xfId="53590"/>
    <cellStyle name="Normal 3 2 2 2 6 3 2 2 2 3" xfId="31698"/>
    <cellStyle name="Normal 3 2 2 2 6 3 2 2 3" xfId="16200"/>
    <cellStyle name="Normal 3 2 2 2 6 3 2 2 3 2" xfId="46112"/>
    <cellStyle name="Normal 3 2 2 2 6 3 2 2 4" xfId="31697"/>
    <cellStyle name="Normal 3 2 2 2 6 3 2 3" xfId="1785"/>
    <cellStyle name="Normal 3 2 2 2 6 3 2 3 2" xfId="23677"/>
    <cellStyle name="Normal 3 2 2 2 6 3 2 3 2 2" xfId="53589"/>
    <cellStyle name="Normal 3 2 2 2 6 3 2 3 3" xfId="31699"/>
    <cellStyle name="Normal 3 2 2 2 6 3 2 4" xfId="16199"/>
    <cellStyle name="Normal 3 2 2 2 6 3 2 4 2" xfId="46111"/>
    <cellStyle name="Normal 3 2 2 2 6 3 2 5" xfId="31696"/>
    <cellStyle name="Normal 3 2 2 2 6 3 3" xfId="1786"/>
    <cellStyle name="Normal 3 2 2 2 6 3 3 2" xfId="1787"/>
    <cellStyle name="Normal 3 2 2 2 6 3 3 2 2" xfId="23679"/>
    <cellStyle name="Normal 3 2 2 2 6 3 3 2 2 2" xfId="53591"/>
    <cellStyle name="Normal 3 2 2 2 6 3 3 2 3" xfId="31701"/>
    <cellStyle name="Normal 3 2 2 2 6 3 3 3" xfId="16201"/>
    <cellStyle name="Normal 3 2 2 2 6 3 3 3 2" xfId="46113"/>
    <cellStyle name="Normal 3 2 2 2 6 3 3 4" xfId="31700"/>
    <cellStyle name="Normal 3 2 2 2 6 3 4" xfId="1788"/>
    <cellStyle name="Normal 3 2 2 2 6 3 4 2" xfId="23676"/>
    <cellStyle name="Normal 3 2 2 2 6 3 4 2 2" xfId="53588"/>
    <cellStyle name="Normal 3 2 2 2 6 3 4 3" xfId="31702"/>
    <cellStyle name="Normal 3 2 2 2 6 3 5" xfId="16198"/>
    <cellStyle name="Normal 3 2 2 2 6 3 5 2" xfId="46110"/>
    <cellStyle name="Normal 3 2 2 2 6 3 6" xfId="31695"/>
    <cellStyle name="Normal 3 2 2 2 6 4" xfId="1789"/>
    <cellStyle name="Normal 3 2 2 2 6 4 2" xfId="1790"/>
    <cellStyle name="Normal 3 2 2 2 6 4 2 2" xfId="1791"/>
    <cellStyle name="Normal 3 2 2 2 6 4 2 2 2" xfId="23681"/>
    <cellStyle name="Normal 3 2 2 2 6 4 2 2 2 2" xfId="53593"/>
    <cellStyle name="Normal 3 2 2 2 6 4 2 2 3" xfId="31705"/>
    <cellStyle name="Normal 3 2 2 2 6 4 2 3" xfId="16203"/>
    <cellStyle name="Normal 3 2 2 2 6 4 2 3 2" xfId="46115"/>
    <cellStyle name="Normal 3 2 2 2 6 4 2 4" xfId="31704"/>
    <cellStyle name="Normal 3 2 2 2 6 4 3" xfId="1792"/>
    <cellStyle name="Normal 3 2 2 2 6 4 3 2" xfId="23680"/>
    <cellStyle name="Normal 3 2 2 2 6 4 3 2 2" xfId="53592"/>
    <cellStyle name="Normal 3 2 2 2 6 4 3 3" xfId="31706"/>
    <cellStyle name="Normal 3 2 2 2 6 4 4" xfId="16202"/>
    <cellStyle name="Normal 3 2 2 2 6 4 4 2" xfId="46114"/>
    <cellStyle name="Normal 3 2 2 2 6 4 5" xfId="31703"/>
    <cellStyle name="Normal 3 2 2 2 6 5" xfId="1793"/>
    <cellStyle name="Normal 3 2 2 2 6 5 2" xfId="1794"/>
    <cellStyle name="Normal 3 2 2 2 6 5 2 2" xfId="23682"/>
    <cellStyle name="Normal 3 2 2 2 6 5 2 2 2" xfId="53594"/>
    <cellStyle name="Normal 3 2 2 2 6 5 2 3" xfId="31708"/>
    <cellStyle name="Normal 3 2 2 2 6 5 3" xfId="16204"/>
    <cellStyle name="Normal 3 2 2 2 6 5 3 2" xfId="46116"/>
    <cellStyle name="Normal 3 2 2 2 6 5 4" xfId="31707"/>
    <cellStyle name="Normal 3 2 2 2 6 6" xfId="1795"/>
    <cellStyle name="Normal 3 2 2 2 6 6 2" xfId="22690"/>
    <cellStyle name="Normal 3 2 2 2 6 6 2 2" xfId="52602"/>
    <cellStyle name="Normal 3 2 2 2 6 6 3" xfId="31709"/>
    <cellStyle name="Normal 3 2 2 2 6 7" xfId="15212"/>
    <cellStyle name="Normal 3 2 2 2 6 7 2" xfId="45124"/>
    <cellStyle name="Normal 3 2 2 2 6 8" xfId="30168"/>
    <cellStyle name="Normal 3 2 2 2 7" xfId="473"/>
    <cellStyle name="Normal 3 2 2 2 7 2" xfId="1796"/>
    <cellStyle name="Normal 3 2 2 2 7 2 2" xfId="1797"/>
    <cellStyle name="Normal 3 2 2 2 7 2 2 2" xfId="1798"/>
    <cellStyle name="Normal 3 2 2 2 7 2 2 2 2" xfId="1799"/>
    <cellStyle name="Normal 3 2 2 2 7 2 2 2 2 2" xfId="23685"/>
    <cellStyle name="Normal 3 2 2 2 7 2 2 2 2 2 2" xfId="53597"/>
    <cellStyle name="Normal 3 2 2 2 7 2 2 2 2 3" xfId="31713"/>
    <cellStyle name="Normal 3 2 2 2 7 2 2 2 3" xfId="16207"/>
    <cellStyle name="Normal 3 2 2 2 7 2 2 2 3 2" xfId="46119"/>
    <cellStyle name="Normal 3 2 2 2 7 2 2 2 4" xfId="31712"/>
    <cellStyle name="Normal 3 2 2 2 7 2 2 3" xfId="1800"/>
    <cellStyle name="Normal 3 2 2 2 7 2 2 3 2" xfId="23684"/>
    <cellStyle name="Normal 3 2 2 2 7 2 2 3 2 2" xfId="53596"/>
    <cellStyle name="Normal 3 2 2 2 7 2 2 3 3" xfId="31714"/>
    <cellStyle name="Normal 3 2 2 2 7 2 2 4" xfId="16206"/>
    <cellStyle name="Normal 3 2 2 2 7 2 2 4 2" xfId="46118"/>
    <cellStyle name="Normal 3 2 2 2 7 2 2 5" xfId="31711"/>
    <cellStyle name="Normal 3 2 2 2 7 2 3" xfId="1801"/>
    <cellStyle name="Normal 3 2 2 2 7 2 3 2" xfId="1802"/>
    <cellStyle name="Normal 3 2 2 2 7 2 3 2 2" xfId="23686"/>
    <cellStyle name="Normal 3 2 2 2 7 2 3 2 2 2" xfId="53598"/>
    <cellStyle name="Normal 3 2 2 2 7 2 3 2 3" xfId="31716"/>
    <cellStyle name="Normal 3 2 2 2 7 2 3 3" xfId="16208"/>
    <cellStyle name="Normal 3 2 2 2 7 2 3 3 2" xfId="46120"/>
    <cellStyle name="Normal 3 2 2 2 7 2 3 4" xfId="31715"/>
    <cellStyle name="Normal 3 2 2 2 7 2 4" xfId="1803"/>
    <cellStyle name="Normal 3 2 2 2 7 2 4 2" xfId="23683"/>
    <cellStyle name="Normal 3 2 2 2 7 2 4 2 2" xfId="53595"/>
    <cellStyle name="Normal 3 2 2 2 7 2 4 3" xfId="31717"/>
    <cellStyle name="Normal 3 2 2 2 7 2 5" xfId="16205"/>
    <cellStyle name="Normal 3 2 2 2 7 2 5 2" xfId="46117"/>
    <cellStyle name="Normal 3 2 2 2 7 2 6" xfId="31710"/>
    <cellStyle name="Normal 3 2 2 2 7 3" xfId="1804"/>
    <cellStyle name="Normal 3 2 2 2 7 3 2" xfId="1805"/>
    <cellStyle name="Normal 3 2 2 2 7 3 2 2" xfId="1806"/>
    <cellStyle name="Normal 3 2 2 2 7 3 2 2 2" xfId="23688"/>
    <cellStyle name="Normal 3 2 2 2 7 3 2 2 2 2" xfId="53600"/>
    <cellStyle name="Normal 3 2 2 2 7 3 2 2 3" xfId="31720"/>
    <cellStyle name="Normal 3 2 2 2 7 3 2 3" xfId="16210"/>
    <cellStyle name="Normal 3 2 2 2 7 3 2 3 2" xfId="46122"/>
    <cellStyle name="Normal 3 2 2 2 7 3 2 4" xfId="31719"/>
    <cellStyle name="Normal 3 2 2 2 7 3 3" xfId="1807"/>
    <cellStyle name="Normal 3 2 2 2 7 3 3 2" xfId="23687"/>
    <cellStyle name="Normal 3 2 2 2 7 3 3 2 2" xfId="53599"/>
    <cellStyle name="Normal 3 2 2 2 7 3 3 3" xfId="31721"/>
    <cellStyle name="Normal 3 2 2 2 7 3 4" xfId="16209"/>
    <cellStyle name="Normal 3 2 2 2 7 3 4 2" xfId="46121"/>
    <cellStyle name="Normal 3 2 2 2 7 3 5" xfId="31718"/>
    <cellStyle name="Normal 3 2 2 2 7 4" xfId="1808"/>
    <cellStyle name="Normal 3 2 2 2 7 4 2" xfId="1809"/>
    <cellStyle name="Normal 3 2 2 2 7 4 2 2" xfId="23689"/>
    <cellStyle name="Normal 3 2 2 2 7 4 2 2 2" xfId="53601"/>
    <cellStyle name="Normal 3 2 2 2 7 4 2 3" xfId="31723"/>
    <cellStyle name="Normal 3 2 2 2 7 4 3" xfId="16211"/>
    <cellStyle name="Normal 3 2 2 2 7 4 3 2" xfId="46123"/>
    <cellStyle name="Normal 3 2 2 2 7 4 4" xfId="31722"/>
    <cellStyle name="Normal 3 2 2 2 7 5" xfId="1810"/>
    <cellStyle name="Normal 3 2 2 2 7 5 2" xfId="22936"/>
    <cellStyle name="Normal 3 2 2 2 7 5 2 2" xfId="52848"/>
    <cellStyle name="Normal 3 2 2 2 7 5 3" xfId="31724"/>
    <cellStyle name="Normal 3 2 2 2 7 6" xfId="15458"/>
    <cellStyle name="Normal 3 2 2 2 7 6 2" xfId="45370"/>
    <cellStyle name="Normal 3 2 2 2 7 7" xfId="30414"/>
    <cellStyle name="Normal 3 2 2 2 8" xfId="598"/>
    <cellStyle name="Normal 3 2 2 2 8 2" xfId="1811"/>
    <cellStyle name="Normal 3 2 2 2 8 2 2" xfId="1812"/>
    <cellStyle name="Normal 3 2 2 2 8 2 2 2" xfId="1813"/>
    <cellStyle name="Normal 3 2 2 2 8 2 2 2 2" xfId="1814"/>
    <cellStyle name="Normal 3 2 2 2 8 2 2 2 2 2" xfId="23692"/>
    <cellStyle name="Normal 3 2 2 2 8 2 2 2 2 2 2" xfId="53604"/>
    <cellStyle name="Normal 3 2 2 2 8 2 2 2 2 3" xfId="31728"/>
    <cellStyle name="Normal 3 2 2 2 8 2 2 2 3" xfId="16214"/>
    <cellStyle name="Normal 3 2 2 2 8 2 2 2 3 2" xfId="46126"/>
    <cellStyle name="Normal 3 2 2 2 8 2 2 2 4" xfId="31727"/>
    <cellStyle name="Normal 3 2 2 2 8 2 2 3" xfId="1815"/>
    <cellStyle name="Normal 3 2 2 2 8 2 2 3 2" xfId="23691"/>
    <cellStyle name="Normal 3 2 2 2 8 2 2 3 2 2" xfId="53603"/>
    <cellStyle name="Normal 3 2 2 2 8 2 2 3 3" xfId="31729"/>
    <cellStyle name="Normal 3 2 2 2 8 2 2 4" xfId="16213"/>
    <cellStyle name="Normal 3 2 2 2 8 2 2 4 2" xfId="46125"/>
    <cellStyle name="Normal 3 2 2 2 8 2 2 5" xfId="31726"/>
    <cellStyle name="Normal 3 2 2 2 8 2 3" xfId="1816"/>
    <cellStyle name="Normal 3 2 2 2 8 2 3 2" xfId="1817"/>
    <cellStyle name="Normal 3 2 2 2 8 2 3 2 2" xfId="23693"/>
    <cellStyle name="Normal 3 2 2 2 8 2 3 2 2 2" xfId="53605"/>
    <cellStyle name="Normal 3 2 2 2 8 2 3 2 3" xfId="31731"/>
    <cellStyle name="Normal 3 2 2 2 8 2 3 3" xfId="16215"/>
    <cellStyle name="Normal 3 2 2 2 8 2 3 3 2" xfId="46127"/>
    <cellStyle name="Normal 3 2 2 2 8 2 3 4" xfId="31730"/>
    <cellStyle name="Normal 3 2 2 2 8 2 4" xfId="1818"/>
    <cellStyle name="Normal 3 2 2 2 8 2 4 2" xfId="23690"/>
    <cellStyle name="Normal 3 2 2 2 8 2 4 2 2" xfId="53602"/>
    <cellStyle name="Normal 3 2 2 2 8 2 4 3" xfId="31732"/>
    <cellStyle name="Normal 3 2 2 2 8 2 5" xfId="16212"/>
    <cellStyle name="Normal 3 2 2 2 8 2 5 2" xfId="46124"/>
    <cellStyle name="Normal 3 2 2 2 8 2 6" xfId="31725"/>
    <cellStyle name="Normal 3 2 2 2 8 3" xfId="1819"/>
    <cellStyle name="Normal 3 2 2 2 8 3 2" xfId="1820"/>
    <cellStyle name="Normal 3 2 2 2 8 3 2 2" xfId="1821"/>
    <cellStyle name="Normal 3 2 2 2 8 3 2 2 2" xfId="23695"/>
    <cellStyle name="Normal 3 2 2 2 8 3 2 2 2 2" xfId="53607"/>
    <cellStyle name="Normal 3 2 2 2 8 3 2 2 3" xfId="31735"/>
    <cellStyle name="Normal 3 2 2 2 8 3 2 3" xfId="16217"/>
    <cellStyle name="Normal 3 2 2 2 8 3 2 3 2" xfId="46129"/>
    <cellStyle name="Normal 3 2 2 2 8 3 2 4" xfId="31734"/>
    <cellStyle name="Normal 3 2 2 2 8 3 3" xfId="1822"/>
    <cellStyle name="Normal 3 2 2 2 8 3 3 2" xfId="23694"/>
    <cellStyle name="Normal 3 2 2 2 8 3 3 2 2" xfId="53606"/>
    <cellStyle name="Normal 3 2 2 2 8 3 3 3" xfId="31736"/>
    <cellStyle name="Normal 3 2 2 2 8 3 4" xfId="16216"/>
    <cellStyle name="Normal 3 2 2 2 8 3 4 2" xfId="46128"/>
    <cellStyle name="Normal 3 2 2 2 8 3 5" xfId="31733"/>
    <cellStyle name="Normal 3 2 2 2 8 4" xfId="1823"/>
    <cellStyle name="Normal 3 2 2 2 8 4 2" xfId="1824"/>
    <cellStyle name="Normal 3 2 2 2 8 4 2 2" xfId="23696"/>
    <cellStyle name="Normal 3 2 2 2 8 4 2 2 2" xfId="53608"/>
    <cellStyle name="Normal 3 2 2 2 8 4 2 3" xfId="31738"/>
    <cellStyle name="Normal 3 2 2 2 8 4 3" xfId="16218"/>
    <cellStyle name="Normal 3 2 2 2 8 4 3 2" xfId="46130"/>
    <cellStyle name="Normal 3 2 2 2 8 4 4" xfId="31737"/>
    <cellStyle name="Normal 3 2 2 2 8 5" xfId="1825"/>
    <cellStyle name="Normal 3 2 2 2 8 5 2" xfId="23061"/>
    <cellStyle name="Normal 3 2 2 2 8 5 2 2" xfId="52973"/>
    <cellStyle name="Normal 3 2 2 2 8 5 3" xfId="31739"/>
    <cellStyle name="Normal 3 2 2 2 8 6" xfId="15583"/>
    <cellStyle name="Normal 3 2 2 2 8 6 2" xfId="45495"/>
    <cellStyle name="Normal 3 2 2 2 8 7" xfId="30539"/>
    <cellStyle name="Normal 3 2 2 2 9" xfId="1826"/>
    <cellStyle name="Normal 3 2 2 2 9 2" xfId="1827"/>
    <cellStyle name="Normal 3 2 2 2 9 2 2" xfId="1828"/>
    <cellStyle name="Normal 3 2 2 2 9 2 2 2" xfId="1829"/>
    <cellStyle name="Normal 3 2 2 2 9 2 2 2 2" xfId="1830"/>
    <cellStyle name="Normal 3 2 2 2 9 2 2 2 2 2" xfId="23700"/>
    <cellStyle name="Normal 3 2 2 2 9 2 2 2 2 2 2" xfId="53612"/>
    <cellStyle name="Normal 3 2 2 2 9 2 2 2 2 3" xfId="31744"/>
    <cellStyle name="Normal 3 2 2 2 9 2 2 2 3" xfId="16222"/>
    <cellStyle name="Normal 3 2 2 2 9 2 2 2 3 2" xfId="46134"/>
    <cellStyle name="Normal 3 2 2 2 9 2 2 2 4" xfId="31743"/>
    <cellStyle name="Normal 3 2 2 2 9 2 2 3" xfId="1831"/>
    <cellStyle name="Normal 3 2 2 2 9 2 2 3 2" xfId="23699"/>
    <cellStyle name="Normal 3 2 2 2 9 2 2 3 2 2" xfId="53611"/>
    <cellStyle name="Normal 3 2 2 2 9 2 2 3 3" xfId="31745"/>
    <cellStyle name="Normal 3 2 2 2 9 2 2 4" xfId="16221"/>
    <cellStyle name="Normal 3 2 2 2 9 2 2 4 2" xfId="46133"/>
    <cellStyle name="Normal 3 2 2 2 9 2 2 5" xfId="31742"/>
    <cellStyle name="Normal 3 2 2 2 9 2 3" xfId="1832"/>
    <cellStyle name="Normal 3 2 2 2 9 2 3 2" xfId="1833"/>
    <cellStyle name="Normal 3 2 2 2 9 2 3 2 2" xfId="23701"/>
    <cellStyle name="Normal 3 2 2 2 9 2 3 2 2 2" xfId="53613"/>
    <cellStyle name="Normal 3 2 2 2 9 2 3 2 3" xfId="31747"/>
    <cellStyle name="Normal 3 2 2 2 9 2 3 3" xfId="16223"/>
    <cellStyle name="Normal 3 2 2 2 9 2 3 3 2" xfId="46135"/>
    <cellStyle name="Normal 3 2 2 2 9 2 3 4" xfId="31746"/>
    <cellStyle name="Normal 3 2 2 2 9 2 4" xfId="1834"/>
    <cellStyle name="Normal 3 2 2 2 9 2 4 2" xfId="23698"/>
    <cellStyle name="Normal 3 2 2 2 9 2 4 2 2" xfId="53610"/>
    <cellStyle name="Normal 3 2 2 2 9 2 4 3" xfId="31748"/>
    <cellStyle name="Normal 3 2 2 2 9 2 5" xfId="16220"/>
    <cellStyle name="Normal 3 2 2 2 9 2 5 2" xfId="46132"/>
    <cellStyle name="Normal 3 2 2 2 9 2 6" xfId="31741"/>
    <cellStyle name="Normal 3 2 2 2 9 3" xfId="1835"/>
    <cellStyle name="Normal 3 2 2 2 9 3 2" xfId="1836"/>
    <cellStyle name="Normal 3 2 2 2 9 3 2 2" xfId="1837"/>
    <cellStyle name="Normal 3 2 2 2 9 3 2 2 2" xfId="23703"/>
    <cellStyle name="Normal 3 2 2 2 9 3 2 2 2 2" xfId="53615"/>
    <cellStyle name="Normal 3 2 2 2 9 3 2 2 3" xfId="31751"/>
    <cellStyle name="Normal 3 2 2 2 9 3 2 3" xfId="16225"/>
    <cellStyle name="Normal 3 2 2 2 9 3 2 3 2" xfId="46137"/>
    <cellStyle name="Normal 3 2 2 2 9 3 2 4" xfId="31750"/>
    <cellStyle name="Normal 3 2 2 2 9 3 3" xfId="1838"/>
    <cellStyle name="Normal 3 2 2 2 9 3 3 2" xfId="23702"/>
    <cellStyle name="Normal 3 2 2 2 9 3 3 2 2" xfId="53614"/>
    <cellStyle name="Normal 3 2 2 2 9 3 3 3" xfId="31752"/>
    <cellStyle name="Normal 3 2 2 2 9 3 4" xfId="16224"/>
    <cellStyle name="Normal 3 2 2 2 9 3 4 2" xfId="46136"/>
    <cellStyle name="Normal 3 2 2 2 9 3 5" xfId="31749"/>
    <cellStyle name="Normal 3 2 2 2 9 4" xfId="1839"/>
    <cellStyle name="Normal 3 2 2 2 9 4 2" xfId="1840"/>
    <cellStyle name="Normal 3 2 2 2 9 4 2 2" xfId="23704"/>
    <cellStyle name="Normal 3 2 2 2 9 4 2 2 2" xfId="53616"/>
    <cellStyle name="Normal 3 2 2 2 9 4 2 3" xfId="31754"/>
    <cellStyle name="Normal 3 2 2 2 9 4 3" xfId="16226"/>
    <cellStyle name="Normal 3 2 2 2 9 4 3 2" xfId="46138"/>
    <cellStyle name="Normal 3 2 2 2 9 4 4" xfId="31753"/>
    <cellStyle name="Normal 3 2 2 2 9 5" xfId="1841"/>
    <cellStyle name="Normal 3 2 2 2 9 5 2" xfId="23697"/>
    <cellStyle name="Normal 3 2 2 2 9 5 2 2" xfId="53609"/>
    <cellStyle name="Normal 3 2 2 2 9 5 3" xfId="31755"/>
    <cellStyle name="Normal 3 2 2 2 9 6" xfId="16219"/>
    <cellStyle name="Normal 3 2 2 2 9 6 2" xfId="46131"/>
    <cellStyle name="Normal 3 2 2 2 9 7" xfId="31740"/>
    <cellStyle name="Normal 3 2 2 20" xfId="59948"/>
    <cellStyle name="Normal 3 2 2 3" xfId="82"/>
    <cellStyle name="Normal 3 2 2 3 10" xfId="1842"/>
    <cellStyle name="Normal 3 2 2 3 10 2" xfId="1843"/>
    <cellStyle name="Normal 3 2 2 3 10 2 2" xfId="1844"/>
    <cellStyle name="Normal 3 2 2 3 10 2 2 2" xfId="1845"/>
    <cellStyle name="Normal 3 2 2 3 10 2 2 2 2" xfId="23707"/>
    <cellStyle name="Normal 3 2 2 3 10 2 2 2 2 2" xfId="53619"/>
    <cellStyle name="Normal 3 2 2 3 10 2 2 2 3" xfId="31759"/>
    <cellStyle name="Normal 3 2 2 3 10 2 2 3" xfId="16229"/>
    <cellStyle name="Normal 3 2 2 3 10 2 2 3 2" xfId="46141"/>
    <cellStyle name="Normal 3 2 2 3 10 2 2 4" xfId="31758"/>
    <cellStyle name="Normal 3 2 2 3 10 2 3" xfId="1846"/>
    <cellStyle name="Normal 3 2 2 3 10 2 3 2" xfId="23706"/>
    <cellStyle name="Normal 3 2 2 3 10 2 3 2 2" xfId="53618"/>
    <cellStyle name="Normal 3 2 2 3 10 2 3 3" xfId="31760"/>
    <cellStyle name="Normal 3 2 2 3 10 2 4" xfId="16228"/>
    <cellStyle name="Normal 3 2 2 3 10 2 4 2" xfId="46140"/>
    <cellStyle name="Normal 3 2 2 3 10 2 5" xfId="31757"/>
    <cellStyle name="Normal 3 2 2 3 10 3" xfId="1847"/>
    <cellStyle name="Normal 3 2 2 3 10 3 2" xfId="1848"/>
    <cellStyle name="Normal 3 2 2 3 10 3 2 2" xfId="23708"/>
    <cellStyle name="Normal 3 2 2 3 10 3 2 2 2" xfId="53620"/>
    <cellStyle name="Normal 3 2 2 3 10 3 2 3" xfId="31762"/>
    <cellStyle name="Normal 3 2 2 3 10 3 3" xfId="16230"/>
    <cellStyle name="Normal 3 2 2 3 10 3 3 2" xfId="46142"/>
    <cellStyle name="Normal 3 2 2 3 10 3 4" xfId="31761"/>
    <cellStyle name="Normal 3 2 2 3 10 4" xfId="1849"/>
    <cellStyle name="Normal 3 2 2 3 10 4 2" xfId="23705"/>
    <cellStyle name="Normal 3 2 2 3 10 4 2 2" xfId="53617"/>
    <cellStyle name="Normal 3 2 2 3 10 4 3" xfId="31763"/>
    <cellStyle name="Normal 3 2 2 3 10 5" xfId="16227"/>
    <cellStyle name="Normal 3 2 2 3 10 5 2" xfId="46139"/>
    <cellStyle name="Normal 3 2 2 3 10 6" xfId="31756"/>
    <cellStyle name="Normal 3 2 2 3 11" xfId="1850"/>
    <cellStyle name="Normal 3 2 2 3 11 2" xfId="1851"/>
    <cellStyle name="Normal 3 2 2 3 11 2 2" xfId="1852"/>
    <cellStyle name="Normal 3 2 2 3 11 2 2 2" xfId="1853"/>
    <cellStyle name="Normal 3 2 2 3 11 2 2 2 2" xfId="23711"/>
    <cellStyle name="Normal 3 2 2 3 11 2 2 2 2 2" xfId="53623"/>
    <cellStyle name="Normal 3 2 2 3 11 2 2 2 3" xfId="31767"/>
    <cellStyle name="Normal 3 2 2 3 11 2 2 3" xfId="16233"/>
    <cellStyle name="Normal 3 2 2 3 11 2 2 3 2" xfId="46145"/>
    <cellStyle name="Normal 3 2 2 3 11 2 2 4" xfId="31766"/>
    <cellStyle name="Normal 3 2 2 3 11 2 3" xfId="1854"/>
    <cellStyle name="Normal 3 2 2 3 11 2 3 2" xfId="23710"/>
    <cellStyle name="Normal 3 2 2 3 11 2 3 2 2" xfId="53622"/>
    <cellStyle name="Normal 3 2 2 3 11 2 3 3" xfId="31768"/>
    <cellStyle name="Normal 3 2 2 3 11 2 4" xfId="16232"/>
    <cellStyle name="Normal 3 2 2 3 11 2 4 2" xfId="46144"/>
    <cellStyle name="Normal 3 2 2 3 11 2 5" xfId="31765"/>
    <cellStyle name="Normal 3 2 2 3 11 3" xfId="1855"/>
    <cellStyle name="Normal 3 2 2 3 11 3 2" xfId="1856"/>
    <cellStyle name="Normal 3 2 2 3 11 3 2 2" xfId="23712"/>
    <cellStyle name="Normal 3 2 2 3 11 3 2 2 2" xfId="53624"/>
    <cellStyle name="Normal 3 2 2 3 11 3 2 3" xfId="31770"/>
    <cellStyle name="Normal 3 2 2 3 11 3 3" xfId="16234"/>
    <cellStyle name="Normal 3 2 2 3 11 3 3 2" xfId="46146"/>
    <cellStyle name="Normal 3 2 2 3 11 3 4" xfId="31769"/>
    <cellStyle name="Normal 3 2 2 3 11 4" xfId="1857"/>
    <cellStyle name="Normal 3 2 2 3 11 4 2" xfId="23709"/>
    <cellStyle name="Normal 3 2 2 3 11 4 2 2" xfId="53621"/>
    <cellStyle name="Normal 3 2 2 3 11 4 3" xfId="31771"/>
    <cellStyle name="Normal 3 2 2 3 11 5" xfId="16231"/>
    <cellStyle name="Normal 3 2 2 3 11 5 2" xfId="46143"/>
    <cellStyle name="Normal 3 2 2 3 11 6" xfId="31764"/>
    <cellStyle name="Normal 3 2 2 3 12" xfId="1858"/>
    <cellStyle name="Normal 3 2 2 3 12 2" xfId="1859"/>
    <cellStyle name="Normal 3 2 2 3 12 2 2" xfId="1860"/>
    <cellStyle name="Normal 3 2 2 3 12 2 2 2" xfId="23714"/>
    <cellStyle name="Normal 3 2 2 3 12 2 2 2 2" xfId="53626"/>
    <cellStyle name="Normal 3 2 2 3 12 2 2 3" xfId="31774"/>
    <cellStyle name="Normal 3 2 2 3 12 2 3" xfId="16236"/>
    <cellStyle name="Normal 3 2 2 3 12 2 3 2" xfId="46148"/>
    <cellStyle name="Normal 3 2 2 3 12 2 4" xfId="31773"/>
    <cellStyle name="Normal 3 2 2 3 12 3" xfId="1861"/>
    <cellStyle name="Normal 3 2 2 3 12 3 2" xfId="23713"/>
    <cellStyle name="Normal 3 2 2 3 12 3 2 2" xfId="53625"/>
    <cellStyle name="Normal 3 2 2 3 12 3 3" xfId="31775"/>
    <cellStyle name="Normal 3 2 2 3 12 4" xfId="16235"/>
    <cellStyle name="Normal 3 2 2 3 12 4 2" xfId="46147"/>
    <cellStyle name="Normal 3 2 2 3 12 5" xfId="31772"/>
    <cellStyle name="Normal 3 2 2 3 13" xfId="1862"/>
    <cellStyle name="Normal 3 2 2 3 13 2" xfId="1863"/>
    <cellStyle name="Normal 3 2 2 3 13 2 2" xfId="23715"/>
    <cellStyle name="Normal 3 2 2 3 13 2 2 2" xfId="53627"/>
    <cellStyle name="Normal 3 2 2 3 13 2 3" xfId="31777"/>
    <cellStyle name="Normal 3 2 2 3 13 3" xfId="16237"/>
    <cellStyle name="Normal 3 2 2 3 13 3 2" xfId="46149"/>
    <cellStyle name="Normal 3 2 2 3 13 4" xfId="31776"/>
    <cellStyle name="Normal 3 2 2 3 14" xfId="1864"/>
    <cellStyle name="Normal 3 2 2 3 14 2" xfId="22572"/>
    <cellStyle name="Normal 3 2 2 3 14 2 2" xfId="52484"/>
    <cellStyle name="Normal 3 2 2 3 14 3" xfId="31778"/>
    <cellStyle name="Normal 3 2 2 3 15" xfId="15094"/>
    <cellStyle name="Normal 3 2 2 3 15 2" xfId="45006"/>
    <cellStyle name="Normal 3 2 2 3 16" xfId="30050"/>
    <cellStyle name="Normal 3 2 2 3 17" xfId="59951"/>
    <cellStyle name="Normal 3 2 2 3 2" xfId="94"/>
    <cellStyle name="Normal 3 2 2 3 2 10" xfId="1865"/>
    <cellStyle name="Normal 3 2 2 3 2 10 2" xfId="1866"/>
    <cellStyle name="Normal 3 2 2 3 2 10 2 2" xfId="1867"/>
    <cellStyle name="Normal 3 2 2 3 2 10 2 2 2" xfId="1868"/>
    <cellStyle name="Normal 3 2 2 3 2 10 2 2 2 2" xfId="23718"/>
    <cellStyle name="Normal 3 2 2 3 2 10 2 2 2 2 2" xfId="53630"/>
    <cellStyle name="Normal 3 2 2 3 2 10 2 2 2 3" xfId="31782"/>
    <cellStyle name="Normal 3 2 2 3 2 10 2 2 3" xfId="16240"/>
    <cellStyle name="Normal 3 2 2 3 2 10 2 2 3 2" xfId="46152"/>
    <cellStyle name="Normal 3 2 2 3 2 10 2 2 4" xfId="31781"/>
    <cellStyle name="Normal 3 2 2 3 2 10 2 3" xfId="1869"/>
    <cellStyle name="Normal 3 2 2 3 2 10 2 3 2" xfId="23717"/>
    <cellStyle name="Normal 3 2 2 3 2 10 2 3 2 2" xfId="53629"/>
    <cellStyle name="Normal 3 2 2 3 2 10 2 3 3" xfId="31783"/>
    <cellStyle name="Normal 3 2 2 3 2 10 2 4" xfId="16239"/>
    <cellStyle name="Normal 3 2 2 3 2 10 2 4 2" xfId="46151"/>
    <cellStyle name="Normal 3 2 2 3 2 10 2 5" xfId="31780"/>
    <cellStyle name="Normal 3 2 2 3 2 10 3" xfId="1870"/>
    <cellStyle name="Normal 3 2 2 3 2 10 3 2" xfId="1871"/>
    <cellStyle name="Normal 3 2 2 3 2 10 3 2 2" xfId="23719"/>
    <cellStyle name="Normal 3 2 2 3 2 10 3 2 2 2" xfId="53631"/>
    <cellStyle name="Normal 3 2 2 3 2 10 3 2 3" xfId="31785"/>
    <cellStyle name="Normal 3 2 2 3 2 10 3 3" xfId="16241"/>
    <cellStyle name="Normal 3 2 2 3 2 10 3 3 2" xfId="46153"/>
    <cellStyle name="Normal 3 2 2 3 2 10 3 4" xfId="31784"/>
    <cellStyle name="Normal 3 2 2 3 2 10 4" xfId="1872"/>
    <cellStyle name="Normal 3 2 2 3 2 10 4 2" xfId="23716"/>
    <cellStyle name="Normal 3 2 2 3 2 10 4 2 2" xfId="53628"/>
    <cellStyle name="Normal 3 2 2 3 2 10 4 3" xfId="31786"/>
    <cellStyle name="Normal 3 2 2 3 2 10 5" xfId="16238"/>
    <cellStyle name="Normal 3 2 2 3 2 10 5 2" xfId="46150"/>
    <cellStyle name="Normal 3 2 2 3 2 10 6" xfId="31779"/>
    <cellStyle name="Normal 3 2 2 3 2 11" xfId="1873"/>
    <cellStyle name="Normal 3 2 2 3 2 11 2" xfId="1874"/>
    <cellStyle name="Normal 3 2 2 3 2 11 2 2" xfId="1875"/>
    <cellStyle name="Normal 3 2 2 3 2 11 2 2 2" xfId="23721"/>
    <cellStyle name="Normal 3 2 2 3 2 11 2 2 2 2" xfId="53633"/>
    <cellStyle name="Normal 3 2 2 3 2 11 2 2 3" xfId="31789"/>
    <cellStyle name="Normal 3 2 2 3 2 11 2 3" xfId="16243"/>
    <cellStyle name="Normal 3 2 2 3 2 11 2 3 2" xfId="46155"/>
    <cellStyle name="Normal 3 2 2 3 2 11 2 4" xfId="31788"/>
    <cellStyle name="Normal 3 2 2 3 2 11 3" xfId="1876"/>
    <cellStyle name="Normal 3 2 2 3 2 11 3 2" xfId="23720"/>
    <cellStyle name="Normal 3 2 2 3 2 11 3 2 2" xfId="53632"/>
    <cellStyle name="Normal 3 2 2 3 2 11 3 3" xfId="31790"/>
    <cellStyle name="Normal 3 2 2 3 2 11 4" xfId="16242"/>
    <cellStyle name="Normal 3 2 2 3 2 11 4 2" xfId="46154"/>
    <cellStyle name="Normal 3 2 2 3 2 11 5" xfId="31787"/>
    <cellStyle name="Normal 3 2 2 3 2 12" xfId="1877"/>
    <cellStyle name="Normal 3 2 2 3 2 12 2" xfId="1878"/>
    <cellStyle name="Normal 3 2 2 3 2 12 2 2" xfId="23722"/>
    <cellStyle name="Normal 3 2 2 3 2 12 2 2 2" xfId="53634"/>
    <cellStyle name="Normal 3 2 2 3 2 12 2 3" xfId="31792"/>
    <cellStyle name="Normal 3 2 2 3 2 12 3" xfId="16244"/>
    <cellStyle name="Normal 3 2 2 3 2 12 3 2" xfId="46156"/>
    <cellStyle name="Normal 3 2 2 3 2 12 4" xfId="31791"/>
    <cellStyle name="Normal 3 2 2 3 2 13" xfId="1879"/>
    <cellStyle name="Normal 3 2 2 3 2 13 2" xfId="22584"/>
    <cellStyle name="Normal 3 2 2 3 2 13 2 2" xfId="52496"/>
    <cellStyle name="Normal 3 2 2 3 2 13 3" xfId="31793"/>
    <cellStyle name="Normal 3 2 2 3 2 14" xfId="15106"/>
    <cellStyle name="Normal 3 2 2 3 2 14 2" xfId="45018"/>
    <cellStyle name="Normal 3 2 2 3 2 15" xfId="30062"/>
    <cellStyle name="Normal 3 2 2 3 2 16" xfId="59952"/>
    <cellStyle name="Normal 3 2 2 3 2 2" xfId="138"/>
    <cellStyle name="Normal 3 2 2 3 2 2 10" xfId="1880"/>
    <cellStyle name="Normal 3 2 2 3 2 2 10 2" xfId="1881"/>
    <cellStyle name="Normal 3 2 2 3 2 2 10 2 2" xfId="23723"/>
    <cellStyle name="Normal 3 2 2 3 2 2 10 2 2 2" xfId="53635"/>
    <cellStyle name="Normal 3 2 2 3 2 2 10 2 3" xfId="31795"/>
    <cellStyle name="Normal 3 2 2 3 2 2 10 3" xfId="16245"/>
    <cellStyle name="Normal 3 2 2 3 2 2 10 3 2" xfId="46157"/>
    <cellStyle name="Normal 3 2 2 3 2 2 10 4" xfId="31794"/>
    <cellStyle name="Normal 3 2 2 3 2 2 11" xfId="1882"/>
    <cellStyle name="Normal 3 2 2 3 2 2 11 2" xfId="22602"/>
    <cellStyle name="Normal 3 2 2 3 2 2 11 2 2" xfId="52514"/>
    <cellStyle name="Normal 3 2 2 3 2 2 11 3" xfId="31796"/>
    <cellStyle name="Normal 3 2 2 3 2 2 12" xfId="15124"/>
    <cellStyle name="Normal 3 2 2 3 2 2 12 2" xfId="45036"/>
    <cellStyle name="Normal 3 2 2 3 2 2 13" xfId="30080"/>
    <cellStyle name="Normal 3 2 2 3 2 2 14" xfId="60000"/>
    <cellStyle name="Normal 3 2 2 3 2 2 2" xfId="395"/>
    <cellStyle name="Normal 3 2 2 3 2 2 2 2" xfId="1883"/>
    <cellStyle name="Normal 3 2 2 3 2 2 2 2 2" xfId="1884"/>
    <cellStyle name="Normal 3 2 2 3 2 2 2 2 2 2" xfId="1885"/>
    <cellStyle name="Normal 3 2 2 3 2 2 2 2 2 2 2" xfId="1886"/>
    <cellStyle name="Normal 3 2 2 3 2 2 2 2 2 2 2 2" xfId="23726"/>
    <cellStyle name="Normal 3 2 2 3 2 2 2 2 2 2 2 2 2" xfId="53638"/>
    <cellStyle name="Normal 3 2 2 3 2 2 2 2 2 2 2 3" xfId="31800"/>
    <cellStyle name="Normal 3 2 2 3 2 2 2 2 2 2 3" xfId="16248"/>
    <cellStyle name="Normal 3 2 2 3 2 2 2 2 2 2 3 2" xfId="46160"/>
    <cellStyle name="Normal 3 2 2 3 2 2 2 2 2 2 4" xfId="31799"/>
    <cellStyle name="Normal 3 2 2 3 2 2 2 2 2 3" xfId="1887"/>
    <cellStyle name="Normal 3 2 2 3 2 2 2 2 2 3 2" xfId="23725"/>
    <cellStyle name="Normal 3 2 2 3 2 2 2 2 2 3 2 2" xfId="53637"/>
    <cellStyle name="Normal 3 2 2 3 2 2 2 2 2 3 3" xfId="31801"/>
    <cellStyle name="Normal 3 2 2 3 2 2 2 2 2 4" xfId="16247"/>
    <cellStyle name="Normal 3 2 2 3 2 2 2 2 2 4 2" xfId="46159"/>
    <cellStyle name="Normal 3 2 2 3 2 2 2 2 2 5" xfId="31798"/>
    <cellStyle name="Normal 3 2 2 3 2 2 2 2 3" xfId="1888"/>
    <cellStyle name="Normal 3 2 2 3 2 2 2 2 3 2" xfId="1889"/>
    <cellStyle name="Normal 3 2 2 3 2 2 2 2 3 2 2" xfId="23727"/>
    <cellStyle name="Normal 3 2 2 3 2 2 2 2 3 2 2 2" xfId="53639"/>
    <cellStyle name="Normal 3 2 2 3 2 2 2 2 3 2 3" xfId="31803"/>
    <cellStyle name="Normal 3 2 2 3 2 2 2 2 3 3" xfId="16249"/>
    <cellStyle name="Normal 3 2 2 3 2 2 2 2 3 3 2" xfId="46161"/>
    <cellStyle name="Normal 3 2 2 3 2 2 2 2 3 4" xfId="31802"/>
    <cellStyle name="Normal 3 2 2 3 2 2 2 2 4" xfId="1890"/>
    <cellStyle name="Normal 3 2 2 3 2 2 2 2 4 2" xfId="23724"/>
    <cellStyle name="Normal 3 2 2 3 2 2 2 2 4 2 2" xfId="53636"/>
    <cellStyle name="Normal 3 2 2 3 2 2 2 2 4 3" xfId="31804"/>
    <cellStyle name="Normal 3 2 2 3 2 2 2 2 5" xfId="16246"/>
    <cellStyle name="Normal 3 2 2 3 2 2 2 2 5 2" xfId="46158"/>
    <cellStyle name="Normal 3 2 2 3 2 2 2 2 6" xfId="31797"/>
    <cellStyle name="Normal 3 2 2 3 2 2 2 3" xfId="1891"/>
    <cellStyle name="Normal 3 2 2 3 2 2 2 3 2" xfId="1892"/>
    <cellStyle name="Normal 3 2 2 3 2 2 2 3 2 2" xfId="1893"/>
    <cellStyle name="Normal 3 2 2 3 2 2 2 3 2 2 2" xfId="1894"/>
    <cellStyle name="Normal 3 2 2 3 2 2 2 3 2 2 2 2" xfId="23730"/>
    <cellStyle name="Normal 3 2 2 3 2 2 2 3 2 2 2 2 2" xfId="53642"/>
    <cellStyle name="Normal 3 2 2 3 2 2 2 3 2 2 2 3" xfId="31808"/>
    <cellStyle name="Normal 3 2 2 3 2 2 2 3 2 2 3" xfId="16252"/>
    <cellStyle name="Normal 3 2 2 3 2 2 2 3 2 2 3 2" xfId="46164"/>
    <cellStyle name="Normal 3 2 2 3 2 2 2 3 2 2 4" xfId="31807"/>
    <cellStyle name="Normal 3 2 2 3 2 2 2 3 2 3" xfId="1895"/>
    <cellStyle name="Normal 3 2 2 3 2 2 2 3 2 3 2" xfId="23729"/>
    <cellStyle name="Normal 3 2 2 3 2 2 2 3 2 3 2 2" xfId="53641"/>
    <cellStyle name="Normal 3 2 2 3 2 2 2 3 2 3 3" xfId="31809"/>
    <cellStyle name="Normal 3 2 2 3 2 2 2 3 2 4" xfId="16251"/>
    <cellStyle name="Normal 3 2 2 3 2 2 2 3 2 4 2" xfId="46163"/>
    <cellStyle name="Normal 3 2 2 3 2 2 2 3 2 5" xfId="31806"/>
    <cellStyle name="Normal 3 2 2 3 2 2 2 3 3" xfId="1896"/>
    <cellStyle name="Normal 3 2 2 3 2 2 2 3 3 2" xfId="1897"/>
    <cellStyle name="Normal 3 2 2 3 2 2 2 3 3 2 2" xfId="23731"/>
    <cellStyle name="Normal 3 2 2 3 2 2 2 3 3 2 2 2" xfId="53643"/>
    <cellStyle name="Normal 3 2 2 3 2 2 2 3 3 2 3" xfId="31811"/>
    <cellStyle name="Normal 3 2 2 3 2 2 2 3 3 3" xfId="16253"/>
    <cellStyle name="Normal 3 2 2 3 2 2 2 3 3 3 2" xfId="46165"/>
    <cellStyle name="Normal 3 2 2 3 2 2 2 3 3 4" xfId="31810"/>
    <cellStyle name="Normal 3 2 2 3 2 2 2 3 4" xfId="1898"/>
    <cellStyle name="Normal 3 2 2 3 2 2 2 3 4 2" xfId="23728"/>
    <cellStyle name="Normal 3 2 2 3 2 2 2 3 4 2 2" xfId="53640"/>
    <cellStyle name="Normal 3 2 2 3 2 2 2 3 4 3" xfId="31812"/>
    <cellStyle name="Normal 3 2 2 3 2 2 2 3 5" xfId="16250"/>
    <cellStyle name="Normal 3 2 2 3 2 2 2 3 5 2" xfId="46162"/>
    <cellStyle name="Normal 3 2 2 3 2 2 2 3 6" xfId="31805"/>
    <cellStyle name="Normal 3 2 2 3 2 2 2 4" xfId="1899"/>
    <cellStyle name="Normal 3 2 2 3 2 2 2 4 2" xfId="1900"/>
    <cellStyle name="Normal 3 2 2 3 2 2 2 4 2 2" xfId="1901"/>
    <cellStyle name="Normal 3 2 2 3 2 2 2 4 2 2 2" xfId="23733"/>
    <cellStyle name="Normal 3 2 2 3 2 2 2 4 2 2 2 2" xfId="53645"/>
    <cellStyle name="Normal 3 2 2 3 2 2 2 4 2 2 3" xfId="31815"/>
    <cellStyle name="Normal 3 2 2 3 2 2 2 4 2 3" xfId="16255"/>
    <cellStyle name="Normal 3 2 2 3 2 2 2 4 2 3 2" xfId="46167"/>
    <cellStyle name="Normal 3 2 2 3 2 2 2 4 2 4" xfId="31814"/>
    <cellStyle name="Normal 3 2 2 3 2 2 2 4 3" xfId="1902"/>
    <cellStyle name="Normal 3 2 2 3 2 2 2 4 3 2" xfId="23732"/>
    <cellStyle name="Normal 3 2 2 3 2 2 2 4 3 2 2" xfId="53644"/>
    <cellStyle name="Normal 3 2 2 3 2 2 2 4 3 3" xfId="31816"/>
    <cellStyle name="Normal 3 2 2 3 2 2 2 4 4" xfId="16254"/>
    <cellStyle name="Normal 3 2 2 3 2 2 2 4 4 2" xfId="46166"/>
    <cellStyle name="Normal 3 2 2 3 2 2 2 4 5" xfId="31813"/>
    <cellStyle name="Normal 3 2 2 3 2 2 2 5" xfId="1903"/>
    <cellStyle name="Normal 3 2 2 3 2 2 2 5 2" xfId="1904"/>
    <cellStyle name="Normal 3 2 2 3 2 2 2 5 2 2" xfId="23734"/>
    <cellStyle name="Normal 3 2 2 3 2 2 2 5 2 2 2" xfId="53646"/>
    <cellStyle name="Normal 3 2 2 3 2 2 2 5 2 3" xfId="31818"/>
    <cellStyle name="Normal 3 2 2 3 2 2 2 5 3" xfId="16256"/>
    <cellStyle name="Normal 3 2 2 3 2 2 2 5 3 2" xfId="46168"/>
    <cellStyle name="Normal 3 2 2 3 2 2 2 5 4" xfId="31817"/>
    <cellStyle name="Normal 3 2 2 3 2 2 2 6" xfId="1905"/>
    <cellStyle name="Normal 3 2 2 3 2 2 2 6 2" xfId="22858"/>
    <cellStyle name="Normal 3 2 2 3 2 2 2 6 2 2" xfId="52770"/>
    <cellStyle name="Normal 3 2 2 3 2 2 2 6 3" xfId="31819"/>
    <cellStyle name="Normal 3 2 2 3 2 2 2 7" xfId="15380"/>
    <cellStyle name="Normal 3 2 2 3 2 2 2 7 2" xfId="45292"/>
    <cellStyle name="Normal 3 2 2 3 2 2 2 8" xfId="30336"/>
    <cellStyle name="Normal 3 2 2 3 2 2 3" xfId="269"/>
    <cellStyle name="Normal 3 2 2 3 2 2 3 2" xfId="1906"/>
    <cellStyle name="Normal 3 2 2 3 2 2 3 2 2" xfId="1907"/>
    <cellStyle name="Normal 3 2 2 3 2 2 3 2 2 2" xfId="1908"/>
    <cellStyle name="Normal 3 2 2 3 2 2 3 2 2 2 2" xfId="1909"/>
    <cellStyle name="Normal 3 2 2 3 2 2 3 2 2 2 2 2" xfId="23737"/>
    <cellStyle name="Normal 3 2 2 3 2 2 3 2 2 2 2 2 2" xfId="53649"/>
    <cellStyle name="Normal 3 2 2 3 2 2 3 2 2 2 2 3" xfId="31823"/>
    <cellStyle name="Normal 3 2 2 3 2 2 3 2 2 2 3" xfId="16259"/>
    <cellStyle name="Normal 3 2 2 3 2 2 3 2 2 2 3 2" xfId="46171"/>
    <cellStyle name="Normal 3 2 2 3 2 2 3 2 2 2 4" xfId="31822"/>
    <cellStyle name="Normal 3 2 2 3 2 2 3 2 2 3" xfId="1910"/>
    <cellStyle name="Normal 3 2 2 3 2 2 3 2 2 3 2" xfId="23736"/>
    <cellStyle name="Normal 3 2 2 3 2 2 3 2 2 3 2 2" xfId="53648"/>
    <cellStyle name="Normal 3 2 2 3 2 2 3 2 2 3 3" xfId="31824"/>
    <cellStyle name="Normal 3 2 2 3 2 2 3 2 2 4" xfId="16258"/>
    <cellStyle name="Normal 3 2 2 3 2 2 3 2 2 4 2" xfId="46170"/>
    <cellStyle name="Normal 3 2 2 3 2 2 3 2 2 5" xfId="31821"/>
    <cellStyle name="Normal 3 2 2 3 2 2 3 2 3" xfId="1911"/>
    <cellStyle name="Normal 3 2 2 3 2 2 3 2 3 2" xfId="1912"/>
    <cellStyle name="Normal 3 2 2 3 2 2 3 2 3 2 2" xfId="23738"/>
    <cellStyle name="Normal 3 2 2 3 2 2 3 2 3 2 2 2" xfId="53650"/>
    <cellStyle name="Normal 3 2 2 3 2 2 3 2 3 2 3" xfId="31826"/>
    <cellStyle name="Normal 3 2 2 3 2 2 3 2 3 3" xfId="16260"/>
    <cellStyle name="Normal 3 2 2 3 2 2 3 2 3 3 2" xfId="46172"/>
    <cellStyle name="Normal 3 2 2 3 2 2 3 2 3 4" xfId="31825"/>
    <cellStyle name="Normal 3 2 2 3 2 2 3 2 4" xfId="1913"/>
    <cellStyle name="Normal 3 2 2 3 2 2 3 2 4 2" xfId="23735"/>
    <cellStyle name="Normal 3 2 2 3 2 2 3 2 4 2 2" xfId="53647"/>
    <cellStyle name="Normal 3 2 2 3 2 2 3 2 4 3" xfId="31827"/>
    <cellStyle name="Normal 3 2 2 3 2 2 3 2 5" xfId="16257"/>
    <cellStyle name="Normal 3 2 2 3 2 2 3 2 5 2" xfId="46169"/>
    <cellStyle name="Normal 3 2 2 3 2 2 3 2 6" xfId="31820"/>
    <cellStyle name="Normal 3 2 2 3 2 2 3 3" xfId="1914"/>
    <cellStyle name="Normal 3 2 2 3 2 2 3 3 2" xfId="1915"/>
    <cellStyle name="Normal 3 2 2 3 2 2 3 3 2 2" xfId="1916"/>
    <cellStyle name="Normal 3 2 2 3 2 2 3 3 2 2 2" xfId="1917"/>
    <cellStyle name="Normal 3 2 2 3 2 2 3 3 2 2 2 2" xfId="23741"/>
    <cellStyle name="Normal 3 2 2 3 2 2 3 3 2 2 2 2 2" xfId="53653"/>
    <cellStyle name="Normal 3 2 2 3 2 2 3 3 2 2 2 3" xfId="31831"/>
    <cellStyle name="Normal 3 2 2 3 2 2 3 3 2 2 3" xfId="16263"/>
    <cellStyle name="Normal 3 2 2 3 2 2 3 3 2 2 3 2" xfId="46175"/>
    <cellStyle name="Normal 3 2 2 3 2 2 3 3 2 2 4" xfId="31830"/>
    <cellStyle name="Normal 3 2 2 3 2 2 3 3 2 3" xfId="1918"/>
    <cellStyle name="Normal 3 2 2 3 2 2 3 3 2 3 2" xfId="23740"/>
    <cellStyle name="Normal 3 2 2 3 2 2 3 3 2 3 2 2" xfId="53652"/>
    <cellStyle name="Normal 3 2 2 3 2 2 3 3 2 3 3" xfId="31832"/>
    <cellStyle name="Normal 3 2 2 3 2 2 3 3 2 4" xfId="16262"/>
    <cellStyle name="Normal 3 2 2 3 2 2 3 3 2 4 2" xfId="46174"/>
    <cellStyle name="Normal 3 2 2 3 2 2 3 3 2 5" xfId="31829"/>
    <cellStyle name="Normal 3 2 2 3 2 2 3 3 3" xfId="1919"/>
    <cellStyle name="Normal 3 2 2 3 2 2 3 3 3 2" xfId="1920"/>
    <cellStyle name="Normal 3 2 2 3 2 2 3 3 3 2 2" xfId="23742"/>
    <cellStyle name="Normal 3 2 2 3 2 2 3 3 3 2 2 2" xfId="53654"/>
    <cellStyle name="Normal 3 2 2 3 2 2 3 3 3 2 3" xfId="31834"/>
    <cellStyle name="Normal 3 2 2 3 2 2 3 3 3 3" xfId="16264"/>
    <cellStyle name="Normal 3 2 2 3 2 2 3 3 3 3 2" xfId="46176"/>
    <cellStyle name="Normal 3 2 2 3 2 2 3 3 3 4" xfId="31833"/>
    <cellStyle name="Normal 3 2 2 3 2 2 3 3 4" xfId="1921"/>
    <cellStyle name="Normal 3 2 2 3 2 2 3 3 4 2" xfId="23739"/>
    <cellStyle name="Normal 3 2 2 3 2 2 3 3 4 2 2" xfId="53651"/>
    <cellStyle name="Normal 3 2 2 3 2 2 3 3 4 3" xfId="31835"/>
    <cellStyle name="Normal 3 2 2 3 2 2 3 3 5" xfId="16261"/>
    <cellStyle name="Normal 3 2 2 3 2 2 3 3 5 2" xfId="46173"/>
    <cellStyle name="Normal 3 2 2 3 2 2 3 3 6" xfId="31828"/>
    <cellStyle name="Normal 3 2 2 3 2 2 3 4" xfId="1922"/>
    <cellStyle name="Normal 3 2 2 3 2 2 3 4 2" xfId="1923"/>
    <cellStyle name="Normal 3 2 2 3 2 2 3 4 2 2" xfId="1924"/>
    <cellStyle name="Normal 3 2 2 3 2 2 3 4 2 2 2" xfId="23744"/>
    <cellStyle name="Normal 3 2 2 3 2 2 3 4 2 2 2 2" xfId="53656"/>
    <cellStyle name="Normal 3 2 2 3 2 2 3 4 2 2 3" xfId="31838"/>
    <cellStyle name="Normal 3 2 2 3 2 2 3 4 2 3" xfId="16266"/>
    <cellStyle name="Normal 3 2 2 3 2 2 3 4 2 3 2" xfId="46178"/>
    <cellStyle name="Normal 3 2 2 3 2 2 3 4 2 4" xfId="31837"/>
    <cellStyle name="Normal 3 2 2 3 2 2 3 4 3" xfId="1925"/>
    <cellStyle name="Normal 3 2 2 3 2 2 3 4 3 2" xfId="23743"/>
    <cellStyle name="Normal 3 2 2 3 2 2 3 4 3 2 2" xfId="53655"/>
    <cellStyle name="Normal 3 2 2 3 2 2 3 4 3 3" xfId="31839"/>
    <cellStyle name="Normal 3 2 2 3 2 2 3 4 4" xfId="16265"/>
    <cellStyle name="Normal 3 2 2 3 2 2 3 4 4 2" xfId="46177"/>
    <cellStyle name="Normal 3 2 2 3 2 2 3 4 5" xfId="31836"/>
    <cellStyle name="Normal 3 2 2 3 2 2 3 5" xfId="1926"/>
    <cellStyle name="Normal 3 2 2 3 2 2 3 5 2" xfId="1927"/>
    <cellStyle name="Normal 3 2 2 3 2 2 3 5 2 2" xfId="23745"/>
    <cellStyle name="Normal 3 2 2 3 2 2 3 5 2 2 2" xfId="53657"/>
    <cellStyle name="Normal 3 2 2 3 2 2 3 5 2 3" xfId="31841"/>
    <cellStyle name="Normal 3 2 2 3 2 2 3 5 3" xfId="16267"/>
    <cellStyle name="Normal 3 2 2 3 2 2 3 5 3 2" xfId="46179"/>
    <cellStyle name="Normal 3 2 2 3 2 2 3 5 4" xfId="31840"/>
    <cellStyle name="Normal 3 2 2 3 2 2 3 6" xfId="1928"/>
    <cellStyle name="Normal 3 2 2 3 2 2 3 6 2" xfId="22733"/>
    <cellStyle name="Normal 3 2 2 3 2 2 3 6 2 2" xfId="52645"/>
    <cellStyle name="Normal 3 2 2 3 2 2 3 6 3" xfId="31842"/>
    <cellStyle name="Normal 3 2 2 3 2 2 3 7" xfId="15255"/>
    <cellStyle name="Normal 3 2 2 3 2 2 3 7 2" xfId="45167"/>
    <cellStyle name="Normal 3 2 2 3 2 2 3 8" xfId="30211"/>
    <cellStyle name="Normal 3 2 2 3 2 2 4" xfId="520"/>
    <cellStyle name="Normal 3 2 2 3 2 2 4 2" xfId="1929"/>
    <cellStyle name="Normal 3 2 2 3 2 2 4 2 2" xfId="1930"/>
    <cellStyle name="Normal 3 2 2 3 2 2 4 2 2 2" xfId="1931"/>
    <cellStyle name="Normal 3 2 2 3 2 2 4 2 2 2 2" xfId="1932"/>
    <cellStyle name="Normal 3 2 2 3 2 2 4 2 2 2 2 2" xfId="23748"/>
    <cellStyle name="Normal 3 2 2 3 2 2 4 2 2 2 2 2 2" xfId="53660"/>
    <cellStyle name="Normal 3 2 2 3 2 2 4 2 2 2 2 3" xfId="31846"/>
    <cellStyle name="Normal 3 2 2 3 2 2 4 2 2 2 3" xfId="16270"/>
    <cellStyle name="Normal 3 2 2 3 2 2 4 2 2 2 3 2" xfId="46182"/>
    <cellStyle name="Normal 3 2 2 3 2 2 4 2 2 2 4" xfId="31845"/>
    <cellStyle name="Normal 3 2 2 3 2 2 4 2 2 3" xfId="1933"/>
    <cellStyle name="Normal 3 2 2 3 2 2 4 2 2 3 2" xfId="23747"/>
    <cellStyle name="Normal 3 2 2 3 2 2 4 2 2 3 2 2" xfId="53659"/>
    <cellStyle name="Normal 3 2 2 3 2 2 4 2 2 3 3" xfId="31847"/>
    <cellStyle name="Normal 3 2 2 3 2 2 4 2 2 4" xfId="16269"/>
    <cellStyle name="Normal 3 2 2 3 2 2 4 2 2 4 2" xfId="46181"/>
    <cellStyle name="Normal 3 2 2 3 2 2 4 2 2 5" xfId="31844"/>
    <cellStyle name="Normal 3 2 2 3 2 2 4 2 3" xfId="1934"/>
    <cellStyle name="Normal 3 2 2 3 2 2 4 2 3 2" xfId="1935"/>
    <cellStyle name="Normal 3 2 2 3 2 2 4 2 3 2 2" xfId="23749"/>
    <cellStyle name="Normal 3 2 2 3 2 2 4 2 3 2 2 2" xfId="53661"/>
    <cellStyle name="Normal 3 2 2 3 2 2 4 2 3 2 3" xfId="31849"/>
    <cellStyle name="Normal 3 2 2 3 2 2 4 2 3 3" xfId="16271"/>
    <cellStyle name="Normal 3 2 2 3 2 2 4 2 3 3 2" xfId="46183"/>
    <cellStyle name="Normal 3 2 2 3 2 2 4 2 3 4" xfId="31848"/>
    <cellStyle name="Normal 3 2 2 3 2 2 4 2 4" xfId="1936"/>
    <cellStyle name="Normal 3 2 2 3 2 2 4 2 4 2" xfId="23746"/>
    <cellStyle name="Normal 3 2 2 3 2 2 4 2 4 2 2" xfId="53658"/>
    <cellStyle name="Normal 3 2 2 3 2 2 4 2 4 3" xfId="31850"/>
    <cellStyle name="Normal 3 2 2 3 2 2 4 2 5" xfId="16268"/>
    <cellStyle name="Normal 3 2 2 3 2 2 4 2 5 2" xfId="46180"/>
    <cellStyle name="Normal 3 2 2 3 2 2 4 2 6" xfId="31843"/>
    <cellStyle name="Normal 3 2 2 3 2 2 4 3" xfId="1937"/>
    <cellStyle name="Normal 3 2 2 3 2 2 4 3 2" xfId="1938"/>
    <cellStyle name="Normal 3 2 2 3 2 2 4 3 2 2" xfId="1939"/>
    <cellStyle name="Normal 3 2 2 3 2 2 4 3 2 2 2" xfId="23751"/>
    <cellStyle name="Normal 3 2 2 3 2 2 4 3 2 2 2 2" xfId="53663"/>
    <cellStyle name="Normal 3 2 2 3 2 2 4 3 2 2 3" xfId="31853"/>
    <cellStyle name="Normal 3 2 2 3 2 2 4 3 2 3" xfId="16273"/>
    <cellStyle name="Normal 3 2 2 3 2 2 4 3 2 3 2" xfId="46185"/>
    <cellStyle name="Normal 3 2 2 3 2 2 4 3 2 4" xfId="31852"/>
    <cellStyle name="Normal 3 2 2 3 2 2 4 3 3" xfId="1940"/>
    <cellStyle name="Normal 3 2 2 3 2 2 4 3 3 2" xfId="23750"/>
    <cellStyle name="Normal 3 2 2 3 2 2 4 3 3 2 2" xfId="53662"/>
    <cellStyle name="Normal 3 2 2 3 2 2 4 3 3 3" xfId="31854"/>
    <cellStyle name="Normal 3 2 2 3 2 2 4 3 4" xfId="16272"/>
    <cellStyle name="Normal 3 2 2 3 2 2 4 3 4 2" xfId="46184"/>
    <cellStyle name="Normal 3 2 2 3 2 2 4 3 5" xfId="31851"/>
    <cellStyle name="Normal 3 2 2 3 2 2 4 4" xfId="1941"/>
    <cellStyle name="Normal 3 2 2 3 2 2 4 4 2" xfId="1942"/>
    <cellStyle name="Normal 3 2 2 3 2 2 4 4 2 2" xfId="23752"/>
    <cellStyle name="Normal 3 2 2 3 2 2 4 4 2 2 2" xfId="53664"/>
    <cellStyle name="Normal 3 2 2 3 2 2 4 4 2 3" xfId="31856"/>
    <cellStyle name="Normal 3 2 2 3 2 2 4 4 3" xfId="16274"/>
    <cellStyle name="Normal 3 2 2 3 2 2 4 4 3 2" xfId="46186"/>
    <cellStyle name="Normal 3 2 2 3 2 2 4 4 4" xfId="31855"/>
    <cellStyle name="Normal 3 2 2 3 2 2 4 5" xfId="1943"/>
    <cellStyle name="Normal 3 2 2 3 2 2 4 5 2" xfId="22983"/>
    <cellStyle name="Normal 3 2 2 3 2 2 4 5 2 2" xfId="52895"/>
    <cellStyle name="Normal 3 2 2 3 2 2 4 5 3" xfId="31857"/>
    <cellStyle name="Normal 3 2 2 3 2 2 4 6" xfId="15505"/>
    <cellStyle name="Normal 3 2 2 3 2 2 4 6 2" xfId="45417"/>
    <cellStyle name="Normal 3 2 2 3 2 2 4 7" xfId="30461"/>
    <cellStyle name="Normal 3 2 2 3 2 2 5" xfId="645"/>
    <cellStyle name="Normal 3 2 2 3 2 2 5 2" xfId="1944"/>
    <cellStyle name="Normal 3 2 2 3 2 2 5 2 2" xfId="1945"/>
    <cellStyle name="Normal 3 2 2 3 2 2 5 2 2 2" xfId="1946"/>
    <cellStyle name="Normal 3 2 2 3 2 2 5 2 2 2 2" xfId="1947"/>
    <cellStyle name="Normal 3 2 2 3 2 2 5 2 2 2 2 2" xfId="23755"/>
    <cellStyle name="Normal 3 2 2 3 2 2 5 2 2 2 2 2 2" xfId="53667"/>
    <cellStyle name="Normal 3 2 2 3 2 2 5 2 2 2 2 3" xfId="31861"/>
    <cellStyle name="Normal 3 2 2 3 2 2 5 2 2 2 3" xfId="16277"/>
    <cellStyle name="Normal 3 2 2 3 2 2 5 2 2 2 3 2" xfId="46189"/>
    <cellStyle name="Normal 3 2 2 3 2 2 5 2 2 2 4" xfId="31860"/>
    <cellStyle name="Normal 3 2 2 3 2 2 5 2 2 3" xfId="1948"/>
    <cellStyle name="Normal 3 2 2 3 2 2 5 2 2 3 2" xfId="23754"/>
    <cellStyle name="Normal 3 2 2 3 2 2 5 2 2 3 2 2" xfId="53666"/>
    <cellStyle name="Normal 3 2 2 3 2 2 5 2 2 3 3" xfId="31862"/>
    <cellStyle name="Normal 3 2 2 3 2 2 5 2 2 4" xfId="16276"/>
    <cellStyle name="Normal 3 2 2 3 2 2 5 2 2 4 2" xfId="46188"/>
    <cellStyle name="Normal 3 2 2 3 2 2 5 2 2 5" xfId="31859"/>
    <cellStyle name="Normal 3 2 2 3 2 2 5 2 3" xfId="1949"/>
    <cellStyle name="Normal 3 2 2 3 2 2 5 2 3 2" xfId="1950"/>
    <cellStyle name="Normal 3 2 2 3 2 2 5 2 3 2 2" xfId="23756"/>
    <cellStyle name="Normal 3 2 2 3 2 2 5 2 3 2 2 2" xfId="53668"/>
    <cellStyle name="Normal 3 2 2 3 2 2 5 2 3 2 3" xfId="31864"/>
    <cellStyle name="Normal 3 2 2 3 2 2 5 2 3 3" xfId="16278"/>
    <cellStyle name="Normal 3 2 2 3 2 2 5 2 3 3 2" xfId="46190"/>
    <cellStyle name="Normal 3 2 2 3 2 2 5 2 3 4" xfId="31863"/>
    <cellStyle name="Normal 3 2 2 3 2 2 5 2 4" xfId="1951"/>
    <cellStyle name="Normal 3 2 2 3 2 2 5 2 4 2" xfId="23753"/>
    <cellStyle name="Normal 3 2 2 3 2 2 5 2 4 2 2" xfId="53665"/>
    <cellStyle name="Normal 3 2 2 3 2 2 5 2 4 3" xfId="31865"/>
    <cellStyle name="Normal 3 2 2 3 2 2 5 2 5" xfId="16275"/>
    <cellStyle name="Normal 3 2 2 3 2 2 5 2 5 2" xfId="46187"/>
    <cellStyle name="Normal 3 2 2 3 2 2 5 2 6" xfId="31858"/>
    <cellStyle name="Normal 3 2 2 3 2 2 5 3" xfId="1952"/>
    <cellStyle name="Normal 3 2 2 3 2 2 5 3 2" xfId="1953"/>
    <cellStyle name="Normal 3 2 2 3 2 2 5 3 2 2" xfId="1954"/>
    <cellStyle name="Normal 3 2 2 3 2 2 5 3 2 2 2" xfId="23758"/>
    <cellStyle name="Normal 3 2 2 3 2 2 5 3 2 2 2 2" xfId="53670"/>
    <cellStyle name="Normal 3 2 2 3 2 2 5 3 2 2 3" xfId="31868"/>
    <cellStyle name="Normal 3 2 2 3 2 2 5 3 2 3" xfId="16280"/>
    <cellStyle name="Normal 3 2 2 3 2 2 5 3 2 3 2" xfId="46192"/>
    <cellStyle name="Normal 3 2 2 3 2 2 5 3 2 4" xfId="31867"/>
    <cellStyle name="Normal 3 2 2 3 2 2 5 3 3" xfId="1955"/>
    <cellStyle name="Normal 3 2 2 3 2 2 5 3 3 2" xfId="23757"/>
    <cellStyle name="Normal 3 2 2 3 2 2 5 3 3 2 2" xfId="53669"/>
    <cellStyle name="Normal 3 2 2 3 2 2 5 3 3 3" xfId="31869"/>
    <cellStyle name="Normal 3 2 2 3 2 2 5 3 4" xfId="16279"/>
    <cellStyle name="Normal 3 2 2 3 2 2 5 3 4 2" xfId="46191"/>
    <cellStyle name="Normal 3 2 2 3 2 2 5 3 5" xfId="31866"/>
    <cellStyle name="Normal 3 2 2 3 2 2 5 4" xfId="1956"/>
    <cellStyle name="Normal 3 2 2 3 2 2 5 4 2" xfId="1957"/>
    <cellStyle name="Normal 3 2 2 3 2 2 5 4 2 2" xfId="23759"/>
    <cellStyle name="Normal 3 2 2 3 2 2 5 4 2 2 2" xfId="53671"/>
    <cellStyle name="Normal 3 2 2 3 2 2 5 4 2 3" xfId="31871"/>
    <cellStyle name="Normal 3 2 2 3 2 2 5 4 3" xfId="16281"/>
    <cellStyle name="Normal 3 2 2 3 2 2 5 4 3 2" xfId="46193"/>
    <cellStyle name="Normal 3 2 2 3 2 2 5 4 4" xfId="31870"/>
    <cellStyle name="Normal 3 2 2 3 2 2 5 5" xfId="1958"/>
    <cellStyle name="Normal 3 2 2 3 2 2 5 5 2" xfId="23108"/>
    <cellStyle name="Normal 3 2 2 3 2 2 5 5 2 2" xfId="53020"/>
    <cellStyle name="Normal 3 2 2 3 2 2 5 5 3" xfId="31872"/>
    <cellStyle name="Normal 3 2 2 3 2 2 5 6" xfId="15630"/>
    <cellStyle name="Normal 3 2 2 3 2 2 5 6 2" xfId="45542"/>
    <cellStyle name="Normal 3 2 2 3 2 2 5 7" xfId="30586"/>
    <cellStyle name="Normal 3 2 2 3 2 2 6" xfId="1959"/>
    <cellStyle name="Normal 3 2 2 3 2 2 6 2" xfId="1960"/>
    <cellStyle name="Normal 3 2 2 3 2 2 6 2 2" xfId="1961"/>
    <cellStyle name="Normal 3 2 2 3 2 2 6 2 2 2" xfId="1962"/>
    <cellStyle name="Normal 3 2 2 3 2 2 6 2 2 2 2" xfId="1963"/>
    <cellStyle name="Normal 3 2 2 3 2 2 6 2 2 2 2 2" xfId="23763"/>
    <cellStyle name="Normal 3 2 2 3 2 2 6 2 2 2 2 2 2" xfId="53675"/>
    <cellStyle name="Normal 3 2 2 3 2 2 6 2 2 2 2 3" xfId="31877"/>
    <cellStyle name="Normal 3 2 2 3 2 2 6 2 2 2 3" xfId="16285"/>
    <cellStyle name="Normal 3 2 2 3 2 2 6 2 2 2 3 2" xfId="46197"/>
    <cellStyle name="Normal 3 2 2 3 2 2 6 2 2 2 4" xfId="31876"/>
    <cellStyle name="Normal 3 2 2 3 2 2 6 2 2 3" xfId="1964"/>
    <cellStyle name="Normal 3 2 2 3 2 2 6 2 2 3 2" xfId="23762"/>
    <cellStyle name="Normal 3 2 2 3 2 2 6 2 2 3 2 2" xfId="53674"/>
    <cellStyle name="Normal 3 2 2 3 2 2 6 2 2 3 3" xfId="31878"/>
    <cellStyle name="Normal 3 2 2 3 2 2 6 2 2 4" xfId="16284"/>
    <cellStyle name="Normal 3 2 2 3 2 2 6 2 2 4 2" xfId="46196"/>
    <cellStyle name="Normal 3 2 2 3 2 2 6 2 2 5" xfId="31875"/>
    <cellStyle name="Normal 3 2 2 3 2 2 6 2 3" xfId="1965"/>
    <cellStyle name="Normal 3 2 2 3 2 2 6 2 3 2" xfId="1966"/>
    <cellStyle name="Normal 3 2 2 3 2 2 6 2 3 2 2" xfId="23764"/>
    <cellStyle name="Normal 3 2 2 3 2 2 6 2 3 2 2 2" xfId="53676"/>
    <cellStyle name="Normal 3 2 2 3 2 2 6 2 3 2 3" xfId="31880"/>
    <cellStyle name="Normal 3 2 2 3 2 2 6 2 3 3" xfId="16286"/>
    <cellStyle name="Normal 3 2 2 3 2 2 6 2 3 3 2" xfId="46198"/>
    <cellStyle name="Normal 3 2 2 3 2 2 6 2 3 4" xfId="31879"/>
    <cellStyle name="Normal 3 2 2 3 2 2 6 2 4" xfId="1967"/>
    <cellStyle name="Normal 3 2 2 3 2 2 6 2 4 2" xfId="23761"/>
    <cellStyle name="Normal 3 2 2 3 2 2 6 2 4 2 2" xfId="53673"/>
    <cellStyle name="Normal 3 2 2 3 2 2 6 2 4 3" xfId="31881"/>
    <cellStyle name="Normal 3 2 2 3 2 2 6 2 5" xfId="16283"/>
    <cellStyle name="Normal 3 2 2 3 2 2 6 2 5 2" xfId="46195"/>
    <cellStyle name="Normal 3 2 2 3 2 2 6 2 6" xfId="31874"/>
    <cellStyle name="Normal 3 2 2 3 2 2 6 3" xfId="1968"/>
    <cellStyle name="Normal 3 2 2 3 2 2 6 3 2" xfId="1969"/>
    <cellStyle name="Normal 3 2 2 3 2 2 6 3 2 2" xfId="1970"/>
    <cellStyle name="Normal 3 2 2 3 2 2 6 3 2 2 2" xfId="23766"/>
    <cellStyle name="Normal 3 2 2 3 2 2 6 3 2 2 2 2" xfId="53678"/>
    <cellStyle name="Normal 3 2 2 3 2 2 6 3 2 2 3" xfId="31884"/>
    <cellStyle name="Normal 3 2 2 3 2 2 6 3 2 3" xfId="16288"/>
    <cellStyle name="Normal 3 2 2 3 2 2 6 3 2 3 2" xfId="46200"/>
    <cellStyle name="Normal 3 2 2 3 2 2 6 3 2 4" xfId="31883"/>
    <cellStyle name="Normal 3 2 2 3 2 2 6 3 3" xfId="1971"/>
    <cellStyle name="Normal 3 2 2 3 2 2 6 3 3 2" xfId="23765"/>
    <cellStyle name="Normal 3 2 2 3 2 2 6 3 3 2 2" xfId="53677"/>
    <cellStyle name="Normal 3 2 2 3 2 2 6 3 3 3" xfId="31885"/>
    <cellStyle name="Normal 3 2 2 3 2 2 6 3 4" xfId="16287"/>
    <cellStyle name="Normal 3 2 2 3 2 2 6 3 4 2" xfId="46199"/>
    <cellStyle name="Normal 3 2 2 3 2 2 6 3 5" xfId="31882"/>
    <cellStyle name="Normal 3 2 2 3 2 2 6 4" xfId="1972"/>
    <cellStyle name="Normal 3 2 2 3 2 2 6 4 2" xfId="1973"/>
    <cellStyle name="Normal 3 2 2 3 2 2 6 4 2 2" xfId="23767"/>
    <cellStyle name="Normal 3 2 2 3 2 2 6 4 2 2 2" xfId="53679"/>
    <cellStyle name="Normal 3 2 2 3 2 2 6 4 2 3" xfId="31887"/>
    <cellStyle name="Normal 3 2 2 3 2 2 6 4 3" xfId="16289"/>
    <cellStyle name="Normal 3 2 2 3 2 2 6 4 3 2" xfId="46201"/>
    <cellStyle name="Normal 3 2 2 3 2 2 6 4 4" xfId="31886"/>
    <cellStyle name="Normal 3 2 2 3 2 2 6 5" xfId="1974"/>
    <cellStyle name="Normal 3 2 2 3 2 2 6 5 2" xfId="23760"/>
    <cellStyle name="Normal 3 2 2 3 2 2 6 5 2 2" xfId="53672"/>
    <cellStyle name="Normal 3 2 2 3 2 2 6 5 3" xfId="31888"/>
    <cellStyle name="Normal 3 2 2 3 2 2 6 6" xfId="16282"/>
    <cellStyle name="Normal 3 2 2 3 2 2 6 6 2" xfId="46194"/>
    <cellStyle name="Normal 3 2 2 3 2 2 6 7" xfId="31873"/>
    <cellStyle name="Normal 3 2 2 3 2 2 7" xfId="1975"/>
    <cellStyle name="Normal 3 2 2 3 2 2 7 2" xfId="1976"/>
    <cellStyle name="Normal 3 2 2 3 2 2 7 2 2" xfId="1977"/>
    <cellStyle name="Normal 3 2 2 3 2 2 7 2 2 2" xfId="1978"/>
    <cellStyle name="Normal 3 2 2 3 2 2 7 2 2 2 2" xfId="23770"/>
    <cellStyle name="Normal 3 2 2 3 2 2 7 2 2 2 2 2" xfId="53682"/>
    <cellStyle name="Normal 3 2 2 3 2 2 7 2 2 2 3" xfId="31892"/>
    <cellStyle name="Normal 3 2 2 3 2 2 7 2 2 3" xfId="16292"/>
    <cellStyle name="Normal 3 2 2 3 2 2 7 2 2 3 2" xfId="46204"/>
    <cellStyle name="Normal 3 2 2 3 2 2 7 2 2 4" xfId="31891"/>
    <cellStyle name="Normal 3 2 2 3 2 2 7 2 3" xfId="1979"/>
    <cellStyle name="Normal 3 2 2 3 2 2 7 2 3 2" xfId="23769"/>
    <cellStyle name="Normal 3 2 2 3 2 2 7 2 3 2 2" xfId="53681"/>
    <cellStyle name="Normal 3 2 2 3 2 2 7 2 3 3" xfId="31893"/>
    <cellStyle name="Normal 3 2 2 3 2 2 7 2 4" xfId="16291"/>
    <cellStyle name="Normal 3 2 2 3 2 2 7 2 4 2" xfId="46203"/>
    <cellStyle name="Normal 3 2 2 3 2 2 7 2 5" xfId="31890"/>
    <cellStyle name="Normal 3 2 2 3 2 2 7 3" xfId="1980"/>
    <cellStyle name="Normal 3 2 2 3 2 2 7 3 2" xfId="1981"/>
    <cellStyle name="Normal 3 2 2 3 2 2 7 3 2 2" xfId="23771"/>
    <cellStyle name="Normal 3 2 2 3 2 2 7 3 2 2 2" xfId="53683"/>
    <cellStyle name="Normal 3 2 2 3 2 2 7 3 2 3" xfId="31895"/>
    <cellStyle name="Normal 3 2 2 3 2 2 7 3 3" xfId="16293"/>
    <cellStyle name="Normal 3 2 2 3 2 2 7 3 3 2" xfId="46205"/>
    <cellStyle name="Normal 3 2 2 3 2 2 7 3 4" xfId="31894"/>
    <cellStyle name="Normal 3 2 2 3 2 2 7 4" xfId="1982"/>
    <cellStyle name="Normal 3 2 2 3 2 2 7 4 2" xfId="23768"/>
    <cellStyle name="Normal 3 2 2 3 2 2 7 4 2 2" xfId="53680"/>
    <cellStyle name="Normal 3 2 2 3 2 2 7 4 3" xfId="31896"/>
    <cellStyle name="Normal 3 2 2 3 2 2 7 5" xfId="16290"/>
    <cellStyle name="Normal 3 2 2 3 2 2 7 5 2" xfId="46202"/>
    <cellStyle name="Normal 3 2 2 3 2 2 7 6" xfId="31889"/>
    <cellStyle name="Normal 3 2 2 3 2 2 8" xfId="1983"/>
    <cellStyle name="Normal 3 2 2 3 2 2 8 2" xfId="1984"/>
    <cellStyle name="Normal 3 2 2 3 2 2 8 2 2" xfId="1985"/>
    <cellStyle name="Normal 3 2 2 3 2 2 8 2 2 2" xfId="1986"/>
    <cellStyle name="Normal 3 2 2 3 2 2 8 2 2 2 2" xfId="23774"/>
    <cellStyle name="Normal 3 2 2 3 2 2 8 2 2 2 2 2" xfId="53686"/>
    <cellStyle name="Normal 3 2 2 3 2 2 8 2 2 2 3" xfId="31900"/>
    <cellStyle name="Normal 3 2 2 3 2 2 8 2 2 3" xfId="16296"/>
    <cellStyle name="Normal 3 2 2 3 2 2 8 2 2 3 2" xfId="46208"/>
    <cellStyle name="Normal 3 2 2 3 2 2 8 2 2 4" xfId="31899"/>
    <cellStyle name="Normal 3 2 2 3 2 2 8 2 3" xfId="1987"/>
    <cellStyle name="Normal 3 2 2 3 2 2 8 2 3 2" xfId="23773"/>
    <cellStyle name="Normal 3 2 2 3 2 2 8 2 3 2 2" xfId="53685"/>
    <cellStyle name="Normal 3 2 2 3 2 2 8 2 3 3" xfId="31901"/>
    <cellStyle name="Normal 3 2 2 3 2 2 8 2 4" xfId="16295"/>
    <cellStyle name="Normal 3 2 2 3 2 2 8 2 4 2" xfId="46207"/>
    <cellStyle name="Normal 3 2 2 3 2 2 8 2 5" xfId="31898"/>
    <cellStyle name="Normal 3 2 2 3 2 2 8 3" xfId="1988"/>
    <cellStyle name="Normal 3 2 2 3 2 2 8 3 2" xfId="1989"/>
    <cellStyle name="Normal 3 2 2 3 2 2 8 3 2 2" xfId="23775"/>
    <cellStyle name="Normal 3 2 2 3 2 2 8 3 2 2 2" xfId="53687"/>
    <cellStyle name="Normal 3 2 2 3 2 2 8 3 2 3" xfId="31903"/>
    <cellStyle name="Normal 3 2 2 3 2 2 8 3 3" xfId="16297"/>
    <cellStyle name="Normal 3 2 2 3 2 2 8 3 3 2" xfId="46209"/>
    <cellStyle name="Normal 3 2 2 3 2 2 8 3 4" xfId="31902"/>
    <cellStyle name="Normal 3 2 2 3 2 2 8 4" xfId="1990"/>
    <cellStyle name="Normal 3 2 2 3 2 2 8 4 2" xfId="23772"/>
    <cellStyle name="Normal 3 2 2 3 2 2 8 4 2 2" xfId="53684"/>
    <cellStyle name="Normal 3 2 2 3 2 2 8 4 3" xfId="31904"/>
    <cellStyle name="Normal 3 2 2 3 2 2 8 5" xfId="16294"/>
    <cellStyle name="Normal 3 2 2 3 2 2 8 5 2" xfId="46206"/>
    <cellStyle name="Normal 3 2 2 3 2 2 8 6" xfId="31897"/>
    <cellStyle name="Normal 3 2 2 3 2 2 9" xfId="1991"/>
    <cellStyle name="Normal 3 2 2 3 2 2 9 2" xfId="1992"/>
    <cellStyle name="Normal 3 2 2 3 2 2 9 2 2" xfId="1993"/>
    <cellStyle name="Normal 3 2 2 3 2 2 9 2 2 2" xfId="23777"/>
    <cellStyle name="Normal 3 2 2 3 2 2 9 2 2 2 2" xfId="53689"/>
    <cellStyle name="Normal 3 2 2 3 2 2 9 2 2 3" xfId="31907"/>
    <cellStyle name="Normal 3 2 2 3 2 2 9 2 3" xfId="16299"/>
    <cellStyle name="Normal 3 2 2 3 2 2 9 2 3 2" xfId="46211"/>
    <cellStyle name="Normal 3 2 2 3 2 2 9 2 4" xfId="31906"/>
    <cellStyle name="Normal 3 2 2 3 2 2 9 3" xfId="1994"/>
    <cellStyle name="Normal 3 2 2 3 2 2 9 3 2" xfId="23776"/>
    <cellStyle name="Normal 3 2 2 3 2 2 9 3 2 2" xfId="53688"/>
    <cellStyle name="Normal 3 2 2 3 2 2 9 3 3" xfId="31908"/>
    <cellStyle name="Normal 3 2 2 3 2 2 9 4" xfId="16298"/>
    <cellStyle name="Normal 3 2 2 3 2 2 9 4 2" xfId="46210"/>
    <cellStyle name="Normal 3 2 2 3 2 2 9 5" xfId="31905"/>
    <cellStyle name="Normal 3 2 2 3 2 3" xfId="182"/>
    <cellStyle name="Normal 3 2 2 3 2 3 10" xfId="1995"/>
    <cellStyle name="Normal 3 2 2 3 2 3 10 2" xfId="1996"/>
    <cellStyle name="Normal 3 2 2 3 2 3 10 2 2" xfId="23778"/>
    <cellStyle name="Normal 3 2 2 3 2 3 10 2 2 2" xfId="53690"/>
    <cellStyle name="Normal 3 2 2 3 2 3 10 2 3" xfId="31910"/>
    <cellStyle name="Normal 3 2 2 3 2 3 10 3" xfId="16300"/>
    <cellStyle name="Normal 3 2 2 3 2 3 10 3 2" xfId="46212"/>
    <cellStyle name="Normal 3 2 2 3 2 3 10 4" xfId="31909"/>
    <cellStyle name="Normal 3 2 2 3 2 3 11" xfId="1997"/>
    <cellStyle name="Normal 3 2 2 3 2 3 11 2" xfId="22646"/>
    <cellStyle name="Normal 3 2 2 3 2 3 11 2 2" xfId="52558"/>
    <cellStyle name="Normal 3 2 2 3 2 3 11 3" xfId="31911"/>
    <cellStyle name="Normal 3 2 2 3 2 3 12" xfId="15168"/>
    <cellStyle name="Normal 3 2 2 3 2 3 12 2" xfId="45080"/>
    <cellStyle name="Normal 3 2 2 3 2 3 13" xfId="30124"/>
    <cellStyle name="Normal 3 2 2 3 2 3 14" xfId="60037"/>
    <cellStyle name="Normal 3 2 2 3 2 3 2" xfId="432"/>
    <cellStyle name="Normal 3 2 2 3 2 3 2 2" xfId="1998"/>
    <cellStyle name="Normal 3 2 2 3 2 3 2 2 2" xfId="1999"/>
    <cellStyle name="Normal 3 2 2 3 2 3 2 2 2 2" xfId="2000"/>
    <cellStyle name="Normal 3 2 2 3 2 3 2 2 2 2 2" xfId="2001"/>
    <cellStyle name="Normal 3 2 2 3 2 3 2 2 2 2 2 2" xfId="23781"/>
    <cellStyle name="Normal 3 2 2 3 2 3 2 2 2 2 2 2 2" xfId="53693"/>
    <cellStyle name="Normal 3 2 2 3 2 3 2 2 2 2 2 3" xfId="31915"/>
    <cellStyle name="Normal 3 2 2 3 2 3 2 2 2 2 3" xfId="16303"/>
    <cellStyle name="Normal 3 2 2 3 2 3 2 2 2 2 3 2" xfId="46215"/>
    <cellStyle name="Normal 3 2 2 3 2 3 2 2 2 2 4" xfId="31914"/>
    <cellStyle name="Normal 3 2 2 3 2 3 2 2 2 3" xfId="2002"/>
    <cellStyle name="Normal 3 2 2 3 2 3 2 2 2 3 2" xfId="23780"/>
    <cellStyle name="Normal 3 2 2 3 2 3 2 2 2 3 2 2" xfId="53692"/>
    <cellStyle name="Normal 3 2 2 3 2 3 2 2 2 3 3" xfId="31916"/>
    <cellStyle name="Normal 3 2 2 3 2 3 2 2 2 4" xfId="16302"/>
    <cellStyle name="Normal 3 2 2 3 2 3 2 2 2 4 2" xfId="46214"/>
    <cellStyle name="Normal 3 2 2 3 2 3 2 2 2 5" xfId="31913"/>
    <cellStyle name="Normal 3 2 2 3 2 3 2 2 3" xfId="2003"/>
    <cellStyle name="Normal 3 2 2 3 2 3 2 2 3 2" xfId="2004"/>
    <cellStyle name="Normal 3 2 2 3 2 3 2 2 3 2 2" xfId="23782"/>
    <cellStyle name="Normal 3 2 2 3 2 3 2 2 3 2 2 2" xfId="53694"/>
    <cellStyle name="Normal 3 2 2 3 2 3 2 2 3 2 3" xfId="31918"/>
    <cellStyle name="Normal 3 2 2 3 2 3 2 2 3 3" xfId="16304"/>
    <cellStyle name="Normal 3 2 2 3 2 3 2 2 3 3 2" xfId="46216"/>
    <cellStyle name="Normal 3 2 2 3 2 3 2 2 3 4" xfId="31917"/>
    <cellStyle name="Normal 3 2 2 3 2 3 2 2 4" xfId="2005"/>
    <cellStyle name="Normal 3 2 2 3 2 3 2 2 4 2" xfId="23779"/>
    <cellStyle name="Normal 3 2 2 3 2 3 2 2 4 2 2" xfId="53691"/>
    <cellStyle name="Normal 3 2 2 3 2 3 2 2 4 3" xfId="31919"/>
    <cellStyle name="Normal 3 2 2 3 2 3 2 2 5" xfId="16301"/>
    <cellStyle name="Normal 3 2 2 3 2 3 2 2 5 2" xfId="46213"/>
    <cellStyle name="Normal 3 2 2 3 2 3 2 2 6" xfId="31912"/>
    <cellStyle name="Normal 3 2 2 3 2 3 2 3" xfId="2006"/>
    <cellStyle name="Normal 3 2 2 3 2 3 2 3 2" xfId="2007"/>
    <cellStyle name="Normal 3 2 2 3 2 3 2 3 2 2" xfId="2008"/>
    <cellStyle name="Normal 3 2 2 3 2 3 2 3 2 2 2" xfId="2009"/>
    <cellStyle name="Normal 3 2 2 3 2 3 2 3 2 2 2 2" xfId="23785"/>
    <cellStyle name="Normal 3 2 2 3 2 3 2 3 2 2 2 2 2" xfId="53697"/>
    <cellStyle name="Normal 3 2 2 3 2 3 2 3 2 2 2 3" xfId="31923"/>
    <cellStyle name="Normal 3 2 2 3 2 3 2 3 2 2 3" xfId="16307"/>
    <cellStyle name="Normal 3 2 2 3 2 3 2 3 2 2 3 2" xfId="46219"/>
    <cellStyle name="Normal 3 2 2 3 2 3 2 3 2 2 4" xfId="31922"/>
    <cellStyle name="Normal 3 2 2 3 2 3 2 3 2 3" xfId="2010"/>
    <cellStyle name="Normal 3 2 2 3 2 3 2 3 2 3 2" xfId="23784"/>
    <cellStyle name="Normal 3 2 2 3 2 3 2 3 2 3 2 2" xfId="53696"/>
    <cellStyle name="Normal 3 2 2 3 2 3 2 3 2 3 3" xfId="31924"/>
    <cellStyle name="Normal 3 2 2 3 2 3 2 3 2 4" xfId="16306"/>
    <cellStyle name="Normal 3 2 2 3 2 3 2 3 2 4 2" xfId="46218"/>
    <cellStyle name="Normal 3 2 2 3 2 3 2 3 2 5" xfId="31921"/>
    <cellStyle name="Normal 3 2 2 3 2 3 2 3 3" xfId="2011"/>
    <cellStyle name="Normal 3 2 2 3 2 3 2 3 3 2" xfId="2012"/>
    <cellStyle name="Normal 3 2 2 3 2 3 2 3 3 2 2" xfId="23786"/>
    <cellStyle name="Normal 3 2 2 3 2 3 2 3 3 2 2 2" xfId="53698"/>
    <cellStyle name="Normal 3 2 2 3 2 3 2 3 3 2 3" xfId="31926"/>
    <cellStyle name="Normal 3 2 2 3 2 3 2 3 3 3" xfId="16308"/>
    <cellStyle name="Normal 3 2 2 3 2 3 2 3 3 3 2" xfId="46220"/>
    <cellStyle name="Normal 3 2 2 3 2 3 2 3 3 4" xfId="31925"/>
    <cellStyle name="Normal 3 2 2 3 2 3 2 3 4" xfId="2013"/>
    <cellStyle name="Normal 3 2 2 3 2 3 2 3 4 2" xfId="23783"/>
    <cellStyle name="Normal 3 2 2 3 2 3 2 3 4 2 2" xfId="53695"/>
    <cellStyle name="Normal 3 2 2 3 2 3 2 3 4 3" xfId="31927"/>
    <cellStyle name="Normal 3 2 2 3 2 3 2 3 5" xfId="16305"/>
    <cellStyle name="Normal 3 2 2 3 2 3 2 3 5 2" xfId="46217"/>
    <cellStyle name="Normal 3 2 2 3 2 3 2 3 6" xfId="31920"/>
    <cellStyle name="Normal 3 2 2 3 2 3 2 4" xfId="2014"/>
    <cellStyle name="Normal 3 2 2 3 2 3 2 4 2" xfId="2015"/>
    <cellStyle name="Normal 3 2 2 3 2 3 2 4 2 2" xfId="2016"/>
    <cellStyle name="Normal 3 2 2 3 2 3 2 4 2 2 2" xfId="23788"/>
    <cellStyle name="Normal 3 2 2 3 2 3 2 4 2 2 2 2" xfId="53700"/>
    <cellStyle name="Normal 3 2 2 3 2 3 2 4 2 2 3" xfId="31930"/>
    <cellStyle name="Normal 3 2 2 3 2 3 2 4 2 3" xfId="16310"/>
    <cellStyle name="Normal 3 2 2 3 2 3 2 4 2 3 2" xfId="46222"/>
    <cellStyle name="Normal 3 2 2 3 2 3 2 4 2 4" xfId="31929"/>
    <cellStyle name="Normal 3 2 2 3 2 3 2 4 3" xfId="2017"/>
    <cellStyle name="Normal 3 2 2 3 2 3 2 4 3 2" xfId="23787"/>
    <cellStyle name="Normal 3 2 2 3 2 3 2 4 3 2 2" xfId="53699"/>
    <cellStyle name="Normal 3 2 2 3 2 3 2 4 3 3" xfId="31931"/>
    <cellStyle name="Normal 3 2 2 3 2 3 2 4 4" xfId="16309"/>
    <cellStyle name="Normal 3 2 2 3 2 3 2 4 4 2" xfId="46221"/>
    <cellStyle name="Normal 3 2 2 3 2 3 2 4 5" xfId="31928"/>
    <cellStyle name="Normal 3 2 2 3 2 3 2 5" xfId="2018"/>
    <cellStyle name="Normal 3 2 2 3 2 3 2 5 2" xfId="2019"/>
    <cellStyle name="Normal 3 2 2 3 2 3 2 5 2 2" xfId="23789"/>
    <cellStyle name="Normal 3 2 2 3 2 3 2 5 2 2 2" xfId="53701"/>
    <cellStyle name="Normal 3 2 2 3 2 3 2 5 2 3" xfId="31933"/>
    <cellStyle name="Normal 3 2 2 3 2 3 2 5 3" xfId="16311"/>
    <cellStyle name="Normal 3 2 2 3 2 3 2 5 3 2" xfId="46223"/>
    <cellStyle name="Normal 3 2 2 3 2 3 2 5 4" xfId="31932"/>
    <cellStyle name="Normal 3 2 2 3 2 3 2 6" xfId="2020"/>
    <cellStyle name="Normal 3 2 2 3 2 3 2 6 2" xfId="22895"/>
    <cellStyle name="Normal 3 2 2 3 2 3 2 6 2 2" xfId="52807"/>
    <cellStyle name="Normal 3 2 2 3 2 3 2 6 3" xfId="31934"/>
    <cellStyle name="Normal 3 2 2 3 2 3 2 7" xfId="15417"/>
    <cellStyle name="Normal 3 2 2 3 2 3 2 7 2" xfId="45329"/>
    <cellStyle name="Normal 3 2 2 3 2 3 2 8" xfId="30373"/>
    <cellStyle name="Normal 3 2 2 3 2 3 3" xfId="313"/>
    <cellStyle name="Normal 3 2 2 3 2 3 3 2" xfId="2021"/>
    <cellStyle name="Normal 3 2 2 3 2 3 3 2 2" xfId="2022"/>
    <cellStyle name="Normal 3 2 2 3 2 3 3 2 2 2" xfId="2023"/>
    <cellStyle name="Normal 3 2 2 3 2 3 3 2 2 2 2" xfId="2024"/>
    <cellStyle name="Normal 3 2 2 3 2 3 3 2 2 2 2 2" xfId="23792"/>
    <cellStyle name="Normal 3 2 2 3 2 3 3 2 2 2 2 2 2" xfId="53704"/>
    <cellStyle name="Normal 3 2 2 3 2 3 3 2 2 2 2 3" xfId="31938"/>
    <cellStyle name="Normal 3 2 2 3 2 3 3 2 2 2 3" xfId="16314"/>
    <cellStyle name="Normal 3 2 2 3 2 3 3 2 2 2 3 2" xfId="46226"/>
    <cellStyle name="Normal 3 2 2 3 2 3 3 2 2 2 4" xfId="31937"/>
    <cellStyle name="Normal 3 2 2 3 2 3 3 2 2 3" xfId="2025"/>
    <cellStyle name="Normal 3 2 2 3 2 3 3 2 2 3 2" xfId="23791"/>
    <cellStyle name="Normal 3 2 2 3 2 3 3 2 2 3 2 2" xfId="53703"/>
    <cellStyle name="Normal 3 2 2 3 2 3 3 2 2 3 3" xfId="31939"/>
    <cellStyle name="Normal 3 2 2 3 2 3 3 2 2 4" xfId="16313"/>
    <cellStyle name="Normal 3 2 2 3 2 3 3 2 2 4 2" xfId="46225"/>
    <cellStyle name="Normal 3 2 2 3 2 3 3 2 2 5" xfId="31936"/>
    <cellStyle name="Normal 3 2 2 3 2 3 3 2 3" xfId="2026"/>
    <cellStyle name="Normal 3 2 2 3 2 3 3 2 3 2" xfId="2027"/>
    <cellStyle name="Normal 3 2 2 3 2 3 3 2 3 2 2" xfId="23793"/>
    <cellStyle name="Normal 3 2 2 3 2 3 3 2 3 2 2 2" xfId="53705"/>
    <cellStyle name="Normal 3 2 2 3 2 3 3 2 3 2 3" xfId="31941"/>
    <cellStyle name="Normal 3 2 2 3 2 3 3 2 3 3" xfId="16315"/>
    <cellStyle name="Normal 3 2 2 3 2 3 3 2 3 3 2" xfId="46227"/>
    <cellStyle name="Normal 3 2 2 3 2 3 3 2 3 4" xfId="31940"/>
    <cellStyle name="Normal 3 2 2 3 2 3 3 2 4" xfId="2028"/>
    <cellStyle name="Normal 3 2 2 3 2 3 3 2 4 2" xfId="23790"/>
    <cellStyle name="Normal 3 2 2 3 2 3 3 2 4 2 2" xfId="53702"/>
    <cellStyle name="Normal 3 2 2 3 2 3 3 2 4 3" xfId="31942"/>
    <cellStyle name="Normal 3 2 2 3 2 3 3 2 5" xfId="16312"/>
    <cellStyle name="Normal 3 2 2 3 2 3 3 2 5 2" xfId="46224"/>
    <cellStyle name="Normal 3 2 2 3 2 3 3 2 6" xfId="31935"/>
    <cellStyle name="Normal 3 2 2 3 2 3 3 3" xfId="2029"/>
    <cellStyle name="Normal 3 2 2 3 2 3 3 3 2" xfId="2030"/>
    <cellStyle name="Normal 3 2 2 3 2 3 3 3 2 2" xfId="2031"/>
    <cellStyle name="Normal 3 2 2 3 2 3 3 3 2 2 2" xfId="2032"/>
    <cellStyle name="Normal 3 2 2 3 2 3 3 3 2 2 2 2" xfId="23796"/>
    <cellStyle name="Normal 3 2 2 3 2 3 3 3 2 2 2 2 2" xfId="53708"/>
    <cellStyle name="Normal 3 2 2 3 2 3 3 3 2 2 2 3" xfId="31946"/>
    <cellStyle name="Normal 3 2 2 3 2 3 3 3 2 2 3" xfId="16318"/>
    <cellStyle name="Normal 3 2 2 3 2 3 3 3 2 2 3 2" xfId="46230"/>
    <cellStyle name="Normal 3 2 2 3 2 3 3 3 2 2 4" xfId="31945"/>
    <cellStyle name="Normal 3 2 2 3 2 3 3 3 2 3" xfId="2033"/>
    <cellStyle name="Normal 3 2 2 3 2 3 3 3 2 3 2" xfId="23795"/>
    <cellStyle name="Normal 3 2 2 3 2 3 3 3 2 3 2 2" xfId="53707"/>
    <cellStyle name="Normal 3 2 2 3 2 3 3 3 2 3 3" xfId="31947"/>
    <cellStyle name="Normal 3 2 2 3 2 3 3 3 2 4" xfId="16317"/>
    <cellStyle name="Normal 3 2 2 3 2 3 3 3 2 4 2" xfId="46229"/>
    <cellStyle name="Normal 3 2 2 3 2 3 3 3 2 5" xfId="31944"/>
    <cellStyle name="Normal 3 2 2 3 2 3 3 3 3" xfId="2034"/>
    <cellStyle name="Normal 3 2 2 3 2 3 3 3 3 2" xfId="2035"/>
    <cellStyle name="Normal 3 2 2 3 2 3 3 3 3 2 2" xfId="23797"/>
    <cellStyle name="Normal 3 2 2 3 2 3 3 3 3 2 2 2" xfId="53709"/>
    <cellStyle name="Normal 3 2 2 3 2 3 3 3 3 2 3" xfId="31949"/>
    <cellStyle name="Normal 3 2 2 3 2 3 3 3 3 3" xfId="16319"/>
    <cellStyle name="Normal 3 2 2 3 2 3 3 3 3 3 2" xfId="46231"/>
    <cellStyle name="Normal 3 2 2 3 2 3 3 3 3 4" xfId="31948"/>
    <cellStyle name="Normal 3 2 2 3 2 3 3 3 4" xfId="2036"/>
    <cellStyle name="Normal 3 2 2 3 2 3 3 3 4 2" xfId="23794"/>
    <cellStyle name="Normal 3 2 2 3 2 3 3 3 4 2 2" xfId="53706"/>
    <cellStyle name="Normal 3 2 2 3 2 3 3 3 4 3" xfId="31950"/>
    <cellStyle name="Normal 3 2 2 3 2 3 3 3 5" xfId="16316"/>
    <cellStyle name="Normal 3 2 2 3 2 3 3 3 5 2" xfId="46228"/>
    <cellStyle name="Normal 3 2 2 3 2 3 3 3 6" xfId="31943"/>
    <cellStyle name="Normal 3 2 2 3 2 3 3 4" xfId="2037"/>
    <cellStyle name="Normal 3 2 2 3 2 3 3 4 2" xfId="2038"/>
    <cellStyle name="Normal 3 2 2 3 2 3 3 4 2 2" xfId="2039"/>
    <cellStyle name="Normal 3 2 2 3 2 3 3 4 2 2 2" xfId="23799"/>
    <cellStyle name="Normal 3 2 2 3 2 3 3 4 2 2 2 2" xfId="53711"/>
    <cellStyle name="Normal 3 2 2 3 2 3 3 4 2 2 3" xfId="31953"/>
    <cellStyle name="Normal 3 2 2 3 2 3 3 4 2 3" xfId="16321"/>
    <cellStyle name="Normal 3 2 2 3 2 3 3 4 2 3 2" xfId="46233"/>
    <cellStyle name="Normal 3 2 2 3 2 3 3 4 2 4" xfId="31952"/>
    <cellStyle name="Normal 3 2 2 3 2 3 3 4 3" xfId="2040"/>
    <cellStyle name="Normal 3 2 2 3 2 3 3 4 3 2" xfId="23798"/>
    <cellStyle name="Normal 3 2 2 3 2 3 3 4 3 2 2" xfId="53710"/>
    <cellStyle name="Normal 3 2 2 3 2 3 3 4 3 3" xfId="31954"/>
    <cellStyle name="Normal 3 2 2 3 2 3 3 4 4" xfId="16320"/>
    <cellStyle name="Normal 3 2 2 3 2 3 3 4 4 2" xfId="46232"/>
    <cellStyle name="Normal 3 2 2 3 2 3 3 4 5" xfId="31951"/>
    <cellStyle name="Normal 3 2 2 3 2 3 3 5" xfId="2041"/>
    <cellStyle name="Normal 3 2 2 3 2 3 3 5 2" xfId="2042"/>
    <cellStyle name="Normal 3 2 2 3 2 3 3 5 2 2" xfId="23800"/>
    <cellStyle name="Normal 3 2 2 3 2 3 3 5 2 2 2" xfId="53712"/>
    <cellStyle name="Normal 3 2 2 3 2 3 3 5 2 3" xfId="31956"/>
    <cellStyle name="Normal 3 2 2 3 2 3 3 5 3" xfId="16322"/>
    <cellStyle name="Normal 3 2 2 3 2 3 3 5 3 2" xfId="46234"/>
    <cellStyle name="Normal 3 2 2 3 2 3 3 5 4" xfId="31955"/>
    <cellStyle name="Normal 3 2 2 3 2 3 3 6" xfId="2043"/>
    <cellStyle name="Normal 3 2 2 3 2 3 3 6 2" xfId="22777"/>
    <cellStyle name="Normal 3 2 2 3 2 3 3 6 2 2" xfId="52689"/>
    <cellStyle name="Normal 3 2 2 3 2 3 3 6 3" xfId="31957"/>
    <cellStyle name="Normal 3 2 2 3 2 3 3 7" xfId="15299"/>
    <cellStyle name="Normal 3 2 2 3 2 3 3 7 2" xfId="45211"/>
    <cellStyle name="Normal 3 2 2 3 2 3 3 8" xfId="30255"/>
    <cellStyle name="Normal 3 2 2 3 2 3 4" xfId="557"/>
    <cellStyle name="Normal 3 2 2 3 2 3 4 2" xfId="2044"/>
    <cellStyle name="Normal 3 2 2 3 2 3 4 2 2" xfId="2045"/>
    <cellStyle name="Normal 3 2 2 3 2 3 4 2 2 2" xfId="2046"/>
    <cellStyle name="Normal 3 2 2 3 2 3 4 2 2 2 2" xfId="2047"/>
    <cellStyle name="Normal 3 2 2 3 2 3 4 2 2 2 2 2" xfId="23803"/>
    <cellStyle name="Normal 3 2 2 3 2 3 4 2 2 2 2 2 2" xfId="53715"/>
    <cellStyle name="Normal 3 2 2 3 2 3 4 2 2 2 2 3" xfId="31961"/>
    <cellStyle name="Normal 3 2 2 3 2 3 4 2 2 2 3" xfId="16325"/>
    <cellStyle name="Normal 3 2 2 3 2 3 4 2 2 2 3 2" xfId="46237"/>
    <cellStyle name="Normal 3 2 2 3 2 3 4 2 2 2 4" xfId="31960"/>
    <cellStyle name="Normal 3 2 2 3 2 3 4 2 2 3" xfId="2048"/>
    <cellStyle name="Normal 3 2 2 3 2 3 4 2 2 3 2" xfId="23802"/>
    <cellStyle name="Normal 3 2 2 3 2 3 4 2 2 3 2 2" xfId="53714"/>
    <cellStyle name="Normal 3 2 2 3 2 3 4 2 2 3 3" xfId="31962"/>
    <cellStyle name="Normal 3 2 2 3 2 3 4 2 2 4" xfId="16324"/>
    <cellStyle name="Normal 3 2 2 3 2 3 4 2 2 4 2" xfId="46236"/>
    <cellStyle name="Normal 3 2 2 3 2 3 4 2 2 5" xfId="31959"/>
    <cellStyle name="Normal 3 2 2 3 2 3 4 2 3" xfId="2049"/>
    <cellStyle name="Normal 3 2 2 3 2 3 4 2 3 2" xfId="2050"/>
    <cellStyle name="Normal 3 2 2 3 2 3 4 2 3 2 2" xfId="23804"/>
    <cellStyle name="Normal 3 2 2 3 2 3 4 2 3 2 2 2" xfId="53716"/>
    <cellStyle name="Normal 3 2 2 3 2 3 4 2 3 2 3" xfId="31964"/>
    <cellStyle name="Normal 3 2 2 3 2 3 4 2 3 3" xfId="16326"/>
    <cellStyle name="Normal 3 2 2 3 2 3 4 2 3 3 2" xfId="46238"/>
    <cellStyle name="Normal 3 2 2 3 2 3 4 2 3 4" xfId="31963"/>
    <cellStyle name="Normal 3 2 2 3 2 3 4 2 4" xfId="2051"/>
    <cellStyle name="Normal 3 2 2 3 2 3 4 2 4 2" xfId="23801"/>
    <cellStyle name="Normal 3 2 2 3 2 3 4 2 4 2 2" xfId="53713"/>
    <cellStyle name="Normal 3 2 2 3 2 3 4 2 4 3" xfId="31965"/>
    <cellStyle name="Normal 3 2 2 3 2 3 4 2 5" xfId="16323"/>
    <cellStyle name="Normal 3 2 2 3 2 3 4 2 5 2" xfId="46235"/>
    <cellStyle name="Normal 3 2 2 3 2 3 4 2 6" xfId="31958"/>
    <cellStyle name="Normal 3 2 2 3 2 3 4 3" xfId="2052"/>
    <cellStyle name="Normal 3 2 2 3 2 3 4 3 2" xfId="2053"/>
    <cellStyle name="Normal 3 2 2 3 2 3 4 3 2 2" xfId="2054"/>
    <cellStyle name="Normal 3 2 2 3 2 3 4 3 2 2 2" xfId="23806"/>
    <cellStyle name="Normal 3 2 2 3 2 3 4 3 2 2 2 2" xfId="53718"/>
    <cellStyle name="Normal 3 2 2 3 2 3 4 3 2 2 3" xfId="31968"/>
    <cellStyle name="Normal 3 2 2 3 2 3 4 3 2 3" xfId="16328"/>
    <cellStyle name="Normal 3 2 2 3 2 3 4 3 2 3 2" xfId="46240"/>
    <cellStyle name="Normal 3 2 2 3 2 3 4 3 2 4" xfId="31967"/>
    <cellStyle name="Normal 3 2 2 3 2 3 4 3 3" xfId="2055"/>
    <cellStyle name="Normal 3 2 2 3 2 3 4 3 3 2" xfId="23805"/>
    <cellStyle name="Normal 3 2 2 3 2 3 4 3 3 2 2" xfId="53717"/>
    <cellStyle name="Normal 3 2 2 3 2 3 4 3 3 3" xfId="31969"/>
    <cellStyle name="Normal 3 2 2 3 2 3 4 3 4" xfId="16327"/>
    <cellStyle name="Normal 3 2 2 3 2 3 4 3 4 2" xfId="46239"/>
    <cellStyle name="Normal 3 2 2 3 2 3 4 3 5" xfId="31966"/>
    <cellStyle name="Normal 3 2 2 3 2 3 4 4" xfId="2056"/>
    <cellStyle name="Normal 3 2 2 3 2 3 4 4 2" xfId="2057"/>
    <cellStyle name="Normal 3 2 2 3 2 3 4 4 2 2" xfId="23807"/>
    <cellStyle name="Normal 3 2 2 3 2 3 4 4 2 2 2" xfId="53719"/>
    <cellStyle name="Normal 3 2 2 3 2 3 4 4 2 3" xfId="31971"/>
    <cellStyle name="Normal 3 2 2 3 2 3 4 4 3" xfId="16329"/>
    <cellStyle name="Normal 3 2 2 3 2 3 4 4 3 2" xfId="46241"/>
    <cellStyle name="Normal 3 2 2 3 2 3 4 4 4" xfId="31970"/>
    <cellStyle name="Normal 3 2 2 3 2 3 4 5" xfId="2058"/>
    <cellStyle name="Normal 3 2 2 3 2 3 4 5 2" xfId="23020"/>
    <cellStyle name="Normal 3 2 2 3 2 3 4 5 2 2" xfId="52932"/>
    <cellStyle name="Normal 3 2 2 3 2 3 4 5 3" xfId="31972"/>
    <cellStyle name="Normal 3 2 2 3 2 3 4 6" xfId="15542"/>
    <cellStyle name="Normal 3 2 2 3 2 3 4 6 2" xfId="45454"/>
    <cellStyle name="Normal 3 2 2 3 2 3 4 7" xfId="30498"/>
    <cellStyle name="Normal 3 2 2 3 2 3 5" xfId="682"/>
    <cellStyle name="Normal 3 2 2 3 2 3 5 2" xfId="2059"/>
    <cellStyle name="Normal 3 2 2 3 2 3 5 2 2" xfId="2060"/>
    <cellStyle name="Normal 3 2 2 3 2 3 5 2 2 2" xfId="2061"/>
    <cellStyle name="Normal 3 2 2 3 2 3 5 2 2 2 2" xfId="2062"/>
    <cellStyle name="Normal 3 2 2 3 2 3 5 2 2 2 2 2" xfId="23810"/>
    <cellStyle name="Normal 3 2 2 3 2 3 5 2 2 2 2 2 2" xfId="53722"/>
    <cellStyle name="Normal 3 2 2 3 2 3 5 2 2 2 2 3" xfId="31976"/>
    <cellStyle name="Normal 3 2 2 3 2 3 5 2 2 2 3" xfId="16332"/>
    <cellStyle name="Normal 3 2 2 3 2 3 5 2 2 2 3 2" xfId="46244"/>
    <cellStyle name="Normal 3 2 2 3 2 3 5 2 2 2 4" xfId="31975"/>
    <cellStyle name="Normal 3 2 2 3 2 3 5 2 2 3" xfId="2063"/>
    <cellStyle name="Normal 3 2 2 3 2 3 5 2 2 3 2" xfId="23809"/>
    <cellStyle name="Normal 3 2 2 3 2 3 5 2 2 3 2 2" xfId="53721"/>
    <cellStyle name="Normal 3 2 2 3 2 3 5 2 2 3 3" xfId="31977"/>
    <cellStyle name="Normal 3 2 2 3 2 3 5 2 2 4" xfId="16331"/>
    <cellStyle name="Normal 3 2 2 3 2 3 5 2 2 4 2" xfId="46243"/>
    <cellStyle name="Normal 3 2 2 3 2 3 5 2 2 5" xfId="31974"/>
    <cellStyle name="Normal 3 2 2 3 2 3 5 2 3" xfId="2064"/>
    <cellStyle name="Normal 3 2 2 3 2 3 5 2 3 2" xfId="2065"/>
    <cellStyle name="Normal 3 2 2 3 2 3 5 2 3 2 2" xfId="23811"/>
    <cellStyle name="Normal 3 2 2 3 2 3 5 2 3 2 2 2" xfId="53723"/>
    <cellStyle name="Normal 3 2 2 3 2 3 5 2 3 2 3" xfId="31979"/>
    <cellStyle name="Normal 3 2 2 3 2 3 5 2 3 3" xfId="16333"/>
    <cellStyle name="Normal 3 2 2 3 2 3 5 2 3 3 2" xfId="46245"/>
    <cellStyle name="Normal 3 2 2 3 2 3 5 2 3 4" xfId="31978"/>
    <cellStyle name="Normal 3 2 2 3 2 3 5 2 4" xfId="2066"/>
    <cellStyle name="Normal 3 2 2 3 2 3 5 2 4 2" xfId="23808"/>
    <cellStyle name="Normal 3 2 2 3 2 3 5 2 4 2 2" xfId="53720"/>
    <cellStyle name="Normal 3 2 2 3 2 3 5 2 4 3" xfId="31980"/>
    <cellStyle name="Normal 3 2 2 3 2 3 5 2 5" xfId="16330"/>
    <cellStyle name="Normal 3 2 2 3 2 3 5 2 5 2" xfId="46242"/>
    <cellStyle name="Normal 3 2 2 3 2 3 5 2 6" xfId="31973"/>
    <cellStyle name="Normal 3 2 2 3 2 3 5 3" xfId="2067"/>
    <cellStyle name="Normal 3 2 2 3 2 3 5 3 2" xfId="2068"/>
    <cellStyle name="Normal 3 2 2 3 2 3 5 3 2 2" xfId="2069"/>
    <cellStyle name="Normal 3 2 2 3 2 3 5 3 2 2 2" xfId="23813"/>
    <cellStyle name="Normal 3 2 2 3 2 3 5 3 2 2 2 2" xfId="53725"/>
    <cellStyle name="Normal 3 2 2 3 2 3 5 3 2 2 3" xfId="31983"/>
    <cellStyle name="Normal 3 2 2 3 2 3 5 3 2 3" xfId="16335"/>
    <cellStyle name="Normal 3 2 2 3 2 3 5 3 2 3 2" xfId="46247"/>
    <cellStyle name="Normal 3 2 2 3 2 3 5 3 2 4" xfId="31982"/>
    <cellStyle name="Normal 3 2 2 3 2 3 5 3 3" xfId="2070"/>
    <cellStyle name="Normal 3 2 2 3 2 3 5 3 3 2" xfId="23812"/>
    <cellStyle name="Normal 3 2 2 3 2 3 5 3 3 2 2" xfId="53724"/>
    <cellStyle name="Normal 3 2 2 3 2 3 5 3 3 3" xfId="31984"/>
    <cellStyle name="Normal 3 2 2 3 2 3 5 3 4" xfId="16334"/>
    <cellStyle name="Normal 3 2 2 3 2 3 5 3 4 2" xfId="46246"/>
    <cellStyle name="Normal 3 2 2 3 2 3 5 3 5" xfId="31981"/>
    <cellStyle name="Normal 3 2 2 3 2 3 5 4" xfId="2071"/>
    <cellStyle name="Normal 3 2 2 3 2 3 5 4 2" xfId="2072"/>
    <cellStyle name="Normal 3 2 2 3 2 3 5 4 2 2" xfId="23814"/>
    <cellStyle name="Normal 3 2 2 3 2 3 5 4 2 2 2" xfId="53726"/>
    <cellStyle name="Normal 3 2 2 3 2 3 5 4 2 3" xfId="31986"/>
    <cellStyle name="Normal 3 2 2 3 2 3 5 4 3" xfId="16336"/>
    <cellStyle name="Normal 3 2 2 3 2 3 5 4 3 2" xfId="46248"/>
    <cellStyle name="Normal 3 2 2 3 2 3 5 4 4" xfId="31985"/>
    <cellStyle name="Normal 3 2 2 3 2 3 5 5" xfId="2073"/>
    <cellStyle name="Normal 3 2 2 3 2 3 5 5 2" xfId="23145"/>
    <cellStyle name="Normal 3 2 2 3 2 3 5 5 2 2" xfId="53057"/>
    <cellStyle name="Normal 3 2 2 3 2 3 5 5 3" xfId="31987"/>
    <cellStyle name="Normal 3 2 2 3 2 3 5 6" xfId="15667"/>
    <cellStyle name="Normal 3 2 2 3 2 3 5 6 2" xfId="45579"/>
    <cellStyle name="Normal 3 2 2 3 2 3 5 7" xfId="30623"/>
    <cellStyle name="Normal 3 2 2 3 2 3 6" xfId="2074"/>
    <cellStyle name="Normal 3 2 2 3 2 3 6 2" xfId="2075"/>
    <cellStyle name="Normal 3 2 2 3 2 3 6 2 2" xfId="2076"/>
    <cellStyle name="Normal 3 2 2 3 2 3 6 2 2 2" xfId="2077"/>
    <cellStyle name="Normal 3 2 2 3 2 3 6 2 2 2 2" xfId="2078"/>
    <cellStyle name="Normal 3 2 2 3 2 3 6 2 2 2 2 2" xfId="23818"/>
    <cellStyle name="Normal 3 2 2 3 2 3 6 2 2 2 2 2 2" xfId="53730"/>
    <cellStyle name="Normal 3 2 2 3 2 3 6 2 2 2 2 3" xfId="31992"/>
    <cellStyle name="Normal 3 2 2 3 2 3 6 2 2 2 3" xfId="16340"/>
    <cellStyle name="Normal 3 2 2 3 2 3 6 2 2 2 3 2" xfId="46252"/>
    <cellStyle name="Normal 3 2 2 3 2 3 6 2 2 2 4" xfId="31991"/>
    <cellStyle name="Normal 3 2 2 3 2 3 6 2 2 3" xfId="2079"/>
    <cellStyle name="Normal 3 2 2 3 2 3 6 2 2 3 2" xfId="23817"/>
    <cellStyle name="Normal 3 2 2 3 2 3 6 2 2 3 2 2" xfId="53729"/>
    <cellStyle name="Normal 3 2 2 3 2 3 6 2 2 3 3" xfId="31993"/>
    <cellStyle name="Normal 3 2 2 3 2 3 6 2 2 4" xfId="16339"/>
    <cellStyle name="Normal 3 2 2 3 2 3 6 2 2 4 2" xfId="46251"/>
    <cellStyle name="Normal 3 2 2 3 2 3 6 2 2 5" xfId="31990"/>
    <cellStyle name="Normal 3 2 2 3 2 3 6 2 3" xfId="2080"/>
    <cellStyle name="Normal 3 2 2 3 2 3 6 2 3 2" xfId="2081"/>
    <cellStyle name="Normal 3 2 2 3 2 3 6 2 3 2 2" xfId="23819"/>
    <cellStyle name="Normal 3 2 2 3 2 3 6 2 3 2 2 2" xfId="53731"/>
    <cellStyle name="Normal 3 2 2 3 2 3 6 2 3 2 3" xfId="31995"/>
    <cellStyle name="Normal 3 2 2 3 2 3 6 2 3 3" xfId="16341"/>
    <cellStyle name="Normal 3 2 2 3 2 3 6 2 3 3 2" xfId="46253"/>
    <cellStyle name="Normal 3 2 2 3 2 3 6 2 3 4" xfId="31994"/>
    <cellStyle name="Normal 3 2 2 3 2 3 6 2 4" xfId="2082"/>
    <cellStyle name="Normal 3 2 2 3 2 3 6 2 4 2" xfId="23816"/>
    <cellStyle name="Normal 3 2 2 3 2 3 6 2 4 2 2" xfId="53728"/>
    <cellStyle name="Normal 3 2 2 3 2 3 6 2 4 3" xfId="31996"/>
    <cellStyle name="Normal 3 2 2 3 2 3 6 2 5" xfId="16338"/>
    <cellStyle name="Normal 3 2 2 3 2 3 6 2 5 2" xfId="46250"/>
    <cellStyle name="Normal 3 2 2 3 2 3 6 2 6" xfId="31989"/>
    <cellStyle name="Normal 3 2 2 3 2 3 6 3" xfId="2083"/>
    <cellStyle name="Normal 3 2 2 3 2 3 6 3 2" xfId="2084"/>
    <cellStyle name="Normal 3 2 2 3 2 3 6 3 2 2" xfId="2085"/>
    <cellStyle name="Normal 3 2 2 3 2 3 6 3 2 2 2" xfId="23821"/>
    <cellStyle name="Normal 3 2 2 3 2 3 6 3 2 2 2 2" xfId="53733"/>
    <cellStyle name="Normal 3 2 2 3 2 3 6 3 2 2 3" xfId="31999"/>
    <cellStyle name="Normal 3 2 2 3 2 3 6 3 2 3" xfId="16343"/>
    <cellStyle name="Normal 3 2 2 3 2 3 6 3 2 3 2" xfId="46255"/>
    <cellStyle name="Normal 3 2 2 3 2 3 6 3 2 4" xfId="31998"/>
    <cellStyle name="Normal 3 2 2 3 2 3 6 3 3" xfId="2086"/>
    <cellStyle name="Normal 3 2 2 3 2 3 6 3 3 2" xfId="23820"/>
    <cellStyle name="Normal 3 2 2 3 2 3 6 3 3 2 2" xfId="53732"/>
    <cellStyle name="Normal 3 2 2 3 2 3 6 3 3 3" xfId="32000"/>
    <cellStyle name="Normal 3 2 2 3 2 3 6 3 4" xfId="16342"/>
    <cellStyle name="Normal 3 2 2 3 2 3 6 3 4 2" xfId="46254"/>
    <cellStyle name="Normal 3 2 2 3 2 3 6 3 5" xfId="31997"/>
    <cellStyle name="Normal 3 2 2 3 2 3 6 4" xfId="2087"/>
    <cellStyle name="Normal 3 2 2 3 2 3 6 4 2" xfId="2088"/>
    <cellStyle name="Normal 3 2 2 3 2 3 6 4 2 2" xfId="23822"/>
    <cellStyle name="Normal 3 2 2 3 2 3 6 4 2 2 2" xfId="53734"/>
    <cellStyle name="Normal 3 2 2 3 2 3 6 4 2 3" xfId="32002"/>
    <cellStyle name="Normal 3 2 2 3 2 3 6 4 3" xfId="16344"/>
    <cellStyle name="Normal 3 2 2 3 2 3 6 4 3 2" xfId="46256"/>
    <cellStyle name="Normal 3 2 2 3 2 3 6 4 4" xfId="32001"/>
    <cellStyle name="Normal 3 2 2 3 2 3 6 5" xfId="2089"/>
    <cellStyle name="Normal 3 2 2 3 2 3 6 5 2" xfId="23815"/>
    <cellStyle name="Normal 3 2 2 3 2 3 6 5 2 2" xfId="53727"/>
    <cellStyle name="Normal 3 2 2 3 2 3 6 5 3" xfId="32003"/>
    <cellStyle name="Normal 3 2 2 3 2 3 6 6" xfId="16337"/>
    <cellStyle name="Normal 3 2 2 3 2 3 6 6 2" xfId="46249"/>
    <cellStyle name="Normal 3 2 2 3 2 3 6 7" xfId="31988"/>
    <cellStyle name="Normal 3 2 2 3 2 3 7" xfId="2090"/>
    <cellStyle name="Normal 3 2 2 3 2 3 7 2" xfId="2091"/>
    <cellStyle name="Normal 3 2 2 3 2 3 7 2 2" xfId="2092"/>
    <cellStyle name="Normal 3 2 2 3 2 3 7 2 2 2" xfId="2093"/>
    <cellStyle name="Normal 3 2 2 3 2 3 7 2 2 2 2" xfId="23825"/>
    <cellStyle name="Normal 3 2 2 3 2 3 7 2 2 2 2 2" xfId="53737"/>
    <cellStyle name="Normal 3 2 2 3 2 3 7 2 2 2 3" xfId="32007"/>
    <cellStyle name="Normal 3 2 2 3 2 3 7 2 2 3" xfId="16347"/>
    <cellStyle name="Normal 3 2 2 3 2 3 7 2 2 3 2" xfId="46259"/>
    <cellStyle name="Normal 3 2 2 3 2 3 7 2 2 4" xfId="32006"/>
    <cellStyle name="Normal 3 2 2 3 2 3 7 2 3" xfId="2094"/>
    <cellStyle name="Normal 3 2 2 3 2 3 7 2 3 2" xfId="23824"/>
    <cellStyle name="Normal 3 2 2 3 2 3 7 2 3 2 2" xfId="53736"/>
    <cellStyle name="Normal 3 2 2 3 2 3 7 2 3 3" xfId="32008"/>
    <cellStyle name="Normal 3 2 2 3 2 3 7 2 4" xfId="16346"/>
    <cellStyle name="Normal 3 2 2 3 2 3 7 2 4 2" xfId="46258"/>
    <cellStyle name="Normal 3 2 2 3 2 3 7 2 5" xfId="32005"/>
    <cellStyle name="Normal 3 2 2 3 2 3 7 3" xfId="2095"/>
    <cellStyle name="Normal 3 2 2 3 2 3 7 3 2" xfId="2096"/>
    <cellStyle name="Normal 3 2 2 3 2 3 7 3 2 2" xfId="23826"/>
    <cellStyle name="Normal 3 2 2 3 2 3 7 3 2 2 2" xfId="53738"/>
    <cellStyle name="Normal 3 2 2 3 2 3 7 3 2 3" xfId="32010"/>
    <cellStyle name="Normal 3 2 2 3 2 3 7 3 3" xfId="16348"/>
    <cellStyle name="Normal 3 2 2 3 2 3 7 3 3 2" xfId="46260"/>
    <cellStyle name="Normal 3 2 2 3 2 3 7 3 4" xfId="32009"/>
    <cellStyle name="Normal 3 2 2 3 2 3 7 4" xfId="2097"/>
    <cellStyle name="Normal 3 2 2 3 2 3 7 4 2" xfId="23823"/>
    <cellStyle name="Normal 3 2 2 3 2 3 7 4 2 2" xfId="53735"/>
    <cellStyle name="Normal 3 2 2 3 2 3 7 4 3" xfId="32011"/>
    <cellStyle name="Normal 3 2 2 3 2 3 7 5" xfId="16345"/>
    <cellStyle name="Normal 3 2 2 3 2 3 7 5 2" xfId="46257"/>
    <cellStyle name="Normal 3 2 2 3 2 3 7 6" xfId="32004"/>
    <cellStyle name="Normal 3 2 2 3 2 3 8" xfId="2098"/>
    <cellStyle name="Normal 3 2 2 3 2 3 8 2" xfId="2099"/>
    <cellStyle name="Normal 3 2 2 3 2 3 8 2 2" xfId="2100"/>
    <cellStyle name="Normal 3 2 2 3 2 3 8 2 2 2" xfId="2101"/>
    <cellStyle name="Normal 3 2 2 3 2 3 8 2 2 2 2" xfId="23829"/>
    <cellStyle name="Normal 3 2 2 3 2 3 8 2 2 2 2 2" xfId="53741"/>
    <cellStyle name="Normal 3 2 2 3 2 3 8 2 2 2 3" xfId="32015"/>
    <cellStyle name="Normal 3 2 2 3 2 3 8 2 2 3" xfId="16351"/>
    <cellStyle name="Normal 3 2 2 3 2 3 8 2 2 3 2" xfId="46263"/>
    <cellStyle name="Normal 3 2 2 3 2 3 8 2 2 4" xfId="32014"/>
    <cellStyle name="Normal 3 2 2 3 2 3 8 2 3" xfId="2102"/>
    <cellStyle name="Normal 3 2 2 3 2 3 8 2 3 2" xfId="23828"/>
    <cellStyle name="Normal 3 2 2 3 2 3 8 2 3 2 2" xfId="53740"/>
    <cellStyle name="Normal 3 2 2 3 2 3 8 2 3 3" xfId="32016"/>
    <cellStyle name="Normal 3 2 2 3 2 3 8 2 4" xfId="16350"/>
    <cellStyle name="Normal 3 2 2 3 2 3 8 2 4 2" xfId="46262"/>
    <cellStyle name="Normal 3 2 2 3 2 3 8 2 5" xfId="32013"/>
    <cellStyle name="Normal 3 2 2 3 2 3 8 3" xfId="2103"/>
    <cellStyle name="Normal 3 2 2 3 2 3 8 3 2" xfId="2104"/>
    <cellStyle name="Normal 3 2 2 3 2 3 8 3 2 2" xfId="23830"/>
    <cellStyle name="Normal 3 2 2 3 2 3 8 3 2 2 2" xfId="53742"/>
    <cellStyle name="Normal 3 2 2 3 2 3 8 3 2 3" xfId="32018"/>
    <cellStyle name="Normal 3 2 2 3 2 3 8 3 3" xfId="16352"/>
    <cellStyle name="Normal 3 2 2 3 2 3 8 3 3 2" xfId="46264"/>
    <cellStyle name="Normal 3 2 2 3 2 3 8 3 4" xfId="32017"/>
    <cellStyle name="Normal 3 2 2 3 2 3 8 4" xfId="2105"/>
    <cellStyle name="Normal 3 2 2 3 2 3 8 4 2" xfId="23827"/>
    <cellStyle name="Normal 3 2 2 3 2 3 8 4 2 2" xfId="53739"/>
    <cellStyle name="Normal 3 2 2 3 2 3 8 4 3" xfId="32019"/>
    <cellStyle name="Normal 3 2 2 3 2 3 8 5" xfId="16349"/>
    <cellStyle name="Normal 3 2 2 3 2 3 8 5 2" xfId="46261"/>
    <cellStyle name="Normal 3 2 2 3 2 3 8 6" xfId="32012"/>
    <cellStyle name="Normal 3 2 2 3 2 3 9" xfId="2106"/>
    <cellStyle name="Normal 3 2 2 3 2 3 9 2" xfId="2107"/>
    <cellStyle name="Normal 3 2 2 3 2 3 9 2 2" xfId="2108"/>
    <cellStyle name="Normal 3 2 2 3 2 3 9 2 2 2" xfId="23832"/>
    <cellStyle name="Normal 3 2 2 3 2 3 9 2 2 2 2" xfId="53744"/>
    <cellStyle name="Normal 3 2 2 3 2 3 9 2 2 3" xfId="32022"/>
    <cellStyle name="Normal 3 2 2 3 2 3 9 2 3" xfId="16354"/>
    <cellStyle name="Normal 3 2 2 3 2 3 9 2 3 2" xfId="46266"/>
    <cellStyle name="Normal 3 2 2 3 2 3 9 2 4" xfId="32021"/>
    <cellStyle name="Normal 3 2 2 3 2 3 9 3" xfId="2109"/>
    <cellStyle name="Normal 3 2 2 3 2 3 9 3 2" xfId="23831"/>
    <cellStyle name="Normal 3 2 2 3 2 3 9 3 2 2" xfId="53743"/>
    <cellStyle name="Normal 3 2 2 3 2 3 9 3 3" xfId="32023"/>
    <cellStyle name="Normal 3 2 2 3 2 3 9 4" xfId="16353"/>
    <cellStyle name="Normal 3 2 2 3 2 3 9 4 2" xfId="46265"/>
    <cellStyle name="Normal 3 2 2 3 2 3 9 5" xfId="32020"/>
    <cellStyle name="Normal 3 2 2 3 2 4" xfId="350"/>
    <cellStyle name="Normal 3 2 2 3 2 4 2" xfId="2110"/>
    <cellStyle name="Normal 3 2 2 3 2 4 2 2" xfId="2111"/>
    <cellStyle name="Normal 3 2 2 3 2 4 2 2 2" xfId="2112"/>
    <cellStyle name="Normal 3 2 2 3 2 4 2 2 2 2" xfId="2113"/>
    <cellStyle name="Normal 3 2 2 3 2 4 2 2 2 2 2" xfId="23835"/>
    <cellStyle name="Normal 3 2 2 3 2 4 2 2 2 2 2 2" xfId="53747"/>
    <cellStyle name="Normal 3 2 2 3 2 4 2 2 2 2 3" xfId="32027"/>
    <cellStyle name="Normal 3 2 2 3 2 4 2 2 2 3" xfId="16357"/>
    <cellStyle name="Normal 3 2 2 3 2 4 2 2 2 3 2" xfId="46269"/>
    <cellStyle name="Normal 3 2 2 3 2 4 2 2 2 4" xfId="32026"/>
    <cellStyle name="Normal 3 2 2 3 2 4 2 2 3" xfId="2114"/>
    <cellStyle name="Normal 3 2 2 3 2 4 2 2 3 2" xfId="23834"/>
    <cellStyle name="Normal 3 2 2 3 2 4 2 2 3 2 2" xfId="53746"/>
    <cellStyle name="Normal 3 2 2 3 2 4 2 2 3 3" xfId="32028"/>
    <cellStyle name="Normal 3 2 2 3 2 4 2 2 4" xfId="16356"/>
    <cellStyle name="Normal 3 2 2 3 2 4 2 2 4 2" xfId="46268"/>
    <cellStyle name="Normal 3 2 2 3 2 4 2 2 5" xfId="32025"/>
    <cellStyle name="Normal 3 2 2 3 2 4 2 3" xfId="2115"/>
    <cellStyle name="Normal 3 2 2 3 2 4 2 3 2" xfId="2116"/>
    <cellStyle name="Normal 3 2 2 3 2 4 2 3 2 2" xfId="23836"/>
    <cellStyle name="Normal 3 2 2 3 2 4 2 3 2 2 2" xfId="53748"/>
    <cellStyle name="Normal 3 2 2 3 2 4 2 3 2 3" xfId="32030"/>
    <cellStyle name="Normal 3 2 2 3 2 4 2 3 3" xfId="16358"/>
    <cellStyle name="Normal 3 2 2 3 2 4 2 3 3 2" xfId="46270"/>
    <cellStyle name="Normal 3 2 2 3 2 4 2 3 4" xfId="32029"/>
    <cellStyle name="Normal 3 2 2 3 2 4 2 4" xfId="2117"/>
    <cellStyle name="Normal 3 2 2 3 2 4 2 4 2" xfId="23833"/>
    <cellStyle name="Normal 3 2 2 3 2 4 2 4 2 2" xfId="53745"/>
    <cellStyle name="Normal 3 2 2 3 2 4 2 4 3" xfId="32031"/>
    <cellStyle name="Normal 3 2 2 3 2 4 2 5" xfId="16355"/>
    <cellStyle name="Normal 3 2 2 3 2 4 2 5 2" xfId="46267"/>
    <cellStyle name="Normal 3 2 2 3 2 4 2 6" xfId="32024"/>
    <cellStyle name="Normal 3 2 2 3 2 4 3" xfId="2118"/>
    <cellStyle name="Normal 3 2 2 3 2 4 3 2" xfId="2119"/>
    <cellStyle name="Normal 3 2 2 3 2 4 3 2 2" xfId="2120"/>
    <cellStyle name="Normal 3 2 2 3 2 4 3 2 2 2" xfId="2121"/>
    <cellStyle name="Normal 3 2 2 3 2 4 3 2 2 2 2" xfId="23839"/>
    <cellStyle name="Normal 3 2 2 3 2 4 3 2 2 2 2 2" xfId="53751"/>
    <cellStyle name="Normal 3 2 2 3 2 4 3 2 2 2 3" xfId="32035"/>
    <cellStyle name="Normal 3 2 2 3 2 4 3 2 2 3" xfId="16361"/>
    <cellStyle name="Normal 3 2 2 3 2 4 3 2 2 3 2" xfId="46273"/>
    <cellStyle name="Normal 3 2 2 3 2 4 3 2 2 4" xfId="32034"/>
    <cellStyle name="Normal 3 2 2 3 2 4 3 2 3" xfId="2122"/>
    <cellStyle name="Normal 3 2 2 3 2 4 3 2 3 2" xfId="23838"/>
    <cellStyle name="Normal 3 2 2 3 2 4 3 2 3 2 2" xfId="53750"/>
    <cellStyle name="Normal 3 2 2 3 2 4 3 2 3 3" xfId="32036"/>
    <cellStyle name="Normal 3 2 2 3 2 4 3 2 4" xfId="16360"/>
    <cellStyle name="Normal 3 2 2 3 2 4 3 2 4 2" xfId="46272"/>
    <cellStyle name="Normal 3 2 2 3 2 4 3 2 5" xfId="32033"/>
    <cellStyle name="Normal 3 2 2 3 2 4 3 3" xfId="2123"/>
    <cellStyle name="Normal 3 2 2 3 2 4 3 3 2" xfId="2124"/>
    <cellStyle name="Normal 3 2 2 3 2 4 3 3 2 2" xfId="23840"/>
    <cellStyle name="Normal 3 2 2 3 2 4 3 3 2 2 2" xfId="53752"/>
    <cellStyle name="Normal 3 2 2 3 2 4 3 3 2 3" xfId="32038"/>
    <cellStyle name="Normal 3 2 2 3 2 4 3 3 3" xfId="16362"/>
    <cellStyle name="Normal 3 2 2 3 2 4 3 3 3 2" xfId="46274"/>
    <cellStyle name="Normal 3 2 2 3 2 4 3 3 4" xfId="32037"/>
    <cellStyle name="Normal 3 2 2 3 2 4 3 4" xfId="2125"/>
    <cellStyle name="Normal 3 2 2 3 2 4 3 4 2" xfId="23837"/>
    <cellStyle name="Normal 3 2 2 3 2 4 3 4 2 2" xfId="53749"/>
    <cellStyle name="Normal 3 2 2 3 2 4 3 4 3" xfId="32039"/>
    <cellStyle name="Normal 3 2 2 3 2 4 3 5" xfId="16359"/>
    <cellStyle name="Normal 3 2 2 3 2 4 3 5 2" xfId="46271"/>
    <cellStyle name="Normal 3 2 2 3 2 4 3 6" xfId="32032"/>
    <cellStyle name="Normal 3 2 2 3 2 4 4" xfId="2126"/>
    <cellStyle name="Normal 3 2 2 3 2 4 4 2" xfId="2127"/>
    <cellStyle name="Normal 3 2 2 3 2 4 4 2 2" xfId="2128"/>
    <cellStyle name="Normal 3 2 2 3 2 4 4 2 2 2" xfId="23842"/>
    <cellStyle name="Normal 3 2 2 3 2 4 4 2 2 2 2" xfId="53754"/>
    <cellStyle name="Normal 3 2 2 3 2 4 4 2 2 3" xfId="32042"/>
    <cellStyle name="Normal 3 2 2 3 2 4 4 2 3" xfId="16364"/>
    <cellStyle name="Normal 3 2 2 3 2 4 4 2 3 2" xfId="46276"/>
    <cellStyle name="Normal 3 2 2 3 2 4 4 2 4" xfId="32041"/>
    <cellStyle name="Normal 3 2 2 3 2 4 4 3" xfId="2129"/>
    <cellStyle name="Normal 3 2 2 3 2 4 4 3 2" xfId="23841"/>
    <cellStyle name="Normal 3 2 2 3 2 4 4 3 2 2" xfId="53753"/>
    <cellStyle name="Normal 3 2 2 3 2 4 4 3 3" xfId="32043"/>
    <cellStyle name="Normal 3 2 2 3 2 4 4 4" xfId="16363"/>
    <cellStyle name="Normal 3 2 2 3 2 4 4 4 2" xfId="46275"/>
    <cellStyle name="Normal 3 2 2 3 2 4 4 5" xfId="32040"/>
    <cellStyle name="Normal 3 2 2 3 2 4 5" xfId="2130"/>
    <cellStyle name="Normal 3 2 2 3 2 4 5 2" xfId="2131"/>
    <cellStyle name="Normal 3 2 2 3 2 4 5 2 2" xfId="23843"/>
    <cellStyle name="Normal 3 2 2 3 2 4 5 2 2 2" xfId="53755"/>
    <cellStyle name="Normal 3 2 2 3 2 4 5 2 3" xfId="32045"/>
    <cellStyle name="Normal 3 2 2 3 2 4 5 3" xfId="16365"/>
    <cellStyle name="Normal 3 2 2 3 2 4 5 3 2" xfId="46277"/>
    <cellStyle name="Normal 3 2 2 3 2 4 5 4" xfId="32044"/>
    <cellStyle name="Normal 3 2 2 3 2 4 6" xfId="2132"/>
    <cellStyle name="Normal 3 2 2 3 2 4 6 2" xfId="22814"/>
    <cellStyle name="Normal 3 2 2 3 2 4 6 2 2" xfId="52726"/>
    <cellStyle name="Normal 3 2 2 3 2 4 6 3" xfId="32046"/>
    <cellStyle name="Normal 3 2 2 3 2 4 7" xfId="15336"/>
    <cellStyle name="Normal 3 2 2 3 2 4 7 2" xfId="45248"/>
    <cellStyle name="Normal 3 2 2 3 2 4 8" xfId="30292"/>
    <cellStyle name="Normal 3 2 2 3 2 5" xfId="244"/>
    <cellStyle name="Normal 3 2 2 3 2 5 2" xfId="2133"/>
    <cellStyle name="Normal 3 2 2 3 2 5 2 2" xfId="2134"/>
    <cellStyle name="Normal 3 2 2 3 2 5 2 2 2" xfId="2135"/>
    <cellStyle name="Normal 3 2 2 3 2 5 2 2 2 2" xfId="2136"/>
    <cellStyle name="Normal 3 2 2 3 2 5 2 2 2 2 2" xfId="23846"/>
    <cellStyle name="Normal 3 2 2 3 2 5 2 2 2 2 2 2" xfId="53758"/>
    <cellStyle name="Normal 3 2 2 3 2 5 2 2 2 2 3" xfId="32050"/>
    <cellStyle name="Normal 3 2 2 3 2 5 2 2 2 3" xfId="16368"/>
    <cellStyle name="Normal 3 2 2 3 2 5 2 2 2 3 2" xfId="46280"/>
    <cellStyle name="Normal 3 2 2 3 2 5 2 2 2 4" xfId="32049"/>
    <cellStyle name="Normal 3 2 2 3 2 5 2 2 3" xfId="2137"/>
    <cellStyle name="Normal 3 2 2 3 2 5 2 2 3 2" xfId="23845"/>
    <cellStyle name="Normal 3 2 2 3 2 5 2 2 3 2 2" xfId="53757"/>
    <cellStyle name="Normal 3 2 2 3 2 5 2 2 3 3" xfId="32051"/>
    <cellStyle name="Normal 3 2 2 3 2 5 2 2 4" xfId="16367"/>
    <cellStyle name="Normal 3 2 2 3 2 5 2 2 4 2" xfId="46279"/>
    <cellStyle name="Normal 3 2 2 3 2 5 2 2 5" xfId="32048"/>
    <cellStyle name="Normal 3 2 2 3 2 5 2 3" xfId="2138"/>
    <cellStyle name="Normal 3 2 2 3 2 5 2 3 2" xfId="2139"/>
    <cellStyle name="Normal 3 2 2 3 2 5 2 3 2 2" xfId="23847"/>
    <cellStyle name="Normal 3 2 2 3 2 5 2 3 2 2 2" xfId="53759"/>
    <cellStyle name="Normal 3 2 2 3 2 5 2 3 2 3" xfId="32053"/>
    <cellStyle name="Normal 3 2 2 3 2 5 2 3 3" xfId="16369"/>
    <cellStyle name="Normal 3 2 2 3 2 5 2 3 3 2" xfId="46281"/>
    <cellStyle name="Normal 3 2 2 3 2 5 2 3 4" xfId="32052"/>
    <cellStyle name="Normal 3 2 2 3 2 5 2 4" xfId="2140"/>
    <cellStyle name="Normal 3 2 2 3 2 5 2 4 2" xfId="23844"/>
    <cellStyle name="Normal 3 2 2 3 2 5 2 4 2 2" xfId="53756"/>
    <cellStyle name="Normal 3 2 2 3 2 5 2 4 3" xfId="32054"/>
    <cellStyle name="Normal 3 2 2 3 2 5 2 5" xfId="16366"/>
    <cellStyle name="Normal 3 2 2 3 2 5 2 5 2" xfId="46278"/>
    <cellStyle name="Normal 3 2 2 3 2 5 2 6" xfId="32047"/>
    <cellStyle name="Normal 3 2 2 3 2 5 3" xfId="2141"/>
    <cellStyle name="Normal 3 2 2 3 2 5 3 2" xfId="2142"/>
    <cellStyle name="Normal 3 2 2 3 2 5 3 2 2" xfId="2143"/>
    <cellStyle name="Normal 3 2 2 3 2 5 3 2 2 2" xfId="2144"/>
    <cellStyle name="Normal 3 2 2 3 2 5 3 2 2 2 2" xfId="23850"/>
    <cellStyle name="Normal 3 2 2 3 2 5 3 2 2 2 2 2" xfId="53762"/>
    <cellStyle name="Normal 3 2 2 3 2 5 3 2 2 2 3" xfId="32058"/>
    <cellStyle name="Normal 3 2 2 3 2 5 3 2 2 3" xfId="16372"/>
    <cellStyle name="Normal 3 2 2 3 2 5 3 2 2 3 2" xfId="46284"/>
    <cellStyle name="Normal 3 2 2 3 2 5 3 2 2 4" xfId="32057"/>
    <cellStyle name="Normal 3 2 2 3 2 5 3 2 3" xfId="2145"/>
    <cellStyle name="Normal 3 2 2 3 2 5 3 2 3 2" xfId="23849"/>
    <cellStyle name="Normal 3 2 2 3 2 5 3 2 3 2 2" xfId="53761"/>
    <cellStyle name="Normal 3 2 2 3 2 5 3 2 3 3" xfId="32059"/>
    <cellStyle name="Normal 3 2 2 3 2 5 3 2 4" xfId="16371"/>
    <cellStyle name="Normal 3 2 2 3 2 5 3 2 4 2" xfId="46283"/>
    <cellStyle name="Normal 3 2 2 3 2 5 3 2 5" xfId="32056"/>
    <cellStyle name="Normal 3 2 2 3 2 5 3 3" xfId="2146"/>
    <cellStyle name="Normal 3 2 2 3 2 5 3 3 2" xfId="2147"/>
    <cellStyle name="Normal 3 2 2 3 2 5 3 3 2 2" xfId="23851"/>
    <cellStyle name="Normal 3 2 2 3 2 5 3 3 2 2 2" xfId="53763"/>
    <cellStyle name="Normal 3 2 2 3 2 5 3 3 2 3" xfId="32061"/>
    <cellStyle name="Normal 3 2 2 3 2 5 3 3 3" xfId="16373"/>
    <cellStyle name="Normal 3 2 2 3 2 5 3 3 3 2" xfId="46285"/>
    <cellStyle name="Normal 3 2 2 3 2 5 3 3 4" xfId="32060"/>
    <cellStyle name="Normal 3 2 2 3 2 5 3 4" xfId="2148"/>
    <cellStyle name="Normal 3 2 2 3 2 5 3 4 2" xfId="23848"/>
    <cellStyle name="Normal 3 2 2 3 2 5 3 4 2 2" xfId="53760"/>
    <cellStyle name="Normal 3 2 2 3 2 5 3 4 3" xfId="32062"/>
    <cellStyle name="Normal 3 2 2 3 2 5 3 5" xfId="16370"/>
    <cellStyle name="Normal 3 2 2 3 2 5 3 5 2" xfId="46282"/>
    <cellStyle name="Normal 3 2 2 3 2 5 3 6" xfId="32055"/>
    <cellStyle name="Normal 3 2 2 3 2 5 4" xfId="2149"/>
    <cellStyle name="Normal 3 2 2 3 2 5 4 2" xfId="2150"/>
    <cellStyle name="Normal 3 2 2 3 2 5 4 2 2" xfId="2151"/>
    <cellStyle name="Normal 3 2 2 3 2 5 4 2 2 2" xfId="23853"/>
    <cellStyle name="Normal 3 2 2 3 2 5 4 2 2 2 2" xfId="53765"/>
    <cellStyle name="Normal 3 2 2 3 2 5 4 2 2 3" xfId="32065"/>
    <cellStyle name="Normal 3 2 2 3 2 5 4 2 3" xfId="16375"/>
    <cellStyle name="Normal 3 2 2 3 2 5 4 2 3 2" xfId="46287"/>
    <cellStyle name="Normal 3 2 2 3 2 5 4 2 4" xfId="32064"/>
    <cellStyle name="Normal 3 2 2 3 2 5 4 3" xfId="2152"/>
    <cellStyle name="Normal 3 2 2 3 2 5 4 3 2" xfId="23852"/>
    <cellStyle name="Normal 3 2 2 3 2 5 4 3 2 2" xfId="53764"/>
    <cellStyle name="Normal 3 2 2 3 2 5 4 3 3" xfId="32066"/>
    <cellStyle name="Normal 3 2 2 3 2 5 4 4" xfId="16374"/>
    <cellStyle name="Normal 3 2 2 3 2 5 4 4 2" xfId="46286"/>
    <cellStyle name="Normal 3 2 2 3 2 5 4 5" xfId="32063"/>
    <cellStyle name="Normal 3 2 2 3 2 5 5" xfId="2153"/>
    <cellStyle name="Normal 3 2 2 3 2 5 5 2" xfId="2154"/>
    <cellStyle name="Normal 3 2 2 3 2 5 5 2 2" xfId="23854"/>
    <cellStyle name="Normal 3 2 2 3 2 5 5 2 2 2" xfId="53766"/>
    <cellStyle name="Normal 3 2 2 3 2 5 5 2 3" xfId="32068"/>
    <cellStyle name="Normal 3 2 2 3 2 5 5 3" xfId="16376"/>
    <cellStyle name="Normal 3 2 2 3 2 5 5 3 2" xfId="46288"/>
    <cellStyle name="Normal 3 2 2 3 2 5 5 4" xfId="32067"/>
    <cellStyle name="Normal 3 2 2 3 2 5 6" xfId="2155"/>
    <cellStyle name="Normal 3 2 2 3 2 5 6 2" xfId="22708"/>
    <cellStyle name="Normal 3 2 2 3 2 5 6 2 2" xfId="52620"/>
    <cellStyle name="Normal 3 2 2 3 2 5 6 3" xfId="32069"/>
    <cellStyle name="Normal 3 2 2 3 2 5 7" xfId="15230"/>
    <cellStyle name="Normal 3 2 2 3 2 5 7 2" xfId="45142"/>
    <cellStyle name="Normal 3 2 2 3 2 5 8" xfId="30186"/>
    <cellStyle name="Normal 3 2 2 3 2 6" xfId="476"/>
    <cellStyle name="Normal 3 2 2 3 2 6 2" xfId="2156"/>
    <cellStyle name="Normal 3 2 2 3 2 6 2 2" xfId="2157"/>
    <cellStyle name="Normal 3 2 2 3 2 6 2 2 2" xfId="2158"/>
    <cellStyle name="Normal 3 2 2 3 2 6 2 2 2 2" xfId="2159"/>
    <cellStyle name="Normal 3 2 2 3 2 6 2 2 2 2 2" xfId="23857"/>
    <cellStyle name="Normal 3 2 2 3 2 6 2 2 2 2 2 2" xfId="53769"/>
    <cellStyle name="Normal 3 2 2 3 2 6 2 2 2 2 3" xfId="32073"/>
    <cellStyle name="Normal 3 2 2 3 2 6 2 2 2 3" xfId="16379"/>
    <cellStyle name="Normal 3 2 2 3 2 6 2 2 2 3 2" xfId="46291"/>
    <cellStyle name="Normal 3 2 2 3 2 6 2 2 2 4" xfId="32072"/>
    <cellStyle name="Normal 3 2 2 3 2 6 2 2 3" xfId="2160"/>
    <cellStyle name="Normal 3 2 2 3 2 6 2 2 3 2" xfId="23856"/>
    <cellStyle name="Normal 3 2 2 3 2 6 2 2 3 2 2" xfId="53768"/>
    <cellStyle name="Normal 3 2 2 3 2 6 2 2 3 3" xfId="32074"/>
    <cellStyle name="Normal 3 2 2 3 2 6 2 2 4" xfId="16378"/>
    <cellStyle name="Normal 3 2 2 3 2 6 2 2 4 2" xfId="46290"/>
    <cellStyle name="Normal 3 2 2 3 2 6 2 2 5" xfId="32071"/>
    <cellStyle name="Normal 3 2 2 3 2 6 2 3" xfId="2161"/>
    <cellStyle name="Normal 3 2 2 3 2 6 2 3 2" xfId="2162"/>
    <cellStyle name="Normal 3 2 2 3 2 6 2 3 2 2" xfId="23858"/>
    <cellStyle name="Normal 3 2 2 3 2 6 2 3 2 2 2" xfId="53770"/>
    <cellStyle name="Normal 3 2 2 3 2 6 2 3 2 3" xfId="32076"/>
    <cellStyle name="Normal 3 2 2 3 2 6 2 3 3" xfId="16380"/>
    <cellStyle name="Normal 3 2 2 3 2 6 2 3 3 2" xfId="46292"/>
    <cellStyle name="Normal 3 2 2 3 2 6 2 3 4" xfId="32075"/>
    <cellStyle name="Normal 3 2 2 3 2 6 2 4" xfId="2163"/>
    <cellStyle name="Normal 3 2 2 3 2 6 2 4 2" xfId="23855"/>
    <cellStyle name="Normal 3 2 2 3 2 6 2 4 2 2" xfId="53767"/>
    <cellStyle name="Normal 3 2 2 3 2 6 2 4 3" xfId="32077"/>
    <cellStyle name="Normal 3 2 2 3 2 6 2 5" xfId="16377"/>
    <cellStyle name="Normal 3 2 2 3 2 6 2 5 2" xfId="46289"/>
    <cellStyle name="Normal 3 2 2 3 2 6 2 6" xfId="32070"/>
    <cellStyle name="Normal 3 2 2 3 2 6 3" xfId="2164"/>
    <cellStyle name="Normal 3 2 2 3 2 6 3 2" xfId="2165"/>
    <cellStyle name="Normal 3 2 2 3 2 6 3 2 2" xfId="2166"/>
    <cellStyle name="Normal 3 2 2 3 2 6 3 2 2 2" xfId="23860"/>
    <cellStyle name="Normal 3 2 2 3 2 6 3 2 2 2 2" xfId="53772"/>
    <cellStyle name="Normal 3 2 2 3 2 6 3 2 2 3" xfId="32080"/>
    <cellStyle name="Normal 3 2 2 3 2 6 3 2 3" xfId="16382"/>
    <cellStyle name="Normal 3 2 2 3 2 6 3 2 3 2" xfId="46294"/>
    <cellStyle name="Normal 3 2 2 3 2 6 3 2 4" xfId="32079"/>
    <cellStyle name="Normal 3 2 2 3 2 6 3 3" xfId="2167"/>
    <cellStyle name="Normal 3 2 2 3 2 6 3 3 2" xfId="23859"/>
    <cellStyle name="Normal 3 2 2 3 2 6 3 3 2 2" xfId="53771"/>
    <cellStyle name="Normal 3 2 2 3 2 6 3 3 3" xfId="32081"/>
    <cellStyle name="Normal 3 2 2 3 2 6 3 4" xfId="16381"/>
    <cellStyle name="Normal 3 2 2 3 2 6 3 4 2" xfId="46293"/>
    <cellStyle name="Normal 3 2 2 3 2 6 3 5" xfId="32078"/>
    <cellStyle name="Normal 3 2 2 3 2 6 4" xfId="2168"/>
    <cellStyle name="Normal 3 2 2 3 2 6 4 2" xfId="2169"/>
    <cellStyle name="Normal 3 2 2 3 2 6 4 2 2" xfId="23861"/>
    <cellStyle name="Normal 3 2 2 3 2 6 4 2 2 2" xfId="53773"/>
    <cellStyle name="Normal 3 2 2 3 2 6 4 2 3" xfId="32083"/>
    <cellStyle name="Normal 3 2 2 3 2 6 4 3" xfId="16383"/>
    <cellStyle name="Normal 3 2 2 3 2 6 4 3 2" xfId="46295"/>
    <cellStyle name="Normal 3 2 2 3 2 6 4 4" xfId="32082"/>
    <cellStyle name="Normal 3 2 2 3 2 6 5" xfId="2170"/>
    <cellStyle name="Normal 3 2 2 3 2 6 5 2" xfId="22939"/>
    <cellStyle name="Normal 3 2 2 3 2 6 5 2 2" xfId="52851"/>
    <cellStyle name="Normal 3 2 2 3 2 6 5 3" xfId="32084"/>
    <cellStyle name="Normal 3 2 2 3 2 6 6" xfId="15461"/>
    <cellStyle name="Normal 3 2 2 3 2 6 6 2" xfId="45373"/>
    <cellStyle name="Normal 3 2 2 3 2 6 7" xfId="30417"/>
    <cellStyle name="Normal 3 2 2 3 2 7" xfId="601"/>
    <cellStyle name="Normal 3 2 2 3 2 7 2" xfId="2171"/>
    <cellStyle name="Normal 3 2 2 3 2 7 2 2" xfId="2172"/>
    <cellStyle name="Normal 3 2 2 3 2 7 2 2 2" xfId="2173"/>
    <cellStyle name="Normal 3 2 2 3 2 7 2 2 2 2" xfId="2174"/>
    <cellStyle name="Normal 3 2 2 3 2 7 2 2 2 2 2" xfId="23864"/>
    <cellStyle name="Normal 3 2 2 3 2 7 2 2 2 2 2 2" xfId="53776"/>
    <cellStyle name="Normal 3 2 2 3 2 7 2 2 2 2 3" xfId="32088"/>
    <cellStyle name="Normal 3 2 2 3 2 7 2 2 2 3" xfId="16386"/>
    <cellStyle name="Normal 3 2 2 3 2 7 2 2 2 3 2" xfId="46298"/>
    <cellStyle name="Normal 3 2 2 3 2 7 2 2 2 4" xfId="32087"/>
    <cellStyle name="Normal 3 2 2 3 2 7 2 2 3" xfId="2175"/>
    <cellStyle name="Normal 3 2 2 3 2 7 2 2 3 2" xfId="23863"/>
    <cellStyle name="Normal 3 2 2 3 2 7 2 2 3 2 2" xfId="53775"/>
    <cellStyle name="Normal 3 2 2 3 2 7 2 2 3 3" xfId="32089"/>
    <cellStyle name="Normal 3 2 2 3 2 7 2 2 4" xfId="16385"/>
    <cellStyle name="Normal 3 2 2 3 2 7 2 2 4 2" xfId="46297"/>
    <cellStyle name="Normal 3 2 2 3 2 7 2 2 5" xfId="32086"/>
    <cellStyle name="Normal 3 2 2 3 2 7 2 3" xfId="2176"/>
    <cellStyle name="Normal 3 2 2 3 2 7 2 3 2" xfId="2177"/>
    <cellStyle name="Normal 3 2 2 3 2 7 2 3 2 2" xfId="23865"/>
    <cellStyle name="Normal 3 2 2 3 2 7 2 3 2 2 2" xfId="53777"/>
    <cellStyle name="Normal 3 2 2 3 2 7 2 3 2 3" xfId="32091"/>
    <cellStyle name="Normal 3 2 2 3 2 7 2 3 3" xfId="16387"/>
    <cellStyle name="Normal 3 2 2 3 2 7 2 3 3 2" xfId="46299"/>
    <cellStyle name="Normal 3 2 2 3 2 7 2 3 4" xfId="32090"/>
    <cellStyle name="Normal 3 2 2 3 2 7 2 4" xfId="2178"/>
    <cellStyle name="Normal 3 2 2 3 2 7 2 4 2" xfId="23862"/>
    <cellStyle name="Normal 3 2 2 3 2 7 2 4 2 2" xfId="53774"/>
    <cellStyle name="Normal 3 2 2 3 2 7 2 4 3" xfId="32092"/>
    <cellStyle name="Normal 3 2 2 3 2 7 2 5" xfId="16384"/>
    <cellStyle name="Normal 3 2 2 3 2 7 2 5 2" xfId="46296"/>
    <cellStyle name="Normal 3 2 2 3 2 7 2 6" xfId="32085"/>
    <cellStyle name="Normal 3 2 2 3 2 7 3" xfId="2179"/>
    <cellStyle name="Normal 3 2 2 3 2 7 3 2" xfId="2180"/>
    <cellStyle name="Normal 3 2 2 3 2 7 3 2 2" xfId="2181"/>
    <cellStyle name="Normal 3 2 2 3 2 7 3 2 2 2" xfId="23867"/>
    <cellStyle name="Normal 3 2 2 3 2 7 3 2 2 2 2" xfId="53779"/>
    <cellStyle name="Normal 3 2 2 3 2 7 3 2 2 3" xfId="32095"/>
    <cellStyle name="Normal 3 2 2 3 2 7 3 2 3" xfId="16389"/>
    <cellStyle name="Normal 3 2 2 3 2 7 3 2 3 2" xfId="46301"/>
    <cellStyle name="Normal 3 2 2 3 2 7 3 2 4" xfId="32094"/>
    <cellStyle name="Normal 3 2 2 3 2 7 3 3" xfId="2182"/>
    <cellStyle name="Normal 3 2 2 3 2 7 3 3 2" xfId="23866"/>
    <cellStyle name="Normal 3 2 2 3 2 7 3 3 2 2" xfId="53778"/>
    <cellStyle name="Normal 3 2 2 3 2 7 3 3 3" xfId="32096"/>
    <cellStyle name="Normal 3 2 2 3 2 7 3 4" xfId="16388"/>
    <cellStyle name="Normal 3 2 2 3 2 7 3 4 2" xfId="46300"/>
    <cellStyle name="Normal 3 2 2 3 2 7 3 5" xfId="32093"/>
    <cellStyle name="Normal 3 2 2 3 2 7 4" xfId="2183"/>
    <cellStyle name="Normal 3 2 2 3 2 7 4 2" xfId="2184"/>
    <cellStyle name="Normal 3 2 2 3 2 7 4 2 2" xfId="23868"/>
    <cellStyle name="Normal 3 2 2 3 2 7 4 2 2 2" xfId="53780"/>
    <cellStyle name="Normal 3 2 2 3 2 7 4 2 3" xfId="32098"/>
    <cellStyle name="Normal 3 2 2 3 2 7 4 3" xfId="16390"/>
    <cellStyle name="Normal 3 2 2 3 2 7 4 3 2" xfId="46302"/>
    <cellStyle name="Normal 3 2 2 3 2 7 4 4" xfId="32097"/>
    <cellStyle name="Normal 3 2 2 3 2 7 5" xfId="2185"/>
    <cellStyle name="Normal 3 2 2 3 2 7 5 2" xfId="23064"/>
    <cellStyle name="Normal 3 2 2 3 2 7 5 2 2" xfId="52976"/>
    <cellStyle name="Normal 3 2 2 3 2 7 5 3" xfId="32099"/>
    <cellStyle name="Normal 3 2 2 3 2 7 6" xfId="15586"/>
    <cellStyle name="Normal 3 2 2 3 2 7 6 2" xfId="45498"/>
    <cellStyle name="Normal 3 2 2 3 2 7 7" xfId="30542"/>
    <cellStyle name="Normal 3 2 2 3 2 8" xfId="2186"/>
    <cellStyle name="Normal 3 2 2 3 2 8 2" xfId="2187"/>
    <cellStyle name="Normal 3 2 2 3 2 8 2 2" xfId="2188"/>
    <cellStyle name="Normal 3 2 2 3 2 8 2 2 2" xfId="2189"/>
    <cellStyle name="Normal 3 2 2 3 2 8 2 2 2 2" xfId="2190"/>
    <cellStyle name="Normal 3 2 2 3 2 8 2 2 2 2 2" xfId="23872"/>
    <cellStyle name="Normal 3 2 2 3 2 8 2 2 2 2 2 2" xfId="53784"/>
    <cellStyle name="Normal 3 2 2 3 2 8 2 2 2 2 3" xfId="32104"/>
    <cellStyle name="Normal 3 2 2 3 2 8 2 2 2 3" xfId="16394"/>
    <cellStyle name="Normal 3 2 2 3 2 8 2 2 2 3 2" xfId="46306"/>
    <cellStyle name="Normal 3 2 2 3 2 8 2 2 2 4" xfId="32103"/>
    <cellStyle name="Normal 3 2 2 3 2 8 2 2 3" xfId="2191"/>
    <cellStyle name="Normal 3 2 2 3 2 8 2 2 3 2" xfId="23871"/>
    <cellStyle name="Normal 3 2 2 3 2 8 2 2 3 2 2" xfId="53783"/>
    <cellStyle name="Normal 3 2 2 3 2 8 2 2 3 3" xfId="32105"/>
    <cellStyle name="Normal 3 2 2 3 2 8 2 2 4" xfId="16393"/>
    <cellStyle name="Normal 3 2 2 3 2 8 2 2 4 2" xfId="46305"/>
    <cellStyle name="Normal 3 2 2 3 2 8 2 2 5" xfId="32102"/>
    <cellStyle name="Normal 3 2 2 3 2 8 2 3" xfId="2192"/>
    <cellStyle name="Normal 3 2 2 3 2 8 2 3 2" xfId="2193"/>
    <cellStyle name="Normal 3 2 2 3 2 8 2 3 2 2" xfId="23873"/>
    <cellStyle name="Normal 3 2 2 3 2 8 2 3 2 2 2" xfId="53785"/>
    <cellStyle name="Normal 3 2 2 3 2 8 2 3 2 3" xfId="32107"/>
    <cellStyle name="Normal 3 2 2 3 2 8 2 3 3" xfId="16395"/>
    <cellStyle name="Normal 3 2 2 3 2 8 2 3 3 2" xfId="46307"/>
    <cellStyle name="Normal 3 2 2 3 2 8 2 3 4" xfId="32106"/>
    <cellStyle name="Normal 3 2 2 3 2 8 2 4" xfId="2194"/>
    <cellStyle name="Normal 3 2 2 3 2 8 2 4 2" xfId="23870"/>
    <cellStyle name="Normal 3 2 2 3 2 8 2 4 2 2" xfId="53782"/>
    <cellStyle name="Normal 3 2 2 3 2 8 2 4 3" xfId="32108"/>
    <cellStyle name="Normal 3 2 2 3 2 8 2 5" xfId="16392"/>
    <cellStyle name="Normal 3 2 2 3 2 8 2 5 2" xfId="46304"/>
    <cellStyle name="Normal 3 2 2 3 2 8 2 6" xfId="32101"/>
    <cellStyle name="Normal 3 2 2 3 2 8 3" xfId="2195"/>
    <cellStyle name="Normal 3 2 2 3 2 8 3 2" xfId="2196"/>
    <cellStyle name="Normal 3 2 2 3 2 8 3 2 2" xfId="2197"/>
    <cellStyle name="Normal 3 2 2 3 2 8 3 2 2 2" xfId="23875"/>
    <cellStyle name="Normal 3 2 2 3 2 8 3 2 2 2 2" xfId="53787"/>
    <cellStyle name="Normal 3 2 2 3 2 8 3 2 2 3" xfId="32111"/>
    <cellStyle name="Normal 3 2 2 3 2 8 3 2 3" xfId="16397"/>
    <cellStyle name="Normal 3 2 2 3 2 8 3 2 3 2" xfId="46309"/>
    <cellStyle name="Normal 3 2 2 3 2 8 3 2 4" xfId="32110"/>
    <cellStyle name="Normal 3 2 2 3 2 8 3 3" xfId="2198"/>
    <cellStyle name="Normal 3 2 2 3 2 8 3 3 2" xfId="23874"/>
    <cellStyle name="Normal 3 2 2 3 2 8 3 3 2 2" xfId="53786"/>
    <cellStyle name="Normal 3 2 2 3 2 8 3 3 3" xfId="32112"/>
    <cellStyle name="Normal 3 2 2 3 2 8 3 4" xfId="16396"/>
    <cellStyle name="Normal 3 2 2 3 2 8 3 4 2" xfId="46308"/>
    <cellStyle name="Normal 3 2 2 3 2 8 3 5" xfId="32109"/>
    <cellStyle name="Normal 3 2 2 3 2 8 4" xfId="2199"/>
    <cellStyle name="Normal 3 2 2 3 2 8 4 2" xfId="2200"/>
    <cellStyle name="Normal 3 2 2 3 2 8 4 2 2" xfId="23876"/>
    <cellStyle name="Normal 3 2 2 3 2 8 4 2 2 2" xfId="53788"/>
    <cellStyle name="Normal 3 2 2 3 2 8 4 2 3" xfId="32114"/>
    <cellStyle name="Normal 3 2 2 3 2 8 4 3" xfId="16398"/>
    <cellStyle name="Normal 3 2 2 3 2 8 4 3 2" xfId="46310"/>
    <cellStyle name="Normal 3 2 2 3 2 8 4 4" xfId="32113"/>
    <cellStyle name="Normal 3 2 2 3 2 8 5" xfId="2201"/>
    <cellStyle name="Normal 3 2 2 3 2 8 5 2" xfId="23869"/>
    <cellStyle name="Normal 3 2 2 3 2 8 5 2 2" xfId="53781"/>
    <cellStyle name="Normal 3 2 2 3 2 8 5 3" xfId="32115"/>
    <cellStyle name="Normal 3 2 2 3 2 8 6" xfId="16391"/>
    <cellStyle name="Normal 3 2 2 3 2 8 6 2" xfId="46303"/>
    <cellStyle name="Normal 3 2 2 3 2 8 7" xfId="32100"/>
    <cellStyle name="Normal 3 2 2 3 2 9" xfId="2202"/>
    <cellStyle name="Normal 3 2 2 3 2 9 2" xfId="2203"/>
    <cellStyle name="Normal 3 2 2 3 2 9 2 2" xfId="2204"/>
    <cellStyle name="Normal 3 2 2 3 2 9 2 2 2" xfId="2205"/>
    <cellStyle name="Normal 3 2 2 3 2 9 2 2 2 2" xfId="23879"/>
    <cellStyle name="Normal 3 2 2 3 2 9 2 2 2 2 2" xfId="53791"/>
    <cellStyle name="Normal 3 2 2 3 2 9 2 2 2 3" xfId="32119"/>
    <cellStyle name="Normal 3 2 2 3 2 9 2 2 3" xfId="16401"/>
    <cellStyle name="Normal 3 2 2 3 2 9 2 2 3 2" xfId="46313"/>
    <cellStyle name="Normal 3 2 2 3 2 9 2 2 4" xfId="32118"/>
    <cellStyle name="Normal 3 2 2 3 2 9 2 3" xfId="2206"/>
    <cellStyle name="Normal 3 2 2 3 2 9 2 3 2" xfId="23878"/>
    <cellStyle name="Normal 3 2 2 3 2 9 2 3 2 2" xfId="53790"/>
    <cellStyle name="Normal 3 2 2 3 2 9 2 3 3" xfId="32120"/>
    <cellStyle name="Normal 3 2 2 3 2 9 2 4" xfId="16400"/>
    <cellStyle name="Normal 3 2 2 3 2 9 2 4 2" xfId="46312"/>
    <cellStyle name="Normal 3 2 2 3 2 9 2 5" xfId="32117"/>
    <cellStyle name="Normal 3 2 2 3 2 9 3" xfId="2207"/>
    <cellStyle name="Normal 3 2 2 3 2 9 3 2" xfId="2208"/>
    <cellStyle name="Normal 3 2 2 3 2 9 3 2 2" xfId="23880"/>
    <cellStyle name="Normal 3 2 2 3 2 9 3 2 2 2" xfId="53792"/>
    <cellStyle name="Normal 3 2 2 3 2 9 3 2 3" xfId="32122"/>
    <cellStyle name="Normal 3 2 2 3 2 9 3 3" xfId="16402"/>
    <cellStyle name="Normal 3 2 2 3 2 9 3 3 2" xfId="46314"/>
    <cellStyle name="Normal 3 2 2 3 2 9 3 4" xfId="32121"/>
    <cellStyle name="Normal 3 2 2 3 2 9 4" xfId="2209"/>
    <cellStyle name="Normal 3 2 2 3 2 9 4 2" xfId="23877"/>
    <cellStyle name="Normal 3 2 2 3 2 9 4 2 2" xfId="53789"/>
    <cellStyle name="Normal 3 2 2 3 2 9 4 3" xfId="32123"/>
    <cellStyle name="Normal 3 2 2 3 2 9 5" xfId="16399"/>
    <cellStyle name="Normal 3 2 2 3 2 9 5 2" xfId="46311"/>
    <cellStyle name="Normal 3 2 2 3 2 9 6" xfId="32116"/>
    <cellStyle name="Normal 3 2 2 3 3" xfId="137"/>
    <cellStyle name="Normal 3 2 2 3 3 10" xfId="2210"/>
    <cellStyle name="Normal 3 2 2 3 3 10 2" xfId="2211"/>
    <cellStyle name="Normal 3 2 2 3 3 10 2 2" xfId="23881"/>
    <cellStyle name="Normal 3 2 2 3 3 10 2 2 2" xfId="53793"/>
    <cellStyle name="Normal 3 2 2 3 3 10 2 3" xfId="32125"/>
    <cellStyle name="Normal 3 2 2 3 3 10 3" xfId="16403"/>
    <cellStyle name="Normal 3 2 2 3 3 10 3 2" xfId="46315"/>
    <cellStyle name="Normal 3 2 2 3 3 10 4" xfId="32124"/>
    <cellStyle name="Normal 3 2 2 3 3 11" xfId="2212"/>
    <cellStyle name="Normal 3 2 2 3 3 11 2" xfId="22601"/>
    <cellStyle name="Normal 3 2 2 3 3 11 2 2" xfId="52513"/>
    <cellStyle name="Normal 3 2 2 3 3 11 3" xfId="32126"/>
    <cellStyle name="Normal 3 2 2 3 3 12" xfId="15123"/>
    <cellStyle name="Normal 3 2 2 3 3 12 2" xfId="45035"/>
    <cellStyle name="Normal 3 2 2 3 3 13" xfId="30079"/>
    <cellStyle name="Normal 3 2 2 3 3 14" xfId="59999"/>
    <cellStyle name="Normal 3 2 2 3 3 2" xfId="394"/>
    <cellStyle name="Normal 3 2 2 3 3 2 2" xfId="2213"/>
    <cellStyle name="Normal 3 2 2 3 3 2 2 2" xfId="2214"/>
    <cellStyle name="Normal 3 2 2 3 3 2 2 2 2" xfId="2215"/>
    <cellStyle name="Normal 3 2 2 3 3 2 2 2 2 2" xfId="2216"/>
    <cellStyle name="Normal 3 2 2 3 3 2 2 2 2 2 2" xfId="23884"/>
    <cellStyle name="Normal 3 2 2 3 3 2 2 2 2 2 2 2" xfId="53796"/>
    <cellStyle name="Normal 3 2 2 3 3 2 2 2 2 2 3" xfId="32130"/>
    <cellStyle name="Normal 3 2 2 3 3 2 2 2 2 3" xfId="16406"/>
    <cellStyle name="Normal 3 2 2 3 3 2 2 2 2 3 2" xfId="46318"/>
    <cellStyle name="Normal 3 2 2 3 3 2 2 2 2 4" xfId="32129"/>
    <cellStyle name="Normal 3 2 2 3 3 2 2 2 3" xfId="2217"/>
    <cellStyle name="Normal 3 2 2 3 3 2 2 2 3 2" xfId="23883"/>
    <cellStyle name="Normal 3 2 2 3 3 2 2 2 3 2 2" xfId="53795"/>
    <cellStyle name="Normal 3 2 2 3 3 2 2 2 3 3" xfId="32131"/>
    <cellStyle name="Normal 3 2 2 3 3 2 2 2 4" xfId="16405"/>
    <cellStyle name="Normal 3 2 2 3 3 2 2 2 4 2" xfId="46317"/>
    <cellStyle name="Normal 3 2 2 3 3 2 2 2 5" xfId="32128"/>
    <cellStyle name="Normal 3 2 2 3 3 2 2 3" xfId="2218"/>
    <cellStyle name="Normal 3 2 2 3 3 2 2 3 2" xfId="2219"/>
    <cellStyle name="Normal 3 2 2 3 3 2 2 3 2 2" xfId="23885"/>
    <cellStyle name="Normal 3 2 2 3 3 2 2 3 2 2 2" xfId="53797"/>
    <cellStyle name="Normal 3 2 2 3 3 2 2 3 2 3" xfId="32133"/>
    <cellStyle name="Normal 3 2 2 3 3 2 2 3 3" xfId="16407"/>
    <cellStyle name="Normal 3 2 2 3 3 2 2 3 3 2" xfId="46319"/>
    <cellStyle name="Normal 3 2 2 3 3 2 2 3 4" xfId="32132"/>
    <cellStyle name="Normal 3 2 2 3 3 2 2 4" xfId="2220"/>
    <cellStyle name="Normal 3 2 2 3 3 2 2 4 2" xfId="23882"/>
    <cellStyle name="Normal 3 2 2 3 3 2 2 4 2 2" xfId="53794"/>
    <cellStyle name="Normal 3 2 2 3 3 2 2 4 3" xfId="32134"/>
    <cellStyle name="Normal 3 2 2 3 3 2 2 5" xfId="16404"/>
    <cellStyle name="Normal 3 2 2 3 3 2 2 5 2" xfId="46316"/>
    <cellStyle name="Normal 3 2 2 3 3 2 2 6" xfId="32127"/>
    <cellStyle name="Normal 3 2 2 3 3 2 3" xfId="2221"/>
    <cellStyle name="Normal 3 2 2 3 3 2 3 2" xfId="2222"/>
    <cellStyle name="Normal 3 2 2 3 3 2 3 2 2" xfId="2223"/>
    <cellStyle name="Normal 3 2 2 3 3 2 3 2 2 2" xfId="2224"/>
    <cellStyle name="Normal 3 2 2 3 3 2 3 2 2 2 2" xfId="23888"/>
    <cellStyle name="Normal 3 2 2 3 3 2 3 2 2 2 2 2" xfId="53800"/>
    <cellStyle name="Normal 3 2 2 3 3 2 3 2 2 2 3" xfId="32138"/>
    <cellStyle name="Normal 3 2 2 3 3 2 3 2 2 3" xfId="16410"/>
    <cellStyle name="Normal 3 2 2 3 3 2 3 2 2 3 2" xfId="46322"/>
    <cellStyle name="Normal 3 2 2 3 3 2 3 2 2 4" xfId="32137"/>
    <cellStyle name="Normal 3 2 2 3 3 2 3 2 3" xfId="2225"/>
    <cellStyle name="Normal 3 2 2 3 3 2 3 2 3 2" xfId="23887"/>
    <cellStyle name="Normal 3 2 2 3 3 2 3 2 3 2 2" xfId="53799"/>
    <cellStyle name="Normal 3 2 2 3 3 2 3 2 3 3" xfId="32139"/>
    <cellStyle name="Normal 3 2 2 3 3 2 3 2 4" xfId="16409"/>
    <cellStyle name="Normal 3 2 2 3 3 2 3 2 4 2" xfId="46321"/>
    <cellStyle name="Normal 3 2 2 3 3 2 3 2 5" xfId="32136"/>
    <cellStyle name="Normal 3 2 2 3 3 2 3 3" xfId="2226"/>
    <cellStyle name="Normal 3 2 2 3 3 2 3 3 2" xfId="2227"/>
    <cellStyle name="Normal 3 2 2 3 3 2 3 3 2 2" xfId="23889"/>
    <cellStyle name="Normal 3 2 2 3 3 2 3 3 2 2 2" xfId="53801"/>
    <cellStyle name="Normal 3 2 2 3 3 2 3 3 2 3" xfId="32141"/>
    <cellStyle name="Normal 3 2 2 3 3 2 3 3 3" xfId="16411"/>
    <cellStyle name="Normal 3 2 2 3 3 2 3 3 3 2" xfId="46323"/>
    <cellStyle name="Normal 3 2 2 3 3 2 3 3 4" xfId="32140"/>
    <cellStyle name="Normal 3 2 2 3 3 2 3 4" xfId="2228"/>
    <cellStyle name="Normal 3 2 2 3 3 2 3 4 2" xfId="23886"/>
    <cellStyle name="Normal 3 2 2 3 3 2 3 4 2 2" xfId="53798"/>
    <cellStyle name="Normal 3 2 2 3 3 2 3 4 3" xfId="32142"/>
    <cellStyle name="Normal 3 2 2 3 3 2 3 5" xfId="16408"/>
    <cellStyle name="Normal 3 2 2 3 3 2 3 5 2" xfId="46320"/>
    <cellStyle name="Normal 3 2 2 3 3 2 3 6" xfId="32135"/>
    <cellStyle name="Normal 3 2 2 3 3 2 4" xfId="2229"/>
    <cellStyle name="Normal 3 2 2 3 3 2 4 2" xfId="2230"/>
    <cellStyle name="Normal 3 2 2 3 3 2 4 2 2" xfId="2231"/>
    <cellStyle name="Normal 3 2 2 3 3 2 4 2 2 2" xfId="23891"/>
    <cellStyle name="Normal 3 2 2 3 3 2 4 2 2 2 2" xfId="53803"/>
    <cellStyle name="Normal 3 2 2 3 3 2 4 2 2 3" xfId="32145"/>
    <cellStyle name="Normal 3 2 2 3 3 2 4 2 3" xfId="16413"/>
    <cellStyle name="Normal 3 2 2 3 3 2 4 2 3 2" xfId="46325"/>
    <cellStyle name="Normal 3 2 2 3 3 2 4 2 4" xfId="32144"/>
    <cellStyle name="Normal 3 2 2 3 3 2 4 3" xfId="2232"/>
    <cellStyle name="Normal 3 2 2 3 3 2 4 3 2" xfId="23890"/>
    <cellStyle name="Normal 3 2 2 3 3 2 4 3 2 2" xfId="53802"/>
    <cellStyle name="Normal 3 2 2 3 3 2 4 3 3" xfId="32146"/>
    <cellStyle name="Normal 3 2 2 3 3 2 4 4" xfId="16412"/>
    <cellStyle name="Normal 3 2 2 3 3 2 4 4 2" xfId="46324"/>
    <cellStyle name="Normal 3 2 2 3 3 2 4 5" xfId="32143"/>
    <cellStyle name="Normal 3 2 2 3 3 2 5" xfId="2233"/>
    <cellStyle name="Normal 3 2 2 3 3 2 5 2" xfId="2234"/>
    <cellStyle name="Normal 3 2 2 3 3 2 5 2 2" xfId="23892"/>
    <cellStyle name="Normal 3 2 2 3 3 2 5 2 2 2" xfId="53804"/>
    <cellStyle name="Normal 3 2 2 3 3 2 5 2 3" xfId="32148"/>
    <cellStyle name="Normal 3 2 2 3 3 2 5 3" xfId="16414"/>
    <cellStyle name="Normal 3 2 2 3 3 2 5 3 2" xfId="46326"/>
    <cellStyle name="Normal 3 2 2 3 3 2 5 4" xfId="32147"/>
    <cellStyle name="Normal 3 2 2 3 3 2 6" xfId="2235"/>
    <cellStyle name="Normal 3 2 2 3 3 2 6 2" xfId="22857"/>
    <cellStyle name="Normal 3 2 2 3 3 2 6 2 2" xfId="52769"/>
    <cellStyle name="Normal 3 2 2 3 3 2 6 3" xfId="32149"/>
    <cellStyle name="Normal 3 2 2 3 3 2 7" xfId="15379"/>
    <cellStyle name="Normal 3 2 2 3 3 2 7 2" xfId="45291"/>
    <cellStyle name="Normal 3 2 2 3 3 2 8" xfId="30335"/>
    <cellStyle name="Normal 3 2 2 3 3 3" xfId="268"/>
    <cellStyle name="Normal 3 2 2 3 3 3 2" xfId="2236"/>
    <cellStyle name="Normal 3 2 2 3 3 3 2 2" xfId="2237"/>
    <cellStyle name="Normal 3 2 2 3 3 3 2 2 2" xfId="2238"/>
    <cellStyle name="Normal 3 2 2 3 3 3 2 2 2 2" xfId="2239"/>
    <cellStyle name="Normal 3 2 2 3 3 3 2 2 2 2 2" xfId="23895"/>
    <cellStyle name="Normal 3 2 2 3 3 3 2 2 2 2 2 2" xfId="53807"/>
    <cellStyle name="Normal 3 2 2 3 3 3 2 2 2 2 3" xfId="32153"/>
    <cellStyle name="Normal 3 2 2 3 3 3 2 2 2 3" xfId="16417"/>
    <cellStyle name="Normal 3 2 2 3 3 3 2 2 2 3 2" xfId="46329"/>
    <cellStyle name="Normal 3 2 2 3 3 3 2 2 2 4" xfId="32152"/>
    <cellStyle name="Normal 3 2 2 3 3 3 2 2 3" xfId="2240"/>
    <cellStyle name="Normal 3 2 2 3 3 3 2 2 3 2" xfId="23894"/>
    <cellStyle name="Normal 3 2 2 3 3 3 2 2 3 2 2" xfId="53806"/>
    <cellStyle name="Normal 3 2 2 3 3 3 2 2 3 3" xfId="32154"/>
    <cellStyle name="Normal 3 2 2 3 3 3 2 2 4" xfId="16416"/>
    <cellStyle name="Normal 3 2 2 3 3 3 2 2 4 2" xfId="46328"/>
    <cellStyle name="Normal 3 2 2 3 3 3 2 2 5" xfId="32151"/>
    <cellStyle name="Normal 3 2 2 3 3 3 2 3" xfId="2241"/>
    <cellStyle name="Normal 3 2 2 3 3 3 2 3 2" xfId="2242"/>
    <cellStyle name="Normal 3 2 2 3 3 3 2 3 2 2" xfId="23896"/>
    <cellStyle name="Normal 3 2 2 3 3 3 2 3 2 2 2" xfId="53808"/>
    <cellStyle name="Normal 3 2 2 3 3 3 2 3 2 3" xfId="32156"/>
    <cellStyle name="Normal 3 2 2 3 3 3 2 3 3" xfId="16418"/>
    <cellStyle name="Normal 3 2 2 3 3 3 2 3 3 2" xfId="46330"/>
    <cellStyle name="Normal 3 2 2 3 3 3 2 3 4" xfId="32155"/>
    <cellStyle name="Normal 3 2 2 3 3 3 2 4" xfId="2243"/>
    <cellStyle name="Normal 3 2 2 3 3 3 2 4 2" xfId="23893"/>
    <cellStyle name="Normal 3 2 2 3 3 3 2 4 2 2" xfId="53805"/>
    <cellStyle name="Normal 3 2 2 3 3 3 2 4 3" xfId="32157"/>
    <cellStyle name="Normal 3 2 2 3 3 3 2 5" xfId="16415"/>
    <cellStyle name="Normal 3 2 2 3 3 3 2 5 2" xfId="46327"/>
    <cellStyle name="Normal 3 2 2 3 3 3 2 6" xfId="32150"/>
    <cellStyle name="Normal 3 2 2 3 3 3 3" xfId="2244"/>
    <cellStyle name="Normal 3 2 2 3 3 3 3 2" xfId="2245"/>
    <cellStyle name="Normal 3 2 2 3 3 3 3 2 2" xfId="2246"/>
    <cellStyle name="Normal 3 2 2 3 3 3 3 2 2 2" xfId="2247"/>
    <cellStyle name="Normal 3 2 2 3 3 3 3 2 2 2 2" xfId="23899"/>
    <cellStyle name="Normal 3 2 2 3 3 3 3 2 2 2 2 2" xfId="53811"/>
    <cellStyle name="Normal 3 2 2 3 3 3 3 2 2 2 3" xfId="32161"/>
    <cellStyle name="Normal 3 2 2 3 3 3 3 2 2 3" xfId="16421"/>
    <cellStyle name="Normal 3 2 2 3 3 3 3 2 2 3 2" xfId="46333"/>
    <cellStyle name="Normal 3 2 2 3 3 3 3 2 2 4" xfId="32160"/>
    <cellStyle name="Normal 3 2 2 3 3 3 3 2 3" xfId="2248"/>
    <cellStyle name="Normal 3 2 2 3 3 3 3 2 3 2" xfId="23898"/>
    <cellStyle name="Normal 3 2 2 3 3 3 3 2 3 2 2" xfId="53810"/>
    <cellStyle name="Normal 3 2 2 3 3 3 3 2 3 3" xfId="32162"/>
    <cellStyle name="Normal 3 2 2 3 3 3 3 2 4" xfId="16420"/>
    <cellStyle name="Normal 3 2 2 3 3 3 3 2 4 2" xfId="46332"/>
    <cellStyle name="Normal 3 2 2 3 3 3 3 2 5" xfId="32159"/>
    <cellStyle name="Normal 3 2 2 3 3 3 3 3" xfId="2249"/>
    <cellStyle name="Normal 3 2 2 3 3 3 3 3 2" xfId="2250"/>
    <cellStyle name="Normal 3 2 2 3 3 3 3 3 2 2" xfId="23900"/>
    <cellStyle name="Normal 3 2 2 3 3 3 3 3 2 2 2" xfId="53812"/>
    <cellStyle name="Normal 3 2 2 3 3 3 3 3 2 3" xfId="32164"/>
    <cellStyle name="Normal 3 2 2 3 3 3 3 3 3" xfId="16422"/>
    <cellStyle name="Normal 3 2 2 3 3 3 3 3 3 2" xfId="46334"/>
    <cellStyle name="Normal 3 2 2 3 3 3 3 3 4" xfId="32163"/>
    <cellStyle name="Normal 3 2 2 3 3 3 3 4" xfId="2251"/>
    <cellStyle name="Normal 3 2 2 3 3 3 3 4 2" xfId="23897"/>
    <cellStyle name="Normal 3 2 2 3 3 3 3 4 2 2" xfId="53809"/>
    <cellStyle name="Normal 3 2 2 3 3 3 3 4 3" xfId="32165"/>
    <cellStyle name="Normal 3 2 2 3 3 3 3 5" xfId="16419"/>
    <cellStyle name="Normal 3 2 2 3 3 3 3 5 2" xfId="46331"/>
    <cellStyle name="Normal 3 2 2 3 3 3 3 6" xfId="32158"/>
    <cellStyle name="Normal 3 2 2 3 3 3 4" xfId="2252"/>
    <cellStyle name="Normal 3 2 2 3 3 3 4 2" xfId="2253"/>
    <cellStyle name="Normal 3 2 2 3 3 3 4 2 2" xfId="2254"/>
    <cellStyle name="Normal 3 2 2 3 3 3 4 2 2 2" xfId="23902"/>
    <cellStyle name="Normal 3 2 2 3 3 3 4 2 2 2 2" xfId="53814"/>
    <cellStyle name="Normal 3 2 2 3 3 3 4 2 2 3" xfId="32168"/>
    <cellStyle name="Normal 3 2 2 3 3 3 4 2 3" xfId="16424"/>
    <cellStyle name="Normal 3 2 2 3 3 3 4 2 3 2" xfId="46336"/>
    <cellStyle name="Normal 3 2 2 3 3 3 4 2 4" xfId="32167"/>
    <cellStyle name="Normal 3 2 2 3 3 3 4 3" xfId="2255"/>
    <cellStyle name="Normal 3 2 2 3 3 3 4 3 2" xfId="23901"/>
    <cellStyle name="Normal 3 2 2 3 3 3 4 3 2 2" xfId="53813"/>
    <cellStyle name="Normal 3 2 2 3 3 3 4 3 3" xfId="32169"/>
    <cellStyle name="Normal 3 2 2 3 3 3 4 4" xfId="16423"/>
    <cellStyle name="Normal 3 2 2 3 3 3 4 4 2" xfId="46335"/>
    <cellStyle name="Normal 3 2 2 3 3 3 4 5" xfId="32166"/>
    <cellStyle name="Normal 3 2 2 3 3 3 5" xfId="2256"/>
    <cellStyle name="Normal 3 2 2 3 3 3 5 2" xfId="2257"/>
    <cellStyle name="Normal 3 2 2 3 3 3 5 2 2" xfId="23903"/>
    <cellStyle name="Normal 3 2 2 3 3 3 5 2 2 2" xfId="53815"/>
    <cellStyle name="Normal 3 2 2 3 3 3 5 2 3" xfId="32171"/>
    <cellStyle name="Normal 3 2 2 3 3 3 5 3" xfId="16425"/>
    <cellStyle name="Normal 3 2 2 3 3 3 5 3 2" xfId="46337"/>
    <cellStyle name="Normal 3 2 2 3 3 3 5 4" xfId="32170"/>
    <cellStyle name="Normal 3 2 2 3 3 3 6" xfId="2258"/>
    <cellStyle name="Normal 3 2 2 3 3 3 6 2" xfId="22732"/>
    <cellStyle name="Normal 3 2 2 3 3 3 6 2 2" xfId="52644"/>
    <cellStyle name="Normal 3 2 2 3 3 3 6 3" xfId="32172"/>
    <cellStyle name="Normal 3 2 2 3 3 3 7" xfId="15254"/>
    <cellStyle name="Normal 3 2 2 3 3 3 7 2" xfId="45166"/>
    <cellStyle name="Normal 3 2 2 3 3 3 8" xfId="30210"/>
    <cellStyle name="Normal 3 2 2 3 3 4" xfId="519"/>
    <cellStyle name="Normal 3 2 2 3 3 4 2" xfId="2259"/>
    <cellStyle name="Normal 3 2 2 3 3 4 2 2" xfId="2260"/>
    <cellStyle name="Normal 3 2 2 3 3 4 2 2 2" xfId="2261"/>
    <cellStyle name="Normal 3 2 2 3 3 4 2 2 2 2" xfId="2262"/>
    <cellStyle name="Normal 3 2 2 3 3 4 2 2 2 2 2" xfId="23906"/>
    <cellStyle name="Normal 3 2 2 3 3 4 2 2 2 2 2 2" xfId="53818"/>
    <cellStyle name="Normal 3 2 2 3 3 4 2 2 2 2 3" xfId="32176"/>
    <cellStyle name="Normal 3 2 2 3 3 4 2 2 2 3" xfId="16428"/>
    <cellStyle name="Normal 3 2 2 3 3 4 2 2 2 3 2" xfId="46340"/>
    <cellStyle name="Normal 3 2 2 3 3 4 2 2 2 4" xfId="32175"/>
    <cellStyle name="Normal 3 2 2 3 3 4 2 2 3" xfId="2263"/>
    <cellStyle name="Normal 3 2 2 3 3 4 2 2 3 2" xfId="23905"/>
    <cellStyle name="Normal 3 2 2 3 3 4 2 2 3 2 2" xfId="53817"/>
    <cellStyle name="Normal 3 2 2 3 3 4 2 2 3 3" xfId="32177"/>
    <cellStyle name="Normal 3 2 2 3 3 4 2 2 4" xfId="16427"/>
    <cellStyle name="Normal 3 2 2 3 3 4 2 2 4 2" xfId="46339"/>
    <cellStyle name="Normal 3 2 2 3 3 4 2 2 5" xfId="32174"/>
    <cellStyle name="Normal 3 2 2 3 3 4 2 3" xfId="2264"/>
    <cellStyle name="Normal 3 2 2 3 3 4 2 3 2" xfId="2265"/>
    <cellStyle name="Normal 3 2 2 3 3 4 2 3 2 2" xfId="23907"/>
    <cellStyle name="Normal 3 2 2 3 3 4 2 3 2 2 2" xfId="53819"/>
    <cellStyle name="Normal 3 2 2 3 3 4 2 3 2 3" xfId="32179"/>
    <cellStyle name="Normal 3 2 2 3 3 4 2 3 3" xfId="16429"/>
    <cellStyle name="Normal 3 2 2 3 3 4 2 3 3 2" xfId="46341"/>
    <cellStyle name="Normal 3 2 2 3 3 4 2 3 4" xfId="32178"/>
    <cellStyle name="Normal 3 2 2 3 3 4 2 4" xfId="2266"/>
    <cellStyle name="Normal 3 2 2 3 3 4 2 4 2" xfId="23904"/>
    <cellStyle name="Normal 3 2 2 3 3 4 2 4 2 2" xfId="53816"/>
    <cellStyle name="Normal 3 2 2 3 3 4 2 4 3" xfId="32180"/>
    <cellStyle name="Normal 3 2 2 3 3 4 2 5" xfId="16426"/>
    <cellStyle name="Normal 3 2 2 3 3 4 2 5 2" xfId="46338"/>
    <cellStyle name="Normal 3 2 2 3 3 4 2 6" xfId="32173"/>
    <cellStyle name="Normal 3 2 2 3 3 4 3" xfId="2267"/>
    <cellStyle name="Normal 3 2 2 3 3 4 3 2" xfId="2268"/>
    <cellStyle name="Normal 3 2 2 3 3 4 3 2 2" xfId="2269"/>
    <cellStyle name="Normal 3 2 2 3 3 4 3 2 2 2" xfId="23909"/>
    <cellStyle name="Normal 3 2 2 3 3 4 3 2 2 2 2" xfId="53821"/>
    <cellStyle name="Normal 3 2 2 3 3 4 3 2 2 3" xfId="32183"/>
    <cellStyle name="Normal 3 2 2 3 3 4 3 2 3" xfId="16431"/>
    <cellStyle name="Normal 3 2 2 3 3 4 3 2 3 2" xfId="46343"/>
    <cellStyle name="Normal 3 2 2 3 3 4 3 2 4" xfId="32182"/>
    <cellStyle name="Normal 3 2 2 3 3 4 3 3" xfId="2270"/>
    <cellStyle name="Normal 3 2 2 3 3 4 3 3 2" xfId="23908"/>
    <cellStyle name="Normal 3 2 2 3 3 4 3 3 2 2" xfId="53820"/>
    <cellStyle name="Normal 3 2 2 3 3 4 3 3 3" xfId="32184"/>
    <cellStyle name="Normal 3 2 2 3 3 4 3 4" xfId="16430"/>
    <cellStyle name="Normal 3 2 2 3 3 4 3 4 2" xfId="46342"/>
    <cellStyle name="Normal 3 2 2 3 3 4 3 5" xfId="32181"/>
    <cellStyle name="Normal 3 2 2 3 3 4 4" xfId="2271"/>
    <cellStyle name="Normal 3 2 2 3 3 4 4 2" xfId="2272"/>
    <cellStyle name="Normal 3 2 2 3 3 4 4 2 2" xfId="23910"/>
    <cellStyle name="Normal 3 2 2 3 3 4 4 2 2 2" xfId="53822"/>
    <cellStyle name="Normal 3 2 2 3 3 4 4 2 3" xfId="32186"/>
    <cellStyle name="Normal 3 2 2 3 3 4 4 3" xfId="16432"/>
    <cellStyle name="Normal 3 2 2 3 3 4 4 3 2" xfId="46344"/>
    <cellStyle name="Normal 3 2 2 3 3 4 4 4" xfId="32185"/>
    <cellStyle name="Normal 3 2 2 3 3 4 5" xfId="2273"/>
    <cellStyle name="Normal 3 2 2 3 3 4 5 2" xfId="22982"/>
    <cellStyle name="Normal 3 2 2 3 3 4 5 2 2" xfId="52894"/>
    <cellStyle name="Normal 3 2 2 3 3 4 5 3" xfId="32187"/>
    <cellStyle name="Normal 3 2 2 3 3 4 6" xfId="15504"/>
    <cellStyle name="Normal 3 2 2 3 3 4 6 2" xfId="45416"/>
    <cellStyle name="Normal 3 2 2 3 3 4 7" xfId="30460"/>
    <cellStyle name="Normal 3 2 2 3 3 5" xfId="644"/>
    <cellStyle name="Normal 3 2 2 3 3 5 2" xfId="2274"/>
    <cellStyle name="Normal 3 2 2 3 3 5 2 2" xfId="2275"/>
    <cellStyle name="Normal 3 2 2 3 3 5 2 2 2" xfId="2276"/>
    <cellStyle name="Normal 3 2 2 3 3 5 2 2 2 2" xfId="2277"/>
    <cellStyle name="Normal 3 2 2 3 3 5 2 2 2 2 2" xfId="23913"/>
    <cellStyle name="Normal 3 2 2 3 3 5 2 2 2 2 2 2" xfId="53825"/>
    <cellStyle name="Normal 3 2 2 3 3 5 2 2 2 2 3" xfId="32191"/>
    <cellStyle name="Normal 3 2 2 3 3 5 2 2 2 3" xfId="16435"/>
    <cellStyle name="Normal 3 2 2 3 3 5 2 2 2 3 2" xfId="46347"/>
    <cellStyle name="Normal 3 2 2 3 3 5 2 2 2 4" xfId="32190"/>
    <cellStyle name="Normal 3 2 2 3 3 5 2 2 3" xfId="2278"/>
    <cellStyle name="Normal 3 2 2 3 3 5 2 2 3 2" xfId="23912"/>
    <cellStyle name="Normal 3 2 2 3 3 5 2 2 3 2 2" xfId="53824"/>
    <cellStyle name="Normal 3 2 2 3 3 5 2 2 3 3" xfId="32192"/>
    <cellStyle name="Normal 3 2 2 3 3 5 2 2 4" xfId="16434"/>
    <cellStyle name="Normal 3 2 2 3 3 5 2 2 4 2" xfId="46346"/>
    <cellStyle name="Normal 3 2 2 3 3 5 2 2 5" xfId="32189"/>
    <cellStyle name="Normal 3 2 2 3 3 5 2 3" xfId="2279"/>
    <cellStyle name="Normal 3 2 2 3 3 5 2 3 2" xfId="2280"/>
    <cellStyle name="Normal 3 2 2 3 3 5 2 3 2 2" xfId="23914"/>
    <cellStyle name="Normal 3 2 2 3 3 5 2 3 2 2 2" xfId="53826"/>
    <cellStyle name="Normal 3 2 2 3 3 5 2 3 2 3" xfId="32194"/>
    <cellStyle name="Normal 3 2 2 3 3 5 2 3 3" xfId="16436"/>
    <cellStyle name="Normal 3 2 2 3 3 5 2 3 3 2" xfId="46348"/>
    <cellStyle name="Normal 3 2 2 3 3 5 2 3 4" xfId="32193"/>
    <cellStyle name="Normal 3 2 2 3 3 5 2 4" xfId="2281"/>
    <cellStyle name="Normal 3 2 2 3 3 5 2 4 2" xfId="23911"/>
    <cellStyle name="Normal 3 2 2 3 3 5 2 4 2 2" xfId="53823"/>
    <cellStyle name="Normal 3 2 2 3 3 5 2 4 3" xfId="32195"/>
    <cellStyle name="Normal 3 2 2 3 3 5 2 5" xfId="16433"/>
    <cellStyle name="Normal 3 2 2 3 3 5 2 5 2" xfId="46345"/>
    <cellStyle name="Normal 3 2 2 3 3 5 2 6" xfId="32188"/>
    <cellStyle name="Normal 3 2 2 3 3 5 3" xfId="2282"/>
    <cellStyle name="Normal 3 2 2 3 3 5 3 2" xfId="2283"/>
    <cellStyle name="Normal 3 2 2 3 3 5 3 2 2" xfId="2284"/>
    <cellStyle name="Normal 3 2 2 3 3 5 3 2 2 2" xfId="23916"/>
    <cellStyle name="Normal 3 2 2 3 3 5 3 2 2 2 2" xfId="53828"/>
    <cellStyle name="Normal 3 2 2 3 3 5 3 2 2 3" xfId="32198"/>
    <cellStyle name="Normal 3 2 2 3 3 5 3 2 3" xfId="16438"/>
    <cellStyle name="Normal 3 2 2 3 3 5 3 2 3 2" xfId="46350"/>
    <cellStyle name="Normal 3 2 2 3 3 5 3 2 4" xfId="32197"/>
    <cellStyle name="Normal 3 2 2 3 3 5 3 3" xfId="2285"/>
    <cellStyle name="Normal 3 2 2 3 3 5 3 3 2" xfId="23915"/>
    <cellStyle name="Normal 3 2 2 3 3 5 3 3 2 2" xfId="53827"/>
    <cellStyle name="Normal 3 2 2 3 3 5 3 3 3" xfId="32199"/>
    <cellStyle name="Normal 3 2 2 3 3 5 3 4" xfId="16437"/>
    <cellStyle name="Normal 3 2 2 3 3 5 3 4 2" xfId="46349"/>
    <cellStyle name="Normal 3 2 2 3 3 5 3 5" xfId="32196"/>
    <cellStyle name="Normal 3 2 2 3 3 5 4" xfId="2286"/>
    <cellStyle name="Normal 3 2 2 3 3 5 4 2" xfId="2287"/>
    <cellStyle name="Normal 3 2 2 3 3 5 4 2 2" xfId="23917"/>
    <cellStyle name="Normal 3 2 2 3 3 5 4 2 2 2" xfId="53829"/>
    <cellStyle name="Normal 3 2 2 3 3 5 4 2 3" xfId="32201"/>
    <cellStyle name="Normal 3 2 2 3 3 5 4 3" xfId="16439"/>
    <cellStyle name="Normal 3 2 2 3 3 5 4 3 2" xfId="46351"/>
    <cellStyle name="Normal 3 2 2 3 3 5 4 4" xfId="32200"/>
    <cellStyle name="Normal 3 2 2 3 3 5 5" xfId="2288"/>
    <cellStyle name="Normal 3 2 2 3 3 5 5 2" xfId="23107"/>
    <cellStyle name="Normal 3 2 2 3 3 5 5 2 2" xfId="53019"/>
    <cellStyle name="Normal 3 2 2 3 3 5 5 3" xfId="32202"/>
    <cellStyle name="Normal 3 2 2 3 3 5 6" xfId="15629"/>
    <cellStyle name="Normal 3 2 2 3 3 5 6 2" xfId="45541"/>
    <cellStyle name="Normal 3 2 2 3 3 5 7" xfId="30585"/>
    <cellStyle name="Normal 3 2 2 3 3 6" xfId="2289"/>
    <cellStyle name="Normal 3 2 2 3 3 6 2" xfId="2290"/>
    <cellStyle name="Normal 3 2 2 3 3 6 2 2" xfId="2291"/>
    <cellStyle name="Normal 3 2 2 3 3 6 2 2 2" xfId="2292"/>
    <cellStyle name="Normal 3 2 2 3 3 6 2 2 2 2" xfId="2293"/>
    <cellStyle name="Normal 3 2 2 3 3 6 2 2 2 2 2" xfId="23921"/>
    <cellStyle name="Normal 3 2 2 3 3 6 2 2 2 2 2 2" xfId="53833"/>
    <cellStyle name="Normal 3 2 2 3 3 6 2 2 2 2 3" xfId="32207"/>
    <cellStyle name="Normal 3 2 2 3 3 6 2 2 2 3" xfId="16443"/>
    <cellStyle name="Normal 3 2 2 3 3 6 2 2 2 3 2" xfId="46355"/>
    <cellStyle name="Normal 3 2 2 3 3 6 2 2 2 4" xfId="32206"/>
    <cellStyle name="Normal 3 2 2 3 3 6 2 2 3" xfId="2294"/>
    <cellStyle name="Normal 3 2 2 3 3 6 2 2 3 2" xfId="23920"/>
    <cellStyle name="Normal 3 2 2 3 3 6 2 2 3 2 2" xfId="53832"/>
    <cellStyle name="Normal 3 2 2 3 3 6 2 2 3 3" xfId="32208"/>
    <cellStyle name="Normal 3 2 2 3 3 6 2 2 4" xfId="16442"/>
    <cellStyle name="Normal 3 2 2 3 3 6 2 2 4 2" xfId="46354"/>
    <cellStyle name="Normal 3 2 2 3 3 6 2 2 5" xfId="32205"/>
    <cellStyle name="Normal 3 2 2 3 3 6 2 3" xfId="2295"/>
    <cellStyle name="Normal 3 2 2 3 3 6 2 3 2" xfId="2296"/>
    <cellStyle name="Normal 3 2 2 3 3 6 2 3 2 2" xfId="23922"/>
    <cellStyle name="Normal 3 2 2 3 3 6 2 3 2 2 2" xfId="53834"/>
    <cellStyle name="Normal 3 2 2 3 3 6 2 3 2 3" xfId="32210"/>
    <cellStyle name="Normal 3 2 2 3 3 6 2 3 3" xfId="16444"/>
    <cellStyle name="Normal 3 2 2 3 3 6 2 3 3 2" xfId="46356"/>
    <cellStyle name="Normal 3 2 2 3 3 6 2 3 4" xfId="32209"/>
    <cellStyle name="Normal 3 2 2 3 3 6 2 4" xfId="2297"/>
    <cellStyle name="Normal 3 2 2 3 3 6 2 4 2" xfId="23919"/>
    <cellStyle name="Normal 3 2 2 3 3 6 2 4 2 2" xfId="53831"/>
    <cellStyle name="Normal 3 2 2 3 3 6 2 4 3" xfId="32211"/>
    <cellStyle name="Normal 3 2 2 3 3 6 2 5" xfId="16441"/>
    <cellStyle name="Normal 3 2 2 3 3 6 2 5 2" xfId="46353"/>
    <cellStyle name="Normal 3 2 2 3 3 6 2 6" xfId="32204"/>
    <cellStyle name="Normal 3 2 2 3 3 6 3" xfId="2298"/>
    <cellStyle name="Normal 3 2 2 3 3 6 3 2" xfId="2299"/>
    <cellStyle name="Normal 3 2 2 3 3 6 3 2 2" xfId="2300"/>
    <cellStyle name="Normal 3 2 2 3 3 6 3 2 2 2" xfId="23924"/>
    <cellStyle name="Normal 3 2 2 3 3 6 3 2 2 2 2" xfId="53836"/>
    <cellStyle name="Normal 3 2 2 3 3 6 3 2 2 3" xfId="32214"/>
    <cellStyle name="Normal 3 2 2 3 3 6 3 2 3" xfId="16446"/>
    <cellStyle name="Normal 3 2 2 3 3 6 3 2 3 2" xfId="46358"/>
    <cellStyle name="Normal 3 2 2 3 3 6 3 2 4" xfId="32213"/>
    <cellStyle name="Normal 3 2 2 3 3 6 3 3" xfId="2301"/>
    <cellStyle name="Normal 3 2 2 3 3 6 3 3 2" xfId="23923"/>
    <cellStyle name="Normal 3 2 2 3 3 6 3 3 2 2" xfId="53835"/>
    <cellStyle name="Normal 3 2 2 3 3 6 3 3 3" xfId="32215"/>
    <cellStyle name="Normal 3 2 2 3 3 6 3 4" xfId="16445"/>
    <cellStyle name="Normal 3 2 2 3 3 6 3 4 2" xfId="46357"/>
    <cellStyle name="Normal 3 2 2 3 3 6 3 5" xfId="32212"/>
    <cellStyle name="Normal 3 2 2 3 3 6 4" xfId="2302"/>
    <cellStyle name="Normal 3 2 2 3 3 6 4 2" xfId="2303"/>
    <cellStyle name="Normal 3 2 2 3 3 6 4 2 2" xfId="23925"/>
    <cellStyle name="Normal 3 2 2 3 3 6 4 2 2 2" xfId="53837"/>
    <cellStyle name="Normal 3 2 2 3 3 6 4 2 3" xfId="32217"/>
    <cellStyle name="Normal 3 2 2 3 3 6 4 3" xfId="16447"/>
    <cellStyle name="Normal 3 2 2 3 3 6 4 3 2" xfId="46359"/>
    <cellStyle name="Normal 3 2 2 3 3 6 4 4" xfId="32216"/>
    <cellStyle name="Normal 3 2 2 3 3 6 5" xfId="2304"/>
    <cellStyle name="Normal 3 2 2 3 3 6 5 2" xfId="23918"/>
    <cellStyle name="Normal 3 2 2 3 3 6 5 2 2" xfId="53830"/>
    <cellStyle name="Normal 3 2 2 3 3 6 5 3" xfId="32218"/>
    <cellStyle name="Normal 3 2 2 3 3 6 6" xfId="16440"/>
    <cellStyle name="Normal 3 2 2 3 3 6 6 2" xfId="46352"/>
    <cellStyle name="Normal 3 2 2 3 3 6 7" xfId="32203"/>
    <cellStyle name="Normal 3 2 2 3 3 7" xfId="2305"/>
    <cellStyle name="Normal 3 2 2 3 3 7 2" xfId="2306"/>
    <cellStyle name="Normal 3 2 2 3 3 7 2 2" xfId="2307"/>
    <cellStyle name="Normal 3 2 2 3 3 7 2 2 2" xfId="2308"/>
    <cellStyle name="Normal 3 2 2 3 3 7 2 2 2 2" xfId="23928"/>
    <cellStyle name="Normal 3 2 2 3 3 7 2 2 2 2 2" xfId="53840"/>
    <cellStyle name="Normal 3 2 2 3 3 7 2 2 2 3" xfId="32222"/>
    <cellStyle name="Normal 3 2 2 3 3 7 2 2 3" xfId="16450"/>
    <cellStyle name="Normal 3 2 2 3 3 7 2 2 3 2" xfId="46362"/>
    <cellStyle name="Normal 3 2 2 3 3 7 2 2 4" xfId="32221"/>
    <cellStyle name="Normal 3 2 2 3 3 7 2 3" xfId="2309"/>
    <cellStyle name="Normal 3 2 2 3 3 7 2 3 2" xfId="23927"/>
    <cellStyle name="Normal 3 2 2 3 3 7 2 3 2 2" xfId="53839"/>
    <cellStyle name="Normal 3 2 2 3 3 7 2 3 3" xfId="32223"/>
    <cellStyle name="Normal 3 2 2 3 3 7 2 4" xfId="16449"/>
    <cellStyle name="Normal 3 2 2 3 3 7 2 4 2" xfId="46361"/>
    <cellStyle name="Normal 3 2 2 3 3 7 2 5" xfId="32220"/>
    <cellStyle name="Normal 3 2 2 3 3 7 3" xfId="2310"/>
    <cellStyle name="Normal 3 2 2 3 3 7 3 2" xfId="2311"/>
    <cellStyle name="Normal 3 2 2 3 3 7 3 2 2" xfId="23929"/>
    <cellStyle name="Normal 3 2 2 3 3 7 3 2 2 2" xfId="53841"/>
    <cellStyle name="Normal 3 2 2 3 3 7 3 2 3" xfId="32225"/>
    <cellStyle name="Normal 3 2 2 3 3 7 3 3" xfId="16451"/>
    <cellStyle name="Normal 3 2 2 3 3 7 3 3 2" xfId="46363"/>
    <cellStyle name="Normal 3 2 2 3 3 7 3 4" xfId="32224"/>
    <cellStyle name="Normal 3 2 2 3 3 7 4" xfId="2312"/>
    <cellStyle name="Normal 3 2 2 3 3 7 4 2" xfId="23926"/>
    <cellStyle name="Normal 3 2 2 3 3 7 4 2 2" xfId="53838"/>
    <cellStyle name="Normal 3 2 2 3 3 7 4 3" xfId="32226"/>
    <cellStyle name="Normal 3 2 2 3 3 7 5" xfId="16448"/>
    <cellStyle name="Normal 3 2 2 3 3 7 5 2" xfId="46360"/>
    <cellStyle name="Normal 3 2 2 3 3 7 6" xfId="32219"/>
    <cellStyle name="Normal 3 2 2 3 3 8" xfId="2313"/>
    <cellStyle name="Normal 3 2 2 3 3 8 2" xfId="2314"/>
    <cellStyle name="Normal 3 2 2 3 3 8 2 2" xfId="2315"/>
    <cellStyle name="Normal 3 2 2 3 3 8 2 2 2" xfId="2316"/>
    <cellStyle name="Normal 3 2 2 3 3 8 2 2 2 2" xfId="23932"/>
    <cellStyle name="Normal 3 2 2 3 3 8 2 2 2 2 2" xfId="53844"/>
    <cellStyle name="Normal 3 2 2 3 3 8 2 2 2 3" xfId="32230"/>
    <cellStyle name="Normal 3 2 2 3 3 8 2 2 3" xfId="16454"/>
    <cellStyle name="Normal 3 2 2 3 3 8 2 2 3 2" xfId="46366"/>
    <cellStyle name="Normal 3 2 2 3 3 8 2 2 4" xfId="32229"/>
    <cellStyle name="Normal 3 2 2 3 3 8 2 3" xfId="2317"/>
    <cellStyle name="Normal 3 2 2 3 3 8 2 3 2" xfId="23931"/>
    <cellStyle name="Normal 3 2 2 3 3 8 2 3 2 2" xfId="53843"/>
    <cellStyle name="Normal 3 2 2 3 3 8 2 3 3" xfId="32231"/>
    <cellStyle name="Normal 3 2 2 3 3 8 2 4" xfId="16453"/>
    <cellStyle name="Normal 3 2 2 3 3 8 2 4 2" xfId="46365"/>
    <cellStyle name="Normal 3 2 2 3 3 8 2 5" xfId="32228"/>
    <cellStyle name="Normal 3 2 2 3 3 8 3" xfId="2318"/>
    <cellStyle name="Normal 3 2 2 3 3 8 3 2" xfId="2319"/>
    <cellStyle name="Normal 3 2 2 3 3 8 3 2 2" xfId="23933"/>
    <cellStyle name="Normal 3 2 2 3 3 8 3 2 2 2" xfId="53845"/>
    <cellStyle name="Normal 3 2 2 3 3 8 3 2 3" xfId="32233"/>
    <cellStyle name="Normal 3 2 2 3 3 8 3 3" xfId="16455"/>
    <cellStyle name="Normal 3 2 2 3 3 8 3 3 2" xfId="46367"/>
    <cellStyle name="Normal 3 2 2 3 3 8 3 4" xfId="32232"/>
    <cellStyle name="Normal 3 2 2 3 3 8 4" xfId="2320"/>
    <cellStyle name="Normal 3 2 2 3 3 8 4 2" xfId="23930"/>
    <cellStyle name="Normal 3 2 2 3 3 8 4 2 2" xfId="53842"/>
    <cellStyle name="Normal 3 2 2 3 3 8 4 3" xfId="32234"/>
    <cellStyle name="Normal 3 2 2 3 3 8 5" xfId="16452"/>
    <cellStyle name="Normal 3 2 2 3 3 8 5 2" xfId="46364"/>
    <cellStyle name="Normal 3 2 2 3 3 8 6" xfId="32227"/>
    <cellStyle name="Normal 3 2 2 3 3 9" xfId="2321"/>
    <cellStyle name="Normal 3 2 2 3 3 9 2" xfId="2322"/>
    <cellStyle name="Normal 3 2 2 3 3 9 2 2" xfId="2323"/>
    <cellStyle name="Normal 3 2 2 3 3 9 2 2 2" xfId="23935"/>
    <cellStyle name="Normal 3 2 2 3 3 9 2 2 2 2" xfId="53847"/>
    <cellStyle name="Normal 3 2 2 3 3 9 2 2 3" xfId="32237"/>
    <cellStyle name="Normal 3 2 2 3 3 9 2 3" xfId="16457"/>
    <cellStyle name="Normal 3 2 2 3 3 9 2 3 2" xfId="46369"/>
    <cellStyle name="Normal 3 2 2 3 3 9 2 4" xfId="32236"/>
    <cellStyle name="Normal 3 2 2 3 3 9 3" xfId="2324"/>
    <cellStyle name="Normal 3 2 2 3 3 9 3 2" xfId="23934"/>
    <cellStyle name="Normal 3 2 2 3 3 9 3 2 2" xfId="53846"/>
    <cellStyle name="Normal 3 2 2 3 3 9 3 3" xfId="32238"/>
    <cellStyle name="Normal 3 2 2 3 3 9 4" xfId="16456"/>
    <cellStyle name="Normal 3 2 2 3 3 9 4 2" xfId="46368"/>
    <cellStyle name="Normal 3 2 2 3 3 9 5" xfId="32235"/>
    <cellStyle name="Normal 3 2 2 3 4" xfId="181"/>
    <cellStyle name="Normal 3 2 2 3 4 10" xfId="2325"/>
    <cellStyle name="Normal 3 2 2 3 4 10 2" xfId="2326"/>
    <cellStyle name="Normal 3 2 2 3 4 10 2 2" xfId="23936"/>
    <cellStyle name="Normal 3 2 2 3 4 10 2 2 2" xfId="53848"/>
    <cellStyle name="Normal 3 2 2 3 4 10 2 3" xfId="32240"/>
    <cellStyle name="Normal 3 2 2 3 4 10 3" xfId="16458"/>
    <cellStyle name="Normal 3 2 2 3 4 10 3 2" xfId="46370"/>
    <cellStyle name="Normal 3 2 2 3 4 10 4" xfId="32239"/>
    <cellStyle name="Normal 3 2 2 3 4 11" xfId="2327"/>
    <cellStyle name="Normal 3 2 2 3 4 11 2" xfId="22645"/>
    <cellStyle name="Normal 3 2 2 3 4 11 2 2" xfId="52557"/>
    <cellStyle name="Normal 3 2 2 3 4 11 3" xfId="32241"/>
    <cellStyle name="Normal 3 2 2 3 4 12" xfId="15167"/>
    <cellStyle name="Normal 3 2 2 3 4 12 2" xfId="45079"/>
    <cellStyle name="Normal 3 2 2 3 4 13" xfId="30123"/>
    <cellStyle name="Normal 3 2 2 3 4 14" xfId="60036"/>
    <cellStyle name="Normal 3 2 2 3 4 2" xfId="431"/>
    <cellStyle name="Normal 3 2 2 3 4 2 2" xfId="2328"/>
    <cellStyle name="Normal 3 2 2 3 4 2 2 2" xfId="2329"/>
    <cellStyle name="Normal 3 2 2 3 4 2 2 2 2" xfId="2330"/>
    <cellStyle name="Normal 3 2 2 3 4 2 2 2 2 2" xfId="2331"/>
    <cellStyle name="Normal 3 2 2 3 4 2 2 2 2 2 2" xfId="23939"/>
    <cellStyle name="Normal 3 2 2 3 4 2 2 2 2 2 2 2" xfId="53851"/>
    <cellStyle name="Normal 3 2 2 3 4 2 2 2 2 2 3" xfId="32245"/>
    <cellStyle name="Normal 3 2 2 3 4 2 2 2 2 3" xfId="16461"/>
    <cellStyle name="Normal 3 2 2 3 4 2 2 2 2 3 2" xfId="46373"/>
    <cellStyle name="Normal 3 2 2 3 4 2 2 2 2 4" xfId="32244"/>
    <cellStyle name="Normal 3 2 2 3 4 2 2 2 3" xfId="2332"/>
    <cellStyle name="Normal 3 2 2 3 4 2 2 2 3 2" xfId="23938"/>
    <cellStyle name="Normal 3 2 2 3 4 2 2 2 3 2 2" xfId="53850"/>
    <cellStyle name="Normal 3 2 2 3 4 2 2 2 3 3" xfId="32246"/>
    <cellStyle name="Normal 3 2 2 3 4 2 2 2 4" xfId="16460"/>
    <cellStyle name="Normal 3 2 2 3 4 2 2 2 4 2" xfId="46372"/>
    <cellStyle name="Normal 3 2 2 3 4 2 2 2 5" xfId="32243"/>
    <cellStyle name="Normal 3 2 2 3 4 2 2 3" xfId="2333"/>
    <cellStyle name="Normal 3 2 2 3 4 2 2 3 2" xfId="2334"/>
    <cellStyle name="Normal 3 2 2 3 4 2 2 3 2 2" xfId="23940"/>
    <cellStyle name="Normal 3 2 2 3 4 2 2 3 2 2 2" xfId="53852"/>
    <cellStyle name="Normal 3 2 2 3 4 2 2 3 2 3" xfId="32248"/>
    <cellStyle name="Normal 3 2 2 3 4 2 2 3 3" xfId="16462"/>
    <cellStyle name="Normal 3 2 2 3 4 2 2 3 3 2" xfId="46374"/>
    <cellStyle name="Normal 3 2 2 3 4 2 2 3 4" xfId="32247"/>
    <cellStyle name="Normal 3 2 2 3 4 2 2 4" xfId="2335"/>
    <cellStyle name="Normal 3 2 2 3 4 2 2 4 2" xfId="23937"/>
    <cellStyle name="Normal 3 2 2 3 4 2 2 4 2 2" xfId="53849"/>
    <cellStyle name="Normal 3 2 2 3 4 2 2 4 3" xfId="32249"/>
    <cellStyle name="Normal 3 2 2 3 4 2 2 5" xfId="16459"/>
    <cellStyle name="Normal 3 2 2 3 4 2 2 5 2" xfId="46371"/>
    <cellStyle name="Normal 3 2 2 3 4 2 2 6" xfId="32242"/>
    <cellStyle name="Normal 3 2 2 3 4 2 3" xfId="2336"/>
    <cellStyle name="Normal 3 2 2 3 4 2 3 2" xfId="2337"/>
    <cellStyle name="Normal 3 2 2 3 4 2 3 2 2" xfId="2338"/>
    <cellStyle name="Normal 3 2 2 3 4 2 3 2 2 2" xfId="2339"/>
    <cellStyle name="Normal 3 2 2 3 4 2 3 2 2 2 2" xfId="23943"/>
    <cellStyle name="Normal 3 2 2 3 4 2 3 2 2 2 2 2" xfId="53855"/>
    <cellStyle name="Normal 3 2 2 3 4 2 3 2 2 2 3" xfId="32253"/>
    <cellStyle name="Normal 3 2 2 3 4 2 3 2 2 3" xfId="16465"/>
    <cellStyle name="Normal 3 2 2 3 4 2 3 2 2 3 2" xfId="46377"/>
    <cellStyle name="Normal 3 2 2 3 4 2 3 2 2 4" xfId="32252"/>
    <cellStyle name="Normal 3 2 2 3 4 2 3 2 3" xfId="2340"/>
    <cellStyle name="Normal 3 2 2 3 4 2 3 2 3 2" xfId="23942"/>
    <cellStyle name="Normal 3 2 2 3 4 2 3 2 3 2 2" xfId="53854"/>
    <cellStyle name="Normal 3 2 2 3 4 2 3 2 3 3" xfId="32254"/>
    <cellStyle name="Normal 3 2 2 3 4 2 3 2 4" xfId="16464"/>
    <cellStyle name="Normal 3 2 2 3 4 2 3 2 4 2" xfId="46376"/>
    <cellStyle name="Normal 3 2 2 3 4 2 3 2 5" xfId="32251"/>
    <cellStyle name="Normal 3 2 2 3 4 2 3 3" xfId="2341"/>
    <cellStyle name="Normal 3 2 2 3 4 2 3 3 2" xfId="2342"/>
    <cellStyle name="Normal 3 2 2 3 4 2 3 3 2 2" xfId="23944"/>
    <cellStyle name="Normal 3 2 2 3 4 2 3 3 2 2 2" xfId="53856"/>
    <cellStyle name="Normal 3 2 2 3 4 2 3 3 2 3" xfId="32256"/>
    <cellStyle name="Normal 3 2 2 3 4 2 3 3 3" xfId="16466"/>
    <cellStyle name="Normal 3 2 2 3 4 2 3 3 3 2" xfId="46378"/>
    <cellStyle name="Normal 3 2 2 3 4 2 3 3 4" xfId="32255"/>
    <cellStyle name="Normal 3 2 2 3 4 2 3 4" xfId="2343"/>
    <cellStyle name="Normal 3 2 2 3 4 2 3 4 2" xfId="23941"/>
    <cellStyle name="Normal 3 2 2 3 4 2 3 4 2 2" xfId="53853"/>
    <cellStyle name="Normal 3 2 2 3 4 2 3 4 3" xfId="32257"/>
    <cellStyle name="Normal 3 2 2 3 4 2 3 5" xfId="16463"/>
    <cellStyle name="Normal 3 2 2 3 4 2 3 5 2" xfId="46375"/>
    <cellStyle name="Normal 3 2 2 3 4 2 3 6" xfId="32250"/>
    <cellStyle name="Normal 3 2 2 3 4 2 4" xfId="2344"/>
    <cellStyle name="Normal 3 2 2 3 4 2 4 2" xfId="2345"/>
    <cellStyle name="Normal 3 2 2 3 4 2 4 2 2" xfId="2346"/>
    <cellStyle name="Normal 3 2 2 3 4 2 4 2 2 2" xfId="23946"/>
    <cellStyle name="Normal 3 2 2 3 4 2 4 2 2 2 2" xfId="53858"/>
    <cellStyle name="Normal 3 2 2 3 4 2 4 2 2 3" xfId="32260"/>
    <cellStyle name="Normal 3 2 2 3 4 2 4 2 3" xfId="16468"/>
    <cellStyle name="Normal 3 2 2 3 4 2 4 2 3 2" xfId="46380"/>
    <cellStyle name="Normal 3 2 2 3 4 2 4 2 4" xfId="32259"/>
    <cellStyle name="Normal 3 2 2 3 4 2 4 3" xfId="2347"/>
    <cellStyle name="Normal 3 2 2 3 4 2 4 3 2" xfId="23945"/>
    <cellStyle name="Normal 3 2 2 3 4 2 4 3 2 2" xfId="53857"/>
    <cellStyle name="Normal 3 2 2 3 4 2 4 3 3" xfId="32261"/>
    <cellStyle name="Normal 3 2 2 3 4 2 4 4" xfId="16467"/>
    <cellStyle name="Normal 3 2 2 3 4 2 4 4 2" xfId="46379"/>
    <cellStyle name="Normal 3 2 2 3 4 2 4 5" xfId="32258"/>
    <cellStyle name="Normal 3 2 2 3 4 2 5" xfId="2348"/>
    <cellStyle name="Normal 3 2 2 3 4 2 5 2" xfId="2349"/>
    <cellStyle name="Normal 3 2 2 3 4 2 5 2 2" xfId="23947"/>
    <cellStyle name="Normal 3 2 2 3 4 2 5 2 2 2" xfId="53859"/>
    <cellStyle name="Normal 3 2 2 3 4 2 5 2 3" xfId="32263"/>
    <cellStyle name="Normal 3 2 2 3 4 2 5 3" xfId="16469"/>
    <cellStyle name="Normal 3 2 2 3 4 2 5 3 2" xfId="46381"/>
    <cellStyle name="Normal 3 2 2 3 4 2 5 4" xfId="32262"/>
    <cellStyle name="Normal 3 2 2 3 4 2 6" xfId="2350"/>
    <cellStyle name="Normal 3 2 2 3 4 2 6 2" xfId="22894"/>
    <cellStyle name="Normal 3 2 2 3 4 2 6 2 2" xfId="52806"/>
    <cellStyle name="Normal 3 2 2 3 4 2 6 3" xfId="32264"/>
    <cellStyle name="Normal 3 2 2 3 4 2 7" xfId="15416"/>
    <cellStyle name="Normal 3 2 2 3 4 2 7 2" xfId="45328"/>
    <cellStyle name="Normal 3 2 2 3 4 2 8" xfId="30372"/>
    <cellStyle name="Normal 3 2 2 3 4 3" xfId="312"/>
    <cellStyle name="Normal 3 2 2 3 4 3 2" xfId="2351"/>
    <cellStyle name="Normal 3 2 2 3 4 3 2 2" xfId="2352"/>
    <cellStyle name="Normal 3 2 2 3 4 3 2 2 2" xfId="2353"/>
    <cellStyle name="Normal 3 2 2 3 4 3 2 2 2 2" xfId="2354"/>
    <cellStyle name="Normal 3 2 2 3 4 3 2 2 2 2 2" xfId="23950"/>
    <cellStyle name="Normal 3 2 2 3 4 3 2 2 2 2 2 2" xfId="53862"/>
    <cellStyle name="Normal 3 2 2 3 4 3 2 2 2 2 3" xfId="32268"/>
    <cellStyle name="Normal 3 2 2 3 4 3 2 2 2 3" xfId="16472"/>
    <cellStyle name="Normal 3 2 2 3 4 3 2 2 2 3 2" xfId="46384"/>
    <cellStyle name="Normal 3 2 2 3 4 3 2 2 2 4" xfId="32267"/>
    <cellStyle name="Normal 3 2 2 3 4 3 2 2 3" xfId="2355"/>
    <cellStyle name="Normal 3 2 2 3 4 3 2 2 3 2" xfId="23949"/>
    <cellStyle name="Normal 3 2 2 3 4 3 2 2 3 2 2" xfId="53861"/>
    <cellStyle name="Normal 3 2 2 3 4 3 2 2 3 3" xfId="32269"/>
    <cellStyle name="Normal 3 2 2 3 4 3 2 2 4" xfId="16471"/>
    <cellStyle name="Normal 3 2 2 3 4 3 2 2 4 2" xfId="46383"/>
    <cellStyle name="Normal 3 2 2 3 4 3 2 2 5" xfId="32266"/>
    <cellStyle name="Normal 3 2 2 3 4 3 2 3" xfId="2356"/>
    <cellStyle name="Normal 3 2 2 3 4 3 2 3 2" xfId="2357"/>
    <cellStyle name="Normal 3 2 2 3 4 3 2 3 2 2" xfId="23951"/>
    <cellStyle name="Normal 3 2 2 3 4 3 2 3 2 2 2" xfId="53863"/>
    <cellStyle name="Normal 3 2 2 3 4 3 2 3 2 3" xfId="32271"/>
    <cellStyle name="Normal 3 2 2 3 4 3 2 3 3" xfId="16473"/>
    <cellStyle name="Normal 3 2 2 3 4 3 2 3 3 2" xfId="46385"/>
    <cellStyle name="Normal 3 2 2 3 4 3 2 3 4" xfId="32270"/>
    <cellStyle name="Normal 3 2 2 3 4 3 2 4" xfId="2358"/>
    <cellStyle name="Normal 3 2 2 3 4 3 2 4 2" xfId="23948"/>
    <cellStyle name="Normal 3 2 2 3 4 3 2 4 2 2" xfId="53860"/>
    <cellStyle name="Normal 3 2 2 3 4 3 2 4 3" xfId="32272"/>
    <cellStyle name="Normal 3 2 2 3 4 3 2 5" xfId="16470"/>
    <cellStyle name="Normal 3 2 2 3 4 3 2 5 2" xfId="46382"/>
    <cellStyle name="Normal 3 2 2 3 4 3 2 6" xfId="32265"/>
    <cellStyle name="Normal 3 2 2 3 4 3 3" xfId="2359"/>
    <cellStyle name="Normal 3 2 2 3 4 3 3 2" xfId="2360"/>
    <cellStyle name="Normal 3 2 2 3 4 3 3 2 2" xfId="2361"/>
    <cellStyle name="Normal 3 2 2 3 4 3 3 2 2 2" xfId="2362"/>
    <cellStyle name="Normal 3 2 2 3 4 3 3 2 2 2 2" xfId="23954"/>
    <cellStyle name="Normal 3 2 2 3 4 3 3 2 2 2 2 2" xfId="53866"/>
    <cellStyle name="Normal 3 2 2 3 4 3 3 2 2 2 3" xfId="32276"/>
    <cellStyle name="Normal 3 2 2 3 4 3 3 2 2 3" xfId="16476"/>
    <cellStyle name="Normal 3 2 2 3 4 3 3 2 2 3 2" xfId="46388"/>
    <cellStyle name="Normal 3 2 2 3 4 3 3 2 2 4" xfId="32275"/>
    <cellStyle name="Normal 3 2 2 3 4 3 3 2 3" xfId="2363"/>
    <cellStyle name="Normal 3 2 2 3 4 3 3 2 3 2" xfId="23953"/>
    <cellStyle name="Normal 3 2 2 3 4 3 3 2 3 2 2" xfId="53865"/>
    <cellStyle name="Normal 3 2 2 3 4 3 3 2 3 3" xfId="32277"/>
    <cellStyle name="Normal 3 2 2 3 4 3 3 2 4" xfId="16475"/>
    <cellStyle name="Normal 3 2 2 3 4 3 3 2 4 2" xfId="46387"/>
    <cellStyle name="Normal 3 2 2 3 4 3 3 2 5" xfId="32274"/>
    <cellStyle name="Normal 3 2 2 3 4 3 3 3" xfId="2364"/>
    <cellStyle name="Normal 3 2 2 3 4 3 3 3 2" xfId="2365"/>
    <cellStyle name="Normal 3 2 2 3 4 3 3 3 2 2" xfId="23955"/>
    <cellStyle name="Normal 3 2 2 3 4 3 3 3 2 2 2" xfId="53867"/>
    <cellStyle name="Normal 3 2 2 3 4 3 3 3 2 3" xfId="32279"/>
    <cellStyle name="Normal 3 2 2 3 4 3 3 3 3" xfId="16477"/>
    <cellStyle name="Normal 3 2 2 3 4 3 3 3 3 2" xfId="46389"/>
    <cellStyle name="Normal 3 2 2 3 4 3 3 3 4" xfId="32278"/>
    <cellStyle name="Normal 3 2 2 3 4 3 3 4" xfId="2366"/>
    <cellStyle name="Normal 3 2 2 3 4 3 3 4 2" xfId="23952"/>
    <cellStyle name="Normal 3 2 2 3 4 3 3 4 2 2" xfId="53864"/>
    <cellStyle name="Normal 3 2 2 3 4 3 3 4 3" xfId="32280"/>
    <cellStyle name="Normal 3 2 2 3 4 3 3 5" xfId="16474"/>
    <cellStyle name="Normal 3 2 2 3 4 3 3 5 2" xfId="46386"/>
    <cellStyle name="Normal 3 2 2 3 4 3 3 6" xfId="32273"/>
    <cellStyle name="Normal 3 2 2 3 4 3 4" xfId="2367"/>
    <cellStyle name="Normal 3 2 2 3 4 3 4 2" xfId="2368"/>
    <cellStyle name="Normal 3 2 2 3 4 3 4 2 2" xfId="2369"/>
    <cellStyle name="Normal 3 2 2 3 4 3 4 2 2 2" xfId="23957"/>
    <cellStyle name="Normal 3 2 2 3 4 3 4 2 2 2 2" xfId="53869"/>
    <cellStyle name="Normal 3 2 2 3 4 3 4 2 2 3" xfId="32283"/>
    <cellStyle name="Normal 3 2 2 3 4 3 4 2 3" xfId="16479"/>
    <cellStyle name="Normal 3 2 2 3 4 3 4 2 3 2" xfId="46391"/>
    <cellStyle name="Normal 3 2 2 3 4 3 4 2 4" xfId="32282"/>
    <cellStyle name="Normal 3 2 2 3 4 3 4 3" xfId="2370"/>
    <cellStyle name="Normal 3 2 2 3 4 3 4 3 2" xfId="23956"/>
    <cellStyle name="Normal 3 2 2 3 4 3 4 3 2 2" xfId="53868"/>
    <cellStyle name="Normal 3 2 2 3 4 3 4 3 3" xfId="32284"/>
    <cellStyle name="Normal 3 2 2 3 4 3 4 4" xfId="16478"/>
    <cellStyle name="Normal 3 2 2 3 4 3 4 4 2" xfId="46390"/>
    <cellStyle name="Normal 3 2 2 3 4 3 4 5" xfId="32281"/>
    <cellStyle name="Normal 3 2 2 3 4 3 5" xfId="2371"/>
    <cellStyle name="Normal 3 2 2 3 4 3 5 2" xfId="2372"/>
    <cellStyle name="Normal 3 2 2 3 4 3 5 2 2" xfId="23958"/>
    <cellStyle name="Normal 3 2 2 3 4 3 5 2 2 2" xfId="53870"/>
    <cellStyle name="Normal 3 2 2 3 4 3 5 2 3" xfId="32286"/>
    <cellStyle name="Normal 3 2 2 3 4 3 5 3" xfId="16480"/>
    <cellStyle name="Normal 3 2 2 3 4 3 5 3 2" xfId="46392"/>
    <cellStyle name="Normal 3 2 2 3 4 3 5 4" xfId="32285"/>
    <cellStyle name="Normal 3 2 2 3 4 3 6" xfId="2373"/>
    <cellStyle name="Normal 3 2 2 3 4 3 6 2" xfId="22776"/>
    <cellStyle name="Normal 3 2 2 3 4 3 6 2 2" xfId="52688"/>
    <cellStyle name="Normal 3 2 2 3 4 3 6 3" xfId="32287"/>
    <cellStyle name="Normal 3 2 2 3 4 3 7" xfId="15298"/>
    <cellStyle name="Normal 3 2 2 3 4 3 7 2" xfId="45210"/>
    <cellStyle name="Normal 3 2 2 3 4 3 8" xfId="30254"/>
    <cellStyle name="Normal 3 2 2 3 4 4" xfId="556"/>
    <cellStyle name="Normal 3 2 2 3 4 4 2" xfId="2374"/>
    <cellStyle name="Normal 3 2 2 3 4 4 2 2" xfId="2375"/>
    <cellStyle name="Normal 3 2 2 3 4 4 2 2 2" xfId="2376"/>
    <cellStyle name="Normal 3 2 2 3 4 4 2 2 2 2" xfId="2377"/>
    <cellStyle name="Normal 3 2 2 3 4 4 2 2 2 2 2" xfId="23961"/>
    <cellStyle name="Normal 3 2 2 3 4 4 2 2 2 2 2 2" xfId="53873"/>
    <cellStyle name="Normal 3 2 2 3 4 4 2 2 2 2 3" xfId="32291"/>
    <cellStyle name="Normal 3 2 2 3 4 4 2 2 2 3" xfId="16483"/>
    <cellStyle name="Normal 3 2 2 3 4 4 2 2 2 3 2" xfId="46395"/>
    <cellStyle name="Normal 3 2 2 3 4 4 2 2 2 4" xfId="32290"/>
    <cellStyle name="Normal 3 2 2 3 4 4 2 2 3" xfId="2378"/>
    <cellStyle name="Normal 3 2 2 3 4 4 2 2 3 2" xfId="23960"/>
    <cellStyle name="Normal 3 2 2 3 4 4 2 2 3 2 2" xfId="53872"/>
    <cellStyle name="Normal 3 2 2 3 4 4 2 2 3 3" xfId="32292"/>
    <cellStyle name="Normal 3 2 2 3 4 4 2 2 4" xfId="16482"/>
    <cellStyle name="Normal 3 2 2 3 4 4 2 2 4 2" xfId="46394"/>
    <cellStyle name="Normal 3 2 2 3 4 4 2 2 5" xfId="32289"/>
    <cellStyle name="Normal 3 2 2 3 4 4 2 3" xfId="2379"/>
    <cellStyle name="Normal 3 2 2 3 4 4 2 3 2" xfId="2380"/>
    <cellStyle name="Normal 3 2 2 3 4 4 2 3 2 2" xfId="23962"/>
    <cellStyle name="Normal 3 2 2 3 4 4 2 3 2 2 2" xfId="53874"/>
    <cellStyle name="Normal 3 2 2 3 4 4 2 3 2 3" xfId="32294"/>
    <cellStyle name="Normal 3 2 2 3 4 4 2 3 3" xfId="16484"/>
    <cellStyle name="Normal 3 2 2 3 4 4 2 3 3 2" xfId="46396"/>
    <cellStyle name="Normal 3 2 2 3 4 4 2 3 4" xfId="32293"/>
    <cellStyle name="Normal 3 2 2 3 4 4 2 4" xfId="2381"/>
    <cellStyle name="Normal 3 2 2 3 4 4 2 4 2" xfId="23959"/>
    <cellStyle name="Normal 3 2 2 3 4 4 2 4 2 2" xfId="53871"/>
    <cellStyle name="Normal 3 2 2 3 4 4 2 4 3" xfId="32295"/>
    <cellStyle name="Normal 3 2 2 3 4 4 2 5" xfId="16481"/>
    <cellStyle name="Normal 3 2 2 3 4 4 2 5 2" xfId="46393"/>
    <cellStyle name="Normal 3 2 2 3 4 4 2 6" xfId="32288"/>
    <cellStyle name="Normal 3 2 2 3 4 4 3" xfId="2382"/>
    <cellStyle name="Normal 3 2 2 3 4 4 3 2" xfId="2383"/>
    <cellStyle name="Normal 3 2 2 3 4 4 3 2 2" xfId="2384"/>
    <cellStyle name="Normal 3 2 2 3 4 4 3 2 2 2" xfId="23964"/>
    <cellStyle name="Normal 3 2 2 3 4 4 3 2 2 2 2" xfId="53876"/>
    <cellStyle name="Normal 3 2 2 3 4 4 3 2 2 3" xfId="32298"/>
    <cellStyle name="Normal 3 2 2 3 4 4 3 2 3" xfId="16486"/>
    <cellStyle name="Normal 3 2 2 3 4 4 3 2 3 2" xfId="46398"/>
    <cellStyle name="Normal 3 2 2 3 4 4 3 2 4" xfId="32297"/>
    <cellStyle name="Normal 3 2 2 3 4 4 3 3" xfId="2385"/>
    <cellStyle name="Normal 3 2 2 3 4 4 3 3 2" xfId="23963"/>
    <cellStyle name="Normal 3 2 2 3 4 4 3 3 2 2" xfId="53875"/>
    <cellStyle name="Normal 3 2 2 3 4 4 3 3 3" xfId="32299"/>
    <cellStyle name="Normal 3 2 2 3 4 4 3 4" xfId="16485"/>
    <cellStyle name="Normal 3 2 2 3 4 4 3 4 2" xfId="46397"/>
    <cellStyle name="Normal 3 2 2 3 4 4 3 5" xfId="32296"/>
    <cellStyle name="Normal 3 2 2 3 4 4 4" xfId="2386"/>
    <cellStyle name="Normal 3 2 2 3 4 4 4 2" xfId="2387"/>
    <cellStyle name="Normal 3 2 2 3 4 4 4 2 2" xfId="23965"/>
    <cellStyle name="Normal 3 2 2 3 4 4 4 2 2 2" xfId="53877"/>
    <cellStyle name="Normal 3 2 2 3 4 4 4 2 3" xfId="32301"/>
    <cellStyle name="Normal 3 2 2 3 4 4 4 3" xfId="16487"/>
    <cellStyle name="Normal 3 2 2 3 4 4 4 3 2" xfId="46399"/>
    <cellStyle name="Normal 3 2 2 3 4 4 4 4" xfId="32300"/>
    <cellStyle name="Normal 3 2 2 3 4 4 5" xfId="2388"/>
    <cellStyle name="Normal 3 2 2 3 4 4 5 2" xfId="23019"/>
    <cellStyle name="Normal 3 2 2 3 4 4 5 2 2" xfId="52931"/>
    <cellStyle name="Normal 3 2 2 3 4 4 5 3" xfId="32302"/>
    <cellStyle name="Normal 3 2 2 3 4 4 6" xfId="15541"/>
    <cellStyle name="Normal 3 2 2 3 4 4 6 2" xfId="45453"/>
    <cellStyle name="Normal 3 2 2 3 4 4 7" xfId="30497"/>
    <cellStyle name="Normal 3 2 2 3 4 5" xfId="681"/>
    <cellStyle name="Normal 3 2 2 3 4 5 2" xfId="2389"/>
    <cellStyle name="Normal 3 2 2 3 4 5 2 2" xfId="2390"/>
    <cellStyle name="Normal 3 2 2 3 4 5 2 2 2" xfId="2391"/>
    <cellStyle name="Normal 3 2 2 3 4 5 2 2 2 2" xfId="2392"/>
    <cellStyle name="Normal 3 2 2 3 4 5 2 2 2 2 2" xfId="23968"/>
    <cellStyle name="Normal 3 2 2 3 4 5 2 2 2 2 2 2" xfId="53880"/>
    <cellStyle name="Normal 3 2 2 3 4 5 2 2 2 2 3" xfId="32306"/>
    <cellStyle name="Normal 3 2 2 3 4 5 2 2 2 3" xfId="16490"/>
    <cellStyle name="Normal 3 2 2 3 4 5 2 2 2 3 2" xfId="46402"/>
    <cellStyle name="Normal 3 2 2 3 4 5 2 2 2 4" xfId="32305"/>
    <cellStyle name="Normal 3 2 2 3 4 5 2 2 3" xfId="2393"/>
    <cellStyle name="Normal 3 2 2 3 4 5 2 2 3 2" xfId="23967"/>
    <cellStyle name="Normal 3 2 2 3 4 5 2 2 3 2 2" xfId="53879"/>
    <cellStyle name="Normal 3 2 2 3 4 5 2 2 3 3" xfId="32307"/>
    <cellStyle name="Normal 3 2 2 3 4 5 2 2 4" xfId="16489"/>
    <cellStyle name="Normal 3 2 2 3 4 5 2 2 4 2" xfId="46401"/>
    <cellStyle name="Normal 3 2 2 3 4 5 2 2 5" xfId="32304"/>
    <cellStyle name="Normal 3 2 2 3 4 5 2 3" xfId="2394"/>
    <cellStyle name="Normal 3 2 2 3 4 5 2 3 2" xfId="2395"/>
    <cellStyle name="Normal 3 2 2 3 4 5 2 3 2 2" xfId="23969"/>
    <cellStyle name="Normal 3 2 2 3 4 5 2 3 2 2 2" xfId="53881"/>
    <cellStyle name="Normal 3 2 2 3 4 5 2 3 2 3" xfId="32309"/>
    <cellStyle name="Normal 3 2 2 3 4 5 2 3 3" xfId="16491"/>
    <cellStyle name="Normal 3 2 2 3 4 5 2 3 3 2" xfId="46403"/>
    <cellStyle name="Normal 3 2 2 3 4 5 2 3 4" xfId="32308"/>
    <cellStyle name="Normal 3 2 2 3 4 5 2 4" xfId="2396"/>
    <cellStyle name="Normal 3 2 2 3 4 5 2 4 2" xfId="23966"/>
    <cellStyle name="Normal 3 2 2 3 4 5 2 4 2 2" xfId="53878"/>
    <cellStyle name="Normal 3 2 2 3 4 5 2 4 3" xfId="32310"/>
    <cellStyle name="Normal 3 2 2 3 4 5 2 5" xfId="16488"/>
    <cellStyle name="Normal 3 2 2 3 4 5 2 5 2" xfId="46400"/>
    <cellStyle name="Normal 3 2 2 3 4 5 2 6" xfId="32303"/>
    <cellStyle name="Normal 3 2 2 3 4 5 3" xfId="2397"/>
    <cellStyle name="Normal 3 2 2 3 4 5 3 2" xfId="2398"/>
    <cellStyle name="Normal 3 2 2 3 4 5 3 2 2" xfId="2399"/>
    <cellStyle name="Normal 3 2 2 3 4 5 3 2 2 2" xfId="23971"/>
    <cellStyle name="Normal 3 2 2 3 4 5 3 2 2 2 2" xfId="53883"/>
    <cellStyle name="Normal 3 2 2 3 4 5 3 2 2 3" xfId="32313"/>
    <cellStyle name="Normal 3 2 2 3 4 5 3 2 3" xfId="16493"/>
    <cellStyle name="Normal 3 2 2 3 4 5 3 2 3 2" xfId="46405"/>
    <cellStyle name="Normal 3 2 2 3 4 5 3 2 4" xfId="32312"/>
    <cellStyle name="Normal 3 2 2 3 4 5 3 3" xfId="2400"/>
    <cellStyle name="Normal 3 2 2 3 4 5 3 3 2" xfId="23970"/>
    <cellStyle name="Normal 3 2 2 3 4 5 3 3 2 2" xfId="53882"/>
    <cellStyle name="Normal 3 2 2 3 4 5 3 3 3" xfId="32314"/>
    <cellStyle name="Normal 3 2 2 3 4 5 3 4" xfId="16492"/>
    <cellStyle name="Normal 3 2 2 3 4 5 3 4 2" xfId="46404"/>
    <cellStyle name="Normal 3 2 2 3 4 5 3 5" xfId="32311"/>
    <cellStyle name="Normal 3 2 2 3 4 5 4" xfId="2401"/>
    <cellStyle name="Normal 3 2 2 3 4 5 4 2" xfId="2402"/>
    <cellStyle name="Normal 3 2 2 3 4 5 4 2 2" xfId="23972"/>
    <cellStyle name="Normal 3 2 2 3 4 5 4 2 2 2" xfId="53884"/>
    <cellStyle name="Normal 3 2 2 3 4 5 4 2 3" xfId="32316"/>
    <cellStyle name="Normal 3 2 2 3 4 5 4 3" xfId="16494"/>
    <cellStyle name="Normal 3 2 2 3 4 5 4 3 2" xfId="46406"/>
    <cellStyle name="Normal 3 2 2 3 4 5 4 4" xfId="32315"/>
    <cellStyle name="Normal 3 2 2 3 4 5 5" xfId="2403"/>
    <cellStyle name="Normal 3 2 2 3 4 5 5 2" xfId="23144"/>
    <cellStyle name="Normal 3 2 2 3 4 5 5 2 2" xfId="53056"/>
    <cellStyle name="Normal 3 2 2 3 4 5 5 3" xfId="32317"/>
    <cellStyle name="Normal 3 2 2 3 4 5 6" xfId="15666"/>
    <cellStyle name="Normal 3 2 2 3 4 5 6 2" xfId="45578"/>
    <cellStyle name="Normal 3 2 2 3 4 5 7" xfId="30622"/>
    <cellStyle name="Normal 3 2 2 3 4 6" xfId="2404"/>
    <cellStyle name="Normal 3 2 2 3 4 6 2" xfId="2405"/>
    <cellStyle name="Normal 3 2 2 3 4 6 2 2" xfId="2406"/>
    <cellStyle name="Normal 3 2 2 3 4 6 2 2 2" xfId="2407"/>
    <cellStyle name="Normal 3 2 2 3 4 6 2 2 2 2" xfId="2408"/>
    <cellStyle name="Normal 3 2 2 3 4 6 2 2 2 2 2" xfId="23976"/>
    <cellStyle name="Normal 3 2 2 3 4 6 2 2 2 2 2 2" xfId="53888"/>
    <cellStyle name="Normal 3 2 2 3 4 6 2 2 2 2 3" xfId="32322"/>
    <cellStyle name="Normal 3 2 2 3 4 6 2 2 2 3" xfId="16498"/>
    <cellStyle name="Normal 3 2 2 3 4 6 2 2 2 3 2" xfId="46410"/>
    <cellStyle name="Normal 3 2 2 3 4 6 2 2 2 4" xfId="32321"/>
    <cellStyle name="Normal 3 2 2 3 4 6 2 2 3" xfId="2409"/>
    <cellStyle name="Normal 3 2 2 3 4 6 2 2 3 2" xfId="23975"/>
    <cellStyle name="Normal 3 2 2 3 4 6 2 2 3 2 2" xfId="53887"/>
    <cellStyle name="Normal 3 2 2 3 4 6 2 2 3 3" xfId="32323"/>
    <cellStyle name="Normal 3 2 2 3 4 6 2 2 4" xfId="16497"/>
    <cellStyle name="Normal 3 2 2 3 4 6 2 2 4 2" xfId="46409"/>
    <cellStyle name="Normal 3 2 2 3 4 6 2 2 5" xfId="32320"/>
    <cellStyle name="Normal 3 2 2 3 4 6 2 3" xfId="2410"/>
    <cellStyle name="Normal 3 2 2 3 4 6 2 3 2" xfId="2411"/>
    <cellStyle name="Normal 3 2 2 3 4 6 2 3 2 2" xfId="23977"/>
    <cellStyle name="Normal 3 2 2 3 4 6 2 3 2 2 2" xfId="53889"/>
    <cellStyle name="Normal 3 2 2 3 4 6 2 3 2 3" xfId="32325"/>
    <cellStyle name="Normal 3 2 2 3 4 6 2 3 3" xfId="16499"/>
    <cellStyle name="Normal 3 2 2 3 4 6 2 3 3 2" xfId="46411"/>
    <cellStyle name="Normal 3 2 2 3 4 6 2 3 4" xfId="32324"/>
    <cellStyle name="Normal 3 2 2 3 4 6 2 4" xfId="2412"/>
    <cellStyle name="Normal 3 2 2 3 4 6 2 4 2" xfId="23974"/>
    <cellStyle name="Normal 3 2 2 3 4 6 2 4 2 2" xfId="53886"/>
    <cellStyle name="Normal 3 2 2 3 4 6 2 4 3" xfId="32326"/>
    <cellStyle name="Normal 3 2 2 3 4 6 2 5" xfId="16496"/>
    <cellStyle name="Normal 3 2 2 3 4 6 2 5 2" xfId="46408"/>
    <cellStyle name="Normal 3 2 2 3 4 6 2 6" xfId="32319"/>
    <cellStyle name="Normal 3 2 2 3 4 6 3" xfId="2413"/>
    <cellStyle name="Normal 3 2 2 3 4 6 3 2" xfId="2414"/>
    <cellStyle name="Normal 3 2 2 3 4 6 3 2 2" xfId="2415"/>
    <cellStyle name="Normal 3 2 2 3 4 6 3 2 2 2" xfId="23979"/>
    <cellStyle name="Normal 3 2 2 3 4 6 3 2 2 2 2" xfId="53891"/>
    <cellStyle name="Normal 3 2 2 3 4 6 3 2 2 3" xfId="32329"/>
    <cellStyle name="Normal 3 2 2 3 4 6 3 2 3" xfId="16501"/>
    <cellStyle name="Normal 3 2 2 3 4 6 3 2 3 2" xfId="46413"/>
    <cellStyle name="Normal 3 2 2 3 4 6 3 2 4" xfId="32328"/>
    <cellStyle name="Normal 3 2 2 3 4 6 3 3" xfId="2416"/>
    <cellStyle name="Normal 3 2 2 3 4 6 3 3 2" xfId="23978"/>
    <cellStyle name="Normal 3 2 2 3 4 6 3 3 2 2" xfId="53890"/>
    <cellStyle name="Normal 3 2 2 3 4 6 3 3 3" xfId="32330"/>
    <cellStyle name="Normal 3 2 2 3 4 6 3 4" xfId="16500"/>
    <cellStyle name="Normal 3 2 2 3 4 6 3 4 2" xfId="46412"/>
    <cellStyle name="Normal 3 2 2 3 4 6 3 5" xfId="32327"/>
    <cellStyle name="Normal 3 2 2 3 4 6 4" xfId="2417"/>
    <cellStyle name="Normal 3 2 2 3 4 6 4 2" xfId="2418"/>
    <cellStyle name="Normal 3 2 2 3 4 6 4 2 2" xfId="23980"/>
    <cellStyle name="Normal 3 2 2 3 4 6 4 2 2 2" xfId="53892"/>
    <cellStyle name="Normal 3 2 2 3 4 6 4 2 3" xfId="32332"/>
    <cellStyle name="Normal 3 2 2 3 4 6 4 3" xfId="16502"/>
    <cellStyle name="Normal 3 2 2 3 4 6 4 3 2" xfId="46414"/>
    <cellStyle name="Normal 3 2 2 3 4 6 4 4" xfId="32331"/>
    <cellStyle name="Normal 3 2 2 3 4 6 5" xfId="2419"/>
    <cellStyle name="Normal 3 2 2 3 4 6 5 2" xfId="23973"/>
    <cellStyle name="Normal 3 2 2 3 4 6 5 2 2" xfId="53885"/>
    <cellStyle name="Normal 3 2 2 3 4 6 5 3" xfId="32333"/>
    <cellStyle name="Normal 3 2 2 3 4 6 6" xfId="16495"/>
    <cellStyle name="Normal 3 2 2 3 4 6 6 2" xfId="46407"/>
    <cellStyle name="Normal 3 2 2 3 4 6 7" xfId="32318"/>
    <cellStyle name="Normal 3 2 2 3 4 7" xfId="2420"/>
    <cellStyle name="Normal 3 2 2 3 4 7 2" xfId="2421"/>
    <cellStyle name="Normal 3 2 2 3 4 7 2 2" xfId="2422"/>
    <cellStyle name="Normal 3 2 2 3 4 7 2 2 2" xfId="2423"/>
    <cellStyle name="Normal 3 2 2 3 4 7 2 2 2 2" xfId="23983"/>
    <cellStyle name="Normal 3 2 2 3 4 7 2 2 2 2 2" xfId="53895"/>
    <cellStyle name="Normal 3 2 2 3 4 7 2 2 2 3" xfId="32337"/>
    <cellStyle name="Normal 3 2 2 3 4 7 2 2 3" xfId="16505"/>
    <cellStyle name="Normal 3 2 2 3 4 7 2 2 3 2" xfId="46417"/>
    <cellStyle name="Normal 3 2 2 3 4 7 2 2 4" xfId="32336"/>
    <cellStyle name="Normal 3 2 2 3 4 7 2 3" xfId="2424"/>
    <cellStyle name="Normal 3 2 2 3 4 7 2 3 2" xfId="23982"/>
    <cellStyle name="Normal 3 2 2 3 4 7 2 3 2 2" xfId="53894"/>
    <cellStyle name="Normal 3 2 2 3 4 7 2 3 3" xfId="32338"/>
    <cellStyle name="Normal 3 2 2 3 4 7 2 4" xfId="16504"/>
    <cellStyle name="Normal 3 2 2 3 4 7 2 4 2" xfId="46416"/>
    <cellStyle name="Normal 3 2 2 3 4 7 2 5" xfId="32335"/>
    <cellStyle name="Normal 3 2 2 3 4 7 3" xfId="2425"/>
    <cellStyle name="Normal 3 2 2 3 4 7 3 2" xfId="2426"/>
    <cellStyle name="Normal 3 2 2 3 4 7 3 2 2" xfId="23984"/>
    <cellStyle name="Normal 3 2 2 3 4 7 3 2 2 2" xfId="53896"/>
    <cellStyle name="Normal 3 2 2 3 4 7 3 2 3" xfId="32340"/>
    <cellStyle name="Normal 3 2 2 3 4 7 3 3" xfId="16506"/>
    <cellStyle name="Normal 3 2 2 3 4 7 3 3 2" xfId="46418"/>
    <cellStyle name="Normal 3 2 2 3 4 7 3 4" xfId="32339"/>
    <cellStyle name="Normal 3 2 2 3 4 7 4" xfId="2427"/>
    <cellStyle name="Normal 3 2 2 3 4 7 4 2" xfId="23981"/>
    <cellStyle name="Normal 3 2 2 3 4 7 4 2 2" xfId="53893"/>
    <cellStyle name="Normal 3 2 2 3 4 7 4 3" xfId="32341"/>
    <cellStyle name="Normal 3 2 2 3 4 7 5" xfId="16503"/>
    <cellStyle name="Normal 3 2 2 3 4 7 5 2" xfId="46415"/>
    <cellStyle name="Normal 3 2 2 3 4 7 6" xfId="32334"/>
    <cellStyle name="Normal 3 2 2 3 4 8" xfId="2428"/>
    <cellStyle name="Normal 3 2 2 3 4 8 2" xfId="2429"/>
    <cellStyle name="Normal 3 2 2 3 4 8 2 2" xfId="2430"/>
    <cellStyle name="Normal 3 2 2 3 4 8 2 2 2" xfId="2431"/>
    <cellStyle name="Normal 3 2 2 3 4 8 2 2 2 2" xfId="23987"/>
    <cellStyle name="Normal 3 2 2 3 4 8 2 2 2 2 2" xfId="53899"/>
    <cellStyle name="Normal 3 2 2 3 4 8 2 2 2 3" xfId="32345"/>
    <cellStyle name="Normal 3 2 2 3 4 8 2 2 3" xfId="16509"/>
    <cellStyle name="Normal 3 2 2 3 4 8 2 2 3 2" xfId="46421"/>
    <cellStyle name="Normal 3 2 2 3 4 8 2 2 4" xfId="32344"/>
    <cellStyle name="Normal 3 2 2 3 4 8 2 3" xfId="2432"/>
    <cellStyle name="Normal 3 2 2 3 4 8 2 3 2" xfId="23986"/>
    <cellStyle name="Normal 3 2 2 3 4 8 2 3 2 2" xfId="53898"/>
    <cellStyle name="Normal 3 2 2 3 4 8 2 3 3" xfId="32346"/>
    <cellStyle name="Normal 3 2 2 3 4 8 2 4" xfId="16508"/>
    <cellStyle name="Normal 3 2 2 3 4 8 2 4 2" xfId="46420"/>
    <cellStyle name="Normal 3 2 2 3 4 8 2 5" xfId="32343"/>
    <cellStyle name="Normal 3 2 2 3 4 8 3" xfId="2433"/>
    <cellStyle name="Normal 3 2 2 3 4 8 3 2" xfId="2434"/>
    <cellStyle name="Normal 3 2 2 3 4 8 3 2 2" xfId="23988"/>
    <cellStyle name="Normal 3 2 2 3 4 8 3 2 2 2" xfId="53900"/>
    <cellStyle name="Normal 3 2 2 3 4 8 3 2 3" xfId="32348"/>
    <cellStyle name="Normal 3 2 2 3 4 8 3 3" xfId="16510"/>
    <cellStyle name="Normal 3 2 2 3 4 8 3 3 2" xfId="46422"/>
    <cellStyle name="Normal 3 2 2 3 4 8 3 4" xfId="32347"/>
    <cellStyle name="Normal 3 2 2 3 4 8 4" xfId="2435"/>
    <cellStyle name="Normal 3 2 2 3 4 8 4 2" xfId="23985"/>
    <cellStyle name="Normal 3 2 2 3 4 8 4 2 2" xfId="53897"/>
    <cellStyle name="Normal 3 2 2 3 4 8 4 3" xfId="32349"/>
    <cellStyle name="Normal 3 2 2 3 4 8 5" xfId="16507"/>
    <cellStyle name="Normal 3 2 2 3 4 8 5 2" xfId="46419"/>
    <cellStyle name="Normal 3 2 2 3 4 8 6" xfId="32342"/>
    <cellStyle name="Normal 3 2 2 3 4 9" xfId="2436"/>
    <cellStyle name="Normal 3 2 2 3 4 9 2" xfId="2437"/>
    <cellStyle name="Normal 3 2 2 3 4 9 2 2" xfId="2438"/>
    <cellStyle name="Normal 3 2 2 3 4 9 2 2 2" xfId="23990"/>
    <cellStyle name="Normal 3 2 2 3 4 9 2 2 2 2" xfId="53902"/>
    <cellStyle name="Normal 3 2 2 3 4 9 2 2 3" xfId="32352"/>
    <cellStyle name="Normal 3 2 2 3 4 9 2 3" xfId="16512"/>
    <cellStyle name="Normal 3 2 2 3 4 9 2 3 2" xfId="46424"/>
    <cellStyle name="Normal 3 2 2 3 4 9 2 4" xfId="32351"/>
    <cellStyle name="Normal 3 2 2 3 4 9 3" xfId="2439"/>
    <cellStyle name="Normal 3 2 2 3 4 9 3 2" xfId="23989"/>
    <cellStyle name="Normal 3 2 2 3 4 9 3 2 2" xfId="53901"/>
    <cellStyle name="Normal 3 2 2 3 4 9 3 3" xfId="32353"/>
    <cellStyle name="Normal 3 2 2 3 4 9 4" xfId="16511"/>
    <cellStyle name="Normal 3 2 2 3 4 9 4 2" xfId="46423"/>
    <cellStyle name="Normal 3 2 2 3 4 9 5" xfId="32350"/>
    <cellStyle name="Normal 3 2 2 3 5" xfId="349"/>
    <cellStyle name="Normal 3 2 2 3 5 2" xfId="2440"/>
    <cellStyle name="Normal 3 2 2 3 5 2 2" xfId="2441"/>
    <cellStyle name="Normal 3 2 2 3 5 2 2 2" xfId="2442"/>
    <cellStyle name="Normal 3 2 2 3 5 2 2 2 2" xfId="2443"/>
    <cellStyle name="Normal 3 2 2 3 5 2 2 2 2 2" xfId="23993"/>
    <cellStyle name="Normal 3 2 2 3 5 2 2 2 2 2 2" xfId="53905"/>
    <cellStyle name="Normal 3 2 2 3 5 2 2 2 2 3" xfId="32357"/>
    <cellStyle name="Normal 3 2 2 3 5 2 2 2 3" xfId="16515"/>
    <cellStyle name="Normal 3 2 2 3 5 2 2 2 3 2" xfId="46427"/>
    <cellStyle name="Normal 3 2 2 3 5 2 2 2 4" xfId="32356"/>
    <cellStyle name="Normal 3 2 2 3 5 2 2 3" xfId="2444"/>
    <cellStyle name="Normal 3 2 2 3 5 2 2 3 2" xfId="23992"/>
    <cellStyle name="Normal 3 2 2 3 5 2 2 3 2 2" xfId="53904"/>
    <cellStyle name="Normal 3 2 2 3 5 2 2 3 3" xfId="32358"/>
    <cellStyle name="Normal 3 2 2 3 5 2 2 4" xfId="16514"/>
    <cellStyle name="Normal 3 2 2 3 5 2 2 4 2" xfId="46426"/>
    <cellStyle name="Normal 3 2 2 3 5 2 2 5" xfId="32355"/>
    <cellStyle name="Normal 3 2 2 3 5 2 3" xfId="2445"/>
    <cellStyle name="Normal 3 2 2 3 5 2 3 2" xfId="2446"/>
    <cellStyle name="Normal 3 2 2 3 5 2 3 2 2" xfId="23994"/>
    <cellStyle name="Normal 3 2 2 3 5 2 3 2 2 2" xfId="53906"/>
    <cellStyle name="Normal 3 2 2 3 5 2 3 2 3" xfId="32360"/>
    <cellStyle name="Normal 3 2 2 3 5 2 3 3" xfId="16516"/>
    <cellStyle name="Normal 3 2 2 3 5 2 3 3 2" xfId="46428"/>
    <cellStyle name="Normal 3 2 2 3 5 2 3 4" xfId="32359"/>
    <cellStyle name="Normal 3 2 2 3 5 2 4" xfId="2447"/>
    <cellStyle name="Normal 3 2 2 3 5 2 4 2" xfId="23991"/>
    <cellStyle name="Normal 3 2 2 3 5 2 4 2 2" xfId="53903"/>
    <cellStyle name="Normal 3 2 2 3 5 2 4 3" xfId="32361"/>
    <cellStyle name="Normal 3 2 2 3 5 2 5" xfId="16513"/>
    <cellStyle name="Normal 3 2 2 3 5 2 5 2" xfId="46425"/>
    <cellStyle name="Normal 3 2 2 3 5 2 6" xfId="32354"/>
    <cellStyle name="Normal 3 2 2 3 5 3" xfId="2448"/>
    <cellStyle name="Normal 3 2 2 3 5 3 2" xfId="2449"/>
    <cellStyle name="Normal 3 2 2 3 5 3 2 2" xfId="2450"/>
    <cellStyle name="Normal 3 2 2 3 5 3 2 2 2" xfId="2451"/>
    <cellStyle name="Normal 3 2 2 3 5 3 2 2 2 2" xfId="23997"/>
    <cellStyle name="Normal 3 2 2 3 5 3 2 2 2 2 2" xfId="53909"/>
    <cellStyle name="Normal 3 2 2 3 5 3 2 2 2 3" xfId="32365"/>
    <cellStyle name="Normal 3 2 2 3 5 3 2 2 3" xfId="16519"/>
    <cellStyle name="Normal 3 2 2 3 5 3 2 2 3 2" xfId="46431"/>
    <cellStyle name="Normal 3 2 2 3 5 3 2 2 4" xfId="32364"/>
    <cellStyle name="Normal 3 2 2 3 5 3 2 3" xfId="2452"/>
    <cellStyle name="Normal 3 2 2 3 5 3 2 3 2" xfId="23996"/>
    <cellStyle name="Normal 3 2 2 3 5 3 2 3 2 2" xfId="53908"/>
    <cellStyle name="Normal 3 2 2 3 5 3 2 3 3" xfId="32366"/>
    <cellStyle name="Normal 3 2 2 3 5 3 2 4" xfId="16518"/>
    <cellStyle name="Normal 3 2 2 3 5 3 2 4 2" xfId="46430"/>
    <cellStyle name="Normal 3 2 2 3 5 3 2 5" xfId="32363"/>
    <cellStyle name="Normal 3 2 2 3 5 3 3" xfId="2453"/>
    <cellStyle name="Normal 3 2 2 3 5 3 3 2" xfId="2454"/>
    <cellStyle name="Normal 3 2 2 3 5 3 3 2 2" xfId="23998"/>
    <cellStyle name="Normal 3 2 2 3 5 3 3 2 2 2" xfId="53910"/>
    <cellStyle name="Normal 3 2 2 3 5 3 3 2 3" xfId="32368"/>
    <cellStyle name="Normal 3 2 2 3 5 3 3 3" xfId="16520"/>
    <cellStyle name="Normal 3 2 2 3 5 3 3 3 2" xfId="46432"/>
    <cellStyle name="Normal 3 2 2 3 5 3 3 4" xfId="32367"/>
    <cellStyle name="Normal 3 2 2 3 5 3 4" xfId="2455"/>
    <cellStyle name="Normal 3 2 2 3 5 3 4 2" xfId="23995"/>
    <cellStyle name="Normal 3 2 2 3 5 3 4 2 2" xfId="53907"/>
    <cellStyle name="Normal 3 2 2 3 5 3 4 3" xfId="32369"/>
    <cellStyle name="Normal 3 2 2 3 5 3 5" xfId="16517"/>
    <cellStyle name="Normal 3 2 2 3 5 3 5 2" xfId="46429"/>
    <cellStyle name="Normal 3 2 2 3 5 3 6" xfId="32362"/>
    <cellStyle name="Normal 3 2 2 3 5 4" xfId="2456"/>
    <cellStyle name="Normal 3 2 2 3 5 4 2" xfId="2457"/>
    <cellStyle name="Normal 3 2 2 3 5 4 2 2" xfId="2458"/>
    <cellStyle name="Normal 3 2 2 3 5 4 2 2 2" xfId="24000"/>
    <cellStyle name="Normal 3 2 2 3 5 4 2 2 2 2" xfId="53912"/>
    <cellStyle name="Normal 3 2 2 3 5 4 2 2 3" xfId="32372"/>
    <cellStyle name="Normal 3 2 2 3 5 4 2 3" xfId="16522"/>
    <cellStyle name="Normal 3 2 2 3 5 4 2 3 2" xfId="46434"/>
    <cellStyle name="Normal 3 2 2 3 5 4 2 4" xfId="32371"/>
    <cellStyle name="Normal 3 2 2 3 5 4 3" xfId="2459"/>
    <cellStyle name="Normal 3 2 2 3 5 4 3 2" xfId="23999"/>
    <cellStyle name="Normal 3 2 2 3 5 4 3 2 2" xfId="53911"/>
    <cellStyle name="Normal 3 2 2 3 5 4 3 3" xfId="32373"/>
    <cellStyle name="Normal 3 2 2 3 5 4 4" xfId="16521"/>
    <cellStyle name="Normal 3 2 2 3 5 4 4 2" xfId="46433"/>
    <cellStyle name="Normal 3 2 2 3 5 4 5" xfId="32370"/>
    <cellStyle name="Normal 3 2 2 3 5 5" xfId="2460"/>
    <cellStyle name="Normal 3 2 2 3 5 5 2" xfId="2461"/>
    <cellStyle name="Normal 3 2 2 3 5 5 2 2" xfId="24001"/>
    <cellStyle name="Normal 3 2 2 3 5 5 2 2 2" xfId="53913"/>
    <cellStyle name="Normal 3 2 2 3 5 5 2 3" xfId="32375"/>
    <cellStyle name="Normal 3 2 2 3 5 5 3" xfId="16523"/>
    <cellStyle name="Normal 3 2 2 3 5 5 3 2" xfId="46435"/>
    <cellStyle name="Normal 3 2 2 3 5 5 4" xfId="32374"/>
    <cellStyle name="Normal 3 2 2 3 5 6" xfId="2462"/>
    <cellStyle name="Normal 3 2 2 3 5 6 2" xfId="22813"/>
    <cellStyle name="Normal 3 2 2 3 5 6 2 2" xfId="52725"/>
    <cellStyle name="Normal 3 2 2 3 5 6 3" xfId="32376"/>
    <cellStyle name="Normal 3 2 2 3 5 7" xfId="15335"/>
    <cellStyle name="Normal 3 2 2 3 5 7 2" xfId="45247"/>
    <cellStyle name="Normal 3 2 2 3 5 8" xfId="30291"/>
    <cellStyle name="Normal 3 2 2 3 6" xfId="232"/>
    <cellStyle name="Normal 3 2 2 3 6 2" xfId="2463"/>
    <cellStyle name="Normal 3 2 2 3 6 2 2" xfId="2464"/>
    <cellStyle name="Normal 3 2 2 3 6 2 2 2" xfId="2465"/>
    <cellStyle name="Normal 3 2 2 3 6 2 2 2 2" xfId="2466"/>
    <cellStyle name="Normal 3 2 2 3 6 2 2 2 2 2" xfId="24004"/>
    <cellStyle name="Normal 3 2 2 3 6 2 2 2 2 2 2" xfId="53916"/>
    <cellStyle name="Normal 3 2 2 3 6 2 2 2 2 3" xfId="32380"/>
    <cellStyle name="Normal 3 2 2 3 6 2 2 2 3" xfId="16526"/>
    <cellStyle name="Normal 3 2 2 3 6 2 2 2 3 2" xfId="46438"/>
    <cellStyle name="Normal 3 2 2 3 6 2 2 2 4" xfId="32379"/>
    <cellStyle name="Normal 3 2 2 3 6 2 2 3" xfId="2467"/>
    <cellStyle name="Normal 3 2 2 3 6 2 2 3 2" xfId="24003"/>
    <cellStyle name="Normal 3 2 2 3 6 2 2 3 2 2" xfId="53915"/>
    <cellStyle name="Normal 3 2 2 3 6 2 2 3 3" xfId="32381"/>
    <cellStyle name="Normal 3 2 2 3 6 2 2 4" xfId="16525"/>
    <cellStyle name="Normal 3 2 2 3 6 2 2 4 2" xfId="46437"/>
    <cellStyle name="Normal 3 2 2 3 6 2 2 5" xfId="32378"/>
    <cellStyle name="Normal 3 2 2 3 6 2 3" xfId="2468"/>
    <cellStyle name="Normal 3 2 2 3 6 2 3 2" xfId="2469"/>
    <cellStyle name="Normal 3 2 2 3 6 2 3 2 2" xfId="24005"/>
    <cellStyle name="Normal 3 2 2 3 6 2 3 2 2 2" xfId="53917"/>
    <cellStyle name="Normal 3 2 2 3 6 2 3 2 3" xfId="32383"/>
    <cellStyle name="Normal 3 2 2 3 6 2 3 3" xfId="16527"/>
    <cellStyle name="Normal 3 2 2 3 6 2 3 3 2" xfId="46439"/>
    <cellStyle name="Normal 3 2 2 3 6 2 3 4" xfId="32382"/>
    <cellStyle name="Normal 3 2 2 3 6 2 4" xfId="2470"/>
    <cellStyle name="Normal 3 2 2 3 6 2 4 2" xfId="24002"/>
    <cellStyle name="Normal 3 2 2 3 6 2 4 2 2" xfId="53914"/>
    <cellStyle name="Normal 3 2 2 3 6 2 4 3" xfId="32384"/>
    <cellStyle name="Normal 3 2 2 3 6 2 5" xfId="16524"/>
    <cellStyle name="Normal 3 2 2 3 6 2 5 2" xfId="46436"/>
    <cellStyle name="Normal 3 2 2 3 6 2 6" xfId="32377"/>
    <cellStyle name="Normal 3 2 2 3 6 3" xfId="2471"/>
    <cellStyle name="Normal 3 2 2 3 6 3 2" xfId="2472"/>
    <cellStyle name="Normal 3 2 2 3 6 3 2 2" xfId="2473"/>
    <cellStyle name="Normal 3 2 2 3 6 3 2 2 2" xfId="2474"/>
    <cellStyle name="Normal 3 2 2 3 6 3 2 2 2 2" xfId="24008"/>
    <cellStyle name="Normal 3 2 2 3 6 3 2 2 2 2 2" xfId="53920"/>
    <cellStyle name="Normal 3 2 2 3 6 3 2 2 2 3" xfId="32388"/>
    <cellStyle name="Normal 3 2 2 3 6 3 2 2 3" xfId="16530"/>
    <cellStyle name="Normal 3 2 2 3 6 3 2 2 3 2" xfId="46442"/>
    <cellStyle name="Normal 3 2 2 3 6 3 2 2 4" xfId="32387"/>
    <cellStyle name="Normal 3 2 2 3 6 3 2 3" xfId="2475"/>
    <cellStyle name="Normal 3 2 2 3 6 3 2 3 2" xfId="24007"/>
    <cellStyle name="Normal 3 2 2 3 6 3 2 3 2 2" xfId="53919"/>
    <cellStyle name="Normal 3 2 2 3 6 3 2 3 3" xfId="32389"/>
    <cellStyle name="Normal 3 2 2 3 6 3 2 4" xfId="16529"/>
    <cellStyle name="Normal 3 2 2 3 6 3 2 4 2" xfId="46441"/>
    <cellStyle name="Normal 3 2 2 3 6 3 2 5" xfId="32386"/>
    <cellStyle name="Normal 3 2 2 3 6 3 3" xfId="2476"/>
    <cellStyle name="Normal 3 2 2 3 6 3 3 2" xfId="2477"/>
    <cellStyle name="Normal 3 2 2 3 6 3 3 2 2" xfId="24009"/>
    <cellStyle name="Normal 3 2 2 3 6 3 3 2 2 2" xfId="53921"/>
    <cellStyle name="Normal 3 2 2 3 6 3 3 2 3" xfId="32391"/>
    <cellStyle name="Normal 3 2 2 3 6 3 3 3" xfId="16531"/>
    <cellStyle name="Normal 3 2 2 3 6 3 3 3 2" xfId="46443"/>
    <cellStyle name="Normal 3 2 2 3 6 3 3 4" xfId="32390"/>
    <cellStyle name="Normal 3 2 2 3 6 3 4" xfId="2478"/>
    <cellStyle name="Normal 3 2 2 3 6 3 4 2" xfId="24006"/>
    <cellStyle name="Normal 3 2 2 3 6 3 4 2 2" xfId="53918"/>
    <cellStyle name="Normal 3 2 2 3 6 3 4 3" xfId="32392"/>
    <cellStyle name="Normal 3 2 2 3 6 3 5" xfId="16528"/>
    <cellStyle name="Normal 3 2 2 3 6 3 5 2" xfId="46440"/>
    <cellStyle name="Normal 3 2 2 3 6 3 6" xfId="32385"/>
    <cellStyle name="Normal 3 2 2 3 6 4" xfId="2479"/>
    <cellStyle name="Normal 3 2 2 3 6 4 2" xfId="2480"/>
    <cellStyle name="Normal 3 2 2 3 6 4 2 2" xfId="2481"/>
    <cellStyle name="Normal 3 2 2 3 6 4 2 2 2" xfId="24011"/>
    <cellStyle name="Normal 3 2 2 3 6 4 2 2 2 2" xfId="53923"/>
    <cellStyle name="Normal 3 2 2 3 6 4 2 2 3" xfId="32395"/>
    <cellStyle name="Normal 3 2 2 3 6 4 2 3" xfId="16533"/>
    <cellStyle name="Normal 3 2 2 3 6 4 2 3 2" xfId="46445"/>
    <cellStyle name="Normal 3 2 2 3 6 4 2 4" xfId="32394"/>
    <cellStyle name="Normal 3 2 2 3 6 4 3" xfId="2482"/>
    <cellStyle name="Normal 3 2 2 3 6 4 3 2" xfId="24010"/>
    <cellStyle name="Normal 3 2 2 3 6 4 3 2 2" xfId="53922"/>
    <cellStyle name="Normal 3 2 2 3 6 4 3 3" xfId="32396"/>
    <cellStyle name="Normal 3 2 2 3 6 4 4" xfId="16532"/>
    <cellStyle name="Normal 3 2 2 3 6 4 4 2" xfId="46444"/>
    <cellStyle name="Normal 3 2 2 3 6 4 5" xfId="32393"/>
    <cellStyle name="Normal 3 2 2 3 6 5" xfId="2483"/>
    <cellStyle name="Normal 3 2 2 3 6 5 2" xfId="2484"/>
    <cellStyle name="Normal 3 2 2 3 6 5 2 2" xfId="24012"/>
    <cellStyle name="Normal 3 2 2 3 6 5 2 2 2" xfId="53924"/>
    <cellStyle name="Normal 3 2 2 3 6 5 2 3" xfId="32398"/>
    <cellStyle name="Normal 3 2 2 3 6 5 3" xfId="16534"/>
    <cellStyle name="Normal 3 2 2 3 6 5 3 2" xfId="46446"/>
    <cellStyle name="Normal 3 2 2 3 6 5 4" xfId="32397"/>
    <cellStyle name="Normal 3 2 2 3 6 6" xfId="2485"/>
    <cellStyle name="Normal 3 2 2 3 6 6 2" xfId="22696"/>
    <cellStyle name="Normal 3 2 2 3 6 6 2 2" xfId="52608"/>
    <cellStyle name="Normal 3 2 2 3 6 6 3" xfId="32399"/>
    <cellStyle name="Normal 3 2 2 3 6 7" xfId="15218"/>
    <cellStyle name="Normal 3 2 2 3 6 7 2" xfId="45130"/>
    <cellStyle name="Normal 3 2 2 3 6 8" xfId="30174"/>
    <cellStyle name="Normal 3 2 2 3 7" xfId="475"/>
    <cellStyle name="Normal 3 2 2 3 7 2" xfId="2486"/>
    <cellStyle name="Normal 3 2 2 3 7 2 2" xfId="2487"/>
    <cellStyle name="Normal 3 2 2 3 7 2 2 2" xfId="2488"/>
    <cellStyle name="Normal 3 2 2 3 7 2 2 2 2" xfId="2489"/>
    <cellStyle name="Normal 3 2 2 3 7 2 2 2 2 2" xfId="24015"/>
    <cellStyle name="Normal 3 2 2 3 7 2 2 2 2 2 2" xfId="53927"/>
    <cellStyle name="Normal 3 2 2 3 7 2 2 2 2 3" xfId="32403"/>
    <cellStyle name="Normal 3 2 2 3 7 2 2 2 3" xfId="16537"/>
    <cellStyle name="Normal 3 2 2 3 7 2 2 2 3 2" xfId="46449"/>
    <cellStyle name="Normal 3 2 2 3 7 2 2 2 4" xfId="32402"/>
    <cellStyle name="Normal 3 2 2 3 7 2 2 3" xfId="2490"/>
    <cellStyle name="Normal 3 2 2 3 7 2 2 3 2" xfId="24014"/>
    <cellStyle name="Normal 3 2 2 3 7 2 2 3 2 2" xfId="53926"/>
    <cellStyle name="Normal 3 2 2 3 7 2 2 3 3" xfId="32404"/>
    <cellStyle name="Normal 3 2 2 3 7 2 2 4" xfId="16536"/>
    <cellStyle name="Normal 3 2 2 3 7 2 2 4 2" xfId="46448"/>
    <cellStyle name="Normal 3 2 2 3 7 2 2 5" xfId="32401"/>
    <cellStyle name="Normal 3 2 2 3 7 2 3" xfId="2491"/>
    <cellStyle name="Normal 3 2 2 3 7 2 3 2" xfId="2492"/>
    <cellStyle name="Normal 3 2 2 3 7 2 3 2 2" xfId="24016"/>
    <cellStyle name="Normal 3 2 2 3 7 2 3 2 2 2" xfId="53928"/>
    <cellStyle name="Normal 3 2 2 3 7 2 3 2 3" xfId="32406"/>
    <cellStyle name="Normal 3 2 2 3 7 2 3 3" xfId="16538"/>
    <cellStyle name="Normal 3 2 2 3 7 2 3 3 2" xfId="46450"/>
    <cellStyle name="Normal 3 2 2 3 7 2 3 4" xfId="32405"/>
    <cellStyle name="Normal 3 2 2 3 7 2 4" xfId="2493"/>
    <cellStyle name="Normal 3 2 2 3 7 2 4 2" xfId="24013"/>
    <cellStyle name="Normal 3 2 2 3 7 2 4 2 2" xfId="53925"/>
    <cellStyle name="Normal 3 2 2 3 7 2 4 3" xfId="32407"/>
    <cellStyle name="Normal 3 2 2 3 7 2 5" xfId="16535"/>
    <cellStyle name="Normal 3 2 2 3 7 2 5 2" xfId="46447"/>
    <cellStyle name="Normal 3 2 2 3 7 2 6" xfId="32400"/>
    <cellStyle name="Normal 3 2 2 3 7 3" xfId="2494"/>
    <cellStyle name="Normal 3 2 2 3 7 3 2" xfId="2495"/>
    <cellStyle name="Normal 3 2 2 3 7 3 2 2" xfId="2496"/>
    <cellStyle name="Normal 3 2 2 3 7 3 2 2 2" xfId="24018"/>
    <cellStyle name="Normal 3 2 2 3 7 3 2 2 2 2" xfId="53930"/>
    <cellStyle name="Normal 3 2 2 3 7 3 2 2 3" xfId="32410"/>
    <cellStyle name="Normal 3 2 2 3 7 3 2 3" xfId="16540"/>
    <cellStyle name="Normal 3 2 2 3 7 3 2 3 2" xfId="46452"/>
    <cellStyle name="Normal 3 2 2 3 7 3 2 4" xfId="32409"/>
    <cellStyle name="Normal 3 2 2 3 7 3 3" xfId="2497"/>
    <cellStyle name="Normal 3 2 2 3 7 3 3 2" xfId="24017"/>
    <cellStyle name="Normal 3 2 2 3 7 3 3 2 2" xfId="53929"/>
    <cellStyle name="Normal 3 2 2 3 7 3 3 3" xfId="32411"/>
    <cellStyle name="Normal 3 2 2 3 7 3 4" xfId="16539"/>
    <cellStyle name="Normal 3 2 2 3 7 3 4 2" xfId="46451"/>
    <cellStyle name="Normal 3 2 2 3 7 3 5" xfId="32408"/>
    <cellStyle name="Normal 3 2 2 3 7 4" xfId="2498"/>
    <cellStyle name="Normal 3 2 2 3 7 4 2" xfId="2499"/>
    <cellStyle name="Normal 3 2 2 3 7 4 2 2" xfId="24019"/>
    <cellStyle name="Normal 3 2 2 3 7 4 2 2 2" xfId="53931"/>
    <cellStyle name="Normal 3 2 2 3 7 4 2 3" xfId="32413"/>
    <cellStyle name="Normal 3 2 2 3 7 4 3" xfId="16541"/>
    <cellStyle name="Normal 3 2 2 3 7 4 3 2" xfId="46453"/>
    <cellStyle name="Normal 3 2 2 3 7 4 4" xfId="32412"/>
    <cellStyle name="Normal 3 2 2 3 7 5" xfId="2500"/>
    <cellStyle name="Normal 3 2 2 3 7 5 2" xfId="22938"/>
    <cellStyle name="Normal 3 2 2 3 7 5 2 2" xfId="52850"/>
    <cellStyle name="Normal 3 2 2 3 7 5 3" xfId="32414"/>
    <cellStyle name="Normal 3 2 2 3 7 6" xfId="15460"/>
    <cellStyle name="Normal 3 2 2 3 7 6 2" xfId="45372"/>
    <cellStyle name="Normal 3 2 2 3 7 7" xfId="30416"/>
    <cellStyle name="Normal 3 2 2 3 8" xfId="600"/>
    <cellStyle name="Normal 3 2 2 3 8 2" xfId="2501"/>
    <cellStyle name="Normal 3 2 2 3 8 2 2" xfId="2502"/>
    <cellStyle name="Normal 3 2 2 3 8 2 2 2" xfId="2503"/>
    <cellStyle name="Normal 3 2 2 3 8 2 2 2 2" xfId="2504"/>
    <cellStyle name="Normal 3 2 2 3 8 2 2 2 2 2" xfId="24022"/>
    <cellStyle name="Normal 3 2 2 3 8 2 2 2 2 2 2" xfId="53934"/>
    <cellStyle name="Normal 3 2 2 3 8 2 2 2 2 3" xfId="32418"/>
    <cellStyle name="Normal 3 2 2 3 8 2 2 2 3" xfId="16544"/>
    <cellStyle name="Normal 3 2 2 3 8 2 2 2 3 2" xfId="46456"/>
    <cellStyle name="Normal 3 2 2 3 8 2 2 2 4" xfId="32417"/>
    <cellStyle name="Normal 3 2 2 3 8 2 2 3" xfId="2505"/>
    <cellStyle name="Normal 3 2 2 3 8 2 2 3 2" xfId="24021"/>
    <cellStyle name="Normal 3 2 2 3 8 2 2 3 2 2" xfId="53933"/>
    <cellStyle name="Normal 3 2 2 3 8 2 2 3 3" xfId="32419"/>
    <cellStyle name="Normal 3 2 2 3 8 2 2 4" xfId="16543"/>
    <cellStyle name="Normal 3 2 2 3 8 2 2 4 2" xfId="46455"/>
    <cellStyle name="Normal 3 2 2 3 8 2 2 5" xfId="32416"/>
    <cellStyle name="Normal 3 2 2 3 8 2 3" xfId="2506"/>
    <cellStyle name="Normal 3 2 2 3 8 2 3 2" xfId="2507"/>
    <cellStyle name="Normal 3 2 2 3 8 2 3 2 2" xfId="24023"/>
    <cellStyle name="Normal 3 2 2 3 8 2 3 2 2 2" xfId="53935"/>
    <cellStyle name="Normal 3 2 2 3 8 2 3 2 3" xfId="32421"/>
    <cellStyle name="Normal 3 2 2 3 8 2 3 3" xfId="16545"/>
    <cellStyle name="Normal 3 2 2 3 8 2 3 3 2" xfId="46457"/>
    <cellStyle name="Normal 3 2 2 3 8 2 3 4" xfId="32420"/>
    <cellStyle name="Normal 3 2 2 3 8 2 4" xfId="2508"/>
    <cellStyle name="Normal 3 2 2 3 8 2 4 2" xfId="24020"/>
    <cellStyle name="Normal 3 2 2 3 8 2 4 2 2" xfId="53932"/>
    <cellStyle name="Normal 3 2 2 3 8 2 4 3" xfId="32422"/>
    <cellStyle name="Normal 3 2 2 3 8 2 5" xfId="16542"/>
    <cellStyle name="Normal 3 2 2 3 8 2 5 2" xfId="46454"/>
    <cellStyle name="Normal 3 2 2 3 8 2 6" xfId="32415"/>
    <cellStyle name="Normal 3 2 2 3 8 3" xfId="2509"/>
    <cellStyle name="Normal 3 2 2 3 8 3 2" xfId="2510"/>
    <cellStyle name="Normal 3 2 2 3 8 3 2 2" xfId="2511"/>
    <cellStyle name="Normal 3 2 2 3 8 3 2 2 2" xfId="24025"/>
    <cellStyle name="Normal 3 2 2 3 8 3 2 2 2 2" xfId="53937"/>
    <cellStyle name="Normal 3 2 2 3 8 3 2 2 3" xfId="32425"/>
    <cellStyle name="Normal 3 2 2 3 8 3 2 3" xfId="16547"/>
    <cellStyle name="Normal 3 2 2 3 8 3 2 3 2" xfId="46459"/>
    <cellStyle name="Normal 3 2 2 3 8 3 2 4" xfId="32424"/>
    <cellStyle name="Normal 3 2 2 3 8 3 3" xfId="2512"/>
    <cellStyle name="Normal 3 2 2 3 8 3 3 2" xfId="24024"/>
    <cellStyle name="Normal 3 2 2 3 8 3 3 2 2" xfId="53936"/>
    <cellStyle name="Normal 3 2 2 3 8 3 3 3" xfId="32426"/>
    <cellStyle name="Normal 3 2 2 3 8 3 4" xfId="16546"/>
    <cellStyle name="Normal 3 2 2 3 8 3 4 2" xfId="46458"/>
    <cellStyle name="Normal 3 2 2 3 8 3 5" xfId="32423"/>
    <cellStyle name="Normal 3 2 2 3 8 4" xfId="2513"/>
    <cellStyle name="Normal 3 2 2 3 8 4 2" xfId="2514"/>
    <cellStyle name="Normal 3 2 2 3 8 4 2 2" xfId="24026"/>
    <cellStyle name="Normal 3 2 2 3 8 4 2 2 2" xfId="53938"/>
    <cellStyle name="Normal 3 2 2 3 8 4 2 3" xfId="32428"/>
    <cellStyle name="Normal 3 2 2 3 8 4 3" xfId="16548"/>
    <cellStyle name="Normal 3 2 2 3 8 4 3 2" xfId="46460"/>
    <cellStyle name="Normal 3 2 2 3 8 4 4" xfId="32427"/>
    <cellStyle name="Normal 3 2 2 3 8 5" xfId="2515"/>
    <cellStyle name="Normal 3 2 2 3 8 5 2" xfId="23063"/>
    <cellStyle name="Normal 3 2 2 3 8 5 2 2" xfId="52975"/>
    <cellStyle name="Normal 3 2 2 3 8 5 3" xfId="32429"/>
    <cellStyle name="Normal 3 2 2 3 8 6" xfId="15585"/>
    <cellStyle name="Normal 3 2 2 3 8 6 2" xfId="45497"/>
    <cellStyle name="Normal 3 2 2 3 8 7" xfId="30541"/>
    <cellStyle name="Normal 3 2 2 3 9" xfId="2516"/>
    <cellStyle name="Normal 3 2 2 3 9 2" xfId="2517"/>
    <cellStyle name="Normal 3 2 2 3 9 2 2" xfId="2518"/>
    <cellStyle name="Normal 3 2 2 3 9 2 2 2" xfId="2519"/>
    <cellStyle name="Normal 3 2 2 3 9 2 2 2 2" xfId="2520"/>
    <cellStyle name="Normal 3 2 2 3 9 2 2 2 2 2" xfId="24030"/>
    <cellStyle name="Normal 3 2 2 3 9 2 2 2 2 2 2" xfId="53942"/>
    <cellStyle name="Normal 3 2 2 3 9 2 2 2 2 3" xfId="32434"/>
    <cellStyle name="Normal 3 2 2 3 9 2 2 2 3" xfId="16552"/>
    <cellStyle name="Normal 3 2 2 3 9 2 2 2 3 2" xfId="46464"/>
    <cellStyle name="Normal 3 2 2 3 9 2 2 2 4" xfId="32433"/>
    <cellStyle name="Normal 3 2 2 3 9 2 2 3" xfId="2521"/>
    <cellStyle name="Normal 3 2 2 3 9 2 2 3 2" xfId="24029"/>
    <cellStyle name="Normal 3 2 2 3 9 2 2 3 2 2" xfId="53941"/>
    <cellStyle name="Normal 3 2 2 3 9 2 2 3 3" xfId="32435"/>
    <cellStyle name="Normal 3 2 2 3 9 2 2 4" xfId="16551"/>
    <cellStyle name="Normal 3 2 2 3 9 2 2 4 2" xfId="46463"/>
    <cellStyle name="Normal 3 2 2 3 9 2 2 5" xfId="32432"/>
    <cellStyle name="Normal 3 2 2 3 9 2 3" xfId="2522"/>
    <cellStyle name="Normal 3 2 2 3 9 2 3 2" xfId="2523"/>
    <cellStyle name="Normal 3 2 2 3 9 2 3 2 2" xfId="24031"/>
    <cellStyle name="Normal 3 2 2 3 9 2 3 2 2 2" xfId="53943"/>
    <cellStyle name="Normal 3 2 2 3 9 2 3 2 3" xfId="32437"/>
    <cellStyle name="Normal 3 2 2 3 9 2 3 3" xfId="16553"/>
    <cellStyle name="Normal 3 2 2 3 9 2 3 3 2" xfId="46465"/>
    <cellStyle name="Normal 3 2 2 3 9 2 3 4" xfId="32436"/>
    <cellStyle name="Normal 3 2 2 3 9 2 4" xfId="2524"/>
    <cellStyle name="Normal 3 2 2 3 9 2 4 2" xfId="24028"/>
    <cellStyle name="Normal 3 2 2 3 9 2 4 2 2" xfId="53940"/>
    <cellStyle name="Normal 3 2 2 3 9 2 4 3" xfId="32438"/>
    <cellStyle name="Normal 3 2 2 3 9 2 5" xfId="16550"/>
    <cellStyle name="Normal 3 2 2 3 9 2 5 2" xfId="46462"/>
    <cellStyle name="Normal 3 2 2 3 9 2 6" xfId="32431"/>
    <cellStyle name="Normal 3 2 2 3 9 3" xfId="2525"/>
    <cellStyle name="Normal 3 2 2 3 9 3 2" xfId="2526"/>
    <cellStyle name="Normal 3 2 2 3 9 3 2 2" xfId="2527"/>
    <cellStyle name="Normal 3 2 2 3 9 3 2 2 2" xfId="24033"/>
    <cellStyle name="Normal 3 2 2 3 9 3 2 2 2 2" xfId="53945"/>
    <cellStyle name="Normal 3 2 2 3 9 3 2 2 3" xfId="32441"/>
    <cellStyle name="Normal 3 2 2 3 9 3 2 3" xfId="16555"/>
    <cellStyle name="Normal 3 2 2 3 9 3 2 3 2" xfId="46467"/>
    <cellStyle name="Normal 3 2 2 3 9 3 2 4" xfId="32440"/>
    <cellStyle name="Normal 3 2 2 3 9 3 3" xfId="2528"/>
    <cellStyle name="Normal 3 2 2 3 9 3 3 2" xfId="24032"/>
    <cellStyle name="Normal 3 2 2 3 9 3 3 2 2" xfId="53944"/>
    <cellStyle name="Normal 3 2 2 3 9 3 3 3" xfId="32442"/>
    <cellStyle name="Normal 3 2 2 3 9 3 4" xfId="16554"/>
    <cellStyle name="Normal 3 2 2 3 9 3 4 2" xfId="46466"/>
    <cellStyle name="Normal 3 2 2 3 9 3 5" xfId="32439"/>
    <cellStyle name="Normal 3 2 2 3 9 4" xfId="2529"/>
    <cellStyle name="Normal 3 2 2 3 9 4 2" xfId="2530"/>
    <cellStyle name="Normal 3 2 2 3 9 4 2 2" xfId="24034"/>
    <cellStyle name="Normal 3 2 2 3 9 4 2 2 2" xfId="53946"/>
    <cellStyle name="Normal 3 2 2 3 9 4 2 3" xfId="32444"/>
    <cellStyle name="Normal 3 2 2 3 9 4 3" xfId="16556"/>
    <cellStyle name="Normal 3 2 2 3 9 4 3 2" xfId="46468"/>
    <cellStyle name="Normal 3 2 2 3 9 4 4" xfId="32443"/>
    <cellStyle name="Normal 3 2 2 3 9 5" xfId="2531"/>
    <cellStyle name="Normal 3 2 2 3 9 5 2" xfId="24027"/>
    <cellStyle name="Normal 3 2 2 3 9 5 2 2" xfId="53939"/>
    <cellStyle name="Normal 3 2 2 3 9 5 3" xfId="32445"/>
    <cellStyle name="Normal 3 2 2 3 9 6" xfId="16549"/>
    <cellStyle name="Normal 3 2 2 3 9 6 2" xfId="46461"/>
    <cellStyle name="Normal 3 2 2 3 9 7" xfId="32430"/>
    <cellStyle name="Normal 3 2 2 4" xfId="88"/>
    <cellStyle name="Normal 3 2 2 4 10" xfId="2532"/>
    <cellStyle name="Normal 3 2 2 4 10 2" xfId="2533"/>
    <cellStyle name="Normal 3 2 2 4 10 2 2" xfId="2534"/>
    <cellStyle name="Normal 3 2 2 4 10 2 2 2" xfId="2535"/>
    <cellStyle name="Normal 3 2 2 4 10 2 2 2 2" xfId="24037"/>
    <cellStyle name="Normal 3 2 2 4 10 2 2 2 2 2" xfId="53949"/>
    <cellStyle name="Normal 3 2 2 4 10 2 2 2 3" xfId="32449"/>
    <cellStyle name="Normal 3 2 2 4 10 2 2 3" xfId="16559"/>
    <cellStyle name="Normal 3 2 2 4 10 2 2 3 2" xfId="46471"/>
    <cellStyle name="Normal 3 2 2 4 10 2 2 4" xfId="32448"/>
    <cellStyle name="Normal 3 2 2 4 10 2 3" xfId="2536"/>
    <cellStyle name="Normal 3 2 2 4 10 2 3 2" xfId="24036"/>
    <cellStyle name="Normal 3 2 2 4 10 2 3 2 2" xfId="53948"/>
    <cellStyle name="Normal 3 2 2 4 10 2 3 3" xfId="32450"/>
    <cellStyle name="Normal 3 2 2 4 10 2 4" xfId="16558"/>
    <cellStyle name="Normal 3 2 2 4 10 2 4 2" xfId="46470"/>
    <cellStyle name="Normal 3 2 2 4 10 2 5" xfId="32447"/>
    <cellStyle name="Normal 3 2 2 4 10 3" xfId="2537"/>
    <cellStyle name="Normal 3 2 2 4 10 3 2" xfId="2538"/>
    <cellStyle name="Normal 3 2 2 4 10 3 2 2" xfId="24038"/>
    <cellStyle name="Normal 3 2 2 4 10 3 2 2 2" xfId="53950"/>
    <cellStyle name="Normal 3 2 2 4 10 3 2 3" xfId="32452"/>
    <cellStyle name="Normal 3 2 2 4 10 3 3" xfId="16560"/>
    <cellStyle name="Normal 3 2 2 4 10 3 3 2" xfId="46472"/>
    <cellStyle name="Normal 3 2 2 4 10 3 4" xfId="32451"/>
    <cellStyle name="Normal 3 2 2 4 10 4" xfId="2539"/>
    <cellStyle name="Normal 3 2 2 4 10 4 2" xfId="24035"/>
    <cellStyle name="Normal 3 2 2 4 10 4 2 2" xfId="53947"/>
    <cellStyle name="Normal 3 2 2 4 10 4 3" xfId="32453"/>
    <cellStyle name="Normal 3 2 2 4 10 5" xfId="16557"/>
    <cellStyle name="Normal 3 2 2 4 10 5 2" xfId="46469"/>
    <cellStyle name="Normal 3 2 2 4 10 6" xfId="32446"/>
    <cellStyle name="Normal 3 2 2 4 11" xfId="2540"/>
    <cellStyle name="Normal 3 2 2 4 11 2" xfId="2541"/>
    <cellStyle name="Normal 3 2 2 4 11 2 2" xfId="2542"/>
    <cellStyle name="Normal 3 2 2 4 11 2 2 2" xfId="24040"/>
    <cellStyle name="Normal 3 2 2 4 11 2 2 2 2" xfId="53952"/>
    <cellStyle name="Normal 3 2 2 4 11 2 2 3" xfId="32456"/>
    <cellStyle name="Normal 3 2 2 4 11 2 3" xfId="16562"/>
    <cellStyle name="Normal 3 2 2 4 11 2 3 2" xfId="46474"/>
    <cellStyle name="Normal 3 2 2 4 11 2 4" xfId="32455"/>
    <cellStyle name="Normal 3 2 2 4 11 3" xfId="2543"/>
    <cellStyle name="Normal 3 2 2 4 11 3 2" xfId="24039"/>
    <cellStyle name="Normal 3 2 2 4 11 3 2 2" xfId="53951"/>
    <cellStyle name="Normal 3 2 2 4 11 3 3" xfId="32457"/>
    <cellStyle name="Normal 3 2 2 4 11 4" xfId="16561"/>
    <cellStyle name="Normal 3 2 2 4 11 4 2" xfId="46473"/>
    <cellStyle name="Normal 3 2 2 4 11 5" xfId="32454"/>
    <cellStyle name="Normal 3 2 2 4 12" xfId="2544"/>
    <cellStyle name="Normal 3 2 2 4 12 2" xfId="2545"/>
    <cellStyle name="Normal 3 2 2 4 12 2 2" xfId="24041"/>
    <cellStyle name="Normal 3 2 2 4 12 2 2 2" xfId="53953"/>
    <cellStyle name="Normal 3 2 2 4 12 2 3" xfId="32459"/>
    <cellStyle name="Normal 3 2 2 4 12 3" xfId="16563"/>
    <cellStyle name="Normal 3 2 2 4 12 3 2" xfId="46475"/>
    <cellStyle name="Normal 3 2 2 4 12 4" xfId="32458"/>
    <cellStyle name="Normal 3 2 2 4 13" xfId="2546"/>
    <cellStyle name="Normal 3 2 2 4 13 2" xfId="22578"/>
    <cellStyle name="Normal 3 2 2 4 13 2 2" xfId="52490"/>
    <cellStyle name="Normal 3 2 2 4 13 3" xfId="32460"/>
    <cellStyle name="Normal 3 2 2 4 14" xfId="15100"/>
    <cellStyle name="Normal 3 2 2 4 14 2" xfId="45012"/>
    <cellStyle name="Normal 3 2 2 4 15" xfId="30056"/>
    <cellStyle name="Normal 3 2 2 4 16" xfId="59953"/>
    <cellStyle name="Normal 3 2 2 4 2" xfId="139"/>
    <cellStyle name="Normal 3 2 2 4 2 10" xfId="2547"/>
    <cellStyle name="Normal 3 2 2 4 2 10 2" xfId="2548"/>
    <cellStyle name="Normal 3 2 2 4 2 10 2 2" xfId="24042"/>
    <cellStyle name="Normal 3 2 2 4 2 10 2 2 2" xfId="53954"/>
    <cellStyle name="Normal 3 2 2 4 2 10 2 3" xfId="32462"/>
    <cellStyle name="Normal 3 2 2 4 2 10 3" xfId="16564"/>
    <cellStyle name="Normal 3 2 2 4 2 10 3 2" xfId="46476"/>
    <cellStyle name="Normal 3 2 2 4 2 10 4" xfId="32461"/>
    <cellStyle name="Normal 3 2 2 4 2 11" xfId="2549"/>
    <cellStyle name="Normal 3 2 2 4 2 11 2" xfId="22603"/>
    <cellStyle name="Normal 3 2 2 4 2 11 2 2" xfId="52515"/>
    <cellStyle name="Normal 3 2 2 4 2 11 3" xfId="32463"/>
    <cellStyle name="Normal 3 2 2 4 2 12" xfId="15125"/>
    <cellStyle name="Normal 3 2 2 4 2 12 2" xfId="45037"/>
    <cellStyle name="Normal 3 2 2 4 2 13" xfId="30081"/>
    <cellStyle name="Normal 3 2 2 4 2 14" xfId="60001"/>
    <cellStyle name="Normal 3 2 2 4 2 2" xfId="396"/>
    <cellStyle name="Normal 3 2 2 4 2 2 2" xfId="2550"/>
    <cellStyle name="Normal 3 2 2 4 2 2 2 2" xfId="2551"/>
    <cellStyle name="Normal 3 2 2 4 2 2 2 2 2" xfId="2552"/>
    <cellStyle name="Normal 3 2 2 4 2 2 2 2 2 2" xfId="2553"/>
    <cellStyle name="Normal 3 2 2 4 2 2 2 2 2 2 2" xfId="24045"/>
    <cellStyle name="Normal 3 2 2 4 2 2 2 2 2 2 2 2" xfId="53957"/>
    <cellStyle name="Normal 3 2 2 4 2 2 2 2 2 2 3" xfId="32467"/>
    <cellStyle name="Normal 3 2 2 4 2 2 2 2 2 3" xfId="16567"/>
    <cellStyle name="Normal 3 2 2 4 2 2 2 2 2 3 2" xfId="46479"/>
    <cellStyle name="Normal 3 2 2 4 2 2 2 2 2 4" xfId="32466"/>
    <cellStyle name="Normal 3 2 2 4 2 2 2 2 3" xfId="2554"/>
    <cellStyle name="Normal 3 2 2 4 2 2 2 2 3 2" xfId="24044"/>
    <cellStyle name="Normal 3 2 2 4 2 2 2 2 3 2 2" xfId="53956"/>
    <cellStyle name="Normal 3 2 2 4 2 2 2 2 3 3" xfId="32468"/>
    <cellStyle name="Normal 3 2 2 4 2 2 2 2 4" xfId="16566"/>
    <cellStyle name="Normal 3 2 2 4 2 2 2 2 4 2" xfId="46478"/>
    <cellStyle name="Normal 3 2 2 4 2 2 2 2 5" xfId="32465"/>
    <cellStyle name="Normal 3 2 2 4 2 2 2 3" xfId="2555"/>
    <cellStyle name="Normal 3 2 2 4 2 2 2 3 2" xfId="2556"/>
    <cellStyle name="Normal 3 2 2 4 2 2 2 3 2 2" xfId="24046"/>
    <cellStyle name="Normal 3 2 2 4 2 2 2 3 2 2 2" xfId="53958"/>
    <cellStyle name="Normal 3 2 2 4 2 2 2 3 2 3" xfId="32470"/>
    <cellStyle name="Normal 3 2 2 4 2 2 2 3 3" xfId="16568"/>
    <cellStyle name="Normal 3 2 2 4 2 2 2 3 3 2" xfId="46480"/>
    <cellStyle name="Normal 3 2 2 4 2 2 2 3 4" xfId="32469"/>
    <cellStyle name="Normal 3 2 2 4 2 2 2 4" xfId="2557"/>
    <cellStyle name="Normal 3 2 2 4 2 2 2 4 2" xfId="24043"/>
    <cellStyle name="Normal 3 2 2 4 2 2 2 4 2 2" xfId="53955"/>
    <cellStyle name="Normal 3 2 2 4 2 2 2 4 3" xfId="32471"/>
    <cellStyle name="Normal 3 2 2 4 2 2 2 5" xfId="16565"/>
    <cellStyle name="Normal 3 2 2 4 2 2 2 5 2" xfId="46477"/>
    <cellStyle name="Normal 3 2 2 4 2 2 2 6" xfId="32464"/>
    <cellStyle name="Normal 3 2 2 4 2 2 3" xfId="2558"/>
    <cellStyle name="Normal 3 2 2 4 2 2 3 2" xfId="2559"/>
    <cellStyle name="Normal 3 2 2 4 2 2 3 2 2" xfId="2560"/>
    <cellStyle name="Normal 3 2 2 4 2 2 3 2 2 2" xfId="2561"/>
    <cellStyle name="Normal 3 2 2 4 2 2 3 2 2 2 2" xfId="24049"/>
    <cellStyle name="Normal 3 2 2 4 2 2 3 2 2 2 2 2" xfId="53961"/>
    <cellStyle name="Normal 3 2 2 4 2 2 3 2 2 2 3" xfId="32475"/>
    <cellStyle name="Normal 3 2 2 4 2 2 3 2 2 3" xfId="16571"/>
    <cellStyle name="Normal 3 2 2 4 2 2 3 2 2 3 2" xfId="46483"/>
    <cellStyle name="Normal 3 2 2 4 2 2 3 2 2 4" xfId="32474"/>
    <cellStyle name="Normal 3 2 2 4 2 2 3 2 3" xfId="2562"/>
    <cellStyle name="Normal 3 2 2 4 2 2 3 2 3 2" xfId="24048"/>
    <cellStyle name="Normal 3 2 2 4 2 2 3 2 3 2 2" xfId="53960"/>
    <cellStyle name="Normal 3 2 2 4 2 2 3 2 3 3" xfId="32476"/>
    <cellStyle name="Normal 3 2 2 4 2 2 3 2 4" xfId="16570"/>
    <cellStyle name="Normal 3 2 2 4 2 2 3 2 4 2" xfId="46482"/>
    <cellStyle name="Normal 3 2 2 4 2 2 3 2 5" xfId="32473"/>
    <cellStyle name="Normal 3 2 2 4 2 2 3 3" xfId="2563"/>
    <cellStyle name="Normal 3 2 2 4 2 2 3 3 2" xfId="2564"/>
    <cellStyle name="Normal 3 2 2 4 2 2 3 3 2 2" xfId="24050"/>
    <cellStyle name="Normal 3 2 2 4 2 2 3 3 2 2 2" xfId="53962"/>
    <cellStyle name="Normal 3 2 2 4 2 2 3 3 2 3" xfId="32478"/>
    <cellStyle name="Normal 3 2 2 4 2 2 3 3 3" xfId="16572"/>
    <cellStyle name="Normal 3 2 2 4 2 2 3 3 3 2" xfId="46484"/>
    <cellStyle name="Normal 3 2 2 4 2 2 3 3 4" xfId="32477"/>
    <cellStyle name="Normal 3 2 2 4 2 2 3 4" xfId="2565"/>
    <cellStyle name="Normal 3 2 2 4 2 2 3 4 2" xfId="24047"/>
    <cellStyle name="Normal 3 2 2 4 2 2 3 4 2 2" xfId="53959"/>
    <cellStyle name="Normal 3 2 2 4 2 2 3 4 3" xfId="32479"/>
    <cellStyle name="Normal 3 2 2 4 2 2 3 5" xfId="16569"/>
    <cellStyle name="Normal 3 2 2 4 2 2 3 5 2" xfId="46481"/>
    <cellStyle name="Normal 3 2 2 4 2 2 3 6" xfId="32472"/>
    <cellStyle name="Normal 3 2 2 4 2 2 4" xfId="2566"/>
    <cellStyle name="Normal 3 2 2 4 2 2 4 2" xfId="2567"/>
    <cellStyle name="Normal 3 2 2 4 2 2 4 2 2" xfId="2568"/>
    <cellStyle name="Normal 3 2 2 4 2 2 4 2 2 2" xfId="24052"/>
    <cellStyle name="Normal 3 2 2 4 2 2 4 2 2 2 2" xfId="53964"/>
    <cellStyle name="Normal 3 2 2 4 2 2 4 2 2 3" xfId="32482"/>
    <cellStyle name="Normal 3 2 2 4 2 2 4 2 3" xfId="16574"/>
    <cellStyle name="Normal 3 2 2 4 2 2 4 2 3 2" xfId="46486"/>
    <cellStyle name="Normal 3 2 2 4 2 2 4 2 4" xfId="32481"/>
    <cellStyle name="Normal 3 2 2 4 2 2 4 3" xfId="2569"/>
    <cellStyle name="Normal 3 2 2 4 2 2 4 3 2" xfId="24051"/>
    <cellStyle name="Normal 3 2 2 4 2 2 4 3 2 2" xfId="53963"/>
    <cellStyle name="Normal 3 2 2 4 2 2 4 3 3" xfId="32483"/>
    <cellStyle name="Normal 3 2 2 4 2 2 4 4" xfId="16573"/>
    <cellStyle name="Normal 3 2 2 4 2 2 4 4 2" xfId="46485"/>
    <cellStyle name="Normal 3 2 2 4 2 2 4 5" xfId="32480"/>
    <cellStyle name="Normal 3 2 2 4 2 2 5" xfId="2570"/>
    <cellStyle name="Normal 3 2 2 4 2 2 5 2" xfId="2571"/>
    <cellStyle name="Normal 3 2 2 4 2 2 5 2 2" xfId="24053"/>
    <cellStyle name="Normal 3 2 2 4 2 2 5 2 2 2" xfId="53965"/>
    <cellStyle name="Normal 3 2 2 4 2 2 5 2 3" xfId="32485"/>
    <cellStyle name="Normal 3 2 2 4 2 2 5 3" xfId="16575"/>
    <cellStyle name="Normal 3 2 2 4 2 2 5 3 2" xfId="46487"/>
    <cellStyle name="Normal 3 2 2 4 2 2 5 4" xfId="32484"/>
    <cellStyle name="Normal 3 2 2 4 2 2 6" xfId="2572"/>
    <cellStyle name="Normal 3 2 2 4 2 2 6 2" xfId="22859"/>
    <cellStyle name="Normal 3 2 2 4 2 2 6 2 2" xfId="52771"/>
    <cellStyle name="Normal 3 2 2 4 2 2 6 3" xfId="32486"/>
    <cellStyle name="Normal 3 2 2 4 2 2 7" xfId="15381"/>
    <cellStyle name="Normal 3 2 2 4 2 2 7 2" xfId="45293"/>
    <cellStyle name="Normal 3 2 2 4 2 2 8" xfId="30337"/>
    <cellStyle name="Normal 3 2 2 4 2 3" xfId="270"/>
    <cellStyle name="Normal 3 2 2 4 2 3 2" xfId="2573"/>
    <cellStyle name="Normal 3 2 2 4 2 3 2 2" xfId="2574"/>
    <cellStyle name="Normal 3 2 2 4 2 3 2 2 2" xfId="2575"/>
    <cellStyle name="Normal 3 2 2 4 2 3 2 2 2 2" xfId="2576"/>
    <cellStyle name="Normal 3 2 2 4 2 3 2 2 2 2 2" xfId="24056"/>
    <cellStyle name="Normal 3 2 2 4 2 3 2 2 2 2 2 2" xfId="53968"/>
    <cellStyle name="Normal 3 2 2 4 2 3 2 2 2 2 3" xfId="32490"/>
    <cellStyle name="Normal 3 2 2 4 2 3 2 2 2 3" xfId="16578"/>
    <cellStyle name="Normal 3 2 2 4 2 3 2 2 2 3 2" xfId="46490"/>
    <cellStyle name="Normal 3 2 2 4 2 3 2 2 2 4" xfId="32489"/>
    <cellStyle name="Normal 3 2 2 4 2 3 2 2 3" xfId="2577"/>
    <cellStyle name="Normal 3 2 2 4 2 3 2 2 3 2" xfId="24055"/>
    <cellStyle name="Normal 3 2 2 4 2 3 2 2 3 2 2" xfId="53967"/>
    <cellStyle name="Normal 3 2 2 4 2 3 2 2 3 3" xfId="32491"/>
    <cellStyle name="Normal 3 2 2 4 2 3 2 2 4" xfId="16577"/>
    <cellStyle name="Normal 3 2 2 4 2 3 2 2 4 2" xfId="46489"/>
    <cellStyle name="Normal 3 2 2 4 2 3 2 2 5" xfId="32488"/>
    <cellStyle name="Normal 3 2 2 4 2 3 2 3" xfId="2578"/>
    <cellStyle name="Normal 3 2 2 4 2 3 2 3 2" xfId="2579"/>
    <cellStyle name="Normal 3 2 2 4 2 3 2 3 2 2" xfId="24057"/>
    <cellStyle name="Normal 3 2 2 4 2 3 2 3 2 2 2" xfId="53969"/>
    <cellStyle name="Normal 3 2 2 4 2 3 2 3 2 3" xfId="32493"/>
    <cellStyle name="Normal 3 2 2 4 2 3 2 3 3" xfId="16579"/>
    <cellStyle name="Normal 3 2 2 4 2 3 2 3 3 2" xfId="46491"/>
    <cellStyle name="Normal 3 2 2 4 2 3 2 3 4" xfId="32492"/>
    <cellStyle name="Normal 3 2 2 4 2 3 2 4" xfId="2580"/>
    <cellStyle name="Normal 3 2 2 4 2 3 2 4 2" xfId="24054"/>
    <cellStyle name="Normal 3 2 2 4 2 3 2 4 2 2" xfId="53966"/>
    <cellStyle name="Normal 3 2 2 4 2 3 2 4 3" xfId="32494"/>
    <cellStyle name="Normal 3 2 2 4 2 3 2 5" xfId="16576"/>
    <cellStyle name="Normal 3 2 2 4 2 3 2 5 2" xfId="46488"/>
    <cellStyle name="Normal 3 2 2 4 2 3 2 6" xfId="32487"/>
    <cellStyle name="Normal 3 2 2 4 2 3 3" xfId="2581"/>
    <cellStyle name="Normal 3 2 2 4 2 3 3 2" xfId="2582"/>
    <cellStyle name="Normal 3 2 2 4 2 3 3 2 2" xfId="2583"/>
    <cellStyle name="Normal 3 2 2 4 2 3 3 2 2 2" xfId="2584"/>
    <cellStyle name="Normal 3 2 2 4 2 3 3 2 2 2 2" xfId="24060"/>
    <cellStyle name="Normal 3 2 2 4 2 3 3 2 2 2 2 2" xfId="53972"/>
    <cellStyle name="Normal 3 2 2 4 2 3 3 2 2 2 3" xfId="32498"/>
    <cellStyle name="Normal 3 2 2 4 2 3 3 2 2 3" xfId="16582"/>
    <cellStyle name="Normal 3 2 2 4 2 3 3 2 2 3 2" xfId="46494"/>
    <cellStyle name="Normal 3 2 2 4 2 3 3 2 2 4" xfId="32497"/>
    <cellStyle name="Normal 3 2 2 4 2 3 3 2 3" xfId="2585"/>
    <cellStyle name="Normal 3 2 2 4 2 3 3 2 3 2" xfId="24059"/>
    <cellStyle name="Normal 3 2 2 4 2 3 3 2 3 2 2" xfId="53971"/>
    <cellStyle name="Normal 3 2 2 4 2 3 3 2 3 3" xfId="32499"/>
    <cellStyle name="Normal 3 2 2 4 2 3 3 2 4" xfId="16581"/>
    <cellStyle name="Normal 3 2 2 4 2 3 3 2 4 2" xfId="46493"/>
    <cellStyle name="Normal 3 2 2 4 2 3 3 2 5" xfId="32496"/>
    <cellStyle name="Normal 3 2 2 4 2 3 3 3" xfId="2586"/>
    <cellStyle name="Normal 3 2 2 4 2 3 3 3 2" xfId="2587"/>
    <cellStyle name="Normal 3 2 2 4 2 3 3 3 2 2" xfId="24061"/>
    <cellStyle name="Normal 3 2 2 4 2 3 3 3 2 2 2" xfId="53973"/>
    <cellStyle name="Normal 3 2 2 4 2 3 3 3 2 3" xfId="32501"/>
    <cellStyle name="Normal 3 2 2 4 2 3 3 3 3" xfId="16583"/>
    <cellStyle name="Normal 3 2 2 4 2 3 3 3 3 2" xfId="46495"/>
    <cellStyle name="Normal 3 2 2 4 2 3 3 3 4" xfId="32500"/>
    <cellStyle name="Normal 3 2 2 4 2 3 3 4" xfId="2588"/>
    <cellStyle name="Normal 3 2 2 4 2 3 3 4 2" xfId="24058"/>
    <cellStyle name="Normal 3 2 2 4 2 3 3 4 2 2" xfId="53970"/>
    <cellStyle name="Normal 3 2 2 4 2 3 3 4 3" xfId="32502"/>
    <cellStyle name="Normal 3 2 2 4 2 3 3 5" xfId="16580"/>
    <cellStyle name="Normal 3 2 2 4 2 3 3 5 2" xfId="46492"/>
    <cellStyle name="Normal 3 2 2 4 2 3 3 6" xfId="32495"/>
    <cellStyle name="Normal 3 2 2 4 2 3 4" xfId="2589"/>
    <cellStyle name="Normal 3 2 2 4 2 3 4 2" xfId="2590"/>
    <cellStyle name="Normal 3 2 2 4 2 3 4 2 2" xfId="2591"/>
    <cellStyle name="Normal 3 2 2 4 2 3 4 2 2 2" xfId="24063"/>
    <cellStyle name="Normal 3 2 2 4 2 3 4 2 2 2 2" xfId="53975"/>
    <cellStyle name="Normal 3 2 2 4 2 3 4 2 2 3" xfId="32505"/>
    <cellStyle name="Normal 3 2 2 4 2 3 4 2 3" xfId="16585"/>
    <cellStyle name="Normal 3 2 2 4 2 3 4 2 3 2" xfId="46497"/>
    <cellStyle name="Normal 3 2 2 4 2 3 4 2 4" xfId="32504"/>
    <cellStyle name="Normal 3 2 2 4 2 3 4 3" xfId="2592"/>
    <cellStyle name="Normal 3 2 2 4 2 3 4 3 2" xfId="24062"/>
    <cellStyle name="Normal 3 2 2 4 2 3 4 3 2 2" xfId="53974"/>
    <cellStyle name="Normal 3 2 2 4 2 3 4 3 3" xfId="32506"/>
    <cellStyle name="Normal 3 2 2 4 2 3 4 4" xfId="16584"/>
    <cellStyle name="Normal 3 2 2 4 2 3 4 4 2" xfId="46496"/>
    <cellStyle name="Normal 3 2 2 4 2 3 4 5" xfId="32503"/>
    <cellStyle name="Normal 3 2 2 4 2 3 5" xfId="2593"/>
    <cellStyle name="Normal 3 2 2 4 2 3 5 2" xfId="2594"/>
    <cellStyle name="Normal 3 2 2 4 2 3 5 2 2" xfId="24064"/>
    <cellStyle name="Normal 3 2 2 4 2 3 5 2 2 2" xfId="53976"/>
    <cellStyle name="Normal 3 2 2 4 2 3 5 2 3" xfId="32508"/>
    <cellStyle name="Normal 3 2 2 4 2 3 5 3" xfId="16586"/>
    <cellStyle name="Normal 3 2 2 4 2 3 5 3 2" xfId="46498"/>
    <cellStyle name="Normal 3 2 2 4 2 3 5 4" xfId="32507"/>
    <cellStyle name="Normal 3 2 2 4 2 3 6" xfId="2595"/>
    <cellStyle name="Normal 3 2 2 4 2 3 6 2" xfId="22734"/>
    <cellStyle name="Normal 3 2 2 4 2 3 6 2 2" xfId="52646"/>
    <cellStyle name="Normal 3 2 2 4 2 3 6 3" xfId="32509"/>
    <cellStyle name="Normal 3 2 2 4 2 3 7" xfId="15256"/>
    <cellStyle name="Normal 3 2 2 4 2 3 7 2" xfId="45168"/>
    <cellStyle name="Normal 3 2 2 4 2 3 8" xfId="30212"/>
    <cellStyle name="Normal 3 2 2 4 2 4" xfId="521"/>
    <cellStyle name="Normal 3 2 2 4 2 4 2" xfId="2596"/>
    <cellStyle name="Normal 3 2 2 4 2 4 2 2" xfId="2597"/>
    <cellStyle name="Normal 3 2 2 4 2 4 2 2 2" xfId="2598"/>
    <cellStyle name="Normal 3 2 2 4 2 4 2 2 2 2" xfId="2599"/>
    <cellStyle name="Normal 3 2 2 4 2 4 2 2 2 2 2" xfId="24067"/>
    <cellStyle name="Normal 3 2 2 4 2 4 2 2 2 2 2 2" xfId="53979"/>
    <cellStyle name="Normal 3 2 2 4 2 4 2 2 2 2 3" xfId="32513"/>
    <cellStyle name="Normal 3 2 2 4 2 4 2 2 2 3" xfId="16589"/>
    <cellStyle name="Normal 3 2 2 4 2 4 2 2 2 3 2" xfId="46501"/>
    <cellStyle name="Normal 3 2 2 4 2 4 2 2 2 4" xfId="32512"/>
    <cellStyle name="Normal 3 2 2 4 2 4 2 2 3" xfId="2600"/>
    <cellStyle name="Normal 3 2 2 4 2 4 2 2 3 2" xfId="24066"/>
    <cellStyle name="Normal 3 2 2 4 2 4 2 2 3 2 2" xfId="53978"/>
    <cellStyle name="Normal 3 2 2 4 2 4 2 2 3 3" xfId="32514"/>
    <cellStyle name="Normal 3 2 2 4 2 4 2 2 4" xfId="16588"/>
    <cellStyle name="Normal 3 2 2 4 2 4 2 2 4 2" xfId="46500"/>
    <cellStyle name="Normal 3 2 2 4 2 4 2 2 5" xfId="32511"/>
    <cellStyle name="Normal 3 2 2 4 2 4 2 3" xfId="2601"/>
    <cellStyle name="Normal 3 2 2 4 2 4 2 3 2" xfId="2602"/>
    <cellStyle name="Normal 3 2 2 4 2 4 2 3 2 2" xfId="24068"/>
    <cellStyle name="Normal 3 2 2 4 2 4 2 3 2 2 2" xfId="53980"/>
    <cellStyle name="Normal 3 2 2 4 2 4 2 3 2 3" xfId="32516"/>
    <cellStyle name="Normal 3 2 2 4 2 4 2 3 3" xfId="16590"/>
    <cellStyle name="Normal 3 2 2 4 2 4 2 3 3 2" xfId="46502"/>
    <cellStyle name="Normal 3 2 2 4 2 4 2 3 4" xfId="32515"/>
    <cellStyle name="Normal 3 2 2 4 2 4 2 4" xfId="2603"/>
    <cellStyle name="Normal 3 2 2 4 2 4 2 4 2" xfId="24065"/>
    <cellStyle name="Normal 3 2 2 4 2 4 2 4 2 2" xfId="53977"/>
    <cellStyle name="Normal 3 2 2 4 2 4 2 4 3" xfId="32517"/>
    <cellStyle name="Normal 3 2 2 4 2 4 2 5" xfId="16587"/>
    <cellStyle name="Normal 3 2 2 4 2 4 2 5 2" xfId="46499"/>
    <cellStyle name="Normal 3 2 2 4 2 4 2 6" xfId="32510"/>
    <cellStyle name="Normal 3 2 2 4 2 4 3" xfId="2604"/>
    <cellStyle name="Normal 3 2 2 4 2 4 3 2" xfId="2605"/>
    <cellStyle name="Normal 3 2 2 4 2 4 3 2 2" xfId="2606"/>
    <cellStyle name="Normal 3 2 2 4 2 4 3 2 2 2" xfId="24070"/>
    <cellStyle name="Normal 3 2 2 4 2 4 3 2 2 2 2" xfId="53982"/>
    <cellStyle name="Normal 3 2 2 4 2 4 3 2 2 3" xfId="32520"/>
    <cellStyle name="Normal 3 2 2 4 2 4 3 2 3" xfId="16592"/>
    <cellStyle name="Normal 3 2 2 4 2 4 3 2 3 2" xfId="46504"/>
    <cellStyle name="Normal 3 2 2 4 2 4 3 2 4" xfId="32519"/>
    <cellStyle name="Normal 3 2 2 4 2 4 3 3" xfId="2607"/>
    <cellStyle name="Normal 3 2 2 4 2 4 3 3 2" xfId="24069"/>
    <cellStyle name="Normal 3 2 2 4 2 4 3 3 2 2" xfId="53981"/>
    <cellStyle name="Normal 3 2 2 4 2 4 3 3 3" xfId="32521"/>
    <cellStyle name="Normal 3 2 2 4 2 4 3 4" xfId="16591"/>
    <cellStyle name="Normal 3 2 2 4 2 4 3 4 2" xfId="46503"/>
    <cellStyle name="Normal 3 2 2 4 2 4 3 5" xfId="32518"/>
    <cellStyle name="Normal 3 2 2 4 2 4 4" xfId="2608"/>
    <cellStyle name="Normal 3 2 2 4 2 4 4 2" xfId="2609"/>
    <cellStyle name="Normal 3 2 2 4 2 4 4 2 2" xfId="24071"/>
    <cellStyle name="Normal 3 2 2 4 2 4 4 2 2 2" xfId="53983"/>
    <cellStyle name="Normal 3 2 2 4 2 4 4 2 3" xfId="32523"/>
    <cellStyle name="Normal 3 2 2 4 2 4 4 3" xfId="16593"/>
    <cellStyle name="Normal 3 2 2 4 2 4 4 3 2" xfId="46505"/>
    <cellStyle name="Normal 3 2 2 4 2 4 4 4" xfId="32522"/>
    <cellStyle name="Normal 3 2 2 4 2 4 5" xfId="2610"/>
    <cellStyle name="Normal 3 2 2 4 2 4 5 2" xfId="22984"/>
    <cellStyle name="Normal 3 2 2 4 2 4 5 2 2" xfId="52896"/>
    <cellStyle name="Normal 3 2 2 4 2 4 5 3" xfId="32524"/>
    <cellStyle name="Normal 3 2 2 4 2 4 6" xfId="15506"/>
    <cellStyle name="Normal 3 2 2 4 2 4 6 2" xfId="45418"/>
    <cellStyle name="Normal 3 2 2 4 2 4 7" xfId="30462"/>
    <cellStyle name="Normal 3 2 2 4 2 5" xfId="646"/>
    <cellStyle name="Normal 3 2 2 4 2 5 2" xfId="2611"/>
    <cellStyle name="Normal 3 2 2 4 2 5 2 2" xfId="2612"/>
    <cellStyle name="Normal 3 2 2 4 2 5 2 2 2" xfId="2613"/>
    <cellStyle name="Normal 3 2 2 4 2 5 2 2 2 2" xfId="2614"/>
    <cellStyle name="Normal 3 2 2 4 2 5 2 2 2 2 2" xfId="24074"/>
    <cellStyle name="Normal 3 2 2 4 2 5 2 2 2 2 2 2" xfId="53986"/>
    <cellStyle name="Normal 3 2 2 4 2 5 2 2 2 2 3" xfId="32528"/>
    <cellStyle name="Normal 3 2 2 4 2 5 2 2 2 3" xfId="16596"/>
    <cellStyle name="Normal 3 2 2 4 2 5 2 2 2 3 2" xfId="46508"/>
    <cellStyle name="Normal 3 2 2 4 2 5 2 2 2 4" xfId="32527"/>
    <cellStyle name="Normal 3 2 2 4 2 5 2 2 3" xfId="2615"/>
    <cellStyle name="Normal 3 2 2 4 2 5 2 2 3 2" xfId="24073"/>
    <cellStyle name="Normal 3 2 2 4 2 5 2 2 3 2 2" xfId="53985"/>
    <cellStyle name="Normal 3 2 2 4 2 5 2 2 3 3" xfId="32529"/>
    <cellStyle name="Normal 3 2 2 4 2 5 2 2 4" xfId="16595"/>
    <cellStyle name="Normal 3 2 2 4 2 5 2 2 4 2" xfId="46507"/>
    <cellStyle name="Normal 3 2 2 4 2 5 2 2 5" xfId="32526"/>
    <cellStyle name="Normal 3 2 2 4 2 5 2 3" xfId="2616"/>
    <cellStyle name="Normal 3 2 2 4 2 5 2 3 2" xfId="2617"/>
    <cellStyle name="Normal 3 2 2 4 2 5 2 3 2 2" xfId="24075"/>
    <cellStyle name="Normal 3 2 2 4 2 5 2 3 2 2 2" xfId="53987"/>
    <cellStyle name="Normal 3 2 2 4 2 5 2 3 2 3" xfId="32531"/>
    <cellStyle name="Normal 3 2 2 4 2 5 2 3 3" xfId="16597"/>
    <cellStyle name="Normal 3 2 2 4 2 5 2 3 3 2" xfId="46509"/>
    <cellStyle name="Normal 3 2 2 4 2 5 2 3 4" xfId="32530"/>
    <cellStyle name="Normal 3 2 2 4 2 5 2 4" xfId="2618"/>
    <cellStyle name="Normal 3 2 2 4 2 5 2 4 2" xfId="24072"/>
    <cellStyle name="Normal 3 2 2 4 2 5 2 4 2 2" xfId="53984"/>
    <cellStyle name="Normal 3 2 2 4 2 5 2 4 3" xfId="32532"/>
    <cellStyle name="Normal 3 2 2 4 2 5 2 5" xfId="16594"/>
    <cellStyle name="Normal 3 2 2 4 2 5 2 5 2" xfId="46506"/>
    <cellStyle name="Normal 3 2 2 4 2 5 2 6" xfId="32525"/>
    <cellStyle name="Normal 3 2 2 4 2 5 3" xfId="2619"/>
    <cellStyle name="Normal 3 2 2 4 2 5 3 2" xfId="2620"/>
    <cellStyle name="Normal 3 2 2 4 2 5 3 2 2" xfId="2621"/>
    <cellStyle name="Normal 3 2 2 4 2 5 3 2 2 2" xfId="24077"/>
    <cellStyle name="Normal 3 2 2 4 2 5 3 2 2 2 2" xfId="53989"/>
    <cellStyle name="Normal 3 2 2 4 2 5 3 2 2 3" xfId="32535"/>
    <cellStyle name="Normal 3 2 2 4 2 5 3 2 3" xfId="16599"/>
    <cellStyle name="Normal 3 2 2 4 2 5 3 2 3 2" xfId="46511"/>
    <cellStyle name="Normal 3 2 2 4 2 5 3 2 4" xfId="32534"/>
    <cellStyle name="Normal 3 2 2 4 2 5 3 3" xfId="2622"/>
    <cellStyle name="Normal 3 2 2 4 2 5 3 3 2" xfId="24076"/>
    <cellStyle name="Normal 3 2 2 4 2 5 3 3 2 2" xfId="53988"/>
    <cellStyle name="Normal 3 2 2 4 2 5 3 3 3" xfId="32536"/>
    <cellStyle name="Normal 3 2 2 4 2 5 3 4" xfId="16598"/>
    <cellStyle name="Normal 3 2 2 4 2 5 3 4 2" xfId="46510"/>
    <cellStyle name="Normal 3 2 2 4 2 5 3 5" xfId="32533"/>
    <cellStyle name="Normal 3 2 2 4 2 5 4" xfId="2623"/>
    <cellStyle name="Normal 3 2 2 4 2 5 4 2" xfId="2624"/>
    <cellStyle name="Normal 3 2 2 4 2 5 4 2 2" xfId="24078"/>
    <cellStyle name="Normal 3 2 2 4 2 5 4 2 2 2" xfId="53990"/>
    <cellStyle name="Normal 3 2 2 4 2 5 4 2 3" xfId="32538"/>
    <cellStyle name="Normal 3 2 2 4 2 5 4 3" xfId="16600"/>
    <cellStyle name="Normal 3 2 2 4 2 5 4 3 2" xfId="46512"/>
    <cellStyle name="Normal 3 2 2 4 2 5 4 4" xfId="32537"/>
    <cellStyle name="Normal 3 2 2 4 2 5 5" xfId="2625"/>
    <cellStyle name="Normal 3 2 2 4 2 5 5 2" xfId="23109"/>
    <cellStyle name="Normal 3 2 2 4 2 5 5 2 2" xfId="53021"/>
    <cellStyle name="Normal 3 2 2 4 2 5 5 3" xfId="32539"/>
    <cellStyle name="Normal 3 2 2 4 2 5 6" xfId="15631"/>
    <cellStyle name="Normal 3 2 2 4 2 5 6 2" xfId="45543"/>
    <cellStyle name="Normal 3 2 2 4 2 5 7" xfId="30587"/>
    <cellStyle name="Normal 3 2 2 4 2 6" xfId="2626"/>
    <cellStyle name="Normal 3 2 2 4 2 6 2" xfId="2627"/>
    <cellStyle name="Normal 3 2 2 4 2 6 2 2" xfId="2628"/>
    <cellStyle name="Normal 3 2 2 4 2 6 2 2 2" xfId="2629"/>
    <cellStyle name="Normal 3 2 2 4 2 6 2 2 2 2" xfId="2630"/>
    <cellStyle name="Normal 3 2 2 4 2 6 2 2 2 2 2" xfId="24082"/>
    <cellStyle name="Normal 3 2 2 4 2 6 2 2 2 2 2 2" xfId="53994"/>
    <cellStyle name="Normal 3 2 2 4 2 6 2 2 2 2 3" xfId="32544"/>
    <cellStyle name="Normal 3 2 2 4 2 6 2 2 2 3" xfId="16604"/>
    <cellStyle name="Normal 3 2 2 4 2 6 2 2 2 3 2" xfId="46516"/>
    <cellStyle name="Normal 3 2 2 4 2 6 2 2 2 4" xfId="32543"/>
    <cellStyle name="Normal 3 2 2 4 2 6 2 2 3" xfId="2631"/>
    <cellStyle name="Normal 3 2 2 4 2 6 2 2 3 2" xfId="24081"/>
    <cellStyle name="Normal 3 2 2 4 2 6 2 2 3 2 2" xfId="53993"/>
    <cellStyle name="Normal 3 2 2 4 2 6 2 2 3 3" xfId="32545"/>
    <cellStyle name="Normal 3 2 2 4 2 6 2 2 4" xfId="16603"/>
    <cellStyle name="Normal 3 2 2 4 2 6 2 2 4 2" xfId="46515"/>
    <cellStyle name="Normal 3 2 2 4 2 6 2 2 5" xfId="32542"/>
    <cellStyle name="Normal 3 2 2 4 2 6 2 3" xfId="2632"/>
    <cellStyle name="Normal 3 2 2 4 2 6 2 3 2" xfId="2633"/>
    <cellStyle name="Normal 3 2 2 4 2 6 2 3 2 2" xfId="24083"/>
    <cellStyle name="Normal 3 2 2 4 2 6 2 3 2 2 2" xfId="53995"/>
    <cellStyle name="Normal 3 2 2 4 2 6 2 3 2 3" xfId="32547"/>
    <cellStyle name="Normal 3 2 2 4 2 6 2 3 3" xfId="16605"/>
    <cellStyle name="Normal 3 2 2 4 2 6 2 3 3 2" xfId="46517"/>
    <cellStyle name="Normal 3 2 2 4 2 6 2 3 4" xfId="32546"/>
    <cellStyle name="Normal 3 2 2 4 2 6 2 4" xfId="2634"/>
    <cellStyle name="Normal 3 2 2 4 2 6 2 4 2" xfId="24080"/>
    <cellStyle name="Normal 3 2 2 4 2 6 2 4 2 2" xfId="53992"/>
    <cellStyle name="Normal 3 2 2 4 2 6 2 4 3" xfId="32548"/>
    <cellStyle name="Normal 3 2 2 4 2 6 2 5" xfId="16602"/>
    <cellStyle name="Normal 3 2 2 4 2 6 2 5 2" xfId="46514"/>
    <cellStyle name="Normal 3 2 2 4 2 6 2 6" xfId="32541"/>
    <cellStyle name="Normal 3 2 2 4 2 6 3" xfId="2635"/>
    <cellStyle name="Normal 3 2 2 4 2 6 3 2" xfId="2636"/>
    <cellStyle name="Normal 3 2 2 4 2 6 3 2 2" xfId="2637"/>
    <cellStyle name="Normal 3 2 2 4 2 6 3 2 2 2" xfId="24085"/>
    <cellStyle name="Normal 3 2 2 4 2 6 3 2 2 2 2" xfId="53997"/>
    <cellStyle name="Normal 3 2 2 4 2 6 3 2 2 3" xfId="32551"/>
    <cellStyle name="Normal 3 2 2 4 2 6 3 2 3" xfId="16607"/>
    <cellStyle name="Normal 3 2 2 4 2 6 3 2 3 2" xfId="46519"/>
    <cellStyle name="Normal 3 2 2 4 2 6 3 2 4" xfId="32550"/>
    <cellStyle name="Normal 3 2 2 4 2 6 3 3" xfId="2638"/>
    <cellStyle name="Normal 3 2 2 4 2 6 3 3 2" xfId="24084"/>
    <cellStyle name="Normal 3 2 2 4 2 6 3 3 2 2" xfId="53996"/>
    <cellStyle name="Normal 3 2 2 4 2 6 3 3 3" xfId="32552"/>
    <cellStyle name="Normal 3 2 2 4 2 6 3 4" xfId="16606"/>
    <cellStyle name="Normal 3 2 2 4 2 6 3 4 2" xfId="46518"/>
    <cellStyle name="Normal 3 2 2 4 2 6 3 5" xfId="32549"/>
    <cellStyle name="Normal 3 2 2 4 2 6 4" xfId="2639"/>
    <cellStyle name="Normal 3 2 2 4 2 6 4 2" xfId="2640"/>
    <cellStyle name="Normal 3 2 2 4 2 6 4 2 2" xfId="24086"/>
    <cellStyle name="Normal 3 2 2 4 2 6 4 2 2 2" xfId="53998"/>
    <cellStyle name="Normal 3 2 2 4 2 6 4 2 3" xfId="32554"/>
    <cellStyle name="Normal 3 2 2 4 2 6 4 3" xfId="16608"/>
    <cellStyle name="Normal 3 2 2 4 2 6 4 3 2" xfId="46520"/>
    <cellStyle name="Normal 3 2 2 4 2 6 4 4" xfId="32553"/>
    <cellStyle name="Normal 3 2 2 4 2 6 5" xfId="2641"/>
    <cellStyle name="Normal 3 2 2 4 2 6 5 2" xfId="24079"/>
    <cellStyle name="Normal 3 2 2 4 2 6 5 2 2" xfId="53991"/>
    <cellStyle name="Normal 3 2 2 4 2 6 5 3" xfId="32555"/>
    <cellStyle name="Normal 3 2 2 4 2 6 6" xfId="16601"/>
    <cellStyle name="Normal 3 2 2 4 2 6 6 2" xfId="46513"/>
    <cellStyle name="Normal 3 2 2 4 2 6 7" xfId="32540"/>
    <cellStyle name="Normal 3 2 2 4 2 7" xfId="2642"/>
    <cellStyle name="Normal 3 2 2 4 2 7 2" xfId="2643"/>
    <cellStyle name="Normal 3 2 2 4 2 7 2 2" xfId="2644"/>
    <cellStyle name="Normal 3 2 2 4 2 7 2 2 2" xfId="2645"/>
    <cellStyle name="Normal 3 2 2 4 2 7 2 2 2 2" xfId="24089"/>
    <cellStyle name="Normal 3 2 2 4 2 7 2 2 2 2 2" xfId="54001"/>
    <cellStyle name="Normal 3 2 2 4 2 7 2 2 2 3" xfId="32559"/>
    <cellStyle name="Normal 3 2 2 4 2 7 2 2 3" xfId="16611"/>
    <cellStyle name="Normal 3 2 2 4 2 7 2 2 3 2" xfId="46523"/>
    <cellStyle name="Normal 3 2 2 4 2 7 2 2 4" xfId="32558"/>
    <cellStyle name="Normal 3 2 2 4 2 7 2 3" xfId="2646"/>
    <cellStyle name="Normal 3 2 2 4 2 7 2 3 2" xfId="24088"/>
    <cellStyle name="Normal 3 2 2 4 2 7 2 3 2 2" xfId="54000"/>
    <cellStyle name="Normal 3 2 2 4 2 7 2 3 3" xfId="32560"/>
    <cellStyle name="Normal 3 2 2 4 2 7 2 4" xfId="16610"/>
    <cellStyle name="Normal 3 2 2 4 2 7 2 4 2" xfId="46522"/>
    <cellStyle name="Normal 3 2 2 4 2 7 2 5" xfId="32557"/>
    <cellStyle name="Normal 3 2 2 4 2 7 3" xfId="2647"/>
    <cellStyle name="Normal 3 2 2 4 2 7 3 2" xfId="2648"/>
    <cellStyle name="Normal 3 2 2 4 2 7 3 2 2" xfId="24090"/>
    <cellStyle name="Normal 3 2 2 4 2 7 3 2 2 2" xfId="54002"/>
    <cellStyle name="Normal 3 2 2 4 2 7 3 2 3" xfId="32562"/>
    <cellStyle name="Normal 3 2 2 4 2 7 3 3" xfId="16612"/>
    <cellStyle name="Normal 3 2 2 4 2 7 3 3 2" xfId="46524"/>
    <cellStyle name="Normal 3 2 2 4 2 7 3 4" xfId="32561"/>
    <cellStyle name="Normal 3 2 2 4 2 7 4" xfId="2649"/>
    <cellStyle name="Normal 3 2 2 4 2 7 4 2" xfId="24087"/>
    <cellStyle name="Normal 3 2 2 4 2 7 4 2 2" xfId="53999"/>
    <cellStyle name="Normal 3 2 2 4 2 7 4 3" xfId="32563"/>
    <cellStyle name="Normal 3 2 2 4 2 7 5" xfId="16609"/>
    <cellStyle name="Normal 3 2 2 4 2 7 5 2" xfId="46521"/>
    <cellStyle name="Normal 3 2 2 4 2 7 6" xfId="32556"/>
    <cellStyle name="Normal 3 2 2 4 2 8" xfId="2650"/>
    <cellStyle name="Normal 3 2 2 4 2 8 2" xfId="2651"/>
    <cellStyle name="Normal 3 2 2 4 2 8 2 2" xfId="2652"/>
    <cellStyle name="Normal 3 2 2 4 2 8 2 2 2" xfId="2653"/>
    <cellStyle name="Normal 3 2 2 4 2 8 2 2 2 2" xfId="24093"/>
    <cellStyle name="Normal 3 2 2 4 2 8 2 2 2 2 2" xfId="54005"/>
    <cellStyle name="Normal 3 2 2 4 2 8 2 2 2 3" xfId="32567"/>
    <cellStyle name="Normal 3 2 2 4 2 8 2 2 3" xfId="16615"/>
    <cellStyle name="Normal 3 2 2 4 2 8 2 2 3 2" xfId="46527"/>
    <cellStyle name="Normal 3 2 2 4 2 8 2 2 4" xfId="32566"/>
    <cellStyle name="Normal 3 2 2 4 2 8 2 3" xfId="2654"/>
    <cellStyle name="Normal 3 2 2 4 2 8 2 3 2" xfId="24092"/>
    <cellStyle name="Normal 3 2 2 4 2 8 2 3 2 2" xfId="54004"/>
    <cellStyle name="Normal 3 2 2 4 2 8 2 3 3" xfId="32568"/>
    <cellStyle name="Normal 3 2 2 4 2 8 2 4" xfId="16614"/>
    <cellStyle name="Normal 3 2 2 4 2 8 2 4 2" xfId="46526"/>
    <cellStyle name="Normal 3 2 2 4 2 8 2 5" xfId="32565"/>
    <cellStyle name="Normal 3 2 2 4 2 8 3" xfId="2655"/>
    <cellStyle name="Normal 3 2 2 4 2 8 3 2" xfId="2656"/>
    <cellStyle name="Normal 3 2 2 4 2 8 3 2 2" xfId="24094"/>
    <cellStyle name="Normal 3 2 2 4 2 8 3 2 2 2" xfId="54006"/>
    <cellStyle name="Normal 3 2 2 4 2 8 3 2 3" xfId="32570"/>
    <cellStyle name="Normal 3 2 2 4 2 8 3 3" xfId="16616"/>
    <cellStyle name="Normal 3 2 2 4 2 8 3 3 2" xfId="46528"/>
    <cellStyle name="Normal 3 2 2 4 2 8 3 4" xfId="32569"/>
    <cellStyle name="Normal 3 2 2 4 2 8 4" xfId="2657"/>
    <cellStyle name="Normal 3 2 2 4 2 8 4 2" xfId="24091"/>
    <cellStyle name="Normal 3 2 2 4 2 8 4 2 2" xfId="54003"/>
    <cellStyle name="Normal 3 2 2 4 2 8 4 3" xfId="32571"/>
    <cellStyle name="Normal 3 2 2 4 2 8 5" xfId="16613"/>
    <cellStyle name="Normal 3 2 2 4 2 8 5 2" xfId="46525"/>
    <cellStyle name="Normal 3 2 2 4 2 8 6" xfId="32564"/>
    <cellStyle name="Normal 3 2 2 4 2 9" xfId="2658"/>
    <cellStyle name="Normal 3 2 2 4 2 9 2" xfId="2659"/>
    <cellStyle name="Normal 3 2 2 4 2 9 2 2" xfId="2660"/>
    <cellStyle name="Normal 3 2 2 4 2 9 2 2 2" xfId="24096"/>
    <cellStyle name="Normal 3 2 2 4 2 9 2 2 2 2" xfId="54008"/>
    <cellStyle name="Normal 3 2 2 4 2 9 2 2 3" xfId="32574"/>
    <cellStyle name="Normal 3 2 2 4 2 9 2 3" xfId="16618"/>
    <cellStyle name="Normal 3 2 2 4 2 9 2 3 2" xfId="46530"/>
    <cellStyle name="Normal 3 2 2 4 2 9 2 4" xfId="32573"/>
    <cellStyle name="Normal 3 2 2 4 2 9 3" xfId="2661"/>
    <cellStyle name="Normal 3 2 2 4 2 9 3 2" xfId="24095"/>
    <cellStyle name="Normal 3 2 2 4 2 9 3 2 2" xfId="54007"/>
    <cellStyle name="Normal 3 2 2 4 2 9 3 3" xfId="32575"/>
    <cellStyle name="Normal 3 2 2 4 2 9 4" xfId="16617"/>
    <cellStyle name="Normal 3 2 2 4 2 9 4 2" xfId="46529"/>
    <cellStyle name="Normal 3 2 2 4 2 9 5" xfId="32572"/>
    <cellStyle name="Normal 3 2 2 4 3" xfId="183"/>
    <cellStyle name="Normal 3 2 2 4 3 10" xfId="2662"/>
    <cellStyle name="Normal 3 2 2 4 3 10 2" xfId="2663"/>
    <cellStyle name="Normal 3 2 2 4 3 10 2 2" xfId="24097"/>
    <cellStyle name="Normal 3 2 2 4 3 10 2 2 2" xfId="54009"/>
    <cellStyle name="Normal 3 2 2 4 3 10 2 3" xfId="32577"/>
    <cellStyle name="Normal 3 2 2 4 3 10 3" xfId="16619"/>
    <cellStyle name="Normal 3 2 2 4 3 10 3 2" xfId="46531"/>
    <cellStyle name="Normal 3 2 2 4 3 10 4" xfId="32576"/>
    <cellStyle name="Normal 3 2 2 4 3 11" xfId="2664"/>
    <cellStyle name="Normal 3 2 2 4 3 11 2" xfId="22647"/>
    <cellStyle name="Normal 3 2 2 4 3 11 2 2" xfId="52559"/>
    <cellStyle name="Normal 3 2 2 4 3 11 3" xfId="32578"/>
    <cellStyle name="Normal 3 2 2 4 3 12" xfId="15169"/>
    <cellStyle name="Normal 3 2 2 4 3 12 2" xfId="45081"/>
    <cellStyle name="Normal 3 2 2 4 3 13" xfId="30125"/>
    <cellStyle name="Normal 3 2 2 4 3 14" xfId="60038"/>
    <cellStyle name="Normal 3 2 2 4 3 2" xfId="433"/>
    <cellStyle name="Normal 3 2 2 4 3 2 2" xfId="2665"/>
    <cellStyle name="Normal 3 2 2 4 3 2 2 2" xfId="2666"/>
    <cellStyle name="Normal 3 2 2 4 3 2 2 2 2" xfId="2667"/>
    <cellStyle name="Normal 3 2 2 4 3 2 2 2 2 2" xfId="2668"/>
    <cellStyle name="Normal 3 2 2 4 3 2 2 2 2 2 2" xfId="24100"/>
    <cellStyle name="Normal 3 2 2 4 3 2 2 2 2 2 2 2" xfId="54012"/>
    <cellStyle name="Normal 3 2 2 4 3 2 2 2 2 2 3" xfId="32582"/>
    <cellStyle name="Normal 3 2 2 4 3 2 2 2 2 3" xfId="16622"/>
    <cellStyle name="Normal 3 2 2 4 3 2 2 2 2 3 2" xfId="46534"/>
    <cellStyle name="Normal 3 2 2 4 3 2 2 2 2 4" xfId="32581"/>
    <cellStyle name="Normal 3 2 2 4 3 2 2 2 3" xfId="2669"/>
    <cellStyle name="Normal 3 2 2 4 3 2 2 2 3 2" xfId="24099"/>
    <cellStyle name="Normal 3 2 2 4 3 2 2 2 3 2 2" xfId="54011"/>
    <cellStyle name="Normal 3 2 2 4 3 2 2 2 3 3" xfId="32583"/>
    <cellStyle name="Normal 3 2 2 4 3 2 2 2 4" xfId="16621"/>
    <cellStyle name="Normal 3 2 2 4 3 2 2 2 4 2" xfId="46533"/>
    <cellStyle name="Normal 3 2 2 4 3 2 2 2 5" xfId="32580"/>
    <cellStyle name="Normal 3 2 2 4 3 2 2 3" xfId="2670"/>
    <cellStyle name="Normal 3 2 2 4 3 2 2 3 2" xfId="2671"/>
    <cellStyle name="Normal 3 2 2 4 3 2 2 3 2 2" xfId="24101"/>
    <cellStyle name="Normal 3 2 2 4 3 2 2 3 2 2 2" xfId="54013"/>
    <cellStyle name="Normal 3 2 2 4 3 2 2 3 2 3" xfId="32585"/>
    <cellStyle name="Normal 3 2 2 4 3 2 2 3 3" xfId="16623"/>
    <cellStyle name="Normal 3 2 2 4 3 2 2 3 3 2" xfId="46535"/>
    <cellStyle name="Normal 3 2 2 4 3 2 2 3 4" xfId="32584"/>
    <cellStyle name="Normal 3 2 2 4 3 2 2 4" xfId="2672"/>
    <cellStyle name="Normal 3 2 2 4 3 2 2 4 2" xfId="24098"/>
    <cellStyle name="Normal 3 2 2 4 3 2 2 4 2 2" xfId="54010"/>
    <cellStyle name="Normal 3 2 2 4 3 2 2 4 3" xfId="32586"/>
    <cellStyle name="Normal 3 2 2 4 3 2 2 5" xfId="16620"/>
    <cellStyle name="Normal 3 2 2 4 3 2 2 5 2" xfId="46532"/>
    <cellStyle name="Normal 3 2 2 4 3 2 2 6" xfId="32579"/>
    <cellStyle name="Normal 3 2 2 4 3 2 3" xfId="2673"/>
    <cellStyle name="Normal 3 2 2 4 3 2 3 2" xfId="2674"/>
    <cellStyle name="Normal 3 2 2 4 3 2 3 2 2" xfId="2675"/>
    <cellStyle name="Normal 3 2 2 4 3 2 3 2 2 2" xfId="2676"/>
    <cellStyle name="Normal 3 2 2 4 3 2 3 2 2 2 2" xfId="24104"/>
    <cellStyle name="Normal 3 2 2 4 3 2 3 2 2 2 2 2" xfId="54016"/>
    <cellStyle name="Normal 3 2 2 4 3 2 3 2 2 2 3" xfId="32590"/>
    <cellStyle name="Normal 3 2 2 4 3 2 3 2 2 3" xfId="16626"/>
    <cellStyle name="Normal 3 2 2 4 3 2 3 2 2 3 2" xfId="46538"/>
    <cellStyle name="Normal 3 2 2 4 3 2 3 2 2 4" xfId="32589"/>
    <cellStyle name="Normal 3 2 2 4 3 2 3 2 3" xfId="2677"/>
    <cellStyle name="Normal 3 2 2 4 3 2 3 2 3 2" xfId="24103"/>
    <cellStyle name="Normal 3 2 2 4 3 2 3 2 3 2 2" xfId="54015"/>
    <cellStyle name="Normal 3 2 2 4 3 2 3 2 3 3" xfId="32591"/>
    <cellStyle name="Normal 3 2 2 4 3 2 3 2 4" xfId="16625"/>
    <cellStyle name="Normal 3 2 2 4 3 2 3 2 4 2" xfId="46537"/>
    <cellStyle name="Normal 3 2 2 4 3 2 3 2 5" xfId="32588"/>
    <cellStyle name="Normal 3 2 2 4 3 2 3 3" xfId="2678"/>
    <cellStyle name="Normal 3 2 2 4 3 2 3 3 2" xfId="2679"/>
    <cellStyle name="Normal 3 2 2 4 3 2 3 3 2 2" xfId="24105"/>
    <cellStyle name="Normal 3 2 2 4 3 2 3 3 2 2 2" xfId="54017"/>
    <cellStyle name="Normal 3 2 2 4 3 2 3 3 2 3" xfId="32593"/>
    <cellStyle name="Normal 3 2 2 4 3 2 3 3 3" xfId="16627"/>
    <cellStyle name="Normal 3 2 2 4 3 2 3 3 3 2" xfId="46539"/>
    <cellStyle name="Normal 3 2 2 4 3 2 3 3 4" xfId="32592"/>
    <cellStyle name="Normal 3 2 2 4 3 2 3 4" xfId="2680"/>
    <cellStyle name="Normal 3 2 2 4 3 2 3 4 2" xfId="24102"/>
    <cellStyle name="Normal 3 2 2 4 3 2 3 4 2 2" xfId="54014"/>
    <cellStyle name="Normal 3 2 2 4 3 2 3 4 3" xfId="32594"/>
    <cellStyle name="Normal 3 2 2 4 3 2 3 5" xfId="16624"/>
    <cellStyle name="Normal 3 2 2 4 3 2 3 5 2" xfId="46536"/>
    <cellStyle name="Normal 3 2 2 4 3 2 3 6" xfId="32587"/>
    <cellStyle name="Normal 3 2 2 4 3 2 4" xfId="2681"/>
    <cellStyle name="Normal 3 2 2 4 3 2 4 2" xfId="2682"/>
    <cellStyle name="Normal 3 2 2 4 3 2 4 2 2" xfId="2683"/>
    <cellStyle name="Normal 3 2 2 4 3 2 4 2 2 2" xfId="24107"/>
    <cellStyle name="Normal 3 2 2 4 3 2 4 2 2 2 2" xfId="54019"/>
    <cellStyle name="Normal 3 2 2 4 3 2 4 2 2 3" xfId="32597"/>
    <cellStyle name="Normal 3 2 2 4 3 2 4 2 3" xfId="16629"/>
    <cellStyle name="Normal 3 2 2 4 3 2 4 2 3 2" xfId="46541"/>
    <cellStyle name="Normal 3 2 2 4 3 2 4 2 4" xfId="32596"/>
    <cellStyle name="Normal 3 2 2 4 3 2 4 3" xfId="2684"/>
    <cellStyle name="Normal 3 2 2 4 3 2 4 3 2" xfId="24106"/>
    <cellStyle name="Normal 3 2 2 4 3 2 4 3 2 2" xfId="54018"/>
    <cellStyle name="Normal 3 2 2 4 3 2 4 3 3" xfId="32598"/>
    <cellStyle name="Normal 3 2 2 4 3 2 4 4" xfId="16628"/>
    <cellStyle name="Normal 3 2 2 4 3 2 4 4 2" xfId="46540"/>
    <cellStyle name="Normal 3 2 2 4 3 2 4 5" xfId="32595"/>
    <cellStyle name="Normal 3 2 2 4 3 2 5" xfId="2685"/>
    <cellStyle name="Normal 3 2 2 4 3 2 5 2" xfId="2686"/>
    <cellStyle name="Normal 3 2 2 4 3 2 5 2 2" xfId="24108"/>
    <cellStyle name="Normal 3 2 2 4 3 2 5 2 2 2" xfId="54020"/>
    <cellStyle name="Normal 3 2 2 4 3 2 5 2 3" xfId="32600"/>
    <cellStyle name="Normal 3 2 2 4 3 2 5 3" xfId="16630"/>
    <cellStyle name="Normal 3 2 2 4 3 2 5 3 2" xfId="46542"/>
    <cellStyle name="Normal 3 2 2 4 3 2 5 4" xfId="32599"/>
    <cellStyle name="Normal 3 2 2 4 3 2 6" xfId="2687"/>
    <cellStyle name="Normal 3 2 2 4 3 2 6 2" xfId="22896"/>
    <cellStyle name="Normal 3 2 2 4 3 2 6 2 2" xfId="52808"/>
    <cellStyle name="Normal 3 2 2 4 3 2 6 3" xfId="32601"/>
    <cellStyle name="Normal 3 2 2 4 3 2 7" xfId="15418"/>
    <cellStyle name="Normal 3 2 2 4 3 2 7 2" xfId="45330"/>
    <cellStyle name="Normal 3 2 2 4 3 2 8" xfId="30374"/>
    <cellStyle name="Normal 3 2 2 4 3 3" xfId="314"/>
    <cellStyle name="Normal 3 2 2 4 3 3 2" xfId="2688"/>
    <cellStyle name="Normal 3 2 2 4 3 3 2 2" xfId="2689"/>
    <cellStyle name="Normal 3 2 2 4 3 3 2 2 2" xfId="2690"/>
    <cellStyle name="Normal 3 2 2 4 3 3 2 2 2 2" xfId="2691"/>
    <cellStyle name="Normal 3 2 2 4 3 3 2 2 2 2 2" xfId="24111"/>
    <cellStyle name="Normal 3 2 2 4 3 3 2 2 2 2 2 2" xfId="54023"/>
    <cellStyle name="Normal 3 2 2 4 3 3 2 2 2 2 3" xfId="32605"/>
    <cellStyle name="Normal 3 2 2 4 3 3 2 2 2 3" xfId="16633"/>
    <cellStyle name="Normal 3 2 2 4 3 3 2 2 2 3 2" xfId="46545"/>
    <cellStyle name="Normal 3 2 2 4 3 3 2 2 2 4" xfId="32604"/>
    <cellStyle name="Normal 3 2 2 4 3 3 2 2 3" xfId="2692"/>
    <cellStyle name="Normal 3 2 2 4 3 3 2 2 3 2" xfId="24110"/>
    <cellStyle name="Normal 3 2 2 4 3 3 2 2 3 2 2" xfId="54022"/>
    <cellStyle name="Normal 3 2 2 4 3 3 2 2 3 3" xfId="32606"/>
    <cellStyle name="Normal 3 2 2 4 3 3 2 2 4" xfId="16632"/>
    <cellStyle name="Normal 3 2 2 4 3 3 2 2 4 2" xfId="46544"/>
    <cellStyle name="Normal 3 2 2 4 3 3 2 2 5" xfId="32603"/>
    <cellStyle name="Normal 3 2 2 4 3 3 2 3" xfId="2693"/>
    <cellStyle name="Normal 3 2 2 4 3 3 2 3 2" xfId="2694"/>
    <cellStyle name="Normal 3 2 2 4 3 3 2 3 2 2" xfId="24112"/>
    <cellStyle name="Normal 3 2 2 4 3 3 2 3 2 2 2" xfId="54024"/>
    <cellStyle name="Normal 3 2 2 4 3 3 2 3 2 3" xfId="32608"/>
    <cellStyle name="Normal 3 2 2 4 3 3 2 3 3" xfId="16634"/>
    <cellStyle name="Normal 3 2 2 4 3 3 2 3 3 2" xfId="46546"/>
    <cellStyle name="Normal 3 2 2 4 3 3 2 3 4" xfId="32607"/>
    <cellStyle name="Normal 3 2 2 4 3 3 2 4" xfId="2695"/>
    <cellStyle name="Normal 3 2 2 4 3 3 2 4 2" xfId="24109"/>
    <cellStyle name="Normal 3 2 2 4 3 3 2 4 2 2" xfId="54021"/>
    <cellStyle name="Normal 3 2 2 4 3 3 2 4 3" xfId="32609"/>
    <cellStyle name="Normal 3 2 2 4 3 3 2 5" xfId="16631"/>
    <cellStyle name="Normal 3 2 2 4 3 3 2 5 2" xfId="46543"/>
    <cellStyle name="Normal 3 2 2 4 3 3 2 6" xfId="32602"/>
    <cellStyle name="Normal 3 2 2 4 3 3 3" xfId="2696"/>
    <cellStyle name="Normal 3 2 2 4 3 3 3 2" xfId="2697"/>
    <cellStyle name="Normal 3 2 2 4 3 3 3 2 2" xfId="2698"/>
    <cellStyle name="Normal 3 2 2 4 3 3 3 2 2 2" xfId="2699"/>
    <cellStyle name="Normal 3 2 2 4 3 3 3 2 2 2 2" xfId="24115"/>
    <cellStyle name="Normal 3 2 2 4 3 3 3 2 2 2 2 2" xfId="54027"/>
    <cellStyle name="Normal 3 2 2 4 3 3 3 2 2 2 3" xfId="32613"/>
    <cellStyle name="Normal 3 2 2 4 3 3 3 2 2 3" xfId="16637"/>
    <cellStyle name="Normal 3 2 2 4 3 3 3 2 2 3 2" xfId="46549"/>
    <cellStyle name="Normal 3 2 2 4 3 3 3 2 2 4" xfId="32612"/>
    <cellStyle name="Normal 3 2 2 4 3 3 3 2 3" xfId="2700"/>
    <cellStyle name="Normal 3 2 2 4 3 3 3 2 3 2" xfId="24114"/>
    <cellStyle name="Normal 3 2 2 4 3 3 3 2 3 2 2" xfId="54026"/>
    <cellStyle name="Normal 3 2 2 4 3 3 3 2 3 3" xfId="32614"/>
    <cellStyle name="Normal 3 2 2 4 3 3 3 2 4" xfId="16636"/>
    <cellStyle name="Normal 3 2 2 4 3 3 3 2 4 2" xfId="46548"/>
    <cellStyle name="Normal 3 2 2 4 3 3 3 2 5" xfId="32611"/>
    <cellStyle name="Normal 3 2 2 4 3 3 3 3" xfId="2701"/>
    <cellStyle name="Normal 3 2 2 4 3 3 3 3 2" xfId="2702"/>
    <cellStyle name="Normal 3 2 2 4 3 3 3 3 2 2" xfId="24116"/>
    <cellStyle name="Normal 3 2 2 4 3 3 3 3 2 2 2" xfId="54028"/>
    <cellStyle name="Normal 3 2 2 4 3 3 3 3 2 3" xfId="32616"/>
    <cellStyle name="Normal 3 2 2 4 3 3 3 3 3" xfId="16638"/>
    <cellStyle name="Normal 3 2 2 4 3 3 3 3 3 2" xfId="46550"/>
    <cellStyle name="Normal 3 2 2 4 3 3 3 3 4" xfId="32615"/>
    <cellStyle name="Normal 3 2 2 4 3 3 3 4" xfId="2703"/>
    <cellStyle name="Normal 3 2 2 4 3 3 3 4 2" xfId="24113"/>
    <cellStyle name="Normal 3 2 2 4 3 3 3 4 2 2" xfId="54025"/>
    <cellStyle name="Normal 3 2 2 4 3 3 3 4 3" xfId="32617"/>
    <cellStyle name="Normal 3 2 2 4 3 3 3 5" xfId="16635"/>
    <cellStyle name="Normal 3 2 2 4 3 3 3 5 2" xfId="46547"/>
    <cellStyle name="Normal 3 2 2 4 3 3 3 6" xfId="32610"/>
    <cellStyle name="Normal 3 2 2 4 3 3 4" xfId="2704"/>
    <cellStyle name="Normal 3 2 2 4 3 3 4 2" xfId="2705"/>
    <cellStyle name="Normal 3 2 2 4 3 3 4 2 2" xfId="2706"/>
    <cellStyle name="Normal 3 2 2 4 3 3 4 2 2 2" xfId="24118"/>
    <cellStyle name="Normal 3 2 2 4 3 3 4 2 2 2 2" xfId="54030"/>
    <cellStyle name="Normal 3 2 2 4 3 3 4 2 2 3" xfId="32620"/>
    <cellStyle name="Normal 3 2 2 4 3 3 4 2 3" xfId="16640"/>
    <cellStyle name="Normal 3 2 2 4 3 3 4 2 3 2" xfId="46552"/>
    <cellStyle name="Normal 3 2 2 4 3 3 4 2 4" xfId="32619"/>
    <cellStyle name="Normal 3 2 2 4 3 3 4 3" xfId="2707"/>
    <cellStyle name="Normal 3 2 2 4 3 3 4 3 2" xfId="24117"/>
    <cellStyle name="Normal 3 2 2 4 3 3 4 3 2 2" xfId="54029"/>
    <cellStyle name="Normal 3 2 2 4 3 3 4 3 3" xfId="32621"/>
    <cellStyle name="Normal 3 2 2 4 3 3 4 4" xfId="16639"/>
    <cellStyle name="Normal 3 2 2 4 3 3 4 4 2" xfId="46551"/>
    <cellStyle name="Normal 3 2 2 4 3 3 4 5" xfId="32618"/>
    <cellStyle name="Normal 3 2 2 4 3 3 5" xfId="2708"/>
    <cellStyle name="Normal 3 2 2 4 3 3 5 2" xfId="2709"/>
    <cellStyle name="Normal 3 2 2 4 3 3 5 2 2" xfId="24119"/>
    <cellStyle name="Normal 3 2 2 4 3 3 5 2 2 2" xfId="54031"/>
    <cellStyle name="Normal 3 2 2 4 3 3 5 2 3" xfId="32623"/>
    <cellStyle name="Normal 3 2 2 4 3 3 5 3" xfId="16641"/>
    <cellStyle name="Normal 3 2 2 4 3 3 5 3 2" xfId="46553"/>
    <cellStyle name="Normal 3 2 2 4 3 3 5 4" xfId="32622"/>
    <cellStyle name="Normal 3 2 2 4 3 3 6" xfId="2710"/>
    <cellStyle name="Normal 3 2 2 4 3 3 6 2" xfId="22778"/>
    <cellStyle name="Normal 3 2 2 4 3 3 6 2 2" xfId="52690"/>
    <cellStyle name="Normal 3 2 2 4 3 3 6 3" xfId="32624"/>
    <cellStyle name="Normal 3 2 2 4 3 3 7" xfId="15300"/>
    <cellStyle name="Normal 3 2 2 4 3 3 7 2" xfId="45212"/>
    <cellStyle name="Normal 3 2 2 4 3 3 8" xfId="30256"/>
    <cellStyle name="Normal 3 2 2 4 3 4" xfId="558"/>
    <cellStyle name="Normal 3 2 2 4 3 4 2" xfId="2711"/>
    <cellStyle name="Normal 3 2 2 4 3 4 2 2" xfId="2712"/>
    <cellStyle name="Normal 3 2 2 4 3 4 2 2 2" xfId="2713"/>
    <cellStyle name="Normal 3 2 2 4 3 4 2 2 2 2" xfId="2714"/>
    <cellStyle name="Normal 3 2 2 4 3 4 2 2 2 2 2" xfId="24122"/>
    <cellStyle name="Normal 3 2 2 4 3 4 2 2 2 2 2 2" xfId="54034"/>
    <cellStyle name="Normal 3 2 2 4 3 4 2 2 2 2 3" xfId="32628"/>
    <cellStyle name="Normal 3 2 2 4 3 4 2 2 2 3" xfId="16644"/>
    <cellStyle name="Normal 3 2 2 4 3 4 2 2 2 3 2" xfId="46556"/>
    <cellStyle name="Normal 3 2 2 4 3 4 2 2 2 4" xfId="32627"/>
    <cellStyle name="Normal 3 2 2 4 3 4 2 2 3" xfId="2715"/>
    <cellStyle name="Normal 3 2 2 4 3 4 2 2 3 2" xfId="24121"/>
    <cellStyle name="Normal 3 2 2 4 3 4 2 2 3 2 2" xfId="54033"/>
    <cellStyle name="Normal 3 2 2 4 3 4 2 2 3 3" xfId="32629"/>
    <cellStyle name="Normal 3 2 2 4 3 4 2 2 4" xfId="16643"/>
    <cellStyle name="Normal 3 2 2 4 3 4 2 2 4 2" xfId="46555"/>
    <cellStyle name="Normal 3 2 2 4 3 4 2 2 5" xfId="32626"/>
    <cellStyle name="Normal 3 2 2 4 3 4 2 3" xfId="2716"/>
    <cellStyle name="Normal 3 2 2 4 3 4 2 3 2" xfId="2717"/>
    <cellStyle name="Normal 3 2 2 4 3 4 2 3 2 2" xfId="24123"/>
    <cellStyle name="Normal 3 2 2 4 3 4 2 3 2 2 2" xfId="54035"/>
    <cellStyle name="Normal 3 2 2 4 3 4 2 3 2 3" xfId="32631"/>
    <cellStyle name="Normal 3 2 2 4 3 4 2 3 3" xfId="16645"/>
    <cellStyle name="Normal 3 2 2 4 3 4 2 3 3 2" xfId="46557"/>
    <cellStyle name="Normal 3 2 2 4 3 4 2 3 4" xfId="32630"/>
    <cellStyle name="Normal 3 2 2 4 3 4 2 4" xfId="2718"/>
    <cellStyle name="Normal 3 2 2 4 3 4 2 4 2" xfId="24120"/>
    <cellStyle name="Normal 3 2 2 4 3 4 2 4 2 2" xfId="54032"/>
    <cellStyle name="Normal 3 2 2 4 3 4 2 4 3" xfId="32632"/>
    <cellStyle name="Normal 3 2 2 4 3 4 2 5" xfId="16642"/>
    <cellStyle name="Normal 3 2 2 4 3 4 2 5 2" xfId="46554"/>
    <cellStyle name="Normal 3 2 2 4 3 4 2 6" xfId="32625"/>
    <cellStyle name="Normal 3 2 2 4 3 4 3" xfId="2719"/>
    <cellStyle name="Normal 3 2 2 4 3 4 3 2" xfId="2720"/>
    <cellStyle name="Normal 3 2 2 4 3 4 3 2 2" xfId="2721"/>
    <cellStyle name="Normal 3 2 2 4 3 4 3 2 2 2" xfId="24125"/>
    <cellStyle name="Normal 3 2 2 4 3 4 3 2 2 2 2" xfId="54037"/>
    <cellStyle name="Normal 3 2 2 4 3 4 3 2 2 3" xfId="32635"/>
    <cellStyle name="Normal 3 2 2 4 3 4 3 2 3" xfId="16647"/>
    <cellStyle name="Normal 3 2 2 4 3 4 3 2 3 2" xfId="46559"/>
    <cellStyle name="Normal 3 2 2 4 3 4 3 2 4" xfId="32634"/>
    <cellStyle name="Normal 3 2 2 4 3 4 3 3" xfId="2722"/>
    <cellStyle name="Normal 3 2 2 4 3 4 3 3 2" xfId="24124"/>
    <cellStyle name="Normal 3 2 2 4 3 4 3 3 2 2" xfId="54036"/>
    <cellStyle name="Normal 3 2 2 4 3 4 3 3 3" xfId="32636"/>
    <cellStyle name="Normal 3 2 2 4 3 4 3 4" xfId="16646"/>
    <cellStyle name="Normal 3 2 2 4 3 4 3 4 2" xfId="46558"/>
    <cellStyle name="Normal 3 2 2 4 3 4 3 5" xfId="32633"/>
    <cellStyle name="Normal 3 2 2 4 3 4 4" xfId="2723"/>
    <cellStyle name="Normal 3 2 2 4 3 4 4 2" xfId="2724"/>
    <cellStyle name="Normal 3 2 2 4 3 4 4 2 2" xfId="24126"/>
    <cellStyle name="Normal 3 2 2 4 3 4 4 2 2 2" xfId="54038"/>
    <cellStyle name="Normal 3 2 2 4 3 4 4 2 3" xfId="32638"/>
    <cellStyle name="Normal 3 2 2 4 3 4 4 3" xfId="16648"/>
    <cellStyle name="Normal 3 2 2 4 3 4 4 3 2" xfId="46560"/>
    <cellStyle name="Normal 3 2 2 4 3 4 4 4" xfId="32637"/>
    <cellStyle name="Normal 3 2 2 4 3 4 5" xfId="2725"/>
    <cellStyle name="Normal 3 2 2 4 3 4 5 2" xfId="23021"/>
    <cellStyle name="Normal 3 2 2 4 3 4 5 2 2" xfId="52933"/>
    <cellStyle name="Normal 3 2 2 4 3 4 5 3" xfId="32639"/>
    <cellStyle name="Normal 3 2 2 4 3 4 6" xfId="15543"/>
    <cellStyle name="Normal 3 2 2 4 3 4 6 2" xfId="45455"/>
    <cellStyle name="Normal 3 2 2 4 3 4 7" xfId="30499"/>
    <cellStyle name="Normal 3 2 2 4 3 5" xfId="683"/>
    <cellStyle name="Normal 3 2 2 4 3 5 2" xfId="2726"/>
    <cellStyle name="Normal 3 2 2 4 3 5 2 2" xfId="2727"/>
    <cellStyle name="Normal 3 2 2 4 3 5 2 2 2" xfId="2728"/>
    <cellStyle name="Normal 3 2 2 4 3 5 2 2 2 2" xfId="2729"/>
    <cellStyle name="Normal 3 2 2 4 3 5 2 2 2 2 2" xfId="24129"/>
    <cellStyle name="Normal 3 2 2 4 3 5 2 2 2 2 2 2" xfId="54041"/>
    <cellStyle name="Normal 3 2 2 4 3 5 2 2 2 2 3" xfId="32643"/>
    <cellStyle name="Normal 3 2 2 4 3 5 2 2 2 3" xfId="16651"/>
    <cellStyle name="Normal 3 2 2 4 3 5 2 2 2 3 2" xfId="46563"/>
    <cellStyle name="Normal 3 2 2 4 3 5 2 2 2 4" xfId="32642"/>
    <cellStyle name="Normal 3 2 2 4 3 5 2 2 3" xfId="2730"/>
    <cellStyle name="Normal 3 2 2 4 3 5 2 2 3 2" xfId="24128"/>
    <cellStyle name="Normal 3 2 2 4 3 5 2 2 3 2 2" xfId="54040"/>
    <cellStyle name="Normal 3 2 2 4 3 5 2 2 3 3" xfId="32644"/>
    <cellStyle name="Normal 3 2 2 4 3 5 2 2 4" xfId="16650"/>
    <cellStyle name="Normal 3 2 2 4 3 5 2 2 4 2" xfId="46562"/>
    <cellStyle name="Normal 3 2 2 4 3 5 2 2 5" xfId="32641"/>
    <cellStyle name="Normal 3 2 2 4 3 5 2 3" xfId="2731"/>
    <cellStyle name="Normal 3 2 2 4 3 5 2 3 2" xfId="2732"/>
    <cellStyle name="Normal 3 2 2 4 3 5 2 3 2 2" xfId="24130"/>
    <cellStyle name="Normal 3 2 2 4 3 5 2 3 2 2 2" xfId="54042"/>
    <cellStyle name="Normal 3 2 2 4 3 5 2 3 2 3" xfId="32646"/>
    <cellStyle name="Normal 3 2 2 4 3 5 2 3 3" xfId="16652"/>
    <cellStyle name="Normal 3 2 2 4 3 5 2 3 3 2" xfId="46564"/>
    <cellStyle name="Normal 3 2 2 4 3 5 2 3 4" xfId="32645"/>
    <cellStyle name="Normal 3 2 2 4 3 5 2 4" xfId="2733"/>
    <cellStyle name="Normal 3 2 2 4 3 5 2 4 2" xfId="24127"/>
    <cellStyle name="Normal 3 2 2 4 3 5 2 4 2 2" xfId="54039"/>
    <cellStyle name="Normal 3 2 2 4 3 5 2 4 3" xfId="32647"/>
    <cellStyle name="Normal 3 2 2 4 3 5 2 5" xfId="16649"/>
    <cellStyle name="Normal 3 2 2 4 3 5 2 5 2" xfId="46561"/>
    <cellStyle name="Normal 3 2 2 4 3 5 2 6" xfId="32640"/>
    <cellStyle name="Normal 3 2 2 4 3 5 3" xfId="2734"/>
    <cellStyle name="Normal 3 2 2 4 3 5 3 2" xfId="2735"/>
    <cellStyle name="Normal 3 2 2 4 3 5 3 2 2" xfId="2736"/>
    <cellStyle name="Normal 3 2 2 4 3 5 3 2 2 2" xfId="24132"/>
    <cellStyle name="Normal 3 2 2 4 3 5 3 2 2 2 2" xfId="54044"/>
    <cellStyle name="Normal 3 2 2 4 3 5 3 2 2 3" xfId="32650"/>
    <cellStyle name="Normal 3 2 2 4 3 5 3 2 3" xfId="16654"/>
    <cellStyle name="Normal 3 2 2 4 3 5 3 2 3 2" xfId="46566"/>
    <cellStyle name="Normal 3 2 2 4 3 5 3 2 4" xfId="32649"/>
    <cellStyle name="Normal 3 2 2 4 3 5 3 3" xfId="2737"/>
    <cellStyle name="Normal 3 2 2 4 3 5 3 3 2" xfId="24131"/>
    <cellStyle name="Normal 3 2 2 4 3 5 3 3 2 2" xfId="54043"/>
    <cellStyle name="Normal 3 2 2 4 3 5 3 3 3" xfId="32651"/>
    <cellStyle name="Normal 3 2 2 4 3 5 3 4" xfId="16653"/>
    <cellStyle name="Normal 3 2 2 4 3 5 3 4 2" xfId="46565"/>
    <cellStyle name="Normal 3 2 2 4 3 5 3 5" xfId="32648"/>
    <cellStyle name="Normal 3 2 2 4 3 5 4" xfId="2738"/>
    <cellStyle name="Normal 3 2 2 4 3 5 4 2" xfId="2739"/>
    <cellStyle name="Normal 3 2 2 4 3 5 4 2 2" xfId="24133"/>
    <cellStyle name="Normal 3 2 2 4 3 5 4 2 2 2" xfId="54045"/>
    <cellStyle name="Normal 3 2 2 4 3 5 4 2 3" xfId="32653"/>
    <cellStyle name="Normal 3 2 2 4 3 5 4 3" xfId="16655"/>
    <cellStyle name="Normal 3 2 2 4 3 5 4 3 2" xfId="46567"/>
    <cellStyle name="Normal 3 2 2 4 3 5 4 4" xfId="32652"/>
    <cellStyle name="Normal 3 2 2 4 3 5 5" xfId="2740"/>
    <cellStyle name="Normal 3 2 2 4 3 5 5 2" xfId="23146"/>
    <cellStyle name="Normal 3 2 2 4 3 5 5 2 2" xfId="53058"/>
    <cellStyle name="Normal 3 2 2 4 3 5 5 3" xfId="32654"/>
    <cellStyle name="Normal 3 2 2 4 3 5 6" xfId="15668"/>
    <cellStyle name="Normal 3 2 2 4 3 5 6 2" xfId="45580"/>
    <cellStyle name="Normal 3 2 2 4 3 5 7" xfId="30624"/>
    <cellStyle name="Normal 3 2 2 4 3 6" xfId="2741"/>
    <cellStyle name="Normal 3 2 2 4 3 6 2" xfId="2742"/>
    <cellStyle name="Normal 3 2 2 4 3 6 2 2" xfId="2743"/>
    <cellStyle name="Normal 3 2 2 4 3 6 2 2 2" xfId="2744"/>
    <cellStyle name="Normal 3 2 2 4 3 6 2 2 2 2" xfId="2745"/>
    <cellStyle name="Normal 3 2 2 4 3 6 2 2 2 2 2" xfId="24137"/>
    <cellStyle name="Normal 3 2 2 4 3 6 2 2 2 2 2 2" xfId="54049"/>
    <cellStyle name="Normal 3 2 2 4 3 6 2 2 2 2 3" xfId="32659"/>
    <cellStyle name="Normal 3 2 2 4 3 6 2 2 2 3" xfId="16659"/>
    <cellStyle name="Normal 3 2 2 4 3 6 2 2 2 3 2" xfId="46571"/>
    <cellStyle name="Normal 3 2 2 4 3 6 2 2 2 4" xfId="32658"/>
    <cellStyle name="Normal 3 2 2 4 3 6 2 2 3" xfId="2746"/>
    <cellStyle name="Normal 3 2 2 4 3 6 2 2 3 2" xfId="24136"/>
    <cellStyle name="Normal 3 2 2 4 3 6 2 2 3 2 2" xfId="54048"/>
    <cellStyle name="Normal 3 2 2 4 3 6 2 2 3 3" xfId="32660"/>
    <cellStyle name="Normal 3 2 2 4 3 6 2 2 4" xfId="16658"/>
    <cellStyle name="Normal 3 2 2 4 3 6 2 2 4 2" xfId="46570"/>
    <cellStyle name="Normal 3 2 2 4 3 6 2 2 5" xfId="32657"/>
    <cellStyle name="Normal 3 2 2 4 3 6 2 3" xfId="2747"/>
    <cellStyle name="Normal 3 2 2 4 3 6 2 3 2" xfId="2748"/>
    <cellStyle name="Normal 3 2 2 4 3 6 2 3 2 2" xfId="24138"/>
    <cellStyle name="Normal 3 2 2 4 3 6 2 3 2 2 2" xfId="54050"/>
    <cellStyle name="Normal 3 2 2 4 3 6 2 3 2 3" xfId="32662"/>
    <cellStyle name="Normal 3 2 2 4 3 6 2 3 3" xfId="16660"/>
    <cellStyle name="Normal 3 2 2 4 3 6 2 3 3 2" xfId="46572"/>
    <cellStyle name="Normal 3 2 2 4 3 6 2 3 4" xfId="32661"/>
    <cellStyle name="Normal 3 2 2 4 3 6 2 4" xfId="2749"/>
    <cellStyle name="Normal 3 2 2 4 3 6 2 4 2" xfId="24135"/>
    <cellStyle name="Normal 3 2 2 4 3 6 2 4 2 2" xfId="54047"/>
    <cellStyle name="Normal 3 2 2 4 3 6 2 4 3" xfId="32663"/>
    <cellStyle name="Normal 3 2 2 4 3 6 2 5" xfId="16657"/>
    <cellStyle name="Normal 3 2 2 4 3 6 2 5 2" xfId="46569"/>
    <cellStyle name="Normal 3 2 2 4 3 6 2 6" xfId="32656"/>
    <cellStyle name="Normal 3 2 2 4 3 6 3" xfId="2750"/>
    <cellStyle name="Normal 3 2 2 4 3 6 3 2" xfId="2751"/>
    <cellStyle name="Normal 3 2 2 4 3 6 3 2 2" xfId="2752"/>
    <cellStyle name="Normal 3 2 2 4 3 6 3 2 2 2" xfId="24140"/>
    <cellStyle name="Normal 3 2 2 4 3 6 3 2 2 2 2" xfId="54052"/>
    <cellStyle name="Normal 3 2 2 4 3 6 3 2 2 3" xfId="32666"/>
    <cellStyle name="Normal 3 2 2 4 3 6 3 2 3" xfId="16662"/>
    <cellStyle name="Normal 3 2 2 4 3 6 3 2 3 2" xfId="46574"/>
    <cellStyle name="Normal 3 2 2 4 3 6 3 2 4" xfId="32665"/>
    <cellStyle name="Normal 3 2 2 4 3 6 3 3" xfId="2753"/>
    <cellStyle name="Normal 3 2 2 4 3 6 3 3 2" xfId="24139"/>
    <cellStyle name="Normal 3 2 2 4 3 6 3 3 2 2" xfId="54051"/>
    <cellStyle name="Normal 3 2 2 4 3 6 3 3 3" xfId="32667"/>
    <cellStyle name="Normal 3 2 2 4 3 6 3 4" xfId="16661"/>
    <cellStyle name="Normal 3 2 2 4 3 6 3 4 2" xfId="46573"/>
    <cellStyle name="Normal 3 2 2 4 3 6 3 5" xfId="32664"/>
    <cellStyle name="Normal 3 2 2 4 3 6 4" xfId="2754"/>
    <cellStyle name="Normal 3 2 2 4 3 6 4 2" xfId="2755"/>
    <cellStyle name="Normal 3 2 2 4 3 6 4 2 2" xfId="24141"/>
    <cellStyle name="Normal 3 2 2 4 3 6 4 2 2 2" xfId="54053"/>
    <cellStyle name="Normal 3 2 2 4 3 6 4 2 3" xfId="32669"/>
    <cellStyle name="Normal 3 2 2 4 3 6 4 3" xfId="16663"/>
    <cellStyle name="Normal 3 2 2 4 3 6 4 3 2" xfId="46575"/>
    <cellStyle name="Normal 3 2 2 4 3 6 4 4" xfId="32668"/>
    <cellStyle name="Normal 3 2 2 4 3 6 5" xfId="2756"/>
    <cellStyle name="Normal 3 2 2 4 3 6 5 2" xfId="24134"/>
    <cellStyle name="Normal 3 2 2 4 3 6 5 2 2" xfId="54046"/>
    <cellStyle name="Normal 3 2 2 4 3 6 5 3" xfId="32670"/>
    <cellStyle name="Normal 3 2 2 4 3 6 6" xfId="16656"/>
    <cellStyle name="Normal 3 2 2 4 3 6 6 2" xfId="46568"/>
    <cellStyle name="Normal 3 2 2 4 3 6 7" xfId="32655"/>
    <cellStyle name="Normal 3 2 2 4 3 7" xfId="2757"/>
    <cellStyle name="Normal 3 2 2 4 3 7 2" xfId="2758"/>
    <cellStyle name="Normal 3 2 2 4 3 7 2 2" xfId="2759"/>
    <cellStyle name="Normal 3 2 2 4 3 7 2 2 2" xfId="2760"/>
    <cellStyle name="Normal 3 2 2 4 3 7 2 2 2 2" xfId="24144"/>
    <cellStyle name="Normal 3 2 2 4 3 7 2 2 2 2 2" xfId="54056"/>
    <cellStyle name="Normal 3 2 2 4 3 7 2 2 2 3" xfId="32674"/>
    <cellStyle name="Normal 3 2 2 4 3 7 2 2 3" xfId="16666"/>
    <cellStyle name="Normal 3 2 2 4 3 7 2 2 3 2" xfId="46578"/>
    <cellStyle name="Normal 3 2 2 4 3 7 2 2 4" xfId="32673"/>
    <cellStyle name="Normal 3 2 2 4 3 7 2 3" xfId="2761"/>
    <cellStyle name="Normal 3 2 2 4 3 7 2 3 2" xfId="24143"/>
    <cellStyle name="Normal 3 2 2 4 3 7 2 3 2 2" xfId="54055"/>
    <cellStyle name="Normal 3 2 2 4 3 7 2 3 3" xfId="32675"/>
    <cellStyle name="Normal 3 2 2 4 3 7 2 4" xfId="16665"/>
    <cellStyle name="Normal 3 2 2 4 3 7 2 4 2" xfId="46577"/>
    <cellStyle name="Normal 3 2 2 4 3 7 2 5" xfId="32672"/>
    <cellStyle name="Normal 3 2 2 4 3 7 3" xfId="2762"/>
    <cellStyle name="Normal 3 2 2 4 3 7 3 2" xfId="2763"/>
    <cellStyle name="Normal 3 2 2 4 3 7 3 2 2" xfId="24145"/>
    <cellStyle name="Normal 3 2 2 4 3 7 3 2 2 2" xfId="54057"/>
    <cellStyle name="Normal 3 2 2 4 3 7 3 2 3" xfId="32677"/>
    <cellStyle name="Normal 3 2 2 4 3 7 3 3" xfId="16667"/>
    <cellStyle name="Normal 3 2 2 4 3 7 3 3 2" xfId="46579"/>
    <cellStyle name="Normal 3 2 2 4 3 7 3 4" xfId="32676"/>
    <cellStyle name="Normal 3 2 2 4 3 7 4" xfId="2764"/>
    <cellStyle name="Normal 3 2 2 4 3 7 4 2" xfId="24142"/>
    <cellStyle name="Normal 3 2 2 4 3 7 4 2 2" xfId="54054"/>
    <cellStyle name="Normal 3 2 2 4 3 7 4 3" xfId="32678"/>
    <cellStyle name="Normal 3 2 2 4 3 7 5" xfId="16664"/>
    <cellStyle name="Normal 3 2 2 4 3 7 5 2" xfId="46576"/>
    <cellStyle name="Normal 3 2 2 4 3 7 6" xfId="32671"/>
    <cellStyle name="Normal 3 2 2 4 3 8" xfId="2765"/>
    <cellStyle name="Normal 3 2 2 4 3 8 2" xfId="2766"/>
    <cellStyle name="Normal 3 2 2 4 3 8 2 2" xfId="2767"/>
    <cellStyle name="Normal 3 2 2 4 3 8 2 2 2" xfId="2768"/>
    <cellStyle name="Normal 3 2 2 4 3 8 2 2 2 2" xfId="24148"/>
    <cellStyle name="Normal 3 2 2 4 3 8 2 2 2 2 2" xfId="54060"/>
    <cellStyle name="Normal 3 2 2 4 3 8 2 2 2 3" xfId="32682"/>
    <cellStyle name="Normal 3 2 2 4 3 8 2 2 3" xfId="16670"/>
    <cellStyle name="Normal 3 2 2 4 3 8 2 2 3 2" xfId="46582"/>
    <cellStyle name="Normal 3 2 2 4 3 8 2 2 4" xfId="32681"/>
    <cellStyle name="Normal 3 2 2 4 3 8 2 3" xfId="2769"/>
    <cellStyle name="Normal 3 2 2 4 3 8 2 3 2" xfId="24147"/>
    <cellStyle name="Normal 3 2 2 4 3 8 2 3 2 2" xfId="54059"/>
    <cellStyle name="Normal 3 2 2 4 3 8 2 3 3" xfId="32683"/>
    <cellStyle name="Normal 3 2 2 4 3 8 2 4" xfId="16669"/>
    <cellStyle name="Normal 3 2 2 4 3 8 2 4 2" xfId="46581"/>
    <cellStyle name="Normal 3 2 2 4 3 8 2 5" xfId="32680"/>
    <cellStyle name="Normal 3 2 2 4 3 8 3" xfId="2770"/>
    <cellStyle name="Normal 3 2 2 4 3 8 3 2" xfId="2771"/>
    <cellStyle name="Normal 3 2 2 4 3 8 3 2 2" xfId="24149"/>
    <cellStyle name="Normal 3 2 2 4 3 8 3 2 2 2" xfId="54061"/>
    <cellStyle name="Normal 3 2 2 4 3 8 3 2 3" xfId="32685"/>
    <cellStyle name="Normal 3 2 2 4 3 8 3 3" xfId="16671"/>
    <cellStyle name="Normal 3 2 2 4 3 8 3 3 2" xfId="46583"/>
    <cellStyle name="Normal 3 2 2 4 3 8 3 4" xfId="32684"/>
    <cellStyle name="Normal 3 2 2 4 3 8 4" xfId="2772"/>
    <cellStyle name="Normal 3 2 2 4 3 8 4 2" xfId="24146"/>
    <cellStyle name="Normal 3 2 2 4 3 8 4 2 2" xfId="54058"/>
    <cellStyle name="Normal 3 2 2 4 3 8 4 3" xfId="32686"/>
    <cellStyle name="Normal 3 2 2 4 3 8 5" xfId="16668"/>
    <cellStyle name="Normal 3 2 2 4 3 8 5 2" xfId="46580"/>
    <cellStyle name="Normal 3 2 2 4 3 8 6" xfId="32679"/>
    <cellStyle name="Normal 3 2 2 4 3 9" xfId="2773"/>
    <cellStyle name="Normal 3 2 2 4 3 9 2" xfId="2774"/>
    <cellStyle name="Normal 3 2 2 4 3 9 2 2" xfId="2775"/>
    <cellStyle name="Normal 3 2 2 4 3 9 2 2 2" xfId="24151"/>
    <cellStyle name="Normal 3 2 2 4 3 9 2 2 2 2" xfId="54063"/>
    <cellStyle name="Normal 3 2 2 4 3 9 2 2 3" xfId="32689"/>
    <cellStyle name="Normal 3 2 2 4 3 9 2 3" xfId="16673"/>
    <cellStyle name="Normal 3 2 2 4 3 9 2 3 2" xfId="46585"/>
    <cellStyle name="Normal 3 2 2 4 3 9 2 4" xfId="32688"/>
    <cellStyle name="Normal 3 2 2 4 3 9 3" xfId="2776"/>
    <cellStyle name="Normal 3 2 2 4 3 9 3 2" xfId="24150"/>
    <cellStyle name="Normal 3 2 2 4 3 9 3 2 2" xfId="54062"/>
    <cellStyle name="Normal 3 2 2 4 3 9 3 3" xfId="32690"/>
    <cellStyle name="Normal 3 2 2 4 3 9 4" xfId="16672"/>
    <cellStyle name="Normal 3 2 2 4 3 9 4 2" xfId="46584"/>
    <cellStyle name="Normal 3 2 2 4 3 9 5" xfId="32687"/>
    <cellStyle name="Normal 3 2 2 4 4" xfId="351"/>
    <cellStyle name="Normal 3 2 2 4 4 2" xfId="2777"/>
    <cellStyle name="Normal 3 2 2 4 4 2 2" xfId="2778"/>
    <cellStyle name="Normal 3 2 2 4 4 2 2 2" xfId="2779"/>
    <cellStyle name="Normal 3 2 2 4 4 2 2 2 2" xfId="2780"/>
    <cellStyle name="Normal 3 2 2 4 4 2 2 2 2 2" xfId="24154"/>
    <cellStyle name="Normal 3 2 2 4 4 2 2 2 2 2 2" xfId="54066"/>
    <cellStyle name="Normal 3 2 2 4 4 2 2 2 2 3" xfId="32694"/>
    <cellStyle name="Normal 3 2 2 4 4 2 2 2 3" xfId="16676"/>
    <cellStyle name="Normal 3 2 2 4 4 2 2 2 3 2" xfId="46588"/>
    <cellStyle name="Normal 3 2 2 4 4 2 2 2 4" xfId="32693"/>
    <cellStyle name="Normal 3 2 2 4 4 2 2 3" xfId="2781"/>
    <cellStyle name="Normal 3 2 2 4 4 2 2 3 2" xfId="24153"/>
    <cellStyle name="Normal 3 2 2 4 4 2 2 3 2 2" xfId="54065"/>
    <cellStyle name="Normal 3 2 2 4 4 2 2 3 3" xfId="32695"/>
    <cellStyle name="Normal 3 2 2 4 4 2 2 4" xfId="16675"/>
    <cellStyle name="Normal 3 2 2 4 4 2 2 4 2" xfId="46587"/>
    <cellStyle name="Normal 3 2 2 4 4 2 2 5" xfId="32692"/>
    <cellStyle name="Normal 3 2 2 4 4 2 3" xfId="2782"/>
    <cellStyle name="Normal 3 2 2 4 4 2 3 2" xfId="2783"/>
    <cellStyle name="Normal 3 2 2 4 4 2 3 2 2" xfId="24155"/>
    <cellStyle name="Normal 3 2 2 4 4 2 3 2 2 2" xfId="54067"/>
    <cellStyle name="Normal 3 2 2 4 4 2 3 2 3" xfId="32697"/>
    <cellStyle name="Normal 3 2 2 4 4 2 3 3" xfId="16677"/>
    <cellStyle name="Normal 3 2 2 4 4 2 3 3 2" xfId="46589"/>
    <cellStyle name="Normal 3 2 2 4 4 2 3 4" xfId="32696"/>
    <cellStyle name="Normal 3 2 2 4 4 2 4" xfId="2784"/>
    <cellStyle name="Normal 3 2 2 4 4 2 4 2" xfId="24152"/>
    <cellStyle name="Normal 3 2 2 4 4 2 4 2 2" xfId="54064"/>
    <cellStyle name="Normal 3 2 2 4 4 2 4 3" xfId="32698"/>
    <cellStyle name="Normal 3 2 2 4 4 2 5" xfId="16674"/>
    <cellStyle name="Normal 3 2 2 4 4 2 5 2" xfId="46586"/>
    <cellStyle name="Normal 3 2 2 4 4 2 6" xfId="32691"/>
    <cellStyle name="Normal 3 2 2 4 4 3" xfId="2785"/>
    <cellStyle name="Normal 3 2 2 4 4 3 2" xfId="2786"/>
    <cellStyle name="Normal 3 2 2 4 4 3 2 2" xfId="2787"/>
    <cellStyle name="Normal 3 2 2 4 4 3 2 2 2" xfId="2788"/>
    <cellStyle name="Normal 3 2 2 4 4 3 2 2 2 2" xfId="24158"/>
    <cellStyle name="Normal 3 2 2 4 4 3 2 2 2 2 2" xfId="54070"/>
    <cellStyle name="Normal 3 2 2 4 4 3 2 2 2 3" xfId="32702"/>
    <cellStyle name="Normal 3 2 2 4 4 3 2 2 3" xfId="16680"/>
    <cellStyle name="Normal 3 2 2 4 4 3 2 2 3 2" xfId="46592"/>
    <cellStyle name="Normal 3 2 2 4 4 3 2 2 4" xfId="32701"/>
    <cellStyle name="Normal 3 2 2 4 4 3 2 3" xfId="2789"/>
    <cellStyle name="Normal 3 2 2 4 4 3 2 3 2" xfId="24157"/>
    <cellStyle name="Normal 3 2 2 4 4 3 2 3 2 2" xfId="54069"/>
    <cellStyle name="Normal 3 2 2 4 4 3 2 3 3" xfId="32703"/>
    <cellStyle name="Normal 3 2 2 4 4 3 2 4" xfId="16679"/>
    <cellStyle name="Normal 3 2 2 4 4 3 2 4 2" xfId="46591"/>
    <cellStyle name="Normal 3 2 2 4 4 3 2 5" xfId="32700"/>
    <cellStyle name="Normal 3 2 2 4 4 3 3" xfId="2790"/>
    <cellStyle name="Normal 3 2 2 4 4 3 3 2" xfId="2791"/>
    <cellStyle name="Normal 3 2 2 4 4 3 3 2 2" xfId="24159"/>
    <cellStyle name="Normal 3 2 2 4 4 3 3 2 2 2" xfId="54071"/>
    <cellStyle name="Normal 3 2 2 4 4 3 3 2 3" xfId="32705"/>
    <cellStyle name="Normal 3 2 2 4 4 3 3 3" xfId="16681"/>
    <cellStyle name="Normal 3 2 2 4 4 3 3 3 2" xfId="46593"/>
    <cellStyle name="Normal 3 2 2 4 4 3 3 4" xfId="32704"/>
    <cellStyle name="Normal 3 2 2 4 4 3 4" xfId="2792"/>
    <cellStyle name="Normal 3 2 2 4 4 3 4 2" xfId="24156"/>
    <cellStyle name="Normal 3 2 2 4 4 3 4 2 2" xfId="54068"/>
    <cellStyle name="Normal 3 2 2 4 4 3 4 3" xfId="32706"/>
    <cellStyle name="Normal 3 2 2 4 4 3 5" xfId="16678"/>
    <cellStyle name="Normal 3 2 2 4 4 3 5 2" xfId="46590"/>
    <cellStyle name="Normal 3 2 2 4 4 3 6" xfId="32699"/>
    <cellStyle name="Normal 3 2 2 4 4 4" xfId="2793"/>
    <cellStyle name="Normal 3 2 2 4 4 4 2" xfId="2794"/>
    <cellStyle name="Normal 3 2 2 4 4 4 2 2" xfId="2795"/>
    <cellStyle name="Normal 3 2 2 4 4 4 2 2 2" xfId="24161"/>
    <cellStyle name="Normal 3 2 2 4 4 4 2 2 2 2" xfId="54073"/>
    <cellStyle name="Normal 3 2 2 4 4 4 2 2 3" xfId="32709"/>
    <cellStyle name="Normal 3 2 2 4 4 4 2 3" xfId="16683"/>
    <cellStyle name="Normal 3 2 2 4 4 4 2 3 2" xfId="46595"/>
    <cellStyle name="Normal 3 2 2 4 4 4 2 4" xfId="32708"/>
    <cellStyle name="Normal 3 2 2 4 4 4 3" xfId="2796"/>
    <cellStyle name="Normal 3 2 2 4 4 4 3 2" xfId="24160"/>
    <cellStyle name="Normal 3 2 2 4 4 4 3 2 2" xfId="54072"/>
    <cellStyle name="Normal 3 2 2 4 4 4 3 3" xfId="32710"/>
    <cellStyle name="Normal 3 2 2 4 4 4 4" xfId="16682"/>
    <cellStyle name="Normal 3 2 2 4 4 4 4 2" xfId="46594"/>
    <cellStyle name="Normal 3 2 2 4 4 4 5" xfId="32707"/>
    <cellStyle name="Normal 3 2 2 4 4 5" xfId="2797"/>
    <cellStyle name="Normal 3 2 2 4 4 5 2" xfId="2798"/>
    <cellStyle name="Normal 3 2 2 4 4 5 2 2" xfId="24162"/>
    <cellStyle name="Normal 3 2 2 4 4 5 2 2 2" xfId="54074"/>
    <cellStyle name="Normal 3 2 2 4 4 5 2 3" xfId="32712"/>
    <cellStyle name="Normal 3 2 2 4 4 5 3" xfId="16684"/>
    <cellStyle name="Normal 3 2 2 4 4 5 3 2" xfId="46596"/>
    <cellStyle name="Normal 3 2 2 4 4 5 4" xfId="32711"/>
    <cellStyle name="Normal 3 2 2 4 4 6" xfId="2799"/>
    <cellStyle name="Normal 3 2 2 4 4 6 2" xfId="22815"/>
    <cellStyle name="Normal 3 2 2 4 4 6 2 2" xfId="52727"/>
    <cellStyle name="Normal 3 2 2 4 4 6 3" xfId="32713"/>
    <cellStyle name="Normal 3 2 2 4 4 7" xfId="15337"/>
    <cellStyle name="Normal 3 2 2 4 4 7 2" xfId="45249"/>
    <cellStyle name="Normal 3 2 2 4 4 8" xfId="30293"/>
    <cellStyle name="Normal 3 2 2 4 5" xfId="238"/>
    <cellStyle name="Normal 3 2 2 4 5 2" xfId="2800"/>
    <cellStyle name="Normal 3 2 2 4 5 2 2" xfId="2801"/>
    <cellStyle name="Normal 3 2 2 4 5 2 2 2" xfId="2802"/>
    <cellStyle name="Normal 3 2 2 4 5 2 2 2 2" xfId="2803"/>
    <cellStyle name="Normal 3 2 2 4 5 2 2 2 2 2" xfId="24165"/>
    <cellStyle name="Normal 3 2 2 4 5 2 2 2 2 2 2" xfId="54077"/>
    <cellStyle name="Normal 3 2 2 4 5 2 2 2 2 3" xfId="32717"/>
    <cellStyle name="Normal 3 2 2 4 5 2 2 2 3" xfId="16687"/>
    <cellStyle name="Normal 3 2 2 4 5 2 2 2 3 2" xfId="46599"/>
    <cellStyle name="Normal 3 2 2 4 5 2 2 2 4" xfId="32716"/>
    <cellStyle name="Normal 3 2 2 4 5 2 2 3" xfId="2804"/>
    <cellStyle name="Normal 3 2 2 4 5 2 2 3 2" xfId="24164"/>
    <cellStyle name="Normal 3 2 2 4 5 2 2 3 2 2" xfId="54076"/>
    <cellStyle name="Normal 3 2 2 4 5 2 2 3 3" xfId="32718"/>
    <cellStyle name="Normal 3 2 2 4 5 2 2 4" xfId="16686"/>
    <cellStyle name="Normal 3 2 2 4 5 2 2 4 2" xfId="46598"/>
    <cellStyle name="Normal 3 2 2 4 5 2 2 5" xfId="32715"/>
    <cellStyle name="Normal 3 2 2 4 5 2 3" xfId="2805"/>
    <cellStyle name="Normal 3 2 2 4 5 2 3 2" xfId="2806"/>
    <cellStyle name="Normal 3 2 2 4 5 2 3 2 2" xfId="24166"/>
    <cellStyle name="Normal 3 2 2 4 5 2 3 2 2 2" xfId="54078"/>
    <cellStyle name="Normal 3 2 2 4 5 2 3 2 3" xfId="32720"/>
    <cellStyle name="Normal 3 2 2 4 5 2 3 3" xfId="16688"/>
    <cellStyle name="Normal 3 2 2 4 5 2 3 3 2" xfId="46600"/>
    <cellStyle name="Normal 3 2 2 4 5 2 3 4" xfId="32719"/>
    <cellStyle name="Normal 3 2 2 4 5 2 4" xfId="2807"/>
    <cellStyle name="Normal 3 2 2 4 5 2 4 2" xfId="24163"/>
    <cellStyle name="Normal 3 2 2 4 5 2 4 2 2" xfId="54075"/>
    <cellStyle name="Normal 3 2 2 4 5 2 4 3" xfId="32721"/>
    <cellStyle name="Normal 3 2 2 4 5 2 5" xfId="16685"/>
    <cellStyle name="Normal 3 2 2 4 5 2 5 2" xfId="46597"/>
    <cellStyle name="Normal 3 2 2 4 5 2 6" xfId="32714"/>
    <cellStyle name="Normal 3 2 2 4 5 3" xfId="2808"/>
    <cellStyle name="Normal 3 2 2 4 5 3 2" xfId="2809"/>
    <cellStyle name="Normal 3 2 2 4 5 3 2 2" xfId="2810"/>
    <cellStyle name="Normal 3 2 2 4 5 3 2 2 2" xfId="2811"/>
    <cellStyle name="Normal 3 2 2 4 5 3 2 2 2 2" xfId="24169"/>
    <cellStyle name="Normal 3 2 2 4 5 3 2 2 2 2 2" xfId="54081"/>
    <cellStyle name="Normal 3 2 2 4 5 3 2 2 2 3" xfId="32725"/>
    <cellStyle name="Normal 3 2 2 4 5 3 2 2 3" xfId="16691"/>
    <cellStyle name="Normal 3 2 2 4 5 3 2 2 3 2" xfId="46603"/>
    <cellStyle name="Normal 3 2 2 4 5 3 2 2 4" xfId="32724"/>
    <cellStyle name="Normal 3 2 2 4 5 3 2 3" xfId="2812"/>
    <cellStyle name="Normal 3 2 2 4 5 3 2 3 2" xfId="24168"/>
    <cellStyle name="Normal 3 2 2 4 5 3 2 3 2 2" xfId="54080"/>
    <cellStyle name="Normal 3 2 2 4 5 3 2 3 3" xfId="32726"/>
    <cellStyle name="Normal 3 2 2 4 5 3 2 4" xfId="16690"/>
    <cellStyle name="Normal 3 2 2 4 5 3 2 4 2" xfId="46602"/>
    <cellStyle name="Normal 3 2 2 4 5 3 2 5" xfId="32723"/>
    <cellStyle name="Normal 3 2 2 4 5 3 3" xfId="2813"/>
    <cellStyle name="Normal 3 2 2 4 5 3 3 2" xfId="2814"/>
    <cellStyle name="Normal 3 2 2 4 5 3 3 2 2" xfId="24170"/>
    <cellStyle name="Normal 3 2 2 4 5 3 3 2 2 2" xfId="54082"/>
    <cellStyle name="Normal 3 2 2 4 5 3 3 2 3" xfId="32728"/>
    <cellStyle name="Normal 3 2 2 4 5 3 3 3" xfId="16692"/>
    <cellStyle name="Normal 3 2 2 4 5 3 3 3 2" xfId="46604"/>
    <cellStyle name="Normal 3 2 2 4 5 3 3 4" xfId="32727"/>
    <cellStyle name="Normal 3 2 2 4 5 3 4" xfId="2815"/>
    <cellStyle name="Normal 3 2 2 4 5 3 4 2" xfId="24167"/>
    <cellStyle name="Normal 3 2 2 4 5 3 4 2 2" xfId="54079"/>
    <cellStyle name="Normal 3 2 2 4 5 3 4 3" xfId="32729"/>
    <cellStyle name="Normal 3 2 2 4 5 3 5" xfId="16689"/>
    <cellStyle name="Normal 3 2 2 4 5 3 5 2" xfId="46601"/>
    <cellStyle name="Normal 3 2 2 4 5 3 6" xfId="32722"/>
    <cellStyle name="Normal 3 2 2 4 5 4" xfId="2816"/>
    <cellStyle name="Normal 3 2 2 4 5 4 2" xfId="2817"/>
    <cellStyle name="Normal 3 2 2 4 5 4 2 2" xfId="2818"/>
    <cellStyle name="Normal 3 2 2 4 5 4 2 2 2" xfId="24172"/>
    <cellStyle name="Normal 3 2 2 4 5 4 2 2 2 2" xfId="54084"/>
    <cellStyle name="Normal 3 2 2 4 5 4 2 2 3" xfId="32732"/>
    <cellStyle name="Normal 3 2 2 4 5 4 2 3" xfId="16694"/>
    <cellStyle name="Normal 3 2 2 4 5 4 2 3 2" xfId="46606"/>
    <cellStyle name="Normal 3 2 2 4 5 4 2 4" xfId="32731"/>
    <cellStyle name="Normal 3 2 2 4 5 4 3" xfId="2819"/>
    <cellStyle name="Normal 3 2 2 4 5 4 3 2" xfId="24171"/>
    <cellStyle name="Normal 3 2 2 4 5 4 3 2 2" xfId="54083"/>
    <cellStyle name="Normal 3 2 2 4 5 4 3 3" xfId="32733"/>
    <cellStyle name="Normal 3 2 2 4 5 4 4" xfId="16693"/>
    <cellStyle name="Normal 3 2 2 4 5 4 4 2" xfId="46605"/>
    <cellStyle name="Normal 3 2 2 4 5 4 5" xfId="32730"/>
    <cellStyle name="Normal 3 2 2 4 5 5" xfId="2820"/>
    <cellStyle name="Normal 3 2 2 4 5 5 2" xfId="2821"/>
    <cellStyle name="Normal 3 2 2 4 5 5 2 2" xfId="24173"/>
    <cellStyle name="Normal 3 2 2 4 5 5 2 2 2" xfId="54085"/>
    <cellStyle name="Normal 3 2 2 4 5 5 2 3" xfId="32735"/>
    <cellStyle name="Normal 3 2 2 4 5 5 3" xfId="16695"/>
    <cellStyle name="Normal 3 2 2 4 5 5 3 2" xfId="46607"/>
    <cellStyle name="Normal 3 2 2 4 5 5 4" xfId="32734"/>
    <cellStyle name="Normal 3 2 2 4 5 6" xfId="2822"/>
    <cellStyle name="Normal 3 2 2 4 5 6 2" xfId="22702"/>
    <cellStyle name="Normal 3 2 2 4 5 6 2 2" xfId="52614"/>
    <cellStyle name="Normal 3 2 2 4 5 6 3" xfId="32736"/>
    <cellStyle name="Normal 3 2 2 4 5 7" xfId="15224"/>
    <cellStyle name="Normal 3 2 2 4 5 7 2" xfId="45136"/>
    <cellStyle name="Normal 3 2 2 4 5 8" xfId="30180"/>
    <cellStyle name="Normal 3 2 2 4 6" xfId="477"/>
    <cellStyle name="Normal 3 2 2 4 6 2" xfId="2823"/>
    <cellStyle name="Normal 3 2 2 4 6 2 2" xfId="2824"/>
    <cellStyle name="Normal 3 2 2 4 6 2 2 2" xfId="2825"/>
    <cellStyle name="Normal 3 2 2 4 6 2 2 2 2" xfId="2826"/>
    <cellStyle name="Normal 3 2 2 4 6 2 2 2 2 2" xfId="24176"/>
    <cellStyle name="Normal 3 2 2 4 6 2 2 2 2 2 2" xfId="54088"/>
    <cellStyle name="Normal 3 2 2 4 6 2 2 2 2 3" xfId="32740"/>
    <cellStyle name="Normal 3 2 2 4 6 2 2 2 3" xfId="16698"/>
    <cellStyle name="Normal 3 2 2 4 6 2 2 2 3 2" xfId="46610"/>
    <cellStyle name="Normal 3 2 2 4 6 2 2 2 4" xfId="32739"/>
    <cellStyle name="Normal 3 2 2 4 6 2 2 3" xfId="2827"/>
    <cellStyle name="Normal 3 2 2 4 6 2 2 3 2" xfId="24175"/>
    <cellStyle name="Normal 3 2 2 4 6 2 2 3 2 2" xfId="54087"/>
    <cellStyle name="Normal 3 2 2 4 6 2 2 3 3" xfId="32741"/>
    <cellStyle name="Normal 3 2 2 4 6 2 2 4" xfId="16697"/>
    <cellStyle name="Normal 3 2 2 4 6 2 2 4 2" xfId="46609"/>
    <cellStyle name="Normal 3 2 2 4 6 2 2 5" xfId="32738"/>
    <cellStyle name="Normal 3 2 2 4 6 2 3" xfId="2828"/>
    <cellStyle name="Normal 3 2 2 4 6 2 3 2" xfId="2829"/>
    <cellStyle name="Normal 3 2 2 4 6 2 3 2 2" xfId="24177"/>
    <cellStyle name="Normal 3 2 2 4 6 2 3 2 2 2" xfId="54089"/>
    <cellStyle name="Normal 3 2 2 4 6 2 3 2 3" xfId="32743"/>
    <cellStyle name="Normal 3 2 2 4 6 2 3 3" xfId="16699"/>
    <cellStyle name="Normal 3 2 2 4 6 2 3 3 2" xfId="46611"/>
    <cellStyle name="Normal 3 2 2 4 6 2 3 4" xfId="32742"/>
    <cellStyle name="Normal 3 2 2 4 6 2 4" xfId="2830"/>
    <cellStyle name="Normal 3 2 2 4 6 2 4 2" xfId="24174"/>
    <cellStyle name="Normal 3 2 2 4 6 2 4 2 2" xfId="54086"/>
    <cellStyle name="Normal 3 2 2 4 6 2 4 3" xfId="32744"/>
    <cellStyle name="Normal 3 2 2 4 6 2 5" xfId="16696"/>
    <cellStyle name="Normal 3 2 2 4 6 2 5 2" xfId="46608"/>
    <cellStyle name="Normal 3 2 2 4 6 2 6" xfId="32737"/>
    <cellStyle name="Normal 3 2 2 4 6 3" xfId="2831"/>
    <cellStyle name="Normal 3 2 2 4 6 3 2" xfId="2832"/>
    <cellStyle name="Normal 3 2 2 4 6 3 2 2" xfId="2833"/>
    <cellStyle name="Normal 3 2 2 4 6 3 2 2 2" xfId="24179"/>
    <cellStyle name="Normal 3 2 2 4 6 3 2 2 2 2" xfId="54091"/>
    <cellStyle name="Normal 3 2 2 4 6 3 2 2 3" xfId="32747"/>
    <cellStyle name="Normal 3 2 2 4 6 3 2 3" xfId="16701"/>
    <cellStyle name="Normal 3 2 2 4 6 3 2 3 2" xfId="46613"/>
    <cellStyle name="Normal 3 2 2 4 6 3 2 4" xfId="32746"/>
    <cellStyle name="Normal 3 2 2 4 6 3 3" xfId="2834"/>
    <cellStyle name="Normal 3 2 2 4 6 3 3 2" xfId="24178"/>
    <cellStyle name="Normal 3 2 2 4 6 3 3 2 2" xfId="54090"/>
    <cellStyle name="Normal 3 2 2 4 6 3 3 3" xfId="32748"/>
    <cellStyle name="Normal 3 2 2 4 6 3 4" xfId="16700"/>
    <cellStyle name="Normal 3 2 2 4 6 3 4 2" xfId="46612"/>
    <cellStyle name="Normal 3 2 2 4 6 3 5" xfId="32745"/>
    <cellStyle name="Normal 3 2 2 4 6 4" xfId="2835"/>
    <cellStyle name="Normal 3 2 2 4 6 4 2" xfId="2836"/>
    <cellStyle name="Normal 3 2 2 4 6 4 2 2" xfId="24180"/>
    <cellStyle name="Normal 3 2 2 4 6 4 2 2 2" xfId="54092"/>
    <cellStyle name="Normal 3 2 2 4 6 4 2 3" xfId="32750"/>
    <cellStyle name="Normal 3 2 2 4 6 4 3" xfId="16702"/>
    <cellStyle name="Normal 3 2 2 4 6 4 3 2" xfId="46614"/>
    <cellStyle name="Normal 3 2 2 4 6 4 4" xfId="32749"/>
    <cellStyle name="Normal 3 2 2 4 6 5" xfId="2837"/>
    <cellStyle name="Normal 3 2 2 4 6 5 2" xfId="22940"/>
    <cellStyle name="Normal 3 2 2 4 6 5 2 2" xfId="52852"/>
    <cellStyle name="Normal 3 2 2 4 6 5 3" xfId="32751"/>
    <cellStyle name="Normal 3 2 2 4 6 6" xfId="15462"/>
    <cellStyle name="Normal 3 2 2 4 6 6 2" xfId="45374"/>
    <cellStyle name="Normal 3 2 2 4 6 7" xfId="30418"/>
    <cellStyle name="Normal 3 2 2 4 7" xfId="602"/>
    <cellStyle name="Normal 3 2 2 4 7 2" xfId="2838"/>
    <cellStyle name="Normal 3 2 2 4 7 2 2" xfId="2839"/>
    <cellStyle name="Normal 3 2 2 4 7 2 2 2" xfId="2840"/>
    <cellStyle name="Normal 3 2 2 4 7 2 2 2 2" xfId="2841"/>
    <cellStyle name="Normal 3 2 2 4 7 2 2 2 2 2" xfId="24183"/>
    <cellStyle name="Normal 3 2 2 4 7 2 2 2 2 2 2" xfId="54095"/>
    <cellStyle name="Normal 3 2 2 4 7 2 2 2 2 3" xfId="32755"/>
    <cellStyle name="Normal 3 2 2 4 7 2 2 2 3" xfId="16705"/>
    <cellStyle name="Normal 3 2 2 4 7 2 2 2 3 2" xfId="46617"/>
    <cellStyle name="Normal 3 2 2 4 7 2 2 2 4" xfId="32754"/>
    <cellStyle name="Normal 3 2 2 4 7 2 2 3" xfId="2842"/>
    <cellStyle name="Normal 3 2 2 4 7 2 2 3 2" xfId="24182"/>
    <cellStyle name="Normal 3 2 2 4 7 2 2 3 2 2" xfId="54094"/>
    <cellStyle name="Normal 3 2 2 4 7 2 2 3 3" xfId="32756"/>
    <cellStyle name="Normal 3 2 2 4 7 2 2 4" xfId="16704"/>
    <cellStyle name="Normal 3 2 2 4 7 2 2 4 2" xfId="46616"/>
    <cellStyle name="Normal 3 2 2 4 7 2 2 5" xfId="32753"/>
    <cellStyle name="Normal 3 2 2 4 7 2 3" xfId="2843"/>
    <cellStyle name="Normal 3 2 2 4 7 2 3 2" xfId="2844"/>
    <cellStyle name="Normal 3 2 2 4 7 2 3 2 2" xfId="24184"/>
    <cellStyle name="Normal 3 2 2 4 7 2 3 2 2 2" xfId="54096"/>
    <cellStyle name="Normal 3 2 2 4 7 2 3 2 3" xfId="32758"/>
    <cellStyle name="Normal 3 2 2 4 7 2 3 3" xfId="16706"/>
    <cellStyle name="Normal 3 2 2 4 7 2 3 3 2" xfId="46618"/>
    <cellStyle name="Normal 3 2 2 4 7 2 3 4" xfId="32757"/>
    <cellStyle name="Normal 3 2 2 4 7 2 4" xfId="2845"/>
    <cellStyle name="Normal 3 2 2 4 7 2 4 2" xfId="24181"/>
    <cellStyle name="Normal 3 2 2 4 7 2 4 2 2" xfId="54093"/>
    <cellStyle name="Normal 3 2 2 4 7 2 4 3" xfId="32759"/>
    <cellStyle name="Normal 3 2 2 4 7 2 5" xfId="16703"/>
    <cellStyle name="Normal 3 2 2 4 7 2 5 2" xfId="46615"/>
    <cellStyle name="Normal 3 2 2 4 7 2 6" xfId="32752"/>
    <cellStyle name="Normal 3 2 2 4 7 3" xfId="2846"/>
    <cellStyle name="Normal 3 2 2 4 7 3 2" xfId="2847"/>
    <cellStyle name="Normal 3 2 2 4 7 3 2 2" xfId="2848"/>
    <cellStyle name="Normal 3 2 2 4 7 3 2 2 2" xfId="24186"/>
    <cellStyle name="Normal 3 2 2 4 7 3 2 2 2 2" xfId="54098"/>
    <cellStyle name="Normal 3 2 2 4 7 3 2 2 3" xfId="32762"/>
    <cellStyle name="Normal 3 2 2 4 7 3 2 3" xfId="16708"/>
    <cellStyle name="Normal 3 2 2 4 7 3 2 3 2" xfId="46620"/>
    <cellStyle name="Normal 3 2 2 4 7 3 2 4" xfId="32761"/>
    <cellStyle name="Normal 3 2 2 4 7 3 3" xfId="2849"/>
    <cellStyle name="Normal 3 2 2 4 7 3 3 2" xfId="24185"/>
    <cellStyle name="Normal 3 2 2 4 7 3 3 2 2" xfId="54097"/>
    <cellStyle name="Normal 3 2 2 4 7 3 3 3" xfId="32763"/>
    <cellStyle name="Normal 3 2 2 4 7 3 4" xfId="16707"/>
    <cellStyle name="Normal 3 2 2 4 7 3 4 2" xfId="46619"/>
    <cellStyle name="Normal 3 2 2 4 7 3 5" xfId="32760"/>
    <cellStyle name="Normal 3 2 2 4 7 4" xfId="2850"/>
    <cellStyle name="Normal 3 2 2 4 7 4 2" xfId="2851"/>
    <cellStyle name="Normal 3 2 2 4 7 4 2 2" xfId="24187"/>
    <cellStyle name="Normal 3 2 2 4 7 4 2 2 2" xfId="54099"/>
    <cellStyle name="Normal 3 2 2 4 7 4 2 3" xfId="32765"/>
    <cellStyle name="Normal 3 2 2 4 7 4 3" xfId="16709"/>
    <cellStyle name="Normal 3 2 2 4 7 4 3 2" xfId="46621"/>
    <cellStyle name="Normal 3 2 2 4 7 4 4" xfId="32764"/>
    <cellStyle name="Normal 3 2 2 4 7 5" xfId="2852"/>
    <cellStyle name="Normal 3 2 2 4 7 5 2" xfId="23065"/>
    <cellStyle name="Normal 3 2 2 4 7 5 2 2" xfId="52977"/>
    <cellStyle name="Normal 3 2 2 4 7 5 3" xfId="32766"/>
    <cellStyle name="Normal 3 2 2 4 7 6" xfId="15587"/>
    <cellStyle name="Normal 3 2 2 4 7 6 2" xfId="45499"/>
    <cellStyle name="Normal 3 2 2 4 7 7" xfId="30543"/>
    <cellStyle name="Normal 3 2 2 4 8" xfId="2853"/>
    <cellStyle name="Normal 3 2 2 4 8 2" xfId="2854"/>
    <cellStyle name="Normal 3 2 2 4 8 2 2" xfId="2855"/>
    <cellStyle name="Normal 3 2 2 4 8 2 2 2" xfId="2856"/>
    <cellStyle name="Normal 3 2 2 4 8 2 2 2 2" xfId="2857"/>
    <cellStyle name="Normal 3 2 2 4 8 2 2 2 2 2" xfId="24191"/>
    <cellStyle name="Normal 3 2 2 4 8 2 2 2 2 2 2" xfId="54103"/>
    <cellStyle name="Normal 3 2 2 4 8 2 2 2 2 3" xfId="32771"/>
    <cellStyle name="Normal 3 2 2 4 8 2 2 2 3" xfId="16713"/>
    <cellStyle name="Normal 3 2 2 4 8 2 2 2 3 2" xfId="46625"/>
    <cellStyle name="Normal 3 2 2 4 8 2 2 2 4" xfId="32770"/>
    <cellStyle name="Normal 3 2 2 4 8 2 2 3" xfId="2858"/>
    <cellStyle name="Normal 3 2 2 4 8 2 2 3 2" xfId="24190"/>
    <cellStyle name="Normal 3 2 2 4 8 2 2 3 2 2" xfId="54102"/>
    <cellStyle name="Normal 3 2 2 4 8 2 2 3 3" xfId="32772"/>
    <cellStyle name="Normal 3 2 2 4 8 2 2 4" xfId="16712"/>
    <cellStyle name="Normal 3 2 2 4 8 2 2 4 2" xfId="46624"/>
    <cellStyle name="Normal 3 2 2 4 8 2 2 5" xfId="32769"/>
    <cellStyle name="Normal 3 2 2 4 8 2 3" xfId="2859"/>
    <cellStyle name="Normal 3 2 2 4 8 2 3 2" xfId="2860"/>
    <cellStyle name="Normal 3 2 2 4 8 2 3 2 2" xfId="24192"/>
    <cellStyle name="Normal 3 2 2 4 8 2 3 2 2 2" xfId="54104"/>
    <cellStyle name="Normal 3 2 2 4 8 2 3 2 3" xfId="32774"/>
    <cellStyle name="Normal 3 2 2 4 8 2 3 3" xfId="16714"/>
    <cellStyle name="Normal 3 2 2 4 8 2 3 3 2" xfId="46626"/>
    <cellStyle name="Normal 3 2 2 4 8 2 3 4" xfId="32773"/>
    <cellStyle name="Normal 3 2 2 4 8 2 4" xfId="2861"/>
    <cellStyle name="Normal 3 2 2 4 8 2 4 2" xfId="24189"/>
    <cellStyle name="Normal 3 2 2 4 8 2 4 2 2" xfId="54101"/>
    <cellStyle name="Normal 3 2 2 4 8 2 4 3" xfId="32775"/>
    <cellStyle name="Normal 3 2 2 4 8 2 5" xfId="16711"/>
    <cellStyle name="Normal 3 2 2 4 8 2 5 2" xfId="46623"/>
    <cellStyle name="Normal 3 2 2 4 8 2 6" xfId="32768"/>
    <cellStyle name="Normal 3 2 2 4 8 3" xfId="2862"/>
    <cellStyle name="Normal 3 2 2 4 8 3 2" xfId="2863"/>
    <cellStyle name="Normal 3 2 2 4 8 3 2 2" xfId="2864"/>
    <cellStyle name="Normal 3 2 2 4 8 3 2 2 2" xfId="24194"/>
    <cellStyle name="Normal 3 2 2 4 8 3 2 2 2 2" xfId="54106"/>
    <cellStyle name="Normal 3 2 2 4 8 3 2 2 3" xfId="32778"/>
    <cellStyle name="Normal 3 2 2 4 8 3 2 3" xfId="16716"/>
    <cellStyle name="Normal 3 2 2 4 8 3 2 3 2" xfId="46628"/>
    <cellStyle name="Normal 3 2 2 4 8 3 2 4" xfId="32777"/>
    <cellStyle name="Normal 3 2 2 4 8 3 3" xfId="2865"/>
    <cellStyle name="Normal 3 2 2 4 8 3 3 2" xfId="24193"/>
    <cellStyle name="Normal 3 2 2 4 8 3 3 2 2" xfId="54105"/>
    <cellStyle name="Normal 3 2 2 4 8 3 3 3" xfId="32779"/>
    <cellStyle name="Normal 3 2 2 4 8 3 4" xfId="16715"/>
    <cellStyle name="Normal 3 2 2 4 8 3 4 2" xfId="46627"/>
    <cellStyle name="Normal 3 2 2 4 8 3 5" xfId="32776"/>
    <cellStyle name="Normal 3 2 2 4 8 4" xfId="2866"/>
    <cellStyle name="Normal 3 2 2 4 8 4 2" xfId="2867"/>
    <cellStyle name="Normal 3 2 2 4 8 4 2 2" xfId="24195"/>
    <cellStyle name="Normal 3 2 2 4 8 4 2 2 2" xfId="54107"/>
    <cellStyle name="Normal 3 2 2 4 8 4 2 3" xfId="32781"/>
    <cellStyle name="Normal 3 2 2 4 8 4 3" xfId="16717"/>
    <cellStyle name="Normal 3 2 2 4 8 4 3 2" xfId="46629"/>
    <cellStyle name="Normal 3 2 2 4 8 4 4" xfId="32780"/>
    <cellStyle name="Normal 3 2 2 4 8 5" xfId="2868"/>
    <cellStyle name="Normal 3 2 2 4 8 5 2" xfId="24188"/>
    <cellStyle name="Normal 3 2 2 4 8 5 2 2" xfId="54100"/>
    <cellStyle name="Normal 3 2 2 4 8 5 3" xfId="32782"/>
    <cellStyle name="Normal 3 2 2 4 8 6" xfId="16710"/>
    <cellStyle name="Normal 3 2 2 4 8 6 2" xfId="46622"/>
    <cellStyle name="Normal 3 2 2 4 8 7" xfId="32767"/>
    <cellStyle name="Normal 3 2 2 4 9" xfId="2869"/>
    <cellStyle name="Normal 3 2 2 4 9 2" xfId="2870"/>
    <cellStyle name="Normal 3 2 2 4 9 2 2" xfId="2871"/>
    <cellStyle name="Normal 3 2 2 4 9 2 2 2" xfId="2872"/>
    <cellStyle name="Normal 3 2 2 4 9 2 2 2 2" xfId="24198"/>
    <cellStyle name="Normal 3 2 2 4 9 2 2 2 2 2" xfId="54110"/>
    <cellStyle name="Normal 3 2 2 4 9 2 2 2 3" xfId="32786"/>
    <cellStyle name="Normal 3 2 2 4 9 2 2 3" xfId="16720"/>
    <cellStyle name="Normal 3 2 2 4 9 2 2 3 2" xfId="46632"/>
    <cellStyle name="Normal 3 2 2 4 9 2 2 4" xfId="32785"/>
    <cellStyle name="Normal 3 2 2 4 9 2 3" xfId="2873"/>
    <cellStyle name="Normal 3 2 2 4 9 2 3 2" xfId="24197"/>
    <cellStyle name="Normal 3 2 2 4 9 2 3 2 2" xfId="54109"/>
    <cellStyle name="Normal 3 2 2 4 9 2 3 3" xfId="32787"/>
    <cellStyle name="Normal 3 2 2 4 9 2 4" xfId="16719"/>
    <cellStyle name="Normal 3 2 2 4 9 2 4 2" xfId="46631"/>
    <cellStyle name="Normal 3 2 2 4 9 2 5" xfId="32784"/>
    <cellStyle name="Normal 3 2 2 4 9 3" xfId="2874"/>
    <cellStyle name="Normal 3 2 2 4 9 3 2" xfId="2875"/>
    <cellStyle name="Normal 3 2 2 4 9 3 2 2" xfId="24199"/>
    <cellStyle name="Normal 3 2 2 4 9 3 2 2 2" xfId="54111"/>
    <cellStyle name="Normal 3 2 2 4 9 3 2 3" xfId="32789"/>
    <cellStyle name="Normal 3 2 2 4 9 3 3" xfId="16721"/>
    <cellStyle name="Normal 3 2 2 4 9 3 3 2" xfId="46633"/>
    <cellStyle name="Normal 3 2 2 4 9 3 4" xfId="32788"/>
    <cellStyle name="Normal 3 2 2 4 9 4" xfId="2876"/>
    <cellStyle name="Normal 3 2 2 4 9 4 2" xfId="24196"/>
    <cellStyle name="Normal 3 2 2 4 9 4 2 2" xfId="54108"/>
    <cellStyle name="Normal 3 2 2 4 9 4 3" xfId="32790"/>
    <cellStyle name="Normal 3 2 2 4 9 5" xfId="16718"/>
    <cellStyle name="Normal 3 2 2 4 9 5 2" xfId="46630"/>
    <cellStyle name="Normal 3 2 2 4 9 6" xfId="32783"/>
    <cellStyle name="Normal 3 2 2 5" xfId="140"/>
    <cellStyle name="Normal 3 2 2 5 10" xfId="2877"/>
    <cellStyle name="Normal 3 2 2 5 10 2" xfId="2878"/>
    <cellStyle name="Normal 3 2 2 5 10 2 2" xfId="2879"/>
    <cellStyle name="Normal 3 2 2 5 10 2 2 2" xfId="24201"/>
    <cellStyle name="Normal 3 2 2 5 10 2 2 2 2" xfId="54113"/>
    <cellStyle name="Normal 3 2 2 5 10 2 2 3" xfId="32793"/>
    <cellStyle name="Normal 3 2 2 5 10 2 3" xfId="16723"/>
    <cellStyle name="Normal 3 2 2 5 10 2 3 2" xfId="46635"/>
    <cellStyle name="Normal 3 2 2 5 10 2 4" xfId="32792"/>
    <cellStyle name="Normal 3 2 2 5 10 3" xfId="2880"/>
    <cellStyle name="Normal 3 2 2 5 10 3 2" xfId="24200"/>
    <cellStyle name="Normal 3 2 2 5 10 3 2 2" xfId="54112"/>
    <cellStyle name="Normal 3 2 2 5 10 3 3" xfId="32794"/>
    <cellStyle name="Normal 3 2 2 5 10 4" xfId="16722"/>
    <cellStyle name="Normal 3 2 2 5 10 4 2" xfId="46634"/>
    <cellStyle name="Normal 3 2 2 5 10 5" xfId="32791"/>
    <cellStyle name="Normal 3 2 2 5 11" xfId="2881"/>
    <cellStyle name="Normal 3 2 2 5 11 2" xfId="2882"/>
    <cellStyle name="Normal 3 2 2 5 11 2 2" xfId="24202"/>
    <cellStyle name="Normal 3 2 2 5 11 2 2 2" xfId="54114"/>
    <cellStyle name="Normal 3 2 2 5 11 2 3" xfId="32796"/>
    <cellStyle name="Normal 3 2 2 5 11 3" xfId="16724"/>
    <cellStyle name="Normal 3 2 2 5 11 3 2" xfId="46636"/>
    <cellStyle name="Normal 3 2 2 5 11 4" xfId="32795"/>
    <cellStyle name="Normal 3 2 2 5 12" xfId="2883"/>
    <cellStyle name="Normal 3 2 2 5 12 2" xfId="22604"/>
    <cellStyle name="Normal 3 2 2 5 12 2 2" xfId="52516"/>
    <cellStyle name="Normal 3 2 2 5 12 3" xfId="32797"/>
    <cellStyle name="Normal 3 2 2 5 13" xfId="15126"/>
    <cellStyle name="Normal 3 2 2 5 13 2" xfId="45038"/>
    <cellStyle name="Normal 3 2 2 5 14" xfId="30082"/>
    <cellStyle name="Normal 3 2 2 5 15" xfId="59954"/>
    <cellStyle name="Normal 3 2 2 5 2" xfId="184"/>
    <cellStyle name="Normal 3 2 2 5 2 10" xfId="2884"/>
    <cellStyle name="Normal 3 2 2 5 2 10 2" xfId="2885"/>
    <cellStyle name="Normal 3 2 2 5 2 10 2 2" xfId="24203"/>
    <cellStyle name="Normal 3 2 2 5 2 10 2 2 2" xfId="54115"/>
    <cellStyle name="Normal 3 2 2 5 2 10 2 3" xfId="32799"/>
    <cellStyle name="Normal 3 2 2 5 2 10 3" xfId="16725"/>
    <cellStyle name="Normal 3 2 2 5 2 10 3 2" xfId="46637"/>
    <cellStyle name="Normal 3 2 2 5 2 10 4" xfId="32798"/>
    <cellStyle name="Normal 3 2 2 5 2 11" xfId="2886"/>
    <cellStyle name="Normal 3 2 2 5 2 11 2" xfId="22648"/>
    <cellStyle name="Normal 3 2 2 5 2 11 2 2" xfId="52560"/>
    <cellStyle name="Normal 3 2 2 5 2 11 3" xfId="32800"/>
    <cellStyle name="Normal 3 2 2 5 2 12" xfId="15170"/>
    <cellStyle name="Normal 3 2 2 5 2 12 2" xfId="45082"/>
    <cellStyle name="Normal 3 2 2 5 2 13" xfId="30126"/>
    <cellStyle name="Normal 3 2 2 5 2 14" xfId="60039"/>
    <cellStyle name="Normal 3 2 2 5 2 2" xfId="434"/>
    <cellStyle name="Normal 3 2 2 5 2 2 2" xfId="2887"/>
    <cellStyle name="Normal 3 2 2 5 2 2 2 2" xfId="2888"/>
    <cellStyle name="Normal 3 2 2 5 2 2 2 2 2" xfId="2889"/>
    <cellStyle name="Normal 3 2 2 5 2 2 2 2 2 2" xfId="2890"/>
    <cellStyle name="Normal 3 2 2 5 2 2 2 2 2 2 2" xfId="24206"/>
    <cellStyle name="Normal 3 2 2 5 2 2 2 2 2 2 2 2" xfId="54118"/>
    <cellStyle name="Normal 3 2 2 5 2 2 2 2 2 2 3" xfId="32804"/>
    <cellStyle name="Normal 3 2 2 5 2 2 2 2 2 3" xfId="16728"/>
    <cellStyle name="Normal 3 2 2 5 2 2 2 2 2 3 2" xfId="46640"/>
    <cellStyle name="Normal 3 2 2 5 2 2 2 2 2 4" xfId="32803"/>
    <cellStyle name="Normal 3 2 2 5 2 2 2 2 3" xfId="2891"/>
    <cellStyle name="Normal 3 2 2 5 2 2 2 2 3 2" xfId="24205"/>
    <cellStyle name="Normal 3 2 2 5 2 2 2 2 3 2 2" xfId="54117"/>
    <cellStyle name="Normal 3 2 2 5 2 2 2 2 3 3" xfId="32805"/>
    <cellStyle name="Normal 3 2 2 5 2 2 2 2 4" xfId="16727"/>
    <cellStyle name="Normal 3 2 2 5 2 2 2 2 4 2" xfId="46639"/>
    <cellStyle name="Normal 3 2 2 5 2 2 2 2 5" xfId="32802"/>
    <cellStyle name="Normal 3 2 2 5 2 2 2 3" xfId="2892"/>
    <cellStyle name="Normal 3 2 2 5 2 2 2 3 2" xfId="2893"/>
    <cellStyle name="Normal 3 2 2 5 2 2 2 3 2 2" xfId="24207"/>
    <cellStyle name="Normal 3 2 2 5 2 2 2 3 2 2 2" xfId="54119"/>
    <cellStyle name="Normal 3 2 2 5 2 2 2 3 2 3" xfId="32807"/>
    <cellStyle name="Normal 3 2 2 5 2 2 2 3 3" xfId="16729"/>
    <cellStyle name="Normal 3 2 2 5 2 2 2 3 3 2" xfId="46641"/>
    <cellStyle name="Normal 3 2 2 5 2 2 2 3 4" xfId="32806"/>
    <cellStyle name="Normal 3 2 2 5 2 2 2 4" xfId="2894"/>
    <cellStyle name="Normal 3 2 2 5 2 2 2 4 2" xfId="24204"/>
    <cellStyle name="Normal 3 2 2 5 2 2 2 4 2 2" xfId="54116"/>
    <cellStyle name="Normal 3 2 2 5 2 2 2 4 3" xfId="32808"/>
    <cellStyle name="Normal 3 2 2 5 2 2 2 5" xfId="16726"/>
    <cellStyle name="Normal 3 2 2 5 2 2 2 5 2" xfId="46638"/>
    <cellStyle name="Normal 3 2 2 5 2 2 2 6" xfId="32801"/>
    <cellStyle name="Normal 3 2 2 5 2 2 3" xfId="2895"/>
    <cellStyle name="Normal 3 2 2 5 2 2 3 2" xfId="2896"/>
    <cellStyle name="Normal 3 2 2 5 2 2 3 2 2" xfId="2897"/>
    <cellStyle name="Normal 3 2 2 5 2 2 3 2 2 2" xfId="2898"/>
    <cellStyle name="Normal 3 2 2 5 2 2 3 2 2 2 2" xfId="24210"/>
    <cellStyle name="Normal 3 2 2 5 2 2 3 2 2 2 2 2" xfId="54122"/>
    <cellStyle name="Normal 3 2 2 5 2 2 3 2 2 2 3" xfId="32812"/>
    <cellStyle name="Normal 3 2 2 5 2 2 3 2 2 3" xfId="16732"/>
    <cellStyle name="Normal 3 2 2 5 2 2 3 2 2 3 2" xfId="46644"/>
    <cellStyle name="Normal 3 2 2 5 2 2 3 2 2 4" xfId="32811"/>
    <cellStyle name="Normal 3 2 2 5 2 2 3 2 3" xfId="2899"/>
    <cellStyle name="Normal 3 2 2 5 2 2 3 2 3 2" xfId="24209"/>
    <cellStyle name="Normal 3 2 2 5 2 2 3 2 3 2 2" xfId="54121"/>
    <cellStyle name="Normal 3 2 2 5 2 2 3 2 3 3" xfId="32813"/>
    <cellStyle name="Normal 3 2 2 5 2 2 3 2 4" xfId="16731"/>
    <cellStyle name="Normal 3 2 2 5 2 2 3 2 4 2" xfId="46643"/>
    <cellStyle name="Normal 3 2 2 5 2 2 3 2 5" xfId="32810"/>
    <cellStyle name="Normal 3 2 2 5 2 2 3 3" xfId="2900"/>
    <cellStyle name="Normal 3 2 2 5 2 2 3 3 2" xfId="2901"/>
    <cellStyle name="Normal 3 2 2 5 2 2 3 3 2 2" xfId="24211"/>
    <cellStyle name="Normal 3 2 2 5 2 2 3 3 2 2 2" xfId="54123"/>
    <cellStyle name="Normal 3 2 2 5 2 2 3 3 2 3" xfId="32815"/>
    <cellStyle name="Normal 3 2 2 5 2 2 3 3 3" xfId="16733"/>
    <cellStyle name="Normal 3 2 2 5 2 2 3 3 3 2" xfId="46645"/>
    <cellStyle name="Normal 3 2 2 5 2 2 3 3 4" xfId="32814"/>
    <cellStyle name="Normal 3 2 2 5 2 2 3 4" xfId="2902"/>
    <cellStyle name="Normal 3 2 2 5 2 2 3 4 2" xfId="24208"/>
    <cellStyle name="Normal 3 2 2 5 2 2 3 4 2 2" xfId="54120"/>
    <cellStyle name="Normal 3 2 2 5 2 2 3 4 3" xfId="32816"/>
    <cellStyle name="Normal 3 2 2 5 2 2 3 5" xfId="16730"/>
    <cellStyle name="Normal 3 2 2 5 2 2 3 5 2" xfId="46642"/>
    <cellStyle name="Normal 3 2 2 5 2 2 3 6" xfId="32809"/>
    <cellStyle name="Normal 3 2 2 5 2 2 4" xfId="2903"/>
    <cellStyle name="Normal 3 2 2 5 2 2 4 2" xfId="2904"/>
    <cellStyle name="Normal 3 2 2 5 2 2 4 2 2" xfId="2905"/>
    <cellStyle name="Normal 3 2 2 5 2 2 4 2 2 2" xfId="24213"/>
    <cellStyle name="Normal 3 2 2 5 2 2 4 2 2 2 2" xfId="54125"/>
    <cellStyle name="Normal 3 2 2 5 2 2 4 2 2 3" xfId="32819"/>
    <cellStyle name="Normal 3 2 2 5 2 2 4 2 3" xfId="16735"/>
    <cellStyle name="Normal 3 2 2 5 2 2 4 2 3 2" xfId="46647"/>
    <cellStyle name="Normal 3 2 2 5 2 2 4 2 4" xfId="32818"/>
    <cellStyle name="Normal 3 2 2 5 2 2 4 3" xfId="2906"/>
    <cellStyle name="Normal 3 2 2 5 2 2 4 3 2" xfId="24212"/>
    <cellStyle name="Normal 3 2 2 5 2 2 4 3 2 2" xfId="54124"/>
    <cellStyle name="Normal 3 2 2 5 2 2 4 3 3" xfId="32820"/>
    <cellStyle name="Normal 3 2 2 5 2 2 4 4" xfId="16734"/>
    <cellStyle name="Normal 3 2 2 5 2 2 4 4 2" xfId="46646"/>
    <cellStyle name="Normal 3 2 2 5 2 2 4 5" xfId="32817"/>
    <cellStyle name="Normal 3 2 2 5 2 2 5" xfId="2907"/>
    <cellStyle name="Normal 3 2 2 5 2 2 5 2" xfId="2908"/>
    <cellStyle name="Normal 3 2 2 5 2 2 5 2 2" xfId="24214"/>
    <cellStyle name="Normal 3 2 2 5 2 2 5 2 2 2" xfId="54126"/>
    <cellStyle name="Normal 3 2 2 5 2 2 5 2 3" xfId="32822"/>
    <cellStyle name="Normal 3 2 2 5 2 2 5 3" xfId="16736"/>
    <cellStyle name="Normal 3 2 2 5 2 2 5 3 2" xfId="46648"/>
    <cellStyle name="Normal 3 2 2 5 2 2 5 4" xfId="32821"/>
    <cellStyle name="Normal 3 2 2 5 2 2 6" xfId="2909"/>
    <cellStyle name="Normal 3 2 2 5 2 2 6 2" xfId="22897"/>
    <cellStyle name="Normal 3 2 2 5 2 2 6 2 2" xfId="52809"/>
    <cellStyle name="Normal 3 2 2 5 2 2 6 3" xfId="32823"/>
    <cellStyle name="Normal 3 2 2 5 2 2 7" xfId="15419"/>
    <cellStyle name="Normal 3 2 2 5 2 2 7 2" xfId="45331"/>
    <cellStyle name="Normal 3 2 2 5 2 2 8" xfId="30375"/>
    <cellStyle name="Normal 3 2 2 5 2 3" xfId="271"/>
    <cellStyle name="Normal 3 2 2 5 2 3 2" xfId="2910"/>
    <cellStyle name="Normal 3 2 2 5 2 3 2 2" xfId="2911"/>
    <cellStyle name="Normal 3 2 2 5 2 3 2 2 2" xfId="2912"/>
    <cellStyle name="Normal 3 2 2 5 2 3 2 2 2 2" xfId="2913"/>
    <cellStyle name="Normal 3 2 2 5 2 3 2 2 2 2 2" xfId="24217"/>
    <cellStyle name="Normal 3 2 2 5 2 3 2 2 2 2 2 2" xfId="54129"/>
    <cellStyle name="Normal 3 2 2 5 2 3 2 2 2 2 3" xfId="32827"/>
    <cellStyle name="Normal 3 2 2 5 2 3 2 2 2 3" xfId="16739"/>
    <cellStyle name="Normal 3 2 2 5 2 3 2 2 2 3 2" xfId="46651"/>
    <cellStyle name="Normal 3 2 2 5 2 3 2 2 2 4" xfId="32826"/>
    <cellStyle name="Normal 3 2 2 5 2 3 2 2 3" xfId="2914"/>
    <cellStyle name="Normal 3 2 2 5 2 3 2 2 3 2" xfId="24216"/>
    <cellStyle name="Normal 3 2 2 5 2 3 2 2 3 2 2" xfId="54128"/>
    <cellStyle name="Normal 3 2 2 5 2 3 2 2 3 3" xfId="32828"/>
    <cellStyle name="Normal 3 2 2 5 2 3 2 2 4" xfId="16738"/>
    <cellStyle name="Normal 3 2 2 5 2 3 2 2 4 2" xfId="46650"/>
    <cellStyle name="Normal 3 2 2 5 2 3 2 2 5" xfId="32825"/>
    <cellStyle name="Normal 3 2 2 5 2 3 2 3" xfId="2915"/>
    <cellStyle name="Normal 3 2 2 5 2 3 2 3 2" xfId="2916"/>
    <cellStyle name="Normal 3 2 2 5 2 3 2 3 2 2" xfId="24218"/>
    <cellStyle name="Normal 3 2 2 5 2 3 2 3 2 2 2" xfId="54130"/>
    <cellStyle name="Normal 3 2 2 5 2 3 2 3 2 3" xfId="32830"/>
    <cellStyle name="Normal 3 2 2 5 2 3 2 3 3" xfId="16740"/>
    <cellStyle name="Normal 3 2 2 5 2 3 2 3 3 2" xfId="46652"/>
    <cellStyle name="Normal 3 2 2 5 2 3 2 3 4" xfId="32829"/>
    <cellStyle name="Normal 3 2 2 5 2 3 2 4" xfId="2917"/>
    <cellStyle name="Normal 3 2 2 5 2 3 2 4 2" xfId="24215"/>
    <cellStyle name="Normal 3 2 2 5 2 3 2 4 2 2" xfId="54127"/>
    <cellStyle name="Normal 3 2 2 5 2 3 2 4 3" xfId="32831"/>
    <cellStyle name="Normal 3 2 2 5 2 3 2 5" xfId="16737"/>
    <cellStyle name="Normal 3 2 2 5 2 3 2 5 2" xfId="46649"/>
    <cellStyle name="Normal 3 2 2 5 2 3 2 6" xfId="32824"/>
    <cellStyle name="Normal 3 2 2 5 2 3 3" xfId="2918"/>
    <cellStyle name="Normal 3 2 2 5 2 3 3 2" xfId="2919"/>
    <cellStyle name="Normal 3 2 2 5 2 3 3 2 2" xfId="2920"/>
    <cellStyle name="Normal 3 2 2 5 2 3 3 2 2 2" xfId="2921"/>
    <cellStyle name="Normal 3 2 2 5 2 3 3 2 2 2 2" xfId="24221"/>
    <cellStyle name="Normal 3 2 2 5 2 3 3 2 2 2 2 2" xfId="54133"/>
    <cellStyle name="Normal 3 2 2 5 2 3 3 2 2 2 3" xfId="32835"/>
    <cellStyle name="Normal 3 2 2 5 2 3 3 2 2 3" xfId="16743"/>
    <cellStyle name="Normal 3 2 2 5 2 3 3 2 2 3 2" xfId="46655"/>
    <cellStyle name="Normal 3 2 2 5 2 3 3 2 2 4" xfId="32834"/>
    <cellStyle name="Normal 3 2 2 5 2 3 3 2 3" xfId="2922"/>
    <cellStyle name="Normal 3 2 2 5 2 3 3 2 3 2" xfId="24220"/>
    <cellStyle name="Normal 3 2 2 5 2 3 3 2 3 2 2" xfId="54132"/>
    <cellStyle name="Normal 3 2 2 5 2 3 3 2 3 3" xfId="32836"/>
    <cellStyle name="Normal 3 2 2 5 2 3 3 2 4" xfId="16742"/>
    <cellStyle name="Normal 3 2 2 5 2 3 3 2 4 2" xfId="46654"/>
    <cellStyle name="Normal 3 2 2 5 2 3 3 2 5" xfId="32833"/>
    <cellStyle name="Normal 3 2 2 5 2 3 3 3" xfId="2923"/>
    <cellStyle name="Normal 3 2 2 5 2 3 3 3 2" xfId="2924"/>
    <cellStyle name="Normal 3 2 2 5 2 3 3 3 2 2" xfId="24222"/>
    <cellStyle name="Normal 3 2 2 5 2 3 3 3 2 2 2" xfId="54134"/>
    <cellStyle name="Normal 3 2 2 5 2 3 3 3 2 3" xfId="32838"/>
    <cellStyle name="Normal 3 2 2 5 2 3 3 3 3" xfId="16744"/>
    <cellStyle name="Normal 3 2 2 5 2 3 3 3 3 2" xfId="46656"/>
    <cellStyle name="Normal 3 2 2 5 2 3 3 3 4" xfId="32837"/>
    <cellStyle name="Normal 3 2 2 5 2 3 3 4" xfId="2925"/>
    <cellStyle name="Normal 3 2 2 5 2 3 3 4 2" xfId="24219"/>
    <cellStyle name="Normal 3 2 2 5 2 3 3 4 2 2" xfId="54131"/>
    <cellStyle name="Normal 3 2 2 5 2 3 3 4 3" xfId="32839"/>
    <cellStyle name="Normal 3 2 2 5 2 3 3 5" xfId="16741"/>
    <cellStyle name="Normal 3 2 2 5 2 3 3 5 2" xfId="46653"/>
    <cellStyle name="Normal 3 2 2 5 2 3 3 6" xfId="32832"/>
    <cellStyle name="Normal 3 2 2 5 2 3 4" xfId="2926"/>
    <cellStyle name="Normal 3 2 2 5 2 3 4 2" xfId="2927"/>
    <cellStyle name="Normal 3 2 2 5 2 3 4 2 2" xfId="2928"/>
    <cellStyle name="Normal 3 2 2 5 2 3 4 2 2 2" xfId="24224"/>
    <cellStyle name="Normal 3 2 2 5 2 3 4 2 2 2 2" xfId="54136"/>
    <cellStyle name="Normal 3 2 2 5 2 3 4 2 2 3" xfId="32842"/>
    <cellStyle name="Normal 3 2 2 5 2 3 4 2 3" xfId="16746"/>
    <cellStyle name="Normal 3 2 2 5 2 3 4 2 3 2" xfId="46658"/>
    <cellStyle name="Normal 3 2 2 5 2 3 4 2 4" xfId="32841"/>
    <cellStyle name="Normal 3 2 2 5 2 3 4 3" xfId="2929"/>
    <cellStyle name="Normal 3 2 2 5 2 3 4 3 2" xfId="24223"/>
    <cellStyle name="Normal 3 2 2 5 2 3 4 3 2 2" xfId="54135"/>
    <cellStyle name="Normal 3 2 2 5 2 3 4 3 3" xfId="32843"/>
    <cellStyle name="Normal 3 2 2 5 2 3 4 4" xfId="16745"/>
    <cellStyle name="Normal 3 2 2 5 2 3 4 4 2" xfId="46657"/>
    <cellStyle name="Normal 3 2 2 5 2 3 4 5" xfId="32840"/>
    <cellStyle name="Normal 3 2 2 5 2 3 5" xfId="2930"/>
    <cellStyle name="Normal 3 2 2 5 2 3 5 2" xfId="2931"/>
    <cellStyle name="Normal 3 2 2 5 2 3 5 2 2" xfId="24225"/>
    <cellStyle name="Normal 3 2 2 5 2 3 5 2 2 2" xfId="54137"/>
    <cellStyle name="Normal 3 2 2 5 2 3 5 2 3" xfId="32845"/>
    <cellStyle name="Normal 3 2 2 5 2 3 5 3" xfId="16747"/>
    <cellStyle name="Normal 3 2 2 5 2 3 5 3 2" xfId="46659"/>
    <cellStyle name="Normal 3 2 2 5 2 3 5 4" xfId="32844"/>
    <cellStyle name="Normal 3 2 2 5 2 3 6" xfId="2932"/>
    <cellStyle name="Normal 3 2 2 5 2 3 6 2" xfId="22735"/>
    <cellStyle name="Normal 3 2 2 5 2 3 6 2 2" xfId="52647"/>
    <cellStyle name="Normal 3 2 2 5 2 3 6 3" xfId="32846"/>
    <cellStyle name="Normal 3 2 2 5 2 3 7" xfId="15257"/>
    <cellStyle name="Normal 3 2 2 5 2 3 7 2" xfId="45169"/>
    <cellStyle name="Normal 3 2 2 5 2 3 8" xfId="30213"/>
    <cellStyle name="Normal 3 2 2 5 2 4" xfId="559"/>
    <cellStyle name="Normal 3 2 2 5 2 4 2" xfId="2933"/>
    <cellStyle name="Normal 3 2 2 5 2 4 2 2" xfId="2934"/>
    <cellStyle name="Normal 3 2 2 5 2 4 2 2 2" xfId="2935"/>
    <cellStyle name="Normal 3 2 2 5 2 4 2 2 2 2" xfId="2936"/>
    <cellStyle name="Normal 3 2 2 5 2 4 2 2 2 2 2" xfId="24228"/>
    <cellStyle name="Normal 3 2 2 5 2 4 2 2 2 2 2 2" xfId="54140"/>
    <cellStyle name="Normal 3 2 2 5 2 4 2 2 2 2 3" xfId="32850"/>
    <cellStyle name="Normal 3 2 2 5 2 4 2 2 2 3" xfId="16750"/>
    <cellStyle name="Normal 3 2 2 5 2 4 2 2 2 3 2" xfId="46662"/>
    <cellStyle name="Normal 3 2 2 5 2 4 2 2 2 4" xfId="32849"/>
    <cellStyle name="Normal 3 2 2 5 2 4 2 2 3" xfId="2937"/>
    <cellStyle name="Normal 3 2 2 5 2 4 2 2 3 2" xfId="24227"/>
    <cellStyle name="Normal 3 2 2 5 2 4 2 2 3 2 2" xfId="54139"/>
    <cellStyle name="Normal 3 2 2 5 2 4 2 2 3 3" xfId="32851"/>
    <cellStyle name="Normal 3 2 2 5 2 4 2 2 4" xfId="16749"/>
    <cellStyle name="Normal 3 2 2 5 2 4 2 2 4 2" xfId="46661"/>
    <cellStyle name="Normal 3 2 2 5 2 4 2 2 5" xfId="32848"/>
    <cellStyle name="Normal 3 2 2 5 2 4 2 3" xfId="2938"/>
    <cellStyle name="Normal 3 2 2 5 2 4 2 3 2" xfId="2939"/>
    <cellStyle name="Normal 3 2 2 5 2 4 2 3 2 2" xfId="24229"/>
    <cellStyle name="Normal 3 2 2 5 2 4 2 3 2 2 2" xfId="54141"/>
    <cellStyle name="Normal 3 2 2 5 2 4 2 3 2 3" xfId="32853"/>
    <cellStyle name="Normal 3 2 2 5 2 4 2 3 3" xfId="16751"/>
    <cellStyle name="Normal 3 2 2 5 2 4 2 3 3 2" xfId="46663"/>
    <cellStyle name="Normal 3 2 2 5 2 4 2 3 4" xfId="32852"/>
    <cellStyle name="Normal 3 2 2 5 2 4 2 4" xfId="2940"/>
    <cellStyle name="Normal 3 2 2 5 2 4 2 4 2" xfId="24226"/>
    <cellStyle name="Normal 3 2 2 5 2 4 2 4 2 2" xfId="54138"/>
    <cellStyle name="Normal 3 2 2 5 2 4 2 4 3" xfId="32854"/>
    <cellStyle name="Normal 3 2 2 5 2 4 2 5" xfId="16748"/>
    <cellStyle name="Normal 3 2 2 5 2 4 2 5 2" xfId="46660"/>
    <cellStyle name="Normal 3 2 2 5 2 4 2 6" xfId="32847"/>
    <cellStyle name="Normal 3 2 2 5 2 4 3" xfId="2941"/>
    <cellStyle name="Normal 3 2 2 5 2 4 3 2" xfId="2942"/>
    <cellStyle name="Normal 3 2 2 5 2 4 3 2 2" xfId="2943"/>
    <cellStyle name="Normal 3 2 2 5 2 4 3 2 2 2" xfId="24231"/>
    <cellStyle name="Normal 3 2 2 5 2 4 3 2 2 2 2" xfId="54143"/>
    <cellStyle name="Normal 3 2 2 5 2 4 3 2 2 3" xfId="32857"/>
    <cellStyle name="Normal 3 2 2 5 2 4 3 2 3" xfId="16753"/>
    <cellStyle name="Normal 3 2 2 5 2 4 3 2 3 2" xfId="46665"/>
    <cellStyle name="Normal 3 2 2 5 2 4 3 2 4" xfId="32856"/>
    <cellStyle name="Normal 3 2 2 5 2 4 3 3" xfId="2944"/>
    <cellStyle name="Normal 3 2 2 5 2 4 3 3 2" xfId="24230"/>
    <cellStyle name="Normal 3 2 2 5 2 4 3 3 2 2" xfId="54142"/>
    <cellStyle name="Normal 3 2 2 5 2 4 3 3 3" xfId="32858"/>
    <cellStyle name="Normal 3 2 2 5 2 4 3 4" xfId="16752"/>
    <cellStyle name="Normal 3 2 2 5 2 4 3 4 2" xfId="46664"/>
    <cellStyle name="Normal 3 2 2 5 2 4 3 5" xfId="32855"/>
    <cellStyle name="Normal 3 2 2 5 2 4 4" xfId="2945"/>
    <cellStyle name="Normal 3 2 2 5 2 4 4 2" xfId="2946"/>
    <cellStyle name="Normal 3 2 2 5 2 4 4 2 2" xfId="24232"/>
    <cellStyle name="Normal 3 2 2 5 2 4 4 2 2 2" xfId="54144"/>
    <cellStyle name="Normal 3 2 2 5 2 4 4 2 3" xfId="32860"/>
    <cellStyle name="Normal 3 2 2 5 2 4 4 3" xfId="16754"/>
    <cellStyle name="Normal 3 2 2 5 2 4 4 3 2" xfId="46666"/>
    <cellStyle name="Normal 3 2 2 5 2 4 4 4" xfId="32859"/>
    <cellStyle name="Normal 3 2 2 5 2 4 5" xfId="2947"/>
    <cellStyle name="Normal 3 2 2 5 2 4 5 2" xfId="23022"/>
    <cellStyle name="Normal 3 2 2 5 2 4 5 2 2" xfId="52934"/>
    <cellStyle name="Normal 3 2 2 5 2 4 5 3" xfId="32861"/>
    <cellStyle name="Normal 3 2 2 5 2 4 6" xfId="15544"/>
    <cellStyle name="Normal 3 2 2 5 2 4 6 2" xfId="45456"/>
    <cellStyle name="Normal 3 2 2 5 2 4 7" xfId="30500"/>
    <cellStyle name="Normal 3 2 2 5 2 5" xfId="684"/>
    <cellStyle name="Normal 3 2 2 5 2 5 2" xfId="2948"/>
    <cellStyle name="Normal 3 2 2 5 2 5 2 2" xfId="2949"/>
    <cellStyle name="Normal 3 2 2 5 2 5 2 2 2" xfId="2950"/>
    <cellStyle name="Normal 3 2 2 5 2 5 2 2 2 2" xfId="2951"/>
    <cellStyle name="Normal 3 2 2 5 2 5 2 2 2 2 2" xfId="24235"/>
    <cellStyle name="Normal 3 2 2 5 2 5 2 2 2 2 2 2" xfId="54147"/>
    <cellStyle name="Normal 3 2 2 5 2 5 2 2 2 2 3" xfId="32865"/>
    <cellStyle name="Normal 3 2 2 5 2 5 2 2 2 3" xfId="16757"/>
    <cellStyle name="Normal 3 2 2 5 2 5 2 2 2 3 2" xfId="46669"/>
    <cellStyle name="Normal 3 2 2 5 2 5 2 2 2 4" xfId="32864"/>
    <cellStyle name="Normal 3 2 2 5 2 5 2 2 3" xfId="2952"/>
    <cellStyle name="Normal 3 2 2 5 2 5 2 2 3 2" xfId="24234"/>
    <cellStyle name="Normal 3 2 2 5 2 5 2 2 3 2 2" xfId="54146"/>
    <cellStyle name="Normal 3 2 2 5 2 5 2 2 3 3" xfId="32866"/>
    <cellStyle name="Normal 3 2 2 5 2 5 2 2 4" xfId="16756"/>
    <cellStyle name="Normal 3 2 2 5 2 5 2 2 4 2" xfId="46668"/>
    <cellStyle name="Normal 3 2 2 5 2 5 2 2 5" xfId="32863"/>
    <cellStyle name="Normal 3 2 2 5 2 5 2 3" xfId="2953"/>
    <cellStyle name="Normal 3 2 2 5 2 5 2 3 2" xfId="2954"/>
    <cellStyle name="Normal 3 2 2 5 2 5 2 3 2 2" xfId="24236"/>
    <cellStyle name="Normal 3 2 2 5 2 5 2 3 2 2 2" xfId="54148"/>
    <cellStyle name="Normal 3 2 2 5 2 5 2 3 2 3" xfId="32868"/>
    <cellStyle name="Normal 3 2 2 5 2 5 2 3 3" xfId="16758"/>
    <cellStyle name="Normal 3 2 2 5 2 5 2 3 3 2" xfId="46670"/>
    <cellStyle name="Normal 3 2 2 5 2 5 2 3 4" xfId="32867"/>
    <cellStyle name="Normal 3 2 2 5 2 5 2 4" xfId="2955"/>
    <cellStyle name="Normal 3 2 2 5 2 5 2 4 2" xfId="24233"/>
    <cellStyle name="Normal 3 2 2 5 2 5 2 4 2 2" xfId="54145"/>
    <cellStyle name="Normal 3 2 2 5 2 5 2 4 3" xfId="32869"/>
    <cellStyle name="Normal 3 2 2 5 2 5 2 5" xfId="16755"/>
    <cellStyle name="Normal 3 2 2 5 2 5 2 5 2" xfId="46667"/>
    <cellStyle name="Normal 3 2 2 5 2 5 2 6" xfId="32862"/>
    <cellStyle name="Normal 3 2 2 5 2 5 3" xfId="2956"/>
    <cellStyle name="Normal 3 2 2 5 2 5 3 2" xfId="2957"/>
    <cellStyle name="Normal 3 2 2 5 2 5 3 2 2" xfId="2958"/>
    <cellStyle name="Normal 3 2 2 5 2 5 3 2 2 2" xfId="24238"/>
    <cellStyle name="Normal 3 2 2 5 2 5 3 2 2 2 2" xfId="54150"/>
    <cellStyle name="Normal 3 2 2 5 2 5 3 2 2 3" xfId="32872"/>
    <cellStyle name="Normal 3 2 2 5 2 5 3 2 3" xfId="16760"/>
    <cellStyle name="Normal 3 2 2 5 2 5 3 2 3 2" xfId="46672"/>
    <cellStyle name="Normal 3 2 2 5 2 5 3 2 4" xfId="32871"/>
    <cellStyle name="Normal 3 2 2 5 2 5 3 3" xfId="2959"/>
    <cellStyle name="Normal 3 2 2 5 2 5 3 3 2" xfId="24237"/>
    <cellStyle name="Normal 3 2 2 5 2 5 3 3 2 2" xfId="54149"/>
    <cellStyle name="Normal 3 2 2 5 2 5 3 3 3" xfId="32873"/>
    <cellStyle name="Normal 3 2 2 5 2 5 3 4" xfId="16759"/>
    <cellStyle name="Normal 3 2 2 5 2 5 3 4 2" xfId="46671"/>
    <cellStyle name="Normal 3 2 2 5 2 5 3 5" xfId="32870"/>
    <cellStyle name="Normal 3 2 2 5 2 5 4" xfId="2960"/>
    <cellStyle name="Normal 3 2 2 5 2 5 4 2" xfId="2961"/>
    <cellStyle name="Normal 3 2 2 5 2 5 4 2 2" xfId="24239"/>
    <cellStyle name="Normal 3 2 2 5 2 5 4 2 2 2" xfId="54151"/>
    <cellStyle name="Normal 3 2 2 5 2 5 4 2 3" xfId="32875"/>
    <cellStyle name="Normal 3 2 2 5 2 5 4 3" xfId="16761"/>
    <cellStyle name="Normal 3 2 2 5 2 5 4 3 2" xfId="46673"/>
    <cellStyle name="Normal 3 2 2 5 2 5 4 4" xfId="32874"/>
    <cellStyle name="Normal 3 2 2 5 2 5 5" xfId="2962"/>
    <cellStyle name="Normal 3 2 2 5 2 5 5 2" xfId="23147"/>
    <cellStyle name="Normal 3 2 2 5 2 5 5 2 2" xfId="53059"/>
    <cellStyle name="Normal 3 2 2 5 2 5 5 3" xfId="32876"/>
    <cellStyle name="Normal 3 2 2 5 2 5 6" xfId="15669"/>
    <cellStyle name="Normal 3 2 2 5 2 5 6 2" xfId="45581"/>
    <cellStyle name="Normal 3 2 2 5 2 5 7" xfId="30625"/>
    <cellStyle name="Normal 3 2 2 5 2 6" xfId="2963"/>
    <cellStyle name="Normal 3 2 2 5 2 6 2" xfId="2964"/>
    <cellStyle name="Normal 3 2 2 5 2 6 2 2" xfId="2965"/>
    <cellStyle name="Normal 3 2 2 5 2 6 2 2 2" xfId="2966"/>
    <cellStyle name="Normal 3 2 2 5 2 6 2 2 2 2" xfId="2967"/>
    <cellStyle name="Normal 3 2 2 5 2 6 2 2 2 2 2" xfId="24243"/>
    <cellStyle name="Normal 3 2 2 5 2 6 2 2 2 2 2 2" xfId="54155"/>
    <cellStyle name="Normal 3 2 2 5 2 6 2 2 2 2 3" xfId="32881"/>
    <cellStyle name="Normal 3 2 2 5 2 6 2 2 2 3" xfId="16765"/>
    <cellStyle name="Normal 3 2 2 5 2 6 2 2 2 3 2" xfId="46677"/>
    <cellStyle name="Normal 3 2 2 5 2 6 2 2 2 4" xfId="32880"/>
    <cellStyle name="Normal 3 2 2 5 2 6 2 2 3" xfId="2968"/>
    <cellStyle name="Normal 3 2 2 5 2 6 2 2 3 2" xfId="24242"/>
    <cellStyle name="Normal 3 2 2 5 2 6 2 2 3 2 2" xfId="54154"/>
    <cellStyle name="Normal 3 2 2 5 2 6 2 2 3 3" xfId="32882"/>
    <cellStyle name="Normal 3 2 2 5 2 6 2 2 4" xfId="16764"/>
    <cellStyle name="Normal 3 2 2 5 2 6 2 2 4 2" xfId="46676"/>
    <cellStyle name="Normal 3 2 2 5 2 6 2 2 5" xfId="32879"/>
    <cellStyle name="Normal 3 2 2 5 2 6 2 3" xfId="2969"/>
    <cellStyle name="Normal 3 2 2 5 2 6 2 3 2" xfId="2970"/>
    <cellStyle name="Normal 3 2 2 5 2 6 2 3 2 2" xfId="24244"/>
    <cellStyle name="Normal 3 2 2 5 2 6 2 3 2 2 2" xfId="54156"/>
    <cellStyle name="Normal 3 2 2 5 2 6 2 3 2 3" xfId="32884"/>
    <cellStyle name="Normal 3 2 2 5 2 6 2 3 3" xfId="16766"/>
    <cellStyle name="Normal 3 2 2 5 2 6 2 3 3 2" xfId="46678"/>
    <cellStyle name="Normal 3 2 2 5 2 6 2 3 4" xfId="32883"/>
    <cellStyle name="Normal 3 2 2 5 2 6 2 4" xfId="2971"/>
    <cellStyle name="Normal 3 2 2 5 2 6 2 4 2" xfId="24241"/>
    <cellStyle name="Normal 3 2 2 5 2 6 2 4 2 2" xfId="54153"/>
    <cellStyle name="Normal 3 2 2 5 2 6 2 4 3" xfId="32885"/>
    <cellStyle name="Normal 3 2 2 5 2 6 2 5" xfId="16763"/>
    <cellStyle name="Normal 3 2 2 5 2 6 2 5 2" xfId="46675"/>
    <cellStyle name="Normal 3 2 2 5 2 6 2 6" xfId="32878"/>
    <cellStyle name="Normal 3 2 2 5 2 6 3" xfId="2972"/>
    <cellStyle name="Normal 3 2 2 5 2 6 3 2" xfId="2973"/>
    <cellStyle name="Normal 3 2 2 5 2 6 3 2 2" xfId="2974"/>
    <cellStyle name="Normal 3 2 2 5 2 6 3 2 2 2" xfId="24246"/>
    <cellStyle name="Normal 3 2 2 5 2 6 3 2 2 2 2" xfId="54158"/>
    <cellStyle name="Normal 3 2 2 5 2 6 3 2 2 3" xfId="32888"/>
    <cellStyle name="Normal 3 2 2 5 2 6 3 2 3" xfId="16768"/>
    <cellStyle name="Normal 3 2 2 5 2 6 3 2 3 2" xfId="46680"/>
    <cellStyle name="Normal 3 2 2 5 2 6 3 2 4" xfId="32887"/>
    <cellStyle name="Normal 3 2 2 5 2 6 3 3" xfId="2975"/>
    <cellStyle name="Normal 3 2 2 5 2 6 3 3 2" xfId="24245"/>
    <cellStyle name="Normal 3 2 2 5 2 6 3 3 2 2" xfId="54157"/>
    <cellStyle name="Normal 3 2 2 5 2 6 3 3 3" xfId="32889"/>
    <cellStyle name="Normal 3 2 2 5 2 6 3 4" xfId="16767"/>
    <cellStyle name="Normal 3 2 2 5 2 6 3 4 2" xfId="46679"/>
    <cellStyle name="Normal 3 2 2 5 2 6 3 5" xfId="32886"/>
    <cellStyle name="Normal 3 2 2 5 2 6 4" xfId="2976"/>
    <cellStyle name="Normal 3 2 2 5 2 6 4 2" xfId="2977"/>
    <cellStyle name="Normal 3 2 2 5 2 6 4 2 2" xfId="24247"/>
    <cellStyle name="Normal 3 2 2 5 2 6 4 2 2 2" xfId="54159"/>
    <cellStyle name="Normal 3 2 2 5 2 6 4 2 3" xfId="32891"/>
    <cellStyle name="Normal 3 2 2 5 2 6 4 3" xfId="16769"/>
    <cellStyle name="Normal 3 2 2 5 2 6 4 3 2" xfId="46681"/>
    <cellStyle name="Normal 3 2 2 5 2 6 4 4" xfId="32890"/>
    <cellStyle name="Normal 3 2 2 5 2 6 5" xfId="2978"/>
    <cellStyle name="Normal 3 2 2 5 2 6 5 2" xfId="24240"/>
    <cellStyle name="Normal 3 2 2 5 2 6 5 2 2" xfId="54152"/>
    <cellStyle name="Normal 3 2 2 5 2 6 5 3" xfId="32892"/>
    <cellStyle name="Normal 3 2 2 5 2 6 6" xfId="16762"/>
    <cellStyle name="Normal 3 2 2 5 2 6 6 2" xfId="46674"/>
    <cellStyle name="Normal 3 2 2 5 2 6 7" xfId="32877"/>
    <cellStyle name="Normal 3 2 2 5 2 7" xfId="2979"/>
    <cellStyle name="Normal 3 2 2 5 2 7 2" xfId="2980"/>
    <cellStyle name="Normal 3 2 2 5 2 7 2 2" xfId="2981"/>
    <cellStyle name="Normal 3 2 2 5 2 7 2 2 2" xfId="2982"/>
    <cellStyle name="Normal 3 2 2 5 2 7 2 2 2 2" xfId="24250"/>
    <cellStyle name="Normal 3 2 2 5 2 7 2 2 2 2 2" xfId="54162"/>
    <cellStyle name="Normal 3 2 2 5 2 7 2 2 2 3" xfId="32896"/>
    <cellStyle name="Normal 3 2 2 5 2 7 2 2 3" xfId="16772"/>
    <cellStyle name="Normal 3 2 2 5 2 7 2 2 3 2" xfId="46684"/>
    <cellStyle name="Normal 3 2 2 5 2 7 2 2 4" xfId="32895"/>
    <cellStyle name="Normal 3 2 2 5 2 7 2 3" xfId="2983"/>
    <cellStyle name="Normal 3 2 2 5 2 7 2 3 2" xfId="24249"/>
    <cellStyle name="Normal 3 2 2 5 2 7 2 3 2 2" xfId="54161"/>
    <cellStyle name="Normal 3 2 2 5 2 7 2 3 3" xfId="32897"/>
    <cellStyle name="Normal 3 2 2 5 2 7 2 4" xfId="16771"/>
    <cellStyle name="Normal 3 2 2 5 2 7 2 4 2" xfId="46683"/>
    <cellStyle name="Normal 3 2 2 5 2 7 2 5" xfId="32894"/>
    <cellStyle name="Normal 3 2 2 5 2 7 3" xfId="2984"/>
    <cellStyle name="Normal 3 2 2 5 2 7 3 2" xfId="2985"/>
    <cellStyle name="Normal 3 2 2 5 2 7 3 2 2" xfId="24251"/>
    <cellStyle name="Normal 3 2 2 5 2 7 3 2 2 2" xfId="54163"/>
    <cellStyle name="Normal 3 2 2 5 2 7 3 2 3" xfId="32899"/>
    <cellStyle name="Normal 3 2 2 5 2 7 3 3" xfId="16773"/>
    <cellStyle name="Normal 3 2 2 5 2 7 3 3 2" xfId="46685"/>
    <cellStyle name="Normal 3 2 2 5 2 7 3 4" xfId="32898"/>
    <cellStyle name="Normal 3 2 2 5 2 7 4" xfId="2986"/>
    <cellStyle name="Normal 3 2 2 5 2 7 4 2" xfId="24248"/>
    <cellStyle name="Normal 3 2 2 5 2 7 4 2 2" xfId="54160"/>
    <cellStyle name="Normal 3 2 2 5 2 7 4 3" xfId="32900"/>
    <cellStyle name="Normal 3 2 2 5 2 7 5" xfId="16770"/>
    <cellStyle name="Normal 3 2 2 5 2 7 5 2" xfId="46682"/>
    <cellStyle name="Normal 3 2 2 5 2 7 6" xfId="32893"/>
    <cellStyle name="Normal 3 2 2 5 2 8" xfId="2987"/>
    <cellStyle name="Normal 3 2 2 5 2 8 2" xfId="2988"/>
    <cellStyle name="Normal 3 2 2 5 2 8 2 2" xfId="2989"/>
    <cellStyle name="Normal 3 2 2 5 2 8 2 2 2" xfId="2990"/>
    <cellStyle name="Normal 3 2 2 5 2 8 2 2 2 2" xfId="24254"/>
    <cellStyle name="Normal 3 2 2 5 2 8 2 2 2 2 2" xfId="54166"/>
    <cellStyle name="Normal 3 2 2 5 2 8 2 2 2 3" xfId="32904"/>
    <cellStyle name="Normal 3 2 2 5 2 8 2 2 3" xfId="16776"/>
    <cellStyle name="Normal 3 2 2 5 2 8 2 2 3 2" xfId="46688"/>
    <cellStyle name="Normal 3 2 2 5 2 8 2 2 4" xfId="32903"/>
    <cellStyle name="Normal 3 2 2 5 2 8 2 3" xfId="2991"/>
    <cellStyle name="Normal 3 2 2 5 2 8 2 3 2" xfId="24253"/>
    <cellStyle name="Normal 3 2 2 5 2 8 2 3 2 2" xfId="54165"/>
    <cellStyle name="Normal 3 2 2 5 2 8 2 3 3" xfId="32905"/>
    <cellStyle name="Normal 3 2 2 5 2 8 2 4" xfId="16775"/>
    <cellStyle name="Normal 3 2 2 5 2 8 2 4 2" xfId="46687"/>
    <cellStyle name="Normal 3 2 2 5 2 8 2 5" xfId="32902"/>
    <cellStyle name="Normal 3 2 2 5 2 8 3" xfId="2992"/>
    <cellStyle name="Normal 3 2 2 5 2 8 3 2" xfId="2993"/>
    <cellStyle name="Normal 3 2 2 5 2 8 3 2 2" xfId="24255"/>
    <cellStyle name="Normal 3 2 2 5 2 8 3 2 2 2" xfId="54167"/>
    <cellStyle name="Normal 3 2 2 5 2 8 3 2 3" xfId="32907"/>
    <cellStyle name="Normal 3 2 2 5 2 8 3 3" xfId="16777"/>
    <cellStyle name="Normal 3 2 2 5 2 8 3 3 2" xfId="46689"/>
    <cellStyle name="Normal 3 2 2 5 2 8 3 4" xfId="32906"/>
    <cellStyle name="Normal 3 2 2 5 2 8 4" xfId="2994"/>
    <cellStyle name="Normal 3 2 2 5 2 8 4 2" xfId="24252"/>
    <cellStyle name="Normal 3 2 2 5 2 8 4 2 2" xfId="54164"/>
    <cellStyle name="Normal 3 2 2 5 2 8 4 3" xfId="32908"/>
    <cellStyle name="Normal 3 2 2 5 2 8 5" xfId="16774"/>
    <cellStyle name="Normal 3 2 2 5 2 8 5 2" xfId="46686"/>
    <cellStyle name="Normal 3 2 2 5 2 8 6" xfId="32901"/>
    <cellStyle name="Normal 3 2 2 5 2 9" xfId="2995"/>
    <cellStyle name="Normal 3 2 2 5 2 9 2" xfId="2996"/>
    <cellStyle name="Normal 3 2 2 5 2 9 2 2" xfId="2997"/>
    <cellStyle name="Normal 3 2 2 5 2 9 2 2 2" xfId="24257"/>
    <cellStyle name="Normal 3 2 2 5 2 9 2 2 2 2" xfId="54169"/>
    <cellStyle name="Normal 3 2 2 5 2 9 2 2 3" xfId="32911"/>
    <cellStyle name="Normal 3 2 2 5 2 9 2 3" xfId="16779"/>
    <cellStyle name="Normal 3 2 2 5 2 9 2 3 2" xfId="46691"/>
    <cellStyle name="Normal 3 2 2 5 2 9 2 4" xfId="32910"/>
    <cellStyle name="Normal 3 2 2 5 2 9 3" xfId="2998"/>
    <cellStyle name="Normal 3 2 2 5 2 9 3 2" xfId="24256"/>
    <cellStyle name="Normal 3 2 2 5 2 9 3 2 2" xfId="54168"/>
    <cellStyle name="Normal 3 2 2 5 2 9 3 3" xfId="32912"/>
    <cellStyle name="Normal 3 2 2 5 2 9 4" xfId="16778"/>
    <cellStyle name="Normal 3 2 2 5 2 9 4 2" xfId="46690"/>
    <cellStyle name="Normal 3 2 2 5 2 9 5" xfId="32909"/>
    <cellStyle name="Normal 3 2 2 5 3" xfId="352"/>
    <cellStyle name="Normal 3 2 2 5 3 2" xfId="2999"/>
    <cellStyle name="Normal 3 2 2 5 3 2 2" xfId="3000"/>
    <cellStyle name="Normal 3 2 2 5 3 2 2 2" xfId="3001"/>
    <cellStyle name="Normal 3 2 2 5 3 2 2 2 2" xfId="3002"/>
    <cellStyle name="Normal 3 2 2 5 3 2 2 2 2 2" xfId="24260"/>
    <cellStyle name="Normal 3 2 2 5 3 2 2 2 2 2 2" xfId="54172"/>
    <cellStyle name="Normal 3 2 2 5 3 2 2 2 2 3" xfId="32916"/>
    <cellStyle name="Normal 3 2 2 5 3 2 2 2 3" xfId="16782"/>
    <cellStyle name="Normal 3 2 2 5 3 2 2 2 3 2" xfId="46694"/>
    <cellStyle name="Normal 3 2 2 5 3 2 2 2 4" xfId="32915"/>
    <cellStyle name="Normal 3 2 2 5 3 2 2 3" xfId="3003"/>
    <cellStyle name="Normal 3 2 2 5 3 2 2 3 2" xfId="24259"/>
    <cellStyle name="Normal 3 2 2 5 3 2 2 3 2 2" xfId="54171"/>
    <cellStyle name="Normal 3 2 2 5 3 2 2 3 3" xfId="32917"/>
    <cellStyle name="Normal 3 2 2 5 3 2 2 4" xfId="16781"/>
    <cellStyle name="Normal 3 2 2 5 3 2 2 4 2" xfId="46693"/>
    <cellStyle name="Normal 3 2 2 5 3 2 2 5" xfId="32914"/>
    <cellStyle name="Normal 3 2 2 5 3 2 3" xfId="3004"/>
    <cellStyle name="Normal 3 2 2 5 3 2 3 2" xfId="3005"/>
    <cellStyle name="Normal 3 2 2 5 3 2 3 2 2" xfId="24261"/>
    <cellStyle name="Normal 3 2 2 5 3 2 3 2 2 2" xfId="54173"/>
    <cellStyle name="Normal 3 2 2 5 3 2 3 2 3" xfId="32919"/>
    <cellStyle name="Normal 3 2 2 5 3 2 3 3" xfId="16783"/>
    <cellStyle name="Normal 3 2 2 5 3 2 3 3 2" xfId="46695"/>
    <cellStyle name="Normal 3 2 2 5 3 2 3 4" xfId="32918"/>
    <cellStyle name="Normal 3 2 2 5 3 2 4" xfId="3006"/>
    <cellStyle name="Normal 3 2 2 5 3 2 4 2" xfId="24258"/>
    <cellStyle name="Normal 3 2 2 5 3 2 4 2 2" xfId="54170"/>
    <cellStyle name="Normal 3 2 2 5 3 2 4 3" xfId="32920"/>
    <cellStyle name="Normal 3 2 2 5 3 2 5" xfId="16780"/>
    <cellStyle name="Normal 3 2 2 5 3 2 5 2" xfId="46692"/>
    <cellStyle name="Normal 3 2 2 5 3 2 6" xfId="32913"/>
    <cellStyle name="Normal 3 2 2 5 3 3" xfId="3007"/>
    <cellStyle name="Normal 3 2 2 5 3 3 2" xfId="3008"/>
    <cellStyle name="Normal 3 2 2 5 3 3 2 2" xfId="3009"/>
    <cellStyle name="Normal 3 2 2 5 3 3 2 2 2" xfId="3010"/>
    <cellStyle name="Normal 3 2 2 5 3 3 2 2 2 2" xfId="24264"/>
    <cellStyle name="Normal 3 2 2 5 3 3 2 2 2 2 2" xfId="54176"/>
    <cellStyle name="Normal 3 2 2 5 3 3 2 2 2 3" xfId="32924"/>
    <cellStyle name="Normal 3 2 2 5 3 3 2 2 3" xfId="16786"/>
    <cellStyle name="Normal 3 2 2 5 3 3 2 2 3 2" xfId="46698"/>
    <cellStyle name="Normal 3 2 2 5 3 3 2 2 4" xfId="32923"/>
    <cellStyle name="Normal 3 2 2 5 3 3 2 3" xfId="3011"/>
    <cellStyle name="Normal 3 2 2 5 3 3 2 3 2" xfId="24263"/>
    <cellStyle name="Normal 3 2 2 5 3 3 2 3 2 2" xfId="54175"/>
    <cellStyle name="Normal 3 2 2 5 3 3 2 3 3" xfId="32925"/>
    <cellStyle name="Normal 3 2 2 5 3 3 2 4" xfId="16785"/>
    <cellStyle name="Normal 3 2 2 5 3 3 2 4 2" xfId="46697"/>
    <cellStyle name="Normal 3 2 2 5 3 3 2 5" xfId="32922"/>
    <cellStyle name="Normal 3 2 2 5 3 3 3" xfId="3012"/>
    <cellStyle name="Normal 3 2 2 5 3 3 3 2" xfId="3013"/>
    <cellStyle name="Normal 3 2 2 5 3 3 3 2 2" xfId="24265"/>
    <cellStyle name="Normal 3 2 2 5 3 3 3 2 2 2" xfId="54177"/>
    <cellStyle name="Normal 3 2 2 5 3 3 3 2 3" xfId="32927"/>
    <cellStyle name="Normal 3 2 2 5 3 3 3 3" xfId="16787"/>
    <cellStyle name="Normal 3 2 2 5 3 3 3 3 2" xfId="46699"/>
    <cellStyle name="Normal 3 2 2 5 3 3 3 4" xfId="32926"/>
    <cellStyle name="Normal 3 2 2 5 3 3 4" xfId="3014"/>
    <cellStyle name="Normal 3 2 2 5 3 3 4 2" xfId="24262"/>
    <cellStyle name="Normal 3 2 2 5 3 3 4 2 2" xfId="54174"/>
    <cellStyle name="Normal 3 2 2 5 3 3 4 3" xfId="32928"/>
    <cellStyle name="Normal 3 2 2 5 3 3 5" xfId="16784"/>
    <cellStyle name="Normal 3 2 2 5 3 3 5 2" xfId="46696"/>
    <cellStyle name="Normal 3 2 2 5 3 3 6" xfId="32921"/>
    <cellStyle name="Normal 3 2 2 5 3 4" xfId="3015"/>
    <cellStyle name="Normal 3 2 2 5 3 4 2" xfId="3016"/>
    <cellStyle name="Normal 3 2 2 5 3 4 2 2" xfId="3017"/>
    <cellStyle name="Normal 3 2 2 5 3 4 2 2 2" xfId="24267"/>
    <cellStyle name="Normal 3 2 2 5 3 4 2 2 2 2" xfId="54179"/>
    <cellStyle name="Normal 3 2 2 5 3 4 2 2 3" xfId="32931"/>
    <cellStyle name="Normal 3 2 2 5 3 4 2 3" xfId="16789"/>
    <cellStyle name="Normal 3 2 2 5 3 4 2 3 2" xfId="46701"/>
    <cellStyle name="Normal 3 2 2 5 3 4 2 4" xfId="32930"/>
    <cellStyle name="Normal 3 2 2 5 3 4 3" xfId="3018"/>
    <cellStyle name="Normal 3 2 2 5 3 4 3 2" xfId="24266"/>
    <cellStyle name="Normal 3 2 2 5 3 4 3 2 2" xfId="54178"/>
    <cellStyle name="Normal 3 2 2 5 3 4 3 3" xfId="32932"/>
    <cellStyle name="Normal 3 2 2 5 3 4 4" xfId="16788"/>
    <cellStyle name="Normal 3 2 2 5 3 4 4 2" xfId="46700"/>
    <cellStyle name="Normal 3 2 2 5 3 4 5" xfId="32929"/>
    <cellStyle name="Normal 3 2 2 5 3 5" xfId="3019"/>
    <cellStyle name="Normal 3 2 2 5 3 5 2" xfId="3020"/>
    <cellStyle name="Normal 3 2 2 5 3 5 2 2" xfId="24268"/>
    <cellStyle name="Normal 3 2 2 5 3 5 2 2 2" xfId="54180"/>
    <cellStyle name="Normal 3 2 2 5 3 5 2 3" xfId="32934"/>
    <cellStyle name="Normal 3 2 2 5 3 5 3" xfId="16790"/>
    <cellStyle name="Normal 3 2 2 5 3 5 3 2" xfId="46702"/>
    <cellStyle name="Normal 3 2 2 5 3 5 4" xfId="32933"/>
    <cellStyle name="Normal 3 2 2 5 3 6" xfId="3021"/>
    <cellStyle name="Normal 3 2 2 5 3 6 2" xfId="22816"/>
    <cellStyle name="Normal 3 2 2 5 3 6 2 2" xfId="52728"/>
    <cellStyle name="Normal 3 2 2 5 3 6 3" xfId="32935"/>
    <cellStyle name="Normal 3 2 2 5 3 7" xfId="15338"/>
    <cellStyle name="Normal 3 2 2 5 3 7 2" xfId="45250"/>
    <cellStyle name="Normal 3 2 2 5 3 8" xfId="30294"/>
    <cellStyle name="Normal 3 2 2 5 4" xfId="256"/>
    <cellStyle name="Normal 3 2 2 5 4 2" xfId="3022"/>
    <cellStyle name="Normal 3 2 2 5 4 2 2" xfId="3023"/>
    <cellStyle name="Normal 3 2 2 5 4 2 2 2" xfId="3024"/>
    <cellStyle name="Normal 3 2 2 5 4 2 2 2 2" xfId="3025"/>
    <cellStyle name="Normal 3 2 2 5 4 2 2 2 2 2" xfId="24271"/>
    <cellStyle name="Normal 3 2 2 5 4 2 2 2 2 2 2" xfId="54183"/>
    <cellStyle name="Normal 3 2 2 5 4 2 2 2 2 3" xfId="32939"/>
    <cellStyle name="Normal 3 2 2 5 4 2 2 2 3" xfId="16793"/>
    <cellStyle name="Normal 3 2 2 5 4 2 2 2 3 2" xfId="46705"/>
    <cellStyle name="Normal 3 2 2 5 4 2 2 2 4" xfId="32938"/>
    <cellStyle name="Normal 3 2 2 5 4 2 2 3" xfId="3026"/>
    <cellStyle name="Normal 3 2 2 5 4 2 2 3 2" xfId="24270"/>
    <cellStyle name="Normal 3 2 2 5 4 2 2 3 2 2" xfId="54182"/>
    <cellStyle name="Normal 3 2 2 5 4 2 2 3 3" xfId="32940"/>
    <cellStyle name="Normal 3 2 2 5 4 2 2 4" xfId="16792"/>
    <cellStyle name="Normal 3 2 2 5 4 2 2 4 2" xfId="46704"/>
    <cellStyle name="Normal 3 2 2 5 4 2 2 5" xfId="32937"/>
    <cellStyle name="Normal 3 2 2 5 4 2 3" xfId="3027"/>
    <cellStyle name="Normal 3 2 2 5 4 2 3 2" xfId="3028"/>
    <cellStyle name="Normal 3 2 2 5 4 2 3 2 2" xfId="24272"/>
    <cellStyle name="Normal 3 2 2 5 4 2 3 2 2 2" xfId="54184"/>
    <cellStyle name="Normal 3 2 2 5 4 2 3 2 3" xfId="32942"/>
    <cellStyle name="Normal 3 2 2 5 4 2 3 3" xfId="16794"/>
    <cellStyle name="Normal 3 2 2 5 4 2 3 3 2" xfId="46706"/>
    <cellStyle name="Normal 3 2 2 5 4 2 3 4" xfId="32941"/>
    <cellStyle name="Normal 3 2 2 5 4 2 4" xfId="3029"/>
    <cellStyle name="Normal 3 2 2 5 4 2 4 2" xfId="24269"/>
    <cellStyle name="Normal 3 2 2 5 4 2 4 2 2" xfId="54181"/>
    <cellStyle name="Normal 3 2 2 5 4 2 4 3" xfId="32943"/>
    <cellStyle name="Normal 3 2 2 5 4 2 5" xfId="16791"/>
    <cellStyle name="Normal 3 2 2 5 4 2 5 2" xfId="46703"/>
    <cellStyle name="Normal 3 2 2 5 4 2 6" xfId="32936"/>
    <cellStyle name="Normal 3 2 2 5 4 3" xfId="3030"/>
    <cellStyle name="Normal 3 2 2 5 4 3 2" xfId="3031"/>
    <cellStyle name="Normal 3 2 2 5 4 3 2 2" xfId="3032"/>
    <cellStyle name="Normal 3 2 2 5 4 3 2 2 2" xfId="3033"/>
    <cellStyle name="Normal 3 2 2 5 4 3 2 2 2 2" xfId="24275"/>
    <cellStyle name="Normal 3 2 2 5 4 3 2 2 2 2 2" xfId="54187"/>
    <cellStyle name="Normal 3 2 2 5 4 3 2 2 2 3" xfId="32947"/>
    <cellStyle name="Normal 3 2 2 5 4 3 2 2 3" xfId="16797"/>
    <cellStyle name="Normal 3 2 2 5 4 3 2 2 3 2" xfId="46709"/>
    <cellStyle name="Normal 3 2 2 5 4 3 2 2 4" xfId="32946"/>
    <cellStyle name="Normal 3 2 2 5 4 3 2 3" xfId="3034"/>
    <cellStyle name="Normal 3 2 2 5 4 3 2 3 2" xfId="24274"/>
    <cellStyle name="Normal 3 2 2 5 4 3 2 3 2 2" xfId="54186"/>
    <cellStyle name="Normal 3 2 2 5 4 3 2 3 3" xfId="32948"/>
    <cellStyle name="Normal 3 2 2 5 4 3 2 4" xfId="16796"/>
    <cellStyle name="Normal 3 2 2 5 4 3 2 4 2" xfId="46708"/>
    <cellStyle name="Normal 3 2 2 5 4 3 2 5" xfId="32945"/>
    <cellStyle name="Normal 3 2 2 5 4 3 3" xfId="3035"/>
    <cellStyle name="Normal 3 2 2 5 4 3 3 2" xfId="3036"/>
    <cellStyle name="Normal 3 2 2 5 4 3 3 2 2" xfId="24276"/>
    <cellStyle name="Normal 3 2 2 5 4 3 3 2 2 2" xfId="54188"/>
    <cellStyle name="Normal 3 2 2 5 4 3 3 2 3" xfId="32950"/>
    <cellStyle name="Normal 3 2 2 5 4 3 3 3" xfId="16798"/>
    <cellStyle name="Normal 3 2 2 5 4 3 3 3 2" xfId="46710"/>
    <cellStyle name="Normal 3 2 2 5 4 3 3 4" xfId="32949"/>
    <cellStyle name="Normal 3 2 2 5 4 3 4" xfId="3037"/>
    <cellStyle name="Normal 3 2 2 5 4 3 4 2" xfId="24273"/>
    <cellStyle name="Normal 3 2 2 5 4 3 4 2 2" xfId="54185"/>
    <cellStyle name="Normal 3 2 2 5 4 3 4 3" xfId="32951"/>
    <cellStyle name="Normal 3 2 2 5 4 3 5" xfId="16795"/>
    <cellStyle name="Normal 3 2 2 5 4 3 5 2" xfId="46707"/>
    <cellStyle name="Normal 3 2 2 5 4 3 6" xfId="32944"/>
    <cellStyle name="Normal 3 2 2 5 4 4" xfId="3038"/>
    <cellStyle name="Normal 3 2 2 5 4 4 2" xfId="3039"/>
    <cellStyle name="Normal 3 2 2 5 4 4 2 2" xfId="3040"/>
    <cellStyle name="Normal 3 2 2 5 4 4 2 2 2" xfId="24278"/>
    <cellStyle name="Normal 3 2 2 5 4 4 2 2 2 2" xfId="54190"/>
    <cellStyle name="Normal 3 2 2 5 4 4 2 2 3" xfId="32954"/>
    <cellStyle name="Normal 3 2 2 5 4 4 2 3" xfId="16800"/>
    <cellStyle name="Normal 3 2 2 5 4 4 2 3 2" xfId="46712"/>
    <cellStyle name="Normal 3 2 2 5 4 4 2 4" xfId="32953"/>
    <cellStyle name="Normal 3 2 2 5 4 4 3" xfId="3041"/>
    <cellStyle name="Normal 3 2 2 5 4 4 3 2" xfId="24277"/>
    <cellStyle name="Normal 3 2 2 5 4 4 3 2 2" xfId="54189"/>
    <cellStyle name="Normal 3 2 2 5 4 4 3 3" xfId="32955"/>
    <cellStyle name="Normal 3 2 2 5 4 4 4" xfId="16799"/>
    <cellStyle name="Normal 3 2 2 5 4 4 4 2" xfId="46711"/>
    <cellStyle name="Normal 3 2 2 5 4 4 5" xfId="32952"/>
    <cellStyle name="Normal 3 2 2 5 4 5" xfId="3042"/>
    <cellStyle name="Normal 3 2 2 5 4 5 2" xfId="3043"/>
    <cellStyle name="Normal 3 2 2 5 4 5 2 2" xfId="24279"/>
    <cellStyle name="Normal 3 2 2 5 4 5 2 2 2" xfId="54191"/>
    <cellStyle name="Normal 3 2 2 5 4 5 2 3" xfId="32957"/>
    <cellStyle name="Normal 3 2 2 5 4 5 3" xfId="16801"/>
    <cellStyle name="Normal 3 2 2 5 4 5 3 2" xfId="46713"/>
    <cellStyle name="Normal 3 2 2 5 4 5 4" xfId="32956"/>
    <cellStyle name="Normal 3 2 2 5 4 6" xfId="3044"/>
    <cellStyle name="Normal 3 2 2 5 4 6 2" xfId="22720"/>
    <cellStyle name="Normal 3 2 2 5 4 6 2 2" xfId="52632"/>
    <cellStyle name="Normal 3 2 2 5 4 6 3" xfId="32958"/>
    <cellStyle name="Normal 3 2 2 5 4 7" xfId="15242"/>
    <cellStyle name="Normal 3 2 2 5 4 7 2" xfId="45154"/>
    <cellStyle name="Normal 3 2 2 5 4 8" xfId="30198"/>
    <cellStyle name="Normal 3 2 2 5 5" xfId="478"/>
    <cellStyle name="Normal 3 2 2 5 5 2" xfId="3045"/>
    <cellStyle name="Normal 3 2 2 5 5 2 2" xfId="3046"/>
    <cellStyle name="Normal 3 2 2 5 5 2 2 2" xfId="3047"/>
    <cellStyle name="Normal 3 2 2 5 5 2 2 2 2" xfId="3048"/>
    <cellStyle name="Normal 3 2 2 5 5 2 2 2 2 2" xfId="24282"/>
    <cellStyle name="Normal 3 2 2 5 5 2 2 2 2 2 2" xfId="54194"/>
    <cellStyle name="Normal 3 2 2 5 5 2 2 2 2 3" xfId="32962"/>
    <cellStyle name="Normal 3 2 2 5 5 2 2 2 3" xfId="16804"/>
    <cellStyle name="Normal 3 2 2 5 5 2 2 2 3 2" xfId="46716"/>
    <cellStyle name="Normal 3 2 2 5 5 2 2 2 4" xfId="32961"/>
    <cellStyle name="Normal 3 2 2 5 5 2 2 3" xfId="3049"/>
    <cellStyle name="Normal 3 2 2 5 5 2 2 3 2" xfId="24281"/>
    <cellStyle name="Normal 3 2 2 5 5 2 2 3 2 2" xfId="54193"/>
    <cellStyle name="Normal 3 2 2 5 5 2 2 3 3" xfId="32963"/>
    <cellStyle name="Normal 3 2 2 5 5 2 2 4" xfId="16803"/>
    <cellStyle name="Normal 3 2 2 5 5 2 2 4 2" xfId="46715"/>
    <cellStyle name="Normal 3 2 2 5 5 2 2 5" xfId="32960"/>
    <cellStyle name="Normal 3 2 2 5 5 2 3" xfId="3050"/>
    <cellStyle name="Normal 3 2 2 5 5 2 3 2" xfId="3051"/>
    <cellStyle name="Normal 3 2 2 5 5 2 3 2 2" xfId="24283"/>
    <cellStyle name="Normal 3 2 2 5 5 2 3 2 2 2" xfId="54195"/>
    <cellStyle name="Normal 3 2 2 5 5 2 3 2 3" xfId="32965"/>
    <cellStyle name="Normal 3 2 2 5 5 2 3 3" xfId="16805"/>
    <cellStyle name="Normal 3 2 2 5 5 2 3 3 2" xfId="46717"/>
    <cellStyle name="Normal 3 2 2 5 5 2 3 4" xfId="32964"/>
    <cellStyle name="Normal 3 2 2 5 5 2 4" xfId="3052"/>
    <cellStyle name="Normal 3 2 2 5 5 2 4 2" xfId="24280"/>
    <cellStyle name="Normal 3 2 2 5 5 2 4 2 2" xfId="54192"/>
    <cellStyle name="Normal 3 2 2 5 5 2 4 3" xfId="32966"/>
    <cellStyle name="Normal 3 2 2 5 5 2 5" xfId="16802"/>
    <cellStyle name="Normal 3 2 2 5 5 2 5 2" xfId="46714"/>
    <cellStyle name="Normal 3 2 2 5 5 2 6" xfId="32959"/>
    <cellStyle name="Normal 3 2 2 5 5 3" xfId="3053"/>
    <cellStyle name="Normal 3 2 2 5 5 3 2" xfId="3054"/>
    <cellStyle name="Normal 3 2 2 5 5 3 2 2" xfId="3055"/>
    <cellStyle name="Normal 3 2 2 5 5 3 2 2 2" xfId="24285"/>
    <cellStyle name="Normal 3 2 2 5 5 3 2 2 2 2" xfId="54197"/>
    <cellStyle name="Normal 3 2 2 5 5 3 2 2 3" xfId="32969"/>
    <cellStyle name="Normal 3 2 2 5 5 3 2 3" xfId="16807"/>
    <cellStyle name="Normal 3 2 2 5 5 3 2 3 2" xfId="46719"/>
    <cellStyle name="Normal 3 2 2 5 5 3 2 4" xfId="32968"/>
    <cellStyle name="Normal 3 2 2 5 5 3 3" xfId="3056"/>
    <cellStyle name="Normal 3 2 2 5 5 3 3 2" xfId="24284"/>
    <cellStyle name="Normal 3 2 2 5 5 3 3 2 2" xfId="54196"/>
    <cellStyle name="Normal 3 2 2 5 5 3 3 3" xfId="32970"/>
    <cellStyle name="Normal 3 2 2 5 5 3 4" xfId="16806"/>
    <cellStyle name="Normal 3 2 2 5 5 3 4 2" xfId="46718"/>
    <cellStyle name="Normal 3 2 2 5 5 3 5" xfId="32967"/>
    <cellStyle name="Normal 3 2 2 5 5 4" xfId="3057"/>
    <cellStyle name="Normal 3 2 2 5 5 4 2" xfId="3058"/>
    <cellStyle name="Normal 3 2 2 5 5 4 2 2" xfId="24286"/>
    <cellStyle name="Normal 3 2 2 5 5 4 2 2 2" xfId="54198"/>
    <cellStyle name="Normal 3 2 2 5 5 4 2 3" xfId="32972"/>
    <cellStyle name="Normal 3 2 2 5 5 4 3" xfId="16808"/>
    <cellStyle name="Normal 3 2 2 5 5 4 3 2" xfId="46720"/>
    <cellStyle name="Normal 3 2 2 5 5 4 4" xfId="32971"/>
    <cellStyle name="Normal 3 2 2 5 5 5" xfId="3059"/>
    <cellStyle name="Normal 3 2 2 5 5 5 2" xfId="22941"/>
    <cellStyle name="Normal 3 2 2 5 5 5 2 2" xfId="52853"/>
    <cellStyle name="Normal 3 2 2 5 5 5 3" xfId="32973"/>
    <cellStyle name="Normal 3 2 2 5 5 6" xfId="15463"/>
    <cellStyle name="Normal 3 2 2 5 5 6 2" xfId="45375"/>
    <cellStyle name="Normal 3 2 2 5 5 7" xfId="30419"/>
    <cellStyle name="Normal 3 2 2 5 6" xfId="603"/>
    <cellStyle name="Normal 3 2 2 5 6 2" xfId="3060"/>
    <cellStyle name="Normal 3 2 2 5 6 2 2" xfId="3061"/>
    <cellStyle name="Normal 3 2 2 5 6 2 2 2" xfId="3062"/>
    <cellStyle name="Normal 3 2 2 5 6 2 2 2 2" xfId="3063"/>
    <cellStyle name="Normal 3 2 2 5 6 2 2 2 2 2" xfId="24289"/>
    <cellStyle name="Normal 3 2 2 5 6 2 2 2 2 2 2" xfId="54201"/>
    <cellStyle name="Normal 3 2 2 5 6 2 2 2 2 3" xfId="32977"/>
    <cellStyle name="Normal 3 2 2 5 6 2 2 2 3" xfId="16811"/>
    <cellStyle name="Normal 3 2 2 5 6 2 2 2 3 2" xfId="46723"/>
    <cellStyle name="Normal 3 2 2 5 6 2 2 2 4" xfId="32976"/>
    <cellStyle name="Normal 3 2 2 5 6 2 2 3" xfId="3064"/>
    <cellStyle name="Normal 3 2 2 5 6 2 2 3 2" xfId="24288"/>
    <cellStyle name="Normal 3 2 2 5 6 2 2 3 2 2" xfId="54200"/>
    <cellStyle name="Normal 3 2 2 5 6 2 2 3 3" xfId="32978"/>
    <cellStyle name="Normal 3 2 2 5 6 2 2 4" xfId="16810"/>
    <cellStyle name="Normal 3 2 2 5 6 2 2 4 2" xfId="46722"/>
    <cellStyle name="Normal 3 2 2 5 6 2 2 5" xfId="32975"/>
    <cellStyle name="Normal 3 2 2 5 6 2 3" xfId="3065"/>
    <cellStyle name="Normal 3 2 2 5 6 2 3 2" xfId="3066"/>
    <cellStyle name="Normal 3 2 2 5 6 2 3 2 2" xfId="24290"/>
    <cellStyle name="Normal 3 2 2 5 6 2 3 2 2 2" xfId="54202"/>
    <cellStyle name="Normal 3 2 2 5 6 2 3 2 3" xfId="32980"/>
    <cellStyle name="Normal 3 2 2 5 6 2 3 3" xfId="16812"/>
    <cellStyle name="Normal 3 2 2 5 6 2 3 3 2" xfId="46724"/>
    <cellStyle name="Normal 3 2 2 5 6 2 3 4" xfId="32979"/>
    <cellStyle name="Normal 3 2 2 5 6 2 4" xfId="3067"/>
    <cellStyle name="Normal 3 2 2 5 6 2 4 2" xfId="24287"/>
    <cellStyle name="Normal 3 2 2 5 6 2 4 2 2" xfId="54199"/>
    <cellStyle name="Normal 3 2 2 5 6 2 4 3" xfId="32981"/>
    <cellStyle name="Normal 3 2 2 5 6 2 5" xfId="16809"/>
    <cellStyle name="Normal 3 2 2 5 6 2 5 2" xfId="46721"/>
    <cellStyle name="Normal 3 2 2 5 6 2 6" xfId="32974"/>
    <cellStyle name="Normal 3 2 2 5 6 3" xfId="3068"/>
    <cellStyle name="Normal 3 2 2 5 6 3 2" xfId="3069"/>
    <cellStyle name="Normal 3 2 2 5 6 3 2 2" xfId="3070"/>
    <cellStyle name="Normal 3 2 2 5 6 3 2 2 2" xfId="24292"/>
    <cellStyle name="Normal 3 2 2 5 6 3 2 2 2 2" xfId="54204"/>
    <cellStyle name="Normal 3 2 2 5 6 3 2 2 3" xfId="32984"/>
    <cellStyle name="Normal 3 2 2 5 6 3 2 3" xfId="16814"/>
    <cellStyle name="Normal 3 2 2 5 6 3 2 3 2" xfId="46726"/>
    <cellStyle name="Normal 3 2 2 5 6 3 2 4" xfId="32983"/>
    <cellStyle name="Normal 3 2 2 5 6 3 3" xfId="3071"/>
    <cellStyle name="Normal 3 2 2 5 6 3 3 2" xfId="24291"/>
    <cellStyle name="Normal 3 2 2 5 6 3 3 2 2" xfId="54203"/>
    <cellStyle name="Normal 3 2 2 5 6 3 3 3" xfId="32985"/>
    <cellStyle name="Normal 3 2 2 5 6 3 4" xfId="16813"/>
    <cellStyle name="Normal 3 2 2 5 6 3 4 2" xfId="46725"/>
    <cellStyle name="Normal 3 2 2 5 6 3 5" xfId="32982"/>
    <cellStyle name="Normal 3 2 2 5 6 4" xfId="3072"/>
    <cellStyle name="Normal 3 2 2 5 6 4 2" xfId="3073"/>
    <cellStyle name="Normal 3 2 2 5 6 4 2 2" xfId="24293"/>
    <cellStyle name="Normal 3 2 2 5 6 4 2 2 2" xfId="54205"/>
    <cellStyle name="Normal 3 2 2 5 6 4 2 3" xfId="32987"/>
    <cellStyle name="Normal 3 2 2 5 6 4 3" xfId="16815"/>
    <cellStyle name="Normal 3 2 2 5 6 4 3 2" xfId="46727"/>
    <cellStyle name="Normal 3 2 2 5 6 4 4" xfId="32986"/>
    <cellStyle name="Normal 3 2 2 5 6 5" xfId="3074"/>
    <cellStyle name="Normal 3 2 2 5 6 5 2" xfId="23066"/>
    <cellStyle name="Normal 3 2 2 5 6 5 2 2" xfId="52978"/>
    <cellStyle name="Normal 3 2 2 5 6 5 3" xfId="32988"/>
    <cellStyle name="Normal 3 2 2 5 6 6" xfId="15588"/>
    <cellStyle name="Normal 3 2 2 5 6 6 2" xfId="45500"/>
    <cellStyle name="Normal 3 2 2 5 6 7" xfId="30544"/>
    <cellStyle name="Normal 3 2 2 5 7" xfId="3075"/>
    <cellStyle name="Normal 3 2 2 5 7 2" xfId="3076"/>
    <cellStyle name="Normal 3 2 2 5 7 2 2" xfId="3077"/>
    <cellStyle name="Normal 3 2 2 5 7 2 2 2" xfId="3078"/>
    <cellStyle name="Normal 3 2 2 5 7 2 2 2 2" xfId="3079"/>
    <cellStyle name="Normal 3 2 2 5 7 2 2 2 2 2" xfId="24297"/>
    <cellStyle name="Normal 3 2 2 5 7 2 2 2 2 2 2" xfId="54209"/>
    <cellStyle name="Normal 3 2 2 5 7 2 2 2 2 3" xfId="32993"/>
    <cellStyle name="Normal 3 2 2 5 7 2 2 2 3" xfId="16819"/>
    <cellStyle name="Normal 3 2 2 5 7 2 2 2 3 2" xfId="46731"/>
    <cellStyle name="Normal 3 2 2 5 7 2 2 2 4" xfId="32992"/>
    <cellStyle name="Normal 3 2 2 5 7 2 2 3" xfId="3080"/>
    <cellStyle name="Normal 3 2 2 5 7 2 2 3 2" xfId="24296"/>
    <cellStyle name="Normal 3 2 2 5 7 2 2 3 2 2" xfId="54208"/>
    <cellStyle name="Normal 3 2 2 5 7 2 2 3 3" xfId="32994"/>
    <cellStyle name="Normal 3 2 2 5 7 2 2 4" xfId="16818"/>
    <cellStyle name="Normal 3 2 2 5 7 2 2 4 2" xfId="46730"/>
    <cellStyle name="Normal 3 2 2 5 7 2 2 5" xfId="32991"/>
    <cellStyle name="Normal 3 2 2 5 7 2 3" xfId="3081"/>
    <cellStyle name="Normal 3 2 2 5 7 2 3 2" xfId="3082"/>
    <cellStyle name="Normal 3 2 2 5 7 2 3 2 2" xfId="24298"/>
    <cellStyle name="Normal 3 2 2 5 7 2 3 2 2 2" xfId="54210"/>
    <cellStyle name="Normal 3 2 2 5 7 2 3 2 3" xfId="32996"/>
    <cellStyle name="Normal 3 2 2 5 7 2 3 3" xfId="16820"/>
    <cellStyle name="Normal 3 2 2 5 7 2 3 3 2" xfId="46732"/>
    <cellStyle name="Normal 3 2 2 5 7 2 3 4" xfId="32995"/>
    <cellStyle name="Normal 3 2 2 5 7 2 4" xfId="3083"/>
    <cellStyle name="Normal 3 2 2 5 7 2 4 2" xfId="24295"/>
    <cellStyle name="Normal 3 2 2 5 7 2 4 2 2" xfId="54207"/>
    <cellStyle name="Normal 3 2 2 5 7 2 4 3" xfId="32997"/>
    <cellStyle name="Normal 3 2 2 5 7 2 5" xfId="16817"/>
    <cellStyle name="Normal 3 2 2 5 7 2 5 2" xfId="46729"/>
    <cellStyle name="Normal 3 2 2 5 7 2 6" xfId="32990"/>
    <cellStyle name="Normal 3 2 2 5 7 3" xfId="3084"/>
    <cellStyle name="Normal 3 2 2 5 7 3 2" xfId="3085"/>
    <cellStyle name="Normal 3 2 2 5 7 3 2 2" xfId="3086"/>
    <cellStyle name="Normal 3 2 2 5 7 3 2 2 2" xfId="24300"/>
    <cellStyle name="Normal 3 2 2 5 7 3 2 2 2 2" xfId="54212"/>
    <cellStyle name="Normal 3 2 2 5 7 3 2 2 3" xfId="33000"/>
    <cellStyle name="Normal 3 2 2 5 7 3 2 3" xfId="16822"/>
    <cellStyle name="Normal 3 2 2 5 7 3 2 3 2" xfId="46734"/>
    <cellStyle name="Normal 3 2 2 5 7 3 2 4" xfId="32999"/>
    <cellStyle name="Normal 3 2 2 5 7 3 3" xfId="3087"/>
    <cellStyle name="Normal 3 2 2 5 7 3 3 2" xfId="24299"/>
    <cellStyle name="Normal 3 2 2 5 7 3 3 2 2" xfId="54211"/>
    <cellStyle name="Normal 3 2 2 5 7 3 3 3" xfId="33001"/>
    <cellStyle name="Normal 3 2 2 5 7 3 4" xfId="16821"/>
    <cellStyle name="Normal 3 2 2 5 7 3 4 2" xfId="46733"/>
    <cellStyle name="Normal 3 2 2 5 7 3 5" xfId="32998"/>
    <cellStyle name="Normal 3 2 2 5 7 4" xfId="3088"/>
    <cellStyle name="Normal 3 2 2 5 7 4 2" xfId="3089"/>
    <cellStyle name="Normal 3 2 2 5 7 4 2 2" xfId="24301"/>
    <cellStyle name="Normal 3 2 2 5 7 4 2 2 2" xfId="54213"/>
    <cellStyle name="Normal 3 2 2 5 7 4 2 3" xfId="33003"/>
    <cellStyle name="Normal 3 2 2 5 7 4 3" xfId="16823"/>
    <cellStyle name="Normal 3 2 2 5 7 4 3 2" xfId="46735"/>
    <cellStyle name="Normal 3 2 2 5 7 4 4" xfId="33002"/>
    <cellStyle name="Normal 3 2 2 5 7 5" xfId="3090"/>
    <cellStyle name="Normal 3 2 2 5 7 5 2" xfId="24294"/>
    <cellStyle name="Normal 3 2 2 5 7 5 2 2" xfId="54206"/>
    <cellStyle name="Normal 3 2 2 5 7 5 3" xfId="33004"/>
    <cellStyle name="Normal 3 2 2 5 7 6" xfId="16816"/>
    <cellStyle name="Normal 3 2 2 5 7 6 2" xfId="46728"/>
    <cellStyle name="Normal 3 2 2 5 7 7" xfId="32989"/>
    <cellStyle name="Normal 3 2 2 5 8" xfId="3091"/>
    <cellStyle name="Normal 3 2 2 5 8 2" xfId="3092"/>
    <cellStyle name="Normal 3 2 2 5 8 2 2" xfId="3093"/>
    <cellStyle name="Normal 3 2 2 5 8 2 2 2" xfId="3094"/>
    <cellStyle name="Normal 3 2 2 5 8 2 2 2 2" xfId="24304"/>
    <cellStyle name="Normal 3 2 2 5 8 2 2 2 2 2" xfId="54216"/>
    <cellStyle name="Normal 3 2 2 5 8 2 2 2 3" xfId="33008"/>
    <cellStyle name="Normal 3 2 2 5 8 2 2 3" xfId="16826"/>
    <cellStyle name="Normal 3 2 2 5 8 2 2 3 2" xfId="46738"/>
    <cellStyle name="Normal 3 2 2 5 8 2 2 4" xfId="33007"/>
    <cellStyle name="Normal 3 2 2 5 8 2 3" xfId="3095"/>
    <cellStyle name="Normal 3 2 2 5 8 2 3 2" xfId="24303"/>
    <cellStyle name="Normal 3 2 2 5 8 2 3 2 2" xfId="54215"/>
    <cellStyle name="Normal 3 2 2 5 8 2 3 3" xfId="33009"/>
    <cellStyle name="Normal 3 2 2 5 8 2 4" xfId="16825"/>
    <cellStyle name="Normal 3 2 2 5 8 2 4 2" xfId="46737"/>
    <cellStyle name="Normal 3 2 2 5 8 2 5" xfId="33006"/>
    <cellStyle name="Normal 3 2 2 5 8 3" xfId="3096"/>
    <cellStyle name="Normal 3 2 2 5 8 3 2" xfId="3097"/>
    <cellStyle name="Normal 3 2 2 5 8 3 2 2" xfId="24305"/>
    <cellStyle name="Normal 3 2 2 5 8 3 2 2 2" xfId="54217"/>
    <cellStyle name="Normal 3 2 2 5 8 3 2 3" xfId="33011"/>
    <cellStyle name="Normal 3 2 2 5 8 3 3" xfId="16827"/>
    <cellStyle name="Normal 3 2 2 5 8 3 3 2" xfId="46739"/>
    <cellStyle name="Normal 3 2 2 5 8 3 4" xfId="33010"/>
    <cellStyle name="Normal 3 2 2 5 8 4" xfId="3098"/>
    <cellStyle name="Normal 3 2 2 5 8 4 2" xfId="24302"/>
    <cellStyle name="Normal 3 2 2 5 8 4 2 2" xfId="54214"/>
    <cellStyle name="Normal 3 2 2 5 8 4 3" xfId="33012"/>
    <cellStyle name="Normal 3 2 2 5 8 5" xfId="16824"/>
    <cellStyle name="Normal 3 2 2 5 8 5 2" xfId="46736"/>
    <cellStyle name="Normal 3 2 2 5 8 6" xfId="33005"/>
    <cellStyle name="Normal 3 2 2 5 9" xfId="3099"/>
    <cellStyle name="Normal 3 2 2 5 9 2" xfId="3100"/>
    <cellStyle name="Normal 3 2 2 5 9 2 2" xfId="3101"/>
    <cellStyle name="Normal 3 2 2 5 9 2 2 2" xfId="3102"/>
    <cellStyle name="Normal 3 2 2 5 9 2 2 2 2" xfId="24308"/>
    <cellStyle name="Normal 3 2 2 5 9 2 2 2 2 2" xfId="54220"/>
    <cellStyle name="Normal 3 2 2 5 9 2 2 2 3" xfId="33016"/>
    <cellStyle name="Normal 3 2 2 5 9 2 2 3" xfId="16830"/>
    <cellStyle name="Normal 3 2 2 5 9 2 2 3 2" xfId="46742"/>
    <cellStyle name="Normal 3 2 2 5 9 2 2 4" xfId="33015"/>
    <cellStyle name="Normal 3 2 2 5 9 2 3" xfId="3103"/>
    <cellStyle name="Normal 3 2 2 5 9 2 3 2" xfId="24307"/>
    <cellStyle name="Normal 3 2 2 5 9 2 3 2 2" xfId="54219"/>
    <cellStyle name="Normal 3 2 2 5 9 2 3 3" xfId="33017"/>
    <cellStyle name="Normal 3 2 2 5 9 2 4" xfId="16829"/>
    <cellStyle name="Normal 3 2 2 5 9 2 4 2" xfId="46741"/>
    <cellStyle name="Normal 3 2 2 5 9 2 5" xfId="33014"/>
    <cellStyle name="Normal 3 2 2 5 9 3" xfId="3104"/>
    <cellStyle name="Normal 3 2 2 5 9 3 2" xfId="3105"/>
    <cellStyle name="Normal 3 2 2 5 9 3 2 2" xfId="24309"/>
    <cellStyle name="Normal 3 2 2 5 9 3 2 2 2" xfId="54221"/>
    <cellStyle name="Normal 3 2 2 5 9 3 2 3" xfId="33019"/>
    <cellStyle name="Normal 3 2 2 5 9 3 3" xfId="16831"/>
    <cellStyle name="Normal 3 2 2 5 9 3 3 2" xfId="46743"/>
    <cellStyle name="Normal 3 2 2 5 9 3 4" xfId="33018"/>
    <cellStyle name="Normal 3 2 2 5 9 4" xfId="3106"/>
    <cellStyle name="Normal 3 2 2 5 9 4 2" xfId="24306"/>
    <cellStyle name="Normal 3 2 2 5 9 4 2 2" xfId="54218"/>
    <cellStyle name="Normal 3 2 2 5 9 4 3" xfId="33020"/>
    <cellStyle name="Normal 3 2 2 5 9 5" xfId="16828"/>
    <cellStyle name="Normal 3 2 2 5 9 5 2" xfId="46740"/>
    <cellStyle name="Normal 3 2 2 5 9 6" xfId="33013"/>
    <cellStyle name="Normal 3 2 2 6" xfId="112"/>
    <cellStyle name="Normal 3 2 2 6 10" xfId="3107"/>
    <cellStyle name="Normal 3 2 2 6 10 2" xfId="3108"/>
    <cellStyle name="Normal 3 2 2 6 10 2 2" xfId="24310"/>
    <cellStyle name="Normal 3 2 2 6 10 2 2 2" xfId="54222"/>
    <cellStyle name="Normal 3 2 2 6 10 2 3" xfId="33022"/>
    <cellStyle name="Normal 3 2 2 6 10 3" xfId="16832"/>
    <cellStyle name="Normal 3 2 2 6 10 3 2" xfId="46744"/>
    <cellStyle name="Normal 3 2 2 6 10 4" xfId="33021"/>
    <cellStyle name="Normal 3 2 2 6 11" xfId="3109"/>
    <cellStyle name="Normal 3 2 2 6 11 2" xfId="22596"/>
    <cellStyle name="Normal 3 2 2 6 11 2 2" xfId="52508"/>
    <cellStyle name="Normal 3 2 2 6 11 3" xfId="33023"/>
    <cellStyle name="Normal 3 2 2 6 12" xfId="15118"/>
    <cellStyle name="Normal 3 2 2 6 12 2" xfId="45030"/>
    <cellStyle name="Normal 3 2 2 6 13" xfId="30074"/>
    <cellStyle name="Normal 3 2 2 6 14" xfId="59994"/>
    <cellStyle name="Normal 3 2 2 6 2" xfId="389"/>
    <cellStyle name="Normal 3 2 2 6 2 2" xfId="3110"/>
    <cellStyle name="Normal 3 2 2 6 2 2 2" xfId="3111"/>
    <cellStyle name="Normal 3 2 2 6 2 2 2 2" xfId="3112"/>
    <cellStyle name="Normal 3 2 2 6 2 2 2 2 2" xfId="3113"/>
    <cellStyle name="Normal 3 2 2 6 2 2 2 2 2 2" xfId="24313"/>
    <cellStyle name="Normal 3 2 2 6 2 2 2 2 2 2 2" xfId="54225"/>
    <cellStyle name="Normal 3 2 2 6 2 2 2 2 2 3" xfId="33027"/>
    <cellStyle name="Normal 3 2 2 6 2 2 2 2 3" xfId="16835"/>
    <cellStyle name="Normal 3 2 2 6 2 2 2 2 3 2" xfId="46747"/>
    <cellStyle name="Normal 3 2 2 6 2 2 2 2 4" xfId="33026"/>
    <cellStyle name="Normal 3 2 2 6 2 2 2 3" xfId="3114"/>
    <cellStyle name="Normal 3 2 2 6 2 2 2 3 2" xfId="24312"/>
    <cellStyle name="Normal 3 2 2 6 2 2 2 3 2 2" xfId="54224"/>
    <cellStyle name="Normal 3 2 2 6 2 2 2 3 3" xfId="33028"/>
    <cellStyle name="Normal 3 2 2 6 2 2 2 4" xfId="16834"/>
    <cellStyle name="Normal 3 2 2 6 2 2 2 4 2" xfId="46746"/>
    <cellStyle name="Normal 3 2 2 6 2 2 2 5" xfId="33025"/>
    <cellStyle name="Normal 3 2 2 6 2 2 3" xfId="3115"/>
    <cellStyle name="Normal 3 2 2 6 2 2 3 2" xfId="3116"/>
    <cellStyle name="Normal 3 2 2 6 2 2 3 2 2" xfId="24314"/>
    <cellStyle name="Normal 3 2 2 6 2 2 3 2 2 2" xfId="54226"/>
    <cellStyle name="Normal 3 2 2 6 2 2 3 2 3" xfId="33030"/>
    <cellStyle name="Normal 3 2 2 6 2 2 3 3" xfId="16836"/>
    <cellStyle name="Normal 3 2 2 6 2 2 3 3 2" xfId="46748"/>
    <cellStyle name="Normal 3 2 2 6 2 2 3 4" xfId="33029"/>
    <cellStyle name="Normal 3 2 2 6 2 2 4" xfId="3117"/>
    <cellStyle name="Normal 3 2 2 6 2 2 4 2" xfId="24311"/>
    <cellStyle name="Normal 3 2 2 6 2 2 4 2 2" xfId="54223"/>
    <cellStyle name="Normal 3 2 2 6 2 2 4 3" xfId="33031"/>
    <cellStyle name="Normal 3 2 2 6 2 2 5" xfId="16833"/>
    <cellStyle name="Normal 3 2 2 6 2 2 5 2" xfId="46745"/>
    <cellStyle name="Normal 3 2 2 6 2 2 6" xfId="33024"/>
    <cellStyle name="Normal 3 2 2 6 2 3" xfId="3118"/>
    <cellStyle name="Normal 3 2 2 6 2 3 2" xfId="3119"/>
    <cellStyle name="Normal 3 2 2 6 2 3 2 2" xfId="3120"/>
    <cellStyle name="Normal 3 2 2 6 2 3 2 2 2" xfId="3121"/>
    <cellStyle name="Normal 3 2 2 6 2 3 2 2 2 2" xfId="24317"/>
    <cellStyle name="Normal 3 2 2 6 2 3 2 2 2 2 2" xfId="54229"/>
    <cellStyle name="Normal 3 2 2 6 2 3 2 2 2 3" xfId="33035"/>
    <cellStyle name="Normal 3 2 2 6 2 3 2 2 3" xfId="16839"/>
    <cellStyle name="Normal 3 2 2 6 2 3 2 2 3 2" xfId="46751"/>
    <cellStyle name="Normal 3 2 2 6 2 3 2 2 4" xfId="33034"/>
    <cellStyle name="Normal 3 2 2 6 2 3 2 3" xfId="3122"/>
    <cellStyle name="Normal 3 2 2 6 2 3 2 3 2" xfId="24316"/>
    <cellStyle name="Normal 3 2 2 6 2 3 2 3 2 2" xfId="54228"/>
    <cellStyle name="Normal 3 2 2 6 2 3 2 3 3" xfId="33036"/>
    <cellStyle name="Normal 3 2 2 6 2 3 2 4" xfId="16838"/>
    <cellStyle name="Normal 3 2 2 6 2 3 2 4 2" xfId="46750"/>
    <cellStyle name="Normal 3 2 2 6 2 3 2 5" xfId="33033"/>
    <cellStyle name="Normal 3 2 2 6 2 3 3" xfId="3123"/>
    <cellStyle name="Normal 3 2 2 6 2 3 3 2" xfId="3124"/>
    <cellStyle name="Normal 3 2 2 6 2 3 3 2 2" xfId="24318"/>
    <cellStyle name="Normal 3 2 2 6 2 3 3 2 2 2" xfId="54230"/>
    <cellStyle name="Normal 3 2 2 6 2 3 3 2 3" xfId="33038"/>
    <cellStyle name="Normal 3 2 2 6 2 3 3 3" xfId="16840"/>
    <cellStyle name="Normal 3 2 2 6 2 3 3 3 2" xfId="46752"/>
    <cellStyle name="Normal 3 2 2 6 2 3 3 4" xfId="33037"/>
    <cellStyle name="Normal 3 2 2 6 2 3 4" xfId="3125"/>
    <cellStyle name="Normal 3 2 2 6 2 3 4 2" xfId="24315"/>
    <cellStyle name="Normal 3 2 2 6 2 3 4 2 2" xfId="54227"/>
    <cellStyle name="Normal 3 2 2 6 2 3 4 3" xfId="33039"/>
    <cellStyle name="Normal 3 2 2 6 2 3 5" xfId="16837"/>
    <cellStyle name="Normal 3 2 2 6 2 3 5 2" xfId="46749"/>
    <cellStyle name="Normal 3 2 2 6 2 3 6" xfId="33032"/>
    <cellStyle name="Normal 3 2 2 6 2 4" xfId="3126"/>
    <cellStyle name="Normal 3 2 2 6 2 4 2" xfId="3127"/>
    <cellStyle name="Normal 3 2 2 6 2 4 2 2" xfId="3128"/>
    <cellStyle name="Normal 3 2 2 6 2 4 2 2 2" xfId="24320"/>
    <cellStyle name="Normal 3 2 2 6 2 4 2 2 2 2" xfId="54232"/>
    <cellStyle name="Normal 3 2 2 6 2 4 2 2 3" xfId="33042"/>
    <cellStyle name="Normal 3 2 2 6 2 4 2 3" xfId="16842"/>
    <cellStyle name="Normal 3 2 2 6 2 4 2 3 2" xfId="46754"/>
    <cellStyle name="Normal 3 2 2 6 2 4 2 4" xfId="33041"/>
    <cellStyle name="Normal 3 2 2 6 2 4 3" xfId="3129"/>
    <cellStyle name="Normal 3 2 2 6 2 4 3 2" xfId="24319"/>
    <cellStyle name="Normal 3 2 2 6 2 4 3 2 2" xfId="54231"/>
    <cellStyle name="Normal 3 2 2 6 2 4 3 3" xfId="33043"/>
    <cellStyle name="Normal 3 2 2 6 2 4 4" xfId="16841"/>
    <cellStyle name="Normal 3 2 2 6 2 4 4 2" xfId="46753"/>
    <cellStyle name="Normal 3 2 2 6 2 4 5" xfId="33040"/>
    <cellStyle name="Normal 3 2 2 6 2 5" xfId="3130"/>
    <cellStyle name="Normal 3 2 2 6 2 5 2" xfId="3131"/>
    <cellStyle name="Normal 3 2 2 6 2 5 2 2" xfId="24321"/>
    <cellStyle name="Normal 3 2 2 6 2 5 2 2 2" xfId="54233"/>
    <cellStyle name="Normal 3 2 2 6 2 5 2 3" xfId="33045"/>
    <cellStyle name="Normal 3 2 2 6 2 5 3" xfId="16843"/>
    <cellStyle name="Normal 3 2 2 6 2 5 3 2" xfId="46755"/>
    <cellStyle name="Normal 3 2 2 6 2 5 4" xfId="33044"/>
    <cellStyle name="Normal 3 2 2 6 2 6" xfId="3132"/>
    <cellStyle name="Normal 3 2 2 6 2 6 2" xfId="22852"/>
    <cellStyle name="Normal 3 2 2 6 2 6 2 2" xfId="52764"/>
    <cellStyle name="Normal 3 2 2 6 2 6 3" xfId="33046"/>
    <cellStyle name="Normal 3 2 2 6 2 7" xfId="15374"/>
    <cellStyle name="Normal 3 2 2 6 2 7 2" xfId="45286"/>
    <cellStyle name="Normal 3 2 2 6 2 8" xfId="30330"/>
    <cellStyle name="Normal 3 2 2 6 3" xfId="263"/>
    <cellStyle name="Normal 3 2 2 6 3 2" xfId="3133"/>
    <cellStyle name="Normal 3 2 2 6 3 2 2" xfId="3134"/>
    <cellStyle name="Normal 3 2 2 6 3 2 2 2" xfId="3135"/>
    <cellStyle name="Normal 3 2 2 6 3 2 2 2 2" xfId="3136"/>
    <cellStyle name="Normal 3 2 2 6 3 2 2 2 2 2" xfId="24324"/>
    <cellStyle name="Normal 3 2 2 6 3 2 2 2 2 2 2" xfId="54236"/>
    <cellStyle name="Normal 3 2 2 6 3 2 2 2 2 3" xfId="33050"/>
    <cellStyle name="Normal 3 2 2 6 3 2 2 2 3" xfId="16846"/>
    <cellStyle name="Normal 3 2 2 6 3 2 2 2 3 2" xfId="46758"/>
    <cellStyle name="Normal 3 2 2 6 3 2 2 2 4" xfId="33049"/>
    <cellStyle name="Normal 3 2 2 6 3 2 2 3" xfId="3137"/>
    <cellStyle name="Normal 3 2 2 6 3 2 2 3 2" xfId="24323"/>
    <cellStyle name="Normal 3 2 2 6 3 2 2 3 2 2" xfId="54235"/>
    <cellStyle name="Normal 3 2 2 6 3 2 2 3 3" xfId="33051"/>
    <cellStyle name="Normal 3 2 2 6 3 2 2 4" xfId="16845"/>
    <cellStyle name="Normal 3 2 2 6 3 2 2 4 2" xfId="46757"/>
    <cellStyle name="Normal 3 2 2 6 3 2 2 5" xfId="33048"/>
    <cellStyle name="Normal 3 2 2 6 3 2 3" xfId="3138"/>
    <cellStyle name="Normal 3 2 2 6 3 2 3 2" xfId="3139"/>
    <cellStyle name="Normal 3 2 2 6 3 2 3 2 2" xfId="24325"/>
    <cellStyle name="Normal 3 2 2 6 3 2 3 2 2 2" xfId="54237"/>
    <cellStyle name="Normal 3 2 2 6 3 2 3 2 3" xfId="33053"/>
    <cellStyle name="Normal 3 2 2 6 3 2 3 3" xfId="16847"/>
    <cellStyle name="Normal 3 2 2 6 3 2 3 3 2" xfId="46759"/>
    <cellStyle name="Normal 3 2 2 6 3 2 3 4" xfId="33052"/>
    <cellStyle name="Normal 3 2 2 6 3 2 4" xfId="3140"/>
    <cellStyle name="Normal 3 2 2 6 3 2 4 2" xfId="24322"/>
    <cellStyle name="Normal 3 2 2 6 3 2 4 2 2" xfId="54234"/>
    <cellStyle name="Normal 3 2 2 6 3 2 4 3" xfId="33054"/>
    <cellStyle name="Normal 3 2 2 6 3 2 5" xfId="16844"/>
    <cellStyle name="Normal 3 2 2 6 3 2 5 2" xfId="46756"/>
    <cellStyle name="Normal 3 2 2 6 3 2 6" xfId="33047"/>
    <cellStyle name="Normal 3 2 2 6 3 3" xfId="3141"/>
    <cellStyle name="Normal 3 2 2 6 3 3 2" xfId="3142"/>
    <cellStyle name="Normal 3 2 2 6 3 3 2 2" xfId="3143"/>
    <cellStyle name="Normal 3 2 2 6 3 3 2 2 2" xfId="3144"/>
    <cellStyle name="Normal 3 2 2 6 3 3 2 2 2 2" xfId="24328"/>
    <cellStyle name="Normal 3 2 2 6 3 3 2 2 2 2 2" xfId="54240"/>
    <cellStyle name="Normal 3 2 2 6 3 3 2 2 2 3" xfId="33058"/>
    <cellStyle name="Normal 3 2 2 6 3 3 2 2 3" xfId="16850"/>
    <cellStyle name="Normal 3 2 2 6 3 3 2 2 3 2" xfId="46762"/>
    <cellStyle name="Normal 3 2 2 6 3 3 2 2 4" xfId="33057"/>
    <cellStyle name="Normal 3 2 2 6 3 3 2 3" xfId="3145"/>
    <cellStyle name="Normal 3 2 2 6 3 3 2 3 2" xfId="24327"/>
    <cellStyle name="Normal 3 2 2 6 3 3 2 3 2 2" xfId="54239"/>
    <cellStyle name="Normal 3 2 2 6 3 3 2 3 3" xfId="33059"/>
    <cellStyle name="Normal 3 2 2 6 3 3 2 4" xfId="16849"/>
    <cellStyle name="Normal 3 2 2 6 3 3 2 4 2" xfId="46761"/>
    <cellStyle name="Normal 3 2 2 6 3 3 2 5" xfId="33056"/>
    <cellStyle name="Normal 3 2 2 6 3 3 3" xfId="3146"/>
    <cellStyle name="Normal 3 2 2 6 3 3 3 2" xfId="3147"/>
    <cellStyle name="Normal 3 2 2 6 3 3 3 2 2" xfId="24329"/>
    <cellStyle name="Normal 3 2 2 6 3 3 3 2 2 2" xfId="54241"/>
    <cellStyle name="Normal 3 2 2 6 3 3 3 2 3" xfId="33061"/>
    <cellStyle name="Normal 3 2 2 6 3 3 3 3" xfId="16851"/>
    <cellStyle name="Normal 3 2 2 6 3 3 3 3 2" xfId="46763"/>
    <cellStyle name="Normal 3 2 2 6 3 3 3 4" xfId="33060"/>
    <cellStyle name="Normal 3 2 2 6 3 3 4" xfId="3148"/>
    <cellStyle name="Normal 3 2 2 6 3 3 4 2" xfId="24326"/>
    <cellStyle name="Normal 3 2 2 6 3 3 4 2 2" xfId="54238"/>
    <cellStyle name="Normal 3 2 2 6 3 3 4 3" xfId="33062"/>
    <cellStyle name="Normal 3 2 2 6 3 3 5" xfId="16848"/>
    <cellStyle name="Normal 3 2 2 6 3 3 5 2" xfId="46760"/>
    <cellStyle name="Normal 3 2 2 6 3 3 6" xfId="33055"/>
    <cellStyle name="Normal 3 2 2 6 3 4" xfId="3149"/>
    <cellStyle name="Normal 3 2 2 6 3 4 2" xfId="3150"/>
    <cellStyle name="Normal 3 2 2 6 3 4 2 2" xfId="3151"/>
    <cellStyle name="Normal 3 2 2 6 3 4 2 2 2" xfId="24331"/>
    <cellStyle name="Normal 3 2 2 6 3 4 2 2 2 2" xfId="54243"/>
    <cellStyle name="Normal 3 2 2 6 3 4 2 2 3" xfId="33065"/>
    <cellStyle name="Normal 3 2 2 6 3 4 2 3" xfId="16853"/>
    <cellStyle name="Normal 3 2 2 6 3 4 2 3 2" xfId="46765"/>
    <cellStyle name="Normal 3 2 2 6 3 4 2 4" xfId="33064"/>
    <cellStyle name="Normal 3 2 2 6 3 4 3" xfId="3152"/>
    <cellStyle name="Normal 3 2 2 6 3 4 3 2" xfId="24330"/>
    <cellStyle name="Normal 3 2 2 6 3 4 3 2 2" xfId="54242"/>
    <cellStyle name="Normal 3 2 2 6 3 4 3 3" xfId="33066"/>
    <cellStyle name="Normal 3 2 2 6 3 4 4" xfId="16852"/>
    <cellStyle name="Normal 3 2 2 6 3 4 4 2" xfId="46764"/>
    <cellStyle name="Normal 3 2 2 6 3 4 5" xfId="33063"/>
    <cellStyle name="Normal 3 2 2 6 3 5" xfId="3153"/>
    <cellStyle name="Normal 3 2 2 6 3 5 2" xfId="3154"/>
    <cellStyle name="Normal 3 2 2 6 3 5 2 2" xfId="24332"/>
    <cellStyle name="Normal 3 2 2 6 3 5 2 2 2" xfId="54244"/>
    <cellStyle name="Normal 3 2 2 6 3 5 2 3" xfId="33068"/>
    <cellStyle name="Normal 3 2 2 6 3 5 3" xfId="16854"/>
    <cellStyle name="Normal 3 2 2 6 3 5 3 2" xfId="46766"/>
    <cellStyle name="Normal 3 2 2 6 3 5 4" xfId="33067"/>
    <cellStyle name="Normal 3 2 2 6 3 6" xfId="3155"/>
    <cellStyle name="Normal 3 2 2 6 3 6 2" xfId="22727"/>
    <cellStyle name="Normal 3 2 2 6 3 6 2 2" xfId="52639"/>
    <cellStyle name="Normal 3 2 2 6 3 6 3" xfId="33069"/>
    <cellStyle name="Normal 3 2 2 6 3 7" xfId="15249"/>
    <cellStyle name="Normal 3 2 2 6 3 7 2" xfId="45161"/>
    <cellStyle name="Normal 3 2 2 6 3 8" xfId="30205"/>
    <cellStyle name="Normal 3 2 2 6 4" xfId="514"/>
    <cellStyle name="Normal 3 2 2 6 4 2" xfId="3156"/>
    <cellStyle name="Normal 3 2 2 6 4 2 2" xfId="3157"/>
    <cellStyle name="Normal 3 2 2 6 4 2 2 2" xfId="3158"/>
    <cellStyle name="Normal 3 2 2 6 4 2 2 2 2" xfId="3159"/>
    <cellStyle name="Normal 3 2 2 6 4 2 2 2 2 2" xfId="24335"/>
    <cellStyle name="Normal 3 2 2 6 4 2 2 2 2 2 2" xfId="54247"/>
    <cellStyle name="Normal 3 2 2 6 4 2 2 2 2 3" xfId="33073"/>
    <cellStyle name="Normal 3 2 2 6 4 2 2 2 3" xfId="16857"/>
    <cellStyle name="Normal 3 2 2 6 4 2 2 2 3 2" xfId="46769"/>
    <cellStyle name="Normal 3 2 2 6 4 2 2 2 4" xfId="33072"/>
    <cellStyle name="Normal 3 2 2 6 4 2 2 3" xfId="3160"/>
    <cellStyle name="Normal 3 2 2 6 4 2 2 3 2" xfId="24334"/>
    <cellStyle name="Normal 3 2 2 6 4 2 2 3 2 2" xfId="54246"/>
    <cellStyle name="Normal 3 2 2 6 4 2 2 3 3" xfId="33074"/>
    <cellStyle name="Normal 3 2 2 6 4 2 2 4" xfId="16856"/>
    <cellStyle name="Normal 3 2 2 6 4 2 2 4 2" xfId="46768"/>
    <cellStyle name="Normal 3 2 2 6 4 2 2 5" xfId="33071"/>
    <cellStyle name="Normal 3 2 2 6 4 2 3" xfId="3161"/>
    <cellStyle name="Normal 3 2 2 6 4 2 3 2" xfId="3162"/>
    <cellStyle name="Normal 3 2 2 6 4 2 3 2 2" xfId="24336"/>
    <cellStyle name="Normal 3 2 2 6 4 2 3 2 2 2" xfId="54248"/>
    <cellStyle name="Normal 3 2 2 6 4 2 3 2 3" xfId="33076"/>
    <cellStyle name="Normal 3 2 2 6 4 2 3 3" xfId="16858"/>
    <cellStyle name="Normal 3 2 2 6 4 2 3 3 2" xfId="46770"/>
    <cellStyle name="Normal 3 2 2 6 4 2 3 4" xfId="33075"/>
    <cellStyle name="Normal 3 2 2 6 4 2 4" xfId="3163"/>
    <cellStyle name="Normal 3 2 2 6 4 2 4 2" xfId="24333"/>
    <cellStyle name="Normal 3 2 2 6 4 2 4 2 2" xfId="54245"/>
    <cellStyle name="Normal 3 2 2 6 4 2 4 3" xfId="33077"/>
    <cellStyle name="Normal 3 2 2 6 4 2 5" xfId="16855"/>
    <cellStyle name="Normal 3 2 2 6 4 2 5 2" xfId="46767"/>
    <cellStyle name="Normal 3 2 2 6 4 2 6" xfId="33070"/>
    <cellStyle name="Normal 3 2 2 6 4 3" xfId="3164"/>
    <cellStyle name="Normal 3 2 2 6 4 3 2" xfId="3165"/>
    <cellStyle name="Normal 3 2 2 6 4 3 2 2" xfId="3166"/>
    <cellStyle name="Normal 3 2 2 6 4 3 2 2 2" xfId="24338"/>
    <cellStyle name="Normal 3 2 2 6 4 3 2 2 2 2" xfId="54250"/>
    <cellStyle name="Normal 3 2 2 6 4 3 2 2 3" xfId="33080"/>
    <cellStyle name="Normal 3 2 2 6 4 3 2 3" xfId="16860"/>
    <cellStyle name="Normal 3 2 2 6 4 3 2 3 2" xfId="46772"/>
    <cellStyle name="Normal 3 2 2 6 4 3 2 4" xfId="33079"/>
    <cellStyle name="Normal 3 2 2 6 4 3 3" xfId="3167"/>
    <cellStyle name="Normal 3 2 2 6 4 3 3 2" xfId="24337"/>
    <cellStyle name="Normal 3 2 2 6 4 3 3 2 2" xfId="54249"/>
    <cellStyle name="Normal 3 2 2 6 4 3 3 3" xfId="33081"/>
    <cellStyle name="Normal 3 2 2 6 4 3 4" xfId="16859"/>
    <cellStyle name="Normal 3 2 2 6 4 3 4 2" xfId="46771"/>
    <cellStyle name="Normal 3 2 2 6 4 3 5" xfId="33078"/>
    <cellStyle name="Normal 3 2 2 6 4 4" xfId="3168"/>
    <cellStyle name="Normal 3 2 2 6 4 4 2" xfId="3169"/>
    <cellStyle name="Normal 3 2 2 6 4 4 2 2" xfId="24339"/>
    <cellStyle name="Normal 3 2 2 6 4 4 2 2 2" xfId="54251"/>
    <cellStyle name="Normal 3 2 2 6 4 4 2 3" xfId="33083"/>
    <cellStyle name="Normal 3 2 2 6 4 4 3" xfId="16861"/>
    <cellStyle name="Normal 3 2 2 6 4 4 3 2" xfId="46773"/>
    <cellStyle name="Normal 3 2 2 6 4 4 4" xfId="33082"/>
    <cellStyle name="Normal 3 2 2 6 4 5" xfId="3170"/>
    <cellStyle name="Normal 3 2 2 6 4 5 2" xfId="22977"/>
    <cellStyle name="Normal 3 2 2 6 4 5 2 2" xfId="52889"/>
    <cellStyle name="Normal 3 2 2 6 4 5 3" xfId="33084"/>
    <cellStyle name="Normal 3 2 2 6 4 6" xfId="15499"/>
    <cellStyle name="Normal 3 2 2 6 4 6 2" xfId="45411"/>
    <cellStyle name="Normal 3 2 2 6 4 7" xfId="30455"/>
    <cellStyle name="Normal 3 2 2 6 5" xfId="639"/>
    <cellStyle name="Normal 3 2 2 6 5 2" xfId="3171"/>
    <cellStyle name="Normal 3 2 2 6 5 2 2" xfId="3172"/>
    <cellStyle name="Normal 3 2 2 6 5 2 2 2" xfId="3173"/>
    <cellStyle name="Normal 3 2 2 6 5 2 2 2 2" xfId="3174"/>
    <cellStyle name="Normal 3 2 2 6 5 2 2 2 2 2" xfId="24342"/>
    <cellStyle name="Normal 3 2 2 6 5 2 2 2 2 2 2" xfId="54254"/>
    <cellStyle name="Normal 3 2 2 6 5 2 2 2 2 3" xfId="33088"/>
    <cellStyle name="Normal 3 2 2 6 5 2 2 2 3" xfId="16864"/>
    <cellStyle name="Normal 3 2 2 6 5 2 2 2 3 2" xfId="46776"/>
    <cellStyle name="Normal 3 2 2 6 5 2 2 2 4" xfId="33087"/>
    <cellStyle name="Normal 3 2 2 6 5 2 2 3" xfId="3175"/>
    <cellStyle name="Normal 3 2 2 6 5 2 2 3 2" xfId="24341"/>
    <cellStyle name="Normal 3 2 2 6 5 2 2 3 2 2" xfId="54253"/>
    <cellStyle name="Normal 3 2 2 6 5 2 2 3 3" xfId="33089"/>
    <cellStyle name="Normal 3 2 2 6 5 2 2 4" xfId="16863"/>
    <cellStyle name="Normal 3 2 2 6 5 2 2 4 2" xfId="46775"/>
    <cellStyle name="Normal 3 2 2 6 5 2 2 5" xfId="33086"/>
    <cellStyle name="Normal 3 2 2 6 5 2 3" xfId="3176"/>
    <cellStyle name="Normal 3 2 2 6 5 2 3 2" xfId="3177"/>
    <cellStyle name="Normal 3 2 2 6 5 2 3 2 2" xfId="24343"/>
    <cellStyle name="Normal 3 2 2 6 5 2 3 2 2 2" xfId="54255"/>
    <cellStyle name="Normal 3 2 2 6 5 2 3 2 3" xfId="33091"/>
    <cellStyle name="Normal 3 2 2 6 5 2 3 3" xfId="16865"/>
    <cellStyle name="Normal 3 2 2 6 5 2 3 3 2" xfId="46777"/>
    <cellStyle name="Normal 3 2 2 6 5 2 3 4" xfId="33090"/>
    <cellStyle name="Normal 3 2 2 6 5 2 4" xfId="3178"/>
    <cellStyle name="Normal 3 2 2 6 5 2 4 2" xfId="24340"/>
    <cellStyle name="Normal 3 2 2 6 5 2 4 2 2" xfId="54252"/>
    <cellStyle name="Normal 3 2 2 6 5 2 4 3" xfId="33092"/>
    <cellStyle name="Normal 3 2 2 6 5 2 5" xfId="16862"/>
    <cellStyle name="Normal 3 2 2 6 5 2 5 2" xfId="46774"/>
    <cellStyle name="Normal 3 2 2 6 5 2 6" xfId="33085"/>
    <cellStyle name="Normal 3 2 2 6 5 3" xfId="3179"/>
    <cellStyle name="Normal 3 2 2 6 5 3 2" xfId="3180"/>
    <cellStyle name="Normal 3 2 2 6 5 3 2 2" xfId="3181"/>
    <cellStyle name="Normal 3 2 2 6 5 3 2 2 2" xfId="24345"/>
    <cellStyle name="Normal 3 2 2 6 5 3 2 2 2 2" xfId="54257"/>
    <cellStyle name="Normal 3 2 2 6 5 3 2 2 3" xfId="33095"/>
    <cellStyle name="Normal 3 2 2 6 5 3 2 3" xfId="16867"/>
    <cellStyle name="Normal 3 2 2 6 5 3 2 3 2" xfId="46779"/>
    <cellStyle name="Normal 3 2 2 6 5 3 2 4" xfId="33094"/>
    <cellStyle name="Normal 3 2 2 6 5 3 3" xfId="3182"/>
    <cellStyle name="Normal 3 2 2 6 5 3 3 2" xfId="24344"/>
    <cellStyle name="Normal 3 2 2 6 5 3 3 2 2" xfId="54256"/>
    <cellStyle name="Normal 3 2 2 6 5 3 3 3" xfId="33096"/>
    <cellStyle name="Normal 3 2 2 6 5 3 4" xfId="16866"/>
    <cellStyle name="Normal 3 2 2 6 5 3 4 2" xfId="46778"/>
    <cellStyle name="Normal 3 2 2 6 5 3 5" xfId="33093"/>
    <cellStyle name="Normal 3 2 2 6 5 4" xfId="3183"/>
    <cellStyle name="Normal 3 2 2 6 5 4 2" xfId="3184"/>
    <cellStyle name="Normal 3 2 2 6 5 4 2 2" xfId="24346"/>
    <cellStyle name="Normal 3 2 2 6 5 4 2 2 2" xfId="54258"/>
    <cellStyle name="Normal 3 2 2 6 5 4 2 3" xfId="33098"/>
    <cellStyle name="Normal 3 2 2 6 5 4 3" xfId="16868"/>
    <cellStyle name="Normal 3 2 2 6 5 4 3 2" xfId="46780"/>
    <cellStyle name="Normal 3 2 2 6 5 4 4" xfId="33097"/>
    <cellStyle name="Normal 3 2 2 6 5 5" xfId="3185"/>
    <cellStyle name="Normal 3 2 2 6 5 5 2" xfId="23102"/>
    <cellStyle name="Normal 3 2 2 6 5 5 2 2" xfId="53014"/>
    <cellStyle name="Normal 3 2 2 6 5 5 3" xfId="33099"/>
    <cellStyle name="Normal 3 2 2 6 5 6" xfId="15624"/>
    <cellStyle name="Normal 3 2 2 6 5 6 2" xfId="45536"/>
    <cellStyle name="Normal 3 2 2 6 5 7" xfId="30580"/>
    <cellStyle name="Normal 3 2 2 6 6" xfId="3186"/>
    <cellStyle name="Normal 3 2 2 6 6 2" xfId="3187"/>
    <cellStyle name="Normal 3 2 2 6 6 2 2" xfId="3188"/>
    <cellStyle name="Normal 3 2 2 6 6 2 2 2" xfId="3189"/>
    <cellStyle name="Normal 3 2 2 6 6 2 2 2 2" xfId="3190"/>
    <cellStyle name="Normal 3 2 2 6 6 2 2 2 2 2" xfId="24350"/>
    <cellStyle name="Normal 3 2 2 6 6 2 2 2 2 2 2" xfId="54262"/>
    <cellStyle name="Normal 3 2 2 6 6 2 2 2 2 3" xfId="33104"/>
    <cellStyle name="Normal 3 2 2 6 6 2 2 2 3" xfId="16872"/>
    <cellStyle name="Normal 3 2 2 6 6 2 2 2 3 2" xfId="46784"/>
    <cellStyle name="Normal 3 2 2 6 6 2 2 2 4" xfId="33103"/>
    <cellStyle name="Normal 3 2 2 6 6 2 2 3" xfId="3191"/>
    <cellStyle name="Normal 3 2 2 6 6 2 2 3 2" xfId="24349"/>
    <cellStyle name="Normal 3 2 2 6 6 2 2 3 2 2" xfId="54261"/>
    <cellStyle name="Normal 3 2 2 6 6 2 2 3 3" xfId="33105"/>
    <cellStyle name="Normal 3 2 2 6 6 2 2 4" xfId="16871"/>
    <cellStyle name="Normal 3 2 2 6 6 2 2 4 2" xfId="46783"/>
    <cellStyle name="Normal 3 2 2 6 6 2 2 5" xfId="33102"/>
    <cellStyle name="Normal 3 2 2 6 6 2 3" xfId="3192"/>
    <cellStyle name="Normal 3 2 2 6 6 2 3 2" xfId="3193"/>
    <cellStyle name="Normal 3 2 2 6 6 2 3 2 2" xfId="24351"/>
    <cellStyle name="Normal 3 2 2 6 6 2 3 2 2 2" xfId="54263"/>
    <cellStyle name="Normal 3 2 2 6 6 2 3 2 3" xfId="33107"/>
    <cellStyle name="Normal 3 2 2 6 6 2 3 3" xfId="16873"/>
    <cellStyle name="Normal 3 2 2 6 6 2 3 3 2" xfId="46785"/>
    <cellStyle name="Normal 3 2 2 6 6 2 3 4" xfId="33106"/>
    <cellStyle name="Normal 3 2 2 6 6 2 4" xfId="3194"/>
    <cellStyle name="Normal 3 2 2 6 6 2 4 2" xfId="24348"/>
    <cellStyle name="Normal 3 2 2 6 6 2 4 2 2" xfId="54260"/>
    <cellStyle name="Normal 3 2 2 6 6 2 4 3" xfId="33108"/>
    <cellStyle name="Normal 3 2 2 6 6 2 5" xfId="16870"/>
    <cellStyle name="Normal 3 2 2 6 6 2 5 2" xfId="46782"/>
    <cellStyle name="Normal 3 2 2 6 6 2 6" xfId="33101"/>
    <cellStyle name="Normal 3 2 2 6 6 3" xfId="3195"/>
    <cellStyle name="Normal 3 2 2 6 6 3 2" xfId="3196"/>
    <cellStyle name="Normal 3 2 2 6 6 3 2 2" xfId="3197"/>
    <cellStyle name="Normal 3 2 2 6 6 3 2 2 2" xfId="24353"/>
    <cellStyle name="Normal 3 2 2 6 6 3 2 2 2 2" xfId="54265"/>
    <cellStyle name="Normal 3 2 2 6 6 3 2 2 3" xfId="33111"/>
    <cellStyle name="Normal 3 2 2 6 6 3 2 3" xfId="16875"/>
    <cellStyle name="Normal 3 2 2 6 6 3 2 3 2" xfId="46787"/>
    <cellStyle name="Normal 3 2 2 6 6 3 2 4" xfId="33110"/>
    <cellStyle name="Normal 3 2 2 6 6 3 3" xfId="3198"/>
    <cellStyle name="Normal 3 2 2 6 6 3 3 2" xfId="24352"/>
    <cellStyle name="Normal 3 2 2 6 6 3 3 2 2" xfId="54264"/>
    <cellStyle name="Normal 3 2 2 6 6 3 3 3" xfId="33112"/>
    <cellStyle name="Normal 3 2 2 6 6 3 4" xfId="16874"/>
    <cellStyle name="Normal 3 2 2 6 6 3 4 2" xfId="46786"/>
    <cellStyle name="Normal 3 2 2 6 6 3 5" xfId="33109"/>
    <cellStyle name="Normal 3 2 2 6 6 4" xfId="3199"/>
    <cellStyle name="Normal 3 2 2 6 6 4 2" xfId="3200"/>
    <cellStyle name="Normal 3 2 2 6 6 4 2 2" xfId="24354"/>
    <cellStyle name="Normal 3 2 2 6 6 4 2 2 2" xfId="54266"/>
    <cellStyle name="Normal 3 2 2 6 6 4 2 3" xfId="33114"/>
    <cellStyle name="Normal 3 2 2 6 6 4 3" xfId="16876"/>
    <cellStyle name="Normal 3 2 2 6 6 4 3 2" xfId="46788"/>
    <cellStyle name="Normal 3 2 2 6 6 4 4" xfId="33113"/>
    <cellStyle name="Normal 3 2 2 6 6 5" xfId="3201"/>
    <cellStyle name="Normal 3 2 2 6 6 5 2" xfId="24347"/>
    <cellStyle name="Normal 3 2 2 6 6 5 2 2" xfId="54259"/>
    <cellStyle name="Normal 3 2 2 6 6 5 3" xfId="33115"/>
    <cellStyle name="Normal 3 2 2 6 6 6" xfId="16869"/>
    <cellStyle name="Normal 3 2 2 6 6 6 2" xfId="46781"/>
    <cellStyle name="Normal 3 2 2 6 6 7" xfId="33100"/>
    <cellStyle name="Normal 3 2 2 6 7" xfId="3202"/>
    <cellStyle name="Normal 3 2 2 6 7 2" xfId="3203"/>
    <cellStyle name="Normal 3 2 2 6 7 2 2" xfId="3204"/>
    <cellStyle name="Normal 3 2 2 6 7 2 2 2" xfId="3205"/>
    <cellStyle name="Normal 3 2 2 6 7 2 2 2 2" xfId="24357"/>
    <cellStyle name="Normal 3 2 2 6 7 2 2 2 2 2" xfId="54269"/>
    <cellStyle name="Normal 3 2 2 6 7 2 2 2 3" xfId="33119"/>
    <cellStyle name="Normal 3 2 2 6 7 2 2 3" xfId="16879"/>
    <cellStyle name="Normal 3 2 2 6 7 2 2 3 2" xfId="46791"/>
    <cellStyle name="Normal 3 2 2 6 7 2 2 4" xfId="33118"/>
    <cellStyle name="Normal 3 2 2 6 7 2 3" xfId="3206"/>
    <cellStyle name="Normal 3 2 2 6 7 2 3 2" xfId="24356"/>
    <cellStyle name="Normal 3 2 2 6 7 2 3 2 2" xfId="54268"/>
    <cellStyle name="Normal 3 2 2 6 7 2 3 3" xfId="33120"/>
    <cellStyle name="Normal 3 2 2 6 7 2 4" xfId="16878"/>
    <cellStyle name="Normal 3 2 2 6 7 2 4 2" xfId="46790"/>
    <cellStyle name="Normal 3 2 2 6 7 2 5" xfId="33117"/>
    <cellStyle name="Normal 3 2 2 6 7 3" xfId="3207"/>
    <cellStyle name="Normal 3 2 2 6 7 3 2" xfId="3208"/>
    <cellStyle name="Normal 3 2 2 6 7 3 2 2" xfId="24358"/>
    <cellStyle name="Normal 3 2 2 6 7 3 2 2 2" xfId="54270"/>
    <cellStyle name="Normal 3 2 2 6 7 3 2 3" xfId="33122"/>
    <cellStyle name="Normal 3 2 2 6 7 3 3" xfId="16880"/>
    <cellStyle name="Normal 3 2 2 6 7 3 3 2" xfId="46792"/>
    <cellStyle name="Normal 3 2 2 6 7 3 4" xfId="33121"/>
    <cellStyle name="Normal 3 2 2 6 7 4" xfId="3209"/>
    <cellStyle name="Normal 3 2 2 6 7 4 2" xfId="24355"/>
    <cellStyle name="Normal 3 2 2 6 7 4 2 2" xfId="54267"/>
    <cellStyle name="Normal 3 2 2 6 7 4 3" xfId="33123"/>
    <cellStyle name="Normal 3 2 2 6 7 5" xfId="16877"/>
    <cellStyle name="Normal 3 2 2 6 7 5 2" xfId="46789"/>
    <cellStyle name="Normal 3 2 2 6 7 6" xfId="33116"/>
    <cellStyle name="Normal 3 2 2 6 8" xfId="3210"/>
    <cellStyle name="Normal 3 2 2 6 8 2" xfId="3211"/>
    <cellStyle name="Normal 3 2 2 6 8 2 2" xfId="3212"/>
    <cellStyle name="Normal 3 2 2 6 8 2 2 2" xfId="3213"/>
    <cellStyle name="Normal 3 2 2 6 8 2 2 2 2" xfId="24361"/>
    <cellStyle name="Normal 3 2 2 6 8 2 2 2 2 2" xfId="54273"/>
    <cellStyle name="Normal 3 2 2 6 8 2 2 2 3" xfId="33127"/>
    <cellStyle name="Normal 3 2 2 6 8 2 2 3" xfId="16883"/>
    <cellStyle name="Normal 3 2 2 6 8 2 2 3 2" xfId="46795"/>
    <cellStyle name="Normal 3 2 2 6 8 2 2 4" xfId="33126"/>
    <cellStyle name="Normal 3 2 2 6 8 2 3" xfId="3214"/>
    <cellStyle name="Normal 3 2 2 6 8 2 3 2" xfId="24360"/>
    <cellStyle name="Normal 3 2 2 6 8 2 3 2 2" xfId="54272"/>
    <cellStyle name="Normal 3 2 2 6 8 2 3 3" xfId="33128"/>
    <cellStyle name="Normal 3 2 2 6 8 2 4" xfId="16882"/>
    <cellStyle name="Normal 3 2 2 6 8 2 4 2" xfId="46794"/>
    <cellStyle name="Normal 3 2 2 6 8 2 5" xfId="33125"/>
    <cellStyle name="Normal 3 2 2 6 8 3" xfId="3215"/>
    <cellStyle name="Normal 3 2 2 6 8 3 2" xfId="3216"/>
    <cellStyle name="Normal 3 2 2 6 8 3 2 2" xfId="24362"/>
    <cellStyle name="Normal 3 2 2 6 8 3 2 2 2" xfId="54274"/>
    <cellStyle name="Normal 3 2 2 6 8 3 2 3" xfId="33130"/>
    <cellStyle name="Normal 3 2 2 6 8 3 3" xfId="16884"/>
    <cellStyle name="Normal 3 2 2 6 8 3 3 2" xfId="46796"/>
    <cellStyle name="Normal 3 2 2 6 8 3 4" xfId="33129"/>
    <cellStyle name="Normal 3 2 2 6 8 4" xfId="3217"/>
    <cellStyle name="Normal 3 2 2 6 8 4 2" xfId="24359"/>
    <cellStyle name="Normal 3 2 2 6 8 4 2 2" xfId="54271"/>
    <cellStyle name="Normal 3 2 2 6 8 4 3" xfId="33131"/>
    <cellStyle name="Normal 3 2 2 6 8 5" xfId="16881"/>
    <cellStyle name="Normal 3 2 2 6 8 5 2" xfId="46793"/>
    <cellStyle name="Normal 3 2 2 6 8 6" xfId="33124"/>
    <cellStyle name="Normal 3 2 2 6 9" xfId="3218"/>
    <cellStyle name="Normal 3 2 2 6 9 2" xfId="3219"/>
    <cellStyle name="Normal 3 2 2 6 9 2 2" xfId="3220"/>
    <cellStyle name="Normal 3 2 2 6 9 2 2 2" xfId="24364"/>
    <cellStyle name="Normal 3 2 2 6 9 2 2 2 2" xfId="54276"/>
    <cellStyle name="Normal 3 2 2 6 9 2 2 3" xfId="33134"/>
    <cellStyle name="Normal 3 2 2 6 9 2 3" xfId="16886"/>
    <cellStyle name="Normal 3 2 2 6 9 2 3 2" xfId="46798"/>
    <cellStyle name="Normal 3 2 2 6 9 2 4" xfId="33133"/>
    <cellStyle name="Normal 3 2 2 6 9 3" xfId="3221"/>
    <cellStyle name="Normal 3 2 2 6 9 3 2" xfId="24363"/>
    <cellStyle name="Normal 3 2 2 6 9 3 2 2" xfId="54275"/>
    <cellStyle name="Normal 3 2 2 6 9 3 3" xfId="33135"/>
    <cellStyle name="Normal 3 2 2 6 9 4" xfId="16885"/>
    <cellStyle name="Normal 3 2 2 6 9 4 2" xfId="46797"/>
    <cellStyle name="Normal 3 2 2 6 9 5" xfId="33132"/>
    <cellStyle name="Normal 3 2 2 7" xfId="176"/>
    <cellStyle name="Normal 3 2 2 7 10" xfId="3222"/>
    <cellStyle name="Normal 3 2 2 7 10 2" xfId="3223"/>
    <cellStyle name="Normal 3 2 2 7 10 2 2" xfId="24365"/>
    <cellStyle name="Normal 3 2 2 7 10 2 2 2" xfId="54277"/>
    <cellStyle name="Normal 3 2 2 7 10 2 3" xfId="33137"/>
    <cellStyle name="Normal 3 2 2 7 10 3" xfId="16887"/>
    <cellStyle name="Normal 3 2 2 7 10 3 2" xfId="46799"/>
    <cellStyle name="Normal 3 2 2 7 10 4" xfId="33136"/>
    <cellStyle name="Normal 3 2 2 7 11" xfId="3224"/>
    <cellStyle name="Normal 3 2 2 7 11 2" xfId="22640"/>
    <cellStyle name="Normal 3 2 2 7 11 2 2" xfId="52552"/>
    <cellStyle name="Normal 3 2 2 7 11 3" xfId="33138"/>
    <cellStyle name="Normal 3 2 2 7 12" xfId="15162"/>
    <cellStyle name="Normal 3 2 2 7 12 2" xfId="45074"/>
    <cellStyle name="Normal 3 2 2 7 13" xfId="30118"/>
    <cellStyle name="Normal 3 2 2 7 14" xfId="60031"/>
    <cellStyle name="Normal 3 2 2 7 2" xfId="426"/>
    <cellStyle name="Normal 3 2 2 7 2 2" xfId="3225"/>
    <cellStyle name="Normal 3 2 2 7 2 2 2" xfId="3226"/>
    <cellStyle name="Normal 3 2 2 7 2 2 2 2" xfId="3227"/>
    <cellStyle name="Normal 3 2 2 7 2 2 2 2 2" xfId="3228"/>
    <cellStyle name="Normal 3 2 2 7 2 2 2 2 2 2" xfId="24368"/>
    <cellStyle name="Normal 3 2 2 7 2 2 2 2 2 2 2" xfId="54280"/>
    <cellStyle name="Normal 3 2 2 7 2 2 2 2 2 3" xfId="33142"/>
    <cellStyle name="Normal 3 2 2 7 2 2 2 2 3" xfId="16890"/>
    <cellStyle name="Normal 3 2 2 7 2 2 2 2 3 2" xfId="46802"/>
    <cellStyle name="Normal 3 2 2 7 2 2 2 2 4" xfId="33141"/>
    <cellStyle name="Normal 3 2 2 7 2 2 2 3" xfId="3229"/>
    <cellStyle name="Normal 3 2 2 7 2 2 2 3 2" xfId="24367"/>
    <cellStyle name="Normal 3 2 2 7 2 2 2 3 2 2" xfId="54279"/>
    <cellStyle name="Normal 3 2 2 7 2 2 2 3 3" xfId="33143"/>
    <cellStyle name="Normal 3 2 2 7 2 2 2 4" xfId="16889"/>
    <cellStyle name="Normal 3 2 2 7 2 2 2 4 2" xfId="46801"/>
    <cellStyle name="Normal 3 2 2 7 2 2 2 5" xfId="33140"/>
    <cellStyle name="Normal 3 2 2 7 2 2 3" xfId="3230"/>
    <cellStyle name="Normal 3 2 2 7 2 2 3 2" xfId="3231"/>
    <cellStyle name="Normal 3 2 2 7 2 2 3 2 2" xfId="24369"/>
    <cellStyle name="Normal 3 2 2 7 2 2 3 2 2 2" xfId="54281"/>
    <cellStyle name="Normal 3 2 2 7 2 2 3 2 3" xfId="33145"/>
    <cellStyle name="Normal 3 2 2 7 2 2 3 3" xfId="16891"/>
    <cellStyle name="Normal 3 2 2 7 2 2 3 3 2" xfId="46803"/>
    <cellStyle name="Normal 3 2 2 7 2 2 3 4" xfId="33144"/>
    <cellStyle name="Normal 3 2 2 7 2 2 4" xfId="3232"/>
    <cellStyle name="Normal 3 2 2 7 2 2 4 2" xfId="24366"/>
    <cellStyle name="Normal 3 2 2 7 2 2 4 2 2" xfId="54278"/>
    <cellStyle name="Normal 3 2 2 7 2 2 4 3" xfId="33146"/>
    <cellStyle name="Normal 3 2 2 7 2 2 5" xfId="16888"/>
    <cellStyle name="Normal 3 2 2 7 2 2 5 2" xfId="46800"/>
    <cellStyle name="Normal 3 2 2 7 2 2 6" xfId="33139"/>
    <cellStyle name="Normal 3 2 2 7 2 3" xfId="3233"/>
    <cellStyle name="Normal 3 2 2 7 2 3 2" xfId="3234"/>
    <cellStyle name="Normal 3 2 2 7 2 3 2 2" xfId="3235"/>
    <cellStyle name="Normal 3 2 2 7 2 3 2 2 2" xfId="3236"/>
    <cellStyle name="Normal 3 2 2 7 2 3 2 2 2 2" xfId="24372"/>
    <cellStyle name="Normal 3 2 2 7 2 3 2 2 2 2 2" xfId="54284"/>
    <cellStyle name="Normal 3 2 2 7 2 3 2 2 2 3" xfId="33150"/>
    <cellStyle name="Normal 3 2 2 7 2 3 2 2 3" xfId="16894"/>
    <cellStyle name="Normal 3 2 2 7 2 3 2 2 3 2" xfId="46806"/>
    <cellStyle name="Normal 3 2 2 7 2 3 2 2 4" xfId="33149"/>
    <cellStyle name="Normal 3 2 2 7 2 3 2 3" xfId="3237"/>
    <cellStyle name="Normal 3 2 2 7 2 3 2 3 2" xfId="24371"/>
    <cellStyle name="Normal 3 2 2 7 2 3 2 3 2 2" xfId="54283"/>
    <cellStyle name="Normal 3 2 2 7 2 3 2 3 3" xfId="33151"/>
    <cellStyle name="Normal 3 2 2 7 2 3 2 4" xfId="16893"/>
    <cellStyle name="Normal 3 2 2 7 2 3 2 4 2" xfId="46805"/>
    <cellStyle name="Normal 3 2 2 7 2 3 2 5" xfId="33148"/>
    <cellStyle name="Normal 3 2 2 7 2 3 3" xfId="3238"/>
    <cellStyle name="Normal 3 2 2 7 2 3 3 2" xfId="3239"/>
    <cellStyle name="Normal 3 2 2 7 2 3 3 2 2" xfId="24373"/>
    <cellStyle name="Normal 3 2 2 7 2 3 3 2 2 2" xfId="54285"/>
    <cellStyle name="Normal 3 2 2 7 2 3 3 2 3" xfId="33153"/>
    <cellStyle name="Normal 3 2 2 7 2 3 3 3" xfId="16895"/>
    <cellStyle name="Normal 3 2 2 7 2 3 3 3 2" xfId="46807"/>
    <cellStyle name="Normal 3 2 2 7 2 3 3 4" xfId="33152"/>
    <cellStyle name="Normal 3 2 2 7 2 3 4" xfId="3240"/>
    <cellStyle name="Normal 3 2 2 7 2 3 4 2" xfId="24370"/>
    <cellStyle name="Normal 3 2 2 7 2 3 4 2 2" xfId="54282"/>
    <cellStyle name="Normal 3 2 2 7 2 3 4 3" xfId="33154"/>
    <cellStyle name="Normal 3 2 2 7 2 3 5" xfId="16892"/>
    <cellStyle name="Normal 3 2 2 7 2 3 5 2" xfId="46804"/>
    <cellStyle name="Normal 3 2 2 7 2 3 6" xfId="33147"/>
    <cellStyle name="Normal 3 2 2 7 2 4" xfId="3241"/>
    <cellStyle name="Normal 3 2 2 7 2 4 2" xfId="3242"/>
    <cellStyle name="Normal 3 2 2 7 2 4 2 2" xfId="3243"/>
    <cellStyle name="Normal 3 2 2 7 2 4 2 2 2" xfId="24375"/>
    <cellStyle name="Normal 3 2 2 7 2 4 2 2 2 2" xfId="54287"/>
    <cellStyle name="Normal 3 2 2 7 2 4 2 2 3" xfId="33157"/>
    <cellStyle name="Normal 3 2 2 7 2 4 2 3" xfId="16897"/>
    <cellStyle name="Normal 3 2 2 7 2 4 2 3 2" xfId="46809"/>
    <cellStyle name="Normal 3 2 2 7 2 4 2 4" xfId="33156"/>
    <cellStyle name="Normal 3 2 2 7 2 4 3" xfId="3244"/>
    <cellStyle name="Normal 3 2 2 7 2 4 3 2" xfId="24374"/>
    <cellStyle name="Normal 3 2 2 7 2 4 3 2 2" xfId="54286"/>
    <cellStyle name="Normal 3 2 2 7 2 4 3 3" xfId="33158"/>
    <cellStyle name="Normal 3 2 2 7 2 4 4" xfId="16896"/>
    <cellStyle name="Normal 3 2 2 7 2 4 4 2" xfId="46808"/>
    <cellStyle name="Normal 3 2 2 7 2 4 5" xfId="33155"/>
    <cellStyle name="Normal 3 2 2 7 2 5" xfId="3245"/>
    <cellStyle name="Normal 3 2 2 7 2 5 2" xfId="3246"/>
    <cellStyle name="Normal 3 2 2 7 2 5 2 2" xfId="24376"/>
    <cellStyle name="Normal 3 2 2 7 2 5 2 2 2" xfId="54288"/>
    <cellStyle name="Normal 3 2 2 7 2 5 2 3" xfId="33160"/>
    <cellStyle name="Normal 3 2 2 7 2 5 3" xfId="16898"/>
    <cellStyle name="Normal 3 2 2 7 2 5 3 2" xfId="46810"/>
    <cellStyle name="Normal 3 2 2 7 2 5 4" xfId="33159"/>
    <cellStyle name="Normal 3 2 2 7 2 6" xfId="3247"/>
    <cellStyle name="Normal 3 2 2 7 2 6 2" xfId="22889"/>
    <cellStyle name="Normal 3 2 2 7 2 6 2 2" xfId="52801"/>
    <cellStyle name="Normal 3 2 2 7 2 6 3" xfId="33161"/>
    <cellStyle name="Normal 3 2 2 7 2 7" xfId="15411"/>
    <cellStyle name="Normal 3 2 2 7 2 7 2" xfId="45323"/>
    <cellStyle name="Normal 3 2 2 7 2 8" xfId="30367"/>
    <cellStyle name="Normal 3 2 2 7 3" xfId="307"/>
    <cellStyle name="Normal 3 2 2 7 3 2" xfId="3248"/>
    <cellStyle name="Normal 3 2 2 7 3 2 2" xfId="3249"/>
    <cellStyle name="Normal 3 2 2 7 3 2 2 2" xfId="3250"/>
    <cellStyle name="Normal 3 2 2 7 3 2 2 2 2" xfId="3251"/>
    <cellStyle name="Normal 3 2 2 7 3 2 2 2 2 2" xfId="24379"/>
    <cellStyle name="Normal 3 2 2 7 3 2 2 2 2 2 2" xfId="54291"/>
    <cellStyle name="Normal 3 2 2 7 3 2 2 2 2 3" xfId="33165"/>
    <cellStyle name="Normal 3 2 2 7 3 2 2 2 3" xfId="16901"/>
    <cellStyle name="Normal 3 2 2 7 3 2 2 2 3 2" xfId="46813"/>
    <cellStyle name="Normal 3 2 2 7 3 2 2 2 4" xfId="33164"/>
    <cellStyle name="Normal 3 2 2 7 3 2 2 3" xfId="3252"/>
    <cellStyle name="Normal 3 2 2 7 3 2 2 3 2" xfId="24378"/>
    <cellStyle name="Normal 3 2 2 7 3 2 2 3 2 2" xfId="54290"/>
    <cellStyle name="Normal 3 2 2 7 3 2 2 3 3" xfId="33166"/>
    <cellStyle name="Normal 3 2 2 7 3 2 2 4" xfId="16900"/>
    <cellStyle name="Normal 3 2 2 7 3 2 2 4 2" xfId="46812"/>
    <cellStyle name="Normal 3 2 2 7 3 2 2 5" xfId="33163"/>
    <cellStyle name="Normal 3 2 2 7 3 2 3" xfId="3253"/>
    <cellStyle name="Normal 3 2 2 7 3 2 3 2" xfId="3254"/>
    <cellStyle name="Normal 3 2 2 7 3 2 3 2 2" xfId="24380"/>
    <cellStyle name="Normal 3 2 2 7 3 2 3 2 2 2" xfId="54292"/>
    <cellStyle name="Normal 3 2 2 7 3 2 3 2 3" xfId="33168"/>
    <cellStyle name="Normal 3 2 2 7 3 2 3 3" xfId="16902"/>
    <cellStyle name="Normal 3 2 2 7 3 2 3 3 2" xfId="46814"/>
    <cellStyle name="Normal 3 2 2 7 3 2 3 4" xfId="33167"/>
    <cellStyle name="Normal 3 2 2 7 3 2 4" xfId="3255"/>
    <cellStyle name="Normal 3 2 2 7 3 2 4 2" xfId="24377"/>
    <cellStyle name="Normal 3 2 2 7 3 2 4 2 2" xfId="54289"/>
    <cellStyle name="Normal 3 2 2 7 3 2 4 3" xfId="33169"/>
    <cellStyle name="Normal 3 2 2 7 3 2 5" xfId="16899"/>
    <cellStyle name="Normal 3 2 2 7 3 2 5 2" xfId="46811"/>
    <cellStyle name="Normal 3 2 2 7 3 2 6" xfId="33162"/>
    <cellStyle name="Normal 3 2 2 7 3 3" xfId="3256"/>
    <cellStyle name="Normal 3 2 2 7 3 3 2" xfId="3257"/>
    <cellStyle name="Normal 3 2 2 7 3 3 2 2" xfId="3258"/>
    <cellStyle name="Normal 3 2 2 7 3 3 2 2 2" xfId="3259"/>
    <cellStyle name="Normal 3 2 2 7 3 3 2 2 2 2" xfId="24383"/>
    <cellStyle name="Normal 3 2 2 7 3 3 2 2 2 2 2" xfId="54295"/>
    <cellStyle name="Normal 3 2 2 7 3 3 2 2 2 3" xfId="33173"/>
    <cellStyle name="Normal 3 2 2 7 3 3 2 2 3" xfId="16905"/>
    <cellStyle name="Normal 3 2 2 7 3 3 2 2 3 2" xfId="46817"/>
    <cellStyle name="Normal 3 2 2 7 3 3 2 2 4" xfId="33172"/>
    <cellStyle name="Normal 3 2 2 7 3 3 2 3" xfId="3260"/>
    <cellStyle name="Normal 3 2 2 7 3 3 2 3 2" xfId="24382"/>
    <cellStyle name="Normal 3 2 2 7 3 3 2 3 2 2" xfId="54294"/>
    <cellStyle name="Normal 3 2 2 7 3 3 2 3 3" xfId="33174"/>
    <cellStyle name="Normal 3 2 2 7 3 3 2 4" xfId="16904"/>
    <cellStyle name="Normal 3 2 2 7 3 3 2 4 2" xfId="46816"/>
    <cellStyle name="Normal 3 2 2 7 3 3 2 5" xfId="33171"/>
    <cellStyle name="Normal 3 2 2 7 3 3 3" xfId="3261"/>
    <cellStyle name="Normal 3 2 2 7 3 3 3 2" xfId="3262"/>
    <cellStyle name="Normal 3 2 2 7 3 3 3 2 2" xfId="24384"/>
    <cellStyle name="Normal 3 2 2 7 3 3 3 2 2 2" xfId="54296"/>
    <cellStyle name="Normal 3 2 2 7 3 3 3 2 3" xfId="33176"/>
    <cellStyle name="Normal 3 2 2 7 3 3 3 3" xfId="16906"/>
    <cellStyle name="Normal 3 2 2 7 3 3 3 3 2" xfId="46818"/>
    <cellStyle name="Normal 3 2 2 7 3 3 3 4" xfId="33175"/>
    <cellStyle name="Normal 3 2 2 7 3 3 4" xfId="3263"/>
    <cellStyle name="Normal 3 2 2 7 3 3 4 2" xfId="24381"/>
    <cellStyle name="Normal 3 2 2 7 3 3 4 2 2" xfId="54293"/>
    <cellStyle name="Normal 3 2 2 7 3 3 4 3" xfId="33177"/>
    <cellStyle name="Normal 3 2 2 7 3 3 5" xfId="16903"/>
    <cellStyle name="Normal 3 2 2 7 3 3 5 2" xfId="46815"/>
    <cellStyle name="Normal 3 2 2 7 3 3 6" xfId="33170"/>
    <cellStyle name="Normal 3 2 2 7 3 4" xfId="3264"/>
    <cellStyle name="Normal 3 2 2 7 3 4 2" xfId="3265"/>
    <cellStyle name="Normal 3 2 2 7 3 4 2 2" xfId="3266"/>
    <cellStyle name="Normal 3 2 2 7 3 4 2 2 2" xfId="24386"/>
    <cellStyle name="Normal 3 2 2 7 3 4 2 2 2 2" xfId="54298"/>
    <cellStyle name="Normal 3 2 2 7 3 4 2 2 3" xfId="33180"/>
    <cellStyle name="Normal 3 2 2 7 3 4 2 3" xfId="16908"/>
    <cellStyle name="Normal 3 2 2 7 3 4 2 3 2" xfId="46820"/>
    <cellStyle name="Normal 3 2 2 7 3 4 2 4" xfId="33179"/>
    <cellStyle name="Normal 3 2 2 7 3 4 3" xfId="3267"/>
    <cellStyle name="Normal 3 2 2 7 3 4 3 2" xfId="24385"/>
    <cellStyle name="Normal 3 2 2 7 3 4 3 2 2" xfId="54297"/>
    <cellStyle name="Normal 3 2 2 7 3 4 3 3" xfId="33181"/>
    <cellStyle name="Normal 3 2 2 7 3 4 4" xfId="16907"/>
    <cellStyle name="Normal 3 2 2 7 3 4 4 2" xfId="46819"/>
    <cellStyle name="Normal 3 2 2 7 3 4 5" xfId="33178"/>
    <cellStyle name="Normal 3 2 2 7 3 5" xfId="3268"/>
    <cellStyle name="Normal 3 2 2 7 3 5 2" xfId="3269"/>
    <cellStyle name="Normal 3 2 2 7 3 5 2 2" xfId="24387"/>
    <cellStyle name="Normal 3 2 2 7 3 5 2 2 2" xfId="54299"/>
    <cellStyle name="Normal 3 2 2 7 3 5 2 3" xfId="33183"/>
    <cellStyle name="Normal 3 2 2 7 3 5 3" xfId="16909"/>
    <cellStyle name="Normal 3 2 2 7 3 5 3 2" xfId="46821"/>
    <cellStyle name="Normal 3 2 2 7 3 5 4" xfId="33182"/>
    <cellStyle name="Normal 3 2 2 7 3 6" xfId="3270"/>
    <cellStyle name="Normal 3 2 2 7 3 6 2" xfId="22771"/>
    <cellStyle name="Normal 3 2 2 7 3 6 2 2" xfId="52683"/>
    <cellStyle name="Normal 3 2 2 7 3 6 3" xfId="33184"/>
    <cellStyle name="Normal 3 2 2 7 3 7" xfId="15293"/>
    <cellStyle name="Normal 3 2 2 7 3 7 2" xfId="45205"/>
    <cellStyle name="Normal 3 2 2 7 3 8" xfId="30249"/>
    <cellStyle name="Normal 3 2 2 7 4" xfId="551"/>
    <cellStyle name="Normal 3 2 2 7 4 2" xfId="3271"/>
    <cellStyle name="Normal 3 2 2 7 4 2 2" xfId="3272"/>
    <cellStyle name="Normal 3 2 2 7 4 2 2 2" xfId="3273"/>
    <cellStyle name="Normal 3 2 2 7 4 2 2 2 2" xfId="3274"/>
    <cellStyle name="Normal 3 2 2 7 4 2 2 2 2 2" xfId="24390"/>
    <cellStyle name="Normal 3 2 2 7 4 2 2 2 2 2 2" xfId="54302"/>
    <cellStyle name="Normal 3 2 2 7 4 2 2 2 2 3" xfId="33188"/>
    <cellStyle name="Normal 3 2 2 7 4 2 2 2 3" xfId="16912"/>
    <cellStyle name="Normal 3 2 2 7 4 2 2 2 3 2" xfId="46824"/>
    <cellStyle name="Normal 3 2 2 7 4 2 2 2 4" xfId="33187"/>
    <cellStyle name="Normal 3 2 2 7 4 2 2 3" xfId="3275"/>
    <cellStyle name="Normal 3 2 2 7 4 2 2 3 2" xfId="24389"/>
    <cellStyle name="Normal 3 2 2 7 4 2 2 3 2 2" xfId="54301"/>
    <cellStyle name="Normal 3 2 2 7 4 2 2 3 3" xfId="33189"/>
    <cellStyle name="Normal 3 2 2 7 4 2 2 4" xfId="16911"/>
    <cellStyle name="Normal 3 2 2 7 4 2 2 4 2" xfId="46823"/>
    <cellStyle name="Normal 3 2 2 7 4 2 2 5" xfId="33186"/>
    <cellStyle name="Normal 3 2 2 7 4 2 3" xfId="3276"/>
    <cellStyle name="Normal 3 2 2 7 4 2 3 2" xfId="3277"/>
    <cellStyle name="Normal 3 2 2 7 4 2 3 2 2" xfId="24391"/>
    <cellStyle name="Normal 3 2 2 7 4 2 3 2 2 2" xfId="54303"/>
    <cellStyle name="Normal 3 2 2 7 4 2 3 2 3" xfId="33191"/>
    <cellStyle name="Normal 3 2 2 7 4 2 3 3" xfId="16913"/>
    <cellStyle name="Normal 3 2 2 7 4 2 3 3 2" xfId="46825"/>
    <cellStyle name="Normal 3 2 2 7 4 2 3 4" xfId="33190"/>
    <cellStyle name="Normal 3 2 2 7 4 2 4" xfId="3278"/>
    <cellStyle name="Normal 3 2 2 7 4 2 4 2" xfId="24388"/>
    <cellStyle name="Normal 3 2 2 7 4 2 4 2 2" xfId="54300"/>
    <cellStyle name="Normal 3 2 2 7 4 2 4 3" xfId="33192"/>
    <cellStyle name="Normal 3 2 2 7 4 2 5" xfId="16910"/>
    <cellStyle name="Normal 3 2 2 7 4 2 5 2" xfId="46822"/>
    <cellStyle name="Normal 3 2 2 7 4 2 6" xfId="33185"/>
    <cellStyle name="Normal 3 2 2 7 4 3" xfId="3279"/>
    <cellStyle name="Normal 3 2 2 7 4 3 2" xfId="3280"/>
    <cellStyle name="Normal 3 2 2 7 4 3 2 2" xfId="3281"/>
    <cellStyle name="Normal 3 2 2 7 4 3 2 2 2" xfId="24393"/>
    <cellStyle name="Normal 3 2 2 7 4 3 2 2 2 2" xfId="54305"/>
    <cellStyle name="Normal 3 2 2 7 4 3 2 2 3" xfId="33195"/>
    <cellStyle name="Normal 3 2 2 7 4 3 2 3" xfId="16915"/>
    <cellStyle name="Normal 3 2 2 7 4 3 2 3 2" xfId="46827"/>
    <cellStyle name="Normal 3 2 2 7 4 3 2 4" xfId="33194"/>
    <cellStyle name="Normal 3 2 2 7 4 3 3" xfId="3282"/>
    <cellStyle name="Normal 3 2 2 7 4 3 3 2" xfId="24392"/>
    <cellStyle name="Normal 3 2 2 7 4 3 3 2 2" xfId="54304"/>
    <cellStyle name="Normal 3 2 2 7 4 3 3 3" xfId="33196"/>
    <cellStyle name="Normal 3 2 2 7 4 3 4" xfId="16914"/>
    <cellStyle name="Normal 3 2 2 7 4 3 4 2" xfId="46826"/>
    <cellStyle name="Normal 3 2 2 7 4 3 5" xfId="33193"/>
    <cellStyle name="Normal 3 2 2 7 4 4" xfId="3283"/>
    <cellStyle name="Normal 3 2 2 7 4 4 2" xfId="3284"/>
    <cellStyle name="Normal 3 2 2 7 4 4 2 2" xfId="24394"/>
    <cellStyle name="Normal 3 2 2 7 4 4 2 2 2" xfId="54306"/>
    <cellStyle name="Normal 3 2 2 7 4 4 2 3" xfId="33198"/>
    <cellStyle name="Normal 3 2 2 7 4 4 3" xfId="16916"/>
    <cellStyle name="Normal 3 2 2 7 4 4 3 2" xfId="46828"/>
    <cellStyle name="Normal 3 2 2 7 4 4 4" xfId="33197"/>
    <cellStyle name="Normal 3 2 2 7 4 5" xfId="3285"/>
    <cellStyle name="Normal 3 2 2 7 4 5 2" xfId="23014"/>
    <cellStyle name="Normal 3 2 2 7 4 5 2 2" xfId="52926"/>
    <cellStyle name="Normal 3 2 2 7 4 5 3" xfId="33199"/>
    <cellStyle name="Normal 3 2 2 7 4 6" xfId="15536"/>
    <cellStyle name="Normal 3 2 2 7 4 6 2" xfId="45448"/>
    <cellStyle name="Normal 3 2 2 7 4 7" xfId="30492"/>
    <cellStyle name="Normal 3 2 2 7 5" xfId="676"/>
    <cellStyle name="Normal 3 2 2 7 5 2" xfId="3286"/>
    <cellStyle name="Normal 3 2 2 7 5 2 2" xfId="3287"/>
    <cellStyle name="Normal 3 2 2 7 5 2 2 2" xfId="3288"/>
    <cellStyle name="Normal 3 2 2 7 5 2 2 2 2" xfId="3289"/>
    <cellStyle name="Normal 3 2 2 7 5 2 2 2 2 2" xfId="24397"/>
    <cellStyle name="Normal 3 2 2 7 5 2 2 2 2 2 2" xfId="54309"/>
    <cellStyle name="Normal 3 2 2 7 5 2 2 2 2 3" xfId="33203"/>
    <cellStyle name="Normal 3 2 2 7 5 2 2 2 3" xfId="16919"/>
    <cellStyle name="Normal 3 2 2 7 5 2 2 2 3 2" xfId="46831"/>
    <cellStyle name="Normal 3 2 2 7 5 2 2 2 4" xfId="33202"/>
    <cellStyle name="Normal 3 2 2 7 5 2 2 3" xfId="3290"/>
    <cellStyle name="Normal 3 2 2 7 5 2 2 3 2" xfId="24396"/>
    <cellStyle name="Normal 3 2 2 7 5 2 2 3 2 2" xfId="54308"/>
    <cellStyle name="Normal 3 2 2 7 5 2 2 3 3" xfId="33204"/>
    <cellStyle name="Normal 3 2 2 7 5 2 2 4" xfId="16918"/>
    <cellStyle name="Normal 3 2 2 7 5 2 2 4 2" xfId="46830"/>
    <cellStyle name="Normal 3 2 2 7 5 2 2 5" xfId="33201"/>
    <cellStyle name="Normal 3 2 2 7 5 2 3" xfId="3291"/>
    <cellStyle name="Normal 3 2 2 7 5 2 3 2" xfId="3292"/>
    <cellStyle name="Normal 3 2 2 7 5 2 3 2 2" xfId="24398"/>
    <cellStyle name="Normal 3 2 2 7 5 2 3 2 2 2" xfId="54310"/>
    <cellStyle name="Normal 3 2 2 7 5 2 3 2 3" xfId="33206"/>
    <cellStyle name="Normal 3 2 2 7 5 2 3 3" xfId="16920"/>
    <cellStyle name="Normal 3 2 2 7 5 2 3 3 2" xfId="46832"/>
    <cellStyle name="Normal 3 2 2 7 5 2 3 4" xfId="33205"/>
    <cellStyle name="Normal 3 2 2 7 5 2 4" xfId="3293"/>
    <cellStyle name="Normal 3 2 2 7 5 2 4 2" xfId="24395"/>
    <cellStyle name="Normal 3 2 2 7 5 2 4 2 2" xfId="54307"/>
    <cellStyle name="Normal 3 2 2 7 5 2 4 3" xfId="33207"/>
    <cellStyle name="Normal 3 2 2 7 5 2 5" xfId="16917"/>
    <cellStyle name="Normal 3 2 2 7 5 2 5 2" xfId="46829"/>
    <cellStyle name="Normal 3 2 2 7 5 2 6" xfId="33200"/>
    <cellStyle name="Normal 3 2 2 7 5 3" xfId="3294"/>
    <cellStyle name="Normal 3 2 2 7 5 3 2" xfId="3295"/>
    <cellStyle name="Normal 3 2 2 7 5 3 2 2" xfId="3296"/>
    <cellStyle name="Normal 3 2 2 7 5 3 2 2 2" xfId="24400"/>
    <cellStyle name="Normal 3 2 2 7 5 3 2 2 2 2" xfId="54312"/>
    <cellStyle name="Normal 3 2 2 7 5 3 2 2 3" xfId="33210"/>
    <cellStyle name="Normal 3 2 2 7 5 3 2 3" xfId="16922"/>
    <cellStyle name="Normal 3 2 2 7 5 3 2 3 2" xfId="46834"/>
    <cellStyle name="Normal 3 2 2 7 5 3 2 4" xfId="33209"/>
    <cellStyle name="Normal 3 2 2 7 5 3 3" xfId="3297"/>
    <cellStyle name="Normal 3 2 2 7 5 3 3 2" xfId="24399"/>
    <cellStyle name="Normal 3 2 2 7 5 3 3 2 2" xfId="54311"/>
    <cellStyle name="Normal 3 2 2 7 5 3 3 3" xfId="33211"/>
    <cellStyle name="Normal 3 2 2 7 5 3 4" xfId="16921"/>
    <cellStyle name="Normal 3 2 2 7 5 3 4 2" xfId="46833"/>
    <cellStyle name="Normal 3 2 2 7 5 3 5" xfId="33208"/>
    <cellStyle name="Normal 3 2 2 7 5 4" xfId="3298"/>
    <cellStyle name="Normal 3 2 2 7 5 4 2" xfId="3299"/>
    <cellStyle name="Normal 3 2 2 7 5 4 2 2" xfId="24401"/>
    <cellStyle name="Normal 3 2 2 7 5 4 2 2 2" xfId="54313"/>
    <cellStyle name="Normal 3 2 2 7 5 4 2 3" xfId="33213"/>
    <cellStyle name="Normal 3 2 2 7 5 4 3" xfId="16923"/>
    <cellStyle name="Normal 3 2 2 7 5 4 3 2" xfId="46835"/>
    <cellStyle name="Normal 3 2 2 7 5 4 4" xfId="33212"/>
    <cellStyle name="Normal 3 2 2 7 5 5" xfId="3300"/>
    <cellStyle name="Normal 3 2 2 7 5 5 2" xfId="23139"/>
    <cellStyle name="Normal 3 2 2 7 5 5 2 2" xfId="53051"/>
    <cellStyle name="Normal 3 2 2 7 5 5 3" xfId="33214"/>
    <cellStyle name="Normal 3 2 2 7 5 6" xfId="15661"/>
    <cellStyle name="Normal 3 2 2 7 5 6 2" xfId="45573"/>
    <cellStyle name="Normal 3 2 2 7 5 7" xfId="30617"/>
    <cellStyle name="Normal 3 2 2 7 6" xfId="3301"/>
    <cellStyle name="Normal 3 2 2 7 6 2" xfId="3302"/>
    <cellStyle name="Normal 3 2 2 7 6 2 2" xfId="3303"/>
    <cellStyle name="Normal 3 2 2 7 6 2 2 2" xfId="3304"/>
    <cellStyle name="Normal 3 2 2 7 6 2 2 2 2" xfId="3305"/>
    <cellStyle name="Normal 3 2 2 7 6 2 2 2 2 2" xfId="24405"/>
    <cellStyle name="Normal 3 2 2 7 6 2 2 2 2 2 2" xfId="54317"/>
    <cellStyle name="Normal 3 2 2 7 6 2 2 2 2 3" xfId="33219"/>
    <cellStyle name="Normal 3 2 2 7 6 2 2 2 3" xfId="16927"/>
    <cellStyle name="Normal 3 2 2 7 6 2 2 2 3 2" xfId="46839"/>
    <cellStyle name="Normal 3 2 2 7 6 2 2 2 4" xfId="33218"/>
    <cellStyle name="Normal 3 2 2 7 6 2 2 3" xfId="3306"/>
    <cellStyle name="Normal 3 2 2 7 6 2 2 3 2" xfId="24404"/>
    <cellStyle name="Normal 3 2 2 7 6 2 2 3 2 2" xfId="54316"/>
    <cellStyle name="Normal 3 2 2 7 6 2 2 3 3" xfId="33220"/>
    <cellStyle name="Normal 3 2 2 7 6 2 2 4" xfId="16926"/>
    <cellStyle name="Normal 3 2 2 7 6 2 2 4 2" xfId="46838"/>
    <cellStyle name="Normal 3 2 2 7 6 2 2 5" xfId="33217"/>
    <cellStyle name="Normal 3 2 2 7 6 2 3" xfId="3307"/>
    <cellStyle name="Normal 3 2 2 7 6 2 3 2" xfId="3308"/>
    <cellStyle name="Normal 3 2 2 7 6 2 3 2 2" xfId="24406"/>
    <cellStyle name="Normal 3 2 2 7 6 2 3 2 2 2" xfId="54318"/>
    <cellStyle name="Normal 3 2 2 7 6 2 3 2 3" xfId="33222"/>
    <cellStyle name="Normal 3 2 2 7 6 2 3 3" xfId="16928"/>
    <cellStyle name="Normal 3 2 2 7 6 2 3 3 2" xfId="46840"/>
    <cellStyle name="Normal 3 2 2 7 6 2 3 4" xfId="33221"/>
    <cellStyle name="Normal 3 2 2 7 6 2 4" xfId="3309"/>
    <cellStyle name="Normal 3 2 2 7 6 2 4 2" xfId="24403"/>
    <cellStyle name="Normal 3 2 2 7 6 2 4 2 2" xfId="54315"/>
    <cellStyle name="Normal 3 2 2 7 6 2 4 3" xfId="33223"/>
    <cellStyle name="Normal 3 2 2 7 6 2 5" xfId="16925"/>
    <cellStyle name="Normal 3 2 2 7 6 2 5 2" xfId="46837"/>
    <cellStyle name="Normal 3 2 2 7 6 2 6" xfId="33216"/>
    <cellStyle name="Normal 3 2 2 7 6 3" xfId="3310"/>
    <cellStyle name="Normal 3 2 2 7 6 3 2" xfId="3311"/>
    <cellStyle name="Normal 3 2 2 7 6 3 2 2" xfId="3312"/>
    <cellStyle name="Normal 3 2 2 7 6 3 2 2 2" xfId="24408"/>
    <cellStyle name="Normal 3 2 2 7 6 3 2 2 2 2" xfId="54320"/>
    <cellStyle name="Normal 3 2 2 7 6 3 2 2 3" xfId="33226"/>
    <cellStyle name="Normal 3 2 2 7 6 3 2 3" xfId="16930"/>
    <cellStyle name="Normal 3 2 2 7 6 3 2 3 2" xfId="46842"/>
    <cellStyle name="Normal 3 2 2 7 6 3 2 4" xfId="33225"/>
    <cellStyle name="Normal 3 2 2 7 6 3 3" xfId="3313"/>
    <cellStyle name="Normal 3 2 2 7 6 3 3 2" xfId="24407"/>
    <cellStyle name="Normal 3 2 2 7 6 3 3 2 2" xfId="54319"/>
    <cellStyle name="Normal 3 2 2 7 6 3 3 3" xfId="33227"/>
    <cellStyle name="Normal 3 2 2 7 6 3 4" xfId="16929"/>
    <cellStyle name="Normal 3 2 2 7 6 3 4 2" xfId="46841"/>
    <cellStyle name="Normal 3 2 2 7 6 3 5" xfId="33224"/>
    <cellStyle name="Normal 3 2 2 7 6 4" xfId="3314"/>
    <cellStyle name="Normal 3 2 2 7 6 4 2" xfId="3315"/>
    <cellStyle name="Normal 3 2 2 7 6 4 2 2" xfId="24409"/>
    <cellStyle name="Normal 3 2 2 7 6 4 2 2 2" xfId="54321"/>
    <cellStyle name="Normal 3 2 2 7 6 4 2 3" xfId="33229"/>
    <cellStyle name="Normal 3 2 2 7 6 4 3" xfId="16931"/>
    <cellStyle name="Normal 3 2 2 7 6 4 3 2" xfId="46843"/>
    <cellStyle name="Normal 3 2 2 7 6 4 4" xfId="33228"/>
    <cellStyle name="Normal 3 2 2 7 6 5" xfId="3316"/>
    <cellStyle name="Normal 3 2 2 7 6 5 2" xfId="24402"/>
    <cellStyle name="Normal 3 2 2 7 6 5 2 2" xfId="54314"/>
    <cellStyle name="Normal 3 2 2 7 6 5 3" xfId="33230"/>
    <cellStyle name="Normal 3 2 2 7 6 6" xfId="16924"/>
    <cellStyle name="Normal 3 2 2 7 6 6 2" xfId="46836"/>
    <cellStyle name="Normal 3 2 2 7 6 7" xfId="33215"/>
    <cellStyle name="Normal 3 2 2 7 7" xfId="3317"/>
    <cellStyle name="Normal 3 2 2 7 7 2" xfId="3318"/>
    <cellStyle name="Normal 3 2 2 7 7 2 2" xfId="3319"/>
    <cellStyle name="Normal 3 2 2 7 7 2 2 2" xfId="3320"/>
    <cellStyle name="Normal 3 2 2 7 7 2 2 2 2" xfId="24412"/>
    <cellStyle name="Normal 3 2 2 7 7 2 2 2 2 2" xfId="54324"/>
    <cellStyle name="Normal 3 2 2 7 7 2 2 2 3" xfId="33234"/>
    <cellStyle name="Normal 3 2 2 7 7 2 2 3" xfId="16934"/>
    <cellStyle name="Normal 3 2 2 7 7 2 2 3 2" xfId="46846"/>
    <cellStyle name="Normal 3 2 2 7 7 2 2 4" xfId="33233"/>
    <cellStyle name="Normal 3 2 2 7 7 2 3" xfId="3321"/>
    <cellStyle name="Normal 3 2 2 7 7 2 3 2" xfId="24411"/>
    <cellStyle name="Normal 3 2 2 7 7 2 3 2 2" xfId="54323"/>
    <cellStyle name="Normal 3 2 2 7 7 2 3 3" xfId="33235"/>
    <cellStyle name="Normal 3 2 2 7 7 2 4" xfId="16933"/>
    <cellStyle name="Normal 3 2 2 7 7 2 4 2" xfId="46845"/>
    <cellStyle name="Normal 3 2 2 7 7 2 5" xfId="33232"/>
    <cellStyle name="Normal 3 2 2 7 7 3" xfId="3322"/>
    <cellStyle name="Normal 3 2 2 7 7 3 2" xfId="3323"/>
    <cellStyle name="Normal 3 2 2 7 7 3 2 2" xfId="24413"/>
    <cellStyle name="Normal 3 2 2 7 7 3 2 2 2" xfId="54325"/>
    <cellStyle name="Normal 3 2 2 7 7 3 2 3" xfId="33237"/>
    <cellStyle name="Normal 3 2 2 7 7 3 3" xfId="16935"/>
    <cellStyle name="Normal 3 2 2 7 7 3 3 2" xfId="46847"/>
    <cellStyle name="Normal 3 2 2 7 7 3 4" xfId="33236"/>
    <cellStyle name="Normal 3 2 2 7 7 4" xfId="3324"/>
    <cellStyle name="Normal 3 2 2 7 7 4 2" xfId="24410"/>
    <cellStyle name="Normal 3 2 2 7 7 4 2 2" xfId="54322"/>
    <cellStyle name="Normal 3 2 2 7 7 4 3" xfId="33238"/>
    <cellStyle name="Normal 3 2 2 7 7 5" xfId="16932"/>
    <cellStyle name="Normal 3 2 2 7 7 5 2" xfId="46844"/>
    <cellStyle name="Normal 3 2 2 7 7 6" xfId="33231"/>
    <cellStyle name="Normal 3 2 2 7 8" xfId="3325"/>
    <cellStyle name="Normal 3 2 2 7 8 2" xfId="3326"/>
    <cellStyle name="Normal 3 2 2 7 8 2 2" xfId="3327"/>
    <cellStyle name="Normal 3 2 2 7 8 2 2 2" xfId="3328"/>
    <cellStyle name="Normal 3 2 2 7 8 2 2 2 2" xfId="24416"/>
    <cellStyle name="Normal 3 2 2 7 8 2 2 2 2 2" xfId="54328"/>
    <cellStyle name="Normal 3 2 2 7 8 2 2 2 3" xfId="33242"/>
    <cellStyle name="Normal 3 2 2 7 8 2 2 3" xfId="16938"/>
    <cellStyle name="Normal 3 2 2 7 8 2 2 3 2" xfId="46850"/>
    <cellStyle name="Normal 3 2 2 7 8 2 2 4" xfId="33241"/>
    <cellStyle name="Normal 3 2 2 7 8 2 3" xfId="3329"/>
    <cellStyle name="Normal 3 2 2 7 8 2 3 2" xfId="24415"/>
    <cellStyle name="Normal 3 2 2 7 8 2 3 2 2" xfId="54327"/>
    <cellStyle name="Normal 3 2 2 7 8 2 3 3" xfId="33243"/>
    <cellStyle name="Normal 3 2 2 7 8 2 4" xfId="16937"/>
    <cellStyle name="Normal 3 2 2 7 8 2 4 2" xfId="46849"/>
    <cellStyle name="Normal 3 2 2 7 8 2 5" xfId="33240"/>
    <cellStyle name="Normal 3 2 2 7 8 3" xfId="3330"/>
    <cellStyle name="Normal 3 2 2 7 8 3 2" xfId="3331"/>
    <cellStyle name="Normal 3 2 2 7 8 3 2 2" xfId="24417"/>
    <cellStyle name="Normal 3 2 2 7 8 3 2 2 2" xfId="54329"/>
    <cellStyle name="Normal 3 2 2 7 8 3 2 3" xfId="33245"/>
    <cellStyle name="Normal 3 2 2 7 8 3 3" xfId="16939"/>
    <cellStyle name="Normal 3 2 2 7 8 3 3 2" xfId="46851"/>
    <cellStyle name="Normal 3 2 2 7 8 3 4" xfId="33244"/>
    <cellStyle name="Normal 3 2 2 7 8 4" xfId="3332"/>
    <cellStyle name="Normal 3 2 2 7 8 4 2" xfId="24414"/>
    <cellStyle name="Normal 3 2 2 7 8 4 2 2" xfId="54326"/>
    <cellStyle name="Normal 3 2 2 7 8 4 3" xfId="33246"/>
    <cellStyle name="Normal 3 2 2 7 8 5" xfId="16936"/>
    <cellStyle name="Normal 3 2 2 7 8 5 2" xfId="46848"/>
    <cellStyle name="Normal 3 2 2 7 8 6" xfId="33239"/>
    <cellStyle name="Normal 3 2 2 7 9" xfId="3333"/>
    <cellStyle name="Normal 3 2 2 7 9 2" xfId="3334"/>
    <cellStyle name="Normal 3 2 2 7 9 2 2" xfId="3335"/>
    <cellStyle name="Normal 3 2 2 7 9 2 2 2" xfId="24419"/>
    <cellStyle name="Normal 3 2 2 7 9 2 2 2 2" xfId="54331"/>
    <cellStyle name="Normal 3 2 2 7 9 2 2 3" xfId="33249"/>
    <cellStyle name="Normal 3 2 2 7 9 2 3" xfId="16941"/>
    <cellStyle name="Normal 3 2 2 7 9 2 3 2" xfId="46853"/>
    <cellStyle name="Normal 3 2 2 7 9 2 4" xfId="33248"/>
    <cellStyle name="Normal 3 2 2 7 9 3" xfId="3336"/>
    <cellStyle name="Normal 3 2 2 7 9 3 2" xfId="24418"/>
    <cellStyle name="Normal 3 2 2 7 9 3 2 2" xfId="54330"/>
    <cellStyle name="Normal 3 2 2 7 9 3 3" xfId="33250"/>
    <cellStyle name="Normal 3 2 2 7 9 4" xfId="16940"/>
    <cellStyle name="Normal 3 2 2 7 9 4 2" xfId="46852"/>
    <cellStyle name="Normal 3 2 2 7 9 5" xfId="33247"/>
    <cellStyle name="Normal 3 2 2 8" xfId="344"/>
    <cellStyle name="Normal 3 2 2 8 2" xfId="3337"/>
    <cellStyle name="Normal 3 2 2 8 2 2" xfId="3338"/>
    <cellStyle name="Normal 3 2 2 8 2 2 2" xfId="3339"/>
    <cellStyle name="Normal 3 2 2 8 2 2 2 2" xfId="3340"/>
    <cellStyle name="Normal 3 2 2 8 2 2 2 2 2" xfId="24422"/>
    <cellStyle name="Normal 3 2 2 8 2 2 2 2 2 2" xfId="54334"/>
    <cellStyle name="Normal 3 2 2 8 2 2 2 2 3" xfId="33254"/>
    <cellStyle name="Normal 3 2 2 8 2 2 2 3" xfId="16944"/>
    <cellStyle name="Normal 3 2 2 8 2 2 2 3 2" xfId="46856"/>
    <cellStyle name="Normal 3 2 2 8 2 2 2 4" xfId="33253"/>
    <cellStyle name="Normal 3 2 2 8 2 2 3" xfId="3341"/>
    <cellStyle name="Normal 3 2 2 8 2 2 3 2" xfId="24421"/>
    <cellStyle name="Normal 3 2 2 8 2 2 3 2 2" xfId="54333"/>
    <cellStyle name="Normal 3 2 2 8 2 2 3 3" xfId="33255"/>
    <cellStyle name="Normal 3 2 2 8 2 2 4" xfId="16943"/>
    <cellStyle name="Normal 3 2 2 8 2 2 4 2" xfId="46855"/>
    <cellStyle name="Normal 3 2 2 8 2 2 5" xfId="33252"/>
    <cellStyle name="Normal 3 2 2 8 2 3" xfId="3342"/>
    <cellStyle name="Normal 3 2 2 8 2 3 2" xfId="3343"/>
    <cellStyle name="Normal 3 2 2 8 2 3 2 2" xfId="24423"/>
    <cellStyle name="Normal 3 2 2 8 2 3 2 2 2" xfId="54335"/>
    <cellStyle name="Normal 3 2 2 8 2 3 2 3" xfId="33257"/>
    <cellStyle name="Normal 3 2 2 8 2 3 3" xfId="16945"/>
    <cellStyle name="Normal 3 2 2 8 2 3 3 2" xfId="46857"/>
    <cellStyle name="Normal 3 2 2 8 2 3 4" xfId="33256"/>
    <cellStyle name="Normal 3 2 2 8 2 4" xfId="3344"/>
    <cellStyle name="Normal 3 2 2 8 2 4 2" xfId="24420"/>
    <cellStyle name="Normal 3 2 2 8 2 4 2 2" xfId="54332"/>
    <cellStyle name="Normal 3 2 2 8 2 4 3" xfId="33258"/>
    <cellStyle name="Normal 3 2 2 8 2 5" xfId="16942"/>
    <cellStyle name="Normal 3 2 2 8 2 5 2" xfId="46854"/>
    <cellStyle name="Normal 3 2 2 8 2 6" xfId="33251"/>
    <cellStyle name="Normal 3 2 2 8 3" xfId="3345"/>
    <cellStyle name="Normal 3 2 2 8 3 2" xfId="3346"/>
    <cellStyle name="Normal 3 2 2 8 3 2 2" xfId="3347"/>
    <cellStyle name="Normal 3 2 2 8 3 2 2 2" xfId="3348"/>
    <cellStyle name="Normal 3 2 2 8 3 2 2 2 2" xfId="24426"/>
    <cellStyle name="Normal 3 2 2 8 3 2 2 2 2 2" xfId="54338"/>
    <cellStyle name="Normal 3 2 2 8 3 2 2 2 3" xfId="33262"/>
    <cellStyle name="Normal 3 2 2 8 3 2 2 3" xfId="16948"/>
    <cellStyle name="Normal 3 2 2 8 3 2 2 3 2" xfId="46860"/>
    <cellStyle name="Normal 3 2 2 8 3 2 2 4" xfId="33261"/>
    <cellStyle name="Normal 3 2 2 8 3 2 3" xfId="3349"/>
    <cellStyle name="Normal 3 2 2 8 3 2 3 2" xfId="24425"/>
    <cellStyle name="Normal 3 2 2 8 3 2 3 2 2" xfId="54337"/>
    <cellStyle name="Normal 3 2 2 8 3 2 3 3" xfId="33263"/>
    <cellStyle name="Normal 3 2 2 8 3 2 4" xfId="16947"/>
    <cellStyle name="Normal 3 2 2 8 3 2 4 2" xfId="46859"/>
    <cellStyle name="Normal 3 2 2 8 3 2 5" xfId="33260"/>
    <cellStyle name="Normal 3 2 2 8 3 3" xfId="3350"/>
    <cellStyle name="Normal 3 2 2 8 3 3 2" xfId="3351"/>
    <cellStyle name="Normal 3 2 2 8 3 3 2 2" xfId="24427"/>
    <cellStyle name="Normal 3 2 2 8 3 3 2 2 2" xfId="54339"/>
    <cellStyle name="Normal 3 2 2 8 3 3 2 3" xfId="33265"/>
    <cellStyle name="Normal 3 2 2 8 3 3 3" xfId="16949"/>
    <cellStyle name="Normal 3 2 2 8 3 3 3 2" xfId="46861"/>
    <cellStyle name="Normal 3 2 2 8 3 3 4" xfId="33264"/>
    <cellStyle name="Normal 3 2 2 8 3 4" xfId="3352"/>
    <cellStyle name="Normal 3 2 2 8 3 4 2" xfId="24424"/>
    <cellStyle name="Normal 3 2 2 8 3 4 2 2" xfId="54336"/>
    <cellStyle name="Normal 3 2 2 8 3 4 3" xfId="33266"/>
    <cellStyle name="Normal 3 2 2 8 3 5" xfId="16946"/>
    <cellStyle name="Normal 3 2 2 8 3 5 2" xfId="46858"/>
    <cellStyle name="Normal 3 2 2 8 3 6" xfId="33259"/>
    <cellStyle name="Normal 3 2 2 8 4" xfId="3353"/>
    <cellStyle name="Normal 3 2 2 8 4 2" xfId="3354"/>
    <cellStyle name="Normal 3 2 2 8 4 2 2" xfId="3355"/>
    <cellStyle name="Normal 3 2 2 8 4 2 2 2" xfId="24429"/>
    <cellStyle name="Normal 3 2 2 8 4 2 2 2 2" xfId="54341"/>
    <cellStyle name="Normal 3 2 2 8 4 2 2 3" xfId="33269"/>
    <cellStyle name="Normal 3 2 2 8 4 2 3" xfId="16951"/>
    <cellStyle name="Normal 3 2 2 8 4 2 3 2" xfId="46863"/>
    <cellStyle name="Normal 3 2 2 8 4 2 4" xfId="33268"/>
    <cellStyle name="Normal 3 2 2 8 4 3" xfId="3356"/>
    <cellStyle name="Normal 3 2 2 8 4 3 2" xfId="24428"/>
    <cellStyle name="Normal 3 2 2 8 4 3 2 2" xfId="54340"/>
    <cellStyle name="Normal 3 2 2 8 4 3 3" xfId="33270"/>
    <cellStyle name="Normal 3 2 2 8 4 4" xfId="16950"/>
    <cellStyle name="Normal 3 2 2 8 4 4 2" xfId="46862"/>
    <cellStyle name="Normal 3 2 2 8 4 5" xfId="33267"/>
    <cellStyle name="Normal 3 2 2 8 5" xfId="3357"/>
    <cellStyle name="Normal 3 2 2 8 5 2" xfId="3358"/>
    <cellStyle name="Normal 3 2 2 8 5 2 2" xfId="24430"/>
    <cellStyle name="Normal 3 2 2 8 5 2 2 2" xfId="54342"/>
    <cellStyle name="Normal 3 2 2 8 5 2 3" xfId="33272"/>
    <cellStyle name="Normal 3 2 2 8 5 3" xfId="16952"/>
    <cellStyle name="Normal 3 2 2 8 5 3 2" xfId="46864"/>
    <cellStyle name="Normal 3 2 2 8 5 4" xfId="33271"/>
    <cellStyle name="Normal 3 2 2 8 6" xfId="3359"/>
    <cellStyle name="Normal 3 2 2 8 6 2" xfId="22808"/>
    <cellStyle name="Normal 3 2 2 8 6 2 2" xfId="52720"/>
    <cellStyle name="Normal 3 2 2 8 6 3" xfId="33273"/>
    <cellStyle name="Normal 3 2 2 8 7" xfId="15330"/>
    <cellStyle name="Normal 3 2 2 8 7 2" xfId="45242"/>
    <cellStyle name="Normal 3 2 2 8 8" xfId="30286"/>
    <cellStyle name="Normal 3 2 2 9" xfId="220"/>
    <cellStyle name="Normal 3 2 2 9 2" xfId="3360"/>
    <cellStyle name="Normal 3 2 2 9 2 2" xfId="3361"/>
    <cellStyle name="Normal 3 2 2 9 2 2 2" xfId="3362"/>
    <cellStyle name="Normal 3 2 2 9 2 2 2 2" xfId="3363"/>
    <cellStyle name="Normal 3 2 2 9 2 2 2 2 2" xfId="24433"/>
    <cellStyle name="Normal 3 2 2 9 2 2 2 2 2 2" xfId="54345"/>
    <cellStyle name="Normal 3 2 2 9 2 2 2 2 3" xfId="33277"/>
    <cellStyle name="Normal 3 2 2 9 2 2 2 3" xfId="16955"/>
    <cellStyle name="Normal 3 2 2 9 2 2 2 3 2" xfId="46867"/>
    <cellStyle name="Normal 3 2 2 9 2 2 2 4" xfId="33276"/>
    <cellStyle name="Normal 3 2 2 9 2 2 3" xfId="3364"/>
    <cellStyle name="Normal 3 2 2 9 2 2 3 2" xfId="24432"/>
    <cellStyle name="Normal 3 2 2 9 2 2 3 2 2" xfId="54344"/>
    <cellStyle name="Normal 3 2 2 9 2 2 3 3" xfId="33278"/>
    <cellStyle name="Normal 3 2 2 9 2 2 4" xfId="16954"/>
    <cellStyle name="Normal 3 2 2 9 2 2 4 2" xfId="46866"/>
    <cellStyle name="Normal 3 2 2 9 2 2 5" xfId="33275"/>
    <cellStyle name="Normal 3 2 2 9 2 3" xfId="3365"/>
    <cellStyle name="Normal 3 2 2 9 2 3 2" xfId="3366"/>
    <cellStyle name="Normal 3 2 2 9 2 3 2 2" xfId="24434"/>
    <cellStyle name="Normal 3 2 2 9 2 3 2 2 2" xfId="54346"/>
    <cellStyle name="Normal 3 2 2 9 2 3 2 3" xfId="33280"/>
    <cellStyle name="Normal 3 2 2 9 2 3 3" xfId="16956"/>
    <cellStyle name="Normal 3 2 2 9 2 3 3 2" xfId="46868"/>
    <cellStyle name="Normal 3 2 2 9 2 3 4" xfId="33279"/>
    <cellStyle name="Normal 3 2 2 9 2 4" xfId="3367"/>
    <cellStyle name="Normal 3 2 2 9 2 4 2" xfId="24431"/>
    <cellStyle name="Normal 3 2 2 9 2 4 2 2" xfId="54343"/>
    <cellStyle name="Normal 3 2 2 9 2 4 3" xfId="33281"/>
    <cellStyle name="Normal 3 2 2 9 2 5" xfId="16953"/>
    <cellStyle name="Normal 3 2 2 9 2 5 2" xfId="46865"/>
    <cellStyle name="Normal 3 2 2 9 2 6" xfId="33274"/>
    <cellStyle name="Normal 3 2 2 9 3" xfId="3368"/>
    <cellStyle name="Normal 3 2 2 9 3 2" xfId="3369"/>
    <cellStyle name="Normal 3 2 2 9 3 2 2" xfId="3370"/>
    <cellStyle name="Normal 3 2 2 9 3 2 2 2" xfId="3371"/>
    <cellStyle name="Normal 3 2 2 9 3 2 2 2 2" xfId="24437"/>
    <cellStyle name="Normal 3 2 2 9 3 2 2 2 2 2" xfId="54349"/>
    <cellStyle name="Normal 3 2 2 9 3 2 2 2 3" xfId="33285"/>
    <cellStyle name="Normal 3 2 2 9 3 2 2 3" xfId="16959"/>
    <cellStyle name="Normal 3 2 2 9 3 2 2 3 2" xfId="46871"/>
    <cellStyle name="Normal 3 2 2 9 3 2 2 4" xfId="33284"/>
    <cellStyle name="Normal 3 2 2 9 3 2 3" xfId="3372"/>
    <cellStyle name="Normal 3 2 2 9 3 2 3 2" xfId="24436"/>
    <cellStyle name="Normal 3 2 2 9 3 2 3 2 2" xfId="54348"/>
    <cellStyle name="Normal 3 2 2 9 3 2 3 3" xfId="33286"/>
    <cellStyle name="Normal 3 2 2 9 3 2 4" xfId="16958"/>
    <cellStyle name="Normal 3 2 2 9 3 2 4 2" xfId="46870"/>
    <cellStyle name="Normal 3 2 2 9 3 2 5" xfId="33283"/>
    <cellStyle name="Normal 3 2 2 9 3 3" xfId="3373"/>
    <cellStyle name="Normal 3 2 2 9 3 3 2" xfId="3374"/>
    <cellStyle name="Normal 3 2 2 9 3 3 2 2" xfId="24438"/>
    <cellStyle name="Normal 3 2 2 9 3 3 2 2 2" xfId="54350"/>
    <cellStyle name="Normal 3 2 2 9 3 3 2 3" xfId="33288"/>
    <cellStyle name="Normal 3 2 2 9 3 3 3" xfId="16960"/>
    <cellStyle name="Normal 3 2 2 9 3 3 3 2" xfId="46872"/>
    <cellStyle name="Normal 3 2 2 9 3 3 4" xfId="33287"/>
    <cellStyle name="Normal 3 2 2 9 3 4" xfId="3375"/>
    <cellStyle name="Normal 3 2 2 9 3 4 2" xfId="24435"/>
    <cellStyle name="Normal 3 2 2 9 3 4 2 2" xfId="54347"/>
    <cellStyle name="Normal 3 2 2 9 3 4 3" xfId="33289"/>
    <cellStyle name="Normal 3 2 2 9 3 5" xfId="16957"/>
    <cellStyle name="Normal 3 2 2 9 3 5 2" xfId="46869"/>
    <cellStyle name="Normal 3 2 2 9 3 6" xfId="33282"/>
    <cellStyle name="Normal 3 2 2 9 4" xfId="3376"/>
    <cellStyle name="Normal 3 2 2 9 4 2" xfId="3377"/>
    <cellStyle name="Normal 3 2 2 9 4 2 2" xfId="3378"/>
    <cellStyle name="Normal 3 2 2 9 4 2 2 2" xfId="24440"/>
    <cellStyle name="Normal 3 2 2 9 4 2 2 2 2" xfId="54352"/>
    <cellStyle name="Normal 3 2 2 9 4 2 2 3" xfId="33292"/>
    <cellStyle name="Normal 3 2 2 9 4 2 3" xfId="16962"/>
    <cellStyle name="Normal 3 2 2 9 4 2 3 2" xfId="46874"/>
    <cellStyle name="Normal 3 2 2 9 4 2 4" xfId="33291"/>
    <cellStyle name="Normal 3 2 2 9 4 3" xfId="3379"/>
    <cellStyle name="Normal 3 2 2 9 4 3 2" xfId="24439"/>
    <cellStyle name="Normal 3 2 2 9 4 3 2 2" xfId="54351"/>
    <cellStyle name="Normal 3 2 2 9 4 3 3" xfId="33293"/>
    <cellStyle name="Normal 3 2 2 9 4 4" xfId="16961"/>
    <cellStyle name="Normal 3 2 2 9 4 4 2" xfId="46873"/>
    <cellStyle name="Normal 3 2 2 9 4 5" xfId="33290"/>
    <cellStyle name="Normal 3 2 2 9 5" xfId="3380"/>
    <cellStyle name="Normal 3 2 2 9 5 2" xfId="3381"/>
    <cellStyle name="Normal 3 2 2 9 5 2 2" xfId="24441"/>
    <cellStyle name="Normal 3 2 2 9 5 2 2 2" xfId="54353"/>
    <cellStyle name="Normal 3 2 2 9 5 2 3" xfId="33295"/>
    <cellStyle name="Normal 3 2 2 9 5 3" xfId="16963"/>
    <cellStyle name="Normal 3 2 2 9 5 3 2" xfId="46875"/>
    <cellStyle name="Normal 3 2 2 9 5 4" xfId="33294"/>
    <cellStyle name="Normal 3 2 2 9 6" xfId="3382"/>
    <cellStyle name="Normal 3 2 2 9 6 2" xfId="22684"/>
    <cellStyle name="Normal 3 2 2 9 6 2 2" xfId="52596"/>
    <cellStyle name="Normal 3 2 2 9 6 3" xfId="33296"/>
    <cellStyle name="Normal 3 2 2 9 7" xfId="15206"/>
    <cellStyle name="Normal 3 2 2 9 7 2" xfId="45118"/>
    <cellStyle name="Normal 3 2 2 9 8" xfId="30162"/>
    <cellStyle name="Normal 3 2 20" xfId="30035"/>
    <cellStyle name="Normal 3 2 21" xfId="59947"/>
    <cellStyle name="Normal 3 2 3" xfId="73"/>
    <cellStyle name="Normal 3 2 3 10" xfId="3383"/>
    <cellStyle name="Normal 3 2 3 10 2" xfId="3384"/>
    <cellStyle name="Normal 3 2 3 10 2 2" xfId="3385"/>
    <cellStyle name="Normal 3 2 3 10 2 2 2" xfId="3386"/>
    <cellStyle name="Normal 3 2 3 10 2 2 2 2" xfId="24444"/>
    <cellStyle name="Normal 3 2 3 10 2 2 2 2 2" xfId="54356"/>
    <cellStyle name="Normal 3 2 3 10 2 2 2 3" xfId="33300"/>
    <cellStyle name="Normal 3 2 3 10 2 2 3" xfId="16966"/>
    <cellStyle name="Normal 3 2 3 10 2 2 3 2" xfId="46878"/>
    <cellStyle name="Normal 3 2 3 10 2 2 4" xfId="33299"/>
    <cellStyle name="Normal 3 2 3 10 2 3" xfId="3387"/>
    <cellStyle name="Normal 3 2 3 10 2 3 2" xfId="24443"/>
    <cellStyle name="Normal 3 2 3 10 2 3 2 2" xfId="54355"/>
    <cellStyle name="Normal 3 2 3 10 2 3 3" xfId="33301"/>
    <cellStyle name="Normal 3 2 3 10 2 4" xfId="16965"/>
    <cellStyle name="Normal 3 2 3 10 2 4 2" xfId="46877"/>
    <cellStyle name="Normal 3 2 3 10 2 5" xfId="33298"/>
    <cellStyle name="Normal 3 2 3 10 3" xfId="3388"/>
    <cellStyle name="Normal 3 2 3 10 3 2" xfId="3389"/>
    <cellStyle name="Normal 3 2 3 10 3 2 2" xfId="24445"/>
    <cellStyle name="Normal 3 2 3 10 3 2 2 2" xfId="54357"/>
    <cellStyle name="Normal 3 2 3 10 3 2 3" xfId="33303"/>
    <cellStyle name="Normal 3 2 3 10 3 3" xfId="16967"/>
    <cellStyle name="Normal 3 2 3 10 3 3 2" xfId="46879"/>
    <cellStyle name="Normal 3 2 3 10 3 4" xfId="33302"/>
    <cellStyle name="Normal 3 2 3 10 4" xfId="3390"/>
    <cellStyle name="Normal 3 2 3 10 4 2" xfId="24442"/>
    <cellStyle name="Normal 3 2 3 10 4 2 2" xfId="54354"/>
    <cellStyle name="Normal 3 2 3 10 4 3" xfId="33304"/>
    <cellStyle name="Normal 3 2 3 10 5" xfId="16964"/>
    <cellStyle name="Normal 3 2 3 10 5 2" xfId="46876"/>
    <cellStyle name="Normal 3 2 3 10 6" xfId="33297"/>
    <cellStyle name="Normal 3 2 3 11" xfId="3391"/>
    <cellStyle name="Normal 3 2 3 11 2" xfId="3392"/>
    <cellStyle name="Normal 3 2 3 11 2 2" xfId="3393"/>
    <cellStyle name="Normal 3 2 3 11 2 2 2" xfId="3394"/>
    <cellStyle name="Normal 3 2 3 11 2 2 2 2" xfId="24448"/>
    <cellStyle name="Normal 3 2 3 11 2 2 2 2 2" xfId="54360"/>
    <cellStyle name="Normal 3 2 3 11 2 2 2 3" xfId="33308"/>
    <cellStyle name="Normal 3 2 3 11 2 2 3" xfId="16970"/>
    <cellStyle name="Normal 3 2 3 11 2 2 3 2" xfId="46882"/>
    <cellStyle name="Normal 3 2 3 11 2 2 4" xfId="33307"/>
    <cellStyle name="Normal 3 2 3 11 2 3" xfId="3395"/>
    <cellStyle name="Normal 3 2 3 11 2 3 2" xfId="24447"/>
    <cellStyle name="Normal 3 2 3 11 2 3 2 2" xfId="54359"/>
    <cellStyle name="Normal 3 2 3 11 2 3 3" xfId="33309"/>
    <cellStyle name="Normal 3 2 3 11 2 4" xfId="16969"/>
    <cellStyle name="Normal 3 2 3 11 2 4 2" xfId="46881"/>
    <cellStyle name="Normal 3 2 3 11 2 5" xfId="33306"/>
    <cellStyle name="Normal 3 2 3 11 3" xfId="3396"/>
    <cellStyle name="Normal 3 2 3 11 3 2" xfId="3397"/>
    <cellStyle name="Normal 3 2 3 11 3 2 2" xfId="24449"/>
    <cellStyle name="Normal 3 2 3 11 3 2 2 2" xfId="54361"/>
    <cellStyle name="Normal 3 2 3 11 3 2 3" xfId="33311"/>
    <cellStyle name="Normal 3 2 3 11 3 3" xfId="16971"/>
    <cellStyle name="Normal 3 2 3 11 3 3 2" xfId="46883"/>
    <cellStyle name="Normal 3 2 3 11 3 4" xfId="33310"/>
    <cellStyle name="Normal 3 2 3 11 4" xfId="3398"/>
    <cellStyle name="Normal 3 2 3 11 4 2" xfId="24446"/>
    <cellStyle name="Normal 3 2 3 11 4 2 2" xfId="54358"/>
    <cellStyle name="Normal 3 2 3 11 4 3" xfId="33312"/>
    <cellStyle name="Normal 3 2 3 11 5" xfId="16968"/>
    <cellStyle name="Normal 3 2 3 11 5 2" xfId="46880"/>
    <cellStyle name="Normal 3 2 3 11 6" xfId="33305"/>
    <cellStyle name="Normal 3 2 3 12" xfId="3399"/>
    <cellStyle name="Normal 3 2 3 12 2" xfId="3400"/>
    <cellStyle name="Normal 3 2 3 12 2 2" xfId="3401"/>
    <cellStyle name="Normal 3 2 3 12 2 2 2" xfId="24451"/>
    <cellStyle name="Normal 3 2 3 12 2 2 2 2" xfId="54363"/>
    <cellStyle name="Normal 3 2 3 12 2 2 3" xfId="33315"/>
    <cellStyle name="Normal 3 2 3 12 2 3" xfId="16973"/>
    <cellStyle name="Normal 3 2 3 12 2 3 2" xfId="46885"/>
    <cellStyle name="Normal 3 2 3 12 2 4" xfId="33314"/>
    <cellStyle name="Normal 3 2 3 12 3" xfId="3402"/>
    <cellStyle name="Normal 3 2 3 12 3 2" xfId="24450"/>
    <cellStyle name="Normal 3 2 3 12 3 2 2" xfId="54362"/>
    <cellStyle name="Normal 3 2 3 12 3 3" xfId="33316"/>
    <cellStyle name="Normal 3 2 3 12 4" xfId="16972"/>
    <cellStyle name="Normal 3 2 3 12 4 2" xfId="46884"/>
    <cellStyle name="Normal 3 2 3 12 5" xfId="33313"/>
    <cellStyle name="Normal 3 2 3 13" xfId="3403"/>
    <cellStyle name="Normal 3 2 3 13 2" xfId="3404"/>
    <cellStyle name="Normal 3 2 3 13 2 2" xfId="24452"/>
    <cellStyle name="Normal 3 2 3 13 2 2 2" xfId="54364"/>
    <cellStyle name="Normal 3 2 3 13 2 3" xfId="33318"/>
    <cellStyle name="Normal 3 2 3 13 3" xfId="16974"/>
    <cellStyle name="Normal 3 2 3 13 3 2" xfId="46886"/>
    <cellStyle name="Normal 3 2 3 13 4" xfId="33317"/>
    <cellStyle name="Normal 3 2 3 14" xfId="3405"/>
    <cellStyle name="Normal 3 2 3 14 2" xfId="22563"/>
    <cellStyle name="Normal 3 2 3 14 2 2" xfId="52475"/>
    <cellStyle name="Normal 3 2 3 14 3" xfId="33319"/>
    <cellStyle name="Normal 3 2 3 15" xfId="15085"/>
    <cellStyle name="Normal 3 2 3 15 2" xfId="44997"/>
    <cellStyle name="Normal 3 2 3 16" xfId="30041"/>
    <cellStyle name="Normal 3 2 3 17" xfId="59955"/>
    <cellStyle name="Normal 3 2 3 2" xfId="97"/>
    <cellStyle name="Normal 3 2 3 2 10" xfId="3406"/>
    <cellStyle name="Normal 3 2 3 2 10 2" xfId="3407"/>
    <cellStyle name="Normal 3 2 3 2 10 2 2" xfId="3408"/>
    <cellStyle name="Normal 3 2 3 2 10 2 2 2" xfId="3409"/>
    <cellStyle name="Normal 3 2 3 2 10 2 2 2 2" xfId="24455"/>
    <cellStyle name="Normal 3 2 3 2 10 2 2 2 2 2" xfId="54367"/>
    <cellStyle name="Normal 3 2 3 2 10 2 2 2 3" xfId="33323"/>
    <cellStyle name="Normal 3 2 3 2 10 2 2 3" xfId="16977"/>
    <cellStyle name="Normal 3 2 3 2 10 2 2 3 2" xfId="46889"/>
    <cellStyle name="Normal 3 2 3 2 10 2 2 4" xfId="33322"/>
    <cellStyle name="Normal 3 2 3 2 10 2 3" xfId="3410"/>
    <cellStyle name="Normal 3 2 3 2 10 2 3 2" xfId="24454"/>
    <cellStyle name="Normal 3 2 3 2 10 2 3 2 2" xfId="54366"/>
    <cellStyle name="Normal 3 2 3 2 10 2 3 3" xfId="33324"/>
    <cellStyle name="Normal 3 2 3 2 10 2 4" xfId="16976"/>
    <cellStyle name="Normal 3 2 3 2 10 2 4 2" xfId="46888"/>
    <cellStyle name="Normal 3 2 3 2 10 2 5" xfId="33321"/>
    <cellStyle name="Normal 3 2 3 2 10 3" xfId="3411"/>
    <cellStyle name="Normal 3 2 3 2 10 3 2" xfId="3412"/>
    <cellStyle name="Normal 3 2 3 2 10 3 2 2" xfId="24456"/>
    <cellStyle name="Normal 3 2 3 2 10 3 2 2 2" xfId="54368"/>
    <cellStyle name="Normal 3 2 3 2 10 3 2 3" xfId="33326"/>
    <cellStyle name="Normal 3 2 3 2 10 3 3" xfId="16978"/>
    <cellStyle name="Normal 3 2 3 2 10 3 3 2" xfId="46890"/>
    <cellStyle name="Normal 3 2 3 2 10 3 4" xfId="33325"/>
    <cellStyle name="Normal 3 2 3 2 10 4" xfId="3413"/>
    <cellStyle name="Normal 3 2 3 2 10 4 2" xfId="24453"/>
    <cellStyle name="Normal 3 2 3 2 10 4 2 2" xfId="54365"/>
    <cellStyle name="Normal 3 2 3 2 10 4 3" xfId="33327"/>
    <cellStyle name="Normal 3 2 3 2 10 5" xfId="16975"/>
    <cellStyle name="Normal 3 2 3 2 10 5 2" xfId="46887"/>
    <cellStyle name="Normal 3 2 3 2 10 6" xfId="33320"/>
    <cellStyle name="Normal 3 2 3 2 11" xfId="3414"/>
    <cellStyle name="Normal 3 2 3 2 11 2" xfId="3415"/>
    <cellStyle name="Normal 3 2 3 2 11 2 2" xfId="3416"/>
    <cellStyle name="Normal 3 2 3 2 11 2 2 2" xfId="24458"/>
    <cellStyle name="Normal 3 2 3 2 11 2 2 2 2" xfId="54370"/>
    <cellStyle name="Normal 3 2 3 2 11 2 2 3" xfId="33330"/>
    <cellStyle name="Normal 3 2 3 2 11 2 3" xfId="16980"/>
    <cellStyle name="Normal 3 2 3 2 11 2 3 2" xfId="46892"/>
    <cellStyle name="Normal 3 2 3 2 11 2 4" xfId="33329"/>
    <cellStyle name="Normal 3 2 3 2 11 3" xfId="3417"/>
    <cellStyle name="Normal 3 2 3 2 11 3 2" xfId="24457"/>
    <cellStyle name="Normal 3 2 3 2 11 3 2 2" xfId="54369"/>
    <cellStyle name="Normal 3 2 3 2 11 3 3" xfId="33331"/>
    <cellStyle name="Normal 3 2 3 2 11 4" xfId="16979"/>
    <cellStyle name="Normal 3 2 3 2 11 4 2" xfId="46891"/>
    <cellStyle name="Normal 3 2 3 2 11 5" xfId="33328"/>
    <cellStyle name="Normal 3 2 3 2 12" xfId="3418"/>
    <cellStyle name="Normal 3 2 3 2 12 2" xfId="3419"/>
    <cellStyle name="Normal 3 2 3 2 12 2 2" xfId="24459"/>
    <cellStyle name="Normal 3 2 3 2 12 2 2 2" xfId="54371"/>
    <cellStyle name="Normal 3 2 3 2 12 2 3" xfId="33333"/>
    <cellStyle name="Normal 3 2 3 2 12 3" xfId="16981"/>
    <cellStyle name="Normal 3 2 3 2 12 3 2" xfId="46893"/>
    <cellStyle name="Normal 3 2 3 2 12 4" xfId="33332"/>
    <cellStyle name="Normal 3 2 3 2 13" xfId="3420"/>
    <cellStyle name="Normal 3 2 3 2 13 2" xfId="22587"/>
    <cellStyle name="Normal 3 2 3 2 13 2 2" xfId="52499"/>
    <cellStyle name="Normal 3 2 3 2 13 3" xfId="33334"/>
    <cellStyle name="Normal 3 2 3 2 14" xfId="15109"/>
    <cellStyle name="Normal 3 2 3 2 14 2" xfId="45021"/>
    <cellStyle name="Normal 3 2 3 2 15" xfId="30065"/>
    <cellStyle name="Normal 3 2 3 2 16" xfId="59956"/>
    <cellStyle name="Normal 3 2 3 2 2" xfId="142"/>
    <cellStyle name="Normal 3 2 3 2 2 10" xfId="3421"/>
    <cellStyle name="Normal 3 2 3 2 2 10 2" xfId="3422"/>
    <cellStyle name="Normal 3 2 3 2 2 10 2 2" xfId="24460"/>
    <cellStyle name="Normal 3 2 3 2 2 10 2 2 2" xfId="54372"/>
    <cellStyle name="Normal 3 2 3 2 2 10 2 3" xfId="33336"/>
    <cellStyle name="Normal 3 2 3 2 2 10 3" xfId="16982"/>
    <cellStyle name="Normal 3 2 3 2 2 10 3 2" xfId="46894"/>
    <cellStyle name="Normal 3 2 3 2 2 10 4" xfId="33335"/>
    <cellStyle name="Normal 3 2 3 2 2 11" xfId="3423"/>
    <cellStyle name="Normal 3 2 3 2 2 11 2" xfId="22606"/>
    <cellStyle name="Normal 3 2 3 2 2 11 2 2" xfId="52518"/>
    <cellStyle name="Normal 3 2 3 2 2 11 3" xfId="33337"/>
    <cellStyle name="Normal 3 2 3 2 2 12" xfId="15128"/>
    <cellStyle name="Normal 3 2 3 2 2 12 2" xfId="45040"/>
    <cellStyle name="Normal 3 2 3 2 2 13" xfId="30084"/>
    <cellStyle name="Normal 3 2 3 2 2 14" xfId="60003"/>
    <cellStyle name="Normal 3 2 3 2 2 2" xfId="398"/>
    <cellStyle name="Normal 3 2 3 2 2 2 2" xfId="3424"/>
    <cellStyle name="Normal 3 2 3 2 2 2 2 2" xfId="3425"/>
    <cellStyle name="Normal 3 2 3 2 2 2 2 2 2" xfId="3426"/>
    <cellStyle name="Normal 3 2 3 2 2 2 2 2 2 2" xfId="3427"/>
    <cellStyle name="Normal 3 2 3 2 2 2 2 2 2 2 2" xfId="24463"/>
    <cellStyle name="Normal 3 2 3 2 2 2 2 2 2 2 2 2" xfId="54375"/>
    <cellStyle name="Normal 3 2 3 2 2 2 2 2 2 2 3" xfId="33341"/>
    <cellStyle name="Normal 3 2 3 2 2 2 2 2 2 3" xfId="16985"/>
    <cellStyle name="Normal 3 2 3 2 2 2 2 2 2 3 2" xfId="46897"/>
    <cellStyle name="Normal 3 2 3 2 2 2 2 2 2 4" xfId="33340"/>
    <cellStyle name="Normal 3 2 3 2 2 2 2 2 3" xfId="3428"/>
    <cellStyle name="Normal 3 2 3 2 2 2 2 2 3 2" xfId="24462"/>
    <cellStyle name="Normal 3 2 3 2 2 2 2 2 3 2 2" xfId="54374"/>
    <cellStyle name="Normal 3 2 3 2 2 2 2 2 3 3" xfId="33342"/>
    <cellStyle name="Normal 3 2 3 2 2 2 2 2 4" xfId="16984"/>
    <cellStyle name="Normal 3 2 3 2 2 2 2 2 4 2" xfId="46896"/>
    <cellStyle name="Normal 3 2 3 2 2 2 2 2 5" xfId="33339"/>
    <cellStyle name="Normal 3 2 3 2 2 2 2 3" xfId="3429"/>
    <cellStyle name="Normal 3 2 3 2 2 2 2 3 2" xfId="3430"/>
    <cellStyle name="Normal 3 2 3 2 2 2 2 3 2 2" xfId="24464"/>
    <cellStyle name="Normal 3 2 3 2 2 2 2 3 2 2 2" xfId="54376"/>
    <cellStyle name="Normal 3 2 3 2 2 2 2 3 2 3" xfId="33344"/>
    <cellStyle name="Normal 3 2 3 2 2 2 2 3 3" xfId="16986"/>
    <cellStyle name="Normal 3 2 3 2 2 2 2 3 3 2" xfId="46898"/>
    <cellStyle name="Normal 3 2 3 2 2 2 2 3 4" xfId="33343"/>
    <cellStyle name="Normal 3 2 3 2 2 2 2 4" xfId="3431"/>
    <cellStyle name="Normal 3 2 3 2 2 2 2 4 2" xfId="24461"/>
    <cellStyle name="Normal 3 2 3 2 2 2 2 4 2 2" xfId="54373"/>
    <cellStyle name="Normal 3 2 3 2 2 2 2 4 3" xfId="33345"/>
    <cellStyle name="Normal 3 2 3 2 2 2 2 5" xfId="16983"/>
    <cellStyle name="Normal 3 2 3 2 2 2 2 5 2" xfId="46895"/>
    <cellStyle name="Normal 3 2 3 2 2 2 2 6" xfId="33338"/>
    <cellStyle name="Normal 3 2 3 2 2 2 3" xfId="3432"/>
    <cellStyle name="Normal 3 2 3 2 2 2 3 2" xfId="3433"/>
    <cellStyle name="Normal 3 2 3 2 2 2 3 2 2" xfId="3434"/>
    <cellStyle name="Normal 3 2 3 2 2 2 3 2 2 2" xfId="3435"/>
    <cellStyle name="Normal 3 2 3 2 2 2 3 2 2 2 2" xfId="24467"/>
    <cellStyle name="Normal 3 2 3 2 2 2 3 2 2 2 2 2" xfId="54379"/>
    <cellStyle name="Normal 3 2 3 2 2 2 3 2 2 2 3" xfId="33349"/>
    <cellStyle name="Normal 3 2 3 2 2 2 3 2 2 3" xfId="16989"/>
    <cellStyle name="Normal 3 2 3 2 2 2 3 2 2 3 2" xfId="46901"/>
    <cellStyle name="Normal 3 2 3 2 2 2 3 2 2 4" xfId="33348"/>
    <cellStyle name="Normal 3 2 3 2 2 2 3 2 3" xfId="3436"/>
    <cellStyle name="Normal 3 2 3 2 2 2 3 2 3 2" xfId="24466"/>
    <cellStyle name="Normal 3 2 3 2 2 2 3 2 3 2 2" xfId="54378"/>
    <cellStyle name="Normal 3 2 3 2 2 2 3 2 3 3" xfId="33350"/>
    <cellStyle name="Normal 3 2 3 2 2 2 3 2 4" xfId="16988"/>
    <cellStyle name="Normal 3 2 3 2 2 2 3 2 4 2" xfId="46900"/>
    <cellStyle name="Normal 3 2 3 2 2 2 3 2 5" xfId="33347"/>
    <cellStyle name="Normal 3 2 3 2 2 2 3 3" xfId="3437"/>
    <cellStyle name="Normal 3 2 3 2 2 2 3 3 2" xfId="3438"/>
    <cellStyle name="Normal 3 2 3 2 2 2 3 3 2 2" xfId="24468"/>
    <cellStyle name="Normal 3 2 3 2 2 2 3 3 2 2 2" xfId="54380"/>
    <cellStyle name="Normal 3 2 3 2 2 2 3 3 2 3" xfId="33352"/>
    <cellStyle name="Normal 3 2 3 2 2 2 3 3 3" xfId="16990"/>
    <cellStyle name="Normal 3 2 3 2 2 2 3 3 3 2" xfId="46902"/>
    <cellStyle name="Normal 3 2 3 2 2 2 3 3 4" xfId="33351"/>
    <cellStyle name="Normal 3 2 3 2 2 2 3 4" xfId="3439"/>
    <cellStyle name="Normal 3 2 3 2 2 2 3 4 2" xfId="24465"/>
    <cellStyle name="Normal 3 2 3 2 2 2 3 4 2 2" xfId="54377"/>
    <cellStyle name="Normal 3 2 3 2 2 2 3 4 3" xfId="33353"/>
    <cellStyle name="Normal 3 2 3 2 2 2 3 5" xfId="16987"/>
    <cellStyle name="Normal 3 2 3 2 2 2 3 5 2" xfId="46899"/>
    <cellStyle name="Normal 3 2 3 2 2 2 3 6" xfId="33346"/>
    <cellStyle name="Normal 3 2 3 2 2 2 4" xfId="3440"/>
    <cellStyle name="Normal 3 2 3 2 2 2 4 2" xfId="3441"/>
    <cellStyle name="Normal 3 2 3 2 2 2 4 2 2" xfId="3442"/>
    <cellStyle name="Normal 3 2 3 2 2 2 4 2 2 2" xfId="24470"/>
    <cellStyle name="Normal 3 2 3 2 2 2 4 2 2 2 2" xfId="54382"/>
    <cellStyle name="Normal 3 2 3 2 2 2 4 2 2 3" xfId="33356"/>
    <cellStyle name="Normal 3 2 3 2 2 2 4 2 3" xfId="16992"/>
    <cellStyle name="Normal 3 2 3 2 2 2 4 2 3 2" xfId="46904"/>
    <cellStyle name="Normal 3 2 3 2 2 2 4 2 4" xfId="33355"/>
    <cellStyle name="Normal 3 2 3 2 2 2 4 3" xfId="3443"/>
    <cellStyle name="Normal 3 2 3 2 2 2 4 3 2" xfId="24469"/>
    <cellStyle name="Normal 3 2 3 2 2 2 4 3 2 2" xfId="54381"/>
    <cellStyle name="Normal 3 2 3 2 2 2 4 3 3" xfId="33357"/>
    <cellStyle name="Normal 3 2 3 2 2 2 4 4" xfId="16991"/>
    <cellStyle name="Normal 3 2 3 2 2 2 4 4 2" xfId="46903"/>
    <cellStyle name="Normal 3 2 3 2 2 2 4 5" xfId="33354"/>
    <cellStyle name="Normal 3 2 3 2 2 2 5" xfId="3444"/>
    <cellStyle name="Normal 3 2 3 2 2 2 5 2" xfId="3445"/>
    <cellStyle name="Normal 3 2 3 2 2 2 5 2 2" xfId="24471"/>
    <cellStyle name="Normal 3 2 3 2 2 2 5 2 2 2" xfId="54383"/>
    <cellStyle name="Normal 3 2 3 2 2 2 5 2 3" xfId="33359"/>
    <cellStyle name="Normal 3 2 3 2 2 2 5 3" xfId="16993"/>
    <cellStyle name="Normal 3 2 3 2 2 2 5 3 2" xfId="46905"/>
    <cellStyle name="Normal 3 2 3 2 2 2 5 4" xfId="33358"/>
    <cellStyle name="Normal 3 2 3 2 2 2 6" xfId="3446"/>
    <cellStyle name="Normal 3 2 3 2 2 2 6 2" xfId="22861"/>
    <cellStyle name="Normal 3 2 3 2 2 2 6 2 2" xfId="52773"/>
    <cellStyle name="Normal 3 2 3 2 2 2 6 3" xfId="33360"/>
    <cellStyle name="Normal 3 2 3 2 2 2 7" xfId="15383"/>
    <cellStyle name="Normal 3 2 3 2 2 2 7 2" xfId="45295"/>
    <cellStyle name="Normal 3 2 3 2 2 2 8" xfId="30339"/>
    <cellStyle name="Normal 3 2 3 2 2 3" xfId="273"/>
    <cellStyle name="Normal 3 2 3 2 2 3 2" xfId="3447"/>
    <cellStyle name="Normal 3 2 3 2 2 3 2 2" xfId="3448"/>
    <cellStyle name="Normal 3 2 3 2 2 3 2 2 2" xfId="3449"/>
    <cellStyle name="Normal 3 2 3 2 2 3 2 2 2 2" xfId="3450"/>
    <cellStyle name="Normal 3 2 3 2 2 3 2 2 2 2 2" xfId="24474"/>
    <cellStyle name="Normal 3 2 3 2 2 3 2 2 2 2 2 2" xfId="54386"/>
    <cellStyle name="Normal 3 2 3 2 2 3 2 2 2 2 3" xfId="33364"/>
    <cellStyle name="Normal 3 2 3 2 2 3 2 2 2 3" xfId="16996"/>
    <cellStyle name="Normal 3 2 3 2 2 3 2 2 2 3 2" xfId="46908"/>
    <cellStyle name="Normal 3 2 3 2 2 3 2 2 2 4" xfId="33363"/>
    <cellStyle name="Normal 3 2 3 2 2 3 2 2 3" xfId="3451"/>
    <cellStyle name="Normal 3 2 3 2 2 3 2 2 3 2" xfId="24473"/>
    <cellStyle name="Normal 3 2 3 2 2 3 2 2 3 2 2" xfId="54385"/>
    <cellStyle name="Normal 3 2 3 2 2 3 2 2 3 3" xfId="33365"/>
    <cellStyle name="Normal 3 2 3 2 2 3 2 2 4" xfId="16995"/>
    <cellStyle name="Normal 3 2 3 2 2 3 2 2 4 2" xfId="46907"/>
    <cellStyle name="Normal 3 2 3 2 2 3 2 2 5" xfId="33362"/>
    <cellStyle name="Normal 3 2 3 2 2 3 2 3" xfId="3452"/>
    <cellStyle name="Normal 3 2 3 2 2 3 2 3 2" xfId="3453"/>
    <cellStyle name="Normal 3 2 3 2 2 3 2 3 2 2" xfId="24475"/>
    <cellStyle name="Normal 3 2 3 2 2 3 2 3 2 2 2" xfId="54387"/>
    <cellStyle name="Normal 3 2 3 2 2 3 2 3 2 3" xfId="33367"/>
    <cellStyle name="Normal 3 2 3 2 2 3 2 3 3" xfId="16997"/>
    <cellStyle name="Normal 3 2 3 2 2 3 2 3 3 2" xfId="46909"/>
    <cellStyle name="Normal 3 2 3 2 2 3 2 3 4" xfId="33366"/>
    <cellStyle name="Normal 3 2 3 2 2 3 2 4" xfId="3454"/>
    <cellStyle name="Normal 3 2 3 2 2 3 2 4 2" xfId="24472"/>
    <cellStyle name="Normal 3 2 3 2 2 3 2 4 2 2" xfId="54384"/>
    <cellStyle name="Normal 3 2 3 2 2 3 2 4 3" xfId="33368"/>
    <cellStyle name="Normal 3 2 3 2 2 3 2 5" xfId="16994"/>
    <cellStyle name="Normal 3 2 3 2 2 3 2 5 2" xfId="46906"/>
    <cellStyle name="Normal 3 2 3 2 2 3 2 6" xfId="33361"/>
    <cellStyle name="Normal 3 2 3 2 2 3 3" xfId="3455"/>
    <cellStyle name="Normal 3 2 3 2 2 3 3 2" xfId="3456"/>
    <cellStyle name="Normal 3 2 3 2 2 3 3 2 2" xfId="3457"/>
    <cellStyle name="Normal 3 2 3 2 2 3 3 2 2 2" xfId="3458"/>
    <cellStyle name="Normal 3 2 3 2 2 3 3 2 2 2 2" xfId="24478"/>
    <cellStyle name="Normal 3 2 3 2 2 3 3 2 2 2 2 2" xfId="54390"/>
    <cellStyle name="Normal 3 2 3 2 2 3 3 2 2 2 3" xfId="33372"/>
    <cellStyle name="Normal 3 2 3 2 2 3 3 2 2 3" xfId="17000"/>
    <cellStyle name="Normal 3 2 3 2 2 3 3 2 2 3 2" xfId="46912"/>
    <cellStyle name="Normal 3 2 3 2 2 3 3 2 2 4" xfId="33371"/>
    <cellStyle name="Normal 3 2 3 2 2 3 3 2 3" xfId="3459"/>
    <cellStyle name="Normal 3 2 3 2 2 3 3 2 3 2" xfId="24477"/>
    <cellStyle name="Normal 3 2 3 2 2 3 3 2 3 2 2" xfId="54389"/>
    <cellStyle name="Normal 3 2 3 2 2 3 3 2 3 3" xfId="33373"/>
    <cellStyle name="Normal 3 2 3 2 2 3 3 2 4" xfId="16999"/>
    <cellStyle name="Normal 3 2 3 2 2 3 3 2 4 2" xfId="46911"/>
    <cellStyle name="Normal 3 2 3 2 2 3 3 2 5" xfId="33370"/>
    <cellStyle name="Normal 3 2 3 2 2 3 3 3" xfId="3460"/>
    <cellStyle name="Normal 3 2 3 2 2 3 3 3 2" xfId="3461"/>
    <cellStyle name="Normal 3 2 3 2 2 3 3 3 2 2" xfId="24479"/>
    <cellStyle name="Normal 3 2 3 2 2 3 3 3 2 2 2" xfId="54391"/>
    <cellStyle name="Normal 3 2 3 2 2 3 3 3 2 3" xfId="33375"/>
    <cellStyle name="Normal 3 2 3 2 2 3 3 3 3" xfId="17001"/>
    <cellStyle name="Normal 3 2 3 2 2 3 3 3 3 2" xfId="46913"/>
    <cellStyle name="Normal 3 2 3 2 2 3 3 3 4" xfId="33374"/>
    <cellStyle name="Normal 3 2 3 2 2 3 3 4" xfId="3462"/>
    <cellStyle name="Normal 3 2 3 2 2 3 3 4 2" xfId="24476"/>
    <cellStyle name="Normal 3 2 3 2 2 3 3 4 2 2" xfId="54388"/>
    <cellStyle name="Normal 3 2 3 2 2 3 3 4 3" xfId="33376"/>
    <cellStyle name="Normal 3 2 3 2 2 3 3 5" xfId="16998"/>
    <cellStyle name="Normal 3 2 3 2 2 3 3 5 2" xfId="46910"/>
    <cellStyle name="Normal 3 2 3 2 2 3 3 6" xfId="33369"/>
    <cellStyle name="Normal 3 2 3 2 2 3 4" xfId="3463"/>
    <cellStyle name="Normal 3 2 3 2 2 3 4 2" xfId="3464"/>
    <cellStyle name="Normal 3 2 3 2 2 3 4 2 2" xfId="3465"/>
    <cellStyle name="Normal 3 2 3 2 2 3 4 2 2 2" xfId="24481"/>
    <cellStyle name="Normal 3 2 3 2 2 3 4 2 2 2 2" xfId="54393"/>
    <cellStyle name="Normal 3 2 3 2 2 3 4 2 2 3" xfId="33379"/>
    <cellStyle name="Normal 3 2 3 2 2 3 4 2 3" xfId="17003"/>
    <cellStyle name="Normal 3 2 3 2 2 3 4 2 3 2" xfId="46915"/>
    <cellStyle name="Normal 3 2 3 2 2 3 4 2 4" xfId="33378"/>
    <cellStyle name="Normal 3 2 3 2 2 3 4 3" xfId="3466"/>
    <cellStyle name="Normal 3 2 3 2 2 3 4 3 2" xfId="24480"/>
    <cellStyle name="Normal 3 2 3 2 2 3 4 3 2 2" xfId="54392"/>
    <cellStyle name="Normal 3 2 3 2 2 3 4 3 3" xfId="33380"/>
    <cellStyle name="Normal 3 2 3 2 2 3 4 4" xfId="17002"/>
    <cellStyle name="Normal 3 2 3 2 2 3 4 4 2" xfId="46914"/>
    <cellStyle name="Normal 3 2 3 2 2 3 4 5" xfId="33377"/>
    <cellStyle name="Normal 3 2 3 2 2 3 5" xfId="3467"/>
    <cellStyle name="Normal 3 2 3 2 2 3 5 2" xfId="3468"/>
    <cellStyle name="Normal 3 2 3 2 2 3 5 2 2" xfId="24482"/>
    <cellStyle name="Normal 3 2 3 2 2 3 5 2 2 2" xfId="54394"/>
    <cellStyle name="Normal 3 2 3 2 2 3 5 2 3" xfId="33382"/>
    <cellStyle name="Normal 3 2 3 2 2 3 5 3" xfId="17004"/>
    <cellStyle name="Normal 3 2 3 2 2 3 5 3 2" xfId="46916"/>
    <cellStyle name="Normal 3 2 3 2 2 3 5 4" xfId="33381"/>
    <cellStyle name="Normal 3 2 3 2 2 3 6" xfId="3469"/>
    <cellStyle name="Normal 3 2 3 2 2 3 6 2" xfId="22737"/>
    <cellStyle name="Normal 3 2 3 2 2 3 6 2 2" xfId="52649"/>
    <cellStyle name="Normal 3 2 3 2 2 3 6 3" xfId="33383"/>
    <cellStyle name="Normal 3 2 3 2 2 3 7" xfId="15259"/>
    <cellStyle name="Normal 3 2 3 2 2 3 7 2" xfId="45171"/>
    <cellStyle name="Normal 3 2 3 2 2 3 8" xfId="30215"/>
    <cellStyle name="Normal 3 2 3 2 2 4" xfId="523"/>
    <cellStyle name="Normal 3 2 3 2 2 4 2" xfId="3470"/>
    <cellStyle name="Normal 3 2 3 2 2 4 2 2" xfId="3471"/>
    <cellStyle name="Normal 3 2 3 2 2 4 2 2 2" xfId="3472"/>
    <cellStyle name="Normal 3 2 3 2 2 4 2 2 2 2" xfId="3473"/>
    <cellStyle name="Normal 3 2 3 2 2 4 2 2 2 2 2" xfId="24485"/>
    <cellStyle name="Normal 3 2 3 2 2 4 2 2 2 2 2 2" xfId="54397"/>
    <cellStyle name="Normal 3 2 3 2 2 4 2 2 2 2 3" xfId="33387"/>
    <cellStyle name="Normal 3 2 3 2 2 4 2 2 2 3" xfId="17007"/>
    <cellStyle name="Normal 3 2 3 2 2 4 2 2 2 3 2" xfId="46919"/>
    <cellStyle name="Normal 3 2 3 2 2 4 2 2 2 4" xfId="33386"/>
    <cellStyle name="Normal 3 2 3 2 2 4 2 2 3" xfId="3474"/>
    <cellStyle name="Normal 3 2 3 2 2 4 2 2 3 2" xfId="24484"/>
    <cellStyle name="Normal 3 2 3 2 2 4 2 2 3 2 2" xfId="54396"/>
    <cellStyle name="Normal 3 2 3 2 2 4 2 2 3 3" xfId="33388"/>
    <cellStyle name="Normal 3 2 3 2 2 4 2 2 4" xfId="17006"/>
    <cellStyle name="Normal 3 2 3 2 2 4 2 2 4 2" xfId="46918"/>
    <cellStyle name="Normal 3 2 3 2 2 4 2 2 5" xfId="33385"/>
    <cellStyle name="Normal 3 2 3 2 2 4 2 3" xfId="3475"/>
    <cellStyle name="Normal 3 2 3 2 2 4 2 3 2" xfId="3476"/>
    <cellStyle name="Normal 3 2 3 2 2 4 2 3 2 2" xfId="24486"/>
    <cellStyle name="Normal 3 2 3 2 2 4 2 3 2 2 2" xfId="54398"/>
    <cellStyle name="Normal 3 2 3 2 2 4 2 3 2 3" xfId="33390"/>
    <cellStyle name="Normal 3 2 3 2 2 4 2 3 3" xfId="17008"/>
    <cellStyle name="Normal 3 2 3 2 2 4 2 3 3 2" xfId="46920"/>
    <cellStyle name="Normal 3 2 3 2 2 4 2 3 4" xfId="33389"/>
    <cellStyle name="Normal 3 2 3 2 2 4 2 4" xfId="3477"/>
    <cellStyle name="Normal 3 2 3 2 2 4 2 4 2" xfId="24483"/>
    <cellStyle name="Normal 3 2 3 2 2 4 2 4 2 2" xfId="54395"/>
    <cellStyle name="Normal 3 2 3 2 2 4 2 4 3" xfId="33391"/>
    <cellStyle name="Normal 3 2 3 2 2 4 2 5" xfId="17005"/>
    <cellStyle name="Normal 3 2 3 2 2 4 2 5 2" xfId="46917"/>
    <cellStyle name="Normal 3 2 3 2 2 4 2 6" xfId="33384"/>
    <cellStyle name="Normal 3 2 3 2 2 4 3" xfId="3478"/>
    <cellStyle name="Normal 3 2 3 2 2 4 3 2" xfId="3479"/>
    <cellStyle name="Normal 3 2 3 2 2 4 3 2 2" xfId="3480"/>
    <cellStyle name="Normal 3 2 3 2 2 4 3 2 2 2" xfId="24488"/>
    <cellStyle name="Normal 3 2 3 2 2 4 3 2 2 2 2" xfId="54400"/>
    <cellStyle name="Normal 3 2 3 2 2 4 3 2 2 3" xfId="33394"/>
    <cellStyle name="Normal 3 2 3 2 2 4 3 2 3" xfId="17010"/>
    <cellStyle name="Normal 3 2 3 2 2 4 3 2 3 2" xfId="46922"/>
    <cellStyle name="Normal 3 2 3 2 2 4 3 2 4" xfId="33393"/>
    <cellStyle name="Normal 3 2 3 2 2 4 3 3" xfId="3481"/>
    <cellStyle name="Normal 3 2 3 2 2 4 3 3 2" xfId="24487"/>
    <cellStyle name="Normal 3 2 3 2 2 4 3 3 2 2" xfId="54399"/>
    <cellStyle name="Normal 3 2 3 2 2 4 3 3 3" xfId="33395"/>
    <cellStyle name="Normal 3 2 3 2 2 4 3 4" xfId="17009"/>
    <cellStyle name="Normal 3 2 3 2 2 4 3 4 2" xfId="46921"/>
    <cellStyle name="Normal 3 2 3 2 2 4 3 5" xfId="33392"/>
    <cellStyle name="Normal 3 2 3 2 2 4 4" xfId="3482"/>
    <cellStyle name="Normal 3 2 3 2 2 4 4 2" xfId="3483"/>
    <cellStyle name="Normal 3 2 3 2 2 4 4 2 2" xfId="24489"/>
    <cellStyle name="Normal 3 2 3 2 2 4 4 2 2 2" xfId="54401"/>
    <cellStyle name="Normal 3 2 3 2 2 4 4 2 3" xfId="33397"/>
    <cellStyle name="Normal 3 2 3 2 2 4 4 3" xfId="17011"/>
    <cellStyle name="Normal 3 2 3 2 2 4 4 3 2" xfId="46923"/>
    <cellStyle name="Normal 3 2 3 2 2 4 4 4" xfId="33396"/>
    <cellStyle name="Normal 3 2 3 2 2 4 5" xfId="3484"/>
    <cellStyle name="Normal 3 2 3 2 2 4 5 2" xfId="22986"/>
    <cellStyle name="Normal 3 2 3 2 2 4 5 2 2" xfId="52898"/>
    <cellStyle name="Normal 3 2 3 2 2 4 5 3" xfId="33398"/>
    <cellStyle name="Normal 3 2 3 2 2 4 6" xfId="15508"/>
    <cellStyle name="Normal 3 2 3 2 2 4 6 2" xfId="45420"/>
    <cellStyle name="Normal 3 2 3 2 2 4 7" xfId="30464"/>
    <cellStyle name="Normal 3 2 3 2 2 5" xfId="648"/>
    <cellStyle name="Normal 3 2 3 2 2 5 2" xfId="3485"/>
    <cellStyle name="Normal 3 2 3 2 2 5 2 2" xfId="3486"/>
    <cellStyle name="Normal 3 2 3 2 2 5 2 2 2" xfId="3487"/>
    <cellStyle name="Normal 3 2 3 2 2 5 2 2 2 2" xfId="3488"/>
    <cellStyle name="Normal 3 2 3 2 2 5 2 2 2 2 2" xfId="24492"/>
    <cellStyle name="Normal 3 2 3 2 2 5 2 2 2 2 2 2" xfId="54404"/>
    <cellStyle name="Normal 3 2 3 2 2 5 2 2 2 2 3" xfId="33402"/>
    <cellStyle name="Normal 3 2 3 2 2 5 2 2 2 3" xfId="17014"/>
    <cellStyle name="Normal 3 2 3 2 2 5 2 2 2 3 2" xfId="46926"/>
    <cellStyle name="Normal 3 2 3 2 2 5 2 2 2 4" xfId="33401"/>
    <cellStyle name="Normal 3 2 3 2 2 5 2 2 3" xfId="3489"/>
    <cellStyle name="Normal 3 2 3 2 2 5 2 2 3 2" xfId="24491"/>
    <cellStyle name="Normal 3 2 3 2 2 5 2 2 3 2 2" xfId="54403"/>
    <cellStyle name="Normal 3 2 3 2 2 5 2 2 3 3" xfId="33403"/>
    <cellStyle name="Normal 3 2 3 2 2 5 2 2 4" xfId="17013"/>
    <cellStyle name="Normal 3 2 3 2 2 5 2 2 4 2" xfId="46925"/>
    <cellStyle name="Normal 3 2 3 2 2 5 2 2 5" xfId="33400"/>
    <cellStyle name="Normal 3 2 3 2 2 5 2 3" xfId="3490"/>
    <cellStyle name="Normal 3 2 3 2 2 5 2 3 2" xfId="3491"/>
    <cellStyle name="Normal 3 2 3 2 2 5 2 3 2 2" xfId="24493"/>
    <cellStyle name="Normal 3 2 3 2 2 5 2 3 2 2 2" xfId="54405"/>
    <cellStyle name="Normal 3 2 3 2 2 5 2 3 2 3" xfId="33405"/>
    <cellStyle name="Normal 3 2 3 2 2 5 2 3 3" xfId="17015"/>
    <cellStyle name="Normal 3 2 3 2 2 5 2 3 3 2" xfId="46927"/>
    <cellStyle name="Normal 3 2 3 2 2 5 2 3 4" xfId="33404"/>
    <cellStyle name="Normal 3 2 3 2 2 5 2 4" xfId="3492"/>
    <cellStyle name="Normal 3 2 3 2 2 5 2 4 2" xfId="24490"/>
    <cellStyle name="Normal 3 2 3 2 2 5 2 4 2 2" xfId="54402"/>
    <cellStyle name="Normal 3 2 3 2 2 5 2 4 3" xfId="33406"/>
    <cellStyle name="Normal 3 2 3 2 2 5 2 5" xfId="17012"/>
    <cellStyle name="Normal 3 2 3 2 2 5 2 5 2" xfId="46924"/>
    <cellStyle name="Normal 3 2 3 2 2 5 2 6" xfId="33399"/>
    <cellStyle name="Normal 3 2 3 2 2 5 3" xfId="3493"/>
    <cellStyle name="Normal 3 2 3 2 2 5 3 2" xfId="3494"/>
    <cellStyle name="Normal 3 2 3 2 2 5 3 2 2" xfId="3495"/>
    <cellStyle name="Normal 3 2 3 2 2 5 3 2 2 2" xfId="24495"/>
    <cellStyle name="Normal 3 2 3 2 2 5 3 2 2 2 2" xfId="54407"/>
    <cellStyle name="Normal 3 2 3 2 2 5 3 2 2 3" xfId="33409"/>
    <cellStyle name="Normal 3 2 3 2 2 5 3 2 3" xfId="17017"/>
    <cellStyle name="Normal 3 2 3 2 2 5 3 2 3 2" xfId="46929"/>
    <cellStyle name="Normal 3 2 3 2 2 5 3 2 4" xfId="33408"/>
    <cellStyle name="Normal 3 2 3 2 2 5 3 3" xfId="3496"/>
    <cellStyle name="Normal 3 2 3 2 2 5 3 3 2" xfId="24494"/>
    <cellStyle name="Normal 3 2 3 2 2 5 3 3 2 2" xfId="54406"/>
    <cellStyle name="Normal 3 2 3 2 2 5 3 3 3" xfId="33410"/>
    <cellStyle name="Normal 3 2 3 2 2 5 3 4" xfId="17016"/>
    <cellStyle name="Normal 3 2 3 2 2 5 3 4 2" xfId="46928"/>
    <cellStyle name="Normal 3 2 3 2 2 5 3 5" xfId="33407"/>
    <cellStyle name="Normal 3 2 3 2 2 5 4" xfId="3497"/>
    <cellStyle name="Normal 3 2 3 2 2 5 4 2" xfId="3498"/>
    <cellStyle name="Normal 3 2 3 2 2 5 4 2 2" xfId="24496"/>
    <cellStyle name="Normal 3 2 3 2 2 5 4 2 2 2" xfId="54408"/>
    <cellStyle name="Normal 3 2 3 2 2 5 4 2 3" xfId="33412"/>
    <cellStyle name="Normal 3 2 3 2 2 5 4 3" xfId="17018"/>
    <cellStyle name="Normal 3 2 3 2 2 5 4 3 2" xfId="46930"/>
    <cellStyle name="Normal 3 2 3 2 2 5 4 4" xfId="33411"/>
    <cellStyle name="Normal 3 2 3 2 2 5 5" xfId="3499"/>
    <cellStyle name="Normal 3 2 3 2 2 5 5 2" xfId="23111"/>
    <cellStyle name="Normal 3 2 3 2 2 5 5 2 2" xfId="53023"/>
    <cellStyle name="Normal 3 2 3 2 2 5 5 3" xfId="33413"/>
    <cellStyle name="Normal 3 2 3 2 2 5 6" xfId="15633"/>
    <cellStyle name="Normal 3 2 3 2 2 5 6 2" xfId="45545"/>
    <cellStyle name="Normal 3 2 3 2 2 5 7" xfId="30589"/>
    <cellStyle name="Normal 3 2 3 2 2 6" xfId="3500"/>
    <cellStyle name="Normal 3 2 3 2 2 6 2" xfId="3501"/>
    <cellStyle name="Normal 3 2 3 2 2 6 2 2" xfId="3502"/>
    <cellStyle name="Normal 3 2 3 2 2 6 2 2 2" xfId="3503"/>
    <cellStyle name="Normal 3 2 3 2 2 6 2 2 2 2" xfId="3504"/>
    <cellStyle name="Normal 3 2 3 2 2 6 2 2 2 2 2" xfId="24500"/>
    <cellStyle name="Normal 3 2 3 2 2 6 2 2 2 2 2 2" xfId="54412"/>
    <cellStyle name="Normal 3 2 3 2 2 6 2 2 2 2 3" xfId="33418"/>
    <cellStyle name="Normal 3 2 3 2 2 6 2 2 2 3" xfId="17022"/>
    <cellStyle name="Normal 3 2 3 2 2 6 2 2 2 3 2" xfId="46934"/>
    <cellStyle name="Normal 3 2 3 2 2 6 2 2 2 4" xfId="33417"/>
    <cellStyle name="Normal 3 2 3 2 2 6 2 2 3" xfId="3505"/>
    <cellStyle name="Normal 3 2 3 2 2 6 2 2 3 2" xfId="24499"/>
    <cellStyle name="Normal 3 2 3 2 2 6 2 2 3 2 2" xfId="54411"/>
    <cellStyle name="Normal 3 2 3 2 2 6 2 2 3 3" xfId="33419"/>
    <cellStyle name="Normal 3 2 3 2 2 6 2 2 4" xfId="17021"/>
    <cellStyle name="Normal 3 2 3 2 2 6 2 2 4 2" xfId="46933"/>
    <cellStyle name="Normal 3 2 3 2 2 6 2 2 5" xfId="33416"/>
    <cellStyle name="Normal 3 2 3 2 2 6 2 3" xfId="3506"/>
    <cellStyle name="Normal 3 2 3 2 2 6 2 3 2" xfId="3507"/>
    <cellStyle name="Normal 3 2 3 2 2 6 2 3 2 2" xfId="24501"/>
    <cellStyle name="Normal 3 2 3 2 2 6 2 3 2 2 2" xfId="54413"/>
    <cellStyle name="Normal 3 2 3 2 2 6 2 3 2 3" xfId="33421"/>
    <cellStyle name="Normal 3 2 3 2 2 6 2 3 3" xfId="17023"/>
    <cellStyle name="Normal 3 2 3 2 2 6 2 3 3 2" xfId="46935"/>
    <cellStyle name="Normal 3 2 3 2 2 6 2 3 4" xfId="33420"/>
    <cellStyle name="Normal 3 2 3 2 2 6 2 4" xfId="3508"/>
    <cellStyle name="Normal 3 2 3 2 2 6 2 4 2" xfId="24498"/>
    <cellStyle name="Normal 3 2 3 2 2 6 2 4 2 2" xfId="54410"/>
    <cellStyle name="Normal 3 2 3 2 2 6 2 4 3" xfId="33422"/>
    <cellStyle name="Normal 3 2 3 2 2 6 2 5" xfId="17020"/>
    <cellStyle name="Normal 3 2 3 2 2 6 2 5 2" xfId="46932"/>
    <cellStyle name="Normal 3 2 3 2 2 6 2 6" xfId="33415"/>
    <cellStyle name="Normal 3 2 3 2 2 6 3" xfId="3509"/>
    <cellStyle name="Normal 3 2 3 2 2 6 3 2" xfId="3510"/>
    <cellStyle name="Normal 3 2 3 2 2 6 3 2 2" xfId="3511"/>
    <cellStyle name="Normal 3 2 3 2 2 6 3 2 2 2" xfId="24503"/>
    <cellStyle name="Normal 3 2 3 2 2 6 3 2 2 2 2" xfId="54415"/>
    <cellStyle name="Normal 3 2 3 2 2 6 3 2 2 3" xfId="33425"/>
    <cellStyle name="Normal 3 2 3 2 2 6 3 2 3" xfId="17025"/>
    <cellStyle name="Normal 3 2 3 2 2 6 3 2 3 2" xfId="46937"/>
    <cellStyle name="Normal 3 2 3 2 2 6 3 2 4" xfId="33424"/>
    <cellStyle name="Normal 3 2 3 2 2 6 3 3" xfId="3512"/>
    <cellStyle name="Normal 3 2 3 2 2 6 3 3 2" xfId="24502"/>
    <cellStyle name="Normal 3 2 3 2 2 6 3 3 2 2" xfId="54414"/>
    <cellStyle name="Normal 3 2 3 2 2 6 3 3 3" xfId="33426"/>
    <cellStyle name="Normal 3 2 3 2 2 6 3 4" xfId="17024"/>
    <cellStyle name="Normal 3 2 3 2 2 6 3 4 2" xfId="46936"/>
    <cellStyle name="Normal 3 2 3 2 2 6 3 5" xfId="33423"/>
    <cellStyle name="Normal 3 2 3 2 2 6 4" xfId="3513"/>
    <cellStyle name="Normal 3 2 3 2 2 6 4 2" xfId="3514"/>
    <cellStyle name="Normal 3 2 3 2 2 6 4 2 2" xfId="24504"/>
    <cellStyle name="Normal 3 2 3 2 2 6 4 2 2 2" xfId="54416"/>
    <cellStyle name="Normal 3 2 3 2 2 6 4 2 3" xfId="33428"/>
    <cellStyle name="Normal 3 2 3 2 2 6 4 3" xfId="17026"/>
    <cellStyle name="Normal 3 2 3 2 2 6 4 3 2" xfId="46938"/>
    <cellStyle name="Normal 3 2 3 2 2 6 4 4" xfId="33427"/>
    <cellStyle name="Normal 3 2 3 2 2 6 5" xfId="3515"/>
    <cellStyle name="Normal 3 2 3 2 2 6 5 2" xfId="24497"/>
    <cellStyle name="Normal 3 2 3 2 2 6 5 2 2" xfId="54409"/>
    <cellStyle name="Normal 3 2 3 2 2 6 5 3" xfId="33429"/>
    <cellStyle name="Normal 3 2 3 2 2 6 6" xfId="17019"/>
    <cellStyle name="Normal 3 2 3 2 2 6 6 2" xfId="46931"/>
    <cellStyle name="Normal 3 2 3 2 2 6 7" xfId="33414"/>
    <cellStyle name="Normal 3 2 3 2 2 7" xfId="3516"/>
    <cellStyle name="Normal 3 2 3 2 2 7 2" xfId="3517"/>
    <cellStyle name="Normal 3 2 3 2 2 7 2 2" xfId="3518"/>
    <cellStyle name="Normal 3 2 3 2 2 7 2 2 2" xfId="3519"/>
    <cellStyle name="Normal 3 2 3 2 2 7 2 2 2 2" xfId="24507"/>
    <cellStyle name="Normal 3 2 3 2 2 7 2 2 2 2 2" xfId="54419"/>
    <cellStyle name="Normal 3 2 3 2 2 7 2 2 2 3" xfId="33433"/>
    <cellStyle name="Normal 3 2 3 2 2 7 2 2 3" xfId="17029"/>
    <cellStyle name="Normal 3 2 3 2 2 7 2 2 3 2" xfId="46941"/>
    <cellStyle name="Normal 3 2 3 2 2 7 2 2 4" xfId="33432"/>
    <cellStyle name="Normal 3 2 3 2 2 7 2 3" xfId="3520"/>
    <cellStyle name="Normal 3 2 3 2 2 7 2 3 2" xfId="24506"/>
    <cellStyle name="Normal 3 2 3 2 2 7 2 3 2 2" xfId="54418"/>
    <cellStyle name="Normal 3 2 3 2 2 7 2 3 3" xfId="33434"/>
    <cellStyle name="Normal 3 2 3 2 2 7 2 4" xfId="17028"/>
    <cellStyle name="Normal 3 2 3 2 2 7 2 4 2" xfId="46940"/>
    <cellStyle name="Normal 3 2 3 2 2 7 2 5" xfId="33431"/>
    <cellStyle name="Normal 3 2 3 2 2 7 3" xfId="3521"/>
    <cellStyle name="Normal 3 2 3 2 2 7 3 2" xfId="3522"/>
    <cellStyle name="Normal 3 2 3 2 2 7 3 2 2" xfId="24508"/>
    <cellStyle name="Normal 3 2 3 2 2 7 3 2 2 2" xfId="54420"/>
    <cellStyle name="Normal 3 2 3 2 2 7 3 2 3" xfId="33436"/>
    <cellStyle name="Normal 3 2 3 2 2 7 3 3" xfId="17030"/>
    <cellStyle name="Normal 3 2 3 2 2 7 3 3 2" xfId="46942"/>
    <cellStyle name="Normal 3 2 3 2 2 7 3 4" xfId="33435"/>
    <cellStyle name="Normal 3 2 3 2 2 7 4" xfId="3523"/>
    <cellStyle name="Normal 3 2 3 2 2 7 4 2" xfId="24505"/>
    <cellStyle name="Normal 3 2 3 2 2 7 4 2 2" xfId="54417"/>
    <cellStyle name="Normal 3 2 3 2 2 7 4 3" xfId="33437"/>
    <cellStyle name="Normal 3 2 3 2 2 7 5" xfId="17027"/>
    <cellStyle name="Normal 3 2 3 2 2 7 5 2" xfId="46939"/>
    <cellStyle name="Normal 3 2 3 2 2 7 6" xfId="33430"/>
    <cellStyle name="Normal 3 2 3 2 2 8" xfId="3524"/>
    <cellStyle name="Normal 3 2 3 2 2 8 2" xfId="3525"/>
    <cellStyle name="Normal 3 2 3 2 2 8 2 2" xfId="3526"/>
    <cellStyle name="Normal 3 2 3 2 2 8 2 2 2" xfId="3527"/>
    <cellStyle name="Normal 3 2 3 2 2 8 2 2 2 2" xfId="24511"/>
    <cellStyle name="Normal 3 2 3 2 2 8 2 2 2 2 2" xfId="54423"/>
    <cellStyle name="Normal 3 2 3 2 2 8 2 2 2 3" xfId="33441"/>
    <cellStyle name="Normal 3 2 3 2 2 8 2 2 3" xfId="17033"/>
    <cellStyle name="Normal 3 2 3 2 2 8 2 2 3 2" xfId="46945"/>
    <cellStyle name="Normal 3 2 3 2 2 8 2 2 4" xfId="33440"/>
    <cellStyle name="Normal 3 2 3 2 2 8 2 3" xfId="3528"/>
    <cellStyle name="Normal 3 2 3 2 2 8 2 3 2" xfId="24510"/>
    <cellStyle name="Normal 3 2 3 2 2 8 2 3 2 2" xfId="54422"/>
    <cellStyle name="Normal 3 2 3 2 2 8 2 3 3" xfId="33442"/>
    <cellStyle name="Normal 3 2 3 2 2 8 2 4" xfId="17032"/>
    <cellStyle name="Normal 3 2 3 2 2 8 2 4 2" xfId="46944"/>
    <cellStyle name="Normal 3 2 3 2 2 8 2 5" xfId="33439"/>
    <cellStyle name="Normal 3 2 3 2 2 8 3" xfId="3529"/>
    <cellStyle name="Normal 3 2 3 2 2 8 3 2" xfId="3530"/>
    <cellStyle name="Normal 3 2 3 2 2 8 3 2 2" xfId="24512"/>
    <cellStyle name="Normal 3 2 3 2 2 8 3 2 2 2" xfId="54424"/>
    <cellStyle name="Normal 3 2 3 2 2 8 3 2 3" xfId="33444"/>
    <cellStyle name="Normal 3 2 3 2 2 8 3 3" xfId="17034"/>
    <cellStyle name="Normal 3 2 3 2 2 8 3 3 2" xfId="46946"/>
    <cellStyle name="Normal 3 2 3 2 2 8 3 4" xfId="33443"/>
    <cellStyle name="Normal 3 2 3 2 2 8 4" xfId="3531"/>
    <cellStyle name="Normal 3 2 3 2 2 8 4 2" xfId="24509"/>
    <cellStyle name="Normal 3 2 3 2 2 8 4 2 2" xfId="54421"/>
    <cellStyle name="Normal 3 2 3 2 2 8 4 3" xfId="33445"/>
    <cellStyle name="Normal 3 2 3 2 2 8 5" xfId="17031"/>
    <cellStyle name="Normal 3 2 3 2 2 8 5 2" xfId="46943"/>
    <cellStyle name="Normal 3 2 3 2 2 8 6" xfId="33438"/>
    <cellStyle name="Normal 3 2 3 2 2 9" xfId="3532"/>
    <cellStyle name="Normal 3 2 3 2 2 9 2" xfId="3533"/>
    <cellStyle name="Normal 3 2 3 2 2 9 2 2" xfId="3534"/>
    <cellStyle name="Normal 3 2 3 2 2 9 2 2 2" xfId="24514"/>
    <cellStyle name="Normal 3 2 3 2 2 9 2 2 2 2" xfId="54426"/>
    <cellStyle name="Normal 3 2 3 2 2 9 2 2 3" xfId="33448"/>
    <cellStyle name="Normal 3 2 3 2 2 9 2 3" xfId="17036"/>
    <cellStyle name="Normal 3 2 3 2 2 9 2 3 2" xfId="46948"/>
    <cellStyle name="Normal 3 2 3 2 2 9 2 4" xfId="33447"/>
    <cellStyle name="Normal 3 2 3 2 2 9 3" xfId="3535"/>
    <cellStyle name="Normal 3 2 3 2 2 9 3 2" xfId="24513"/>
    <cellStyle name="Normal 3 2 3 2 2 9 3 2 2" xfId="54425"/>
    <cellStyle name="Normal 3 2 3 2 2 9 3 3" xfId="33449"/>
    <cellStyle name="Normal 3 2 3 2 2 9 4" xfId="17035"/>
    <cellStyle name="Normal 3 2 3 2 2 9 4 2" xfId="46947"/>
    <cellStyle name="Normal 3 2 3 2 2 9 5" xfId="33446"/>
    <cellStyle name="Normal 3 2 3 2 3" xfId="186"/>
    <cellStyle name="Normal 3 2 3 2 3 10" xfId="3536"/>
    <cellStyle name="Normal 3 2 3 2 3 10 2" xfId="3537"/>
    <cellStyle name="Normal 3 2 3 2 3 10 2 2" xfId="24515"/>
    <cellStyle name="Normal 3 2 3 2 3 10 2 2 2" xfId="54427"/>
    <cellStyle name="Normal 3 2 3 2 3 10 2 3" xfId="33451"/>
    <cellStyle name="Normal 3 2 3 2 3 10 3" xfId="17037"/>
    <cellStyle name="Normal 3 2 3 2 3 10 3 2" xfId="46949"/>
    <cellStyle name="Normal 3 2 3 2 3 10 4" xfId="33450"/>
    <cellStyle name="Normal 3 2 3 2 3 11" xfId="3538"/>
    <cellStyle name="Normal 3 2 3 2 3 11 2" xfId="22650"/>
    <cellStyle name="Normal 3 2 3 2 3 11 2 2" xfId="52562"/>
    <cellStyle name="Normal 3 2 3 2 3 11 3" xfId="33452"/>
    <cellStyle name="Normal 3 2 3 2 3 12" xfId="15172"/>
    <cellStyle name="Normal 3 2 3 2 3 12 2" xfId="45084"/>
    <cellStyle name="Normal 3 2 3 2 3 13" xfId="30128"/>
    <cellStyle name="Normal 3 2 3 2 3 14" xfId="60041"/>
    <cellStyle name="Normal 3 2 3 2 3 2" xfId="436"/>
    <cellStyle name="Normal 3 2 3 2 3 2 2" xfId="3539"/>
    <cellStyle name="Normal 3 2 3 2 3 2 2 2" xfId="3540"/>
    <cellStyle name="Normal 3 2 3 2 3 2 2 2 2" xfId="3541"/>
    <cellStyle name="Normal 3 2 3 2 3 2 2 2 2 2" xfId="3542"/>
    <cellStyle name="Normal 3 2 3 2 3 2 2 2 2 2 2" xfId="24518"/>
    <cellStyle name="Normal 3 2 3 2 3 2 2 2 2 2 2 2" xfId="54430"/>
    <cellStyle name="Normal 3 2 3 2 3 2 2 2 2 2 3" xfId="33456"/>
    <cellStyle name="Normal 3 2 3 2 3 2 2 2 2 3" xfId="17040"/>
    <cellStyle name="Normal 3 2 3 2 3 2 2 2 2 3 2" xfId="46952"/>
    <cellStyle name="Normal 3 2 3 2 3 2 2 2 2 4" xfId="33455"/>
    <cellStyle name="Normal 3 2 3 2 3 2 2 2 3" xfId="3543"/>
    <cellStyle name="Normal 3 2 3 2 3 2 2 2 3 2" xfId="24517"/>
    <cellStyle name="Normal 3 2 3 2 3 2 2 2 3 2 2" xfId="54429"/>
    <cellStyle name="Normal 3 2 3 2 3 2 2 2 3 3" xfId="33457"/>
    <cellStyle name="Normal 3 2 3 2 3 2 2 2 4" xfId="17039"/>
    <cellStyle name="Normal 3 2 3 2 3 2 2 2 4 2" xfId="46951"/>
    <cellStyle name="Normal 3 2 3 2 3 2 2 2 5" xfId="33454"/>
    <cellStyle name="Normal 3 2 3 2 3 2 2 3" xfId="3544"/>
    <cellStyle name="Normal 3 2 3 2 3 2 2 3 2" xfId="3545"/>
    <cellStyle name="Normal 3 2 3 2 3 2 2 3 2 2" xfId="24519"/>
    <cellStyle name="Normal 3 2 3 2 3 2 2 3 2 2 2" xfId="54431"/>
    <cellStyle name="Normal 3 2 3 2 3 2 2 3 2 3" xfId="33459"/>
    <cellStyle name="Normal 3 2 3 2 3 2 2 3 3" xfId="17041"/>
    <cellStyle name="Normal 3 2 3 2 3 2 2 3 3 2" xfId="46953"/>
    <cellStyle name="Normal 3 2 3 2 3 2 2 3 4" xfId="33458"/>
    <cellStyle name="Normal 3 2 3 2 3 2 2 4" xfId="3546"/>
    <cellStyle name="Normal 3 2 3 2 3 2 2 4 2" xfId="24516"/>
    <cellStyle name="Normal 3 2 3 2 3 2 2 4 2 2" xfId="54428"/>
    <cellStyle name="Normal 3 2 3 2 3 2 2 4 3" xfId="33460"/>
    <cellStyle name="Normal 3 2 3 2 3 2 2 5" xfId="17038"/>
    <cellStyle name="Normal 3 2 3 2 3 2 2 5 2" xfId="46950"/>
    <cellStyle name="Normal 3 2 3 2 3 2 2 6" xfId="33453"/>
    <cellStyle name="Normal 3 2 3 2 3 2 3" xfId="3547"/>
    <cellStyle name="Normal 3 2 3 2 3 2 3 2" xfId="3548"/>
    <cellStyle name="Normal 3 2 3 2 3 2 3 2 2" xfId="3549"/>
    <cellStyle name="Normal 3 2 3 2 3 2 3 2 2 2" xfId="3550"/>
    <cellStyle name="Normal 3 2 3 2 3 2 3 2 2 2 2" xfId="24522"/>
    <cellStyle name="Normal 3 2 3 2 3 2 3 2 2 2 2 2" xfId="54434"/>
    <cellStyle name="Normal 3 2 3 2 3 2 3 2 2 2 3" xfId="33464"/>
    <cellStyle name="Normal 3 2 3 2 3 2 3 2 2 3" xfId="17044"/>
    <cellStyle name="Normal 3 2 3 2 3 2 3 2 2 3 2" xfId="46956"/>
    <cellStyle name="Normal 3 2 3 2 3 2 3 2 2 4" xfId="33463"/>
    <cellStyle name="Normal 3 2 3 2 3 2 3 2 3" xfId="3551"/>
    <cellStyle name="Normal 3 2 3 2 3 2 3 2 3 2" xfId="24521"/>
    <cellStyle name="Normal 3 2 3 2 3 2 3 2 3 2 2" xfId="54433"/>
    <cellStyle name="Normal 3 2 3 2 3 2 3 2 3 3" xfId="33465"/>
    <cellStyle name="Normal 3 2 3 2 3 2 3 2 4" xfId="17043"/>
    <cellStyle name="Normal 3 2 3 2 3 2 3 2 4 2" xfId="46955"/>
    <cellStyle name="Normal 3 2 3 2 3 2 3 2 5" xfId="33462"/>
    <cellStyle name="Normal 3 2 3 2 3 2 3 3" xfId="3552"/>
    <cellStyle name="Normal 3 2 3 2 3 2 3 3 2" xfId="3553"/>
    <cellStyle name="Normal 3 2 3 2 3 2 3 3 2 2" xfId="24523"/>
    <cellStyle name="Normal 3 2 3 2 3 2 3 3 2 2 2" xfId="54435"/>
    <cellStyle name="Normal 3 2 3 2 3 2 3 3 2 3" xfId="33467"/>
    <cellStyle name="Normal 3 2 3 2 3 2 3 3 3" xfId="17045"/>
    <cellStyle name="Normal 3 2 3 2 3 2 3 3 3 2" xfId="46957"/>
    <cellStyle name="Normal 3 2 3 2 3 2 3 3 4" xfId="33466"/>
    <cellStyle name="Normal 3 2 3 2 3 2 3 4" xfId="3554"/>
    <cellStyle name="Normal 3 2 3 2 3 2 3 4 2" xfId="24520"/>
    <cellStyle name="Normal 3 2 3 2 3 2 3 4 2 2" xfId="54432"/>
    <cellStyle name="Normal 3 2 3 2 3 2 3 4 3" xfId="33468"/>
    <cellStyle name="Normal 3 2 3 2 3 2 3 5" xfId="17042"/>
    <cellStyle name="Normal 3 2 3 2 3 2 3 5 2" xfId="46954"/>
    <cellStyle name="Normal 3 2 3 2 3 2 3 6" xfId="33461"/>
    <cellStyle name="Normal 3 2 3 2 3 2 4" xfId="3555"/>
    <cellStyle name="Normal 3 2 3 2 3 2 4 2" xfId="3556"/>
    <cellStyle name="Normal 3 2 3 2 3 2 4 2 2" xfId="3557"/>
    <cellStyle name="Normal 3 2 3 2 3 2 4 2 2 2" xfId="24525"/>
    <cellStyle name="Normal 3 2 3 2 3 2 4 2 2 2 2" xfId="54437"/>
    <cellStyle name="Normal 3 2 3 2 3 2 4 2 2 3" xfId="33471"/>
    <cellStyle name="Normal 3 2 3 2 3 2 4 2 3" xfId="17047"/>
    <cellStyle name="Normal 3 2 3 2 3 2 4 2 3 2" xfId="46959"/>
    <cellStyle name="Normal 3 2 3 2 3 2 4 2 4" xfId="33470"/>
    <cellStyle name="Normal 3 2 3 2 3 2 4 3" xfId="3558"/>
    <cellStyle name="Normal 3 2 3 2 3 2 4 3 2" xfId="24524"/>
    <cellStyle name="Normal 3 2 3 2 3 2 4 3 2 2" xfId="54436"/>
    <cellStyle name="Normal 3 2 3 2 3 2 4 3 3" xfId="33472"/>
    <cellStyle name="Normal 3 2 3 2 3 2 4 4" xfId="17046"/>
    <cellStyle name="Normal 3 2 3 2 3 2 4 4 2" xfId="46958"/>
    <cellStyle name="Normal 3 2 3 2 3 2 4 5" xfId="33469"/>
    <cellStyle name="Normal 3 2 3 2 3 2 5" xfId="3559"/>
    <cellStyle name="Normal 3 2 3 2 3 2 5 2" xfId="3560"/>
    <cellStyle name="Normal 3 2 3 2 3 2 5 2 2" xfId="24526"/>
    <cellStyle name="Normal 3 2 3 2 3 2 5 2 2 2" xfId="54438"/>
    <cellStyle name="Normal 3 2 3 2 3 2 5 2 3" xfId="33474"/>
    <cellStyle name="Normal 3 2 3 2 3 2 5 3" xfId="17048"/>
    <cellStyle name="Normal 3 2 3 2 3 2 5 3 2" xfId="46960"/>
    <cellStyle name="Normal 3 2 3 2 3 2 5 4" xfId="33473"/>
    <cellStyle name="Normal 3 2 3 2 3 2 6" xfId="3561"/>
    <cellStyle name="Normal 3 2 3 2 3 2 6 2" xfId="22899"/>
    <cellStyle name="Normal 3 2 3 2 3 2 6 2 2" xfId="52811"/>
    <cellStyle name="Normal 3 2 3 2 3 2 6 3" xfId="33475"/>
    <cellStyle name="Normal 3 2 3 2 3 2 7" xfId="15421"/>
    <cellStyle name="Normal 3 2 3 2 3 2 7 2" xfId="45333"/>
    <cellStyle name="Normal 3 2 3 2 3 2 8" xfId="30377"/>
    <cellStyle name="Normal 3 2 3 2 3 3" xfId="316"/>
    <cellStyle name="Normal 3 2 3 2 3 3 2" xfId="3562"/>
    <cellStyle name="Normal 3 2 3 2 3 3 2 2" xfId="3563"/>
    <cellStyle name="Normal 3 2 3 2 3 3 2 2 2" xfId="3564"/>
    <cellStyle name="Normal 3 2 3 2 3 3 2 2 2 2" xfId="3565"/>
    <cellStyle name="Normal 3 2 3 2 3 3 2 2 2 2 2" xfId="24529"/>
    <cellStyle name="Normal 3 2 3 2 3 3 2 2 2 2 2 2" xfId="54441"/>
    <cellStyle name="Normal 3 2 3 2 3 3 2 2 2 2 3" xfId="33479"/>
    <cellStyle name="Normal 3 2 3 2 3 3 2 2 2 3" xfId="17051"/>
    <cellStyle name="Normal 3 2 3 2 3 3 2 2 2 3 2" xfId="46963"/>
    <cellStyle name="Normal 3 2 3 2 3 3 2 2 2 4" xfId="33478"/>
    <cellStyle name="Normal 3 2 3 2 3 3 2 2 3" xfId="3566"/>
    <cellStyle name="Normal 3 2 3 2 3 3 2 2 3 2" xfId="24528"/>
    <cellStyle name="Normal 3 2 3 2 3 3 2 2 3 2 2" xfId="54440"/>
    <cellStyle name="Normal 3 2 3 2 3 3 2 2 3 3" xfId="33480"/>
    <cellStyle name="Normal 3 2 3 2 3 3 2 2 4" xfId="17050"/>
    <cellStyle name="Normal 3 2 3 2 3 3 2 2 4 2" xfId="46962"/>
    <cellStyle name="Normal 3 2 3 2 3 3 2 2 5" xfId="33477"/>
    <cellStyle name="Normal 3 2 3 2 3 3 2 3" xfId="3567"/>
    <cellStyle name="Normal 3 2 3 2 3 3 2 3 2" xfId="3568"/>
    <cellStyle name="Normal 3 2 3 2 3 3 2 3 2 2" xfId="24530"/>
    <cellStyle name="Normal 3 2 3 2 3 3 2 3 2 2 2" xfId="54442"/>
    <cellStyle name="Normal 3 2 3 2 3 3 2 3 2 3" xfId="33482"/>
    <cellStyle name="Normal 3 2 3 2 3 3 2 3 3" xfId="17052"/>
    <cellStyle name="Normal 3 2 3 2 3 3 2 3 3 2" xfId="46964"/>
    <cellStyle name="Normal 3 2 3 2 3 3 2 3 4" xfId="33481"/>
    <cellStyle name="Normal 3 2 3 2 3 3 2 4" xfId="3569"/>
    <cellStyle name="Normal 3 2 3 2 3 3 2 4 2" xfId="24527"/>
    <cellStyle name="Normal 3 2 3 2 3 3 2 4 2 2" xfId="54439"/>
    <cellStyle name="Normal 3 2 3 2 3 3 2 4 3" xfId="33483"/>
    <cellStyle name="Normal 3 2 3 2 3 3 2 5" xfId="17049"/>
    <cellStyle name="Normal 3 2 3 2 3 3 2 5 2" xfId="46961"/>
    <cellStyle name="Normal 3 2 3 2 3 3 2 6" xfId="33476"/>
    <cellStyle name="Normal 3 2 3 2 3 3 3" xfId="3570"/>
    <cellStyle name="Normal 3 2 3 2 3 3 3 2" xfId="3571"/>
    <cellStyle name="Normal 3 2 3 2 3 3 3 2 2" xfId="3572"/>
    <cellStyle name="Normal 3 2 3 2 3 3 3 2 2 2" xfId="3573"/>
    <cellStyle name="Normal 3 2 3 2 3 3 3 2 2 2 2" xfId="24533"/>
    <cellStyle name="Normal 3 2 3 2 3 3 3 2 2 2 2 2" xfId="54445"/>
    <cellStyle name="Normal 3 2 3 2 3 3 3 2 2 2 3" xfId="33487"/>
    <cellStyle name="Normal 3 2 3 2 3 3 3 2 2 3" xfId="17055"/>
    <cellStyle name="Normal 3 2 3 2 3 3 3 2 2 3 2" xfId="46967"/>
    <cellStyle name="Normal 3 2 3 2 3 3 3 2 2 4" xfId="33486"/>
    <cellStyle name="Normal 3 2 3 2 3 3 3 2 3" xfId="3574"/>
    <cellStyle name="Normal 3 2 3 2 3 3 3 2 3 2" xfId="24532"/>
    <cellStyle name="Normal 3 2 3 2 3 3 3 2 3 2 2" xfId="54444"/>
    <cellStyle name="Normal 3 2 3 2 3 3 3 2 3 3" xfId="33488"/>
    <cellStyle name="Normal 3 2 3 2 3 3 3 2 4" xfId="17054"/>
    <cellStyle name="Normal 3 2 3 2 3 3 3 2 4 2" xfId="46966"/>
    <cellStyle name="Normal 3 2 3 2 3 3 3 2 5" xfId="33485"/>
    <cellStyle name="Normal 3 2 3 2 3 3 3 3" xfId="3575"/>
    <cellStyle name="Normal 3 2 3 2 3 3 3 3 2" xfId="3576"/>
    <cellStyle name="Normal 3 2 3 2 3 3 3 3 2 2" xfId="24534"/>
    <cellStyle name="Normal 3 2 3 2 3 3 3 3 2 2 2" xfId="54446"/>
    <cellStyle name="Normal 3 2 3 2 3 3 3 3 2 3" xfId="33490"/>
    <cellStyle name="Normal 3 2 3 2 3 3 3 3 3" xfId="17056"/>
    <cellStyle name="Normal 3 2 3 2 3 3 3 3 3 2" xfId="46968"/>
    <cellStyle name="Normal 3 2 3 2 3 3 3 3 4" xfId="33489"/>
    <cellStyle name="Normal 3 2 3 2 3 3 3 4" xfId="3577"/>
    <cellStyle name="Normal 3 2 3 2 3 3 3 4 2" xfId="24531"/>
    <cellStyle name="Normal 3 2 3 2 3 3 3 4 2 2" xfId="54443"/>
    <cellStyle name="Normal 3 2 3 2 3 3 3 4 3" xfId="33491"/>
    <cellStyle name="Normal 3 2 3 2 3 3 3 5" xfId="17053"/>
    <cellStyle name="Normal 3 2 3 2 3 3 3 5 2" xfId="46965"/>
    <cellStyle name="Normal 3 2 3 2 3 3 3 6" xfId="33484"/>
    <cellStyle name="Normal 3 2 3 2 3 3 4" xfId="3578"/>
    <cellStyle name="Normal 3 2 3 2 3 3 4 2" xfId="3579"/>
    <cellStyle name="Normal 3 2 3 2 3 3 4 2 2" xfId="3580"/>
    <cellStyle name="Normal 3 2 3 2 3 3 4 2 2 2" xfId="24536"/>
    <cellStyle name="Normal 3 2 3 2 3 3 4 2 2 2 2" xfId="54448"/>
    <cellStyle name="Normal 3 2 3 2 3 3 4 2 2 3" xfId="33494"/>
    <cellStyle name="Normal 3 2 3 2 3 3 4 2 3" xfId="17058"/>
    <cellStyle name="Normal 3 2 3 2 3 3 4 2 3 2" xfId="46970"/>
    <cellStyle name="Normal 3 2 3 2 3 3 4 2 4" xfId="33493"/>
    <cellStyle name="Normal 3 2 3 2 3 3 4 3" xfId="3581"/>
    <cellStyle name="Normal 3 2 3 2 3 3 4 3 2" xfId="24535"/>
    <cellStyle name="Normal 3 2 3 2 3 3 4 3 2 2" xfId="54447"/>
    <cellStyle name="Normal 3 2 3 2 3 3 4 3 3" xfId="33495"/>
    <cellStyle name="Normal 3 2 3 2 3 3 4 4" xfId="17057"/>
    <cellStyle name="Normal 3 2 3 2 3 3 4 4 2" xfId="46969"/>
    <cellStyle name="Normal 3 2 3 2 3 3 4 5" xfId="33492"/>
    <cellStyle name="Normal 3 2 3 2 3 3 5" xfId="3582"/>
    <cellStyle name="Normal 3 2 3 2 3 3 5 2" xfId="3583"/>
    <cellStyle name="Normal 3 2 3 2 3 3 5 2 2" xfId="24537"/>
    <cellStyle name="Normal 3 2 3 2 3 3 5 2 2 2" xfId="54449"/>
    <cellStyle name="Normal 3 2 3 2 3 3 5 2 3" xfId="33497"/>
    <cellStyle name="Normal 3 2 3 2 3 3 5 3" xfId="17059"/>
    <cellStyle name="Normal 3 2 3 2 3 3 5 3 2" xfId="46971"/>
    <cellStyle name="Normal 3 2 3 2 3 3 5 4" xfId="33496"/>
    <cellStyle name="Normal 3 2 3 2 3 3 6" xfId="3584"/>
    <cellStyle name="Normal 3 2 3 2 3 3 6 2" xfId="22780"/>
    <cellStyle name="Normal 3 2 3 2 3 3 6 2 2" xfId="52692"/>
    <cellStyle name="Normal 3 2 3 2 3 3 6 3" xfId="33498"/>
    <cellStyle name="Normal 3 2 3 2 3 3 7" xfId="15302"/>
    <cellStyle name="Normal 3 2 3 2 3 3 7 2" xfId="45214"/>
    <cellStyle name="Normal 3 2 3 2 3 3 8" xfId="30258"/>
    <cellStyle name="Normal 3 2 3 2 3 4" xfId="561"/>
    <cellStyle name="Normal 3 2 3 2 3 4 2" xfId="3585"/>
    <cellStyle name="Normal 3 2 3 2 3 4 2 2" xfId="3586"/>
    <cellStyle name="Normal 3 2 3 2 3 4 2 2 2" xfId="3587"/>
    <cellStyle name="Normal 3 2 3 2 3 4 2 2 2 2" xfId="3588"/>
    <cellStyle name="Normal 3 2 3 2 3 4 2 2 2 2 2" xfId="24540"/>
    <cellStyle name="Normal 3 2 3 2 3 4 2 2 2 2 2 2" xfId="54452"/>
    <cellStyle name="Normal 3 2 3 2 3 4 2 2 2 2 3" xfId="33502"/>
    <cellStyle name="Normal 3 2 3 2 3 4 2 2 2 3" xfId="17062"/>
    <cellStyle name="Normal 3 2 3 2 3 4 2 2 2 3 2" xfId="46974"/>
    <cellStyle name="Normal 3 2 3 2 3 4 2 2 2 4" xfId="33501"/>
    <cellStyle name="Normal 3 2 3 2 3 4 2 2 3" xfId="3589"/>
    <cellStyle name="Normal 3 2 3 2 3 4 2 2 3 2" xfId="24539"/>
    <cellStyle name="Normal 3 2 3 2 3 4 2 2 3 2 2" xfId="54451"/>
    <cellStyle name="Normal 3 2 3 2 3 4 2 2 3 3" xfId="33503"/>
    <cellStyle name="Normal 3 2 3 2 3 4 2 2 4" xfId="17061"/>
    <cellStyle name="Normal 3 2 3 2 3 4 2 2 4 2" xfId="46973"/>
    <cellStyle name="Normal 3 2 3 2 3 4 2 2 5" xfId="33500"/>
    <cellStyle name="Normal 3 2 3 2 3 4 2 3" xfId="3590"/>
    <cellStyle name="Normal 3 2 3 2 3 4 2 3 2" xfId="3591"/>
    <cellStyle name="Normal 3 2 3 2 3 4 2 3 2 2" xfId="24541"/>
    <cellStyle name="Normal 3 2 3 2 3 4 2 3 2 2 2" xfId="54453"/>
    <cellStyle name="Normal 3 2 3 2 3 4 2 3 2 3" xfId="33505"/>
    <cellStyle name="Normal 3 2 3 2 3 4 2 3 3" xfId="17063"/>
    <cellStyle name="Normal 3 2 3 2 3 4 2 3 3 2" xfId="46975"/>
    <cellStyle name="Normal 3 2 3 2 3 4 2 3 4" xfId="33504"/>
    <cellStyle name="Normal 3 2 3 2 3 4 2 4" xfId="3592"/>
    <cellStyle name="Normal 3 2 3 2 3 4 2 4 2" xfId="24538"/>
    <cellStyle name="Normal 3 2 3 2 3 4 2 4 2 2" xfId="54450"/>
    <cellStyle name="Normal 3 2 3 2 3 4 2 4 3" xfId="33506"/>
    <cellStyle name="Normal 3 2 3 2 3 4 2 5" xfId="17060"/>
    <cellStyle name="Normal 3 2 3 2 3 4 2 5 2" xfId="46972"/>
    <cellStyle name="Normal 3 2 3 2 3 4 2 6" xfId="33499"/>
    <cellStyle name="Normal 3 2 3 2 3 4 3" xfId="3593"/>
    <cellStyle name="Normal 3 2 3 2 3 4 3 2" xfId="3594"/>
    <cellStyle name="Normal 3 2 3 2 3 4 3 2 2" xfId="3595"/>
    <cellStyle name="Normal 3 2 3 2 3 4 3 2 2 2" xfId="24543"/>
    <cellStyle name="Normal 3 2 3 2 3 4 3 2 2 2 2" xfId="54455"/>
    <cellStyle name="Normal 3 2 3 2 3 4 3 2 2 3" xfId="33509"/>
    <cellStyle name="Normal 3 2 3 2 3 4 3 2 3" xfId="17065"/>
    <cellStyle name="Normal 3 2 3 2 3 4 3 2 3 2" xfId="46977"/>
    <cellStyle name="Normal 3 2 3 2 3 4 3 2 4" xfId="33508"/>
    <cellStyle name="Normal 3 2 3 2 3 4 3 3" xfId="3596"/>
    <cellStyle name="Normal 3 2 3 2 3 4 3 3 2" xfId="24542"/>
    <cellStyle name="Normal 3 2 3 2 3 4 3 3 2 2" xfId="54454"/>
    <cellStyle name="Normal 3 2 3 2 3 4 3 3 3" xfId="33510"/>
    <cellStyle name="Normal 3 2 3 2 3 4 3 4" xfId="17064"/>
    <cellStyle name="Normal 3 2 3 2 3 4 3 4 2" xfId="46976"/>
    <cellStyle name="Normal 3 2 3 2 3 4 3 5" xfId="33507"/>
    <cellStyle name="Normal 3 2 3 2 3 4 4" xfId="3597"/>
    <cellStyle name="Normal 3 2 3 2 3 4 4 2" xfId="3598"/>
    <cellStyle name="Normal 3 2 3 2 3 4 4 2 2" xfId="24544"/>
    <cellStyle name="Normal 3 2 3 2 3 4 4 2 2 2" xfId="54456"/>
    <cellStyle name="Normal 3 2 3 2 3 4 4 2 3" xfId="33512"/>
    <cellStyle name="Normal 3 2 3 2 3 4 4 3" xfId="17066"/>
    <cellStyle name="Normal 3 2 3 2 3 4 4 3 2" xfId="46978"/>
    <cellStyle name="Normal 3 2 3 2 3 4 4 4" xfId="33511"/>
    <cellStyle name="Normal 3 2 3 2 3 4 5" xfId="3599"/>
    <cellStyle name="Normal 3 2 3 2 3 4 5 2" xfId="23024"/>
    <cellStyle name="Normal 3 2 3 2 3 4 5 2 2" xfId="52936"/>
    <cellStyle name="Normal 3 2 3 2 3 4 5 3" xfId="33513"/>
    <cellStyle name="Normal 3 2 3 2 3 4 6" xfId="15546"/>
    <cellStyle name="Normal 3 2 3 2 3 4 6 2" xfId="45458"/>
    <cellStyle name="Normal 3 2 3 2 3 4 7" xfId="30502"/>
    <cellStyle name="Normal 3 2 3 2 3 5" xfId="686"/>
    <cellStyle name="Normal 3 2 3 2 3 5 2" xfId="3600"/>
    <cellStyle name="Normal 3 2 3 2 3 5 2 2" xfId="3601"/>
    <cellStyle name="Normal 3 2 3 2 3 5 2 2 2" xfId="3602"/>
    <cellStyle name="Normal 3 2 3 2 3 5 2 2 2 2" xfId="3603"/>
    <cellStyle name="Normal 3 2 3 2 3 5 2 2 2 2 2" xfId="24547"/>
    <cellStyle name="Normal 3 2 3 2 3 5 2 2 2 2 2 2" xfId="54459"/>
    <cellStyle name="Normal 3 2 3 2 3 5 2 2 2 2 3" xfId="33517"/>
    <cellStyle name="Normal 3 2 3 2 3 5 2 2 2 3" xfId="17069"/>
    <cellStyle name="Normal 3 2 3 2 3 5 2 2 2 3 2" xfId="46981"/>
    <cellStyle name="Normal 3 2 3 2 3 5 2 2 2 4" xfId="33516"/>
    <cellStyle name="Normal 3 2 3 2 3 5 2 2 3" xfId="3604"/>
    <cellStyle name="Normal 3 2 3 2 3 5 2 2 3 2" xfId="24546"/>
    <cellStyle name="Normal 3 2 3 2 3 5 2 2 3 2 2" xfId="54458"/>
    <cellStyle name="Normal 3 2 3 2 3 5 2 2 3 3" xfId="33518"/>
    <cellStyle name="Normal 3 2 3 2 3 5 2 2 4" xfId="17068"/>
    <cellStyle name="Normal 3 2 3 2 3 5 2 2 4 2" xfId="46980"/>
    <cellStyle name="Normal 3 2 3 2 3 5 2 2 5" xfId="33515"/>
    <cellStyle name="Normal 3 2 3 2 3 5 2 3" xfId="3605"/>
    <cellStyle name="Normal 3 2 3 2 3 5 2 3 2" xfId="3606"/>
    <cellStyle name="Normal 3 2 3 2 3 5 2 3 2 2" xfId="24548"/>
    <cellStyle name="Normal 3 2 3 2 3 5 2 3 2 2 2" xfId="54460"/>
    <cellStyle name="Normal 3 2 3 2 3 5 2 3 2 3" xfId="33520"/>
    <cellStyle name="Normal 3 2 3 2 3 5 2 3 3" xfId="17070"/>
    <cellStyle name="Normal 3 2 3 2 3 5 2 3 3 2" xfId="46982"/>
    <cellStyle name="Normal 3 2 3 2 3 5 2 3 4" xfId="33519"/>
    <cellStyle name="Normal 3 2 3 2 3 5 2 4" xfId="3607"/>
    <cellStyle name="Normal 3 2 3 2 3 5 2 4 2" xfId="24545"/>
    <cellStyle name="Normal 3 2 3 2 3 5 2 4 2 2" xfId="54457"/>
    <cellStyle name="Normal 3 2 3 2 3 5 2 4 3" xfId="33521"/>
    <cellStyle name="Normal 3 2 3 2 3 5 2 5" xfId="17067"/>
    <cellStyle name="Normal 3 2 3 2 3 5 2 5 2" xfId="46979"/>
    <cellStyle name="Normal 3 2 3 2 3 5 2 6" xfId="33514"/>
    <cellStyle name="Normal 3 2 3 2 3 5 3" xfId="3608"/>
    <cellStyle name="Normal 3 2 3 2 3 5 3 2" xfId="3609"/>
    <cellStyle name="Normal 3 2 3 2 3 5 3 2 2" xfId="3610"/>
    <cellStyle name="Normal 3 2 3 2 3 5 3 2 2 2" xfId="24550"/>
    <cellStyle name="Normal 3 2 3 2 3 5 3 2 2 2 2" xfId="54462"/>
    <cellStyle name="Normal 3 2 3 2 3 5 3 2 2 3" xfId="33524"/>
    <cellStyle name="Normal 3 2 3 2 3 5 3 2 3" xfId="17072"/>
    <cellStyle name="Normal 3 2 3 2 3 5 3 2 3 2" xfId="46984"/>
    <cellStyle name="Normal 3 2 3 2 3 5 3 2 4" xfId="33523"/>
    <cellStyle name="Normal 3 2 3 2 3 5 3 3" xfId="3611"/>
    <cellStyle name="Normal 3 2 3 2 3 5 3 3 2" xfId="24549"/>
    <cellStyle name="Normal 3 2 3 2 3 5 3 3 2 2" xfId="54461"/>
    <cellStyle name="Normal 3 2 3 2 3 5 3 3 3" xfId="33525"/>
    <cellStyle name="Normal 3 2 3 2 3 5 3 4" xfId="17071"/>
    <cellStyle name="Normal 3 2 3 2 3 5 3 4 2" xfId="46983"/>
    <cellStyle name="Normal 3 2 3 2 3 5 3 5" xfId="33522"/>
    <cellStyle name="Normal 3 2 3 2 3 5 4" xfId="3612"/>
    <cellStyle name="Normal 3 2 3 2 3 5 4 2" xfId="3613"/>
    <cellStyle name="Normal 3 2 3 2 3 5 4 2 2" xfId="24551"/>
    <cellStyle name="Normal 3 2 3 2 3 5 4 2 2 2" xfId="54463"/>
    <cellStyle name="Normal 3 2 3 2 3 5 4 2 3" xfId="33527"/>
    <cellStyle name="Normal 3 2 3 2 3 5 4 3" xfId="17073"/>
    <cellStyle name="Normal 3 2 3 2 3 5 4 3 2" xfId="46985"/>
    <cellStyle name="Normal 3 2 3 2 3 5 4 4" xfId="33526"/>
    <cellStyle name="Normal 3 2 3 2 3 5 5" xfId="3614"/>
    <cellStyle name="Normal 3 2 3 2 3 5 5 2" xfId="23149"/>
    <cellStyle name="Normal 3 2 3 2 3 5 5 2 2" xfId="53061"/>
    <cellStyle name="Normal 3 2 3 2 3 5 5 3" xfId="33528"/>
    <cellStyle name="Normal 3 2 3 2 3 5 6" xfId="15671"/>
    <cellStyle name="Normal 3 2 3 2 3 5 6 2" xfId="45583"/>
    <cellStyle name="Normal 3 2 3 2 3 5 7" xfId="30627"/>
    <cellStyle name="Normal 3 2 3 2 3 6" xfId="3615"/>
    <cellStyle name="Normal 3 2 3 2 3 6 2" xfId="3616"/>
    <cellStyle name="Normal 3 2 3 2 3 6 2 2" xfId="3617"/>
    <cellStyle name="Normal 3 2 3 2 3 6 2 2 2" xfId="3618"/>
    <cellStyle name="Normal 3 2 3 2 3 6 2 2 2 2" xfId="3619"/>
    <cellStyle name="Normal 3 2 3 2 3 6 2 2 2 2 2" xfId="24555"/>
    <cellStyle name="Normal 3 2 3 2 3 6 2 2 2 2 2 2" xfId="54467"/>
    <cellStyle name="Normal 3 2 3 2 3 6 2 2 2 2 3" xfId="33533"/>
    <cellStyle name="Normal 3 2 3 2 3 6 2 2 2 3" xfId="17077"/>
    <cellStyle name="Normal 3 2 3 2 3 6 2 2 2 3 2" xfId="46989"/>
    <cellStyle name="Normal 3 2 3 2 3 6 2 2 2 4" xfId="33532"/>
    <cellStyle name="Normal 3 2 3 2 3 6 2 2 3" xfId="3620"/>
    <cellStyle name="Normal 3 2 3 2 3 6 2 2 3 2" xfId="24554"/>
    <cellStyle name="Normal 3 2 3 2 3 6 2 2 3 2 2" xfId="54466"/>
    <cellStyle name="Normal 3 2 3 2 3 6 2 2 3 3" xfId="33534"/>
    <cellStyle name="Normal 3 2 3 2 3 6 2 2 4" xfId="17076"/>
    <cellStyle name="Normal 3 2 3 2 3 6 2 2 4 2" xfId="46988"/>
    <cellStyle name="Normal 3 2 3 2 3 6 2 2 5" xfId="33531"/>
    <cellStyle name="Normal 3 2 3 2 3 6 2 3" xfId="3621"/>
    <cellStyle name="Normal 3 2 3 2 3 6 2 3 2" xfId="3622"/>
    <cellStyle name="Normal 3 2 3 2 3 6 2 3 2 2" xfId="24556"/>
    <cellStyle name="Normal 3 2 3 2 3 6 2 3 2 2 2" xfId="54468"/>
    <cellStyle name="Normal 3 2 3 2 3 6 2 3 2 3" xfId="33536"/>
    <cellStyle name="Normal 3 2 3 2 3 6 2 3 3" xfId="17078"/>
    <cellStyle name="Normal 3 2 3 2 3 6 2 3 3 2" xfId="46990"/>
    <cellStyle name="Normal 3 2 3 2 3 6 2 3 4" xfId="33535"/>
    <cellStyle name="Normal 3 2 3 2 3 6 2 4" xfId="3623"/>
    <cellStyle name="Normal 3 2 3 2 3 6 2 4 2" xfId="24553"/>
    <cellStyle name="Normal 3 2 3 2 3 6 2 4 2 2" xfId="54465"/>
    <cellStyle name="Normal 3 2 3 2 3 6 2 4 3" xfId="33537"/>
    <cellStyle name="Normal 3 2 3 2 3 6 2 5" xfId="17075"/>
    <cellStyle name="Normal 3 2 3 2 3 6 2 5 2" xfId="46987"/>
    <cellStyle name="Normal 3 2 3 2 3 6 2 6" xfId="33530"/>
    <cellStyle name="Normal 3 2 3 2 3 6 3" xfId="3624"/>
    <cellStyle name="Normal 3 2 3 2 3 6 3 2" xfId="3625"/>
    <cellStyle name="Normal 3 2 3 2 3 6 3 2 2" xfId="3626"/>
    <cellStyle name="Normal 3 2 3 2 3 6 3 2 2 2" xfId="24558"/>
    <cellStyle name="Normal 3 2 3 2 3 6 3 2 2 2 2" xfId="54470"/>
    <cellStyle name="Normal 3 2 3 2 3 6 3 2 2 3" xfId="33540"/>
    <cellStyle name="Normal 3 2 3 2 3 6 3 2 3" xfId="17080"/>
    <cellStyle name="Normal 3 2 3 2 3 6 3 2 3 2" xfId="46992"/>
    <cellStyle name="Normal 3 2 3 2 3 6 3 2 4" xfId="33539"/>
    <cellStyle name="Normal 3 2 3 2 3 6 3 3" xfId="3627"/>
    <cellStyle name="Normal 3 2 3 2 3 6 3 3 2" xfId="24557"/>
    <cellStyle name="Normal 3 2 3 2 3 6 3 3 2 2" xfId="54469"/>
    <cellStyle name="Normal 3 2 3 2 3 6 3 3 3" xfId="33541"/>
    <cellStyle name="Normal 3 2 3 2 3 6 3 4" xfId="17079"/>
    <cellStyle name="Normal 3 2 3 2 3 6 3 4 2" xfId="46991"/>
    <cellStyle name="Normal 3 2 3 2 3 6 3 5" xfId="33538"/>
    <cellStyle name="Normal 3 2 3 2 3 6 4" xfId="3628"/>
    <cellStyle name="Normal 3 2 3 2 3 6 4 2" xfId="3629"/>
    <cellStyle name="Normal 3 2 3 2 3 6 4 2 2" xfId="24559"/>
    <cellStyle name="Normal 3 2 3 2 3 6 4 2 2 2" xfId="54471"/>
    <cellStyle name="Normal 3 2 3 2 3 6 4 2 3" xfId="33543"/>
    <cellStyle name="Normal 3 2 3 2 3 6 4 3" xfId="17081"/>
    <cellStyle name="Normal 3 2 3 2 3 6 4 3 2" xfId="46993"/>
    <cellStyle name="Normal 3 2 3 2 3 6 4 4" xfId="33542"/>
    <cellStyle name="Normal 3 2 3 2 3 6 5" xfId="3630"/>
    <cellStyle name="Normal 3 2 3 2 3 6 5 2" xfId="24552"/>
    <cellStyle name="Normal 3 2 3 2 3 6 5 2 2" xfId="54464"/>
    <cellStyle name="Normal 3 2 3 2 3 6 5 3" xfId="33544"/>
    <cellStyle name="Normal 3 2 3 2 3 6 6" xfId="17074"/>
    <cellStyle name="Normal 3 2 3 2 3 6 6 2" xfId="46986"/>
    <cellStyle name="Normal 3 2 3 2 3 6 7" xfId="33529"/>
    <cellStyle name="Normal 3 2 3 2 3 7" xfId="3631"/>
    <cellStyle name="Normal 3 2 3 2 3 7 2" xfId="3632"/>
    <cellStyle name="Normal 3 2 3 2 3 7 2 2" xfId="3633"/>
    <cellStyle name="Normal 3 2 3 2 3 7 2 2 2" xfId="3634"/>
    <cellStyle name="Normal 3 2 3 2 3 7 2 2 2 2" xfId="24562"/>
    <cellStyle name="Normal 3 2 3 2 3 7 2 2 2 2 2" xfId="54474"/>
    <cellStyle name="Normal 3 2 3 2 3 7 2 2 2 3" xfId="33548"/>
    <cellStyle name="Normal 3 2 3 2 3 7 2 2 3" xfId="17084"/>
    <cellStyle name="Normal 3 2 3 2 3 7 2 2 3 2" xfId="46996"/>
    <cellStyle name="Normal 3 2 3 2 3 7 2 2 4" xfId="33547"/>
    <cellStyle name="Normal 3 2 3 2 3 7 2 3" xfId="3635"/>
    <cellStyle name="Normal 3 2 3 2 3 7 2 3 2" xfId="24561"/>
    <cellStyle name="Normal 3 2 3 2 3 7 2 3 2 2" xfId="54473"/>
    <cellStyle name="Normal 3 2 3 2 3 7 2 3 3" xfId="33549"/>
    <cellStyle name="Normal 3 2 3 2 3 7 2 4" xfId="17083"/>
    <cellStyle name="Normal 3 2 3 2 3 7 2 4 2" xfId="46995"/>
    <cellStyle name="Normal 3 2 3 2 3 7 2 5" xfId="33546"/>
    <cellStyle name="Normal 3 2 3 2 3 7 3" xfId="3636"/>
    <cellStyle name="Normal 3 2 3 2 3 7 3 2" xfId="3637"/>
    <cellStyle name="Normal 3 2 3 2 3 7 3 2 2" xfId="24563"/>
    <cellStyle name="Normal 3 2 3 2 3 7 3 2 2 2" xfId="54475"/>
    <cellStyle name="Normal 3 2 3 2 3 7 3 2 3" xfId="33551"/>
    <cellStyle name="Normal 3 2 3 2 3 7 3 3" xfId="17085"/>
    <cellStyle name="Normal 3 2 3 2 3 7 3 3 2" xfId="46997"/>
    <cellStyle name="Normal 3 2 3 2 3 7 3 4" xfId="33550"/>
    <cellStyle name="Normal 3 2 3 2 3 7 4" xfId="3638"/>
    <cellStyle name="Normal 3 2 3 2 3 7 4 2" xfId="24560"/>
    <cellStyle name="Normal 3 2 3 2 3 7 4 2 2" xfId="54472"/>
    <cellStyle name="Normal 3 2 3 2 3 7 4 3" xfId="33552"/>
    <cellStyle name="Normal 3 2 3 2 3 7 5" xfId="17082"/>
    <cellStyle name="Normal 3 2 3 2 3 7 5 2" xfId="46994"/>
    <cellStyle name="Normal 3 2 3 2 3 7 6" xfId="33545"/>
    <cellStyle name="Normal 3 2 3 2 3 8" xfId="3639"/>
    <cellStyle name="Normal 3 2 3 2 3 8 2" xfId="3640"/>
    <cellStyle name="Normal 3 2 3 2 3 8 2 2" xfId="3641"/>
    <cellStyle name="Normal 3 2 3 2 3 8 2 2 2" xfId="3642"/>
    <cellStyle name="Normal 3 2 3 2 3 8 2 2 2 2" xfId="24566"/>
    <cellStyle name="Normal 3 2 3 2 3 8 2 2 2 2 2" xfId="54478"/>
    <cellStyle name="Normal 3 2 3 2 3 8 2 2 2 3" xfId="33556"/>
    <cellStyle name="Normal 3 2 3 2 3 8 2 2 3" xfId="17088"/>
    <cellStyle name="Normal 3 2 3 2 3 8 2 2 3 2" xfId="47000"/>
    <cellStyle name="Normal 3 2 3 2 3 8 2 2 4" xfId="33555"/>
    <cellStyle name="Normal 3 2 3 2 3 8 2 3" xfId="3643"/>
    <cellStyle name="Normal 3 2 3 2 3 8 2 3 2" xfId="24565"/>
    <cellStyle name="Normal 3 2 3 2 3 8 2 3 2 2" xfId="54477"/>
    <cellStyle name="Normal 3 2 3 2 3 8 2 3 3" xfId="33557"/>
    <cellStyle name="Normal 3 2 3 2 3 8 2 4" xfId="17087"/>
    <cellStyle name="Normal 3 2 3 2 3 8 2 4 2" xfId="46999"/>
    <cellStyle name="Normal 3 2 3 2 3 8 2 5" xfId="33554"/>
    <cellStyle name="Normal 3 2 3 2 3 8 3" xfId="3644"/>
    <cellStyle name="Normal 3 2 3 2 3 8 3 2" xfId="3645"/>
    <cellStyle name="Normal 3 2 3 2 3 8 3 2 2" xfId="24567"/>
    <cellStyle name="Normal 3 2 3 2 3 8 3 2 2 2" xfId="54479"/>
    <cellStyle name="Normal 3 2 3 2 3 8 3 2 3" xfId="33559"/>
    <cellStyle name="Normal 3 2 3 2 3 8 3 3" xfId="17089"/>
    <cellStyle name="Normal 3 2 3 2 3 8 3 3 2" xfId="47001"/>
    <cellStyle name="Normal 3 2 3 2 3 8 3 4" xfId="33558"/>
    <cellStyle name="Normal 3 2 3 2 3 8 4" xfId="3646"/>
    <cellStyle name="Normal 3 2 3 2 3 8 4 2" xfId="24564"/>
    <cellStyle name="Normal 3 2 3 2 3 8 4 2 2" xfId="54476"/>
    <cellStyle name="Normal 3 2 3 2 3 8 4 3" xfId="33560"/>
    <cellStyle name="Normal 3 2 3 2 3 8 5" xfId="17086"/>
    <cellStyle name="Normal 3 2 3 2 3 8 5 2" xfId="46998"/>
    <cellStyle name="Normal 3 2 3 2 3 8 6" xfId="33553"/>
    <cellStyle name="Normal 3 2 3 2 3 9" xfId="3647"/>
    <cellStyle name="Normal 3 2 3 2 3 9 2" xfId="3648"/>
    <cellStyle name="Normal 3 2 3 2 3 9 2 2" xfId="3649"/>
    <cellStyle name="Normal 3 2 3 2 3 9 2 2 2" xfId="24569"/>
    <cellStyle name="Normal 3 2 3 2 3 9 2 2 2 2" xfId="54481"/>
    <cellStyle name="Normal 3 2 3 2 3 9 2 2 3" xfId="33563"/>
    <cellStyle name="Normal 3 2 3 2 3 9 2 3" xfId="17091"/>
    <cellStyle name="Normal 3 2 3 2 3 9 2 3 2" xfId="47003"/>
    <cellStyle name="Normal 3 2 3 2 3 9 2 4" xfId="33562"/>
    <cellStyle name="Normal 3 2 3 2 3 9 3" xfId="3650"/>
    <cellStyle name="Normal 3 2 3 2 3 9 3 2" xfId="24568"/>
    <cellStyle name="Normal 3 2 3 2 3 9 3 2 2" xfId="54480"/>
    <cellStyle name="Normal 3 2 3 2 3 9 3 3" xfId="33564"/>
    <cellStyle name="Normal 3 2 3 2 3 9 4" xfId="17090"/>
    <cellStyle name="Normal 3 2 3 2 3 9 4 2" xfId="47002"/>
    <cellStyle name="Normal 3 2 3 2 3 9 5" xfId="33561"/>
    <cellStyle name="Normal 3 2 3 2 4" xfId="354"/>
    <cellStyle name="Normal 3 2 3 2 4 2" xfId="3651"/>
    <cellStyle name="Normal 3 2 3 2 4 2 2" xfId="3652"/>
    <cellStyle name="Normal 3 2 3 2 4 2 2 2" xfId="3653"/>
    <cellStyle name="Normal 3 2 3 2 4 2 2 2 2" xfId="3654"/>
    <cellStyle name="Normal 3 2 3 2 4 2 2 2 2 2" xfId="24572"/>
    <cellStyle name="Normal 3 2 3 2 4 2 2 2 2 2 2" xfId="54484"/>
    <cellStyle name="Normal 3 2 3 2 4 2 2 2 2 3" xfId="33568"/>
    <cellStyle name="Normal 3 2 3 2 4 2 2 2 3" xfId="17094"/>
    <cellStyle name="Normal 3 2 3 2 4 2 2 2 3 2" xfId="47006"/>
    <cellStyle name="Normal 3 2 3 2 4 2 2 2 4" xfId="33567"/>
    <cellStyle name="Normal 3 2 3 2 4 2 2 3" xfId="3655"/>
    <cellStyle name="Normal 3 2 3 2 4 2 2 3 2" xfId="24571"/>
    <cellStyle name="Normal 3 2 3 2 4 2 2 3 2 2" xfId="54483"/>
    <cellStyle name="Normal 3 2 3 2 4 2 2 3 3" xfId="33569"/>
    <cellStyle name="Normal 3 2 3 2 4 2 2 4" xfId="17093"/>
    <cellStyle name="Normal 3 2 3 2 4 2 2 4 2" xfId="47005"/>
    <cellStyle name="Normal 3 2 3 2 4 2 2 5" xfId="33566"/>
    <cellStyle name="Normal 3 2 3 2 4 2 3" xfId="3656"/>
    <cellStyle name="Normal 3 2 3 2 4 2 3 2" xfId="3657"/>
    <cellStyle name="Normal 3 2 3 2 4 2 3 2 2" xfId="24573"/>
    <cellStyle name="Normal 3 2 3 2 4 2 3 2 2 2" xfId="54485"/>
    <cellStyle name="Normal 3 2 3 2 4 2 3 2 3" xfId="33571"/>
    <cellStyle name="Normal 3 2 3 2 4 2 3 3" xfId="17095"/>
    <cellStyle name="Normal 3 2 3 2 4 2 3 3 2" xfId="47007"/>
    <cellStyle name="Normal 3 2 3 2 4 2 3 4" xfId="33570"/>
    <cellStyle name="Normal 3 2 3 2 4 2 4" xfId="3658"/>
    <cellStyle name="Normal 3 2 3 2 4 2 4 2" xfId="24570"/>
    <cellStyle name="Normal 3 2 3 2 4 2 4 2 2" xfId="54482"/>
    <cellStyle name="Normal 3 2 3 2 4 2 4 3" xfId="33572"/>
    <cellStyle name="Normal 3 2 3 2 4 2 5" xfId="17092"/>
    <cellStyle name="Normal 3 2 3 2 4 2 5 2" xfId="47004"/>
    <cellStyle name="Normal 3 2 3 2 4 2 6" xfId="33565"/>
    <cellStyle name="Normal 3 2 3 2 4 3" xfId="3659"/>
    <cellStyle name="Normal 3 2 3 2 4 3 2" xfId="3660"/>
    <cellStyle name="Normal 3 2 3 2 4 3 2 2" xfId="3661"/>
    <cellStyle name="Normal 3 2 3 2 4 3 2 2 2" xfId="3662"/>
    <cellStyle name="Normal 3 2 3 2 4 3 2 2 2 2" xfId="24576"/>
    <cellStyle name="Normal 3 2 3 2 4 3 2 2 2 2 2" xfId="54488"/>
    <cellStyle name="Normal 3 2 3 2 4 3 2 2 2 3" xfId="33576"/>
    <cellStyle name="Normal 3 2 3 2 4 3 2 2 3" xfId="17098"/>
    <cellStyle name="Normal 3 2 3 2 4 3 2 2 3 2" xfId="47010"/>
    <cellStyle name="Normal 3 2 3 2 4 3 2 2 4" xfId="33575"/>
    <cellStyle name="Normal 3 2 3 2 4 3 2 3" xfId="3663"/>
    <cellStyle name="Normal 3 2 3 2 4 3 2 3 2" xfId="24575"/>
    <cellStyle name="Normal 3 2 3 2 4 3 2 3 2 2" xfId="54487"/>
    <cellStyle name="Normal 3 2 3 2 4 3 2 3 3" xfId="33577"/>
    <cellStyle name="Normal 3 2 3 2 4 3 2 4" xfId="17097"/>
    <cellStyle name="Normal 3 2 3 2 4 3 2 4 2" xfId="47009"/>
    <cellStyle name="Normal 3 2 3 2 4 3 2 5" xfId="33574"/>
    <cellStyle name="Normal 3 2 3 2 4 3 3" xfId="3664"/>
    <cellStyle name="Normal 3 2 3 2 4 3 3 2" xfId="3665"/>
    <cellStyle name="Normal 3 2 3 2 4 3 3 2 2" xfId="24577"/>
    <cellStyle name="Normal 3 2 3 2 4 3 3 2 2 2" xfId="54489"/>
    <cellStyle name="Normal 3 2 3 2 4 3 3 2 3" xfId="33579"/>
    <cellStyle name="Normal 3 2 3 2 4 3 3 3" xfId="17099"/>
    <cellStyle name="Normal 3 2 3 2 4 3 3 3 2" xfId="47011"/>
    <cellStyle name="Normal 3 2 3 2 4 3 3 4" xfId="33578"/>
    <cellStyle name="Normal 3 2 3 2 4 3 4" xfId="3666"/>
    <cellStyle name="Normal 3 2 3 2 4 3 4 2" xfId="24574"/>
    <cellStyle name="Normal 3 2 3 2 4 3 4 2 2" xfId="54486"/>
    <cellStyle name="Normal 3 2 3 2 4 3 4 3" xfId="33580"/>
    <cellStyle name="Normal 3 2 3 2 4 3 5" xfId="17096"/>
    <cellStyle name="Normal 3 2 3 2 4 3 5 2" xfId="47008"/>
    <cellStyle name="Normal 3 2 3 2 4 3 6" xfId="33573"/>
    <cellStyle name="Normal 3 2 3 2 4 4" xfId="3667"/>
    <cellStyle name="Normal 3 2 3 2 4 4 2" xfId="3668"/>
    <cellStyle name="Normal 3 2 3 2 4 4 2 2" xfId="3669"/>
    <cellStyle name="Normal 3 2 3 2 4 4 2 2 2" xfId="24579"/>
    <cellStyle name="Normal 3 2 3 2 4 4 2 2 2 2" xfId="54491"/>
    <cellStyle name="Normal 3 2 3 2 4 4 2 2 3" xfId="33583"/>
    <cellStyle name="Normal 3 2 3 2 4 4 2 3" xfId="17101"/>
    <cellStyle name="Normal 3 2 3 2 4 4 2 3 2" xfId="47013"/>
    <cellStyle name="Normal 3 2 3 2 4 4 2 4" xfId="33582"/>
    <cellStyle name="Normal 3 2 3 2 4 4 3" xfId="3670"/>
    <cellStyle name="Normal 3 2 3 2 4 4 3 2" xfId="24578"/>
    <cellStyle name="Normal 3 2 3 2 4 4 3 2 2" xfId="54490"/>
    <cellStyle name="Normal 3 2 3 2 4 4 3 3" xfId="33584"/>
    <cellStyle name="Normal 3 2 3 2 4 4 4" xfId="17100"/>
    <cellStyle name="Normal 3 2 3 2 4 4 4 2" xfId="47012"/>
    <cellStyle name="Normal 3 2 3 2 4 4 5" xfId="33581"/>
    <cellStyle name="Normal 3 2 3 2 4 5" xfId="3671"/>
    <cellStyle name="Normal 3 2 3 2 4 5 2" xfId="3672"/>
    <cellStyle name="Normal 3 2 3 2 4 5 2 2" xfId="24580"/>
    <cellStyle name="Normal 3 2 3 2 4 5 2 2 2" xfId="54492"/>
    <cellStyle name="Normal 3 2 3 2 4 5 2 3" xfId="33586"/>
    <cellStyle name="Normal 3 2 3 2 4 5 3" xfId="17102"/>
    <cellStyle name="Normal 3 2 3 2 4 5 3 2" xfId="47014"/>
    <cellStyle name="Normal 3 2 3 2 4 5 4" xfId="33585"/>
    <cellStyle name="Normal 3 2 3 2 4 6" xfId="3673"/>
    <cellStyle name="Normal 3 2 3 2 4 6 2" xfId="22818"/>
    <cellStyle name="Normal 3 2 3 2 4 6 2 2" xfId="52730"/>
    <cellStyle name="Normal 3 2 3 2 4 6 3" xfId="33587"/>
    <cellStyle name="Normal 3 2 3 2 4 7" xfId="15340"/>
    <cellStyle name="Normal 3 2 3 2 4 7 2" xfId="45252"/>
    <cellStyle name="Normal 3 2 3 2 4 8" xfId="30296"/>
    <cellStyle name="Normal 3 2 3 2 5" xfId="247"/>
    <cellStyle name="Normal 3 2 3 2 5 2" xfId="3674"/>
    <cellStyle name="Normal 3 2 3 2 5 2 2" xfId="3675"/>
    <cellStyle name="Normal 3 2 3 2 5 2 2 2" xfId="3676"/>
    <cellStyle name="Normal 3 2 3 2 5 2 2 2 2" xfId="3677"/>
    <cellStyle name="Normal 3 2 3 2 5 2 2 2 2 2" xfId="24583"/>
    <cellStyle name="Normal 3 2 3 2 5 2 2 2 2 2 2" xfId="54495"/>
    <cellStyle name="Normal 3 2 3 2 5 2 2 2 2 3" xfId="33591"/>
    <cellStyle name="Normal 3 2 3 2 5 2 2 2 3" xfId="17105"/>
    <cellStyle name="Normal 3 2 3 2 5 2 2 2 3 2" xfId="47017"/>
    <cellStyle name="Normal 3 2 3 2 5 2 2 2 4" xfId="33590"/>
    <cellStyle name="Normal 3 2 3 2 5 2 2 3" xfId="3678"/>
    <cellStyle name="Normal 3 2 3 2 5 2 2 3 2" xfId="24582"/>
    <cellStyle name="Normal 3 2 3 2 5 2 2 3 2 2" xfId="54494"/>
    <cellStyle name="Normal 3 2 3 2 5 2 2 3 3" xfId="33592"/>
    <cellStyle name="Normal 3 2 3 2 5 2 2 4" xfId="17104"/>
    <cellStyle name="Normal 3 2 3 2 5 2 2 4 2" xfId="47016"/>
    <cellStyle name="Normal 3 2 3 2 5 2 2 5" xfId="33589"/>
    <cellStyle name="Normal 3 2 3 2 5 2 3" xfId="3679"/>
    <cellStyle name="Normal 3 2 3 2 5 2 3 2" xfId="3680"/>
    <cellStyle name="Normal 3 2 3 2 5 2 3 2 2" xfId="24584"/>
    <cellStyle name="Normal 3 2 3 2 5 2 3 2 2 2" xfId="54496"/>
    <cellStyle name="Normal 3 2 3 2 5 2 3 2 3" xfId="33594"/>
    <cellStyle name="Normal 3 2 3 2 5 2 3 3" xfId="17106"/>
    <cellStyle name="Normal 3 2 3 2 5 2 3 3 2" xfId="47018"/>
    <cellStyle name="Normal 3 2 3 2 5 2 3 4" xfId="33593"/>
    <cellStyle name="Normal 3 2 3 2 5 2 4" xfId="3681"/>
    <cellStyle name="Normal 3 2 3 2 5 2 4 2" xfId="24581"/>
    <cellStyle name="Normal 3 2 3 2 5 2 4 2 2" xfId="54493"/>
    <cellStyle name="Normal 3 2 3 2 5 2 4 3" xfId="33595"/>
    <cellStyle name="Normal 3 2 3 2 5 2 5" xfId="17103"/>
    <cellStyle name="Normal 3 2 3 2 5 2 5 2" xfId="47015"/>
    <cellStyle name="Normal 3 2 3 2 5 2 6" xfId="33588"/>
    <cellStyle name="Normal 3 2 3 2 5 3" xfId="3682"/>
    <cellStyle name="Normal 3 2 3 2 5 3 2" xfId="3683"/>
    <cellStyle name="Normal 3 2 3 2 5 3 2 2" xfId="3684"/>
    <cellStyle name="Normal 3 2 3 2 5 3 2 2 2" xfId="3685"/>
    <cellStyle name="Normal 3 2 3 2 5 3 2 2 2 2" xfId="24587"/>
    <cellStyle name="Normal 3 2 3 2 5 3 2 2 2 2 2" xfId="54499"/>
    <cellStyle name="Normal 3 2 3 2 5 3 2 2 2 3" xfId="33599"/>
    <cellStyle name="Normal 3 2 3 2 5 3 2 2 3" xfId="17109"/>
    <cellStyle name="Normal 3 2 3 2 5 3 2 2 3 2" xfId="47021"/>
    <cellStyle name="Normal 3 2 3 2 5 3 2 2 4" xfId="33598"/>
    <cellStyle name="Normal 3 2 3 2 5 3 2 3" xfId="3686"/>
    <cellStyle name="Normal 3 2 3 2 5 3 2 3 2" xfId="24586"/>
    <cellStyle name="Normal 3 2 3 2 5 3 2 3 2 2" xfId="54498"/>
    <cellStyle name="Normal 3 2 3 2 5 3 2 3 3" xfId="33600"/>
    <cellStyle name="Normal 3 2 3 2 5 3 2 4" xfId="17108"/>
    <cellStyle name="Normal 3 2 3 2 5 3 2 4 2" xfId="47020"/>
    <cellStyle name="Normal 3 2 3 2 5 3 2 5" xfId="33597"/>
    <cellStyle name="Normal 3 2 3 2 5 3 3" xfId="3687"/>
    <cellStyle name="Normal 3 2 3 2 5 3 3 2" xfId="3688"/>
    <cellStyle name="Normal 3 2 3 2 5 3 3 2 2" xfId="24588"/>
    <cellStyle name="Normal 3 2 3 2 5 3 3 2 2 2" xfId="54500"/>
    <cellStyle name="Normal 3 2 3 2 5 3 3 2 3" xfId="33602"/>
    <cellStyle name="Normal 3 2 3 2 5 3 3 3" xfId="17110"/>
    <cellStyle name="Normal 3 2 3 2 5 3 3 3 2" xfId="47022"/>
    <cellStyle name="Normal 3 2 3 2 5 3 3 4" xfId="33601"/>
    <cellStyle name="Normal 3 2 3 2 5 3 4" xfId="3689"/>
    <cellStyle name="Normal 3 2 3 2 5 3 4 2" xfId="24585"/>
    <cellStyle name="Normal 3 2 3 2 5 3 4 2 2" xfId="54497"/>
    <cellStyle name="Normal 3 2 3 2 5 3 4 3" xfId="33603"/>
    <cellStyle name="Normal 3 2 3 2 5 3 5" xfId="17107"/>
    <cellStyle name="Normal 3 2 3 2 5 3 5 2" xfId="47019"/>
    <cellStyle name="Normal 3 2 3 2 5 3 6" xfId="33596"/>
    <cellStyle name="Normal 3 2 3 2 5 4" xfId="3690"/>
    <cellStyle name="Normal 3 2 3 2 5 4 2" xfId="3691"/>
    <cellStyle name="Normal 3 2 3 2 5 4 2 2" xfId="3692"/>
    <cellStyle name="Normal 3 2 3 2 5 4 2 2 2" xfId="24590"/>
    <cellStyle name="Normal 3 2 3 2 5 4 2 2 2 2" xfId="54502"/>
    <cellStyle name="Normal 3 2 3 2 5 4 2 2 3" xfId="33606"/>
    <cellStyle name="Normal 3 2 3 2 5 4 2 3" xfId="17112"/>
    <cellStyle name="Normal 3 2 3 2 5 4 2 3 2" xfId="47024"/>
    <cellStyle name="Normal 3 2 3 2 5 4 2 4" xfId="33605"/>
    <cellStyle name="Normal 3 2 3 2 5 4 3" xfId="3693"/>
    <cellStyle name="Normal 3 2 3 2 5 4 3 2" xfId="24589"/>
    <cellStyle name="Normal 3 2 3 2 5 4 3 2 2" xfId="54501"/>
    <cellStyle name="Normal 3 2 3 2 5 4 3 3" xfId="33607"/>
    <cellStyle name="Normal 3 2 3 2 5 4 4" xfId="17111"/>
    <cellStyle name="Normal 3 2 3 2 5 4 4 2" xfId="47023"/>
    <cellStyle name="Normal 3 2 3 2 5 4 5" xfId="33604"/>
    <cellStyle name="Normal 3 2 3 2 5 5" xfId="3694"/>
    <cellStyle name="Normal 3 2 3 2 5 5 2" xfId="3695"/>
    <cellStyle name="Normal 3 2 3 2 5 5 2 2" xfId="24591"/>
    <cellStyle name="Normal 3 2 3 2 5 5 2 2 2" xfId="54503"/>
    <cellStyle name="Normal 3 2 3 2 5 5 2 3" xfId="33609"/>
    <cellStyle name="Normal 3 2 3 2 5 5 3" xfId="17113"/>
    <cellStyle name="Normal 3 2 3 2 5 5 3 2" xfId="47025"/>
    <cellStyle name="Normal 3 2 3 2 5 5 4" xfId="33608"/>
    <cellStyle name="Normal 3 2 3 2 5 6" xfId="3696"/>
    <cellStyle name="Normal 3 2 3 2 5 6 2" xfId="22711"/>
    <cellStyle name="Normal 3 2 3 2 5 6 2 2" xfId="52623"/>
    <cellStyle name="Normal 3 2 3 2 5 6 3" xfId="33610"/>
    <cellStyle name="Normal 3 2 3 2 5 7" xfId="15233"/>
    <cellStyle name="Normal 3 2 3 2 5 7 2" xfId="45145"/>
    <cellStyle name="Normal 3 2 3 2 5 8" xfId="30189"/>
    <cellStyle name="Normal 3 2 3 2 6" xfId="480"/>
    <cellStyle name="Normal 3 2 3 2 6 2" xfId="3697"/>
    <cellStyle name="Normal 3 2 3 2 6 2 2" xfId="3698"/>
    <cellStyle name="Normal 3 2 3 2 6 2 2 2" xfId="3699"/>
    <cellStyle name="Normal 3 2 3 2 6 2 2 2 2" xfId="3700"/>
    <cellStyle name="Normal 3 2 3 2 6 2 2 2 2 2" xfId="24594"/>
    <cellStyle name="Normal 3 2 3 2 6 2 2 2 2 2 2" xfId="54506"/>
    <cellStyle name="Normal 3 2 3 2 6 2 2 2 2 3" xfId="33614"/>
    <cellStyle name="Normal 3 2 3 2 6 2 2 2 3" xfId="17116"/>
    <cellStyle name="Normal 3 2 3 2 6 2 2 2 3 2" xfId="47028"/>
    <cellStyle name="Normal 3 2 3 2 6 2 2 2 4" xfId="33613"/>
    <cellStyle name="Normal 3 2 3 2 6 2 2 3" xfId="3701"/>
    <cellStyle name="Normal 3 2 3 2 6 2 2 3 2" xfId="24593"/>
    <cellStyle name="Normal 3 2 3 2 6 2 2 3 2 2" xfId="54505"/>
    <cellStyle name="Normal 3 2 3 2 6 2 2 3 3" xfId="33615"/>
    <cellStyle name="Normal 3 2 3 2 6 2 2 4" xfId="17115"/>
    <cellStyle name="Normal 3 2 3 2 6 2 2 4 2" xfId="47027"/>
    <cellStyle name="Normal 3 2 3 2 6 2 2 5" xfId="33612"/>
    <cellStyle name="Normal 3 2 3 2 6 2 3" xfId="3702"/>
    <cellStyle name="Normal 3 2 3 2 6 2 3 2" xfId="3703"/>
    <cellStyle name="Normal 3 2 3 2 6 2 3 2 2" xfId="24595"/>
    <cellStyle name="Normal 3 2 3 2 6 2 3 2 2 2" xfId="54507"/>
    <cellStyle name="Normal 3 2 3 2 6 2 3 2 3" xfId="33617"/>
    <cellStyle name="Normal 3 2 3 2 6 2 3 3" xfId="17117"/>
    <cellStyle name="Normal 3 2 3 2 6 2 3 3 2" xfId="47029"/>
    <cellStyle name="Normal 3 2 3 2 6 2 3 4" xfId="33616"/>
    <cellStyle name="Normal 3 2 3 2 6 2 4" xfId="3704"/>
    <cellStyle name="Normal 3 2 3 2 6 2 4 2" xfId="24592"/>
    <cellStyle name="Normal 3 2 3 2 6 2 4 2 2" xfId="54504"/>
    <cellStyle name="Normal 3 2 3 2 6 2 4 3" xfId="33618"/>
    <cellStyle name="Normal 3 2 3 2 6 2 5" xfId="17114"/>
    <cellStyle name="Normal 3 2 3 2 6 2 5 2" xfId="47026"/>
    <cellStyle name="Normal 3 2 3 2 6 2 6" xfId="33611"/>
    <cellStyle name="Normal 3 2 3 2 6 3" xfId="3705"/>
    <cellStyle name="Normal 3 2 3 2 6 3 2" xfId="3706"/>
    <cellStyle name="Normal 3 2 3 2 6 3 2 2" xfId="3707"/>
    <cellStyle name="Normal 3 2 3 2 6 3 2 2 2" xfId="24597"/>
    <cellStyle name="Normal 3 2 3 2 6 3 2 2 2 2" xfId="54509"/>
    <cellStyle name="Normal 3 2 3 2 6 3 2 2 3" xfId="33621"/>
    <cellStyle name="Normal 3 2 3 2 6 3 2 3" xfId="17119"/>
    <cellStyle name="Normal 3 2 3 2 6 3 2 3 2" xfId="47031"/>
    <cellStyle name="Normal 3 2 3 2 6 3 2 4" xfId="33620"/>
    <cellStyle name="Normal 3 2 3 2 6 3 3" xfId="3708"/>
    <cellStyle name="Normal 3 2 3 2 6 3 3 2" xfId="24596"/>
    <cellStyle name="Normal 3 2 3 2 6 3 3 2 2" xfId="54508"/>
    <cellStyle name="Normal 3 2 3 2 6 3 3 3" xfId="33622"/>
    <cellStyle name="Normal 3 2 3 2 6 3 4" xfId="17118"/>
    <cellStyle name="Normal 3 2 3 2 6 3 4 2" xfId="47030"/>
    <cellStyle name="Normal 3 2 3 2 6 3 5" xfId="33619"/>
    <cellStyle name="Normal 3 2 3 2 6 4" xfId="3709"/>
    <cellStyle name="Normal 3 2 3 2 6 4 2" xfId="3710"/>
    <cellStyle name="Normal 3 2 3 2 6 4 2 2" xfId="24598"/>
    <cellStyle name="Normal 3 2 3 2 6 4 2 2 2" xfId="54510"/>
    <cellStyle name="Normal 3 2 3 2 6 4 2 3" xfId="33624"/>
    <cellStyle name="Normal 3 2 3 2 6 4 3" xfId="17120"/>
    <cellStyle name="Normal 3 2 3 2 6 4 3 2" xfId="47032"/>
    <cellStyle name="Normal 3 2 3 2 6 4 4" xfId="33623"/>
    <cellStyle name="Normal 3 2 3 2 6 5" xfId="3711"/>
    <cellStyle name="Normal 3 2 3 2 6 5 2" xfId="22943"/>
    <cellStyle name="Normal 3 2 3 2 6 5 2 2" xfId="52855"/>
    <cellStyle name="Normal 3 2 3 2 6 5 3" xfId="33625"/>
    <cellStyle name="Normal 3 2 3 2 6 6" xfId="15465"/>
    <cellStyle name="Normal 3 2 3 2 6 6 2" xfId="45377"/>
    <cellStyle name="Normal 3 2 3 2 6 7" xfId="30421"/>
    <cellStyle name="Normal 3 2 3 2 7" xfId="605"/>
    <cellStyle name="Normal 3 2 3 2 7 2" xfId="3712"/>
    <cellStyle name="Normal 3 2 3 2 7 2 2" xfId="3713"/>
    <cellStyle name="Normal 3 2 3 2 7 2 2 2" xfId="3714"/>
    <cellStyle name="Normal 3 2 3 2 7 2 2 2 2" xfId="3715"/>
    <cellStyle name="Normal 3 2 3 2 7 2 2 2 2 2" xfId="24601"/>
    <cellStyle name="Normal 3 2 3 2 7 2 2 2 2 2 2" xfId="54513"/>
    <cellStyle name="Normal 3 2 3 2 7 2 2 2 2 3" xfId="33629"/>
    <cellStyle name="Normal 3 2 3 2 7 2 2 2 3" xfId="17123"/>
    <cellStyle name="Normal 3 2 3 2 7 2 2 2 3 2" xfId="47035"/>
    <cellStyle name="Normal 3 2 3 2 7 2 2 2 4" xfId="33628"/>
    <cellStyle name="Normal 3 2 3 2 7 2 2 3" xfId="3716"/>
    <cellStyle name="Normal 3 2 3 2 7 2 2 3 2" xfId="24600"/>
    <cellStyle name="Normal 3 2 3 2 7 2 2 3 2 2" xfId="54512"/>
    <cellStyle name="Normal 3 2 3 2 7 2 2 3 3" xfId="33630"/>
    <cellStyle name="Normal 3 2 3 2 7 2 2 4" xfId="17122"/>
    <cellStyle name="Normal 3 2 3 2 7 2 2 4 2" xfId="47034"/>
    <cellStyle name="Normal 3 2 3 2 7 2 2 5" xfId="33627"/>
    <cellStyle name="Normal 3 2 3 2 7 2 3" xfId="3717"/>
    <cellStyle name="Normal 3 2 3 2 7 2 3 2" xfId="3718"/>
    <cellStyle name="Normal 3 2 3 2 7 2 3 2 2" xfId="24602"/>
    <cellStyle name="Normal 3 2 3 2 7 2 3 2 2 2" xfId="54514"/>
    <cellStyle name="Normal 3 2 3 2 7 2 3 2 3" xfId="33632"/>
    <cellStyle name="Normal 3 2 3 2 7 2 3 3" xfId="17124"/>
    <cellStyle name="Normal 3 2 3 2 7 2 3 3 2" xfId="47036"/>
    <cellStyle name="Normal 3 2 3 2 7 2 3 4" xfId="33631"/>
    <cellStyle name="Normal 3 2 3 2 7 2 4" xfId="3719"/>
    <cellStyle name="Normal 3 2 3 2 7 2 4 2" xfId="24599"/>
    <cellStyle name="Normal 3 2 3 2 7 2 4 2 2" xfId="54511"/>
    <cellStyle name="Normal 3 2 3 2 7 2 4 3" xfId="33633"/>
    <cellStyle name="Normal 3 2 3 2 7 2 5" xfId="17121"/>
    <cellStyle name="Normal 3 2 3 2 7 2 5 2" xfId="47033"/>
    <cellStyle name="Normal 3 2 3 2 7 2 6" xfId="33626"/>
    <cellStyle name="Normal 3 2 3 2 7 3" xfId="3720"/>
    <cellStyle name="Normal 3 2 3 2 7 3 2" xfId="3721"/>
    <cellStyle name="Normal 3 2 3 2 7 3 2 2" xfId="3722"/>
    <cellStyle name="Normal 3 2 3 2 7 3 2 2 2" xfId="24604"/>
    <cellStyle name="Normal 3 2 3 2 7 3 2 2 2 2" xfId="54516"/>
    <cellStyle name="Normal 3 2 3 2 7 3 2 2 3" xfId="33636"/>
    <cellStyle name="Normal 3 2 3 2 7 3 2 3" xfId="17126"/>
    <cellStyle name="Normal 3 2 3 2 7 3 2 3 2" xfId="47038"/>
    <cellStyle name="Normal 3 2 3 2 7 3 2 4" xfId="33635"/>
    <cellStyle name="Normal 3 2 3 2 7 3 3" xfId="3723"/>
    <cellStyle name="Normal 3 2 3 2 7 3 3 2" xfId="24603"/>
    <cellStyle name="Normal 3 2 3 2 7 3 3 2 2" xfId="54515"/>
    <cellStyle name="Normal 3 2 3 2 7 3 3 3" xfId="33637"/>
    <cellStyle name="Normal 3 2 3 2 7 3 4" xfId="17125"/>
    <cellStyle name="Normal 3 2 3 2 7 3 4 2" xfId="47037"/>
    <cellStyle name="Normal 3 2 3 2 7 3 5" xfId="33634"/>
    <cellStyle name="Normal 3 2 3 2 7 4" xfId="3724"/>
    <cellStyle name="Normal 3 2 3 2 7 4 2" xfId="3725"/>
    <cellStyle name="Normal 3 2 3 2 7 4 2 2" xfId="24605"/>
    <cellStyle name="Normal 3 2 3 2 7 4 2 2 2" xfId="54517"/>
    <cellStyle name="Normal 3 2 3 2 7 4 2 3" xfId="33639"/>
    <cellStyle name="Normal 3 2 3 2 7 4 3" xfId="17127"/>
    <cellStyle name="Normal 3 2 3 2 7 4 3 2" xfId="47039"/>
    <cellStyle name="Normal 3 2 3 2 7 4 4" xfId="33638"/>
    <cellStyle name="Normal 3 2 3 2 7 5" xfId="3726"/>
    <cellStyle name="Normal 3 2 3 2 7 5 2" xfId="23068"/>
    <cellStyle name="Normal 3 2 3 2 7 5 2 2" xfId="52980"/>
    <cellStyle name="Normal 3 2 3 2 7 5 3" xfId="33640"/>
    <cellStyle name="Normal 3 2 3 2 7 6" xfId="15590"/>
    <cellStyle name="Normal 3 2 3 2 7 6 2" xfId="45502"/>
    <cellStyle name="Normal 3 2 3 2 7 7" xfId="30546"/>
    <cellStyle name="Normal 3 2 3 2 8" xfId="3727"/>
    <cellStyle name="Normal 3 2 3 2 8 2" xfId="3728"/>
    <cellStyle name="Normal 3 2 3 2 8 2 2" xfId="3729"/>
    <cellStyle name="Normal 3 2 3 2 8 2 2 2" xfId="3730"/>
    <cellStyle name="Normal 3 2 3 2 8 2 2 2 2" xfId="3731"/>
    <cellStyle name="Normal 3 2 3 2 8 2 2 2 2 2" xfId="24609"/>
    <cellStyle name="Normal 3 2 3 2 8 2 2 2 2 2 2" xfId="54521"/>
    <cellStyle name="Normal 3 2 3 2 8 2 2 2 2 3" xfId="33645"/>
    <cellStyle name="Normal 3 2 3 2 8 2 2 2 3" xfId="17131"/>
    <cellStyle name="Normal 3 2 3 2 8 2 2 2 3 2" xfId="47043"/>
    <cellStyle name="Normal 3 2 3 2 8 2 2 2 4" xfId="33644"/>
    <cellStyle name="Normal 3 2 3 2 8 2 2 3" xfId="3732"/>
    <cellStyle name="Normal 3 2 3 2 8 2 2 3 2" xfId="24608"/>
    <cellStyle name="Normal 3 2 3 2 8 2 2 3 2 2" xfId="54520"/>
    <cellStyle name="Normal 3 2 3 2 8 2 2 3 3" xfId="33646"/>
    <cellStyle name="Normal 3 2 3 2 8 2 2 4" xfId="17130"/>
    <cellStyle name="Normal 3 2 3 2 8 2 2 4 2" xfId="47042"/>
    <cellStyle name="Normal 3 2 3 2 8 2 2 5" xfId="33643"/>
    <cellStyle name="Normal 3 2 3 2 8 2 3" xfId="3733"/>
    <cellStyle name="Normal 3 2 3 2 8 2 3 2" xfId="3734"/>
    <cellStyle name="Normal 3 2 3 2 8 2 3 2 2" xfId="24610"/>
    <cellStyle name="Normal 3 2 3 2 8 2 3 2 2 2" xfId="54522"/>
    <cellStyle name="Normal 3 2 3 2 8 2 3 2 3" xfId="33648"/>
    <cellStyle name="Normal 3 2 3 2 8 2 3 3" xfId="17132"/>
    <cellStyle name="Normal 3 2 3 2 8 2 3 3 2" xfId="47044"/>
    <cellStyle name="Normal 3 2 3 2 8 2 3 4" xfId="33647"/>
    <cellStyle name="Normal 3 2 3 2 8 2 4" xfId="3735"/>
    <cellStyle name="Normal 3 2 3 2 8 2 4 2" xfId="24607"/>
    <cellStyle name="Normal 3 2 3 2 8 2 4 2 2" xfId="54519"/>
    <cellStyle name="Normal 3 2 3 2 8 2 4 3" xfId="33649"/>
    <cellStyle name="Normal 3 2 3 2 8 2 5" xfId="17129"/>
    <cellStyle name="Normal 3 2 3 2 8 2 5 2" xfId="47041"/>
    <cellStyle name="Normal 3 2 3 2 8 2 6" xfId="33642"/>
    <cellStyle name="Normal 3 2 3 2 8 3" xfId="3736"/>
    <cellStyle name="Normal 3 2 3 2 8 3 2" xfId="3737"/>
    <cellStyle name="Normal 3 2 3 2 8 3 2 2" xfId="3738"/>
    <cellStyle name="Normal 3 2 3 2 8 3 2 2 2" xfId="24612"/>
    <cellStyle name="Normal 3 2 3 2 8 3 2 2 2 2" xfId="54524"/>
    <cellStyle name="Normal 3 2 3 2 8 3 2 2 3" xfId="33652"/>
    <cellStyle name="Normal 3 2 3 2 8 3 2 3" xfId="17134"/>
    <cellStyle name="Normal 3 2 3 2 8 3 2 3 2" xfId="47046"/>
    <cellStyle name="Normal 3 2 3 2 8 3 2 4" xfId="33651"/>
    <cellStyle name="Normal 3 2 3 2 8 3 3" xfId="3739"/>
    <cellStyle name="Normal 3 2 3 2 8 3 3 2" xfId="24611"/>
    <cellStyle name="Normal 3 2 3 2 8 3 3 2 2" xfId="54523"/>
    <cellStyle name="Normal 3 2 3 2 8 3 3 3" xfId="33653"/>
    <cellStyle name="Normal 3 2 3 2 8 3 4" xfId="17133"/>
    <cellStyle name="Normal 3 2 3 2 8 3 4 2" xfId="47045"/>
    <cellStyle name="Normal 3 2 3 2 8 3 5" xfId="33650"/>
    <cellStyle name="Normal 3 2 3 2 8 4" xfId="3740"/>
    <cellStyle name="Normal 3 2 3 2 8 4 2" xfId="3741"/>
    <cellStyle name="Normal 3 2 3 2 8 4 2 2" xfId="24613"/>
    <cellStyle name="Normal 3 2 3 2 8 4 2 2 2" xfId="54525"/>
    <cellStyle name="Normal 3 2 3 2 8 4 2 3" xfId="33655"/>
    <cellStyle name="Normal 3 2 3 2 8 4 3" xfId="17135"/>
    <cellStyle name="Normal 3 2 3 2 8 4 3 2" xfId="47047"/>
    <cellStyle name="Normal 3 2 3 2 8 4 4" xfId="33654"/>
    <cellStyle name="Normal 3 2 3 2 8 5" xfId="3742"/>
    <cellStyle name="Normal 3 2 3 2 8 5 2" xfId="24606"/>
    <cellStyle name="Normal 3 2 3 2 8 5 2 2" xfId="54518"/>
    <cellStyle name="Normal 3 2 3 2 8 5 3" xfId="33656"/>
    <cellStyle name="Normal 3 2 3 2 8 6" xfId="17128"/>
    <cellStyle name="Normal 3 2 3 2 8 6 2" xfId="47040"/>
    <cellStyle name="Normal 3 2 3 2 8 7" xfId="33641"/>
    <cellStyle name="Normal 3 2 3 2 9" xfId="3743"/>
    <cellStyle name="Normal 3 2 3 2 9 2" xfId="3744"/>
    <cellStyle name="Normal 3 2 3 2 9 2 2" xfId="3745"/>
    <cellStyle name="Normal 3 2 3 2 9 2 2 2" xfId="3746"/>
    <cellStyle name="Normal 3 2 3 2 9 2 2 2 2" xfId="24616"/>
    <cellStyle name="Normal 3 2 3 2 9 2 2 2 2 2" xfId="54528"/>
    <cellStyle name="Normal 3 2 3 2 9 2 2 2 3" xfId="33660"/>
    <cellStyle name="Normal 3 2 3 2 9 2 2 3" xfId="17138"/>
    <cellStyle name="Normal 3 2 3 2 9 2 2 3 2" xfId="47050"/>
    <cellStyle name="Normal 3 2 3 2 9 2 2 4" xfId="33659"/>
    <cellStyle name="Normal 3 2 3 2 9 2 3" xfId="3747"/>
    <cellStyle name="Normal 3 2 3 2 9 2 3 2" xfId="24615"/>
    <cellStyle name="Normal 3 2 3 2 9 2 3 2 2" xfId="54527"/>
    <cellStyle name="Normal 3 2 3 2 9 2 3 3" xfId="33661"/>
    <cellStyle name="Normal 3 2 3 2 9 2 4" xfId="17137"/>
    <cellStyle name="Normal 3 2 3 2 9 2 4 2" xfId="47049"/>
    <cellStyle name="Normal 3 2 3 2 9 2 5" xfId="33658"/>
    <cellStyle name="Normal 3 2 3 2 9 3" xfId="3748"/>
    <cellStyle name="Normal 3 2 3 2 9 3 2" xfId="3749"/>
    <cellStyle name="Normal 3 2 3 2 9 3 2 2" xfId="24617"/>
    <cellStyle name="Normal 3 2 3 2 9 3 2 2 2" xfId="54529"/>
    <cellStyle name="Normal 3 2 3 2 9 3 2 3" xfId="33663"/>
    <cellStyle name="Normal 3 2 3 2 9 3 3" xfId="17139"/>
    <cellStyle name="Normal 3 2 3 2 9 3 3 2" xfId="47051"/>
    <cellStyle name="Normal 3 2 3 2 9 3 4" xfId="33662"/>
    <cellStyle name="Normal 3 2 3 2 9 4" xfId="3750"/>
    <cellStyle name="Normal 3 2 3 2 9 4 2" xfId="24614"/>
    <cellStyle name="Normal 3 2 3 2 9 4 2 2" xfId="54526"/>
    <cellStyle name="Normal 3 2 3 2 9 4 3" xfId="33664"/>
    <cellStyle name="Normal 3 2 3 2 9 5" xfId="17136"/>
    <cellStyle name="Normal 3 2 3 2 9 5 2" xfId="47048"/>
    <cellStyle name="Normal 3 2 3 2 9 6" xfId="33657"/>
    <cellStyle name="Normal 3 2 3 3" xfId="141"/>
    <cellStyle name="Normal 3 2 3 3 10" xfId="3751"/>
    <cellStyle name="Normal 3 2 3 3 10 2" xfId="3752"/>
    <cellStyle name="Normal 3 2 3 3 10 2 2" xfId="24618"/>
    <cellStyle name="Normal 3 2 3 3 10 2 2 2" xfId="54530"/>
    <cellStyle name="Normal 3 2 3 3 10 2 3" xfId="33666"/>
    <cellStyle name="Normal 3 2 3 3 10 3" xfId="17140"/>
    <cellStyle name="Normal 3 2 3 3 10 3 2" xfId="47052"/>
    <cellStyle name="Normal 3 2 3 3 10 4" xfId="33665"/>
    <cellStyle name="Normal 3 2 3 3 11" xfId="3753"/>
    <cellStyle name="Normal 3 2 3 3 11 2" xfId="22605"/>
    <cellStyle name="Normal 3 2 3 3 11 2 2" xfId="52517"/>
    <cellStyle name="Normal 3 2 3 3 11 3" xfId="33667"/>
    <cellStyle name="Normal 3 2 3 3 12" xfId="15127"/>
    <cellStyle name="Normal 3 2 3 3 12 2" xfId="45039"/>
    <cellStyle name="Normal 3 2 3 3 13" xfId="30083"/>
    <cellStyle name="Normal 3 2 3 3 14" xfId="60002"/>
    <cellStyle name="Normal 3 2 3 3 2" xfId="397"/>
    <cellStyle name="Normal 3 2 3 3 2 2" xfId="3754"/>
    <cellStyle name="Normal 3 2 3 3 2 2 2" xfId="3755"/>
    <cellStyle name="Normal 3 2 3 3 2 2 2 2" xfId="3756"/>
    <cellStyle name="Normal 3 2 3 3 2 2 2 2 2" xfId="3757"/>
    <cellStyle name="Normal 3 2 3 3 2 2 2 2 2 2" xfId="24621"/>
    <cellStyle name="Normal 3 2 3 3 2 2 2 2 2 2 2" xfId="54533"/>
    <cellStyle name="Normal 3 2 3 3 2 2 2 2 2 3" xfId="33671"/>
    <cellStyle name="Normal 3 2 3 3 2 2 2 2 3" xfId="17143"/>
    <cellStyle name="Normal 3 2 3 3 2 2 2 2 3 2" xfId="47055"/>
    <cellStyle name="Normal 3 2 3 3 2 2 2 2 4" xfId="33670"/>
    <cellStyle name="Normal 3 2 3 3 2 2 2 3" xfId="3758"/>
    <cellStyle name="Normal 3 2 3 3 2 2 2 3 2" xfId="24620"/>
    <cellStyle name="Normal 3 2 3 3 2 2 2 3 2 2" xfId="54532"/>
    <cellStyle name="Normal 3 2 3 3 2 2 2 3 3" xfId="33672"/>
    <cellStyle name="Normal 3 2 3 3 2 2 2 4" xfId="17142"/>
    <cellStyle name="Normal 3 2 3 3 2 2 2 4 2" xfId="47054"/>
    <cellStyle name="Normal 3 2 3 3 2 2 2 5" xfId="33669"/>
    <cellStyle name="Normal 3 2 3 3 2 2 3" xfId="3759"/>
    <cellStyle name="Normal 3 2 3 3 2 2 3 2" xfId="3760"/>
    <cellStyle name="Normal 3 2 3 3 2 2 3 2 2" xfId="24622"/>
    <cellStyle name="Normal 3 2 3 3 2 2 3 2 2 2" xfId="54534"/>
    <cellStyle name="Normal 3 2 3 3 2 2 3 2 3" xfId="33674"/>
    <cellStyle name="Normal 3 2 3 3 2 2 3 3" xfId="17144"/>
    <cellStyle name="Normal 3 2 3 3 2 2 3 3 2" xfId="47056"/>
    <cellStyle name="Normal 3 2 3 3 2 2 3 4" xfId="33673"/>
    <cellStyle name="Normal 3 2 3 3 2 2 4" xfId="3761"/>
    <cellStyle name="Normal 3 2 3 3 2 2 4 2" xfId="24619"/>
    <cellStyle name="Normal 3 2 3 3 2 2 4 2 2" xfId="54531"/>
    <cellStyle name="Normal 3 2 3 3 2 2 4 3" xfId="33675"/>
    <cellStyle name="Normal 3 2 3 3 2 2 5" xfId="17141"/>
    <cellStyle name="Normal 3 2 3 3 2 2 5 2" xfId="47053"/>
    <cellStyle name="Normal 3 2 3 3 2 2 6" xfId="33668"/>
    <cellStyle name="Normal 3 2 3 3 2 3" xfId="3762"/>
    <cellStyle name="Normal 3 2 3 3 2 3 2" xfId="3763"/>
    <cellStyle name="Normal 3 2 3 3 2 3 2 2" xfId="3764"/>
    <cellStyle name="Normal 3 2 3 3 2 3 2 2 2" xfId="3765"/>
    <cellStyle name="Normal 3 2 3 3 2 3 2 2 2 2" xfId="24625"/>
    <cellStyle name="Normal 3 2 3 3 2 3 2 2 2 2 2" xfId="54537"/>
    <cellStyle name="Normal 3 2 3 3 2 3 2 2 2 3" xfId="33679"/>
    <cellStyle name="Normal 3 2 3 3 2 3 2 2 3" xfId="17147"/>
    <cellStyle name="Normal 3 2 3 3 2 3 2 2 3 2" xfId="47059"/>
    <cellStyle name="Normal 3 2 3 3 2 3 2 2 4" xfId="33678"/>
    <cellStyle name="Normal 3 2 3 3 2 3 2 3" xfId="3766"/>
    <cellStyle name="Normal 3 2 3 3 2 3 2 3 2" xfId="24624"/>
    <cellStyle name="Normal 3 2 3 3 2 3 2 3 2 2" xfId="54536"/>
    <cellStyle name="Normal 3 2 3 3 2 3 2 3 3" xfId="33680"/>
    <cellStyle name="Normal 3 2 3 3 2 3 2 4" xfId="17146"/>
    <cellStyle name="Normal 3 2 3 3 2 3 2 4 2" xfId="47058"/>
    <cellStyle name="Normal 3 2 3 3 2 3 2 5" xfId="33677"/>
    <cellStyle name="Normal 3 2 3 3 2 3 3" xfId="3767"/>
    <cellStyle name="Normal 3 2 3 3 2 3 3 2" xfId="3768"/>
    <cellStyle name="Normal 3 2 3 3 2 3 3 2 2" xfId="24626"/>
    <cellStyle name="Normal 3 2 3 3 2 3 3 2 2 2" xfId="54538"/>
    <cellStyle name="Normal 3 2 3 3 2 3 3 2 3" xfId="33682"/>
    <cellStyle name="Normal 3 2 3 3 2 3 3 3" xfId="17148"/>
    <cellStyle name="Normal 3 2 3 3 2 3 3 3 2" xfId="47060"/>
    <cellStyle name="Normal 3 2 3 3 2 3 3 4" xfId="33681"/>
    <cellStyle name="Normal 3 2 3 3 2 3 4" xfId="3769"/>
    <cellStyle name="Normal 3 2 3 3 2 3 4 2" xfId="24623"/>
    <cellStyle name="Normal 3 2 3 3 2 3 4 2 2" xfId="54535"/>
    <cellStyle name="Normal 3 2 3 3 2 3 4 3" xfId="33683"/>
    <cellStyle name="Normal 3 2 3 3 2 3 5" xfId="17145"/>
    <cellStyle name="Normal 3 2 3 3 2 3 5 2" xfId="47057"/>
    <cellStyle name="Normal 3 2 3 3 2 3 6" xfId="33676"/>
    <cellStyle name="Normal 3 2 3 3 2 4" xfId="3770"/>
    <cellStyle name="Normal 3 2 3 3 2 4 2" xfId="3771"/>
    <cellStyle name="Normal 3 2 3 3 2 4 2 2" xfId="3772"/>
    <cellStyle name="Normal 3 2 3 3 2 4 2 2 2" xfId="24628"/>
    <cellStyle name="Normal 3 2 3 3 2 4 2 2 2 2" xfId="54540"/>
    <cellStyle name="Normal 3 2 3 3 2 4 2 2 3" xfId="33686"/>
    <cellStyle name="Normal 3 2 3 3 2 4 2 3" xfId="17150"/>
    <cellStyle name="Normal 3 2 3 3 2 4 2 3 2" xfId="47062"/>
    <cellStyle name="Normal 3 2 3 3 2 4 2 4" xfId="33685"/>
    <cellStyle name="Normal 3 2 3 3 2 4 3" xfId="3773"/>
    <cellStyle name="Normal 3 2 3 3 2 4 3 2" xfId="24627"/>
    <cellStyle name="Normal 3 2 3 3 2 4 3 2 2" xfId="54539"/>
    <cellStyle name="Normal 3 2 3 3 2 4 3 3" xfId="33687"/>
    <cellStyle name="Normal 3 2 3 3 2 4 4" xfId="17149"/>
    <cellStyle name="Normal 3 2 3 3 2 4 4 2" xfId="47061"/>
    <cellStyle name="Normal 3 2 3 3 2 4 5" xfId="33684"/>
    <cellStyle name="Normal 3 2 3 3 2 5" xfId="3774"/>
    <cellStyle name="Normal 3 2 3 3 2 5 2" xfId="3775"/>
    <cellStyle name="Normal 3 2 3 3 2 5 2 2" xfId="24629"/>
    <cellStyle name="Normal 3 2 3 3 2 5 2 2 2" xfId="54541"/>
    <cellStyle name="Normal 3 2 3 3 2 5 2 3" xfId="33689"/>
    <cellStyle name="Normal 3 2 3 3 2 5 3" xfId="17151"/>
    <cellStyle name="Normal 3 2 3 3 2 5 3 2" xfId="47063"/>
    <cellStyle name="Normal 3 2 3 3 2 5 4" xfId="33688"/>
    <cellStyle name="Normal 3 2 3 3 2 6" xfId="3776"/>
    <cellStyle name="Normal 3 2 3 3 2 6 2" xfId="22860"/>
    <cellStyle name="Normal 3 2 3 3 2 6 2 2" xfId="52772"/>
    <cellStyle name="Normal 3 2 3 3 2 6 3" xfId="33690"/>
    <cellStyle name="Normal 3 2 3 3 2 7" xfId="15382"/>
    <cellStyle name="Normal 3 2 3 3 2 7 2" xfId="45294"/>
    <cellStyle name="Normal 3 2 3 3 2 8" xfId="30338"/>
    <cellStyle name="Normal 3 2 3 3 3" xfId="272"/>
    <cellStyle name="Normal 3 2 3 3 3 2" xfId="3777"/>
    <cellStyle name="Normal 3 2 3 3 3 2 2" xfId="3778"/>
    <cellStyle name="Normal 3 2 3 3 3 2 2 2" xfId="3779"/>
    <cellStyle name="Normal 3 2 3 3 3 2 2 2 2" xfId="3780"/>
    <cellStyle name="Normal 3 2 3 3 3 2 2 2 2 2" xfId="24632"/>
    <cellStyle name="Normal 3 2 3 3 3 2 2 2 2 2 2" xfId="54544"/>
    <cellStyle name="Normal 3 2 3 3 3 2 2 2 2 3" xfId="33694"/>
    <cellStyle name="Normal 3 2 3 3 3 2 2 2 3" xfId="17154"/>
    <cellStyle name="Normal 3 2 3 3 3 2 2 2 3 2" xfId="47066"/>
    <cellStyle name="Normal 3 2 3 3 3 2 2 2 4" xfId="33693"/>
    <cellStyle name="Normal 3 2 3 3 3 2 2 3" xfId="3781"/>
    <cellStyle name="Normal 3 2 3 3 3 2 2 3 2" xfId="24631"/>
    <cellStyle name="Normal 3 2 3 3 3 2 2 3 2 2" xfId="54543"/>
    <cellStyle name="Normal 3 2 3 3 3 2 2 3 3" xfId="33695"/>
    <cellStyle name="Normal 3 2 3 3 3 2 2 4" xfId="17153"/>
    <cellStyle name="Normal 3 2 3 3 3 2 2 4 2" xfId="47065"/>
    <cellStyle name="Normal 3 2 3 3 3 2 2 5" xfId="33692"/>
    <cellStyle name="Normal 3 2 3 3 3 2 3" xfId="3782"/>
    <cellStyle name="Normal 3 2 3 3 3 2 3 2" xfId="3783"/>
    <cellStyle name="Normal 3 2 3 3 3 2 3 2 2" xfId="24633"/>
    <cellStyle name="Normal 3 2 3 3 3 2 3 2 2 2" xfId="54545"/>
    <cellStyle name="Normal 3 2 3 3 3 2 3 2 3" xfId="33697"/>
    <cellStyle name="Normal 3 2 3 3 3 2 3 3" xfId="17155"/>
    <cellStyle name="Normal 3 2 3 3 3 2 3 3 2" xfId="47067"/>
    <cellStyle name="Normal 3 2 3 3 3 2 3 4" xfId="33696"/>
    <cellStyle name="Normal 3 2 3 3 3 2 4" xfId="3784"/>
    <cellStyle name="Normal 3 2 3 3 3 2 4 2" xfId="24630"/>
    <cellStyle name="Normal 3 2 3 3 3 2 4 2 2" xfId="54542"/>
    <cellStyle name="Normal 3 2 3 3 3 2 4 3" xfId="33698"/>
    <cellStyle name="Normal 3 2 3 3 3 2 5" xfId="17152"/>
    <cellStyle name="Normal 3 2 3 3 3 2 5 2" xfId="47064"/>
    <cellStyle name="Normal 3 2 3 3 3 2 6" xfId="33691"/>
    <cellStyle name="Normal 3 2 3 3 3 3" xfId="3785"/>
    <cellStyle name="Normal 3 2 3 3 3 3 2" xfId="3786"/>
    <cellStyle name="Normal 3 2 3 3 3 3 2 2" xfId="3787"/>
    <cellStyle name="Normal 3 2 3 3 3 3 2 2 2" xfId="3788"/>
    <cellStyle name="Normal 3 2 3 3 3 3 2 2 2 2" xfId="24636"/>
    <cellStyle name="Normal 3 2 3 3 3 3 2 2 2 2 2" xfId="54548"/>
    <cellStyle name="Normal 3 2 3 3 3 3 2 2 2 3" xfId="33702"/>
    <cellStyle name="Normal 3 2 3 3 3 3 2 2 3" xfId="17158"/>
    <cellStyle name="Normal 3 2 3 3 3 3 2 2 3 2" xfId="47070"/>
    <cellStyle name="Normal 3 2 3 3 3 3 2 2 4" xfId="33701"/>
    <cellStyle name="Normal 3 2 3 3 3 3 2 3" xfId="3789"/>
    <cellStyle name="Normal 3 2 3 3 3 3 2 3 2" xfId="24635"/>
    <cellStyle name="Normal 3 2 3 3 3 3 2 3 2 2" xfId="54547"/>
    <cellStyle name="Normal 3 2 3 3 3 3 2 3 3" xfId="33703"/>
    <cellStyle name="Normal 3 2 3 3 3 3 2 4" xfId="17157"/>
    <cellStyle name="Normal 3 2 3 3 3 3 2 4 2" xfId="47069"/>
    <cellStyle name="Normal 3 2 3 3 3 3 2 5" xfId="33700"/>
    <cellStyle name="Normal 3 2 3 3 3 3 3" xfId="3790"/>
    <cellStyle name="Normal 3 2 3 3 3 3 3 2" xfId="3791"/>
    <cellStyle name="Normal 3 2 3 3 3 3 3 2 2" xfId="24637"/>
    <cellStyle name="Normal 3 2 3 3 3 3 3 2 2 2" xfId="54549"/>
    <cellStyle name="Normal 3 2 3 3 3 3 3 2 3" xfId="33705"/>
    <cellStyle name="Normal 3 2 3 3 3 3 3 3" xfId="17159"/>
    <cellStyle name="Normal 3 2 3 3 3 3 3 3 2" xfId="47071"/>
    <cellStyle name="Normal 3 2 3 3 3 3 3 4" xfId="33704"/>
    <cellStyle name="Normal 3 2 3 3 3 3 4" xfId="3792"/>
    <cellStyle name="Normal 3 2 3 3 3 3 4 2" xfId="24634"/>
    <cellStyle name="Normal 3 2 3 3 3 3 4 2 2" xfId="54546"/>
    <cellStyle name="Normal 3 2 3 3 3 3 4 3" xfId="33706"/>
    <cellStyle name="Normal 3 2 3 3 3 3 5" xfId="17156"/>
    <cellStyle name="Normal 3 2 3 3 3 3 5 2" xfId="47068"/>
    <cellStyle name="Normal 3 2 3 3 3 3 6" xfId="33699"/>
    <cellStyle name="Normal 3 2 3 3 3 4" xfId="3793"/>
    <cellStyle name="Normal 3 2 3 3 3 4 2" xfId="3794"/>
    <cellStyle name="Normal 3 2 3 3 3 4 2 2" xfId="3795"/>
    <cellStyle name="Normal 3 2 3 3 3 4 2 2 2" xfId="24639"/>
    <cellStyle name="Normal 3 2 3 3 3 4 2 2 2 2" xfId="54551"/>
    <cellStyle name="Normal 3 2 3 3 3 4 2 2 3" xfId="33709"/>
    <cellStyle name="Normal 3 2 3 3 3 4 2 3" xfId="17161"/>
    <cellStyle name="Normal 3 2 3 3 3 4 2 3 2" xfId="47073"/>
    <cellStyle name="Normal 3 2 3 3 3 4 2 4" xfId="33708"/>
    <cellStyle name="Normal 3 2 3 3 3 4 3" xfId="3796"/>
    <cellStyle name="Normal 3 2 3 3 3 4 3 2" xfId="24638"/>
    <cellStyle name="Normal 3 2 3 3 3 4 3 2 2" xfId="54550"/>
    <cellStyle name="Normal 3 2 3 3 3 4 3 3" xfId="33710"/>
    <cellStyle name="Normal 3 2 3 3 3 4 4" xfId="17160"/>
    <cellStyle name="Normal 3 2 3 3 3 4 4 2" xfId="47072"/>
    <cellStyle name="Normal 3 2 3 3 3 4 5" xfId="33707"/>
    <cellStyle name="Normal 3 2 3 3 3 5" xfId="3797"/>
    <cellStyle name="Normal 3 2 3 3 3 5 2" xfId="3798"/>
    <cellStyle name="Normal 3 2 3 3 3 5 2 2" xfId="24640"/>
    <cellStyle name="Normal 3 2 3 3 3 5 2 2 2" xfId="54552"/>
    <cellStyle name="Normal 3 2 3 3 3 5 2 3" xfId="33712"/>
    <cellStyle name="Normal 3 2 3 3 3 5 3" xfId="17162"/>
    <cellStyle name="Normal 3 2 3 3 3 5 3 2" xfId="47074"/>
    <cellStyle name="Normal 3 2 3 3 3 5 4" xfId="33711"/>
    <cellStyle name="Normal 3 2 3 3 3 6" xfId="3799"/>
    <cellStyle name="Normal 3 2 3 3 3 6 2" xfId="22736"/>
    <cellStyle name="Normal 3 2 3 3 3 6 2 2" xfId="52648"/>
    <cellStyle name="Normal 3 2 3 3 3 6 3" xfId="33713"/>
    <cellStyle name="Normal 3 2 3 3 3 7" xfId="15258"/>
    <cellStyle name="Normal 3 2 3 3 3 7 2" xfId="45170"/>
    <cellStyle name="Normal 3 2 3 3 3 8" xfId="30214"/>
    <cellStyle name="Normal 3 2 3 3 4" xfId="522"/>
    <cellStyle name="Normal 3 2 3 3 4 2" xfId="3800"/>
    <cellStyle name="Normal 3 2 3 3 4 2 2" xfId="3801"/>
    <cellStyle name="Normal 3 2 3 3 4 2 2 2" xfId="3802"/>
    <cellStyle name="Normal 3 2 3 3 4 2 2 2 2" xfId="3803"/>
    <cellStyle name="Normal 3 2 3 3 4 2 2 2 2 2" xfId="24643"/>
    <cellStyle name="Normal 3 2 3 3 4 2 2 2 2 2 2" xfId="54555"/>
    <cellStyle name="Normal 3 2 3 3 4 2 2 2 2 3" xfId="33717"/>
    <cellStyle name="Normal 3 2 3 3 4 2 2 2 3" xfId="17165"/>
    <cellStyle name="Normal 3 2 3 3 4 2 2 2 3 2" xfId="47077"/>
    <cellStyle name="Normal 3 2 3 3 4 2 2 2 4" xfId="33716"/>
    <cellStyle name="Normal 3 2 3 3 4 2 2 3" xfId="3804"/>
    <cellStyle name="Normal 3 2 3 3 4 2 2 3 2" xfId="24642"/>
    <cellStyle name="Normal 3 2 3 3 4 2 2 3 2 2" xfId="54554"/>
    <cellStyle name="Normal 3 2 3 3 4 2 2 3 3" xfId="33718"/>
    <cellStyle name="Normal 3 2 3 3 4 2 2 4" xfId="17164"/>
    <cellStyle name="Normal 3 2 3 3 4 2 2 4 2" xfId="47076"/>
    <cellStyle name="Normal 3 2 3 3 4 2 2 5" xfId="33715"/>
    <cellStyle name="Normal 3 2 3 3 4 2 3" xfId="3805"/>
    <cellStyle name="Normal 3 2 3 3 4 2 3 2" xfId="3806"/>
    <cellStyle name="Normal 3 2 3 3 4 2 3 2 2" xfId="24644"/>
    <cellStyle name="Normal 3 2 3 3 4 2 3 2 2 2" xfId="54556"/>
    <cellStyle name="Normal 3 2 3 3 4 2 3 2 3" xfId="33720"/>
    <cellStyle name="Normal 3 2 3 3 4 2 3 3" xfId="17166"/>
    <cellStyle name="Normal 3 2 3 3 4 2 3 3 2" xfId="47078"/>
    <cellStyle name="Normal 3 2 3 3 4 2 3 4" xfId="33719"/>
    <cellStyle name="Normal 3 2 3 3 4 2 4" xfId="3807"/>
    <cellStyle name="Normal 3 2 3 3 4 2 4 2" xfId="24641"/>
    <cellStyle name="Normal 3 2 3 3 4 2 4 2 2" xfId="54553"/>
    <cellStyle name="Normal 3 2 3 3 4 2 4 3" xfId="33721"/>
    <cellStyle name="Normal 3 2 3 3 4 2 5" xfId="17163"/>
    <cellStyle name="Normal 3 2 3 3 4 2 5 2" xfId="47075"/>
    <cellStyle name="Normal 3 2 3 3 4 2 6" xfId="33714"/>
    <cellStyle name="Normal 3 2 3 3 4 3" xfId="3808"/>
    <cellStyle name="Normal 3 2 3 3 4 3 2" xfId="3809"/>
    <cellStyle name="Normal 3 2 3 3 4 3 2 2" xfId="3810"/>
    <cellStyle name="Normal 3 2 3 3 4 3 2 2 2" xfId="24646"/>
    <cellStyle name="Normal 3 2 3 3 4 3 2 2 2 2" xfId="54558"/>
    <cellStyle name="Normal 3 2 3 3 4 3 2 2 3" xfId="33724"/>
    <cellStyle name="Normal 3 2 3 3 4 3 2 3" xfId="17168"/>
    <cellStyle name="Normal 3 2 3 3 4 3 2 3 2" xfId="47080"/>
    <cellStyle name="Normal 3 2 3 3 4 3 2 4" xfId="33723"/>
    <cellStyle name="Normal 3 2 3 3 4 3 3" xfId="3811"/>
    <cellStyle name="Normal 3 2 3 3 4 3 3 2" xfId="24645"/>
    <cellStyle name="Normal 3 2 3 3 4 3 3 2 2" xfId="54557"/>
    <cellStyle name="Normal 3 2 3 3 4 3 3 3" xfId="33725"/>
    <cellStyle name="Normal 3 2 3 3 4 3 4" xfId="17167"/>
    <cellStyle name="Normal 3 2 3 3 4 3 4 2" xfId="47079"/>
    <cellStyle name="Normal 3 2 3 3 4 3 5" xfId="33722"/>
    <cellStyle name="Normal 3 2 3 3 4 4" xfId="3812"/>
    <cellStyle name="Normal 3 2 3 3 4 4 2" xfId="3813"/>
    <cellStyle name="Normal 3 2 3 3 4 4 2 2" xfId="24647"/>
    <cellStyle name="Normal 3 2 3 3 4 4 2 2 2" xfId="54559"/>
    <cellStyle name="Normal 3 2 3 3 4 4 2 3" xfId="33727"/>
    <cellStyle name="Normal 3 2 3 3 4 4 3" xfId="17169"/>
    <cellStyle name="Normal 3 2 3 3 4 4 3 2" xfId="47081"/>
    <cellStyle name="Normal 3 2 3 3 4 4 4" xfId="33726"/>
    <cellStyle name="Normal 3 2 3 3 4 5" xfId="3814"/>
    <cellStyle name="Normal 3 2 3 3 4 5 2" xfId="22985"/>
    <cellStyle name="Normal 3 2 3 3 4 5 2 2" xfId="52897"/>
    <cellStyle name="Normal 3 2 3 3 4 5 3" xfId="33728"/>
    <cellStyle name="Normal 3 2 3 3 4 6" xfId="15507"/>
    <cellStyle name="Normal 3 2 3 3 4 6 2" xfId="45419"/>
    <cellStyle name="Normal 3 2 3 3 4 7" xfId="30463"/>
    <cellStyle name="Normal 3 2 3 3 5" xfId="647"/>
    <cellStyle name="Normal 3 2 3 3 5 2" xfId="3815"/>
    <cellStyle name="Normal 3 2 3 3 5 2 2" xfId="3816"/>
    <cellStyle name="Normal 3 2 3 3 5 2 2 2" xfId="3817"/>
    <cellStyle name="Normal 3 2 3 3 5 2 2 2 2" xfId="3818"/>
    <cellStyle name="Normal 3 2 3 3 5 2 2 2 2 2" xfId="24650"/>
    <cellStyle name="Normal 3 2 3 3 5 2 2 2 2 2 2" xfId="54562"/>
    <cellStyle name="Normal 3 2 3 3 5 2 2 2 2 3" xfId="33732"/>
    <cellStyle name="Normal 3 2 3 3 5 2 2 2 3" xfId="17172"/>
    <cellStyle name="Normal 3 2 3 3 5 2 2 2 3 2" xfId="47084"/>
    <cellStyle name="Normal 3 2 3 3 5 2 2 2 4" xfId="33731"/>
    <cellStyle name="Normal 3 2 3 3 5 2 2 3" xfId="3819"/>
    <cellStyle name="Normal 3 2 3 3 5 2 2 3 2" xfId="24649"/>
    <cellStyle name="Normal 3 2 3 3 5 2 2 3 2 2" xfId="54561"/>
    <cellStyle name="Normal 3 2 3 3 5 2 2 3 3" xfId="33733"/>
    <cellStyle name="Normal 3 2 3 3 5 2 2 4" xfId="17171"/>
    <cellStyle name="Normal 3 2 3 3 5 2 2 4 2" xfId="47083"/>
    <cellStyle name="Normal 3 2 3 3 5 2 2 5" xfId="33730"/>
    <cellStyle name="Normal 3 2 3 3 5 2 3" xfId="3820"/>
    <cellStyle name="Normal 3 2 3 3 5 2 3 2" xfId="3821"/>
    <cellStyle name="Normal 3 2 3 3 5 2 3 2 2" xfId="24651"/>
    <cellStyle name="Normal 3 2 3 3 5 2 3 2 2 2" xfId="54563"/>
    <cellStyle name="Normal 3 2 3 3 5 2 3 2 3" xfId="33735"/>
    <cellStyle name="Normal 3 2 3 3 5 2 3 3" xfId="17173"/>
    <cellStyle name="Normal 3 2 3 3 5 2 3 3 2" xfId="47085"/>
    <cellStyle name="Normal 3 2 3 3 5 2 3 4" xfId="33734"/>
    <cellStyle name="Normal 3 2 3 3 5 2 4" xfId="3822"/>
    <cellStyle name="Normal 3 2 3 3 5 2 4 2" xfId="24648"/>
    <cellStyle name="Normal 3 2 3 3 5 2 4 2 2" xfId="54560"/>
    <cellStyle name="Normal 3 2 3 3 5 2 4 3" xfId="33736"/>
    <cellStyle name="Normal 3 2 3 3 5 2 5" xfId="17170"/>
    <cellStyle name="Normal 3 2 3 3 5 2 5 2" xfId="47082"/>
    <cellStyle name="Normal 3 2 3 3 5 2 6" xfId="33729"/>
    <cellStyle name="Normal 3 2 3 3 5 3" xfId="3823"/>
    <cellStyle name="Normal 3 2 3 3 5 3 2" xfId="3824"/>
    <cellStyle name="Normal 3 2 3 3 5 3 2 2" xfId="3825"/>
    <cellStyle name="Normal 3 2 3 3 5 3 2 2 2" xfId="24653"/>
    <cellStyle name="Normal 3 2 3 3 5 3 2 2 2 2" xfId="54565"/>
    <cellStyle name="Normal 3 2 3 3 5 3 2 2 3" xfId="33739"/>
    <cellStyle name="Normal 3 2 3 3 5 3 2 3" xfId="17175"/>
    <cellStyle name="Normal 3 2 3 3 5 3 2 3 2" xfId="47087"/>
    <cellStyle name="Normal 3 2 3 3 5 3 2 4" xfId="33738"/>
    <cellStyle name="Normal 3 2 3 3 5 3 3" xfId="3826"/>
    <cellStyle name="Normal 3 2 3 3 5 3 3 2" xfId="24652"/>
    <cellStyle name="Normal 3 2 3 3 5 3 3 2 2" xfId="54564"/>
    <cellStyle name="Normal 3 2 3 3 5 3 3 3" xfId="33740"/>
    <cellStyle name="Normal 3 2 3 3 5 3 4" xfId="17174"/>
    <cellStyle name="Normal 3 2 3 3 5 3 4 2" xfId="47086"/>
    <cellStyle name="Normal 3 2 3 3 5 3 5" xfId="33737"/>
    <cellStyle name="Normal 3 2 3 3 5 4" xfId="3827"/>
    <cellStyle name="Normal 3 2 3 3 5 4 2" xfId="3828"/>
    <cellStyle name="Normal 3 2 3 3 5 4 2 2" xfId="24654"/>
    <cellStyle name="Normal 3 2 3 3 5 4 2 2 2" xfId="54566"/>
    <cellStyle name="Normal 3 2 3 3 5 4 2 3" xfId="33742"/>
    <cellStyle name="Normal 3 2 3 3 5 4 3" xfId="17176"/>
    <cellStyle name="Normal 3 2 3 3 5 4 3 2" xfId="47088"/>
    <cellStyle name="Normal 3 2 3 3 5 4 4" xfId="33741"/>
    <cellStyle name="Normal 3 2 3 3 5 5" xfId="3829"/>
    <cellStyle name="Normal 3 2 3 3 5 5 2" xfId="23110"/>
    <cellStyle name="Normal 3 2 3 3 5 5 2 2" xfId="53022"/>
    <cellStyle name="Normal 3 2 3 3 5 5 3" xfId="33743"/>
    <cellStyle name="Normal 3 2 3 3 5 6" xfId="15632"/>
    <cellStyle name="Normal 3 2 3 3 5 6 2" xfId="45544"/>
    <cellStyle name="Normal 3 2 3 3 5 7" xfId="30588"/>
    <cellStyle name="Normal 3 2 3 3 6" xfId="3830"/>
    <cellStyle name="Normal 3 2 3 3 6 2" xfId="3831"/>
    <cellStyle name="Normal 3 2 3 3 6 2 2" xfId="3832"/>
    <cellStyle name="Normal 3 2 3 3 6 2 2 2" xfId="3833"/>
    <cellStyle name="Normal 3 2 3 3 6 2 2 2 2" xfId="3834"/>
    <cellStyle name="Normal 3 2 3 3 6 2 2 2 2 2" xfId="24658"/>
    <cellStyle name="Normal 3 2 3 3 6 2 2 2 2 2 2" xfId="54570"/>
    <cellStyle name="Normal 3 2 3 3 6 2 2 2 2 3" xfId="33748"/>
    <cellStyle name="Normal 3 2 3 3 6 2 2 2 3" xfId="17180"/>
    <cellStyle name="Normal 3 2 3 3 6 2 2 2 3 2" xfId="47092"/>
    <cellStyle name="Normal 3 2 3 3 6 2 2 2 4" xfId="33747"/>
    <cellStyle name="Normal 3 2 3 3 6 2 2 3" xfId="3835"/>
    <cellStyle name="Normal 3 2 3 3 6 2 2 3 2" xfId="24657"/>
    <cellStyle name="Normal 3 2 3 3 6 2 2 3 2 2" xfId="54569"/>
    <cellStyle name="Normal 3 2 3 3 6 2 2 3 3" xfId="33749"/>
    <cellStyle name="Normal 3 2 3 3 6 2 2 4" xfId="17179"/>
    <cellStyle name="Normal 3 2 3 3 6 2 2 4 2" xfId="47091"/>
    <cellStyle name="Normal 3 2 3 3 6 2 2 5" xfId="33746"/>
    <cellStyle name="Normal 3 2 3 3 6 2 3" xfId="3836"/>
    <cellStyle name="Normal 3 2 3 3 6 2 3 2" xfId="3837"/>
    <cellStyle name="Normal 3 2 3 3 6 2 3 2 2" xfId="24659"/>
    <cellStyle name="Normal 3 2 3 3 6 2 3 2 2 2" xfId="54571"/>
    <cellStyle name="Normal 3 2 3 3 6 2 3 2 3" xfId="33751"/>
    <cellStyle name="Normal 3 2 3 3 6 2 3 3" xfId="17181"/>
    <cellStyle name="Normal 3 2 3 3 6 2 3 3 2" xfId="47093"/>
    <cellStyle name="Normal 3 2 3 3 6 2 3 4" xfId="33750"/>
    <cellStyle name="Normal 3 2 3 3 6 2 4" xfId="3838"/>
    <cellStyle name="Normal 3 2 3 3 6 2 4 2" xfId="24656"/>
    <cellStyle name="Normal 3 2 3 3 6 2 4 2 2" xfId="54568"/>
    <cellStyle name="Normal 3 2 3 3 6 2 4 3" xfId="33752"/>
    <cellStyle name="Normal 3 2 3 3 6 2 5" xfId="17178"/>
    <cellStyle name="Normal 3 2 3 3 6 2 5 2" xfId="47090"/>
    <cellStyle name="Normal 3 2 3 3 6 2 6" xfId="33745"/>
    <cellStyle name="Normal 3 2 3 3 6 3" xfId="3839"/>
    <cellStyle name="Normal 3 2 3 3 6 3 2" xfId="3840"/>
    <cellStyle name="Normal 3 2 3 3 6 3 2 2" xfId="3841"/>
    <cellStyle name="Normal 3 2 3 3 6 3 2 2 2" xfId="24661"/>
    <cellStyle name="Normal 3 2 3 3 6 3 2 2 2 2" xfId="54573"/>
    <cellStyle name="Normal 3 2 3 3 6 3 2 2 3" xfId="33755"/>
    <cellStyle name="Normal 3 2 3 3 6 3 2 3" xfId="17183"/>
    <cellStyle name="Normal 3 2 3 3 6 3 2 3 2" xfId="47095"/>
    <cellStyle name="Normal 3 2 3 3 6 3 2 4" xfId="33754"/>
    <cellStyle name="Normal 3 2 3 3 6 3 3" xfId="3842"/>
    <cellStyle name="Normal 3 2 3 3 6 3 3 2" xfId="24660"/>
    <cellStyle name="Normal 3 2 3 3 6 3 3 2 2" xfId="54572"/>
    <cellStyle name="Normal 3 2 3 3 6 3 3 3" xfId="33756"/>
    <cellStyle name="Normal 3 2 3 3 6 3 4" xfId="17182"/>
    <cellStyle name="Normal 3 2 3 3 6 3 4 2" xfId="47094"/>
    <cellStyle name="Normal 3 2 3 3 6 3 5" xfId="33753"/>
    <cellStyle name="Normal 3 2 3 3 6 4" xfId="3843"/>
    <cellStyle name="Normal 3 2 3 3 6 4 2" xfId="3844"/>
    <cellStyle name="Normal 3 2 3 3 6 4 2 2" xfId="24662"/>
    <cellStyle name="Normal 3 2 3 3 6 4 2 2 2" xfId="54574"/>
    <cellStyle name="Normal 3 2 3 3 6 4 2 3" xfId="33758"/>
    <cellStyle name="Normal 3 2 3 3 6 4 3" xfId="17184"/>
    <cellStyle name="Normal 3 2 3 3 6 4 3 2" xfId="47096"/>
    <cellStyle name="Normal 3 2 3 3 6 4 4" xfId="33757"/>
    <cellStyle name="Normal 3 2 3 3 6 5" xfId="3845"/>
    <cellStyle name="Normal 3 2 3 3 6 5 2" xfId="24655"/>
    <cellStyle name="Normal 3 2 3 3 6 5 2 2" xfId="54567"/>
    <cellStyle name="Normal 3 2 3 3 6 5 3" xfId="33759"/>
    <cellStyle name="Normal 3 2 3 3 6 6" xfId="17177"/>
    <cellStyle name="Normal 3 2 3 3 6 6 2" xfId="47089"/>
    <cellStyle name="Normal 3 2 3 3 6 7" xfId="33744"/>
    <cellStyle name="Normal 3 2 3 3 7" xfId="3846"/>
    <cellStyle name="Normal 3 2 3 3 7 2" xfId="3847"/>
    <cellStyle name="Normal 3 2 3 3 7 2 2" xfId="3848"/>
    <cellStyle name="Normal 3 2 3 3 7 2 2 2" xfId="3849"/>
    <cellStyle name="Normal 3 2 3 3 7 2 2 2 2" xfId="24665"/>
    <cellStyle name="Normal 3 2 3 3 7 2 2 2 2 2" xfId="54577"/>
    <cellStyle name="Normal 3 2 3 3 7 2 2 2 3" xfId="33763"/>
    <cellStyle name="Normal 3 2 3 3 7 2 2 3" xfId="17187"/>
    <cellStyle name="Normal 3 2 3 3 7 2 2 3 2" xfId="47099"/>
    <cellStyle name="Normal 3 2 3 3 7 2 2 4" xfId="33762"/>
    <cellStyle name="Normal 3 2 3 3 7 2 3" xfId="3850"/>
    <cellStyle name="Normal 3 2 3 3 7 2 3 2" xfId="24664"/>
    <cellStyle name="Normal 3 2 3 3 7 2 3 2 2" xfId="54576"/>
    <cellStyle name="Normal 3 2 3 3 7 2 3 3" xfId="33764"/>
    <cellStyle name="Normal 3 2 3 3 7 2 4" xfId="17186"/>
    <cellStyle name="Normal 3 2 3 3 7 2 4 2" xfId="47098"/>
    <cellStyle name="Normal 3 2 3 3 7 2 5" xfId="33761"/>
    <cellStyle name="Normal 3 2 3 3 7 3" xfId="3851"/>
    <cellStyle name="Normal 3 2 3 3 7 3 2" xfId="3852"/>
    <cellStyle name="Normal 3 2 3 3 7 3 2 2" xfId="24666"/>
    <cellStyle name="Normal 3 2 3 3 7 3 2 2 2" xfId="54578"/>
    <cellStyle name="Normal 3 2 3 3 7 3 2 3" xfId="33766"/>
    <cellStyle name="Normal 3 2 3 3 7 3 3" xfId="17188"/>
    <cellStyle name="Normal 3 2 3 3 7 3 3 2" xfId="47100"/>
    <cellStyle name="Normal 3 2 3 3 7 3 4" xfId="33765"/>
    <cellStyle name="Normal 3 2 3 3 7 4" xfId="3853"/>
    <cellStyle name="Normal 3 2 3 3 7 4 2" xfId="24663"/>
    <cellStyle name="Normal 3 2 3 3 7 4 2 2" xfId="54575"/>
    <cellStyle name="Normal 3 2 3 3 7 4 3" xfId="33767"/>
    <cellStyle name="Normal 3 2 3 3 7 5" xfId="17185"/>
    <cellStyle name="Normal 3 2 3 3 7 5 2" xfId="47097"/>
    <cellStyle name="Normal 3 2 3 3 7 6" xfId="33760"/>
    <cellStyle name="Normal 3 2 3 3 8" xfId="3854"/>
    <cellStyle name="Normal 3 2 3 3 8 2" xfId="3855"/>
    <cellStyle name="Normal 3 2 3 3 8 2 2" xfId="3856"/>
    <cellStyle name="Normal 3 2 3 3 8 2 2 2" xfId="3857"/>
    <cellStyle name="Normal 3 2 3 3 8 2 2 2 2" xfId="24669"/>
    <cellStyle name="Normal 3 2 3 3 8 2 2 2 2 2" xfId="54581"/>
    <cellStyle name="Normal 3 2 3 3 8 2 2 2 3" xfId="33771"/>
    <cellStyle name="Normal 3 2 3 3 8 2 2 3" xfId="17191"/>
    <cellStyle name="Normal 3 2 3 3 8 2 2 3 2" xfId="47103"/>
    <cellStyle name="Normal 3 2 3 3 8 2 2 4" xfId="33770"/>
    <cellStyle name="Normal 3 2 3 3 8 2 3" xfId="3858"/>
    <cellStyle name="Normal 3 2 3 3 8 2 3 2" xfId="24668"/>
    <cellStyle name="Normal 3 2 3 3 8 2 3 2 2" xfId="54580"/>
    <cellStyle name="Normal 3 2 3 3 8 2 3 3" xfId="33772"/>
    <cellStyle name="Normal 3 2 3 3 8 2 4" xfId="17190"/>
    <cellStyle name="Normal 3 2 3 3 8 2 4 2" xfId="47102"/>
    <cellStyle name="Normal 3 2 3 3 8 2 5" xfId="33769"/>
    <cellStyle name="Normal 3 2 3 3 8 3" xfId="3859"/>
    <cellStyle name="Normal 3 2 3 3 8 3 2" xfId="3860"/>
    <cellStyle name="Normal 3 2 3 3 8 3 2 2" xfId="24670"/>
    <cellStyle name="Normal 3 2 3 3 8 3 2 2 2" xfId="54582"/>
    <cellStyle name="Normal 3 2 3 3 8 3 2 3" xfId="33774"/>
    <cellStyle name="Normal 3 2 3 3 8 3 3" xfId="17192"/>
    <cellStyle name="Normal 3 2 3 3 8 3 3 2" xfId="47104"/>
    <cellStyle name="Normal 3 2 3 3 8 3 4" xfId="33773"/>
    <cellStyle name="Normal 3 2 3 3 8 4" xfId="3861"/>
    <cellStyle name="Normal 3 2 3 3 8 4 2" xfId="24667"/>
    <cellStyle name="Normal 3 2 3 3 8 4 2 2" xfId="54579"/>
    <cellStyle name="Normal 3 2 3 3 8 4 3" xfId="33775"/>
    <cellStyle name="Normal 3 2 3 3 8 5" xfId="17189"/>
    <cellStyle name="Normal 3 2 3 3 8 5 2" xfId="47101"/>
    <cellStyle name="Normal 3 2 3 3 8 6" xfId="33768"/>
    <cellStyle name="Normal 3 2 3 3 9" xfId="3862"/>
    <cellStyle name="Normal 3 2 3 3 9 2" xfId="3863"/>
    <cellStyle name="Normal 3 2 3 3 9 2 2" xfId="3864"/>
    <cellStyle name="Normal 3 2 3 3 9 2 2 2" xfId="24672"/>
    <cellStyle name="Normal 3 2 3 3 9 2 2 2 2" xfId="54584"/>
    <cellStyle name="Normal 3 2 3 3 9 2 2 3" xfId="33778"/>
    <cellStyle name="Normal 3 2 3 3 9 2 3" xfId="17194"/>
    <cellStyle name="Normal 3 2 3 3 9 2 3 2" xfId="47106"/>
    <cellStyle name="Normal 3 2 3 3 9 2 4" xfId="33777"/>
    <cellStyle name="Normal 3 2 3 3 9 3" xfId="3865"/>
    <cellStyle name="Normal 3 2 3 3 9 3 2" xfId="24671"/>
    <cellStyle name="Normal 3 2 3 3 9 3 2 2" xfId="54583"/>
    <cellStyle name="Normal 3 2 3 3 9 3 3" xfId="33779"/>
    <cellStyle name="Normal 3 2 3 3 9 4" xfId="17193"/>
    <cellStyle name="Normal 3 2 3 3 9 4 2" xfId="47105"/>
    <cellStyle name="Normal 3 2 3 3 9 5" xfId="33776"/>
    <cellStyle name="Normal 3 2 3 4" xfId="185"/>
    <cellStyle name="Normal 3 2 3 4 10" xfId="3866"/>
    <cellStyle name="Normal 3 2 3 4 10 2" xfId="3867"/>
    <cellStyle name="Normal 3 2 3 4 10 2 2" xfId="24673"/>
    <cellStyle name="Normal 3 2 3 4 10 2 2 2" xfId="54585"/>
    <cellStyle name="Normal 3 2 3 4 10 2 3" xfId="33781"/>
    <cellStyle name="Normal 3 2 3 4 10 3" xfId="17195"/>
    <cellStyle name="Normal 3 2 3 4 10 3 2" xfId="47107"/>
    <cellStyle name="Normal 3 2 3 4 10 4" xfId="33780"/>
    <cellStyle name="Normal 3 2 3 4 11" xfId="3868"/>
    <cellStyle name="Normal 3 2 3 4 11 2" xfId="22649"/>
    <cellStyle name="Normal 3 2 3 4 11 2 2" xfId="52561"/>
    <cellStyle name="Normal 3 2 3 4 11 3" xfId="33782"/>
    <cellStyle name="Normal 3 2 3 4 12" xfId="15171"/>
    <cellStyle name="Normal 3 2 3 4 12 2" xfId="45083"/>
    <cellStyle name="Normal 3 2 3 4 13" xfId="30127"/>
    <cellStyle name="Normal 3 2 3 4 14" xfId="60040"/>
    <cellStyle name="Normal 3 2 3 4 2" xfId="435"/>
    <cellStyle name="Normal 3 2 3 4 2 2" xfId="3869"/>
    <cellStyle name="Normal 3 2 3 4 2 2 2" xfId="3870"/>
    <cellStyle name="Normal 3 2 3 4 2 2 2 2" xfId="3871"/>
    <cellStyle name="Normal 3 2 3 4 2 2 2 2 2" xfId="3872"/>
    <cellStyle name="Normal 3 2 3 4 2 2 2 2 2 2" xfId="24676"/>
    <cellStyle name="Normal 3 2 3 4 2 2 2 2 2 2 2" xfId="54588"/>
    <cellStyle name="Normal 3 2 3 4 2 2 2 2 2 3" xfId="33786"/>
    <cellStyle name="Normal 3 2 3 4 2 2 2 2 3" xfId="17198"/>
    <cellStyle name="Normal 3 2 3 4 2 2 2 2 3 2" xfId="47110"/>
    <cellStyle name="Normal 3 2 3 4 2 2 2 2 4" xfId="33785"/>
    <cellStyle name="Normal 3 2 3 4 2 2 2 3" xfId="3873"/>
    <cellStyle name="Normal 3 2 3 4 2 2 2 3 2" xfId="24675"/>
    <cellStyle name="Normal 3 2 3 4 2 2 2 3 2 2" xfId="54587"/>
    <cellStyle name="Normal 3 2 3 4 2 2 2 3 3" xfId="33787"/>
    <cellStyle name="Normal 3 2 3 4 2 2 2 4" xfId="17197"/>
    <cellStyle name="Normal 3 2 3 4 2 2 2 4 2" xfId="47109"/>
    <cellStyle name="Normal 3 2 3 4 2 2 2 5" xfId="33784"/>
    <cellStyle name="Normal 3 2 3 4 2 2 3" xfId="3874"/>
    <cellStyle name="Normal 3 2 3 4 2 2 3 2" xfId="3875"/>
    <cellStyle name="Normal 3 2 3 4 2 2 3 2 2" xfId="24677"/>
    <cellStyle name="Normal 3 2 3 4 2 2 3 2 2 2" xfId="54589"/>
    <cellStyle name="Normal 3 2 3 4 2 2 3 2 3" xfId="33789"/>
    <cellStyle name="Normal 3 2 3 4 2 2 3 3" xfId="17199"/>
    <cellStyle name="Normal 3 2 3 4 2 2 3 3 2" xfId="47111"/>
    <cellStyle name="Normal 3 2 3 4 2 2 3 4" xfId="33788"/>
    <cellStyle name="Normal 3 2 3 4 2 2 4" xfId="3876"/>
    <cellStyle name="Normal 3 2 3 4 2 2 4 2" xfId="24674"/>
    <cellStyle name="Normal 3 2 3 4 2 2 4 2 2" xfId="54586"/>
    <cellStyle name="Normal 3 2 3 4 2 2 4 3" xfId="33790"/>
    <cellStyle name="Normal 3 2 3 4 2 2 5" xfId="17196"/>
    <cellStyle name="Normal 3 2 3 4 2 2 5 2" xfId="47108"/>
    <cellStyle name="Normal 3 2 3 4 2 2 6" xfId="33783"/>
    <cellStyle name="Normal 3 2 3 4 2 3" xfId="3877"/>
    <cellStyle name="Normal 3 2 3 4 2 3 2" xfId="3878"/>
    <cellStyle name="Normal 3 2 3 4 2 3 2 2" xfId="3879"/>
    <cellStyle name="Normal 3 2 3 4 2 3 2 2 2" xfId="3880"/>
    <cellStyle name="Normal 3 2 3 4 2 3 2 2 2 2" xfId="24680"/>
    <cellStyle name="Normal 3 2 3 4 2 3 2 2 2 2 2" xfId="54592"/>
    <cellStyle name="Normal 3 2 3 4 2 3 2 2 2 3" xfId="33794"/>
    <cellStyle name="Normal 3 2 3 4 2 3 2 2 3" xfId="17202"/>
    <cellStyle name="Normal 3 2 3 4 2 3 2 2 3 2" xfId="47114"/>
    <cellStyle name="Normal 3 2 3 4 2 3 2 2 4" xfId="33793"/>
    <cellStyle name="Normal 3 2 3 4 2 3 2 3" xfId="3881"/>
    <cellStyle name="Normal 3 2 3 4 2 3 2 3 2" xfId="24679"/>
    <cellStyle name="Normal 3 2 3 4 2 3 2 3 2 2" xfId="54591"/>
    <cellStyle name="Normal 3 2 3 4 2 3 2 3 3" xfId="33795"/>
    <cellStyle name="Normal 3 2 3 4 2 3 2 4" xfId="17201"/>
    <cellStyle name="Normal 3 2 3 4 2 3 2 4 2" xfId="47113"/>
    <cellStyle name="Normal 3 2 3 4 2 3 2 5" xfId="33792"/>
    <cellStyle name="Normal 3 2 3 4 2 3 3" xfId="3882"/>
    <cellStyle name="Normal 3 2 3 4 2 3 3 2" xfId="3883"/>
    <cellStyle name="Normal 3 2 3 4 2 3 3 2 2" xfId="24681"/>
    <cellStyle name="Normal 3 2 3 4 2 3 3 2 2 2" xfId="54593"/>
    <cellStyle name="Normal 3 2 3 4 2 3 3 2 3" xfId="33797"/>
    <cellStyle name="Normal 3 2 3 4 2 3 3 3" xfId="17203"/>
    <cellStyle name="Normal 3 2 3 4 2 3 3 3 2" xfId="47115"/>
    <cellStyle name="Normal 3 2 3 4 2 3 3 4" xfId="33796"/>
    <cellStyle name="Normal 3 2 3 4 2 3 4" xfId="3884"/>
    <cellStyle name="Normal 3 2 3 4 2 3 4 2" xfId="24678"/>
    <cellStyle name="Normal 3 2 3 4 2 3 4 2 2" xfId="54590"/>
    <cellStyle name="Normal 3 2 3 4 2 3 4 3" xfId="33798"/>
    <cellStyle name="Normal 3 2 3 4 2 3 5" xfId="17200"/>
    <cellStyle name="Normal 3 2 3 4 2 3 5 2" xfId="47112"/>
    <cellStyle name="Normal 3 2 3 4 2 3 6" xfId="33791"/>
    <cellStyle name="Normal 3 2 3 4 2 4" xfId="3885"/>
    <cellStyle name="Normal 3 2 3 4 2 4 2" xfId="3886"/>
    <cellStyle name="Normal 3 2 3 4 2 4 2 2" xfId="3887"/>
    <cellStyle name="Normal 3 2 3 4 2 4 2 2 2" xfId="24683"/>
    <cellStyle name="Normal 3 2 3 4 2 4 2 2 2 2" xfId="54595"/>
    <cellStyle name="Normal 3 2 3 4 2 4 2 2 3" xfId="33801"/>
    <cellStyle name="Normal 3 2 3 4 2 4 2 3" xfId="17205"/>
    <cellStyle name="Normal 3 2 3 4 2 4 2 3 2" xfId="47117"/>
    <cellStyle name="Normal 3 2 3 4 2 4 2 4" xfId="33800"/>
    <cellStyle name="Normal 3 2 3 4 2 4 3" xfId="3888"/>
    <cellStyle name="Normal 3 2 3 4 2 4 3 2" xfId="24682"/>
    <cellStyle name="Normal 3 2 3 4 2 4 3 2 2" xfId="54594"/>
    <cellStyle name="Normal 3 2 3 4 2 4 3 3" xfId="33802"/>
    <cellStyle name="Normal 3 2 3 4 2 4 4" xfId="17204"/>
    <cellStyle name="Normal 3 2 3 4 2 4 4 2" xfId="47116"/>
    <cellStyle name="Normal 3 2 3 4 2 4 5" xfId="33799"/>
    <cellStyle name="Normal 3 2 3 4 2 5" xfId="3889"/>
    <cellStyle name="Normal 3 2 3 4 2 5 2" xfId="3890"/>
    <cellStyle name="Normal 3 2 3 4 2 5 2 2" xfId="24684"/>
    <cellStyle name="Normal 3 2 3 4 2 5 2 2 2" xfId="54596"/>
    <cellStyle name="Normal 3 2 3 4 2 5 2 3" xfId="33804"/>
    <cellStyle name="Normal 3 2 3 4 2 5 3" xfId="17206"/>
    <cellStyle name="Normal 3 2 3 4 2 5 3 2" xfId="47118"/>
    <cellStyle name="Normal 3 2 3 4 2 5 4" xfId="33803"/>
    <cellStyle name="Normal 3 2 3 4 2 6" xfId="3891"/>
    <cellStyle name="Normal 3 2 3 4 2 6 2" xfId="22898"/>
    <cellStyle name="Normal 3 2 3 4 2 6 2 2" xfId="52810"/>
    <cellStyle name="Normal 3 2 3 4 2 6 3" xfId="33805"/>
    <cellStyle name="Normal 3 2 3 4 2 7" xfId="15420"/>
    <cellStyle name="Normal 3 2 3 4 2 7 2" xfId="45332"/>
    <cellStyle name="Normal 3 2 3 4 2 8" xfId="30376"/>
    <cellStyle name="Normal 3 2 3 4 3" xfId="315"/>
    <cellStyle name="Normal 3 2 3 4 3 2" xfId="3892"/>
    <cellStyle name="Normal 3 2 3 4 3 2 2" xfId="3893"/>
    <cellStyle name="Normal 3 2 3 4 3 2 2 2" xfId="3894"/>
    <cellStyle name="Normal 3 2 3 4 3 2 2 2 2" xfId="3895"/>
    <cellStyle name="Normal 3 2 3 4 3 2 2 2 2 2" xfId="24687"/>
    <cellStyle name="Normal 3 2 3 4 3 2 2 2 2 2 2" xfId="54599"/>
    <cellStyle name="Normal 3 2 3 4 3 2 2 2 2 3" xfId="33809"/>
    <cellStyle name="Normal 3 2 3 4 3 2 2 2 3" xfId="17209"/>
    <cellStyle name="Normal 3 2 3 4 3 2 2 2 3 2" xfId="47121"/>
    <cellStyle name="Normal 3 2 3 4 3 2 2 2 4" xfId="33808"/>
    <cellStyle name="Normal 3 2 3 4 3 2 2 3" xfId="3896"/>
    <cellStyle name="Normal 3 2 3 4 3 2 2 3 2" xfId="24686"/>
    <cellStyle name="Normal 3 2 3 4 3 2 2 3 2 2" xfId="54598"/>
    <cellStyle name="Normal 3 2 3 4 3 2 2 3 3" xfId="33810"/>
    <cellStyle name="Normal 3 2 3 4 3 2 2 4" xfId="17208"/>
    <cellStyle name="Normal 3 2 3 4 3 2 2 4 2" xfId="47120"/>
    <cellStyle name="Normal 3 2 3 4 3 2 2 5" xfId="33807"/>
    <cellStyle name="Normal 3 2 3 4 3 2 3" xfId="3897"/>
    <cellStyle name="Normal 3 2 3 4 3 2 3 2" xfId="3898"/>
    <cellStyle name="Normal 3 2 3 4 3 2 3 2 2" xfId="24688"/>
    <cellStyle name="Normal 3 2 3 4 3 2 3 2 2 2" xfId="54600"/>
    <cellStyle name="Normal 3 2 3 4 3 2 3 2 3" xfId="33812"/>
    <cellStyle name="Normal 3 2 3 4 3 2 3 3" xfId="17210"/>
    <cellStyle name="Normal 3 2 3 4 3 2 3 3 2" xfId="47122"/>
    <cellStyle name="Normal 3 2 3 4 3 2 3 4" xfId="33811"/>
    <cellStyle name="Normal 3 2 3 4 3 2 4" xfId="3899"/>
    <cellStyle name="Normal 3 2 3 4 3 2 4 2" xfId="24685"/>
    <cellStyle name="Normal 3 2 3 4 3 2 4 2 2" xfId="54597"/>
    <cellStyle name="Normal 3 2 3 4 3 2 4 3" xfId="33813"/>
    <cellStyle name="Normal 3 2 3 4 3 2 5" xfId="17207"/>
    <cellStyle name="Normal 3 2 3 4 3 2 5 2" xfId="47119"/>
    <cellStyle name="Normal 3 2 3 4 3 2 6" xfId="33806"/>
    <cellStyle name="Normal 3 2 3 4 3 3" xfId="3900"/>
    <cellStyle name="Normal 3 2 3 4 3 3 2" xfId="3901"/>
    <cellStyle name="Normal 3 2 3 4 3 3 2 2" xfId="3902"/>
    <cellStyle name="Normal 3 2 3 4 3 3 2 2 2" xfId="3903"/>
    <cellStyle name="Normal 3 2 3 4 3 3 2 2 2 2" xfId="24691"/>
    <cellStyle name="Normal 3 2 3 4 3 3 2 2 2 2 2" xfId="54603"/>
    <cellStyle name="Normal 3 2 3 4 3 3 2 2 2 3" xfId="33817"/>
    <cellStyle name="Normal 3 2 3 4 3 3 2 2 3" xfId="17213"/>
    <cellStyle name="Normal 3 2 3 4 3 3 2 2 3 2" xfId="47125"/>
    <cellStyle name="Normal 3 2 3 4 3 3 2 2 4" xfId="33816"/>
    <cellStyle name="Normal 3 2 3 4 3 3 2 3" xfId="3904"/>
    <cellStyle name="Normal 3 2 3 4 3 3 2 3 2" xfId="24690"/>
    <cellStyle name="Normal 3 2 3 4 3 3 2 3 2 2" xfId="54602"/>
    <cellStyle name="Normal 3 2 3 4 3 3 2 3 3" xfId="33818"/>
    <cellStyle name="Normal 3 2 3 4 3 3 2 4" xfId="17212"/>
    <cellStyle name="Normal 3 2 3 4 3 3 2 4 2" xfId="47124"/>
    <cellStyle name="Normal 3 2 3 4 3 3 2 5" xfId="33815"/>
    <cellStyle name="Normal 3 2 3 4 3 3 3" xfId="3905"/>
    <cellStyle name="Normal 3 2 3 4 3 3 3 2" xfId="3906"/>
    <cellStyle name="Normal 3 2 3 4 3 3 3 2 2" xfId="24692"/>
    <cellStyle name="Normal 3 2 3 4 3 3 3 2 2 2" xfId="54604"/>
    <cellStyle name="Normal 3 2 3 4 3 3 3 2 3" xfId="33820"/>
    <cellStyle name="Normal 3 2 3 4 3 3 3 3" xfId="17214"/>
    <cellStyle name="Normal 3 2 3 4 3 3 3 3 2" xfId="47126"/>
    <cellStyle name="Normal 3 2 3 4 3 3 3 4" xfId="33819"/>
    <cellStyle name="Normal 3 2 3 4 3 3 4" xfId="3907"/>
    <cellStyle name="Normal 3 2 3 4 3 3 4 2" xfId="24689"/>
    <cellStyle name="Normal 3 2 3 4 3 3 4 2 2" xfId="54601"/>
    <cellStyle name="Normal 3 2 3 4 3 3 4 3" xfId="33821"/>
    <cellStyle name="Normal 3 2 3 4 3 3 5" xfId="17211"/>
    <cellStyle name="Normal 3 2 3 4 3 3 5 2" xfId="47123"/>
    <cellStyle name="Normal 3 2 3 4 3 3 6" xfId="33814"/>
    <cellStyle name="Normal 3 2 3 4 3 4" xfId="3908"/>
    <cellStyle name="Normal 3 2 3 4 3 4 2" xfId="3909"/>
    <cellStyle name="Normal 3 2 3 4 3 4 2 2" xfId="3910"/>
    <cellStyle name="Normal 3 2 3 4 3 4 2 2 2" xfId="24694"/>
    <cellStyle name="Normal 3 2 3 4 3 4 2 2 2 2" xfId="54606"/>
    <cellStyle name="Normal 3 2 3 4 3 4 2 2 3" xfId="33824"/>
    <cellStyle name="Normal 3 2 3 4 3 4 2 3" xfId="17216"/>
    <cellStyle name="Normal 3 2 3 4 3 4 2 3 2" xfId="47128"/>
    <cellStyle name="Normal 3 2 3 4 3 4 2 4" xfId="33823"/>
    <cellStyle name="Normal 3 2 3 4 3 4 3" xfId="3911"/>
    <cellStyle name="Normal 3 2 3 4 3 4 3 2" xfId="24693"/>
    <cellStyle name="Normal 3 2 3 4 3 4 3 2 2" xfId="54605"/>
    <cellStyle name="Normal 3 2 3 4 3 4 3 3" xfId="33825"/>
    <cellStyle name="Normal 3 2 3 4 3 4 4" xfId="17215"/>
    <cellStyle name="Normal 3 2 3 4 3 4 4 2" xfId="47127"/>
    <cellStyle name="Normal 3 2 3 4 3 4 5" xfId="33822"/>
    <cellStyle name="Normal 3 2 3 4 3 5" xfId="3912"/>
    <cellStyle name="Normal 3 2 3 4 3 5 2" xfId="3913"/>
    <cellStyle name="Normal 3 2 3 4 3 5 2 2" xfId="24695"/>
    <cellStyle name="Normal 3 2 3 4 3 5 2 2 2" xfId="54607"/>
    <cellStyle name="Normal 3 2 3 4 3 5 2 3" xfId="33827"/>
    <cellStyle name="Normal 3 2 3 4 3 5 3" xfId="17217"/>
    <cellStyle name="Normal 3 2 3 4 3 5 3 2" xfId="47129"/>
    <cellStyle name="Normal 3 2 3 4 3 5 4" xfId="33826"/>
    <cellStyle name="Normal 3 2 3 4 3 6" xfId="3914"/>
    <cellStyle name="Normal 3 2 3 4 3 6 2" xfId="22779"/>
    <cellStyle name="Normal 3 2 3 4 3 6 2 2" xfId="52691"/>
    <cellStyle name="Normal 3 2 3 4 3 6 3" xfId="33828"/>
    <cellStyle name="Normal 3 2 3 4 3 7" xfId="15301"/>
    <cellStyle name="Normal 3 2 3 4 3 7 2" xfId="45213"/>
    <cellStyle name="Normal 3 2 3 4 3 8" xfId="30257"/>
    <cellStyle name="Normal 3 2 3 4 4" xfId="560"/>
    <cellStyle name="Normal 3 2 3 4 4 2" xfId="3915"/>
    <cellStyle name="Normal 3 2 3 4 4 2 2" xfId="3916"/>
    <cellStyle name="Normal 3 2 3 4 4 2 2 2" xfId="3917"/>
    <cellStyle name="Normal 3 2 3 4 4 2 2 2 2" xfId="3918"/>
    <cellStyle name="Normal 3 2 3 4 4 2 2 2 2 2" xfId="24698"/>
    <cellStyle name="Normal 3 2 3 4 4 2 2 2 2 2 2" xfId="54610"/>
    <cellStyle name="Normal 3 2 3 4 4 2 2 2 2 3" xfId="33832"/>
    <cellStyle name="Normal 3 2 3 4 4 2 2 2 3" xfId="17220"/>
    <cellStyle name="Normal 3 2 3 4 4 2 2 2 3 2" xfId="47132"/>
    <cellStyle name="Normal 3 2 3 4 4 2 2 2 4" xfId="33831"/>
    <cellStyle name="Normal 3 2 3 4 4 2 2 3" xfId="3919"/>
    <cellStyle name="Normal 3 2 3 4 4 2 2 3 2" xfId="24697"/>
    <cellStyle name="Normal 3 2 3 4 4 2 2 3 2 2" xfId="54609"/>
    <cellStyle name="Normal 3 2 3 4 4 2 2 3 3" xfId="33833"/>
    <cellStyle name="Normal 3 2 3 4 4 2 2 4" xfId="17219"/>
    <cellStyle name="Normal 3 2 3 4 4 2 2 4 2" xfId="47131"/>
    <cellStyle name="Normal 3 2 3 4 4 2 2 5" xfId="33830"/>
    <cellStyle name="Normal 3 2 3 4 4 2 3" xfId="3920"/>
    <cellStyle name="Normal 3 2 3 4 4 2 3 2" xfId="3921"/>
    <cellStyle name="Normal 3 2 3 4 4 2 3 2 2" xfId="24699"/>
    <cellStyle name="Normal 3 2 3 4 4 2 3 2 2 2" xfId="54611"/>
    <cellStyle name="Normal 3 2 3 4 4 2 3 2 3" xfId="33835"/>
    <cellStyle name="Normal 3 2 3 4 4 2 3 3" xfId="17221"/>
    <cellStyle name="Normal 3 2 3 4 4 2 3 3 2" xfId="47133"/>
    <cellStyle name="Normal 3 2 3 4 4 2 3 4" xfId="33834"/>
    <cellStyle name="Normal 3 2 3 4 4 2 4" xfId="3922"/>
    <cellStyle name="Normal 3 2 3 4 4 2 4 2" xfId="24696"/>
    <cellStyle name="Normal 3 2 3 4 4 2 4 2 2" xfId="54608"/>
    <cellStyle name="Normal 3 2 3 4 4 2 4 3" xfId="33836"/>
    <cellStyle name="Normal 3 2 3 4 4 2 5" xfId="17218"/>
    <cellStyle name="Normal 3 2 3 4 4 2 5 2" xfId="47130"/>
    <cellStyle name="Normal 3 2 3 4 4 2 6" xfId="33829"/>
    <cellStyle name="Normal 3 2 3 4 4 3" xfId="3923"/>
    <cellStyle name="Normal 3 2 3 4 4 3 2" xfId="3924"/>
    <cellStyle name="Normal 3 2 3 4 4 3 2 2" xfId="3925"/>
    <cellStyle name="Normal 3 2 3 4 4 3 2 2 2" xfId="24701"/>
    <cellStyle name="Normal 3 2 3 4 4 3 2 2 2 2" xfId="54613"/>
    <cellStyle name="Normal 3 2 3 4 4 3 2 2 3" xfId="33839"/>
    <cellStyle name="Normal 3 2 3 4 4 3 2 3" xfId="17223"/>
    <cellStyle name="Normal 3 2 3 4 4 3 2 3 2" xfId="47135"/>
    <cellStyle name="Normal 3 2 3 4 4 3 2 4" xfId="33838"/>
    <cellStyle name="Normal 3 2 3 4 4 3 3" xfId="3926"/>
    <cellStyle name="Normal 3 2 3 4 4 3 3 2" xfId="24700"/>
    <cellStyle name="Normal 3 2 3 4 4 3 3 2 2" xfId="54612"/>
    <cellStyle name="Normal 3 2 3 4 4 3 3 3" xfId="33840"/>
    <cellStyle name="Normal 3 2 3 4 4 3 4" xfId="17222"/>
    <cellStyle name="Normal 3 2 3 4 4 3 4 2" xfId="47134"/>
    <cellStyle name="Normal 3 2 3 4 4 3 5" xfId="33837"/>
    <cellStyle name="Normal 3 2 3 4 4 4" xfId="3927"/>
    <cellStyle name="Normal 3 2 3 4 4 4 2" xfId="3928"/>
    <cellStyle name="Normal 3 2 3 4 4 4 2 2" xfId="24702"/>
    <cellStyle name="Normal 3 2 3 4 4 4 2 2 2" xfId="54614"/>
    <cellStyle name="Normal 3 2 3 4 4 4 2 3" xfId="33842"/>
    <cellStyle name="Normal 3 2 3 4 4 4 3" xfId="17224"/>
    <cellStyle name="Normal 3 2 3 4 4 4 3 2" xfId="47136"/>
    <cellStyle name="Normal 3 2 3 4 4 4 4" xfId="33841"/>
    <cellStyle name="Normal 3 2 3 4 4 5" xfId="3929"/>
    <cellStyle name="Normal 3 2 3 4 4 5 2" xfId="23023"/>
    <cellStyle name="Normal 3 2 3 4 4 5 2 2" xfId="52935"/>
    <cellStyle name="Normal 3 2 3 4 4 5 3" xfId="33843"/>
    <cellStyle name="Normal 3 2 3 4 4 6" xfId="15545"/>
    <cellStyle name="Normal 3 2 3 4 4 6 2" xfId="45457"/>
    <cellStyle name="Normal 3 2 3 4 4 7" xfId="30501"/>
    <cellStyle name="Normal 3 2 3 4 5" xfId="685"/>
    <cellStyle name="Normal 3 2 3 4 5 2" xfId="3930"/>
    <cellStyle name="Normal 3 2 3 4 5 2 2" xfId="3931"/>
    <cellStyle name="Normal 3 2 3 4 5 2 2 2" xfId="3932"/>
    <cellStyle name="Normal 3 2 3 4 5 2 2 2 2" xfId="3933"/>
    <cellStyle name="Normal 3 2 3 4 5 2 2 2 2 2" xfId="24705"/>
    <cellStyle name="Normal 3 2 3 4 5 2 2 2 2 2 2" xfId="54617"/>
    <cellStyle name="Normal 3 2 3 4 5 2 2 2 2 3" xfId="33847"/>
    <cellStyle name="Normal 3 2 3 4 5 2 2 2 3" xfId="17227"/>
    <cellStyle name="Normal 3 2 3 4 5 2 2 2 3 2" xfId="47139"/>
    <cellStyle name="Normal 3 2 3 4 5 2 2 2 4" xfId="33846"/>
    <cellStyle name="Normal 3 2 3 4 5 2 2 3" xfId="3934"/>
    <cellStyle name="Normal 3 2 3 4 5 2 2 3 2" xfId="24704"/>
    <cellStyle name="Normal 3 2 3 4 5 2 2 3 2 2" xfId="54616"/>
    <cellStyle name="Normal 3 2 3 4 5 2 2 3 3" xfId="33848"/>
    <cellStyle name="Normal 3 2 3 4 5 2 2 4" xfId="17226"/>
    <cellStyle name="Normal 3 2 3 4 5 2 2 4 2" xfId="47138"/>
    <cellStyle name="Normal 3 2 3 4 5 2 2 5" xfId="33845"/>
    <cellStyle name="Normal 3 2 3 4 5 2 3" xfId="3935"/>
    <cellStyle name="Normal 3 2 3 4 5 2 3 2" xfId="3936"/>
    <cellStyle name="Normal 3 2 3 4 5 2 3 2 2" xfId="24706"/>
    <cellStyle name="Normal 3 2 3 4 5 2 3 2 2 2" xfId="54618"/>
    <cellStyle name="Normal 3 2 3 4 5 2 3 2 3" xfId="33850"/>
    <cellStyle name="Normal 3 2 3 4 5 2 3 3" xfId="17228"/>
    <cellStyle name="Normal 3 2 3 4 5 2 3 3 2" xfId="47140"/>
    <cellStyle name="Normal 3 2 3 4 5 2 3 4" xfId="33849"/>
    <cellStyle name="Normal 3 2 3 4 5 2 4" xfId="3937"/>
    <cellStyle name="Normal 3 2 3 4 5 2 4 2" xfId="24703"/>
    <cellStyle name="Normal 3 2 3 4 5 2 4 2 2" xfId="54615"/>
    <cellStyle name="Normal 3 2 3 4 5 2 4 3" xfId="33851"/>
    <cellStyle name="Normal 3 2 3 4 5 2 5" xfId="17225"/>
    <cellStyle name="Normal 3 2 3 4 5 2 5 2" xfId="47137"/>
    <cellStyle name="Normal 3 2 3 4 5 2 6" xfId="33844"/>
    <cellStyle name="Normal 3 2 3 4 5 3" xfId="3938"/>
    <cellStyle name="Normal 3 2 3 4 5 3 2" xfId="3939"/>
    <cellStyle name="Normal 3 2 3 4 5 3 2 2" xfId="3940"/>
    <cellStyle name="Normal 3 2 3 4 5 3 2 2 2" xfId="24708"/>
    <cellStyle name="Normal 3 2 3 4 5 3 2 2 2 2" xfId="54620"/>
    <cellStyle name="Normal 3 2 3 4 5 3 2 2 3" xfId="33854"/>
    <cellStyle name="Normal 3 2 3 4 5 3 2 3" xfId="17230"/>
    <cellStyle name="Normal 3 2 3 4 5 3 2 3 2" xfId="47142"/>
    <cellStyle name="Normal 3 2 3 4 5 3 2 4" xfId="33853"/>
    <cellStyle name="Normal 3 2 3 4 5 3 3" xfId="3941"/>
    <cellStyle name="Normal 3 2 3 4 5 3 3 2" xfId="24707"/>
    <cellStyle name="Normal 3 2 3 4 5 3 3 2 2" xfId="54619"/>
    <cellStyle name="Normal 3 2 3 4 5 3 3 3" xfId="33855"/>
    <cellStyle name="Normal 3 2 3 4 5 3 4" xfId="17229"/>
    <cellStyle name="Normal 3 2 3 4 5 3 4 2" xfId="47141"/>
    <cellStyle name="Normal 3 2 3 4 5 3 5" xfId="33852"/>
    <cellStyle name="Normal 3 2 3 4 5 4" xfId="3942"/>
    <cellStyle name="Normal 3 2 3 4 5 4 2" xfId="3943"/>
    <cellStyle name="Normal 3 2 3 4 5 4 2 2" xfId="24709"/>
    <cellStyle name="Normal 3 2 3 4 5 4 2 2 2" xfId="54621"/>
    <cellStyle name="Normal 3 2 3 4 5 4 2 3" xfId="33857"/>
    <cellStyle name="Normal 3 2 3 4 5 4 3" xfId="17231"/>
    <cellStyle name="Normal 3 2 3 4 5 4 3 2" xfId="47143"/>
    <cellStyle name="Normal 3 2 3 4 5 4 4" xfId="33856"/>
    <cellStyle name="Normal 3 2 3 4 5 5" xfId="3944"/>
    <cellStyle name="Normal 3 2 3 4 5 5 2" xfId="23148"/>
    <cellStyle name="Normal 3 2 3 4 5 5 2 2" xfId="53060"/>
    <cellStyle name="Normal 3 2 3 4 5 5 3" xfId="33858"/>
    <cellStyle name="Normal 3 2 3 4 5 6" xfId="15670"/>
    <cellStyle name="Normal 3 2 3 4 5 6 2" xfId="45582"/>
    <cellStyle name="Normal 3 2 3 4 5 7" xfId="30626"/>
    <cellStyle name="Normal 3 2 3 4 6" xfId="3945"/>
    <cellStyle name="Normal 3 2 3 4 6 2" xfId="3946"/>
    <cellStyle name="Normal 3 2 3 4 6 2 2" xfId="3947"/>
    <cellStyle name="Normal 3 2 3 4 6 2 2 2" xfId="3948"/>
    <cellStyle name="Normal 3 2 3 4 6 2 2 2 2" xfId="3949"/>
    <cellStyle name="Normal 3 2 3 4 6 2 2 2 2 2" xfId="24713"/>
    <cellStyle name="Normal 3 2 3 4 6 2 2 2 2 2 2" xfId="54625"/>
    <cellStyle name="Normal 3 2 3 4 6 2 2 2 2 3" xfId="33863"/>
    <cellStyle name="Normal 3 2 3 4 6 2 2 2 3" xfId="17235"/>
    <cellStyle name="Normal 3 2 3 4 6 2 2 2 3 2" xfId="47147"/>
    <cellStyle name="Normal 3 2 3 4 6 2 2 2 4" xfId="33862"/>
    <cellStyle name="Normal 3 2 3 4 6 2 2 3" xfId="3950"/>
    <cellStyle name="Normal 3 2 3 4 6 2 2 3 2" xfId="24712"/>
    <cellStyle name="Normal 3 2 3 4 6 2 2 3 2 2" xfId="54624"/>
    <cellStyle name="Normal 3 2 3 4 6 2 2 3 3" xfId="33864"/>
    <cellStyle name="Normal 3 2 3 4 6 2 2 4" xfId="17234"/>
    <cellStyle name="Normal 3 2 3 4 6 2 2 4 2" xfId="47146"/>
    <cellStyle name="Normal 3 2 3 4 6 2 2 5" xfId="33861"/>
    <cellStyle name="Normal 3 2 3 4 6 2 3" xfId="3951"/>
    <cellStyle name="Normal 3 2 3 4 6 2 3 2" xfId="3952"/>
    <cellStyle name="Normal 3 2 3 4 6 2 3 2 2" xfId="24714"/>
    <cellStyle name="Normal 3 2 3 4 6 2 3 2 2 2" xfId="54626"/>
    <cellStyle name="Normal 3 2 3 4 6 2 3 2 3" xfId="33866"/>
    <cellStyle name="Normal 3 2 3 4 6 2 3 3" xfId="17236"/>
    <cellStyle name="Normal 3 2 3 4 6 2 3 3 2" xfId="47148"/>
    <cellStyle name="Normal 3 2 3 4 6 2 3 4" xfId="33865"/>
    <cellStyle name="Normal 3 2 3 4 6 2 4" xfId="3953"/>
    <cellStyle name="Normal 3 2 3 4 6 2 4 2" xfId="24711"/>
    <cellStyle name="Normal 3 2 3 4 6 2 4 2 2" xfId="54623"/>
    <cellStyle name="Normal 3 2 3 4 6 2 4 3" xfId="33867"/>
    <cellStyle name="Normal 3 2 3 4 6 2 5" xfId="17233"/>
    <cellStyle name="Normal 3 2 3 4 6 2 5 2" xfId="47145"/>
    <cellStyle name="Normal 3 2 3 4 6 2 6" xfId="33860"/>
    <cellStyle name="Normal 3 2 3 4 6 3" xfId="3954"/>
    <cellStyle name="Normal 3 2 3 4 6 3 2" xfId="3955"/>
    <cellStyle name="Normal 3 2 3 4 6 3 2 2" xfId="3956"/>
    <cellStyle name="Normal 3 2 3 4 6 3 2 2 2" xfId="24716"/>
    <cellStyle name="Normal 3 2 3 4 6 3 2 2 2 2" xfId="54628"/>
    <cellStyle name="Normal 3 2 3 4 6 3 2 2 3" xfId="33870"/>
    <cellStyle name="Normal 3 2 3 4 6 3 2 3" xfId="17238"/>
    <cellStyle name="Normal 3 2 3 4 6 3 2 3 2" xfId="47150"/>
    <cellStyle name="Normal 3 2 3 4 6 3 2 4" xfId="33869"/>
    <cellStyle name="Normal 3 2 3 4 6 3 3" xfId="3957"/>
    <cellStyle name="Normal 3 2 3 4 6 3 3 2" xfId="24715"/>
    <cellStyle name="Normal 3 2 3 4 6 3 3 2 2" xfId="54627"/>
    <cellStyle name="Normal 3 2 3 4 6 3 3 3" xfId="33871"/>
    <cellStyle name="Normal 3 2 3 4 6 3 4" xfId="17237"/>
    <cellStyle name="Normal 3 2 3 4 6 3 4 2" xfId="47149"/>
    <cellStyle name="Normal 3 2 3 4 6 3 5" xfId="33868"/>
    <cellStyle name="Normal 3 2 3 4 6 4" xfId="3958"/>
    <cellStyle name="Normal 3 2 3 4 6 4 2" xfId="3959"/>
    <cellStyle name="Normal 3 2 3 4 6 4 2 2" xfId="24717"/>
    <cellStyle name="Normal 3 2 3 4 6 4 2 2 2" xfId="54629"/>
    <cellStyle name="Normal 3 2 3 4 6 4 2 3" xfId="33873"/>
    <cellStyle name="Normal 3 2 3 4 6 4 3" xfId="17239"/>
    <cellStyle name="Normal 3 2 3 4 6 4 3 2" xfId="47151"/>
    <cellStyle name="Normal 3 2 3 4 6 4 4" xfId="33872"/>
    <cellStyle name="Normal 3 2 3 4 6 5" xfId="3960"/>
    <cellStyle name="Normal 3 2 3 4 6 5 2" xfId="24710"/>
    <cellStyle name="Normal 3 2 3 4 6 5 2 2" xfId="54622"/>
    <cellStyle name="Normal 3 2 3 4 6 5 3" xfId="33874"/>
    <cellStyle name="Normal 3 2 3 4 6 6" xfId="17232"/>
    <cellStyle name="Normal 3 2 3 4 6 6 2" xfId="47144"/>
    <cellStyle name="Normal 3 2 3 4 6 7" xfId="33859"/>
    <cellStyle name="Normal 3 2 3 4 7" xfId="3961"/>
    <cellStyle name="Normal 3 2 3 4 7 2" xfId="3962"/>
    <cellStyle name="Normal 3 2 3 4 7 2 2" xfId="3963"/>
    <cellStyle name="Normal 3 2 3 4 7 2 2 2" xfId="3964"/>
    <cellStyle name="Normal 3 2 3 4 7 2 2 2 2" xfId="24720"/>
    <cellStyle name="Normal 3 2 3 4 7 2 2 2 2 2" xfId="54632"/>
    <cellStyle name="Normal 3 2 3 4 7 2 2 2 3" xfId="33878"/>
    <cellStyle name="Normal 3 2 3 4 7 2 2 3" xfId="17242"/>
    <cellStyle name="Normal 3 2 3 4 7 2 2 3 2" xfId="47154"/>
    <cellStyle name="Normal 3 2 3 4 7 2 2 4" xfId="33877"/>
    <cellStyle name="Normal 3 2 3 4 7 2 3" xfId="3965"/>
    <cellStyle name="Normal 3 2 3 4 7 2 3 2" xfId="24719"/>
    <cellStyle name="Normal 3 2 3 4 7 2 3 2 2" xfId="54631"/>
    <cellStyle name="Normal 3 2 3 4 7 2 3 3" xfId="33879"/>
    <cellStyle name="Normal 3 2 3 4 7 2 4" xfId="17241"/>
    <cellStyle name="Normal 3 2 3 4 7 2 4 2" xfId="47153"/>
    <cellStyle name="Normal 3 2 3 4 7 2 5" xfId="33876"/>
    <cellStyle name="Normal 3 2 3 4 7 3" xfId="3966"/>
    <cellStyle name="Normal 3 2 3 4 7 3 2" xfId="3967"/>
    <cellStyle name="Normal 3 2 3 4 7 3 2 2" xfId="24721"/>
    <cellStyle name="Normal 3 2 3 4 7 3 2 2 2" xfId="54633"/>
    <cellStyle name="Normal 3 2 3 4 7 3 2 3" xfId="33881"/>
    <cellStyle name="Normal 3 2 3 4 7 3 3" xfId="17243"/>
    <cellStyle name="Normal 3 2 3 4 7 3 3 2" xfId="47155"/>
    <cellStyle name="Normal 3 2 3 4 7 3 4" xfId="33880"/>
    <cellStyle name="Normal 3 2 3 4 7 4" xfId="3968"/>
    <cellStyle name="Normal 3 2 3 4 7 4 2" xfId="24718"/>
    <cellStyle name="Normal 3 2 3 4 7 4 2 2" xfId="54630"/>
    <cellStyle name="Normal 3 2 3 4 7 4 3" xfId="33882"/>
    <cellStyle name="Normal 3 2 3 4 7 5" xfId="17240"/>
    <cellStyle name="Normal 3 2 3 4 7 5 2" xfId="47152"/>
    <cellStyle name="Normal 3 2 3 4 7 6" xfId="33875"/>
    <cellStyle name="Normal 3 2 3 4 8" xfId="3969"/>
    <cellStyle name="Normal 3 2 3 4 8 2" xfId="3970"/>
    <cellStyle name="Normal 3 2 3 4 8 2 2" xfId="3971"/>
    <cellStyle name="Normal 3 2 3 4 8 2 2 2" xfId="3972"/>
    <cellStyle name="Normal 3 2 3 4 8 2 2 2 2" xfId="24724"/>
    <cellStyle name="Normal 3 2 3 4 8 2 2 2 2 2" xfId="54636"/>
    <cellStyle name="Normal 3 2 3 4 8 2 2 2 3" xfId="33886"/>
    <cellStyle name="Normal 3 2 3 4 8 2 2 3" xfId="17246"/>
    <cellStyle name="Normal 3 2 3 4 8 2 2 3 2" xfId="47158"/>
    <cellStyle name="Normal 3 2 3 4 8 2 2 4" xfId="33885"/>
    <cellStyle name="Normal 3 2 3 4 8 2 3" xfId="3973"/>
    <cellStyle name="Normal 3 2 3 4 8 2 3 2" xfId="24723"/>
    <cellStyle name="Normal 3 2 3 4 8 2 3 2 2" xfId="54635"/>
    <cellStyle name="Normal 3 2 3 4 8 2 3 3" xfId="33887"/>
    <cellStyle name="Normal 3 2 3 4 8 2 4" xfId="17245"/>
    <cellStyle name="Normal 3 2 3 4 8 2 4 2" xfId="47157"/>
    <cellStyle name="Normal 3 2 3 4 8 2 5" xfId="33884"/>
    <cellStyle name="Normal 3 2 3 4 8 3" xfId="3974"/>
    <cellStyle name="Normal 3 2 3 4 8 3 2" xfId="3975"/>
    <cellStyle name="Normal 3 2 3 4 8 3 2 2" xfId="24725"/>
    <cellStyle name="Normal 3 2 3 4 8 3 2 2 2" xfId="54637"/>
    <cellStyle name="Normal 3 2 3 4 8 3 2 3" xfId="33889"/>
    <cellStyle name="Normal 3 2 3 4 8 3 3" xfId="17247"/>
    <cellStyle name="Normal 3 2 3 4 8 3 3 2" xfId="47159"/>
    <cellStyle name="Normal 3 2 3 4 8 3 4" xfId="33888"/>
    <cellStyle name="Normal 3 2 3 4 8 4" xfId="3976"/>
    <cellStyle name="Normal 3 2 3 4 8 4 2" xfId="24722"/>
    <cellStyle name="Normal 3 2 3 4 8 4 2 2" xfId="54634"/>
    <cellStyle name="Normal 3 2 3 4 8 4 3" xfId="33890"/>
    <cellStyle name="Normal 3 2 3 4 8 5" xfId="17244"/>
    <cellStyle name="Normal 3 2 3 4 8 5 2" xfId="47156"/>
    <cellStyle name="Normal 3 2 3 4 8 6" xfId="33883"/>
    <cellStyle name="Normal 3 2 3 4 9" xfId="3977"/>
    <cellStyle name="Normal 3 2 3 4 9 2" xfId="3978"/>
    <cellStyle name="Normal 3 2 3 4 9 2 2" xfId="3979"/>
    <cellStyle name="Normal 3 2 3 4 9 2 2 2" xfId="24727"/>
    <cellStyle name="Normal 3 2 3 4 9 2 2 2 2" xfId="54639"/>
    <cellStyle name="Normal 3 2 3 4 9 2 2 3" xfId="33893"/>
    <cellStyle name="Normal 3 2 3 4 9 2 3" xfId="17249"/>
    <cellStyle name="Normal 3 2 3 4 9 2 3 2" xfId="47161"/>
    <cellStyle name="Normal 3 2 3 4 9 2 4" xfId="33892"/>
    <cellStyle name="Normal 3 2 3 4 9 3" xfId="3980"/>
    <cellStyle name="Normal 3 2 3 4 9 3 2" xfId="24726"/>
    <cellStyle name="Normal 3 2 3 4 9 3 2 2" xfId="54638"/>
    <cellStyle name="Normal 3 2 3 4 9 3 3" xfId="33894"/>
    <cellStyle name="Normal 3 2 3 4 9 4" xfId="17248"/>
    <cellStyle name="Normal 3 2 3 4 9 4 2" xfId="47160"/>
    <cellStyle name="Normal 3 2 3 4 9 5" xfId="33891"/>
    <cellStyle name="Normal 3 2 3 5" xfId="353"/>
    <cellStyle name="Normal 3 2 3 5 2" xfId="3981"/>
    <cellStyle name="Normal 3 2 3 5 2 2" xfId="3982"/>
    <cellStyle name="Normal 3 2 3 5 2 2 2" xfId="3983"/>
    <cellStyle name="Normal 3 2 3 5 2 2 2 2" xfId="3984"/>
    <cellStyle name="Normal 3 2 3 5 2 2 2 2 2" xfId="24730"/>
    <cellStyle name="Normal 3 2 3 5 2 2 2 2 2 2" xfId="54642"/>
    <cellStyle name="Normal 3 2 3 5 2 2 2 2 3" xfId="33898"/>
    <cellStyle name="Normal 3 2 3 5 2 2 2 3" xfId="17252"/>
    <cellStyle name="Normal 3 2 3 5 2 2 2 3 2" xfId="47164"/>
    <cellStyle name="Normal 3 2 3 5 2 2 2 4" xfId="33897"/>
    <cellStyle name="Normal 3 2 3 5 2 2 3" xfId="3985"/>
    <cellStyle name="Normal 3 2 3 5 2 2 3 2" xfId="24729"/>
    <cellStyle name="Normal 3 2 3 5 2 2 3 2 2" xfId="54641"/>
    <cellStyle name="Normal 3 2 3 5 2 2 3 3" xfId="33899"/>
    <cellStyle name="Normal 3 2 3 5 2 2 4" xfId="17251"/>
    <cellStyle name="Normal 3 2 3 5 2 2 4 2" xfId="47163"/>
    <cellStyle name="Normal 3 2 3 5 2 2 5" xfId="33896"/>
    <cellStyle name="Normal 3 2 3 5 2 3" xfId="3986"/>
    <cellStyle name="Normal 3 2 3 5 2 3 2" xfId="3987"/>
    <cellStyle name="Normal 3 2 3 5 2 3 2 2" xfId="24731"/>
    <cellStyle name="Normal 3 2 3 5 2 3 2 2 2" xfId="54643"/>
    <cellStyle name="Normal 3 2 3 5 2 3 2 3" xfId="33901"/>
    <cellStyle name="Normal 3 2 3 5 2 3 3" xfId="17253"/>
    <cellStyle name="Normal 3 2 3 5 2 3 3 2" xfId="47165"/>
    <cellStyle name="Normal 3 2 3 5 2 3 4" xfId="33900"/>
    <cellStyle name="Normal 3 2 3 5 2 4" xfId="3988"/>
    <cellStyle name="Normal 3 2 3 5 2 4 2" xfId="24728"/>
    <cellStyle name="Normal 3 2 3 5 2 4 2 2" xfId="54640"/>
    <cellStyle name="Normal 3 2 3 5 2 4 3" xfId="33902"/>
    <cellStyle name="Normal 3 2 3 5 2 5" xfId="17250"/>
    <cellStyle name="Normal 3 2 3 5 2 5 2" xfId="47162"/>
    <cellStyle name="Normal 3 2 3 5 2 6" xfId="33895"/>
    <cellStyle name="Normal 3 2 3 5 3" xfId="3989"/>
    <cellStyle name="Normal 3 2 3 5 3 2" xfId="3990"/>
    <cellStyle name="Normal 3 2 3 5 3 2 2" xfId="3991"/>
    <cellStyle name="Normal 3 2 3 5 3 2 2 2" xfId="3992"/>
    <cellStyle name="Normal 3 2 3 5 3 2 2 2 2" xfId="24734"/>
    <cellStyle name="Normal 3 2 3 5 3 2 2 2 2 2" xfId="54646"/>
    <cellStyle name="Normal 3 2 3 5 3 2 2 2 3" xfId="33906"/>
    <cellStyle name="Normal 3 2 3 5 3 2 2 3" xfId="17256"/>
    <cellStyle name="Normal 3 2 3 5 3 2 2 3 2" xfId="47168"/>
    <cellStyle name="Normal 3 2 3 5 3 2 2 4" xfId="33905"/>
    <cellStyle name="Normal 3 2 3 5 3 2 3" xfId="3993"/>
    <cellStyle name="Normal 3 2 3 5 3 2 3 2" xfId="24733"/>
    <cellStyle name="Normal 3 2 3 5 3 2 3 2 2" xfId="54645"/>
    <cellStyle name="Normal 3 2 3 5 3 2 3 3" xfId="33907"/>
    <cellStyle name="Normal 3 2 3 5 3 2 4" xfId="17255"/>
    <cellStyle name="Normal 3 2 3 5 3 2 4 2" xfId="47167"/>
    <cellStyle name="Normal 3 2 3 5 3 2 5" xfId="33904"/>
    <cellStyle name="Normal 3 2 3 5 3 3" xfId="3994"/>
    <cellStyle name="Normal 3 2 3 5 3 3 2" xfId="3995"/>
    <cellStyle name="Normal 3 2 3 5 3 3 2 2" xfId="24735"/>
    <cellStyle name="Normal 3 2 3 5 3 3 2 2 2" xfId="54647"/>
    <cellStyle name="Normal 3 2 3 5 3 3 2 3" xfId="33909"/>
    <cellStyle name="Normal 3 2 3 5 3 3 3" xfId="17257"/>
    <cellStyle name="Normal 3 2 3 5 3 3 3 2" xfId="47169"/>
    <cellStyle name="Normal 3 2 3 5 3 3 4" xfId="33908"/>
    <cellStyle name="Normal 3 2 3 5 3 4" xfId="3996"/>
    <cellStyle name="Normal 3 2 3 5 3 4 2" xfId="24732"/>
    <cellStyle name="Normal 3 2 3 5 3 4 2 2" xfId="54644"/>
    <cellStyle name="Normal 3 2 3 5 3 4 3" xfId="33910"/>
    <cellStyle name="Normal 3 2 3 5 3 5" xfId="17254"/>
    <cellStyle name="Normal 3 2 3 5 3 5 2" xfId="47166"/>
    <cellStyle name="Normal 3 2 3 5 3 6" xfId="33903"/>
    <cellStyle name="Normal 3 2 3 5 4" xfId="3997"/>
    <cellStyle name="Normal 3 2 3 5 4 2" xfId="3998"/>
    <cellStyle name="Normal 3 2 3 5 4 2 2" xfId="3999"/>
    <cellStyle name="Normal 3 2 3 5 4 2 2 2" xfId="24737"/>
    <cellStyle name="Normal 3 2 3 5 4 2 2 2 2" xfId="54649"/>
    <cellStyle name="Normal 3 2 3 5 4 2 2 3" xfId="33913"/>
    <cellStyle name="Normal 3 2 3 5 4 2 3" xfId="17259"/>
    <cellStyle name="Normal 3 2 3 5 4 2 3 2" xfId="47171"/>
    <cellStyle name="Normal 3 2 3 5 4 2 4" xfId="33912"/>
    <cellStyle name="Normal 3 2 3 5 4 3" xfId="4000"/>
    <cellStyle name="Normal 3 2 3 5 4 3 2" xfId="24736"/>
    <cellStyle name="Normal 3 2 3 5 4 3 2 2" xfId="54648"/>
    <cellStyle name="Normal 3 2 3 5 4 3 3" xfId="33914"/>
    <cellStyle name="Normal 3 2 3 5 4 4" xfId="17258"/>
    <cellStyle name="Normal 3 2 3 5 4 4 2" xfId="47170"/>
    <cellStyle name="Normal 3 2 3 5 4 5" xfId="33911"/>
    <cellStyle name="Normal 3 2 3 5 5" xfId="4001"/>
    <cellStyle name="Normal 3 2 3 5 5 2" xfId="4002"/>
    <cellStyle name="Normal 3 2 3 5 5 2 2" xfId="24738"/>
    <cellStyle name="Normal 3 2 3 5 5 2 2 2" xfId="54650"/>
    <cellStyle name="Normal 3 2 3 5 5 2 3" xfId="33916"/>
    <cellStyle name="Normal 3 2 3 5 5 3" xfId="17260"/>
    <cellStyle name="Normal 3 2 3 5 5 3 2" xfId="47172"/>
    <cellStyle name="Normal 3 2 3 5 5 4" xfId="33915"/>
    <cellStyle name="Normal 3 2 3 5 6" xfId="4003"/>
    <cellStyle name="Normal 3 2 3 5 6 2" xfId="22817"/>
    <cellStyle name="Normal 3 2 3 5 6 2 2" xfId="52729"/>
    <cellStyle name="Normal 3 2 3 5 6 3" xfId="33917"/>
    <cellStyle name="Normal 3 2 3 5 7" xfId="15339"/>
    <cellStyle name="Normal 3 2 3 5 7 2" xfId="45251"/>
    <cellStyle name="Normal 3 2 3 5 8" xfId="30295"/>
    <cellStyle name="Normal 3 2 3 6" xfId="223"/>
    <cellStyle name="Normal 3 2 3 6 2" xfId="4004"/>
    <cellStyle name="Normal 3 2 3 6 2 2" xfId="4005"/>
    <cellStyle name="Normal 3 2 3 6 2 2 2" xfId="4006"/>
    <cellStyle name="Normal 3 2 3 6 2 2 2 2" xfId="4007"/>
    <cellStyle name="Normal 3 2 3 6 2 2 2 2 2" xfId="24741"/>
    <cellStyle name="Normal 3 2 3 6 2 2 2 2 2 2" xfId="54653"/>
    <cellStyle name="Normal 3 2 3 6 2 2 2 2 3" xfId="33921"/>
    <cellStyle name="Normal 3 2 3 6 2 2 2 3" xfId="17263"/>
    <cellStyle name="Normal 3 2 3 6 2 2 2 3 2" xfId="47175"/>
    <cellStyle name="Normal 3 2 3 6 2 2 2 4" xfId="33920"/>
    <cellStyle name="Normal 3 2 3 6 2 2 3" xfId="4008"/>
    <cellStyle name="Normal 3 2 3 6 2 2 3 2" xfId="24740"/>
    <cellStyle name="Normal 3 2 3 6 2 2 3 2 2" xfId="54652"/>
    <cellStyle name="Normal 3 2 3 6 2 2 3 3" xfId="33922"/>
    <cellStyle name="Normal 3 2 3 6 2 2 4" xfId="17262"/>
    <cellStyle name="Normal 3 2 3 6 2 2 4 2" xfId="47174"/>
    <cellStyle name="Normal 3 2 3 6 2 2 5" xfId="33919"/>
    <cellStyle name="Normal 3 2 3 6 2 3" xfId="4009"/>
    <cellStyle name="Normal 3 2 3 6 2 3 2" xfId="4010"/>
    <cellStyle name="Normal 3 2 3 6 2 3 2 2" xfId="24742"/>
    <cellStyle name="Normal 3 2 3 6 2 3 2 2 2" xfId="54654"/>
    <cellStyle name="Normal 3 2 3 6 2 3 2 3" xfId="33924"/>
    <cellStyle name="Normal 3 2 3 6 2 3 3" xfId="17264"/>
    <cellStyle name="Normal 3 2 3 6 2 3 3 2" xfId="47176"/>
    <cellStyle name="Normal 3 2 3 6 2 3 4" xfId="33923"/>
    <cellStyle name="Normal 3 2 3 6 2 4" xfId="4011"/>
    <cellStyle name="Normal 3 2 3 6 2 4 2" xfId="24739"/>
    <cellStyle name="Normal 3 2 3 6 2 4 2 2" xfId="54651"/>
    <cellStyle name="Normal 3 2 3 6 2 4 3" xfId="33925"/>
    <cellStyle name="Normal 3 2 3 6 2 5" xfId="17261"/>
    <cellStyle name="Normal 3 2 3 6 2 5 2" xfId="47173"/>
    <cellStyle name="Normal 3 2 3 6 2 6" xfId="33918"/>
    <cellStyle name="Normal 3 2 3 6 3" xfId="4012"/>
    <cellStyle name="Normal 3 2 3 6 3 2" xfId="4013"/>
    <cellStyle name="Normal 3 2 3 6 3 2 2" xfId="4014"/>
    <cellStyle name="Normal 3 2 3 6 3 2 2 2" xfId="4015"/>
    <cellStyle name="Normal 3 2 3 6 3 2 2 2 2" xfId="24745"/>
    <cellStyle name="Normal 3 2 3 6 3 2 2 2 2 2" xfId="54657"/>
    <cellStyle name="Normal 3 2 3 6 3 2 2 2 3" xfId="33929"/>
    <cellStyle name="Normal 3 2 3 6 3 2 2 3" xfId="17267"/>
    <cellStyle name="Normal 3 2 3 6 3 2 2 3 2" xfId="47179"/>
    <cellStyle name="Normal 3 2 3 6 3 2 2 4" xfId="33928"/>
    <cellStyle name="Normal 3 2 3 6 3 2 3" xfId="4016"/>
    <cellStyle name="Normal 3 2 3 6 3 2 3 2" xfId="24744"/>
    <cellStyle name="Normal 3 2 3 6 3 2 3 2 2" xfId="54656"/>
    <cellStyle name="Normal 3 2 3 6 3 2 3 3" xfId="33930"/>
    <cellStyle name="Normal 3 2 3 6 3 2 4" xfId="17266"/>
    <cellStyle name="Normal 3 2 3 6 3 2 4 2" xfId="47178"/>
    <cellStyle name="Normal 3 2 3 6 3 2 5" xfId="33927"/>
    <cellStyle name="Normal 3 2 3 6 3 3" xfId="4017"/>
    <cellStyle name="Normal 3 2 3 6 3 3 2" xfId="4018"/>
    <cellStyle name="Normal 3 2 3 6 3 3 2 2" xfId="24746"/>
    <cellStyle name="Normal 3 2 3 6 3 3 2 2 2" xfId="54658"/>
    <cellStyle name="Normal 3 2 3 6 3 3 2 3" xfId="33932"/>
    <cellStyle name="Normal 3 2 3 6 3 3 3" xfId="17268"/>
    <cellStyle name="Normal 3 2 3 6 3 3 3 2" xfId="47180"/>
    <cellStyle name="Normal 3 2 3 6 3 3 4" xfId="33931"/>
    <cellStyle name="Normal 3 2 3 6 3 4" xfId="4019"/>
    <cellStyle name="Normal 3 2 3 6 3 4 2" xfId="24743"/>
    <cellStyle name="Normal 3 2 3 6 3 4 2 2" xfId="54655"/>
    <cellStyle name="Normal 3 2 3 6 3 4 3" xfId="33933"/>
    <cellStyle name="Normal 3 2 3 6 3 5" xfId="17265"/>
    <cellStyle name="Normal 3 2 3 6 3 5 2" xfId="47177"/>
    <cellStyle name="Normal 3 2 3 6 3 6" xfId="33926"/>
    <cellStyle name="Normal 3 2 3 6 4" xfId="4020"/>
    <cellStyle name="Normal 3 2 3 6 4 2" xfId="4021"/>
    <cellStyle name="Normal 3 2 3 6 4 2 2" xfId="4022"/>
    <cellStyle name="Normal 3 2 3 6 4 2 2 2" xfId="24748"/>
    <cellStyle name="Normal 3 2 3 6 4 2 2 2 2" xfId="54660"/>
    <cellStyle name="Normal 3 2 3 6 4 2 2 3" xfId="33936"/>
    <cellStyle name="Normal 3 2 3 6 4 2 3" xfId="17270"/>
    <cellStyle name="Normal 3 2 3 6 4 2 3 2" xfId="47182"/>
    <cellStyle name="Normal 3 2 3 6 4 2 4" xfId="33935"/>
    <cellStyle name="Normal 3 2 3 6 4 3" xfId="4023"/>
    <cellStyle name="Normal 3 2 3 6 4 3 2" xfId="24747"/>
    <cellStyle name="Normal 3 2 3 6 4 3 2 2" xfId="54659"/>
    <cellStyle name="Normal 3 2 3 6 4 3 3" xfId="33937"/>
    <cellStyle name="Normal 3 2 3 6 4 4" xfId="17269"/>
    <cellStyle name="Normal 3 2 3 6 4 4 2" xfId="47181"/>
    <cellStyle name="Normal 3 2 3 6 4 5" xfId="33934"/>
    <cellStyle name="Normal 3 2 3 6 5" xfId="4024"/>
    <cellStyle name="Normal 3 2 3 6 5 2" xfId="4025"/>
    <cellStyle name="Normal 3 2 3 6 5 2 2" xfId="24749"/>
    <cellStyle name="Normal 3 2 3 6 5 2 2 2" xfId="54661"/>
    <cellStyle name="Normal 3 2 3 6 5 2 3" xfId="33939"/>
    <cellStyle name="Normal 3 2 3 6 5 3" xfId="17271"/>
    <cellStyle name="Normal 3 2 3 6 5 3 2" xfId="47183"/>
    <cellStyle name="Normal 3 2 3 6 5 4" xfId="33938"/>
    <cellStyle name="Normal 3 2 3 6 6" xfId="4026"/>
    <cellStyle name="Normal 3 2 3 6 6 2" xfId="22687"/>
    <cellStyle name="Normal 3 2 3 6 6 2 2" xfId="52599"/>
    <cellStyle name="Normal 3 2 3 6 6 3" xfId="33940"/>
    <cellStyle name="Normal 3 2 3 6 7" xfId="15209"/>
    <cellStyle name="Normal 3 2 3 6 7 2" xfId="45121"/>
    <cellStyle name="Normal 3 2 3 6 8" xfId="30165"/>
    <cellStyle name="Normal 3 2 3 7" xfId="479"/>
    <cellStyle name="Normal 3 2 3 7 2" xfId="4027"/>
    <cellStyle name="Normal 3 2 3 7 2 2" xfId="4028"/>
    <cellStyle name="Normal 3 2 3 7 2 2 2" xfId="4029"/>
    <cellStyle name="Normal 3 2 3 7 2 2 2 2" xfId="4030"/>
    <cellStyle name="Normal 3 2 3 7 2 2 2 2 2" xfId="24752"/>
    <cellStyle name="Normal 3 2 3 7 2 2 2 2 2 2" xfId="54664"/>
    <cellStyle name="Normal 3 2 3 7 2 2 2 2 3" xfId="33944"/>
    <cellStyle name="Normal 3 2 3 7 2 2 2 3" xfId="17274"/>
    <cellStyle name="Normal 3 2 3 7 2 2 2 3 2" xfId="47186"/>
    <cellStyle name="Normal 3 2 3 7 2 2 2 4" xfId="33943"/>
    <cellStyle name="Normal 3 2 3 7 2 2 3" xfId="4031"/>
    <cellStyle name="Normal 3 2 3 7 2 2 3 2" xfId="24751"/>
    <cellStyle name="Normal 3 2 3 7 2 2 3 2 2" xfId="54663"/>
    <cellStyle name="Normal 3 2 3 7 2 2 3 3" xfId="33945"/>
    <cellStyle name="Normal 3 2 3 7 2 2 4" xfId="17273"/>
    <cellStyle name="Normal 3 2 3 7 2 2 4 2" xfId="47185"/>
    <cellStyle name="Normal 3 2 3 7 2 2 5" xfId="33942"/>
    <cellStyle name="Normal 3 2 3 7 2 3" xfId="4032"/>
    <cellStyle name="Normal 3 2 3 7 2 3 2" xfId="4033"/>
    <cellStyle name="Normal 3 2 3 7 2 3 2 2" xfId="24753"/>
    <cellStyle name="Normal 3 2 3 7 2 3 2 2 2" xfId="54665"/>
    <cellStyle name="Normal 3 2 3 7 2 3 2 3" xfId="33947"/>
    <cellStyle name="Normal 3 2 3 7 2 3 3" xfId="17275"/>
    <cellStyle name="Normal 3 2 3 7 2 3 3 2" xfId="47187"/>
    <cellStyle name="Normal 3 2 3 7 2 3 4" xfId="33946"/>
    <cellStyle name="Normal 3 2 3 7 2 4" xfId="4034"/>
    <cellStyle name="Normal 3 2 3 7 2 4 2" xfId="24750"/>
    <cellStyle name="Normal 3 2 3 7 2 4 2 2" xfId="54662"/>
    <cellStyle name="Normal 3 2 3 7 2 4 3" xfId="33948"/>
    <cellStyle name="Normal 3 2 3 7 2 5" xfId="17272"/>
    <cellStyle name="Normal 3 2 3 7 2 5 2" xfId="47184"/>
    <cellStyle name="Normal 3 2 3 7 2 6" xfId="33941"/>
    <cellStyle name="Normal 3 2 3 7 3" xfId="4035"/>
    <cellStyle name="Normal 3 2 3 7 3 2" xfId="4036"/>
    <cellStyle name="Normal 3 2 3 7 3 2 2" xfId="4037"/>
    <cellStyle name="Normal 3 2 3 7 3 2 2 2" xfId="24755"/>
    <cellStyle name="Normal 3 2 3 7 3 2 2 2 2" xfId="54667"/>
    <cellStyle name="Normal 3 2 3 7 3 2 2 3" xfId="33951"/>
    <cellStyle name="Normal 3 2 3 7 3 2 3" xfId="17277"/>
    <cellStyle name="Normal 3 2 3 7 3 2 3 2" xfId="47189"/>
    <cellStyle name="Normal 3 2 3 7 3 2 4" xfId="33950"/>
    <cellStyle name="Normal 3 2 3 7 3 3" xfId="4038"/>
    <cellStyle name="Normal 3 2 3 7 3 3 2" xfId="24754"/>
    <cellStyle name="Normal 3 2 3 7 3 3 2 2" xfId="54666"/>
    <cellStyle name="Normal 3 2 3 7 3 3 3" xfId="33952"/>
    <cellStyle name="Normal 3 2 3 7 3 4" xfId="17276"/>
    <cellStyle name="Normal 3 2 3 7 3 4 2" xfId="47188"/>
    <cellStyle name="Normal 3 2 3 7 3 5" xfId="33949"/>
    <cellStyle name="Normal 3 2 3 7 4" xfId="4039"/>
    <cellStyle name="Normal 3 2 3 7 4 2" xfId="4040"/>
    <cellStyle name="Normal 3 2 3 7 4 2 2" xfId="24756"/>
    <cellStyle name="Normal 3 2 3 7 4 2 2 2" xfId="54668"/>
    <cellStyle name="Normal 3 2 3 7 4 2 3" xfId="33954"/>
    <cellStyle name="Normal 3 2 3 7 4 3" xfId="17278"/>
    <cellStyle name="Normal 3 2 3 7 4 3 2" xfId="47190"/>
    <cellStyle name="Normal 3 2 3 7 4 4" xfId="33953"/>
    <cellStyle name="Normal 3 2 3 7 5" xfId="4041"/>
    <cellStyle name="Normal 3 2 3 7 5 2" xfId="22942"/>
    <cellStyle name="Normal 3 2 3 7 5 2 2" xfId="52854"/>
    <cellStyle name="Normal 3 2 3 7 5 3" xfId="33955"/>
    <cellStyle name="Normal 3 2 3 7 6" xfId="15464"/>
    <cellStyle name="Normal 3 2 3 7 6 2" xfId="45376"/>
    <cellStyle name="Normal 3 2 3 7 7" xfId="30420"/>
    <cellStyle name="Normal 3 2 3 8" xfId="604"/>
    <cellStyle name="Normal 3 2 3 8 2" xfId="4042"/>
    <cellStyle name="Normal 3 2 3 8 2 2" xfId="4043"/>
    <cellStyle name="Normal 3 2 3 8 2 2 2" xfId="4044"/>
    <cellStyle name="Normal 3 2 3 8 2 2 2 2" xfId="4045"/>
    <cellStyle name="Normal 3 2 3 8 2 2 2 2 2" xfId="24759"/>
    <cellStyle name="Normal 3 2 3 8 2 2 2 2 2 2" xfId="54671"/>
    <cellStyle name="Normal 3 2 3 8 2 2 2 2 3" xfId="33959"/>
    <cellStyle name="Normal 3 2 3 8 2 2 2 3" xfId="17281"/>
    <cellStyle name="Normal 3 2 3 8 2 2 2 3 2" xfId="47193"/>
    <cellStyle name="Normal 3 2 3 8 2 2 2 4" xfId="33958"/>
    <cellStyle name="Normal 3 2 3 8 2 2 3" xfId="4046"/>
    <cellStyle name="Normal 3 2 3 8 2 2 3 2" xfId="24758"/>
    <cellStyle name="Normal 3 2 3 8 2 2 3 2 2" xfId="54670"/>
    <cellStyle name="Normal 3 2 3 8 2 2 3 3" xfId="33960"/>
    <cellStyle name="Normal 3 2 3 8 2 2 4" xfId="17280"/>
    <cellStyle name="Normal 3 2 3 8 2 2 4 2" xfId="47192"/>
    <cellStyle name="Normal 3 2 3 8 2 2 5" xfId="33957"/>
    <cellStyle name="Normal 3 2 3 8 2 3" xfId="4047"/>
    <cellStyle name="Normal 3 2 3 8 2 3 2" xfId="4048"/>
    <cellStyle name="Normal 3 2 3 8 2 3 2 2" xfId="24760"/>
    <cellStyle name="Normal 3 2 3 8 2 3 2 2 2" xfId="54672"/>
    <cellStyle name="Normal 3 2 3 8 2 3 2 3" xfId="33962"/>
    <cellStyle name="Normal 3 2 3 8 2 3 3" xfId="17282"/>
    <cellStyle name="Normal 3 2 3 8 2 3 3 2" xfId="47194"/>
    <cellStyle name="Normal 3 2 3 8 2 3 4" xfId="33961"/>
    <cellStyle name="Normal 3 2 3 8 2 4" xfId="4049"/>
    <cellStyle name="Normal 3 2 3 8 2 4 2" xfId="24757"/>
    <cellStyle name="Normal 3 2 3 8 2 4 2 2" xfId="54669"/>
    <cellStyle name="Normal 3 2 3 8 2 4 3" xfId="33963"/>
    <cellStyle name="Normal 3 2 3 8 2 5" xfId="17279"/>
    <cellStyle name="Normal 3 2 3 8 2 5 2" xfId="47191"/>
    <cellStyle name="Normal 3 2 3 8 2 6" xfId="33956"/>
    <cellStyle name="Normal 3 2 3 8 3" xfId="4050"/>
    <cellStyle name="Normal 3 2 3 8 3 2" xfId="4051"/>
    <cellStyle name="Normal 3 2 3 8 3 2 2" xfId="4052"/>
    <cellStyle name="Normal 3 2 3 8 3 2 2 2" xfId="24762"/>
    <cellStyle name="Normal 3 2 3 8 3 2 2 2 2" xfId="54674"/>
    <cellStyle name="Normal 3 2 3 8 3 2 2 3" xfId="33966"/>
    <cellStyle name="Normal 3 2 3 8 3 2 3" xfId="17284"/>
    <cellStyle name="Normal 3 2 3 8 3 2 3 2" xfId="47196"/>
    <cellStyle name="Normal 3 2 3 8 3 2 4" xfId="33965"/>
    <cellStyle name="Normal 3 2 3 8 3 3" xfId="4053"/>
    <cellStyle name="Normal 3 2 3 8 3 3 2" xfId="24761"/>
    <cellStyle name="Normal 3 2 3 8 3 3 2 2" xfId="54673"/>
    <cellStyle name="Normal 3 2 3 8 3 3 3" xfId="33967"/>
    <cellStyle name="Normal 3 2 3 8 3 4" xfId="17283"/>
    <cellStyle name="Normal 3 2 3 8 3 4 2" xfId="47195"/>
    <cellStyle name="Normal 3 2 3 8 3 5" xfId="33964"/>
    <cellStyle name="Normal 3 2 3 8 4" xfId="4054"/>
    <cellStyle name="Normal 3 2 3 8 4 2" xfId="4055"/>
    <cellStyle name="Normal 3 2 3 8 4 2 2" xfId="24763"/>
    <cellStyle name="Normal 3 2 3 8 4 2 2 2" xfId="54675"/>
    <cellStyle name="Normal 3 2 3 8 4 2 3" xfId="33969"/>
    <cellStyle name="Normal 3 2 3 8 4 3" xfId="17285"/>
    <cellStyle name="Normal 3 2 3 8 4 3 2" xfId="47197"/>
    <cellStyle name="Normal 3 2 3 8 4 4" xfId="33968"/>
    <cellStyle name="Normal 3 2 3 8 5" xfId="4056"/>
    <cellStyle name="Normal 3 2 3 8 5 2" xfId="23067"/>
    <cellStyle name="Normal 3 2 3 8 5 2 2" xfId="52979"/>
    <cellStyle name="Normal 3 2 3 8 5 3" xfId="33970"/>
    <cellStyle name="Normal 3 2 3 8 6" xfId="15589"/>
    <cellStyle name="Normal 3 2 3 8 6 2" xfId="45501"/>
    <cellStyle name="Normal 3 2 3 8 7" xfId="30545"/>
    <cellStyle name="Normal 3 2 3 9" xfId="4057"/>
    <cellStyle name="Normal 3 2 3 9 2" xfId="4058"/>
    <cellStyle name="Normal 3 2 3 9 2 2" xfId="4059"/>
    <cellStyle name="Normal 3 2 3 9 2 2 2" xfId="4060"/>
    <cellStyle name="Normal 3 2 3 9 2 2 2 2" xfId="4061"/>
    <cellStyle name="Normal 3 2 3 9 2 2 2 2 2" xfId="24767"/>
    <cellStyle name="Normal 3 2 3 9 2 2 2 2 2 2" xfId="54679"/>
    <cellStyle name="Normal 3 2 3 9 2 2 2 2 3" xfId="33975"/>
    <cellStyle name="Normal 3 2 3 9 2 2 2 3" xfId="17289"/>
    <cellStyle name="Normal 3 2 3 9 2 2 2 3 2" xfId="47201"/>
    <cellStyle name="Normal 3 2 3 9 2 2 2 4" xfId="33974"/>
    <cellStyle name="Normal 3 2 3 9 2 2 3" xfId="4062"/>
    <cellStyle name="Normal 3 2 3 9 2 2 3 2" xfId="24766"/>
    <cellStyle name="Normal 3 2 3 9 2 2 3 2 2" xfId="54678"/>
    <cellStyle name="Normal 3 2 3 9 2 2 3 3" xfId="33976"/>
    <cellStyle name="Normal 3 2 3 9 2 2 4" xfId="17288"/>
    <cellStyle name="Normal 3 2 3 9 2 2 4 2" xfId="47200"/>
    <cellStyle name="Normal 3 2 3 9 2 2 5" xfId="33973"/>
    <cellStyle name="Normal 3 2 3 9 2 3" xfId="4063"/>
    <cellStyle name="Normal 3 2 3 9 2 3 2" xfId="4064"/>
    <cellStyle name="Normal 3 2 3 9 2 3 2 2" xfId="24768"/>
    <cellStyle name="Normal 3 2 3 9 2 3 2 2 2" xfId="54680"/>
    <cellStyle name="Normal 3 2 3 9 2 3 2 3" xfId="33978"/>
    <cellStyle name="Normal 3 2 3 9 2 3 3" xfId="17290"/>
    <cellStyle name="Normal 3 2 3 9 2 3 3 2" xfId="47202"/>
    <cellStyle name="Normal 3 2 3 9 2 3 4" xfId="33977"/>
    <cellStyle name="Normal 3 2 3 9 2 4" xfId="4065"/>
    <cellStyle name="Normal 3 2 3 9 2 4 2" xfId="24765"/>
    <cellStyle name="Normal 3 2 3 9 2 4 2 2" xfId="54677"/>
    <cellStyle name="Normal 3 2 3 9 2 4 3" xfId="33979"/>
    <cellStyle name="Normal 3 2 3 9 2 5" xfId="17287"/>
    <cellStyle name="Normal 3 2 3 9 2 5 2" xfId="47199"/>
    <cellStyle name="Normal 3 2 3 9 2 6" xfId="33972"/>
    <cellStyle name="Normal 3 2 3 9 3" xfId="4066"/>
    <cellStyle name="Normal 3 2 3 9 3 2" xfId="4067"/>
    <cellStyle name="Normal 3 2 3 9 3 2 2" xfId="4068"/>
    <cellStyle name="Normal 3 2 3 9 3 2 2 2" xfId="24770"/>
    <cellStyle name="Normal 3 2 3 9 3 2 2 2 2" xfId="54682"/>
    <cellStyle name="Normal 3 2 3 9 3 2 2 3" xfId="33982"/>
    <cellStyle name="Normal 3 2 3 9 3 2 3" xfId="17292"/>
    <cellStyle name="Normal 3 2 3 9 3 2 3 2" xfId="47204"/>
    <cellStyle name="Normal 3 2 3 9 3 2 4" xfId="33981"/>
    <cellStyle name="Normal 3 2 3 9 3 3" xfId="4069"/>
    <cellStyle name="Normal 3 2 3 9 3 3 2" xfId="24769"/>
    <cellStyle name="Normal 3 2 3 9 3 3 2 2" xfId="54681"/>
    <cellStyle name="Normal 3 2 3 9 3 3 3" xfId="33983"/>
    <cellStyle name="Normal 3 2 3 9 3 4" xfId="17291"/>
    <cellStyle name="Normal 3 2 3 9 3 4 2" xfId="47203"/>
    <cellStyle name="Normal 3 2 3 9 3 5" xfId="33980"/>
    <cellStyle name="Normal 3 2 3 9 4" xfId="4070"/>
    <cellStyle name="Normal 3 2 3 9 4 2" xfId="4071"/>
    <cellStyle name="Normal 3 2 3 9 4 2 2" xfId="24771"/>
    <cellStyle name="Normal 3 2 3 9 4 2 2 2" xfId="54683"/>
    <cellStyle name="Normal 3 2 3 9 4 2 3" xfId="33985"/>
    <cellStyle name="Normal 3 2 3 9 4 3" xfId="17293"/>
    <cellStyle name="Normal 3 2 3 9 4 3 2" xfId="47205"/>
    <cellStyle name="Normal 3 2 3 9 4 4" xfId="33984"/>
    <cellStyle name="Normal 3 2 3 9 5" xfId="4072"/>
    <cellStyle name="Normal 3 2 3 9 5 2" xfId="24764"/>
    <cellStyle name="Normal 3 2 3 9 5 2 2" xfId="54676"/>
    <cellStyle name="Normal 3 2 3 9 5 3" xfId="33986"/>
    <cellStyle name="Normal 3 2 3 9 6" xfId="17286"/>
    <cellStyle name="Normal 3 2 3 9 6 2" xfId="47198"/>
    <cellStyle name="Normal 3 2 3 9 7" xfId="33971"/>
    <cellStyle name="Normal 3 2 4" xfId="79"/>
    <cellStyle name="Normal 3 2 4 10" xfId="4073"/>
    <cellStyle name="Normal 3 2 4 10 2" xfId="4074"/>
    <cellStyle name="Normal 3 2 4 10 2 2" xfId="4075"/>
    <cellStyle name="Normal 3 2 4 10 2 2 2" xfId="4076"/>
    <cellStyle name="Normal 3 2 4 10 2 2 2 2" xfId="24774"/>
    <cellStyle name="Normal 3 2 4 10 2 2 2 2 2" xfId="54686"/>
    <cellStyle name="Normal 3 2 4 10 2 2 2 3" xfId="33990"/>
    <cellStyle name="Normal 3 2 4 10 2 2 3" xfId="17296"/>
    <cellStyle name="Normal 3 2 4 10 2 2 3 2" xfId="47208"/>
    <cellStyle name="Normal 3 2 4 10 2 2 4" xfId="33989"/>
    <cellStyle name="Normal 3 2 4 10 2 3" xfId="4077"/>
    <cellStyle name="Normal 3 2 4 10 2 3 2" xfId="24773"/>
    <cellStyle name="Normal 3 2 4 10 2 3 2 2" xfId="54685"/>
    <cellStyle name="Normal 3 2 4 10 2 3 3" xfId="33991"/>
    <cellStyle name="Normal 3 2 4 10 2 4" xfId="17295"/>
    <cellStyle name="Normal 3 2 4 10 2 4 2" xfId="47207"/>
    <cellStyle name="Normal 3 2 4 10 2 5" xfId="33988"/>
    <cellStyle name="Normal 3 2 4 10 3" xfId="4078"/>
    <cellStyle name="Normal 3 2 4 10 3 2" xfId="4079"/>
    <cellStyle name="Normal 3 2 4 10 3 2 2" xfId="24775"/>
    <cellStyle name="Normal 3 2 4 10 3 2 2 2" xfId="54687"/>
    <cellStyle name="Normal 3 2 4 10 3 2 3" xfId="33993"/>
    <cellStyle name="Normal 3 2 4 10 3 3" xfId="17297"/>
    <cellStyle name="Normal 3 2 4 10 3 3 2" xfId="47209"/>
    <cellStyle name="Normal 3 2 4 10 3 4" xfId="33992"/>
    <cellStyle name="Normal 3 2 4 10 4" xfId="4080"/>
    <cellStyle name="Normal 3 2 4 10 4 2" xfId="24772"/>
    <cellStyle name="Normal 3 2 4 10 4 2 2" xfId="54684"/>
    <cellStyle name="Normal 3 2 4 10 4 3" xfId="33994"/>
    <cellStyle name="Normal 3 2 4 10 5" xfId="17294"/>
    <cellStyle name="Normal 3 2 4 10 5 2" xfId="47206"/>
    <cellStyle name="Normal 3 2 4 10 6" xfId="33987"/>
    <cellStyle name="Normal 3 2 4 11" xfId="4081"/>
    <cellStyle name="Normal 3 2 4 11 2" xfId="4082"/>
    <cellStyle name="Normal 3 2 4 11 2 2" xfId="4083"/>
    <cellStyle name="Normal 3 2 4 11 2 2 2" xfId="4084"/>
    <cellStyle name="Normal 3 2 4 11 2 2 2 2" xfId="24778"/>
    <cellStyle name="Normal 3 2 4 11 2 2 2 2 2" xfId="54690"/>
    <cellStyle name="Normal 3 2 4 11 2 2 2 3" xfId="33998"/>
    <cellStyle name="Normal 3 2 4 11 2 2 3" xfId="17300"/>
    <cellStyle name="Normal 3 2 4 11 2 2 3 2" xfId="47212"/>
    <cellStyle name="Normal 3 2 4 11 2 2 4" xfId="33997"/>
    <cellStyle name="Normal 3 2 4 11 2 3" xfId="4085"/>
    <cellStyle name="Normal 3 2 4 11 2 3 2" xfId="24777"/>
    <cellStyle name="Normal 3 2 4 11 2 3 2 2" xfId="54689"/>
    <cellStyle name="Normal 3 2 4 11 2 3 3" xfId="33999"/>
    <cellStyle name="Normal 3 2 4 11 2 4" xfId="17299"/>
    <cellStyle name="Normal 3 2 4 11 2 4 2" xfId="47211"/>
    <cellStyle name="Normal 3 2 4 11 2 5" xfId="33996"/>
    <cellStyle name="Normal 3 2 4 11 3" xfId="4086"/>
    <cellStyle name="Normal 3 2 4 11 3 2" xfId="4087"/>
    <cellStyle name="Normal 3 2 4 11 3 2 2" xfId="24779"/>
    <cellStyle name="Normal 3 2 4 11 3 2 2 2" xfId="54691"/>
    <cellStyle name="Normal 3 2 4 11 3 2 3" xfId="34001"/>
    <cellStyle name="Normal 3 2 4 11 3 3" xfId="17301"/>
    <cellStyle name="Normal 3 2 4 11 3 3 2" xfId="47213"/>
    <cellStyle name="Normal 3 2 4 11 3 4" xfId="34000"/>
    <cellStyle name="Normal 3 2 4 11 4" xfId="4088"/>
    <cellStyle name="Normal 3 2 4 11 4 2" xfId="24776"/>
    <cellStyle name="Normal 3 2 4 11 4 2 2" xfId="54688"/>
    <cellStyle name="Normal 3 2 4 11 4 3" xfId="34002"/>
    <cellStyle name="Normal 3 2 4 11 5" xfId="17298"/>
    <cellStyle name="Normal 3 2 4 11 5 2" xfId="47210"/>
    <cellStyle name="Normal 3 2 4 11 6" xfId="33995"/>
    <cellStyle name="Normal 3 2 4 12" xfId="4089"/>
    <cellStyle name="Normal 3 2 4 12 2" xfId="4090"/>
    <cellStyle name="Normal 3 2 4 12 2 2" xfId="4091"/>
    <cellStyle name="Normal 3 2 4 12 2 2 2" xfId="24781"/>
    <cellStyle name="Normal 3 2 4 12 2 2 2 2" xfId="54693"/>
    <cellStyle name="Normal 3 2 4 12 2 2 3" xfId="34005"/>
    <cellStyle name="Normal 3 2 4 12 2 3" xfId="17303"/>
    <cellStyle name="Normal 3 2 4 12 2 3 2" xfId="47215"/>
    <cellStyle name="Normal 3 2 4 12 2 4" xfId="34004"/>
    <cellStyle name="Normal 3 2 4 12 3" xfId="4092"/>
    <cellStyle name="Normal 3 2 4 12 3 2" xfId="24780"/>
    <cellStyle name="Normal 3 2 4 12 3 2 2" xfId="54692"/>
    <cellStyle name="Normal 3 2 4 12 3 3" xfId="34006"/>
    <cellStyle name="Normal 3 2 4 12 4" xfId="17302"/>
    <cellStyle name="Normal 3 2 4 12 4 2" xfId="47214"/>
    <cellStyle name="Normal 3 2 4 12 5" xfId="34003"/>
    <cellStyle name="Normal 3 2 4 13" xfId="4093"/>
    <cellStyle name="Normal 3 2 4 13 2" xfId="4094"/>
    <cellStyle name="Normal 3 2 4 13 2 2" xfId="24782"/>
    <cellStyle name="Normal 3 2 4 13 2 2 2" xfId="54694"/>
    <cellStyle name="Normal 3 2 4 13 2 3" xfId="34008"/>
    <cellStyle name="Normal 3 2 4 13 3" xfId="17304"/>
    <cellStyle name="Normal 3 2 4 13 3 2" xfId="47216"/>
    <cellStyle name="Normal 3 2 4 13 4" xfId="34007"/>
    <cellStyle name="Normal 3 2 4 14" xfId="4095"/>
    <cellStyle name="Normal 3 2 4 14 2" xfId="22569"/>
    <cellStyle name="Normal 3 2 4 14 2 2" xfId="52481"/>
    <cellStyle name="Normal 3 2 4 14 3" xfId="34009"/>
    <cellStyle name="Normal 3 2 4 15" xfId="15091"/>
    <cellStyle name="Normal 3 2 4 15 2" xfId="45003"/>
    <cellStyle name="Normal 3 2 4 16" xfId="30047"/>
    <cellStyle name="Normal 3 2 4 17" xfId="59957"/>
    <cellStyle name="Normal 3 2 4 2" xfId="91"/>
    <cellStyle name="Normal 3 2 4 2 10" xfId="4096"/>
    <cellStyle name="Normal 3 2 4 2 10 2" xfId="4097"/>
    <cellStyle name="Normal 3 2 4 2 10 2 2" xfId="4098"/>
    <cellStyle name="Normal 3 2 4 2 10 2 2 2" xfId="4099"/>
    <cellStyle name="Normal 3 2 4 2 10 2 2 2 2" xfId="24785"/>
    <cellStyle name="Normal 3 2 4 2 10 2 2 2 2 2" xfId="54697"/>
    <cellStyle name="Normal 3 2 4 2 10 2 2 2 3" xfId="34013"/>
    <cellStyle name="Normal 3 2 4 2 10 2 2 3" xfId="17307"/>
    <cellStyle name="Normal 3 2 4 2 10 2 2 3 2" xfId="47219"/>
    <cellStyle name="Normal 3 2 4 2 10 2 2 4" xfId="34012"/>
    <cellStyle name="Normal 3 2 4 2 10 2 3" xfId="4100"/>
    <cellStyle name="Normal 3 2 4 2 10 2 3 2" xfId="24784"/>
    <cellStyle name="Normal 3 2 4 2 10 2 3 2 2" xfId="54696"/>
    <cellStyle name="Normal 3 2 4 2 10 2 3 3" xfId="34014"/>
    <cellStyle name="Normal 3 2 4 2 10 2 4" xfId="17306"/>
    <cellStyle name="Normal 3 2 4 2 10 2 4 2" xfId="47218"/>
    <cellStyle name="Normal 3 2 4 2 10 2 5" xfId="34011"/>
    <cellStyle name="Normal 3 2 4 2 10 3" xfId="4101"/>
    <cellStyle name="Normal 3 2 4 2 10 3 2" xfId="4102"/>
    <cellStyle name="Normal 3 2 4 2 10 3 2 2" xfId="24786"/>
    <cellStyle name="Normal 3 2 4 2 10 3 2 2 2" xfId="54698"/>
    <cellStyle name="Normal 3 2 4 2 10 3 2 3" xfId="34016"/>
    <cellStyle name="Normal 3 2 4 2 10 3 3" xfId="17308"/>
    <cellStyle name="Normal 3 2 4 2 10 3 3 2" xfId="47220"/>
    <cellStyle name="Normal 3 2 4 2 10 3 4" xfId="34015"/>
    <cellStyle name="Normal 3 2 4 2 10 4" xfId="4103"/>
    <cellStyle name="Normal 3 2 4 2 10 4 2" xfId="24783"/>
    <cellStyle name="Normal 3 2 4 2 10 4 2 2" xfId="54695"/>
    <cellStyle name="Normal 3 2 4 2 10 4 3" xfId="34017"/>
    <cellStyle name="Normal 3 2 4 2 10 5" xfId="17305"/>
    <cellStyle name="Normal 3 2 4 2 10 5 2" xfId="47217"/>
    <cellStyle name="Normal 3 2 4 2 10 6" xfId="34010"/>
    <cellStyle name="Normal 3 2 4 2 11" xfId="4104"/>
    <cellStyle name="Normal 3 2 4 2 11 2" xfId="4105"/>
    <cellStyle name="Normal 3 2 4 2 11 2 2" xfId="4106"/>
    <cellStyle name="Normal 3 2 4 2 11 2 2 2" xfId="24788"/>
    <cellStyle name="Normal 3 2 4 2 11 2 2 2 2" xfId="54700"/>
    <cellStyle name="Normal 3 2 4 2 11 2 2 3" xfId="34020"/>
    <cellStyle name="Normal 3 2 4 2 11 2 3" xfId="17310"/>
    <cellStyle name="Normal 3 2 4 2 11 2 3 2" xfId="47222"/>
    <cellStyle name="Normal 3 2 4 2 11 2 4" xfId="34019"/>
    <cellStyle name="Normal 3 2 4 2 11 3" xfId="4107"/>
    <cellStyle name="Normal 3 2 4 2 11 3 2" xfId="24787"/>
    <cellStyle name="Normal 3 2 4 2 11 3 2 2" xfId="54699"/>
    <cellStyle name="Normal 3 2 4 2 11 3 3" xfId="34021"/>
    <cellStyle name="Normal 3 2 4 2 11 4" xfId="17309"/>
    <cellStyle name="Normal 3 2 4 2 11 4 2" xfId="47221"/>
    <cellStyle name="Normal 3 2 4 2 11 5" xfId="34018"/>
    <cellStyle name="Normal 3 2 4 2 12" xfId="4108"/>
    <cellStyle name="Normal 3 2 4 2 12 2" xfId="4109"/>
    <cellStyle name="Normal 3 2 4 2 12 2 2" xfId="24789"/>
    <cellStyle name="Normal 3 2 4 2 12 2 2 2" xfId="54701"/>
    <cellStyle name="Normal 3 2 4 2 12 2 3" xfId="34023"/>
    <cellStyle name="Normal 3 2 4 2 12 3" xfId="17311"/>
    <cellStyle name="Normal 3 2 4 2 12 3 2" xfId="47223"/>
    <cellStyle name="Normal 3 2 4 2 12 4" xfId="34022"/>
    <cellStyle name="Normal 3 2 4 2 13" xfId="4110"/>
    <cellStyle name="Normal 3 2 4 2 13 2" xfId="22581"/>
    <cellStyle name="Normal 3 2 4 2 13 2 2" xfId="52493"/>
    <cellStyle name="Normal 3 2 4 2 13 3" xfId="34024"/>
    <cellStyle name="Normal 3 2 4 2 14" xfId="15103"/>
    <cellStyle name="Normal 3 2 4 2 14 2" xfId="45015"/>
    <cellStyle name="Normal 3 2 4 2 15" xfId="30059"/>
    <cellStyle name="Normal 3 2 4 2 16" xfId="59958"/>
    <cellStyle name="Normal 3 2 4 2 2" xfId="144"/>
    <cellStyle name="Normal 3 2 4 2 2 10" xfId="4111"/>
    <cellStyle name="Normal 3 2 4 2 2 10 2" xfId="4112"/>
    <cellStyle name="Normal 3 2 4 2 2 10 2 2" xfId="24790"/>
    <cellStyle name="Normal 3 2 4 2 2 10 2 2 2" xfId="54702"/>
    <cellStyle name="Normal 3 2 4 2 2 10 2 3" xfId="34026"/>
    <cellStyle name="Normal 3 2 4 2 2 10 3" xfId="17312"/>
    <cellStyle name="Normal 3 2 4 2 2 10 3 2" xfId="47224"/>
    <cellStyle name="Normal 3 2 4 2 2 10 4" xfId="34025"/>
    <cellStyle name="Normal 3 2 4 2 2 11" xfId="4113"/>
    <cellStyle name="Normal 3 2 4 2 2 11 2" xfId="22608"/>
    <cellStyle name="Normal 3 2 4 2 2 11 2 2" xfId="52520"/>
    <cellStyle name="Normal 3 2 4 2 2 11 3" xfId="34027"/>
    <cellStyle name="Normal 3 2 4 2 2 12" xfId="15130"/>
    <cellStyle name="Normal 3 2 4 2 2 12 2" xfId="45042"/>
    <cellStyle name="Normal 3 2 4 2 2 13" xfId="30086"/>
    <cellStyle name="Normal 3 2 4 2 2 14" xfId="60005"/>
    <cellStyle name="Normal 3 2 4 2 2 2" xfId="400"/>
    <cellStyle name="Normal 3 2 4 2 2 2 2" xfId="4114"/>
    <cellStyle name="Normal 3 2 4 2 2 2 2 2" xfId="4115"/>
    <cellStyle name="Normal 3 2 4 2 2 2 2 2 2" xfId="4116"/>
    <cellStyle name="Normal 3 2 4 2 2 2 2 2 2 2" xfId="4117"/>
    <cellStyle name="Normal 3 2 4 2 2 2 2 2 2 2 2" xfId="24793"/>
    <cellStyle name="Normal 3 2 4 2 2 2 2 2 2 2 2 2" xfId="54705"/>
    <cellStyle name="Normal 3 2 4 2 2 2 2 2 2 2 3" xfId="34031"/>
    <cellStyle name="Normal 3 2 4 2 2 2 2 2 2 3" xfId="17315"/>
    <cellStyle name="Normal 3 2 4 2 2 2 2 2 2 3 2" xfId="47227"/>
    <cellStyle name="Normal 3 2 4 2 2 2 2 2 2 4" xfId="34030"/>
    <cellStyle name="Normal 3 2 4 2 2 2 2 2 3" xfId="4118"/>
    <cellStyle name="Normal 3 2 4 2 2 2 2 2 3 2" xfId="24792"/>
    <cellStyle name="Normal 3 2 4 2 2 2 2 2 3 2 2" xfId="54704"/>
    <cellStyle name="Normal 3 2 4 2 2 2 2 2 3 3" xfId="34032"/>
    <cellStyle name="Normal 3 2 4 2 2 2 2 2 4" xfId="17314"/>
    <cellStyle name="Normal 3 2 4 2 2 2 2 2 4 2" xfId="47226"/>
    <cellStyle name="Normal 3 2 4 2 2 2 2 2 5" xfId="34029"/>
    <cellStyle name="Normal 3 2 4 2 2 2 2 3" xfId="4119"/>
    <cellStyle name="Normal 3 2 4 2 2 2 2 3 2" xfId="4120"/>
    <cellStyle name="Normal 3 2 4 2 2 2 2 3 2 2" xfId="24794"/>
    <cellStyle name="Normal 3 2 4 2 2 2 2 3 2 2 2" xfId="54706"/>
    <cellStyle name="Normal 3 2 4 2 2 2 2 3 2 3" xfId="34034"/>
    <cellStyle name="Normal 3 2 4 2 2 2 2 3 3" xfId="17316"/>
    <cellStyle name="Normal 3 2 4 2 2 2 2 3 3 2" xfId="47228"/>
    <cellStyle name="Normal 3 2 4 2 2 2 2 3 4" xfId="34033"/>
    <cellStyle name="Normal 3 2 4 2 2 2 2 4" xfId="4121"/>
    <cellStyle name="Normal 3 2 4 2 2 2 2 4 2" xfId="24791"/>
    <cellStyle name="Normal 3 2 4 2 2 2 2 4 2 2" xfId="54703"/>
    <cellStyle name="Normal 3 2 4 2 2 2 2 4 3" xfId="34035"/>
    <cellStyle name="Normal 3 2 4 2 2 2 2 5" xfId="17313"/>
    <cellStyle name="Normal 3 2 4 2 2 2 2 5 2" xfId="47225"/>
    <cellStyle name="Normal 3 2 4 2 2 2 2 6" xfId="34028"/>
    <cellStyle name="Normal 3 2 4 2 2 2 3" xfId="4122"/>
    <cellStyle name="Normal 3 2 4 2 2 2 3 2" xfId="4123"/>
    <cellStyle name="Normal 3 2 4 2 2 2 3 2 2" xfId="4124"/>
    <cellStyle name="Normal 3 2 4 2 2 2 3 2 2 2" xfId="4125"/>
    <cellStyle name="Normal 3 2 4 2 2 2 3 2 2 2 2" xfId="24797"/>
    <cellStyle name="Normal 3 2 4 2 2 2 3 2 2 2 2 2" xfId="54709"/>
    <cellStyle name="Normal 3 2 4 2 2 2 3 2 2 2 3" xfId="34039"/>
    <cellStyle name="Normal 3 2 4 2 2 2 3 2 2 3" xfId="17319"/>
    <cellStyle name="Normal 3 2 4 2 2 2 3 2 2 3 2" xfId="47231"/>
    <cellStyle name="Normal 3 2 4 2 2 2 3 2 2 4" xfId="34038"/>
    <cellStyle name="Normal 3 2 4 2 2 2 3 2 3" xfId="4126"/>
    <cellStyle name="Normal 3 2 4 2 2 2 3 2 3 2" xfId="24796"/>
    <cellStyle name="Normal 3 2 4 2 2 2 3 2 3 2 2" xfId="54708"/>
    <cellStyle name="Normal 3 2 4 2 2 2 3 2 3 3" xfId="34040"/>
    <cellStyle name="Normal 3 2 4 2 2 2 3 2 4" xfId="17318"/>
    <cellStyle name="Normal 3 2 4 2 2 2 3 2 4 2" xfId="47230"/>
    <cellStyle name="Normal 3 2 4 2 2 2 3 2 5" xfId="34037"/>
    <cellStyle name="Normal 3 2 4 2 2 2 3 3" xfId="4127"/>
    <cellStyle name="Normal 3 2 4 2 2 2 3 3 2" xfId="4128"/>
    <cellStyle name="Normal 3 2 4 2 2 2 3 3 2 2" xfId="24798"/>
    <cellStyle name="Normal 3 2 4 2 2 2 3 3 2 2 2" xfId="54710"/>
    <cellStyle name="Normal 3 2 4 2 2 2 3 3 2 3" xfId="34042"/>
    <cellStyle name="Normal 3 2 4 2 2 2 3 3 3" xfId="17320"/>
    <cellStyle name="Normal 3 2 4 2 2 2 3 3 3 2" xfId="47232"/>
    <cellStyle name="Normal 3 2 4 2 2 2 3 3 4" xfId="34041"/>
    <cellStyle name="Normal 3 2 4 2 2 2 3 4" xfId="4129"/>
    <cellStyle name="Normal 3 2 4 2 2 2 3 4 2" xfId="24795"/>
    <cellStyle name="Normal 3 2 4 2 2 2 3 4 2 2" xfId="54707"/>
    <cellStyle name="Normal 3 2 4 2 2 2 3 4 3" xfId="34043"/>
    <cellStyle name="Normal 3 2 4 2 2 2 3 5" xfId="17317"/>
    <cellStyle name="Normal 3 2 4 2 2 2 3 5 2" xfId="47229"/>
    <cellStyle name="Normal 3 2 4 2 2 2 3 6" xfId="34036"/>
    <cellStyle name="Normal 3 2 4 2 2 2 4" xfId="4130"/>
    <cellStyle name="Normal 3 2 4 2 2 2 4 2" xfId="4131"/>
    <cellStyle name="Normal 3 2 4 2 2 2 4 2 2" xfId="4132"/>
    <cellStyle name="Normal 3 2 4 2 2 2 4 2 2 2" xfId="24800"/>
    <cellStyle name="Normal 3 2 4 2 2 2 4 2 2 2 2" xfId="54712"/>
    <cellStyle name="Normal 3 2 4 2 2 2 4 2 2 3" xfId="34046"/>
    <cellStyle name="Normal 3 2 4 2 2 2 4 2 3" xfId="17322"/>
    <cellStyle name="Normal 3 2 4 2 2 2 4 2 3 2" xfId="47234"/>
    <cellStyle name="Normal 3 2 4 2 2 2 4 2 4" xfId="34045"/>
    <cellStyle name="Normal 3 2 4 2 2 2 4 3" xfId="4133"/>
    <cellStyle name="Normal 3 2 4 2 2 2 4 3 2" xfId="24799"/>
    <cellStyle name="Normal 3 2 4 2 2 2 4 3 2 2" xfId="54711"/>
    <cellStyle name="Normal 3 2 4 2 2 2 4 3 3" xfId="34047"/>
    <cellStyle name="Normal 3 2 4 2 2 2 4 4" xfId="17321"/>
    <cellStyle name="Normal 3 2 4 2 2 2 4 4 2" xfId="47233"/>
    <cellStyle name="Normal 3 2 4 2 2 2 4 5" xfId="34044"/>
    <cellStyle name="Normal 3 2 4 2 2 2 5" xfId="4134"/>
    <cellStyle name="Normal 3 2 4 2 2 2 5 2" xfId="4135"/>
    <cellStyle name="Normal 3 2 4 2 2 2 5 2 2" xfId="24801"/>
    <cellStyle name="Normal 3 2 4 2 2 2 5 2 2 2" xfId="54713"/>
    <cellStyle name="Normal 3 2 4 2 2 2 5 2 3" xfId="34049"/>
    <cellStyle name="Normal 3 2 4 2 2 2 5 3" xfId="17323"/>
    <cellStyle name="Normal 3 2 4 2 2 2 5 3 2" xfId="47235"/>
    <cellStyle name="Normal 3 2 4 2 2 2 5 4" xfId="34048"/>
    <cellStyle name="Normal 3 2 4 2 2 2 6" xfId="4136"/>
    <cellStyle name="Normal 3 2 4 2 2 2 6 2" xfId="22863"/>
    <cellStyle name="Normal 3 2 4 2 2 2 6 2 2" xfId="52775"/>
    <cellStyle name="Normal 3 2 4 2 2 2 6 3" xfId="34050"/>
    <cellStyle name="Normal 3 2 4 2 2 2 7" xfId="15385"/>
    <cellStyle name="Normal 3 2 4 2 2 2 7 2" xfId="45297"/>
    <cellStyle name="Normal 3 2 4 2 2 2 8" xfId="30341"/>
    <cellStyle name="Normal 3 2 4 2 2 3" xfId="275"/>
    <cellStyle name="Normal 3 2 4 2 2 3 2" xfId="4137"/>
    <cellStyle name="Normal 3 2 4 2 2 3 2 2" xfId="4138"/>
    <cellStyle name="Normal 3 2 4 2 2 3 2 2 2" xfId="4139"/>
    <cellStyle name="Normal 3 2 4 2 2 3 2 2 2 2" xfId="4140"/>
    <cellStyle name="Normal 3 2 4 2 2 3 2 2 2 2 2" xfId="24804"/>
    <cellStyle name="Normal 3 2 4 2 2 3 2 2 2 2 2 2" xfId="54716"/>
    <cellStyle name="Normal 3 2 4 2 2 3 2 2 2 2 3" xfId="34054"/>
    <cellStyle name="Normal 3 2 4 2 2 3 2 2 2 3" xfId="17326"/>
    <cellStyle name="Normal 3 2 4 2 2 3 2 2 2 3 2" xfId="47238"/>
    <cellStyle name="Normal 3 2 4 2 2 3 2 2 2 4" xfId="34053"/>
    <cellStyle name="Normal 3 2 4 2 2 3 2 2 3" xfId="4141"/>
    <cellStyle name="Normal 3 2 4 2 2 3 2 2 3 2" xfId="24803"/>
    <cellStyle name="Normal 3 2 4 2 2 3 2 2 3 2 2" xfId="54715"/>
    <cellStyle name="Normal 3 2 4 2 2 3 2 2 3 3" xfId="34055"/>
    <cellStyle name="Normal 3 2 4 2 2 3 2 2 4" xfId="17325"/>
    <cellStyle name="Normal 3 2 4 2 2 3 2 2 4 2" xfId="47237"/>
    <cellStyle name="Normal 3 2 4 2 2 3 2 2 5" xfId="34052"/>
    <cellStyle name="Normal 3 2 4 2 2 3 2 3" xfId="4142"/>
    <cellStyle name="Normal 3 2 4 2 2 3 2 3 2" xfId="4143"/>
    <cellStyle name="Normal 3 2 4 2 2 3 2 3 2 2" xfId="24805"/>
    <cellStyle name="Normal 3 2 4 2 2 3 2 3 2 2 2" xfId="54717"/>
    <cellStyle name="Normal 3 2 4 2 2 3 2 3 2 3" xfId="34057"/>
    <cellStyle name="Normal 3 2 4 2 2 3 2 3 3" xfId="17327"/>
    <cellStyle name="Normal 3 2 4 2 2 3 2 3 3 2" xfId="47239"/>
    <cellStyle name="Normal 3 2 4 2 2 3 2 3 4" xfId="34056"/>
    <cellStyle name="Normal 3 2 4 2 2 3 2 4" xfId="4144"/>
    <cellStyle name="Normal 3 2 4 2 2 3 2 4 2" xfId="24802"/>
    <cellStyle name="Normal 3 2 4 2 2 3 2 4 2 2" xfId="54714"/>
    <cellStyle name="Normal 3 2 4 2 2 3 2 4 3" xfId="34058"/>
    <cellStyle name="Normal 3 2 4 2 2 3 2 5" xfId="17324"/>
    <cellStyle name="Normal 3 2 4 2 2 3 2 5 2" xfId="47236"/>
    <cellStyle name="Normal 3 2 4 2 2 3 2 6" xfId="34051"/>
    <cellStyle name="Normal 3 2 4 2 2 3 3" xfId="4145"/>
    <cellStyle name="Normal 3 2 4 2 2 3 3 2" xfId="4146"/>
    <cellStyle name="Normal 3 2 4 2 2 3 3 2 2" xfId="4147"/>
    <cellStyle name="Normal 3 2 4 2 2 3 3 2 2 2" xfId="4148"/>
    <cellStyle name="Normal 3 2 4 2 2 3 3 2 2 2 2" xfId="24808"/>
    <cellStyle name="Normal 3 2 4 2 2 3 3 2 2 2 2 2" xfId="54720"/>
    <cellStyle name="Normal 3 2 4 2 2 3 3 2 2 2 3" xfId="34062"/>
    <cellStyle name="Normal 3 2 4 2 2 3 3 2 2 3" xfId="17330"/>
    <cellStyle name="Normal 3 2 4 2 2 3 3 2 2 3 2" xfId="47242"/>
    <cellStyle name="Normal 3 2 4 2 2 3 3 2 2 4" xfId="34061"/>
    <cellStyle name="Normal 3 2 4 2 2 3 3 2 3" xfId="4149"/>
    <cellStyle name="Normal 3 2 4 2 2 3 3 2 3 2" xfId="24807"/>
    <cellStyle name="Normal 3 2 4 2 2 3 3 2 3 2 2" xfId="54719"/>
    <cellStyle name="Normal 3 2 4 2 2 3 3 2 3 3" xfId="34063"/>
    <cellStyle name="Normal 3 2 4 2 2 3 3 2 4" xfId="17329"/>
    <cellStyle name="Normal 3 2 4 2 2 3 3 2 4 2" xfId="47241"/>
    <cellStyle name="Normal 3 2 4 2 2 3 3 2 5" xfId="34060"/>
    <cellStyle name="Normal 3 2 4 2 2 3 3 3" xfId="4150"/>
    <cellStyle name="Normal 3 2 4 2 2 3 3 3 2" xfId="4151"/>
    <cellStyle name="Normal 3 2 4 2 2 3 3 3 2 2" xfId="24809"/>
    <cellStyle name="Normal 3 2 4 2 2 3 3 3 2 2 2" xfId="54721"/>
    <cellStyle name="Normal 3 2 4 2 2 3 3 3 2 3" xfId="34065"/>
    <cellStyle name="Normal 3 2 4 2 2 3 3 3 3" xfId="17331"/>
    <cellStyle name="Normal 3 2 4 2 2 3 3 3 3 2" xfId="47243"/>
    <cellStyle name="Normal 3 2 4 2 2 3 3 3 4" xfId="34064"/>
    <cellStyle name="Normal 3 2 4 2 2 3 3 4" xfId="4152"/>
    <cellStyle name="Normal 3 2 4 2 2 3 3 4 2" xfId="24806"/>
    <cellStyle name="Normal 3 2 4 2 2 3 3 4 2 2" xfId="54718"/>
    <cellStyle name="Normal 3 2 4 2 2 3 3 4 3" xfId="34066"/>
    <cellStyle name="Normal 3 2 4 2 2 3 3 5" xfId="17328"/>
    <cellStyle name="Normal 3 2 4 2 2 3 3 5 2" xfId="47240"/>
    <cellStyle name="Normal 3 2 4 2 2 3 3 6" xfId="34059"/>
    <cellStyle name="Normal 3 2 4 2 2 3 4" xfId="4153"/>
    <cellStyle name="Normal 3 2 4 2 2 3 4 2" xfId="4154"/>
    <cellStyle name="Normal 3 2 4 2 2 3 4 2 2" xfId="4155"/>
    <cellStyle name="Normal 3 2 4 2 2 3 4 2 2 2" xfId="24811"/>
    <cellStyle name="Normal 3 2 4 2 2 3 4 2 2 2 2" xfId="54723"/>
    <cellStyle name="Normal 3 2 4 2 2 3 4 2 2 3" xfId="34069"/>
    <cellStyle name="Normal 3 2 4 2 2 3 4 2 3" xfId="17333"/>
    <cellStyle name="Normal 3 2 4 2 2 3 4 2 3 2" xfId="47245"/>
    <cellStyle name="Normal 3 2 4 2 2 3 4 2 4" xfId="34068"/>
    <cellStyle name="Normal 3 2 4 2 2 3 4 3" xfId="4156"/>
    <cellStyle name="Normal 3 2 4 2 2 3 4 3 2" xfId="24810"/>
    <cellStyle name="Normal 3 2 4 2 2 3 4 3 2 2" xfId="54722"/>
    <cellStyle name="Normal 3 2 4 2 2 3 4 3 3" xfId="34070"/>
    <cellStyle name="Normal 3 2 4 2 2 3 4 4" xfId="17332"/>
    <cellStyle name="Normal 3 2 4 2 2 3 4 4 2" xfId="47244"/>
    <cellStyle name="Normal 3 2 4 2 2 3 4 5" xfId="34067"/>
    <cellStyle name="Normal 3 2 4 2 2 3 5" xfId="4157"/>
    <cellStyle name="Normal 3 2 4 2 2 3 5 2" xfId="4158"/>
    <cellStyle name="Normal 3 2 4 2 2 3 5 2 2" xfId="24812"/>
    <cellStyle name="Normal 3 2 4 2 2 3 5 2 2 2" xfId="54724"/>
    <cellStyle name="Normal 3 2 4 2 2 3 5 2 3" xfId="34072"/>
    <cellStyle name="Normal 3 2 4 2 2 3 5 3" xfId="17334"/>
    <cellStyle name="Normal 3 2 4 2 2 3 5 3 2" xfId="47246"/>
    <cellStyle name="Normal 3 2 4 2 2 3 5 4" xfId="34071"/>
    <cellStyle name="Normal 3 2 4 2 2 3 6" xfId="4159"/>
    <cellStyle name="Normal 3 2 4 2 2 3 6 2" xfId="22739"/>
    <cellStyle name="Normal 3 2 4 2 2 3 6 2 2" xfId="52651"/>
    <cellStyle name="Normal 3 2 4 2 2 3 6 3" xfId="34073"/>
    <cellStyle name="Normal 3 2 4 2 2 3 7" xfId="15261"/>
    <cellStyle name="Normal 3 2 4 2 2 3 7 2" xfId="45173"/>
    <cellStyle name="Normal 3 2 4 2 2 3 8" xfId="30217"/>
    <cellStyle name="Normal 3 2 4 2 2 4" xfId="525"/>
    <cellStyle name="Normal 3 2 4 2 2 4 2" xfId="4160"/>
    <cellStyle name="Normal 3 2 4 2 2 4 2 2" xfId="4161"/>
    <cellStyle name="Normal 3 2 4 2 2 4 2 2 2" xfId="4162"/>
    <cellStyle name="Normal 3 2 4 2 2 4 2 2 2 2" xfId="4163"/>
    <cellStyle name="Normal 3 2 4 2 2 4 2 2 2 2 2" xfId="24815"/>
    <cellStyle name="Normal 3 2 4 2 2 4 2 2 2 2 2 2" xfId="54727"/>
    <cellStyle name="Normal 3 2 4 2 2 4 2 2 2 2 3" xfId="34077"/>
    <cellStyle name="Normal 3 2 4 2 2 4 2 2 2 3" xfId="17337"/>
    <cellStyle name="Normal 3 2 4 2 2 4 2 2 2 3 2" xfId="47249"/>
    <cellStyle name="Normal 3 2 4 2 2 4 2 2 2 4" xfId="34076"/>
    <cellStyle name="Normal 3 2 4 2 2 4 2 2 3" xfId="4164"/>
    <cellStyle name="Normal 3 2 4 2 2 4 2 2 3 2" xfId="24814"/>
    <cellStyle name="Normal 3 2 4 2 2 4 2 2 3 2 2" xfId="54726"/>
    <cellStyle name="Normal 3 2 4 2 2 4 2 2 3 3" xfId="34078"/>
    <cellStyle name="Normal 3 2 4 2 2 4 2 2 4" xfId="17336"/>
    <cellStyle name="Normal 3 2 4 2 2 4 2 2 4 2" xfId="47248"/>
    <cellStyle name="Normal 3 2 4 2 2 4 2 2 5" xfId="34075"/>
    <cellStyle name="Normal 3 2 4 2 2 4 2 3" xfId="4165"/>
    <cellStyle name="Normal 3 2 4 2 2 4 2 3 2" xfId="4166"/>
    <cellStyle name="Normal 3 2 4 2 2 4 2 3 2 2" xfId="24816"/>
    <cellStyle name="Normal 3 2 4 2 2 4 2 3 2 2 2" xfId="54728"/>
    <cellStyle name="Normal 3 2 4 2 2 4 2 3 2 3" xfId="34080"/>
    <cellStyle name="Normal 3 2 4 2 2 4 2 3 3" xfId="17338"/>
    <cellStyle name="Normal 3 2 4 2 2 4 2 3 3 2" xfId="47250"/>
    <cellStyle name="Normal 3 2 4 2 2 4 2 3 4" xfId="34079"/>
    <cellStyle name="Normal 3 2 4 2 2 4 2 4" xfId="4167"/>
    <cellStyle name="Normal 3 2 4 2 2 4 2 4 2" xfId="24813"/>
    <cellStyle name="Normal 3 2 4 2 2 4 2 4 2 2" xfId="54725"/>
    <cellStyle name="Normal 3 2 4 2 2 4 2 4 3" xfId="34081"/>
    <cellStyle name="Normal 3 2 4 2 2 4 2 5" xfId="17335"/>
    <cellStyle name="Normal 3 2 4 2 2 4 2 5 2" xfId="47247"/>
    <cellStyle name="Normal 3 2 4 2 2 4 2 6" xfId="34074"/>
    <cellStyle name="Normal 3 2 4 2 2 4 3" xfId="4168"/>
    <cellStyle name="Normal 3 2 4 2 2 4 3 2" xfId="4169"/>
    <cellStyle name="Normal 3 2 4 2 2 4 3 2 2" xfId="4170"/>
    <cellStyle name="Normal 3 2 4 2 2 4 3 2 2 2" xfId="24818"/>
    <cellStyle name="Normal 3 2 4 2 2 4 3 2 2 2 2" xfId="54730"/>
    <cellStyle name="Normal 3 2 4 2 2 4 3 2 2 3" xfId="34084"/>
    <cellStyle name="Normal 3 2 4 2 2 4 3 2 3" xfId="17340"/>
    <cellStyle name="Normal 3 2 4 2 2 4 3 2 3 2" xfId="47252"/>
    <cellStyle name="Normal 3 2 4 2 2 4 3 2 4" xfId="34083"/>
    <cellStyle name="Normal 3 2 4 2 2 4 3 3" xfId="4171"/>
    <cellStyle name="Normal 3 2 4 2 2 4 3 3 2" xfId="24817"/>
    <cellStyle name="Normal 3 2 4 2 2 4 3 3 2 2" xfId="54729"/>
    <cellStyle name="Normal 3 2 4 2 2 4 3 3 3" xfId="34085"/>
    <cellStyle name="Normal 3 2 4 2 2 4 3 4" xfId="17339"/>
    <cellStyle name="Normal 3 2 4 2 2 4 3 4 2" xfId="47251"/>
    <cellStyle name="Normal 3 2 4 2 2 4 3 5" xfId="34082"/>
    <cellStyle name="Normal 3 2 4 2 2 4 4" xfId="4172"/>
    <cellStyle name="Normal 3 2 4 2 2 4 4 2" xfId="4173"/>
    <cellStyle name="Normal 3 2 4 2 2 4 4 2 2" xfId="24819"/>
    <cellStyle name="Normal 3 2 4 2 2 4 4 2 2 2" xfId="54731"/>
    <cellStyle name="Normal 3 2 4 2 2 4 4 2 3" xfId="34087"/>
    <cellStyle name="Normal 3 2 4 2 2 4 4 3" xfId="17341"/>
    <cellStyle name="Normal 3 2 4 2 2 4 4 3 2" xfId="47253"/>
    <cellStyle name="Normal 3 2 4 2 2 4 4 4" xfId="34086"/>
    <cellStyle name="Normal 3 2 4 2 2 4 5" xfId="4174"/>
    <cellStyle name="Normal 3 2 4 2 2 4 5 2" xfId="22988"/>
    <cellStyle name="Normal 3 2 4 2 2 4 5 2 2" xfId="52900"/>
    <cellStyle name="Normal 3 2 4 2 2 4 5 3" xfId="34088"/>
    <cellStyle name="Normal 3 2 4 2 2 4 6" xfId="15510"/>
    <cellStyle name="Normal 3 2 4 2 2 4 6 2" xfId="45422"/>
    <cellStyle name="Normal 3 2 4 2 2 4 7" xfId="30466"/>
    <cellStyle name="Normal 3 2 4 2 2 5" xfId="650"/>
    <cellStyle name="Normal 3 2 4 2 2 5 2" xfId="4175"/>
    <cellStyle name="Normal 3 2 4 2 2 5 2 2" xfId="4176"/>
    <cellStyle name="Normal 3 2 4 2 2 5 2 2 2" xfId="4177"/>
    <cellStyle name="Normal 3 2 4 2 2 5 2 2 2 2" xfId="4178"/>
    <cellStyle name="Normal 3 2 4 2 2 5 2 2 2 2 2" xfId="24822"/>
    <cellStyle name="Normal 3 2 4 2 2 5 2 2 2 2 2 2" xfId="54734"/>
    <cellStyle name="Normal 3 2 4 2 2 5 2 2 2 2 3" xfId="34092"/>
    <cellStyle name="Normal 3 2 4 2 2 5 2 2 2 3" xfId="17344"/>
    <cellStyle name="Normal 3 2 4 2 2 5 2 2 2 3 2" xfId="47256"/>
    <cellStyle name="Normal 3 2 4 2 2 5 2 2 2 4" xfId="34091"/>
    <cellStyle name="Normal 3 2 4 2 2 5 2 2 3" xfId="4179"/>
    <cellStyle name="Normal 3 2 4 2 2 5 2 2 3 2" xfId="24821"/>
    <cellStyle name="Normal 3 2 4 2 2 5 2 2 3 2 2" xfId="54733"/>
    <cellStyle name="Normal 3 2 4 2 2 5 2 2 3 3" xfId="34093"/>
    <cellStyle name="Normal 3 2 4 2 2 5 2 2 4" xfId="17343"/>
    <cellStyle name="Normal 3 2 4 2 2 5 2 2 4 2" xfId="47255"/>
    <cellStyle name="Normal 3 2 4 2 2 5 2 2 5" xfId="34090"/>
    <cellStyle name="Normal 3 2 4 2 2 5 2 3" xfId="4180"/>
    <cellStyle name="Normal 3 2 4 2 2 5 2 3 2" xfId="4181"/>
    <cellStyle name="Normal 3 2 4 2 2 5 2 3 2 2" xfId="24823"/>
    <cellStyle name="Normal 3 2 4 2 2 5 2 3 2 2 2" xfId="54735"/>
    <cellStyle name="Normal 3 2 4 2 2 5 2 3 2 3" xfId="34095"/>
    <cellStyle name="Normal 3 2 4 2 2 5 2 3 3" xfId="17345"/>
    <cellStyle name="Normal 3 2 4 2 2 5 2 3 3 2" xfId="47257"/>
    <cellStyle name="Normal 3 2 4 2 2 5 2 3 4" xfId="34094"/>
    <cellStyle name="Normal 3 2 4 2 2 5 2 4" xfId="4182"/>
    <cellStyle name="Normal 3 2 4 2 2 5 2 4 2" xfId="24820"/>
    <cellStyle name="Normal 3 2 4 2 2 5 2 4 2 2" xfId="54732"/>
    <cellStyle name="Normal 3 2 4 2 2 5 2 4 3" xfId="34096"/>
    <cellStyle name="Normal 3 2 4 2 2 5 2 5" xfId="17342"/>
    <cellStyle name="Normal 3 2 4 2 2 5 2 5 2" xfId="47254"/>
    <cellStyle name="Normal 3 2 4 2 2 5 2 6" xfId="34089"/>
    <cellStyle name="Normal 3 2 4 2 2 5 3" xfId="4183"/>
    <cellStyle name="Normal 3 2 4 2 2 5 3 2" xfId="4184"/>
    <cellStyle name="Normal 3 2 4 2 2 5 3 2 2" xfId="4185"/>
    <cellStyle name="Normal 3 2 4 2 2 5 3 2 2 2" xfId="24825"/>
    <cellStyle name="Normal 3 2 4 2 2 5 3 2 2 2 2" xfId="54737"/>
    <cellStyle name="Normal 3 2 4 2 2 5 3 2 2 3" xfId="34099"/>
    <cellStyle name="Normal 3 2 4 2 2 5 3 2 3" xfId="17347"/>
    <cellStyle name="Normal 3 2 4 2 2 5 3 2 3 2" xfId="47259"/>
    <cellStyle name="Normal 3 2 4 2 2 5 3 2 4" xfId="34098"/>
    <cellStyle name="Normal 3 2 4 2 2 5 3 3" xfId="4186"/>
    <cellStyle name="Normal 3 2 4 2 2 5 3 3 2" xfId="24824"/>
    <cellStyle name="Normal 3 2 4 2 2 5 3 3 2 2" xfId="54736"/>
    <cellStyle name="Normal 3 2 4 2 2 5 3 3 3" xfId="34100"/>
    <cellStyle name="Normal 3 2 4 2 2 5 3 4" xfId="17346"/>
    <cellStyle name="Normal 3 2 4 2 2 5 3 4 2" xfId="47258"/>
    <cellStyle name="Normal 3 2 4 2 2 5 3 5" xfId="34097"/>
    <cellStyle name="Normal 3 2 4 2 2 5 4" xfId="4187"/>
    <cellStyle name="Normal 3 2 4 2 2 5 4 2" xfId="4188"/>
    <cellStyle name="Normal 3 2 4 2 2 5 4 2 2" xfId="24826"/>
    <cellStyle name="Normal 3 2 4 2 2 5 4 2 2 2" xfId="54738"/>
    <cellStyle name="Normal 3 2 4 2 2 5 4 2 3" xfId="34102"/>
    <cellStyle name="Normal 3 2 4 2 2 5 4 3" xfId="17348"/>
    <cellStyle name="Normal 3 2 4 2 2 5 4 3 2" xfId="47260"/>
    <cellStyle name="Normal 3 2 4 2 2 5 4 4" xfId="34101"/>
    <cellStyle name="Normal 3 2 4 2 2 5 5" xfId="4189"/>
    <cellStyle name="Normal 3 2 4 2 2 5 5 2" xfId="23113"/>
    <cellStyle name="Normal 3 2 4 2 2 5 5 2 2" xfId="53025"/>
    <cellStyle name="Normal 3 2 4 2 2 5 5 3" xfId="34103"/>
    <cellStyle name="Normal 3 2 4 2 2 5 6" xfId="15635"/>
    <cellStyle name="Normal 3 2 4 2 2 5 6 2" xfId="45547"/>
    <cellStyle name="Normal 3 2 4 2 2 5 7" xfId="30591"/>
    <cellStyle name="Normal 3 2 4 2 2 6" xfId="4190"/>
    <cellStyle name="Normal 3 2 4 2 2 6 2" xfId="4191"/>
    <cellStyle name="Normal 3 2 4 2 2 6 2 2" xfId="4192"/>
    <cellStyle name="Normal 3 2 4 2 2 6 2 2 2" xfId="4193"/>
    <cellStyle name="Normal 3 2 4 2 2 6 2 2 2 2" xfId="4194"/>
    <cellStyle name="Normal 3 2 4 2 2 6 2 2 2 2 2" xfId="24830"/>
    <cellStyle name="Normal 3 2 4 2 2 6 2 2 2 2 2 2" xfId="54742"/>
    <cellStyle name="Normal 3 2 4 2 2 6 2 2 2 2 3" xfId="34108"/>
    <cellStyle name="Normal 3 2 4 2 2 6 2 2 2 3" xfId="17352"/>
    <cellStyle name="Normal 3 2 4 2 2 6 2 2 2 3 2" xfId="47264"/>
    <cellStyle name="Normal 3 2 4 2 2 6 2 2 2 4" xfId="34107"/>
    <cellStyle name="Normal 3 2 4 2 2 6 2 2 3" xfId="4195"/>
    <cellStyle name="Normal 3 2 4 2 2 6 2 2 3 2" xfId="24829"/>
    <cellStyle name="Normal 3 2 4 2 2 6 2 2 3 2 2" xfId="54741"/>
    <cellStyle name="Normal 3 2 4 2 2 6 2 2 3 3" xfId="34109"/>
    <cellStyle name="Normal 3 2 4 2 2 6 2 2 4" xfId="17351"/>
    <cellStyle name="Normal 3 2 4 2 2 6 2 2 4 2" xfId="47263"/>
    <cellStyle name="Normal 3 2 4 2 2 6 2 2 5" xfId="34106"/>
    <cellStyle name="Normal 3 2 4 2 2 6 2 3" xfId="4196"/>
    <cellStyle name="Normal 3 2 4 2 2 6 2 3 2" xfId="4197"/>
    <cellStyle name="Normal 3 2 4 2 2 6 2 3 2 2" xfId="24831"/>
    <cellStyle name="Normal 3 2 4 2 2 6 2 3 2 2 2" xfId="54743"/>
    <cellStyle name="Normal 3 2 4 2 2 6 2 3 2 3" xfId="34111"/>
    <cellStyle name="Normal 3 2 4 2 2 6 2 3 3" xfId="17353"/>
    <cellStyle name="Normal 3 2 4 2 2 6 2 3 3 2" xfId="47265"/>
    <cellStyle name="Normal 3 2 4 2 2 6 2 3 4" xfId="34110"/>
    <cellStyle name="Normal 3 2 4 2 2 6 2 4" xfId="4198"/>
    <cellStyle name="Normal 3 2 4 2 2 6 2 4 2" xfId="24828"/>
    <cellStyle name="Normal 3 2 4 2 2 6 2 4 2 2" xfId="54740"/>
    <cellStyle name="Normal 3 2 4 2 2 6 2 4 3" xfId="34112"/>
    <cellStyle name="Normal 3 2 4 2 2 6 2 5" xfId="17350"/>
    <cellStyle name="Normal 3 2 4 2 2 6 2 5 2" xfId="47262"/>
    <cellStyle name="Normal 3 2 4 2 2 6 2 6" xfId="34105"/>
    <cellStyle name="Normal 3 2 4 2 2 6 3" xfId="4199"/>
    <cellStyle name="Normal 3 2 4 2 2 6 3 2" xfId="4200"/>
    <cellStyle name="Normal 3 2 4 2 2 6 3 2 2" xfId="4201"/>
    <cellStyle name="Normal 3 2 4 2 2 6 3 2 2 2" xfId="24833"/>
    <cellStyle name="Normal 3 2 4 2 2 6 3 2 2 2 2" xfId="54745"/>
    <cellStyle name="Normal 3 2 4 2 2 6 3 2 2 3" xfId="34115"/>
    <cellStyle name="Normal 3 2 4 2 2 6 3 2 3" xfId="17355"/>
    <cellStyle name="Normal 3 2 4 2 2 6 3 2 3 2" xfId="47267"/>
    <cellStyle name="Normal 3 2 4 2 2 6 3 2 4" xfId="34114"/>
    <cellStyle name="Normal 3 2 4 2 2 6 3 3" xfId="4202"/>
    <cellStyle name="Normal 3 2 4 2 2 6 3 3 2" xfId="24832"/>
    <cellStyle name="Normal 3 2 4 2 2 6 3 3 2 2" xfId="54744"/>
    <cellStyle name="Normal 3 2 4 2 2 6 3 3 3" xfId="34116"/>
    <cellStyle name="Normal 3 2 4 2 2 6 3 4" xfId="17354"/>
    <cellStyle name="Normal 3 2 4 2 2 6 3 4 2" xfId="47266"/>
    <cellStyle name="Normal 3 2 4 2 2 6 3 5" xfId="34113"/>
    <cellStyle name="Normal 3 2 4 2 2 6 4" xfId="4203"/>
    <cellStyle name="Normal 3 2 4 2 2 6 4 2" xfId="4204"/>
    <cellStyle name="Normal 3 2 4 2 2 6 4 2 2" xfId="24834"/>
    <cellStyle name="Normal 3 2 4 2 2 6 4 2 2 2" xfId="54746"/>
    <cellStyle name="Normal 3 2 4 2 2 6 4 2 3" xfId="34118"/>
    <cellStyle name="Normal 3 2 4 2 2 6 4 3" xfId="17356"/>
    <cellStyle name="Normal 3 2 4 2 2 6 4 3 2" xfId="47268"/>
    <cellStyle name="Normal 3 2 4 2 2 6 4 4" xfId="34117"/>
    <cellStyle name="Normal 3 2 4 2 2 6 5" xfId="4205"/>
    <cellStyle name="Normal 3 2 4 2 2 6 5 2" xfId="24827"/>
    <cellStyle name="Normal 3 2 4 2 2 6 5 2 2" xfId="54739"/>
    <cellStyle name="Normal 3 2 4 2 2 6 5 3" xfId="34119"/>
    <cellStyle name="Normal 3 2 4 2 2 6 6" xfId="17349"/>
    <cellStyle name="Normal 3 2 4 2 2 6 6 2" xfId="47261"/>
    <cellStyle name="Normal 3 2 4 2 2 6 7" xfId="34104"/>
    <cellStyle name="Normal 3 2 4 2 2 7" xfId="4206"/>
    <cellStyle name="Normal 3 2 4 2 2 7 2" xfId="4207"/>
    <cellStyle name="Normal 3 2 4 2 2 7 2 2" xfId="4208"/>
    <cellStyle name="Normal 3 2 4 2 2 7 2 2 2" xfId="4209"/>
    <cellStyle name="Normal 3 2 4 2 2 7 2 2 2 2" xfId="24837"/>
    <cellStyle name="Normal 3 2 4 2 2 7 2 2 2 2 2" xfId="54749"/>
    <cellStyle name="Normal 3 2 4 2 2 7 2 2 2 3" xfId="34123"/>
    <cellStyle name="Normal 3 2 4 2 2 7 2 2 3" xfId="17359"/>
    <cellStyle name="Normal 3 2 4 2 2 7 2 2 3 2" xfId="47271"/>
    <cellStyle name="Normal 3 2 4 2 2 7 2 2 4" xfId="34122"/>
    <cellStyle name="Normal 3 2 4 2 2 7 2 3" xfId="4210"/>
    <cellStyle name="Normal 3 2 4 2 2 7 2 3 2" xfId="24836"/>
    <cellStyle name="Normal 3 2 4 2 2 7 2 3 2 2" xfId="54748"/>
    <cellStyle name="Normal 3 2 4 2 2 7 2 3 3" xfId="34124"/>
    <cellStyle name="Normal 3 2 4 2 2 7 2 4" xfId="17358"/>
    <cellStyle name="Normal 3 2 4 2 2 7 2 4 2" xfId="47270"/>
    <cellStyle name="Normal 3 2 4 2 2 7 2 5" xfId="34121"/>
    <cellStyle name="Normal 3 2 4 2 2 7 3" xfId="4211"/>
    <cellStyle name="Normal 3 2 4 2 2 7 3 2" xfId="4212"/>
    <cellStyle name="Normal 3 2 4 2 2 7 3 2 2" xfId="24838"/>
    <cellStyle name="Normal 3 2 4 2 2 7 3 2 2 2" xfId="54750"/>
    <cellStyle name="Normal 3 2 4 2 2 7 3 2 3" xfId="34126"/>
    <cellStyle name="Normal 3 2 4 2 2 7 3 3" xfId="17360"/>
    <cellStyle name="Normal 3 2 4 2 2 7 3 3 2" xfId="47272"/>
    <cellStyle name="Normal 3 2 4 2 2 7 3 4" xfId="34125"/>
    <cellStyle name="Normal 3 2 4 2 2 7 4" xfId="4213"/>
    <cellStyle name="Normal 3 2 4 2 2 7 4 2" xfId="24835"/>
    <cellStyle name="Normal 3 2 4 2 2 7 4 2 2" xfId="54747"/>
    <cellStyle name="Normal 3 2 4 2 2 7 4 3" xfId="34127"/>
    <cellStyle name="Normal 3 2 4 2 2 7 5" xfId="17357"/>
    <cellStyle name="Normal 3 2 4 2 2 7 5 2" xfId="47269"/>
    <cellStyle name="Normal 3 2 4 2 2 7 6" xfId="34120"/>
    <cellStyle name="Normal 3 2 4 2 2 8" xfId="4214"/>
    <cellStyle name="Normal 3 2 4 2 2 8 2" xfId="4215"/>
    <cellStyle name="Normal 3 2 4 2 2 8 2 2" xfId="4216"/>
    <cellStyle name="Normal 3 2 4 2 2 8 2 2 2" xfId="4217"/>
    <cellStyle name="Normal 3 2 4 2 2 8 2 2 2 2" xfId="24841"/>
    <cellStyle name="Normal 3 2 4 2 2 8 2 2 2 2 2" xfId="54753"/>
    <cellStyle name="Normal 3 2 4 2 2 8 2 2 2 3" xfId="34131"/>
    <cellStyle name="Normal 3 2 4 2 2 8 2 2 3" xfId="17363"/>
    <cellStyle name="Normal 3 2 4 2 2 8 2 2 3 2" xfId="47275"/>
    <cellStyle name="Normal 3 2 4 2 2 8 2 2 4" xfId="34130"/>
    <cellStyle name="Normal 3 2 4 2 2 8 2 3" xfId="4218"/>
    <cellStyle name="Normal 3 2 4 2 2 8 2 3 2" xfId="24840"/>
    <cellStyle name="Normal 3 2 4 2 2 8 2 3 2 2" xfId="54752"/>
    <cellStyle name="Normal 3 2 4 2 2 8 2 3 3" xfId="34132"/>
    <cellStyle name="Normal 3 2 4 2 2 8 2 4" xfId="17362"/>
    <cellStyle name="Normal 3 2 4 2 2 8 2 4 2" xfId="47274"/>
    <cellStyle name="Normal 3 2 4 2 2 8 2 5" xfId="34129"/>
    <cellStyle name="Normal 3 2 4 2 2 8 3" xfId="4219"/>
    <cellStyle name="Normal 3 2 4 2 2 8 3 2" xfId="4220"/>
    <cellStyle name="Normal 3 2 4 2 2 8 3 2 2" xfId="24842"/>
    <cellStyle name="Normal 3 2 4 2 2 8 3 2 2 2" xfId="54754"/>
    <cellStyle name="Normal 3 2 4 2 2 8 3 2 3" xfId="34134"/>
    <cellStyle name="Normal 3 2 4 2 2 8 3 3" xfId="17364"/>
    <cellStyle name="Normal 3 2 4 2 2 8 3 3 2" xfId="47276"/>
    <cellStyle name="Normal 3 2 4 2 2 8 3 4" xfId="34133"/>
    <cellStyle name="Normal 3 2 4 2 2 8 4" xfId="4221"/>
    <cellStyle name="Normal 3 2 4 2 2 8 4 2" xfId="24839"/>
    <cellStyle name="Normal 3 2 4 2 2 8 4 2 2" xfId="54751"/>
    <cellStyle name="Normal 3 2 4 2 2 8 4 3" xfId="34135"/>
    <cellStyle name="Normal 3 2 4 2 2 8 5" xfId="17361"/>
    <cellStyle name="Normal 3 2 4 2 2 8 5 2" xfId="47273"/>
    <cellStyle name="Normal 3 2 4 2 2 8 6" xfId="34128"/>
    <cellStyle name="Normal 3 2 4 2 2 9" xfId="4222"/>
    <cellStyle name="Normal 3 2 4 2 2 9 2" xfId="4223"/>
    <cellStyle name="Normal 3 2 4 2 2 9 2 2" xfId="4224"/>
    <cellStyle name="Normal 3 2 4 2 2 9 2 2 2" xfId="24844"/>
    <cellStyle name="Normal 3 2 4 2 2 9 2 2 2 2" xfId="54756"/>
    <cellStyle name="Normal 3 2 4 2 2 9 2 2 3" xfId="34138"/>
    <cellStyle name="Normal 3 2 4 2 2 9 2 3" xfId="17366"/>
    <cellStyle name="Normal 3 2 4 2 2 9 2 3 2" xfId="47278"/>
    <cellStyle name="Normal 3 2 4 2 2 9 2 4" xfId="34137"/>
    <cellStyle name="Normal 3 2 4 2 2 9 3" xfId="4225"/>
    <cellStyle name="Normal 3 2 4 2 2 9 3 2" xfId="24843"/>
    <cellStyle name="Normal 3 2 4 2 2 9 3 2 2" xfId="54755"/>
    <cellStyle name="Normal 3 2 4 2 2 9 3 3" xfId="34139"/>
    <cellStyle name="Normal 3 2 4 2 2 9 4" xfId="17365"/>
    <cellStyle name="Normal 3 2 4 2 2 9 4 2" xfId="47277"/>
    <cellStyle name="Normal 3 2 4 2 2 9 5" xfId="34136"/>
    <cellStyle name="Normal 3 2 4 2 3" xfId="188"/>
    <cellStyle name="Normal 3 2 4 2 3 10" xfId="4226"/>
    <cellStyle name="Normal 3 2 4 2 3 10 2" xfId="4227"/>
    <cellStyle name="Normal 3 2 4 2 3 10 2 2" xfId="24845"/>
    <cellStyle name="Normal 3 2 4 2 3 10 2 2 2" xfId="54757"/>
    <cellStyle name="Normal 3 2 4 2 3 10 2 3" xfId="34141"/>
    <cellStyle name="Normal 3 2 4 2 3 10 3" xfId="17367"/>
    <cellStyle name="Normal 3 2 4 2 3 10 3 2" xfId="47279"/>
    <cellStyle name="Normal 3 2 4 2 3 10 4" xfId="34140"/>
    <cellStyle name="Normal 3 2 4 2 3 11" xfId="4228"/>
    <cellStyle name="Normal 3 2 4 2 3 11 2" xfId="22652"/>
    <cellStyle name="Normal 3 2 4 2 3 11 2 2" xfId="52564"/>
    <cellStyle name="Normal 3 2 4 2 3 11 3" xfId="34142"/>
    <cellStyle name="Normal 3 2 4 2 3 12" xfId="15174"/>
    <cellStyle name="Normal 3 2 4 2 3 12 2" xfId="45086"/>
    <cellStyle name="Normal 3 2 4 2 3 13" xfId="30130"/>
    <cellStyle name="Normal 3 2 4 2 3 14" xfId="60043"/>
    <cellStyle name="Normal 3 2 4 2 3 2" xfId="438"/>
    <cellStyle name="Normal 3 2 4 2 3 2 2" xfId="4229"/>
    <cellStyle name="Normal 3 2 4 2 3 2 2 2" xfId="4230"/>
    <cellStyle name="Normal 3 2 4 2 3 2 2 2 2" xfId="4231"/>
    <cellStyle name="Normal 3 2 4 2 3 2 2 2 2 2" xfId="4232"/>
    <cellStyle name="Normal 3 2 4 2 3 2 2 2 2 2 2" xfId="24848"/>
    <cellStyle name="Normal 3 2 4 2 3 2 2 2 2 2 2 2" xfId="54760"/>
    <cellStyle name="Normal 3 2 4 2 3 2 2 2 2 2 3" xfId="34146"/>
    <cellStyle name="Normal 3 2 4 2 3 2 2 2 2 3" xfId="17370"/>
    <cellStyle name="Normal 3 2 4 2 3 2 2 2 2 3 2" xfId="47282"/>
    <cellStyle name="Normal 3 2 4 2 3 2 2 2 2 4" xfId="34145"/>
    <cellStyle name="Normal 3 2 4 2 3 2 2 2 3" xfId="4233"/>
    <cellStyle name="Normal 3 2 4 2 3 2 2 2 3 2" xfId="24847"/>
    <cellStyle name="Normal 3 2 4 2 3 2 2 2 3 2 2" xfId="54759"/>
    <cellStyle name="Normal 3 2 4 2 3 2 2 2 3 3" xfId="34147"/>
    <cellStyle name="Normal 3 2 4 2 3 2 2 2 4" xfId="17369"/>
    <cellStyle name="Normal 3 2 4 2 3 2 2 2 4 2" xfId="47281"/>
    <cellStyle name="Normal 3 2 4 2 3 2 2 2 5" xfId="34144"/>
    <cellStyle name="Normal 3 2 4 2 3 2 2 3" xfId="4234"/>
    <cellStyle name="Normal 3 2 4 2 3 2 2 3 2" xfId="4235"/>
    <cellStyle name="Normal 3 2 4 2 3 2 2 3 2 2" xfId="24849"/>
    <cellStyle name="Normal 3 2 4 2 3 2 2 3 2 2 2" xfId="54761"/>
    <cellStyle name="Normal 3 2 4 2 3 2 2 3 2 3" xfId="34149"/>
    <cellStyle name="Normal 3 2 4 2 3 2 2 3 3" xfId="17371"/>
    <cellStyle name="Normal 3 2 4 2 3 2 2 3 3 2" xfId="47283"/>
    <cellStyle name="Normal 3 2 4 2 3 2 2 3 4" xfId="34148"/>
    <cellStyle name="Normal 3 2 4 2 3 2 2 4" xfId="4236"/>
    <cellStyle name="Normal 3 2 4 2 3 2 2 4 2" xfId="24846"/>
    <cellStyle name="Normal 3 2 4 2 3 2 2 4 2 2" xfId="54758"/>
    <cellStyle name="Normal 3 2 4 2 3 2 2 4 3" xfId="34150"/>
    <cellStyle name="Normal 3 2 4 2 3 2 2 5" xfId="17368"/>
    <cellStyle name="Normal 3 2 4 2 3 2 2 5 2" xfId="47280"/>
    <cellStyle name="Normal 3 2 4 2 3 2 2 6" xfId="34143"/>
    <cellStyle name="Normal 3 2 4 2 3 2 3" xfId="4237"/>
    <cellStyle name="Normal 3 2 4 2 3 2 3 2" xfId="4238"/>
    <cellStyle name="Normal 3 2 4 2 3 2 3 2 2" xfId="4239"/>
    <cellStyle name="Normal 3 2 4 2 3 2 3 2 2 2" xfId="4240"/>
    <cellStyle name="Normal 3 2 4 2 3 2 3 2 2 2 2" xfId="24852"/>
    <cellStyle name="Normal 3 2 4 2 3 2 3 2 2 2 2 2" xfId="54764"/>
    <cellStyle name="Normal 3 2 4 2 3 2 3 2 2 2 3" xfId="34154"/>
    <cellStyle name="Normal 3 2 4 2 3 2 3 2 2 3" xfId="17374"/>
    <cellStyle name="Normal 3 2 4 2 3 2 3 2 2 3 2" xfId="47286"/>
    <cellStyle name="Normal 3 2 4 2 3 2 3 2 2 4" xfId="34153"/>
    <cellStyle name="Normal 3 2 4 2 3 2 3 2 3" xfId="4241"/>
    <cellStyle name="Normal 3 2 4 2 3 2 3 2 3 2" xfId="24851"/>
    <cellStyle name="Normal 3 2 4 2 3 2 3 2 3 2 2" xfId="54763"/>
    <cellStyle name="Normal 3 2 4 2 3 2 3 2 3 3" xfId="34155"/>
    <cellStyle name="Normal 3 2 4 2 3 2 3 2 4" xfId="17373"/>
    <cellStyle name="Normal 3 2 4 2 3 2 3 2 4 2" xfId="47285"/>
    <cellStyle name="Normal 3 2 4 2 3 2 3 2 5" xfId="34152"/>
    <cellStyle name="Normal 3 2 4 2 3 2 3 3" xfId="4242"/>
    <cellStyle name="Normal 3 2 4 2 3 2 3 3 2" xfId="4243"/>
    <cellStyle name="Normal 3 2 4 2 3 2 3 3 2 2" xfId="24853"/>
    <cellStyle name="Normal 3 2 4 2 3 2 3 3 2 2 2" xfId="54765"/>
    <cellStyle name="Normal 3 2 4 2 3 2 3 3 2 3" xfId="34157"/>
    <cellStyle name="Normal 3 2 4 2 3 2 3 3 3" xfId="17375"/>
    <cellStyle name="Normal 3 2 4 2 3 2 3 3 3 2" xfId="47287"/>
    <cellStyle name="Normal 3 2 4 2 3 2 3 3 4" xfId="34156"/>
    <cellStyle name="Normal 3 2 4 2 3 2 3 4" xfId="4244"/>
    <cellStyle name="Normal 3 2 4 2 3 2 3 4 2" xfId="24850"/>
    <cellStyle name="Normal 3 2 4 2 3 2 3 4 2 2" xfId="54762"/>
    <cellStyle name="Normal 3 2 4 2 3 2 3 4 3" xfId="34158"/>
    <cellStyle name="Normal 3 2 4 2 3 2 3 5" xfId="17372"/>
    <cellStyle name="Normal 3 2 4 2 3 2 3 5 2" xfId="47284"/>
    <cellStyle name="Normal 3 2 4 2 3 2 3 6" xfId="34151"/>
    <cellStyle name="Normal 3 2 4 2 3 2 4" xfId="4245"/>
    <cellStyle name="Normal 3 2 4 2 3 2 4 2" xfId="4246"/>
    <cellStyle name="Normal 3 2 4 2 3 2 4 2 2" xfId="4247"/>
    <cellStyle name="Normal 3 2 4 2 3 2 4 2 2 2" xfId="24855"/>
    <cellStyle name="Normal 3 2 4 2 3 2 4 2 2 2 2" xfId="54767"/>
    <cellStyle name="Normal 3 2 4 2 3 2 4 2 2 3" xfId="34161"/>
    <cellStyle name="Normal 3 2 4 2 3 2 4 2 3" xfId="17377"/>
    <cellStyle name="Normal 3 2 4 2 3 2 4 2 3 2" xfId="47289"/>
    <cellStyle name="Normal 3 2 4 2 3 2 4 2 4" xfId="34160"/>
    <cellStyle name="Normal 3 2 4 2 3 2 4 3" xfId="4248"/>
    <cellStyle name="Normal 3 2 4 2 3 2 4 3 2" xfId="24854"/>
    <cellStyle name="Normal 3 2 4 2 3 2 4 3 2 2" xfId="54766"/>
    <cellStyle name="Normal 3 2 4 2 3 2 4 3 3" xfId="34162"/>
    <cellStyle name="Normal 3 2 4 2 3 2 4 4" xfId="17376"/>
    <cellStyle name="Normal 3 2 4 2 3 2 4 4 2" xfId="47288"/>
    <cellStyle name="Normal 3 2 4 2 3 2 4 5" xfId="34159"/>
    <cellStyle name="Normal 3 2 4 2 3 2 5" xfId="4249"/>
    <cellStyle name="Normal 3 2 4 2 3 2 5 2" xfId="4250"/>
    <cellStyle name="Normal 3 2 4 2 3 2 5 2 2" xfId="24856"/>
    <cellStyle name="Normal 3 2 4 2 3 2 5 2 2 2" xfId="54768"/>
    <cellStyle name="Normal 3 2 4 2 3 2 5 2 3" xfId="34164"/>
    <cellStyle name="Normal 3 2 4 2 3 2 5 3" xfId="17378"/>
    <cellStyle name="Normal 3 2 4 2 3 2 5 3 2" xfId="47290"/>
    <cellStyle name="Normal 3 2 4 2 3 2 5 4" xfId="34163"/>
    <cellStyle name="Normal 3 2 4 2 3 2 6" xfId="4251"/>
    <cellStyle name="Normal 3 2 4 2 3 2 6 2" xfId="22901"/>
    <cellStyle name="Normal 3 2 4 2 3 2 6 2 2" xfId="52813"/>
    <cellStyle name="Normal 3 2 4 2 3 2 6 3" xfId="34165"/>
    <cellStyle name="Normal 3 2 4 2 3 2 7" xfId="15423"/>
    <cellStyle name="Normal 3 2 4 2 3 2 7 2" xfId="45335"/>
    <cellStyle name="Normal 3 2 4 2 3 2 8" xfId="30379"/>
    <cellStyle name="Normal 3 2 4 2 3 3" xfId="318"/>
    <cellStyle name="Normal 3 2 4 2 3 3 2" xfId="4252"/>
    <cellStyle name="Normal 3 2 4 2 3 3 2 2" xfId="4253"/>
    <cellStyle name="Normal 3 2 4 2 3 3 2 2 2" xfId="4254"/>
    <cellStyle name="Normal 3 2 4 2 3 3 2 2 2 2" xfId="4255"/>
    <cellStyle name="Normal 3 2 4 2 3 3 2 2 2 2 2" xfId="24859"/>
    <cellStyle name="Normal 3 2 4 2 3 3 2 2 2 2 2 2" xfId="54771"/>
    <cellStyle name="Normal 3 2 4 2 3 3 2 2 2 2 3" xfId="34169"/>
    <cellStyle name="Normal 3 2 4 2 3 3 2 2 2 3" xfId="17381"/>
    <cellStyle name="Normal 3 2 4 2 3 3 2 2 2 3 2" xfId="47293"/>
    <cellStyle name="Normal 3 2 4 2 3 3 2 2 2 4" xfId="34168"/>
    <cellStyle name="Normal 3 2 4 2 3 3 2 2 3" xfId="4256"/>
    <cellStyle name="Normal 3 2 4 2 3 3 2 2 3 2" xfId="24858"/>
    <cellStyle name="Normal 3 2 4 2 3 3 2 2 3 2 2" xfId="54770"/>
    <cellStyle name="Normal 3 2 4 2 3 3 2 2 3 3" xfId="34170"/>
    <cellStyle name="Normal 3 2 4 2 3 3 2 2 4" xfId="17380"/>
    <cellStyle name="Normal 3 2 4 2 3 3 2 2 4 2" xfId="47292"/>
    <cellStyle name="Normal 3 2 4 2 3 3 2 2 5" xfId="34167"/>
    <cellStyle name="Normal 3 2 4 2 3 3 2 3" xfId="4257"/>
    <cellStyle name="Normal 3 2 4 2 3 3 2 3 2" xfId="4258"/>
    <cellStyle name="Normal 3 2 4 2 3 3 2 3 2 2" xfId="24860"/>
    <cellStyle name="Normal 3 2 4 2 3 3 2 3 2 2 2" xfId="54772"/>
    <cellStyle name="Normal 3 2 4 2 3 3 2 3 2 3" xfId="34172"/>
    <cellStyle name="Normal 3 2 4 2 3 3 2 3 3" xfId="17382"/>
    <cellStyle name="Normal 3 2 4 2 3 3 2 3 3 2" xfId="47294"/>
    <cellStyle name="Normal 3 2 4 2 3 3 2 3 4" xfId="34171"/>
    <cellStyle name="Normal 3 2 4 2 3 3 2 4" xfId="4259"/>
    <cellStyle name="Normal 3 2 4 2 3 3 2 4 2" xfId="24857"/>
    <cellStyle name="Normal 3 2 4 2 3 3 2 4 2 2" xfId="54769"/>
    <cellStyle name="Normal 3 2 4 2 3 3 2 4 3" xfId="34173"/>
    <cellStyle name="Normal 3 2 4 2 3 3 2 5" xfId="17379"/>
    <cellStyle name="Normal 3 2 4 2 3 3 2 5 2" xfId="47291"/>
    <cellStyle name="Normal 3 2 4 2 3 3 2 6" xfId="34166"/>
    <cellStyle name="Normal 3 2 4 2 3 3 3" xfId="4260"/>
    <cellStyle name="Normal 3 2 4 2 3 3 3 2" xfId="4261"/>
    <cellStyle name="Normal 3 2 4 2 3 3 3 2 2" xfId="4262"/>
    <cellStyle name="Normal 3 2 4 2 3 3 3 2 2 2" xfId="4263"/>
    <cellStyle name="Normal 3 2 4 2 3 3 3 2 2 2 2" xfId="24863"/>
    <cellStyle name="Normal 3 2 4 2 3 3 3 2 2 2 2 2" xfId="54775"/>
    <cellStyle name="Normal 3 2 4 2 3 3 3 2 2 2 3" xfId="34177"/>
    <cellStyle name="Normal 3 2 4 2 3 3 3 2 2 3" xfId="17385"/>
    <cellStyle name="Normal 3 2 4 2 3 3 3 2 2 3 2" xfId="47297"/>
    <cellStyle name="Normal 3 2 4 2 3 3 3 2 2 4" xfId="34176"/>
    <cellStyle name="Normal 3 2 4 2 3 3 3 2 3" xfId="4264"/>
    <cellStyle name="Normal 3 2 4 2 3 3 3 2 3 2" xfId="24862"/>
    <cellStyle name="Normal 3 2 4 2 3 3 3 2 3 2 2" xfId="54774"/>
    <cellStyle name="Normal 3 2 4 2 3 3 3 2 3 3" xfId="34178"/>
    <cellStyle name="Normal 3 2 4 2 3 3 3 2 4" xfId="17384"/>
    <cellStyle name="Normal 3 2 4 2 3 3 3 2 4 2" xfId="47296"/>
    <cellStyle name="Normal 3 2 4 2 3 3 3 2 5" xfId="34175"/>
    <cellStyle name="Normal 3 2 4 2 3 3 3 3" xfId="4265"/>
    <cellStyle name="Normal 3 2 4 2 3 3 3 3 2" xfId="4266"/>
    <cellStyle name="Normal 3 2 4 2 3 3 3 3 2 2" xfId="24864"/>
    <cellStyle name="Normal 3 2 4 2 3 3 3 3 2 2 2" xfId="54776"/>
    <cellStyle name="Normal 3 2 4 2 3 3 3 3 2 3" xfId="34180"/>
    <cellStyle name="Normal 3 2 4 2 3 3 3 3 3" xfId="17386"/>
    <cellStyle name="Normal 3 2 4 2 3 3 3 3 3 2" xfId="47298"/>
    <cellStyle name="Normal 3 2 4 2 3 3 3 3 4" xfId="34179"/>
    <cellStyle name="Normal 3 2 4 2 3 3 3 4" xfId="4267"/>
    <cellStyle name="Normal 3 2 4 2 3 3 3 4 2" xfId="24861"/>
    <cellStyle name="Normal 3 2 4 2 3 3 3 4 2 2" xfId="54773"/>
    <cellStyle name="Normal 3 2 4 2 3 3 3 4 3" xfId="34181"/>
    <cellStyle name="Normal 3 2 4 2 3 3 3 5" xfId="17383"/>
    <cellStyle name="Normal 3 2 4 2 3 3 3 5 2" xfId="47295"/>
    <cellStyle name="Normal 3 2 4 2 3 3 3 6" xfId="34174"/>
    <cellStyle name="Normal 3 2 4 2 3 3 4" xfId="4268"/>
    <cellStyle name="Normal 3 2 4 2 3 3 4 2" xfId="4269"/>
    <cellStyle name="Normal 3 2 4 2 3 3 4 2 2" xfId="4270"/>
    <cellStyle name="Normal 3 2 4 2 3 3 4 2 2 2" xfId="24866"/>
    <cellStyle name="Normal 3 2 4 2 3 3 4 2 2 2 2" xfId="54778"/>
    <cellStyle name="Normal 3 2 4 2 3 3 4 2 2 3" xfId="34184"/>
    <cellStyle name="Normal 3 2 4 2 3 3 4 2 3" xfId="17388"/>
    <cellStyle name="Normal 3 2 4 2 3 3 4 2 3 2" xfId="47300"/>
    <cellStyle name="Normal 3 2 4 2 3 3 4 2 4" xfId="34183"/>
    <cellStyle name="Normal 3 2 4 2 3 3 4 3" xfId="4271"/>
    <cellStyle name="Normal 3 2 4 2 3 3 4 3 2" xfId="24865"/>
    <cellStyle name="Normal 3 2 4 2 3 3 4 3 2 2" xfId="54777"/>
    <cellStyle name="Normal 3 2 4 2 3 3 4 3 3" xfId="34185"/>
    <cellStyle name="Normal 3 2 4 2 3 3 4 4" xfId="17387"/>
    <cellStyle name="Normal 3 2 4 2 3 3 4 4 2" xfId="47299"/>
    <cellStyle name="Normal 3 2 4 2 3 3 4 5" xfId="34182"/>
    <cellStyle name="Normal 3 2 4 2 3 3 5" xfId="4272"/>
    <cellStyle name="Normal 3 2 4 2 3 3 5 2" xfId="4273"/>
    <cellStyle name="Normal 3 2 4 2 3 3 5 2 2" xfId="24867"/>
    <cellStyle name="Normal 3 2 4 2 3 3 5 2 2 2" xfId="54779"/>
    <cellStyle name="Normal 3 2 4 2 3 3 5 2 3" xfId="34187"/>
    <cellStyle name="Normal 3 2 4 2 3 3 5 3" xfId="17389"/>
    <cellStyle name="Normal 3 2 4 2 3 3 5 3 2" xfId="47301"/>
    <cellStyle name="Normal 3 2 4 2 3 3 5 4" xfId="34186"/>
    <cellStyle name="Normal 3 2 4 2 3 3 6" xfId="4274"/>
    <cellStyle name="Normal 3 2 4 2 3 3 6 2" xfId="22782"/>
    <cellStyle name="Normal 3 2 4 2 3 3 6 2 2" xfId="52694"/>
    <cellStyle name="Normal 3 2 4 2 3 3 6 3" xfId="34188"/>
    <cellStyle name="Normal 3 2 4 2 3 3 7" xfId="15304"/>
    <cellStyle name="Normal 3 2 4 2 3 3 7 2" xfId="45216"/>
    <cellStyle name="Normal 3 2 4 2 3 3 8" xfId="30260"/>
    <cellStyle name="Normal 3 2 4 2 3 4" xfId="563"/>
    <cellStyle name="Normal 3 2 4 2 3 4 2" xfId="4275"/>
    <cellStyle name="Normal 3 2 4 2 3 4 2 2" xfId="4276"/>
    <cellStyle name="Normal 3 2 4 2 3 4 2 2 2" xfId="4277"/>
    <cellStyle name="Normal 3 2 4 2 3 4 2 2 2 2" xfId="4278"/>
    <cellStyle name="Normal 3 2 4 2 3 4 2 2 2 2 2" xfId="24870"/>
    <cellStyle name="Normal 3 2 4 2 3 4 2 2 2 2 2 2" xfId="54782"/>
    <cellStyle name="Normal 3 2 4 2 3 4 2 2 2 2 3" xfId="34192"/>
    <cellStyle name="Normal 3 2 4 2 3 4 2 2 2 3" xfId="17392"/>
    <cellStyle name="Normal 3 2 4 2 3 4 2 2 2 3 2" xfId="47304"/>
    <cellStyle name="Normal 3 2 4 2 3 4 2 2 2 4" xfId="34191"/>
    <cellStyle name="Normal 3 2 4 2 3 4 2 2 3" xfId="4279"/>
    <cellStyle name="Normal 3 2 4 2 3 4 2 2 3 2" xfId="24869"/>
    <cellStyle name="Normal 3 2 4 2 3 4 2 2 3 2 2" xfId="54781"/>
    <cellStyle name="Normal 3 2 4 2 3 4 2 2 3 3" xfId="34193"/>
    <cellStyle name="Normal 3 2 4 2 3 4 2 2 4" xfId="17391"/>
    <cellStyle name="Normal 3 2 4 2 3 4 2 2 4 2" xfId="47303"/>
    <cellStyle name="Normal 3 2 4 2 3 4 2 2 5" xfId="34190"/>
    <cellStyle name="Normal 3 2 4 2 3 4 2 3" xfId="4280"/>
    <cellStyle name="Normal 3 2 4 2 3 4 2 3 2" xfId="4281"/>
    <cellStyle name="Normal 3 2 4 2 3 4 2 3 2 2" xfId="24871"/>
    <cellStyle name="Normal 3 2 4 2 3 4 2 3 2 2 2" xfId="54783"/>
    <cellStyle name="Normal 3 2 4 2 3 4 2 3 2 3" xfId="34195"/>
    <cellStyle name="Normal 3 2 4 2 3 4 2 3 3" xfId="17393"/>
    <cellStyle name="Normal 3 2 4 2 3 4 2 3 3 2" xfId="47305"/>
    <cellStyle name="Normal 3 2 4 2 3 4 2 3 4" xfId="34194"/>
    <cellStyle name="Normal 3 2 4 2 3 4 2 4" xfId="4282"/>
    <cellStyle name="Normal 3 2 4 2 3 4 2 4 2" xfId="24868"/>
    <cellStyle name="Normal 3 2 4 2 3 4 2 4 2 2" xfId="54780"/>
    <cellStyle name="Normal 3 2 4 2 3 4 2 4 3" xfId="34196"/>
    <cellStyle name="Normal 3 2 4 2 3 4 2 5" xfId="17390"/>
    <cellStyle name="Normal 3 2 4 2 3 4 2 5 2" xfId="47302"/>
    <cellStyle name="Normal 3 2 4 2 3 4 2 6" xfId="34189"/>
    <cellStyle name="Normal 3 2 4 2 3 4 3" xfId="4283"/>
    <cellStyle name="Normal 3 2 4 2 3 4 3 2" xfId="4284"/>
    <cellStyle name="Normal 3 2 4 2 3 4 3 2 2" xfId="4285"/>
    <cellStyle name="Normal 3 2 4 2 3 4 3 2 2 2" xfId="24873"/>
    <cellStyle name="Normal 3 2 4 2 3 4 3 2 2 2 2" xfId="54785"/>
    <cellStyle name="Normal 3 2 4 2 3 4 3 2 2 3" xfId="34199"/>
    <cellStyle name="Normal 3 2 4 2 3 4 3 2 3" xfId="17395"/>
    <cellStyle name="Normal 3 2 4 2 3 4 3 2 3 2" xfId="47307"/>
    <cellStyle name="Normal 3 2 4 2 3 4 3 2 4" xfId="34198"/>
    <cellStyle name="Normal 3 2 4 2 3 4 3 3" xfId="4286"/>
    <cellStyle name="Normal 3 2 4 2 3 4 3 3 2" xfId="24872"/>
    <cellStyle name="Normal 3 2 4 2 3 4 3 3 2 2" xfId="54784"/>
    <cellStyle name="Normal 3 2 4 2 3 4 3 3 3" xfId="34200"/>
    <cellStyle name="Normal 3 2 4 2 3 4 3 4" xfId="17394"/>
    <cellStyle name="Normal 3 2 4 2 3 4 3 4 2" xfId="47306"/>
    <cellStyle name="Normal 3 2 4 2 3 4 3 5" xfId="34197"/>
    <cellStyle name="Normal 3 2 4 2 3 4 4" xfId="4287"/>
    <cellStyle name="Normal 3 2 4 2 3 4 4 2" xfId="4288"/>
    <cellStyle name="Normal 3 2 4 2 3 4 4 2 2" xfId="24874"/>
    <cellStyle name="Normal 3 2 4 2 3 4 4 2 2 2" xfId="54786"/>
    <cellStyle name="Normal 3 2 4 2 3 4 4 2 3" xfId="34202"/>
    <cellStyle name="Normal 3 2 4 2 3 4 4 3" xfId="17396"/>
    <cellStyle name="Normal 3 2 4 2 3 4 4 3 2" xfId="47308"/>
    <cellStyle name="Normal 3 2 4 2 3 4 4 4" xfId="34201"/>
    <cellStyle name="Normal 3 2 4 2 3 4 5" xfId="4289"/>
    <cellStyle name="Normal 3 2 4 2 3 4 5 2" xfId="23026"/>
    <cellStyle name="Normal 3 2 4 2 3 4 5 2 2" xfId="52938"/>
    <cellStyle name="Normal 3 2 4 2 3 4 5 3" xfId="34203"/>
    <cellStyle name="Normal 3 2 4 2 3 4 6" xfId="15548"/>
    <cellStyle name="Normal 3 2 4 2 3 4 6 2" xfId="45460"/>
    <cellStyle name="Normal 3 2 4 2 3 4 7" xfId="30504"/>
    <cellStyle name="Normal 3 2 4 2 3 5" xfId="688"/>
    <cellStyle name="Normal 3 2 4 2 3 5 2" xfId="4290"/>
    <cellStyle name="Normal 3 2 4 2 3 5 2 2" xfId="4291"/>
    <cellStyle name="Normal 3 2 4 2 3 5 2 2 2" xfId="4292"/>
    <cellStyle name="Normal 3 2 4 2 3 5 2 2 2 2" xfId="4293"/>
    <cellStyle name="Normal 3 2 4 2 3 5 2 2 2 2 2" xfId="24877"/>
    <cellStyle name="Normal 3 2 4 2 3 5 2 2 2 2 2 2" xfId="54789"/>
    <cellStyle name="Normal 3 2 4 2 3 5 2 2 2 2 3" xfId="34207"/>
    <cellStyle name="Normal 3 2 4 2 3 5 2 2 2 3" xfId="17399"/>
    <cellStyle name="Normal 3 2 4 2 3 5 2 2 2 3 2" xfId="47311"/>
    <cellStyle name="Normal 3 2 4 2 3 5 2 2 2 4" xfId="34206"/>
    <cellStyle name="Normal 3 2 4 2 3 5 2 2 3" xfId="4294"/>
    <cellStyle name="Normal 3 2 4 2 3 5 2 2 3 2" xfId="24876"/>
    <cellStyle name="Normal 3 2 4 2 3 5 2 2 3 2 2" xfId="54788"/>
    <cellStyle name="Normal 3 2 4 2 3 5 2 2 3 3" xfId="34208"/>
    <cellStyle name="Normal 3 2 4 2 3 5 2 2 4" xfId="17398"/>
    <cellStyle name="Normal 3 2 4 2 3 5 2 2 4 2" xfId="47310"/>
    <cellStyle name="Normal 3 2 4 2 3 5 2 2 5" xfId="34205"/>
    <cellStyle name="Normal 3 2 4 2 3 5 2 3" xfId="4295"/>
    <cellStyle name="Normal 3 2 4 2 3 5 2 3 2" xfId="4296"/>
    <cellStyle name="Normal 3 2 4 2 3 5 2 3 2 2" xfId="24878"/>
    <cellStyle name="Normal 3 2 4 2 3 5 2 3 2 2 2" xfId="54790"/>
    <cellStyle name="Normal 3 2 4 2 3 5 2 3 2 3" xfId="34210"/>
    <cellStyle name="Normal 3 2 4 2 3 5 2 3 3" xfId="17400"/>
    <cellStyle name="Normal 3 2 4 2 3 5 2 3 3 2" xfId="47312"/>
    <cellStyle name="Normal 3 2 4 2 3 5 2 3 4" xfId="34209"/>
    <cellStyle name="Normal 3 2 4 2 3 5 2 4" xfId="4297"/>
    <cellStyle name="Normal 3 2 4 2 3 5 2 4 2" xfId="24875"/>
    <cellStyle name="Normal 3 2 4 2 3 5 2 4 2 2" xfId="54787"/>
    <cellStyle name="Normal 3 2 4 2 3 5 2 4 3" xfId="34211"/>
    <cellStyle name="Normal 3 2 4 2 3 5 2 5" xfId="17397"/>
    <cellStyle name="Normal 3 2 4 2 3 5 2 5 2" xfId="47309"/>
    <cellStyle name="Normal 3 2 4 2 3 5 2 6" xfId="34204"/>
    <cellStyle name="Normal 3 2 4 2 3 5 3" xfId="4298"/>
    <cellStyle name="Normal 3 2 4 2 3 5 3 2" xfId="4299"/>
    <cellStyle name="Normal 3 2 4 2 3 5 3 2 2" xfId="4300"/>
    <cellStyle name="Normal 3 2 4 2 3 5 3 2 2 2" xfId="24880"/>
    <cellStyle name="Normal 3 2 4 2 3 5 3 2 2 2 2" xfId="54792"/>
    <cellStyle name="Normal 3 2 4 2 3 5 3 2 2 3" xfId="34214"/>
    <cellStyle name="Normal 3 2 4 2 3 5 3 2 3" xfId="17402"/>
    <cellStyle name="Normal 3 2 4 2 3 5 3 2 3 2" xfId="47314"/>
    <cellStyle name="Normal 3 2 4 2 3 5 3 2 4" xfId="34213"/>
    <cellStyle name="Normal 3 2 4 2 3 5 3 3" xfId="4301"/>
    <cellStyle name="Normal 3 2 4 2 3 5 3 3 2" xfId="24879"/>
    <cellStyle name="Normal 3 2 4 2 3 5 3 3 2 2" xfId="54791"/>
    <cellStyle name="Normal 3 2 4 2 3 5 3 3 3" xfId="34215"/>
    <cellStyle name="Normal 3 2 4 2 3 5 3 4" xfId="17401"/>
    <cellStyle name="Normal 3 2 4 2 3 5 3 4 2" xfId="47313"/>
    <cellStyle name="Normal 3 2 4 2 3 5 3 5" xfId="34212"/>
    <cellStyle name="Normal 3 2 4 2 3 5 4" xfId="4302"/>
    <cellStyle name="Normal 3 2 4 2 3 5 4 2" xfId="4303"/>
    <cellStyle name="Normal 3 2 4 2 3 5 4 2 2" xfId="24881"/>
    <cellStyle name="Normal 3 2 4 2 3 5 4 2 2 2" xfId="54793"/>
    <cellStyle name="Normal 3 2 4 2 3 5 4 2 3" xfId="34217"/>
    <cellStyle name="Normal 3 2 4 2 3 5 4 3" xfId="17403"/>
    <cellStyle name="Normal 3 2 4 2 3 5 4 3 2" xfId="47315"/>
    <cellStyle name="Normal 3 2 4 2 3 5 4 4" xfId="34216"/>
    <cellStyle name="Normal 3 2 4 2 3 5 5" xfId="4304"/>
    <cellStyle name="Normal 3 2 4 2 3 5 5 2" xfId="23151"/>
    <cellStyle name="Normal 3 2 4 2 3 5 5 2 2" xfId="53063"/>
    <cellStyle name="Normal 3 2 4 2 3 5 5 3" xfId="34218"/>
    <cellStyle name="Normal 3 2 4 2 3 5 6" xfId="15673"/>
    <cellStyle name="Normal 3 2 4 2 3 5 6 2" xfId="45585"/>
    <cellStyle name="Normal 3 2 4 2 3 5 7" xfId="30629"/>
    <cellStyle name="Normal 3 2 4 2 3 6" xfId="4305"/>
    <cellStyle name="Normal 3 2 4 2 3 6 2" xfId="4306"/>
    <cellStyle name="Normal 3 2 4 2 3 6 2 2" xfId="4307"/>
    <cellStyle name="Normal 3 2 4 2 3 6 2 2 2" xfId="4308"/>
    <cellStyle name="Normal 3 2 4 2 3 6 2 2 2 2" xfId="4309"/>
    <cellStyle name="Normal 3 2 4 2 3 6 2 2 2 2 2" xfId="24885"/>
    <cellStyle name="Normal 3 2 4 2 3 6 2 2 2 2 2 2" xfId="54797"/>
    <cellStyle name="Normal 3 2 4 2 3 6 2 2 2 2 3" xfId="34223"/>
    <cellStyle name="Normal 3 2 4 2 3 6 2 2 2 3" xfId="17407"/>
    <cellStyle name="Normal 3 2 4 2 3 6 2 2 2 3 2" xfId="47319"/>
    <cellStyle name="Normal 3 2 4 2 3 6 2 2 2 4" xfId="34222"/>
    <cellStyle name="Normal 3 2 4 2 3 6 2 2 3" xfId="4310"/>
    <cellStyle name="Normal 3 2 4 2 3 6 2 2 3 2" xfId="24884"/>
    <cellStyle name="Normal 3 2 4 2 3 6 2 2 3 2 2" xfId="54796"/>
    <cellStyle name="Normal 3 2 4 2 3 6 2 2 3 3" xfId="34224"/>
    <cellStyle name="Normal 3 2 4 2 3 6 2 2 4" xfId="17406"/>
    <cellStyle name="Normal 3 2 4 2 3 6 2 2 4 2" xfId="47318"/>
    <cellStyle name="Normal 3 2 4 2 3 6 2 2 5" xfId="34221"/>
    <cellStyle name="Normal 3 2 4 2 3 6 2 3" xfId="4311"/>
    <cellStyle name="Normal 3 2 4 2 3 6 2 3 2" xfId="4312"/>
    <cellStyle name="Normal 3 2 4 2 3 6 2 3 2 2" xfId="24886"/>
    <cellStyle name="Normal 3 2 4 2 3 6 2 3 2 2 2" xfId="54798"/>
    <cellStyle name="Normal 3 2 4 2 3 6 2 3 2 3" xfId="34226"/>
    <cellStyle name="Normal 3 2 4 2 3 6 2 3 3" xfId="17408"/>
    <cellStyle name="Normal 3 2 4 2 3 6 2 3 3 2" xfId="47320"/>
    <cellStyle name="Normal 3 2 4 2 3 6 2 3 4" xfId="34225"/>
    <cellStyle name="Normal 3 2 4 2 3 6 2 4" xfId="4313"/>
    <cellStyle name="Normal 3 2 4 2 3 6 2 4 2" xfId="24883"/>
    <cellStyle name="Normal 3 2 4 2 3 6 2 4 2 2" xfId="54795"/>
    <cellStyle name="Normal 3 2 4 2 3 6 2 4 3" xfId="34227"/>
    <cellStyle name="Normal 3 2 4 2 3 6 2 5" xfId="17405"/>
    <cellStyle name="Normal 3 2 4 2 3 6 2 5 2" xfId="47317"/>
    <cellStyle name="Normal 3 2 4 2 3 6 2 6" xfId="34220"/>
    <cellStyle name="Normal 3 2 4 2 3 6 3" xfId="4314"/>
    <cellStyle name="Normal 3 2 4 2 3 6 3 2" xfId="4315"/>
    <cellStyle name="Normal 3 2 4 2 3 6 3 2 2" xfId="4316"/>
    <cellStyle name="Normal 3 2 4 2 3 6 3 2 2 2" xfId="24888"/>
    <cellStyle name="Normal 3 2 4 2 3 6 3 2 2 2 2" xfId="54800"/>
    <cellStyle name="Normal 3 2 4 2 3 6 3 2 2 3" xfId="34230"/>
    <cellStyle name="Normal 3 2 4 2 3 6 3 2 3" xfId="17410"/>
    <cellStyle name="Normal 3 2 4 2 3 6 3 2 3 2" xfId="47322"/>
    <cellStyle name="Normal 3 2 4 2 3 6 3 2 4" xfId="34229"/>
    <cellStyle name="Normal 3 2 4 2 3 6 3 3" xfId="4317"/>
    <cellStyle name="Normal 3 2 4 2 3 6 3 3 2" xfId="24887"/>
    <cellStyle name="Normal 3 2 4 2 3 6 3 3 2 2" xfId="54799"/>
    <cellStyle name="Normal 3 2 4 2 3 6 3 3 3" xfId="34231"/>
    <cellStyle name="Normal 3 2 4 2 3 6 3 4" xfId="17409"/>
    <cellStyle name="Normal 3 2 4 2 3 6 3 4 2" xfId="47321"/>
    <cellStyle name="Normal 3 2 4 2 3 6 3 5" xfId="34228"/>
    <cellStyle name="Normal 3 2 4 2 3 6 4" xfId="4318"/>
    <cellStyle name="Normal 3 2 4 2 3 6 4 2" xfId="4319"/>
    <cellStyle name="Normal 3 2 4 2 3 6 4 2 2" xfId="24889"/>
    <cellStyle name="Normal 3 2 4 2 3 6 4 2 2 2" xfId="54801"/>
    <cellStyle name="Normal 3 2 4 2 3 6 4 2 3" xfId="34233"/>
    <cellStyle name="Normal 3 2 4 2 3 6 4 3" xfId="17411"/>
    <cellStyle name="Normal 3 2 4 2 3 6 4 3 2" xfId="47323"/>
    <cellStyle name="Normal 3 2 4 2 3 6 4 4" xfId="34232"/>
    <cellStyle name="Normal 3 2 4 2 3 6 5" xfId="4320"/>
    <cellStyle name="Normal 3 2 4 2 3 6 5 2" xfId="24882"/>
    <cellStyle name="Normal 3 2 4 2 3 6 5 2 2" xfId="54794"/>
    <cellStyle name="Normal 3 2 4 2 3 6 5 3" xfId="34234"/>
    <cellStyle name="Normal 3 2 4 2 3 6 6" xfId="17404"/>
    <cellStyle name="Normal 3 2 4 2 3 6 6 2" xfId="47316"/>
    <cellStyle name="Normal 3 2 4 2 3 6 7" xfId="34219"/>
    <cellStyle name="Normal 3 2 4 2 3 7" xfId="4321"/>
    <cellStyle name="Normal 3 2 4 2 3 7 2" xfId="4322"/>
    <cellStyle name="Normal 3 2 4 2 3 7 2 2" xfId="4323"/>
    <cellStyle name="Normal 3 2 4 2 3 7 2 2 2" xfId="4324"/>
    <cellStyle name="Normal 3 2 4 2 3 7 2 2 2 2" xfId="24892"/>
    <cellStyle name="Normal 3 2 4 2 3 7 2 2 2 2 2" xfId="54804"/>
    <cellStyle name="Normal 3 2 4 2 3 7 2 2 2 3" xfId="34238"/>
    <cellStyle name="Normal 3 2 4 2 3 7 2 2 3" xfId="17414"/>
    <cellStyle name="Normal 3 2 4 2 3 7 2 2 3 2" xfId="47326"/>
    <cellStyle name="Normal 3 2 4 2 3 7 2 2 4" xfId="34237"/>
    <cellStyle name="Normal 3 2 4 2 3 7 2 3" xfId="4325"/>
    <cellStyle name="Normal 3 2 4 2 3 7 2 3 2" xfId="24891"/>
    <cellStyle name="Normal 3 2 4 2 3 7 2 3 2 2" xfId="54803"/>
    <cellStyle name="Normal 3 2 4 2 3 7 2 3 3" xfId="34239"/>
    <cellStyle name="Normal 3 2 4 2 3 7 2 4" xfId="17413"/>
    <cellStyle name="Normal 3 2 4 2 3 7 2 4 2" xfId="47325"/>
    <cellStyle name="Normal 3 2 4 2 3 7 2 5" xfId="34236"/>
    <cellStyle name="Normal 3 2 4 2 3 7 3" xfId="4326"/>
    <cellStyle name="Normal 3 2 4 2 3 7 3 2" xfId="4327"/>
    <cellStyle name="Normal 3 2 4 2 3 7 3 2 2" xfId="24893"/>
    <cellStyle name="Normal 3 2 4 2 3 7 3 2 2 2" xfId="54805"/>
    <cellStyle name="Normal 3 2 4 2 3 7 3 2 3" xfId="34241"/>
    <cellStyle name="Normal 3 2 4 2 3 7 3 3" xfId="17415"/>
    <cellStyle name="Normal 3 2 4 2 3 7 3 3 2" xfId="47327"/>
    <cellStyle name="Normal 3 2 4 2 3 7 3 4" xfId="34240"/>
    <cellStyle name="Normal 3 2 4 2 3 7 4" xfId="4328"/>
    <cellStyle name="Normal 3 2 4 2 3 7 4 2" xfId="24890"/>
    <cellStyle name="Normal 3 2 4 2 3 7 4 2 2" xfId="54802"/>
    <cellStyle name="Normal 3 2 4 2 3 7 4 3" xfId="34242"/>
    <cellStyle name="Normal 3 2 4 2 3 7 5" xfId="17412"/>
    <cellStyle name="Normal 3 2 4 2 3 7 5 2" xfId="47324"/>
    <cellStyle name="Normal 3 2 4 2 3 7 6" xfId="34235"/>
    <cellStyle name="Normal 3 2 4 2 3 8" xfId="4329"/>
    <cellStyle name="Normal 3 2 4 2 3 8 2" xfId="4330"/>
    <cellStyle name="Normal 3 2 4 2 3 8 2 2" xfId="4331"/>
    <cellStyle name="Normal 3 2 4 2 3 8 2 2 2" xfId="4332"/>
    <cellStyle name="Normal 3 2 4 2 3 8 2 2 2 2" xfId="24896"/>
    <cellStyle name="Normal 3 2 4 2 3 8 2 2 2 2 2" xfId="54808"/>
    <cellStyle name="Normal 3 2 4 2 3 8 2 2 2 3" xfId="34246"/>
    <cellStyle name="Normal 3 2 4 2 3 8 2 2 3" xfId="17418"/>
    <cellStyle name="Normal 3 2 4 2 3 8 2 2 3 2" xfId="47330"/>
    <cellStyle name="Normal 3 2 4 2 3 8 2 2 4" xfId="34245"/>
    <cellStyle name="Normal 3 2 4 2 3 8 2 3" xfId="4333"/>
    <cellStyle name="Normal 3 2 4 2 3 8 2 3 2" xfId="24895"/>
    <cellStyle name="Normal 3 2 4 2 3 8 2 3 2 2" xfId="54807"/>
    <cellStyle name="Normal 3 2 4 2 3 8 2 3 3" xfId="34247"/>
    <cellStyle name="Normal 3 2 4 2 3 8 2 4" xfId="17417"/>
    <cellStyle name="Normal 3 2 4 2 3 8 2 4 2" xfId="47329"/>
    <cellStyle name="Normal 3 2 4 2 3 8 2 5" xfId="34244"/>
    <cellStyle name="Normal 3 2 4 2 3 8 3" xfId="4334"/>
    <cellStyle name="Normal 3 2 4 2 3 8 3 2" xfId="4335"/>
    <cellStyle name="Normal 3 2 4 2 3 8 3 2 2" xfId="24897"/>
    <cellStyle name="Normal 3 2 4 2 3 8 3 2 2 2" xfId="54809"/>
    <cellStyle name="Normal 3 2 4 2 3 8 3 2 3" xfId="34249"/>
    <cellStyle name="Normal 3 2 4 2 3 8 3 3" xfId="17419"/>
    <cellStyle name="Normal 3 2 4 2 3 8 3 3 2" xfId="47331"/>
    <cellStyle name="Normal 3 2 4 2 3 8 3 4" xfId="34248"/>
    <cellStyle name="Normal 3 2 4 2 3 8 4" xfId="4336"/>
    <cellStyle name="Normal 3 2 4 2 3 8 4 2" xfId="24894"/>
    <cellStyle name="Normal 3 2 4 2 3 8 4 2 2" xfId="54806"/>
    <cellStyle name="Normal 3 2 4 2 3 8 4 3" xfId="34250"/>
    <cellStyle name="Normal 3 2 4 2 3 8 5" xfId="17416"/>
    <cellStyle name="Normal 3 2 4 2 3 8 5 2" xfId="47328"/>
    <cellStyle name="Normal 3 2 4 2 3 8 6" xfId="34243"/>
    <cellStyle name="Normal 3 2 4 2 3 9" xfId="4337"/>
    <cellStyle name="Normal 3 2 4 2 3 9 2" xfId="4338"/>
    <cellStyle name="Normal 3 2 4 2 3 9 2 2" xfId="4339"/>
    <cellStyle name="Normal 3 2 4 2 3 9 2 2 2" xfId="24899"/>
    <cellStyle name="Normal 3 2 4 2 3 9 2 2 2 2" xfId="54811"/>
    <cellStyle name="Normal 3 2 4 2 3 9 2 2 3" xfId="34253"/>
    <cellStyle name="Normal 3 2 4 2 3 9 2 3" xfId="17421"/>
    <cellStyle name="Normal 3 2 4 2 3 9 2 3 2" xfId="47333"/>
    <cellStyle name="Normal 3 2 4 2 3 9 2 4" xfId="34252"/>
    <cellStyle name="Normal 3 2 4 2 3 9 3" xfId="4340"/>
    <cellStyle name="Normal 3 2 4 2 3 9 3 2" xfId="24898"/>
    <cellStyle name="Normal 3 2 4 2 3 9 3 2 2" xfId="54810"/>
    <cellStyle name="Normal 3 2 4 2 3 9 3 3" xfId="34254"/>
    <cellStyle name="Normal 3 2 4 2 3 9 4" xfId="17420"/>
    <cellStyle name="Normal 3 2 4 2 3 9 4 2" xfId="47332"/>
    <cellStyle name="Normal 3 2 4 2 3 9 5" xfId="34251"/>
    <cellStyle name="Normal 3 2 4 2 4" xfId="356"/>
    <cellStyle name="Normal 3 2 4 2 4 2" xfId="4341"/>
    <cellStyle name="Normal 3 2 4 2 4 2 2" xfId="4342"/>
    <cellStyle name="Normal 3 2 4 2 4 2 2 2" xfId="4343"/>
    <cellStyle name="Normal 3 2 4 2 4 2 2 2 2" xfId="4344"/>
    <cellStyle name="Normal 3 2 4 2 4 2 2 2 2 2" xfId="24902"/>
    <cellStyle name="Normal 3 2 4 2 4 2 2 2 2 2 2" xfId="54814"/>
    <cellStyle name="Normal 3 2 4 2 4 2 2 2 2 3" xfId="34258"/>
    <cellStyle name="Normal 3 2 4 2 4 2 2 2 3" xfId="17424"/>
    <cellStyle name="Normal 3 2 4 2 4 2 2 2 3 2" xfId="47336"/>
    <cellStyle name="Normal 3 2 4 2 4 2 2 2 4" xfId="34257"/>
    <cellStyle name="Normal 3 2 4 2 4 2 2 3" xfId="4345"/>
    <cellStyle name="Normal 3 2 4 2 4 2 2 3 2" xfId="24901"/>
    <cellStyle name="Normal 3 2 4 2 4 2 2 3 2 2" xfId="54813"/>
    <cellStyle name="Normal 3 2 4 2 4 2 2 3 3" xfId="34259"/>
    <cellStyle name="Normal 3 2 4 2 4 2 2 4" xfId="17423"/>
    <cellStyle name="Normal 3 2 4 2 4 2 2 4 2" xfId="47335"/>
    <cellStyle name="Normal 3 2 4 2 4 2 2 5" xfId="34256"/>
    <cellStyle name="Normal 3 2 4 2 4 2 3" xfId="4346"/>
    <cellStyle name="Normal 3 2 4 2 4 2 3 2" xfId="4347"/>
    <cellStyle name="Normal 3 2 4 2 4 2 3 2 2" xfId="24903"/>
    <cellStyle name="Normal 3 2 4 2 4 2 3 2 2 2" xfId="54815"/>
    <cellStyle name="Normal 3 2 4 2 4 2 3 2 3" xfId="34261"/>
    <cellStyle name="Normal 3 2 4 2 4 2 3 3" xfId="17425"/>
    <cellStyle name="Normal 3 2 4 2 4 2 3 3 2" xfId="47337"/>
    <cellStyle name="Normal 3 2 4 2 4 2 3 4" xfId="34260"/>
    <cellStyle name="Normal 3 2 4 2 4 2 4" xfId="4348"/>
    <cellStyle name="Normal 3 2 4 2 4 2 4 2" xfId="24900"/>
    <cellStyle name="Normal 3 2 4 2 4 2 4 2 2" xfId="54812"/>
    <cellStyle name="Normal 3 2 4 2 4 2 4 3" xfId="34262"/>
    <cellStyle name="Normal 3 2 4 2 4 2 5" xfId="17422"/>
    <cellStyle name="Normal 3 2 4 2 4 2 5 2" xfId="47334"/>
    <cellStyle name="Normal 3 2 4 2 4 2 6" xfId="34255"/>
    <cellStyle name="Normal 3 2 4 2 4 3" xfId="4349"/>
    <cellStyle name="Normal 3 2 4 2 4 3 2" xfId="4350"/>
    <cellStyle name="Normal 3 2 4 2 4 3 2 2" xfId="4351"/>
    <cellStyle name="Normal 3 2 4 2 4 3 2 2 2" xfId="4352"/>
    <cellStyle name="Normal 3 2 4 2 4 3 2 2 2 2" xfId="24906"/>
    <cellStyle name="Normal 3 2 4 2 4 3 2 2 2 2 2" xfId="54818"/>
    <cellStyle name="Normal 3 2 4 2 4 3 2 2 2 3" xfId="34266"/>
    <cellStyle name="Normal 3 2 4 2 4 3 2 2 3" xfId="17428"/>
    <cellStyle name="Normal 3 2 4 2 4 3 2 2 3 2" xfId="47340"/>
    <cellStyle name="Normal 3 2 4 2 4 3 2 2 4" xfId="34265"/>
    <cellStyle name="Normal 3 2 4 2 4 3 2 3" xfId="4353"/>
    <cellStyle name="Normal 3 2 4 2 4 3 2 3 2" xfId="24905"/>
    <cellStyle name="Normal 3 2 4 2 4 3 2 3 2 2" xfId="54817"/>
    <cellStyle name="Normal 3 2 4 2 4 3 2 3 3" xfId="34267"/>
    <cellStyle name="Normal 3 2 4 2 4 3 2 4" xfId="17427"/>
    <cellStyle name="Normal 3 2 4 2 4 3 2 4 2" xfId="47339"/>
    <cellStyle name="Normal 3 2 4 2 4 3 2 5" xfId="34264"/>
    <cellStyle name="Normal 3 2 4 2 4 3 3" xfId="4354"/>
    <cellStyle name="Normal 3 2 4 2 4 3 3 2" xfId="4355"/>
    <cellStyle name="Normal 3 2 4 2 4 3 3 2 2" xfId="24907"/>
    <cellStyle name="Normal 3 2 4 2 4 3 3 2 2 2" xfId="54819"/>
    <cellStyle name="Normal 3 2 4 2 4 3 3 2 3" xfId="34269"/>
    <cellStyle name="Normal 3 2 4 2 4 3 3 3" xfId="17429"/>
    <cellStyle name="Normal 3 2 4 2 4 3 3 3 2" xfId="47341"/>
    <cellStyle name="Normal 3 2 4 2 4 3 3 4" xfId="34268"/>
    <cellStyle name="Normal 3 2 4 2 4 3 4" xfId="4356"/>
    <cellStyle name="Normal 3 2 4 2 4 3 4 2" xfId="24904"/>
    <cellStyle name="Normal 3 2 4 2 4 3 4 2 2" xfId="54816"/>
    <cellStyle name="Normal 3 2 4 2 4 3 4 3" xfId="34270"/>
    <cellStyle name="Normal 3 2 4 2 4 3 5" xfId="17426"/>
    <cellStyle name="Normal 3 2 4 2 4 3 5 2" xfId="47338"/>
    <cellStyle name="Normal 3 2 4 2 4 3 6" xfId="34263"/>
    <cellStyle name="Normal 3 2 4 2 4 4" xfId="4357"/>
    <cellStyle name="Normal 3 2 4 2 4 4 2" xfId="4358"/>
    <cellStyle name="Normal 3 2 4 2 4 4 2 2" xfId="4359"/>
    <cellStyle name="Normal 3 2 4 2 4 4 2 2 2" xfId="24909"/>
    <cellStyle name="Normal 3 2 4 2 4 4 2 2 2 2" xfId="54821"/>
    <cellStyle name="Normal 3 2 4 2 4 4 2 2 3" xfId="34273"/>
    <cellStyle name="Normal 3 2 4 2 4 4 2 3" xfId="17431"/>
    <cellStyle name="Normal 3 2 4 2 4 4 2 3 2" xfId="47343"/>
    <cellStyle name="Normal 3 2 4 2 4 4 2 4" xfId="34272"/>
    <cellStyle name="Normal 3 2 4 2 4 4 3" xfId="4360"/>
    <cellStyle name="Normal 3 2 4 2 4 4 3 2" xfId="24908"/>
    <cellStyle name="Normal 3 2 4 2 4 4 3 2 2" xfId="54820"/>
    <cellStyle name="Normal 3 2 4 2 4 4 3 3" xfId="34274"/>
    <cellStyle name="Normal 3 2 4 2 4 4 4" xfId="17430"/>
    <cellStyle name="Normal 3 2 4 2 4 4 4 2" xfId="47342"/>
    <cellStyle name="Normal 3 2 4 2 4 4 5" xfId="34271"/>
    <cellStyle name="Normal 3 2 4 2 4 5" xfId="4361"/>
    <cellStyle name="Normal 3 2 4 2 4 5 2" xfId="4362"/>
    <cellStyle name="Normal 3 2 4 2 4 5 2 2" xfId="24910"/>
    <cellStyle name="Normal 3 2 4 2 4 5 2 2 2" xfId="54822"/>
    <cellStyle name="Normal 3 2 4 2 4 5 2 3" xfId="34276"/>
    <cellStyle name="Normal 3 2 4 2 4 5 3" xfId="17432"/>
    <cellStyle name="Normal 3 2 4 2 4 5 3 2" xfId="47344"/>
    <cellStyle name="Normal 3 2 4 2 4 5 4" xfId="34275"/>
    <cellStyle name="Normal 3 2 4 2 4 6" xfId="4363"/>
    <cellStyle name="Normal 3 2 4 2 4 6 2" xfId="22820"/>
    <cellStyle name="Normal 3 2 4 2 4 6 2 2" xfId="52732"/>
    <cellStyle name="Normal 3 2 4 2 4 6 3" xfId="34277"/>
    <cellStyle name="Normal 3 2 4 2 4 7" xfId="15342"/>
    <cellStyle name="Normal 3 2 4 2 4 7 2" xfId="45254"/>
    <cellStyle name="Normal 3 2 4 2 4 8" xfId="30298"/>
    <cellStyle name="Normal 3 2 4 2 5" xfId="241"/>
    <cellStyle name="Normal 3 2 4 2 5 2" xfId="4364"/>
    <cellStyle name="Normal 3 2 4 2 5 2 2" xfId="4365"/>
    <cellStyle name="Normal 3 2 4 2 5 2 2 2" xfId="4366"/>
    <cellStyle name="Normal 3 2 4 2 5 2 2 2 2" xfId="4367"/>
    <cellStyle name="Normal 3 2 4 2 5 2 2 2 2 2" xfId="24913"/>
    <cellStyle name="Normal 3 2 4 2 5 2 2 2 2 2 2" xfId="54825"/>
    <cellStyle name="Normal 3 2 4 2 5 2 2 2 2 3" xfId="34281"/>
    <cellStyle name="Normal 3 2 4 2 5 2 2 2 3" xfId="17435"/>
    <cellStyle name="Normal 3 2 4 2 5 2 2 2 3 2" xfId="47347"/>
    <cellStyle name="Normal 3 2 4 2 5 2 2 2 4" xfId="34280"/>
    <cellStyle name="Normal 3 2 4 2 5 2 2 3" xfId="4368"/>
    <cellStyle name="Normal 3 2 4 2 5 2 2 3 2" xfId="24912"/>
    <cellStyle name="Normal 3 2 4 2 5 2 2 3 2 2" xfId="54824"/>
    <cellStyle name="Normal 3 2 4 2 5 2 2 3 3" xfId="34282"/>
    <cellStyle name="Normal 3 2 4 2 5 2 2 4" xfId="17434"/>
    <cellStyle name="Normal 3 2 4 2 5 2 2 4 2" xfId="47346"/>
    <cellStyle name="Normal 3 2 4 2 5 2 2 5" xfId="34279"/>
    <cellStyle name="Normal 3 2 4 2 5 2 3" xfId="4369"/>
    <cellStyle name="Normal 3 2 4 2 5 2 3 2" xfId="4370"/>
    <cellStyle name="Normal 3 2 4 2 5 2 3 2 2" xfId="24914"/>
    <cellStyle name="Normal 3 2 4 2 5 2 3 2 2 2" xfId="54826"/>
    <cellStyle name="Normal 3 2 4 2 5 2 3 2 3" xfId="34284"/>
    <cellStyle name="Normal 3 2 4 2 5 2 3 3" xfId="17436"/>
    <cellStyle name="Normal 3 2 4 2 5 2 3 3 2" xfId="47348"/>
    <cellStyle name="Normal 3 2 4 2 5 2 3 4" xfId="34283"/>
    <cellStyle name="Normal 3 2 4 2 5 2 4" xfId="4371"/>
    <cellStyle name="Normal 3 2 4 2 5 2 4 2" xfId="24911"/>
    <cellStyle name="Normal 3 2 4 2 5 2 4 2 2" xfId="54823"/>
    <cellStyle name="Normal 3 2 4 2 5 2 4 3" xfId="34285"/>
    <cellStyle name="Normal 3 2 4 2 5 2 5" xfId="17433"/>
    <cellStyle name="Normal 3 2 4 2 5 2 5 2" xfId="47345"/>
    <cellStyle name="Normal 3 2 4 2 5 2 6" xfId="34278"/>
    <cellStyle name="Normal 3 2 4 2 5 3" xfId="4372"/>
    <cellStyle name="Normal 3 2 4 2 5 3 2" xfId="4373"/>
    <cellStyle name="Normal 3 2 4 2 5 3 2 2" xfId="4374"/>
    <cellStyle name="Normal 3 2 4 2 5 3 2 2 2" xfId="4375"/>
    <cellStyle name="Normal 3 2 4 2 5 3 2 2 2 2" xfId="24917"/>
    <cellStyle name="Normal 3 2 4 2 5 3 2 2 2 2 2" xfId="54829"/>
    <cellStyle name="Normal 3 2 4 2 5 3 2 2 2 3" xfId="34289"/>
    <cellStyle name="Normal 3 2 4 2 5 3 2 2 3" xfId="17439"/>
    <cellStyle name="Normal 3 2 4 2 5 3 2 2 3 2" xfId="47351"/>
    <cellStyle name="Normal 3 2 4 2 5 3 2 2 4" xfId="34288"/>
    <cellStyle name="Normal 3 2 4 2 5 3 2 3" xfId="4376"/>
    <cellStyle name="Normal 3 2 4 2 5 3 2 3 2" xfId="24916"/>
    <cellStyle name="Normal 3 2 4 2 5 3 2 3 2 2" xfId="54828"/>
    <cellStyle name="Normal 3 2 4 2 5 3 2 3 3" xfId="34290"/>
    <cellStyle name="Normal 3 2 4 2 5 3 2 4" xfId="17438"/>
    <cellStyle name="Normal 3 2 4 2 5 3 2 4 2" xfId="47350"/>
    <cellStyle name="Normal 3 2 4 2 5 3 2 5" xfId="34287"/>
    <cellStyle name="Normal 3 2 4 2 5 3 3" xfId="4377"/>
    <cellStyle name="Normal 3 2 4 2 5 3 3 2" xfId="4378"/>
    <cellStyle name="Normal 3 2 4 2 5 3 3 2 2" xfId="24918"/>
    <cellStyle name="Normal 3 2 4 2 5 3 3 2 2 2" xfId="54830"/>
    <cellStyle name="Normal 3 2 4 2 5 3 3 2 3" xfId="34292"/>
    <cellStyle name="Normal 3 2 4 2 5 3 3 3" xfId="17440"/>
    <cellStyle name="Normal 3 2 4 2 5 3 3 3 2" xfId="47352"/>
    <cellStyle name="Normal 3 2 4 2 5 3 3 4" xfId="34291"/>
    <cellStyle name="Normal 3 2 4 2 5 3 4" xfId="4379"/>
    <cellStyle name="Normal 3 2 4 2 5 3 4 2" xfId="24915"/>
    <cellStyle name="Normal 3 2 4 2 5 3 4 2 2" xfId="54827"/>
    <cellStyle name="Normal 3 2 4 2 5 3 4 3" xfId="34293"/>
    <cellStyle name="Normal 3 2 4 2 5 3 5" xfId="17437"/>
    <cellStyle name="Normal 3 2 4 2 5 3 5 2" xfId="47349"/>
    <cellStyle name="Normal 3 2 4 2 5 3 6" xfId="34286"/>
    <cellStyle name="Normal 3 2 4 2 5 4" xfId="4380"/>
    <cellStyle name="Normal 3 2 4 2 5 4 2" xfId="4381"/>
    <cellStyle name="Normal 3 2 4 2 5 4 2 2" xfId="4382"/>
    <cellStyle name="Normal 3 2 4 2 5 4 2 2 2" xfId="24920"/>
    <cellStyle name="Normal 3 2 4 2 5 4 2 2 2 2" xfId="54832"/>
    <cellStyle name="Normal 3 2 4 2 5 4 2 2 3" xfId="34296"/>
    <cellStyle name="Normal 3 2 4 2 5 4 2 3" xfId="17442"/>
    <cellStyle name="Normal 3 2 4 2 5 4 2 3 2" xfId="47354"/>
    <cellStyle name="Normal 3 2 4 2 5 4 2 4" xfId="34295"/>
    <cellStyle name="Normal 3 2 4 2 5 4 3" xfId="4383"/>
    <cellStyle name="Normal 3 2 4 2 5 4 3 2" xfId="24919"/>
    <cellStyle name="Normal 3 2 4 2 5 4 3 2 2" xfId="54831"/>
    <cellStyle name="Normal 3 2 4 2 5 4 3 3" xfId="34297"/>
    <cellStyle name="Normal 3 2 4 2 5 4 4" xfId="17441"/>
    <cellStyle name="Normal 3 2 4 2 5 4 4 2" xfId="47353"/>
    <cellStyle name="Normal 3 2 4 2 5 4 5" xfId="34294"/>
    <cellStyle name="Normal 3 2 4 2 5 5" xfId="4384"/>
    <cellStyle name="Normal 3 2 4 2 5 5 2" xfId="4385"/>
    <cellStyle name="Normal 3 2 4 2 5 5 2 2" xfId="24921"/>
    <cellStyle name="Normal 3 2 4 2 5 5 2 2 2" xfId="54833"/>
    <cellStyle name="Normal 3 2 4 2 5 5 2 3" xfId="34299"/>
    <cellStyle name="Normal 3 2 4 2 5 5 3" xfId="17443"/>
    <cellStyle name="Normal 3 2 4 2 5 5 3 2" xfId="47355"/>
    <cellStyle name="Normal 3 2 4 2 5 5 4" xfId="34298"/>
    <cellStyle name="Normal 3 2 4 2 5 6" xfId="4386"/>
    <cellStyle name="Normal 3 2 4 2 5 6 2" xfId="22705"/>
    <cellStyle name="Normal 3 2 4 2 5 6 2 2" xfId="52617"/>
    <cellStyle name="Normal 3 2 4 2 5 6 3" xfId="34300"/>
    <cellStyle name="Normal 3 2 4 2 5 7" xfId="15227"/>
    <cellStyle name="Normal 3 2 4 2 5 7 2" xfId="45139"/>
    <cellStyle name="Normal 3 2 4 2 5 8" xfId="30183"/>
    <cellStyle name="Normal 3 2 4 2 6" xfId="482"/>
    <cellStyle name="Normal 3 2 4 2 6 2" xfId="4387"/>
    <cellStyle name="Normal 3 2 4 2 6 2 2" xfId="4388"/>
    <cellStyle name="Normal 3 2 4 2 6 2 2 2" xfId="4389"/>
    <cellStyle name="Normal 3 2 4 2 6 2 2 2 2" xfId="4390"/>
    <cellStyle name="Normal 3 2 4 2 6 2 2 2 2 2" xfId="24924"/>
    <cellStyle name="Normal 3 2 4 2 6 2 2 2 2 2 2" xfId="54836"/>
    <cellStyle name="Normal 3 2 4 2 6 2 2 2 2 3" xfId="34304"/>
    <cellStyle name="Normal 3 2 4 2 6 2 2 2 3" xfId="17446"/>
    <cellStyle name="Normal 3 2 4 2 6 2 2 2 3 2" xfId="47358"/>
    <cellStyle name="Normal 3 2 4 2 6 2 2 2 4" xfId="34303"/>
    <cellStyle name="Normal 3 2 4 2 6 2 2 3" xfId="4391"/>
    <cellStyle name="Normal 3 2 4 2 6 2 2 3 2" xfId="24923"/>
    <cellStyle name="Normal 3 2 4 2 6 2 2 3 2 2" xfId="54835"/>
    <cellStyle name="Normal 3 2 4 2 6 2 2 3 3" xfId="34305"/>
    <cellStyle name="Normal 3 2 4 2 6 2 2 4" xfId="17445"/>
    <cellStyle name="Normal 3 2 4 2 6 2 2 4 2" xfId="47357"/>
    <cellStyle name="Normal 3 2 4 2 6 2 2 5" xfId="34302"/>
    <cellStyle name="Normal 3 2 4 2 6 2 3" xfId="4392"/>
    <cellStyle name="Normal 3 2 4 2 6 2 3 2" xfId="4393"/>
    <cellStyle name="Normal 3 2 4 2 6 2 3 2 2" xfId="24925"/>
    <cellStyle name="Normal 3 2 4 2 6 2 3 2 2 2" xfId="54837"/>
    <cellStyle name="Normal 3 2 4 2 6 2 3 2 3" xfId="34307"/>
    <cellStyle name="Normal 3 2 4 2 6 2 3 3" xfId="17447"/>
    <cellStyle name="Normal 3 2 4 2 6 2 3 3 2" xfId="47359"/>
    <cellStyle name="Normal 3 2 4 2 6 2 3 4" xfId="34306"/>
    <cellStyle name="Normal 3 2 4 2 6 2 4" xfId="4394"/>
    <cellStyle name="Normal 3 2 4 2 6 2 4 2" xfId="24922"/>
    <cellStyle name="Normal 3 2 4 2 6 2 4 2 2" xfId="54834"/>
    <cellStyle name="Normal 3 2 4 2 6 2 4 3" xfId="34308"/>
    <cellStyle name="Normal 3 2 4 2 6 2 5" xfId="17444"/>
    <cellStyle name="Normal 3 2 4 2 6 2 5 2" xfId="47356"/>
    <cellStyle name="Normal 3 2 4 2 6 2 6" xfId="34301"/>
    <cellStyle name="Normal 3 2 4 2 6 3" xfId="4395"/>
    <cellStyle name="Normal 3 2 4 2 6 3 2" xfId="4396"/>
    <cellStyle name="Normal 3 2 4 2 6 3 2 2" xfId="4397"/>
    <cellStyle name="Normal 3 2 4 2 6 3 2 2 2" xfId="24927"/>
    <cellStyle name="Normal 3 2 4 2 6 3 2 2 2 2" xfId="54839"/>
    <cellStyle name="Normal 3 2 4 2 6 3 2 2 3" xfId="34311"/>
    <cellStyle name="Normal 3 2 4 2 6 3 2 3" xfId="17449"/>
    <cellStyle name="Normal 3 2 4 2 6 3 2 3 2" xfId="47361"/>
    <cellStyle name="Normal 3 2 4 2 6 3 2 4" xfId="34310"/>
    <cellStyle name="Normal 3 2 4 2 6 3 3" xfId="4398"/>
    <cellStyle name="Normal 3 2 4 2 6 3 3 2" xfId="24926"/>
    <cellStyle name="Normal 3 2 4 2 6 3 3 2 2" xfId="54838"/>
    <cellStyle name="Normal 3 2 4 2 6 3 3 3" xfId="34312"/>
    <cellStyle name="Normal 3 2 4 2 6 3 4" xfId="17448"/>
    <cellStyle name="Normal 3 2 4 2 6 3 4 2" xfId="47360"/>
    <cellStyle name="Normal 3 2 4 2 6 3 5" xfId="34309"/>
    <cellStyle name="Normal 3 2 4 2 6 4" xfId="4399"/>
    <cellStyle name="Normal 3 2 4 2 6 4 2" xfId="4400"/>
    <cellStyle name="Normal 3 2 4 2 6 4 2 2" xfId="24928"/>
    <cellStyle name="Normal 3 2 4 2 6 4 2 2 2" xfId="54840"/>
    <cellStyle name="Normal 3 2 4 2 6 4 2 3" xfId="34314"/>
    <cellStyle name="Normal 3 2 4 2 6 4 3" xfId="17450"/>
    <cellStyle name="Normal 3 2 4 2 6 4 3 2" xfId="47362"/>
    <cellStyle name="Normal 3 2 4 2 6 4 4" xfId="34313"/>
    <cellStyle name="Normal 3 2 4 2 6 5" xfId="4401"/>
    <cellStyle name="Normal 3 2 4 2 6 5 2" xfId="22945"/>
    <cellStyle name="Normal 3 2 4 2 6 5 2 2" xfId="52857"/>
    <cellStyle name="Normal 3 2 4 2 6 5 3" xfId="34315"/>
    <cellStyle name="Normal 3 2 4 2 6 6" xfId="15467"/>
    <cellStyle name="Normal 3 2 4 2 6 6 2" xfId="45379"/>
    <cellStyle name="Normal 3 2 4 2 6 7" xfId="30423"/>
    <cellStyle name="Normal 3 2 4 2 7" xfId="607"/>
    <cellStyle name="Normal 3 2 4 2 7 2" xfId="4402"/>
    <cellStyle name="Normal 3 2 4 2 7 2 2" xfId="4403"/>
    <cellStyle name="Normal 3 2 4 2 7 2 2 2" xfId="4404"/>
    <cellStyle name="Normal 3 2 4 2 7 2 2 2 2" xfId="4405"/>
    <cellStyle name="Normal 3 2 4 2 7 2 2 2 2 2" xfId="24931"/>
    <cellStyle name="Normal 3 2 4 2 7 2 2 2 2 2 2" xfId="54843"/>
    <cellStyle name="Normal 3 2 4 2 7 2 2 2 2 3" xfId="34319"/>
    <cellStyle name="Normal 3 2 4 2 7 2 2 2 3" xfId="17453"/>
    <cellStyle name="Normal 3 2 4 2 7 2 2 2 3 2" xfId="47365"/>
    <cellStyle name="Normal 3 2 4 2 7 2 2 2 4" xfId="34318"/>
    <cellStyle name="Normal 3 2 4 2 7 2 2 3" xfId="4406"/>
    <cellStyle name="Normal 3 2 4 2 7 2 2 3 2" xfId="24930"/>
    <cellStyle name="Normal 3 2 4 2 7 2 2 3 2 2" xfId="54842"/>
    <cellStyle name="Normal 3 2 4 2 7 2 2 3 3" xfId="34320"/>
    <cellStyle name="Normal 3 2 4 2 7 2 2 4" xfId="17452"/>
    <cellStyle name="Normal 3 2 4 2 7 2 2 4 2" xfId="47364"/>
    <cellStyle name="Normal 3 2 4 2 7 2 2 5" xfId="34317"/>
    <cellStyle name="Normal 3 2 4 2 7 2 3" xfId="4407"/>
    <cellStyle name="Normal 3 2 4 2 7 2 3 2" xfId="4408"/>
    <cellStyle name="Normal 3 2 4 2 7 2 3 2 2" xfId="24932"/>
    <cellStyle name="Normal 3 2 4 2 7 2 3 2 2 2" xfId="54844"/>
    <cellStyle name="Normal 3 2 4 2 7 2 3 2 3" xfId="34322"/>
    <cellStyle name="Normal 3 2 4 2 7 2 3 3" xfId="17454"/>
    <cellStyle name="Normal 3 2 4 2 7 2 3 3 2" xfId="47366"/>
    <cellStyle name="Normal 3 2 4 2 7 2 3 4" xfId="34321"/>
    <cellStyle name="Normal 3 2 4 2 7 2 4" xfId="4409"/>
    <cellStyle name="Normal 3 2 4 2 7 2 4 2" xfId="24929"/>
    <cellStyle name="Normal 3 2 4 2 7 2 4 2 2" xfId="54841"/>
    <cellStyle name="Normal 3 2 4 2 7 2 4 3" xfId="34323"/>
    <cellStyle name="Normal 3 2 4 2 7 2 5" xfId="17451"/>
    <cellStyle name="Normal 3 2 4 2 7 2 5 2" xfId="47363"/>
    <cellStyle name="Normal 3 2 4 2 7 2 6" xfId="34316"/>
    <cellStyle name="Normal 3 2 4 2 7 3" xfId="4410"/>
    <cellStyle name="Normal 3 2 4 2 7 3 2" xfId="4411"/>
    <cellStyle name="Normal 3 2 4 2 7 3 2 2" xfId="4412"/>
    <cellStyle name="Normal 3 2 4 2 7 3 2 2 2" xfId="24934"/>
    <cellStyle name="Normal 3 2 4 2 7 3 2 2 2 2" xfId="54846"/>
    <cellStyle name="Normal 3 2 4 2 7 3 2 2 3" xfId="34326"/>
    <cellStyle name="Normal 3 2 4 2 7 3 2 3" xfId="17456"/>
    <cellStyle name="Normal 3 2 4 2 7 3 2 3 2" xfId="47368"/>
    <cellStyle name="Normal 3 2 4 2 7 3 2 4" xfId="34325"/>
    <cellStyle name="Normal 3 2 4 2 7 3 3" xfId="4413"/>
    <cellStyle name="Normal 3 2 4 2 7 3 3 2" xfId="24933"/>
    <cellStyle name="Normal 3 2 4 2 7 3 3 2 2" xfId="54845"/>
    <cellStyle name="Normal 3 2 4 2 7 3 3 3" xfId="34327"/>
    <cellStyle name="Normal 3 2 4 2 7 3 4" xfId="17455"/>
    <cellStyle name="Normal 3 2 4 2 7 3 4 2" xfId="47367"/>
    <cellStyle name="Normal 3 2 4 2 7 3 5" xfId="34324"/>
    <cellStyle name="Normal 3 2 4 2 7 4" xfId="4414"/>
    <cellStyle name="Normal 3 2 4 2 7 4 2" xfId="4415"/>
    <cellStyle name="Normal 3 2 4 2 7 4 2 2" xfId="24935"/>
    <cellStyle name="Normal 3 2 4 2 7 4 2 2 2" xfId="54847"/>
    <cellStyle name="Normal 3 2 4 2 7 4 2 3" xfId="34329"/>
    <cellStyle name="Normal 3 2 4 2 7 4 3" xfId="17457"/>
    <cellStyle name="Normal 3 2 4 2 7 4 3 2" xfId="47369"/>
    <cellStyle name="Normal 3 2 4 2 7 4 4" xfId="34328"/>
    <cellStyle name="Normal 3 2 4 2 7 5" xfId="4416"/>
    <cellStyle name="Normal 3 2 4 2 7 5 2" xfId="23070"/>
    <cellStyle name="Normal 3 2 4 2 7 5 2 2" xfId="52982"/>
    <cellStyle name="Normal 3 2 4 2 7 5 3" xfId="34330"/>
    <cellStyle name="Normal 3 2 4 2 7 6" xfId="15592"/>
    <cellStyle name="Normal 3 2 4 2 7 6 2" xfId="45504"/>
    <cellStyle name="Normal 3 2 4 2 7 7" xfId="30548"/>
    <cellStyle name="Normal 3 2 4 2 8" xfId="4417"/>
    <cellStyle name="Normal 3 2 4 2 8 2" xfId="4418"/>
    <cellStyle name="Normal 3 2 4 2 8 2 2" xfId="4419"/>
    <cellStyle name="Normal 3 2 4 2 8 2 2 2" xfId="4420"/>
    <cellStyle name="Normal 3 2 4 2 8 2 2 2 2" xfId="4421"/>
    <cellStyle name="Normal 3 2 4 2 8 2 2 2 2 2" xfId="24939"/>
    <cellStyle name="Normal 3 2 4 2 8 2 2 2 2 2 2" xfId="54851"/>
    <cellStyle name="Normal 3 2 4 2 8 2 2 2 2 3" xfId="34335"/>
    <cellStyle name="Normal 3 2 4 2 8 2 2 2 3" xfId="17461"/>
    <cellStyle name="Normal 3 2 4 2 8 2 2 2 3 2" xfId="47373"/>
    <cellStyle name="Normal 3 2 4 2 8 2 2 2 4" xfId="34334"/>
    <cellStyle name="Normal 3 2 4 2 8 2 2 3" xfId="4422"/>
    <cellStyle name="Normal 3 2 4 2 8 2 2 3 2" xfId="24938"/>
    <cellStyle name="Normal 3 2 4 2 8 2 2 3 2 2" xfId="54850"/>
    <cellStyle name="Normal 3 2 4 2 8 2 2 3 3" xfId="34336"/>
    <cellStyle name="Normal 3 2 4 2 8 2 2 4" xfId="17460"/>
    <cellStyle name="Normal 3 2 4 2 8 2 2 4 2" xfId="47372"/>
    <cellStyle name="Normal 3 2 4 2 8 2 2 5" xfId="34333"/>
    <cellStyle name="Normal 3 2 4 2 8 2 3" xfId="4423"/>
    <cellStyle name="Normal 3 2 4 2 8 2 3 2" xfId="4424"/>
    <cellStyle name="Normal 3 2 4 2 8 2 3 2 2" xfId="24940"/>
    <cellStyle name="Normal 3 2 4 2 8 2 3 2 2 2" xfId="54852"/>
    <cellStyle name="Normal 3 2 4 2 8 2 3 2 3" xfId="34338"/>
    <cellStyle name="Normal 3 2 4 2 8 2 3 3" xfId="17462"/>
    <cellStyle name="Normal 3 2 4 2 8 2 3 3 2" xfId="47374"/>
    <cellStyle name="Normal 3 2 4 2 8 2 3 4" xfId="34337"/>
    <cellStyle name="Normal 3 2 4 2 8 2 4" xfId="4425"/>
    <cellStyle name="Normal 3 2 4 2 8 2 4 2" xfId="24937"/>
    <cellStyle name="Normal 3 2 4 2 8 2 4 2 2" xfId="54849"/>
    <cellStyle name="Normal 3 2 4 2 8 2 4 3" xfId="34339"/>
    <cellStyle name="Normal 3 2 4 2 8 2 5" xfId="17459"/>
    <cellStyle name="Normal 3 2 4 2 8 2 5 2" xfId="47371"/>
    <cellStyle name="Normal 3 2 4 2 8 2 6" xfId="34332"/>
    <cellStyle name="Normal 3 2 4 2 8 3" xfId="4426"/>
    <cellStyle name="Normal 3 2 4 2 8 3 2" xfId="4427"/>
    <cellStyle name="Normal 3 2 4 2 8 3 2 2" xfId="4428"/>
    <cellStyle name="Normal 3 2 4 2 8 3 2 2 2" xfId="24942"/>
    <cellStyle name="Normal 3 2 4 2 8 3 2 2 2 2" xfId="54854"/>
    <cellStyle name="Normal 3 2 4 2 8 3 2 2 3" xfId="34342"/>
    <cellStyle name="Normal 3 2 4 2 8 3 2 3" xfId="17464"/>
    <cellStyle name="Normal 3 2 4 2 8 3 2 3 2" xfId="47376"/>
    <cellStyle name="Normal 3 2 4 2 8 3 2 4" xfId="34341"/>
    <cellStyle name="Normal 3 2 4 2 8 3 3" xfId="4429"/>
    <cellStyle name="Normal 3 2 4 2 8 3 3 2" xfId="24941"/>
    <cellStyle name="Normal 3 2 4 2 8 3 3 2 2" xfId="54853"/>
    <cellStyle name="Normal 3 2 4 2 8 3 3 3" xfId="34343"/>
    <cellStyle name="Normal 3 2 4 2 8 3 4" xfId="17463"/>
    <cellStyle name="Normal 3 2 4 2 8 3 4 2" xfId="47375"/>
    <cellStyle name="Normal 3 2 4 2 8 3 5" xfId="34340"/>
    <cellStyle name="Normal 3 2 4 2 8 4" xfId="4430"/>
    <cellStyle name="Normal 3 2 4 2 8 4 2" xfId="4431"/>
    <cellStyle name="Normal 3 2 4 2 8 4 2 2" xfId="24943"/>
    <cellStyle name="Normal 3 2 4 2 8 4 2 2 2" xfId="54855"/>
    <cellStyle name="Normal 3 2 4 2 8 4 2 3" xfId="34345"/>
    <cellStyle name="Normal 3 2 4 2 8 4 3" xfId="17465"/>
    <cellStyle name="Normal 3 2 4 2 8 4 3 2" xfId="47377"/>
    <cellStyle name="Normal 3 2 4 2 8 4 4" xfId="34344"/>
    <cellStyle name="Normal 3 2 4 2 8 5" xfId="4432"/>
    <cellStyle name="Normal 3 2 4 2 8 5 2" xfId="24936"/>
    <cellStyle name="Normal 3 2 4 2 8 5 2 2" xfId="54848"/>
    <cellStyle name="Normal 3 2 4 2 8 5 3" xfId="34346"/>
    <cellStyle name="Normal 3 2 4 2 8 6" xfId="17458"/>
    <cellStyle name="Normal 3 2 4 2 8 6 2" xfId="47370"/>
    <cellStyle name="Normal 3 2 4 2 8 7" xfId="34331"/>
    <cellStyle name="Normal 3 2 4 2 9" xfId="4433"/>
    <cellStyle name="Normal 3 2 4 2 9 2" xfId="4434"/>
    <cellStyle name="Normal 3 2 4 2 9 2 2" xfId="4435"/>
    <cellStyle name="Normal 3 2 4 2 9 2 2 2" xfId="4436"/>
    <cellStyle name="Normal 3 2 4 2 9 2 2 2 2" xfId="24946"/>
    <cellStyle name="Normal 3 2 4 2 9 2 2 2 2 2" xfId="54858"/>
    <cellStyle name="Normal 3 2 4 2 9 2 2 2 3" xfId="34350"/>
    <cellStyle name="Normal 3 2 4 2 9 2 2 3" xfId="17468"/>
    <cellStyle name="Normal 3 2 4 2 9 2 2 3 2" xfId="47380"/>
    <cellStyle name="Normal 3 2 4 2 9 2 2 4" xfId="34349"/>
    <cellStyle name="Normal 3 2 4 2 9 2 3" xfId="4437"/>
    <cellStyle name="Normal 3 2 4 2 9 2 3 2" xfId="24945"/>
    <cellStyle name="Normal 3 2 4 2 9 2 3 2 2" xfId="54857"/>
    <cellStyle name="Normal 3 2 4 2 9 2 3 3" xfId="34351"/>
    <cellStyle name="Normal 3 2 4 2 9 2 4" xfId="17467"/>
    <cellStyle name="Normal 3 2 4 2 9 2 4 2" xfId="47379"/>
    <cellStyle name="Normal 3 2 4 2 9 2 5" xfId="34348"/>
    <cellStyle name="Normal 3 2 4 2 9 3" xfId="4438"/>
    <cellStyle name="Normal 3 2 4 2 9 3 2" xfId="4439"/>
    <cellStyle name="Normal 3 2 4 2 9 3 2 2" xfId="24947"/>
    <cellStyle name="Normal 3 2 4 2 9 3 2 2 2" xfId="54859"/>
    <cellStyle name="Normal 3 2 4 2 9 3 2 3" xfId="34353"/>
    <cellStyle name="Normal 3 2 4 2 9 3 3" xfId="17469"/>
    <cellStyle name="Normal 3 2 4 2 9 3 3 2" xfId="47381"/>
    <cellStyle name="Normal 3 2 4 2 9 3 4" xfId="34352"/>
    <cellStyle name="Normal 3 2 4 2 9 4" xfId="4440"/>
    <cellStyle name="Normal 3 2 4 2 9 4 2" xfId="24944"/>
    <cellStyle name="Normal 3 2 4 2 9 4 2 2" xfId="54856"/>
    <cellStyle name="Normal 3 2 4 2 9 4 3" xfId="34354"/>
    <cellStyle name="Normal 3 2 4 2 9 5" xfId="17466"/>
    <cellStyle name="Normal 3 2 4 2 9 5 2" xfId="47378"/>
    <cellStyle name="Normal 3 2 4 2 9 6" xfId="34347"/>
    <cellStyle name="Normal 3 2 4 3" xfId="143"/>
    <cellStyle name="Normal 3 2 4 3 10" xfId="4441"/>
    <cellStyle name="Normal 3 2 4 3 10 2" xfId="4442"/>
    <cellStyle name="Normal 3 2 4 3 10 2 2" xfId="24948"/>
    <cellStyle name="Normal 3 2 4 3 10 2 2 2" xfId="54860"/>
    <cellStyle name="Normal 3 2 4 3 10 2 3" xfId="34356"/>
    <cellStyle name="Normal 3 2 4 3 10 3" xfId="17470"/>
    <cellStyle name="Normal 3 2 4 3 10 3 2" xfId="47382"/>
    <cellStyle name="Normal 3 2 4 3 10 4" xfId="34355"/>
    <cellStyle name="Normal 3 2 4 3 11" xfId="4443"/>
    <cellStyle name="Normal 3 2 4 3 11 2" xfId="22607"/>
    <cellStyle name="Normal 3 2 4 3 11 2 2" xfId="52519"/>
    <cellStyle name="Normal 3 2 4 3 11 3" xfId="34357"/>
    <cellStyle name="Normal 3 2 4 3 12" xfId="15129"/>
    <cellStyle name="Normal 3 2 4 3 12 2" xfId="45041"/>
    <cellStyle name="Normal 3 2 4 3 13" xfId="30085"/>
    <cellStyle name="Normal 3 2 4 3 14" xfId="60004"/>
    <cellStyle name="Normal 3 2 4 3 2" xfId="399"/>
    <cellStyle name="Normal 3 2 4 3 2 2" xfId="4444"/>
    <cellStyle name="Normal 3 2 4 3 2 2 2" xfId="4445"/>
    <cellStyle name="Normal 3 2 4 3 2 2 2 2" xfId="4446"/>
    <cellStyle name="Normal 3 2 4 3 2 2 2 2 2" xfId="4447"/>
    <cellStyle name="Normal 3 2 4 3 2 2 2 2 2 2" xfId="24951"/>
    <cellStyle name="Normal 3 2 4 3 2 2 2 2 2 2 2" xfId="54863"/>
    <cellStyle name="Normal 3 2 4 3 2 2 2 2 2 3" xfId="34361"/>
    <cellStyle name="Normal 3 2 4 3 2 2 2 2 3" xfId="17473"/>
    <cellStyle name="Normal 3 2 4 3 2 2 2 2 3 2" xfId="47385"/>
    <cellStyle name="Normal 3 2 4 3 2 2 2 2 4" xfId="34360"/>
    <cellStyle name="Normal 3 2 4 3 2 2 2 3" xfId="4448"/>
    <cellStyle name="Normal 3 2 4 3 2 2 2 3 2" xfId="24950"/>
    <cellStyle name="Normal 3 2 4 3 2 2 2 3 2 2" xfId="54862"/>
    <cellStyle name="Normal 3 2 4 3 2 2 2 3 3" xfId="34362"/>
    <cellStyle name="Normal 3 2 4 3 2 2 2 4" xfId="17472"/>
    <cellStyle name="Normal 3 2 4 3 2 2 2 4 2" xfId="47384"/>
    <cellStyle name="Normal 3 2 4 3 2 2 2 5" xfId="34359"/>
    <cellStyle name="Normal 3 2 4 3 2 2 3" xfId="4449"/>
    <cellStyle name="Normal 3 2 4 3 2 2 3 2" xfId="4450"/>
    <cellStyle name="Normal 3 2 4 3 2 2 3 2 2" xfId="24952"/>
    <cellStyle name="Normal 3 2 4 3 2 2 3 2 2 2" xfId="54864"/>
    <cellStyle name="Normal 3 2 4 3 2 2 3 2 3" xfId="34364"/>
    <cellStyle name="Normal 3 2 4 3 2 2 3 3" xfId="17474"/>
    <cellStyle name="Normal 3 2 4 3 2 2 3 3 2" xfId="47386"/>
    <cellStyle name="Normal 3 2 4 3 2 2 3 4" xfId="34363"/>
    <cellStyle name="Normal 3 2 4 3 2 2 4" xfId="4451"/>
    <cellStyle name="Normal 3 2 4 3 2 2 4 2" xfId="24949"/>
    <cellStyle name="Normal 3 2 4 3 2 2 4 2 2" xfId="54861"/>
    <cellStyle name="Normal 3 2 4 3 2 2 4 3" xfId="34365"/>
    <cellStyle name="Normal 3 2 4 3 2 2 5" xfId="17471"/>
    <cellStyle name="Normal 3 2 4 3 2 2 5 2" xfId="47383"/>
    <cellStyle name="Normal 3 2 4 3 2 2 6" xfId="34358"/>
    <cellStyle name="Normal 3 2 4 3 2 3" xfId="4452"/>
    <cellStyle name="Normal 3 2 4 3 2 3 2" xfId="4453"/>
    <cellStyle name="Normal 3 2 4 3 2 3 2 2" xfId="4454"/>
    <cellStyle name="Normal 3 2 4 3 2 3 2 2 2" xfId="4455"/>
    <cellStyle name="Normal 3 2 4 3 2 3 2 2 2 2" xfId="24955"/>
    <cellStyle name="Normal 3 2 4 3 2 3 2 2 2 2 2" xfId="54867"/>
    <cellStyle name="Normal 3 2 4 3 2 3 2 2 2 3" xfId="34369"/>
    <cellStyle name="Normal 3 2 4 3 2 3 2 2 3" xfId="17477"/>
    <cellStyle name="Normal 3 2 4 3 2 3 2 2 3 2" xfId="47389"/>
    <cellStyle name="Normal 3 2 4 3 2 3 2 2 4" xfId="34368"/>
    <cellStyle name="Normal 3 2 4 3 2 3 2 3" xfId="4456"/>
    <cellStyle name="Normal 3 2 4 3 2 3 2 3 2" xfId="24954"/>
    <cellStyle name="Normal 3 2 4 3 2 3 2 3 2 2" xfId="54866"/>
    <cellStyle name="Normal 3 2 4 3 2 3 2 3 3" xfId="34370"/>
    <cellStyle name="Normal 3 2 4 3 2 3 2 4" xfId="17476"/>
    <cellStyle name="Normal 3 2 4 3 2 3 2 4 2" xfId="47388"/>
    <cellStyle name="Normal 3 2 4 3 2 3 2 5" xfId="34367"/>
    <cellStyle name="Normal 3 2 4 3 2 3 3" xfId="4457"/>
    <cellStyle name="Normal 3 2 4 3 2 3 3 2" xfId="4458"/>
    <cellStyle name="Normal 3 2 4 3 2 3 3 2 2" xfId="24956"/>
    <cellStyle name="Normal 3 2 4 3 2 3 3 2 2 2" xfId="54868"/>
    <cellStyle name="Normal 3 2 4 3 2 3 3 2 3" xfId="34372"/>
    <cellStyle name="Normal 3 2 4 3 2 3 3 3" xfId="17478"/>
    <cellStyle name="Normal 3 2 4 3 2 3 3 3 2" xfId="47390"/>
    <cellStyle name="Normal 3 2 4 3 2 3 3 4" xfId="34371"/>
    <cellStyle name="Normal 3 2 4 3 2 3 4" xfId="4459"/>
    <cellStyle name="Normal 3 2 4 3 2 3 4 2" xfId="24953"/>
    <cellStyle name="Normal 3 2 4 3 2 3 4 2 2" xfId="54865"/>
    <cellStyle name="Normal 3 2 4 3 2 3 4 3" xfId="34373"/>
    <cellStyle name="Normal 3 2 4 3 2 3 5" xfId="17475"/>
    <cellStyle name="Normal 3 2 4 3 2 3 5 2" xfId="47387"/>
    <cellStyle name="Normal 3 2 4 3 2 3 6" xfId="34366"/>
    <cellStyle name="Normal 3 2 4 3 2 4" xfId="4460"/>
    <cellStyle name="Normal 3 2 4 3 2 4 2" xfId="4461"/>
    <cellStyle name="Normal 3 2 4 3 2 4 2 2" xfId="4462"/>
    <cellStyle name="Normal 3 2 4 3 2 4 2 2 2" xfId="24958"/>
    <cellStyle name="Normal 3 2 4 3 2 4 2 2 2 2" xfId="54870"/>
    <cellStyle name="Normal 3 2 4 3 2 4 2 2 3" xfId="34376"/>
    <cellStyle name="Normal 3 2 4 3 2 4 2 3" xfId="17480"/>
    <cellStyle name="Normal 3 2 4 3 2 4 2 3 2" xfId="47392"/>
    <cellStyle name="Normal 3 2 4 3 2 4 2 4" xfId="34375"/>
    <cellStyle name="Normal 3 2 4 3 2 4 3" xfId="4463"/>
    <cellStyle name="Normal 3 2 4 3 2 4 3 2" xfId="24957"/>
    <cellStyle name="Normal 3 2 4 3 2 4 3 2 2" xfId="54869"/>
    <cellStyle name="Normal 3 2 4 3 2 4 3 3" xfId="34377"/>
    <cellStyle name="Normal 3 2 4 3 2 4 4" xfId="17479"/>
    <cellStyle name="Normal 3 2 4 3 2 4 4 2" xfId="47391"/>
    <cellStyle name="Normal 3 2 4 3 2 4 5" xfId="34374"/>
    <cellStyle name="Normal 3 2 4 3 2 5" xfId="4464"/>
    <cellStyle name="Normal 3 2 4 3 2 5 2" xfId="4465"/>
    <cellStyle name="Normal 3 2 4 3 2 5 2 2" xfId="24959"/>
    <cellStyle name="Normal 3 2 4 3 2 5 2 2 2" xfId="54871"/>
    <cellStyle name="Normal 3 2 4 3 2 5 2 3" xfId="34379"/>
    <cellStyle name="Normal 3 2 4 3 2 5 3" xfId="17481"/>
    <cellStyle name="Normal 3 2 4 3 2 5 3 2" xfId="47393"/>
    <cellStyle name="Normal 3 2 4 3 2 5 4" xfId="34378"/>
    <cellStyle name="Normal 3 2 4 3 2 6" xfId="4466"/>
    <cellStyle name="Normal 3 2 4 3 2 6 2" xfId="22862"/>
    <cellStyle name="Normal 3 2 4 3 2 6 2 2" xfId="52774"/>
    <cellStyle name="Normal 3 2 4 3 2 6 3" xfId="34380"/>
    <cellStyle name="Normal 3 2 4 3 2 7" xfId="15384"/>
    <cellStyle name="Normal 3 2 4 3 2 7 2" xfId="45296"/>
    <cellStyle name="Normal 3 2 4 3 2 8" xfId="30340"/>
    <cellStyle name="Normal 3 2 4 3 3" xfId="274"/>
    <cellStyle name="Normal 3 2 4 3 3 2" xfId="4467"/>
    <cellStyle name="Normal 3 2 4 3 3 2 2" xfId="4468"/>
    <cellStyle name="Normal 3 2 4 3 3 2 2 2" xfId="4469"/>
    <cellStyle name="Normal 3 2 4 3 3 2 2 2 2" xfId="4470"/>
    <cellStyle name="Normal 3 2 4 3 3 2 2 2 2 2" xfId="24962"/>
    <cellStyle name="Normal 3 2 4 3 3 2 2 2 2 2 2" xfId="54874"/>
    <cellStyle name="Normal 3 2 4 3 3 2 2 2 2 3" xfId="34384"/>
    <cellStyle name="Normal 3 2 4 3 3 2 2 2 3" xfId="17484"/>
    <cellStyle name="Normal 3 2 4 3 3 2 2 2 3 2" xfId="47396"/>
    <cellStyle name="Normal 3 2 4 3 3 2 2 2 4" xfId="34383"/>
    <cellStyle name="Normal 3 2 4 3 3 2 2 3" xfId="4471"/>
    <cellStyle name="Normal 3 2 4 3 3 2 2 3 2" xfId="24961"/>
    <cellStyle name="Normal 3 2 4 3 3 2 2 3 2 2" xfId="54873"/>
    <cellStyle name="Normal 3 2 4 3 3 2 2 3 3" xfId="34385"/>
    <cellStyle name="Normal 3 2 4 3 3 2 2 4" xfId="17483"/>
    <cellStyle name="Normal 3 2 4 3 3 2 2 4 2" xfId="47395"/>
    <cellStyle name="Normal 3 2 4 3 3 2 2 5" xfId="34382"/>
    <cellStyle name="Normal 3 2 4 3 3 2 3" xfId="4472"/>
    <cellStyle name="Normal 3 2 4 3 3 2 3 2" xfId="4473"/>
    <cellStyle name="Normal 3 2 4 3 3 2 3 2 2" xfId="24963"/>
    <cellStyle name="Normal 3 2 4 3 3 2 3 2 2 2" xfId="54875"/>
    <cellStyle name="Normal 3 2 4 3 3 2 3 2 3" xfId="34387"/>
    <cellStyle name="Normal 3 2 4 3 3 2 3 3" xfId="17485"/>
    <cellStyle name="Normal 3 2 4 3 3 2 3 3 2" xfId="47397"/>
    <cellStyle name="Normal 3 2 4 3 3 2 3 4" xfId="34386"/>
    <cellStyle name="Normal 3 2 4 3 3 2 4" xfId="4474"/>
    <cellStyle name="Normal 3 2 4 3 3 2 4 2" xfId="24960"/>
    <cellStyle name="Normal 3 2 4 3 3 2 4 2 2" xfId="54872"/>
    <cellStyle name="Normal 3 2 4 3 3 2 4 3" xfId="34388"/>
    <cellStyle name="Normal 3 2 4 3 3 2 5" xfId="17482"/>
    <cellStyle name="Normal 3 2 4 3 3 2 5 2" xfId="47394"/>
    <cellStyle name="Normal 3 2 4 3 3 2 6" xfId="34381"/>
    <cellStyle name="Normal 3 2 4 3 3 3" xfId="4475"/>
    <cellStyle name="Normal 3 2 4 3 3 3 2" xfId="4476"/>
    <cellStyle name="Normal 3 2 4 3 3 3 2 2" xfId="4477"/>
    <cellStyle name="Normal 3 2 4 3 3 3 2 2 2" xfId="4478"/>
    <cellStyle name="Normal 3 2 4 3 3 3 2 2 2 2" xfId="24966"/>
    <cellStyle name="Normal 3 2 4 3 3 3 2 2 2 2 2" xfId="54878"/>
    <cellStyle name="Normal 3 2 4 3 3 3 2 2 2 3" xfId="34392"/>
    <cellStyle name="Normal 3 2 4 3 3 3 2 2 3" xfId="17488"/>
    <cellStyle name="Normal 3 2 4 3 3 3 2 2 3 2" xfId="47400"/>
    <cellStyle name="Normal 3 2 4 3 3 3 2 2 4" xfId="34391"/>
    <cellStyle name="Normal 3 2 4 3 3 3 2 3" xfId="4479"/>
    <cellStyle name="Normal 3 2 4 3 3 3 2 3 2" xfId="24965"/>
    <cellStyle name="Normal 3 2 4 3 3 3 2 3 2 2" xfId="54877"/>
    <cellStyle name="Normal 3 2 4 3 3 3 2 3 3" xfId="34393"/>
    <cellStyle name="Normal 3 2 4 3 3 3 2 4" xfId="17487"/>
    <cellStyle name="Normal 3 2 4 3 3 3 2 4 2" xfId="47399"/>
    <cellStyle name="Normal 3 2 4 3 3 3 2 5" xfId="34390"/>
    <cellStyle name="Normal 3 2 4 3 3 3 3" xfId="4480"/>
    <cellStyle name="Normal 3 2 4 3 3 3 3 2" xfId="4481"/>
    <cellStyle name="Normal 3 2 4 3 3 3 3 2 2" xfId="24967"/>
    <cellStyle name="Normal 3 2 4 3 3 3 3 2 2 2" xfId="54879"/>
    <cellStyle name="Normal 3 2 4 3 3 3 3 2 3" xfId="34395"/>
    <cellStyle name="Normal 3 2 4 3 3 3 3 3" xfId="17489"/>
    <cellStyle name="Normal 3 2 4 3 3 3 3 3 2" xfId="47401"/>
    <cellStyle name="Normal 3 2 4 3 3 3 3 4" xfId="34394"/>
    <cellStyle name="Normal 3 2 4 3 3 3 4" xfId="4482"/>
    <cellStyle name="Normal 3 2 4 3 3 3 4 2" xfId="24964"/>
    <cellStyle name="Normal 3 2 4 3 3 3 4 2 2" xfId="54876"/>
    <cellStyle name="Normal 3 2 4 3 3 3 4 3" xfId="34396"/>
    <cellStyle name="Normal 3 2 4 3 3 3 5" xfId="17486"/>
    <cellStyle name="Normal 3 2 4 3 3 3 5 2" xfId="47398"/>
    <cellStyle name="Normal 3 2 4 3 3 3 6" xfId="34389"/>
    <cellStyle name="Normal 3 2 4 3 3 4" xfId="4483"/>
    <cellStyle name="Normal 3 2 4 3 3 4 2" xfId="4484"/>
    <cellStyle name="Normal 3 2 4 3 3 4 2 2" xfId="4485"/>
    <cellStyle name="Normal 3 2 4 3 3 4 2 2 2" xfId="24969"/>
    <cellStyle name="Normal 3 2 4 3 3 4 2 2 2 2" xfId="54881"/>
    <cellStyle name="Normal 3 2 4 3 3 4 2 2 3" xfId="34399"/>
    <cellStyle name="Normal 3 2 4 3 3 4 2 3" xfId="17491"/>
    <cellStyle name="Normal 3 2 4 3 3 4 2 3 2" xfId="47403"/>
    <cellStyle name="Normal 3 2 4 3 3 4 2 4" xfId="34398"/>
    <cellStyle name="Normal 3 2 4 3 3 4 3" xfId="4486"/>
    <cellStyle name="Normal 3 2 4 3 3 4 3 2" xfId="24968"/>
    <cellStyle name="Normal 3 2 4 3 3 4 3 2 2" xfId="54880"/>
    <cellStyle name="Normal 3 2 4 3 3 4 3 3" xfId="34400"/>
    <cellStyle name="Normal 3 2 4 3 3 4 4" xfId="17490"/>
    <cellStyle name="Normal 3 2 4 3 3 4 4 2" xfId="47402"/>
    <cellStyle name="Normal 3 2 4 3 3 4 5" xfId="34397"/>
    <cellStyle name="Normal 3 2 4 3 3 5" xfId="4487"/>
    <cellStyle name="Normal 3 2 4 3 3 5 2" xfId="4488"/>
    <cellStyle name="Normal 3 2 4 3 3 5 2 2" xfId="24970"/>
    <cellStyle name="Normal 3 2 4 3 3 5 2 2 2" xfId="54882"/>
    <cellStyle name="Normal 3 2 4 3 3 5 2 3" xfId="34402"/>
    <cellStyle name="Normal 3 2 4 3 3 5 3" xfId="17492"/>
    <cellStyle name="Normal 3 2 4 3 3 5 3 2" xfId="47404"/>
    <cellStyle name="Normal 3 2 4 3 3 5 4" xfId="34401"/>
    <cellStyle name="Normal 3 2 4 3 3 6" xfId="4489"/>
    <cellStyle name="Normal 3 2 4 3 3 6 2" xfId="22738"/>
    <cellStyle name="Normal 3 2 4 3 3 6 2 2" xfId="52650"/>
    <cellStyle name="Normal 3 2 4 3 3 6 3" xfId="34403"/>
    <cellStyle name="Normal 3 2 4 3 3 7" xfId="15260"/>
    <cellStyle name="Normal 3 2 4 3 3 7 2" xfId="45172"/>
    <cellStyle name="Normal 3 2 4 3 3 8" xfId="30216"/>
    <cellStyle name="Normal 3 2 4 3 4" xfId="524"/>
    <cellStyle name="Normal 3 2 4 3 4 2" xfId="4490"/>
    <cellStyle name="Normal 3 2 4 3 4 2 2" xfId="4491"/>
    <cellStyle name="Normal 3 2 4 3 4 2 2 2" xfId="4492"/>
    <cellStyle name="Normal 3 2 4 3 4 2 2 2 2" xfId="4493"/>
    <cellStyle name="Normal 3 2 4 3 4 2 2 2 2 2" xfId="24973"/>
    <cellStyle name="Normal 3 2 4 3 4 2 2 2 2 2 2" xfId="54885"/>
    <cellStyle name="Normal 3 2 4 3 4 2 2 2 2 3" xfId="34407"/>
    <cellStyle name="Normal 3 2 4 3 4 2 2 2 3" xfId="17495"/>
    <cellStyle name="Normal 3 2 4 3 4 2 2 2 3 2" xfId="47407"/>
    <cellStyle name="Normal 3 2 4 3 4 2 2 2 4" xfId="34406"/>
    <cellStyle name="Normal 3 2 4 3 4 2 2 3" xfId="4494"/>
    <cellStyle name="Normal 3 2 4 3 4 2 2 3 2" xfId="24972"/>
    <cellStyle name="Normal 3 2 4 3 4 2 2 3 2 2" xfId="54884"/>
    <cellStyle name="Normal 3 2 4 3 4 2 2 3 3" xfId="34408"/>
    <cellStyle name="Normal 3 2 4 3 4 2 2 4" xfId="17494"/>
    <cellStyle name="Normal 3 2 4 3 4 2 2 4 2" xfId="47406"/>
    <cellStyle name="Normal 3 2 4 3 4 2 2 5" xfId="34405"/>
    <cellStyle name="Normal 3 2 4 3 4 2 3" xfId="4495"/>
    <cellStyle name="Normal 3 2 4 3 4 2 3 2" xfId="4496"/>
    <cellStyle name="Normal 3 2 4 3 4 2 3 2 2" xfId="24974"/>
    <cellStyle name="Normal 3 2 4 3 4 2 3 2 2 2" xfId="54886"/>
    <cellStyle name="Normal 3 2 4 3 4 2 3 2 3" xfId="34410"/>
    <cellStyle name="Normal 3 2 4 3 4 2 3 3" xfId="17496"/>
    <cellStyle name="Normal 3 2 4 3 4 2 3 3 2" xfId="47408"/>
    <cellStyle name="Normal 3 2 4 3 4 2 3 4" xfId="34409"/>
    <cellStyle name="Normal 3 2 4 3 4 2 4" xfId="4497"/>
    <cellStyle name="Normal 3 2 4 3 4 2 4 2" xfId="24971"/>
    <cellStyle name="Normal 3 2 4 3 4 2 4 2 2" xfId="54883"/>
    <cellStyle name="Normal 3 2 4 3 4 2 4 3" xfId="34411"/>
    <cellStyle name="Normal 3 2 4 3 4 2 5" xfId="17493"/>
    <cellStyle name="Normal 3 2 4 3 4 2 5 2" xfId="47405"/>
    <cellStyle name="Normal 3 2 4 3 4 2 6" xfId="34404"/>
    <cellStyle name="Normal 3 2 4 3 4 3" xfId="4498"/>
    <cellStyle name="Normal 3 2 4 3 4 3 2" xfId="4499"/>
    <cellStyle name="Normal 3 2 4 3 4 3 2 2" xfId="4500"/>
    <cellStyle name="Normal 3 2 4 3 4 3 2 2 2" xfId="24976"/>
    <cellStyle name="Normal 3 2 4 3 4 3 2 2 2 2" xfId="54888"/>
    <cellStyle name="Normal 3 2 4 3 4 3 2 2 3" xfId="34414"/>
    <cellStyle name="Normal 3 2 4 3 4 3 2 3" xfId="17498"/>
    <cellStyle name="Normal 3 2 4 3 4 3 2 3 2" xfId="47410"/>
    <cellStyle name="Normal 3 2 4 3 4 3 2 4" xfId="34413"/>
    <cellStyle name="Normal 3 2 4 3 4 3 3" xfId="4501"/>
    <cellStyle name="Normal 3 2 4 3 4 3 3 2" xfId="24975"/>
    <cellStyle name="Normal 3 2 4 3 4 3 3 2 2" xfId="54887"/>
    <cellStyle name="Normal 3 2 4 3 4 3 3 3" xfId="34415"/>
    <cellStyle name="Normal 3 2 4 3 4 3 4" xfId="17497"/>
    <cellStyle name="Normal 3 2 4 3 4 3 4 2" xfId="47409"/>
    <cellStyle name="Normal 3 2 4 3 4 3 5" xfId="34412"/>
    <cellStyle name="Normal 3 2 4 3 4 4" xfId="4502"/>
    <cellStyle name="Normal 3 2 4 3 4 4 2" xfId="4503"/>
    <cellStyle name="Normal 3 2 4 3 4 4 2 2" xfId="24977"/>
    <cellStyle name="Normal 3 2 4 3 4 4 2 2 2" xfId="54889"/>
    <cellStyle name="Normal 3 2 4 3 4 4 2 3" xfId="34417"/>
    <cellStyle name="Normal 3 2 4 3 4 4 3" xfId="17499"/>
    <cellStyle name="Normal 3 2 4 3 4 4 3 2" xfId="47411"/>
    <cellStyle name="Normal 3 2 4 3 4 4 4" xfId="34416"/>
    <cellStyle name="Normal 3 2 4 3 4 5" xfId="4504"/>
    <cellStyle name="Normal 3 2 4 3 4 5 2" xfId="22987"/>
    <cellStyle name="Normal 3 2 4 3 4 5 2 2" xfId="52899"/>
    <cellStyle name="Normal 3 2 4 3 4 5 3" xfId="34418"/>
    <cellStyle name="Normal 3 2 4 3 4 6" xfId="15509"/>
    <cellStyle name="Normal 3 2 4 3 4 6 2" xfId="45421"/>
    <cellStyle name="Normal 3 2 4 3 4 7" xfId="30465"/>
    <cellStyle name="Normal 3 2 4 3 5" xfId="649"/>
    <cellStyle name="Normal 3 2 4 3 5 2" xfId="4505"/>
    <cellStyle name="Normal 3 2 4 3 5 2 2" xfId="4506"/>
    <cellStyle name="Normal 3 2 4 3 5 2 2 2" xfId="4507"/>
    <cellStyle name="Normal 3 2 4 3 5 2 2 2 2" xfId="4508"/>
    <cellStyle name="Normal 3 2 4 3 5 2 2 2 2 2" xfId="24980"/>
    <cellStyle name="Normal 3 2 4 3 5 2 2 2 2 2 2" xfId="54892"/>
    <cellStyle name="Normal 3 2 4 3 5 2 2 2 2 3" xfId="34422"/>
    <cellStyle name="Normal 3 2 4 3 5 2 2 2 3" xfId="17502"/>
    <cellStyle name="Normal 3 2 4 3 5 2 2 2 3 2" xfId="47414"/>
    <cellStyle name="Normal 3 2 4 3 5 2 2 2 4" xfId="34421"/>
    <cellStyle name="Normal 3 2 4 3 5 2 2 3" xfId="4509"/>
    <cellStyle name="Normal 3 2 4 3 5 2 2 3 2" xfId="24979"/>
    <cellStyle name="Normal 3 2 4 3 5 2 2 3 2 2" xfId="54891"/>
    <cellStyle name="Normal 3 2 4 3 5 2 2 3 3" xfId="34423"/>
    <cellStyle name="Normal 3 2 4 3 5 2 2 4" xfId="17501"/>
    <cellStyle name="Normal 3 2 4 3 5 2 2 4 2" xfId="47413"/>
    <cellStyle name="Normal 3 2 4 3 5 2 2 5" xfId="34420"/>
    <cellStyle name="Normal 3 2 4 3 5 2 3" xfId="4510"/>
    <cellStyle name="Normal 3 2 4 3 5 2 3 2" xfId="4511"/>
    <cellStyle name="Normal 3 2 4 3 5 2 3 2 2" xfId="24981"/>
    <cellStyle name="Normal 3 2 4 3 5 2 3 2 2 2" xfId="54893"/>
    <cellStyle name="Normal 3 2 4 3 5 2 3 2 3" xfId="34425"/>
    <cellStyle name="Normal 3 2 4 3 5 2 3 3" xfId="17503"/>
    <cellStyle name="Normal 3 2 4 3 5 2 3 3 2" xfId="47415"/>
    <cellStyle name="Normal 3 2 4 3 5 2 3 4" xfId="34424"/>
    <cellStyle name="Normal 3 2 4 3 5 2 4" xfId="4512"/>
    <cellStyle name="Normal 3 2 4 3 5 2 4 2" xfId="24978"/>
    <cellStyle name="Normal 3 2 4 3 5 2 4 2 2" xfId="54890"/>
    <cellStyle name="Normal 3 2 4 3 5 2 4 3" xfId="34426"/>
    <cellStyle name="Normal 3 2 4 3 5 2 5" xfId="17500"/>
    <cellStyle name="Normal 3 2 4 3 5 2 5 2" xfId="47412"/>
    <cellStyle name="Normal 3 2 4 3 5 2 6" xfId="34419"/>
    <cellStyle name="Normal 3 2 4 3 5 3" xfId="4513"/>
    <cellStyle name="Normal 3 2 4 3 5 3 2" xfId="4514"/>
    <cellStyle name="Normal 3 2 4 3 5 3 2 2" xfId="4515"/>
    <cellStyle name="Normal 3 2 4 3 5 3 2 2 2" xfId="24983"/>
    <cellStyle name="Normal 3 2 4 3 5 3 2 2 2 2" xfId="54895"/>
    <cellStyle name="Normal 3 2 4 3 5 3 2 2 3" xfId="34429"/>
    <cellStyle name="Normal 3 2 4 3 5 3 2 3" xfId="17505"/>
    <cellStyle name="Normal 3 2 4 3 5 3 2 3 2" xfId="47417"/>
    <cellStyle name="Normal 3 2 4 3 5 3 2 4" xfId="34428"/>
    <cellStyle name="Normal 3 2 4 3 5 3 3" xfId="4516"/>
    <cellStyle name="Normal 3 2 4 3 5 3 3 2" xfId="24982"/>
    <cellStyle name="Normal 3 2 4 3 5 3 3 2 2" xfId="54894"/>
    <cellStyle name="Normal 3 2 4 3 5 3 3 3" xfId="34430"/>
    <cellStyle name="Normal 3 2 4 3 5 3 4" xfId="17504"/>
    <cellStyle name="Normal 3 2 4 3 5 3 4 2" xfId="47416"/>
    <cellStyle name="Normal 3 2 4 3 5 3 5" xfId="34427"/>
    <cellStyle name="Normal 3 2 4 3 5 4" xfId="4517"/>
    <cellStyle name="Normal 3 2 4 3 5 4 2" xfId="4518"/>
    <cellStyle name="Normal 3 2 4 3 5 4 2 2" xfId="24984"/>
    <cellStyle name="Normal 3 2 4 3 5 4 2 2 2" xfId="54896"/>
    <cellStyle name="Normal 3 2 4 3 5 4 2 3" xfId="34432"/>
    <cellStyle name="Normal 3 2 4 3 5 4 3" xfId="17506"/>
    <cellStyle name="Normal 3 2 4 3 5 4 3 2" xfId="47418"/>
    <cellStyle name="Normal 3 2 4 3 5 4 4" xfId="34431"/>
    <cellStyle name="Normal 3 2 4 3 5 5" xfId="4519"/>
    <cellStyle name="Normal 3 2 4 3 5 5 2" xfId="23112"/>
    <cellStyle name="Normal 3 2 4 3 5 5 2 2" xfId="53024"/>
    <cellStyle name="Normal 3 2 4 3 5 5 3" xfId="34433"/>
    <cellStyle name="Normal 3 2 4 3 5 6" xfId="15634"/>
    <cellStyle name="Normal 3 2 4 3 5 6 2" xfId="45546"/>
    <cellStyle name="Normal 3 2 4 3 5 7" xfId="30590"/>
    <cellStyle name="Normal 3 2 4 3 6" xfId="4520"/>
    <cellStyle name="Normal 3 2 4 3 6 2" xfId="4521"/>
    <cellStyle name="Normal 3 2 4 3 6 2 2" xfId="4522"/>
    <cellStyle name="Normal 3 2 4 3 6 2 2 2" xfId="4523"/>
    <cellStyle name="Normal 3 2 4 3 6 2 2 2 2" xfId="4524"/>
    <cellStyle name="Normal 3 2 4 3 6 2 2 2 2 2" xfId="24988"/>
    <cellStyle name="Normal 3 2 4 3 6 2 2 2 2 2 2" xfId="54900"/>
    <cellStyle name="Normal 3 2 4 3 6 2 2 2 2 3" xfId="34438"/>
    <cellStyle name="Normal 3 2 4 3 6 2 2 2 3" xfId="17510"/>
    <cellStyle name="Normal 3 2 4 3 6 2 2 2 3 2" xfId="47422"/>
    <cellStyle name="Normal 3 2 4 3 6 2 2 2 4" xfId="34437"/>
    <cellStyle name="Normal 3 2 4 3 6 2 2 3" xfId="4525"/>
    <cellStyle name="Normal 3 2 4 3 6 2 2 3 2" xfId="24987"/>
    <cellStyle name="Normal 3 2 4 3 6 2 2 3 2 2" xfId="54899"/>
    <cellStyle name="Normal 3 2 4 3 6 2 2 3 3" xfId="34439"/>
    <cellStyle name="Normal 3 2 4 3 6 2 2 4" xfId="17509"/>
    <cellStyle name="Normal 3 2 4 3 6 2 2 4 2" xfId="47421"/>
    <cellStyle name="Normal 3 2 4 3 6 2 2 5" xfId="34436"/>
    <cellStyle name="Normal 3 2 4 3 6 2 3" xfId="4526"/>
    <cellStyle name="Normal 3 2 4 3 6 2 3 2" xfId="4527"/>
    <cellStyle name="Normal 3 2 4 3 6 2 3 2 2" xfId="24989"/>
    <cellStyle name="Normal 3 2 4 3 6 2 3 2 2 2" xfId="54901"/>
    <cellStyle name="Normal 3 2 4 3 6 2 3 2 3" xfId="34441"/>
    <cellStyle name="Normal 3 2 4 3 6 2 3 3" xfId="17511"/>
    <cellStyle name="Normal 3 2 4 3 6 2 3 3 2" xfId="47423"/>
    <cellStyle name="Normal 3 2 4 3 6 2 3 4" xfId="34440"/>
    <cellStyle name="Normal 3 2 4 3 6 2 4" xfId="4528"/>
    <cellStyle name="Normal 3 2 4 3 6 2 4 2" xfId="24986"/>
    <cellStyle name="Normal 3 2 4 3 6 2 4 2 2" xfId="54898"/>
    <cellStyle name="Normal 3 2 4 3 6 2 4 3" xfId="34442"/>
    <cellStyle name="Normal 3 2 4 3 6 2 5" xfId="17508"/>
    <cellStyle name="Normal 3 2 4 3 6 2 5 2" xfId="47420"/>
    <cellStyle name="Normal 3 2 4 3 6 2 6" xfId="34435"/>
    <cellStyle name="Normal 3 2 4 3 6 3" xfId="4529"/>
    <cellStyle name="Normal 3 2 4 3 6 3 2" xfId="4530"/>
    <cellStyle name="Normal 3 2 4 3 6 3 2 2" xfId="4531"/>
    <cellStyle name="Normal 3 2 4 3 6 3 2 2 2" xfId="24991"/>
    <cellStyle name="Normal 3 2 4 3 6 3 2 2 2 2" xfId="54903"/>
    <cellStyle name="Normal 3 2 4 3 6 3 2 2 3" xfId="34445"/>
    <cellStyle name="Normal 3 2 4 3 6 3 2 3" xfId="17513"/>
    <cellStyle name="Normal 3 2 4 3 6 3 2 3 2" xfId="47425"/>
    <cellStyle name="Normal 3 2 4 3 6 3 2 4" xfId="34444"/>
    <cellStyle name="Normal 3 2 4 3 6 3 3" xfId="4532"/>
    <cellStyle name="Normal 3 2 4 3 6 3 3 2" xfId="24990"/>
    <cellStyle name="Normal 3 2 4 3 6 3 3 2 2" xfId="54902"/>
    <cellStyle name="Normal 3 2 4 3 6 3 3 3" xfId="34446"/>
    <cellStyle name="Normal 3 2 4 3 6 3 4" xfId="17512"/>
    <cellStyle name="Normal 3 2 4 3 6 3 4 2" xfId="47424"/>
    <cellStyle name="Normal 3 2 4 3 6 3 5" xfId="34443"/>
    <cellStyle name="Normal 3 2 4 3 6 4" xfId="4533"/>
    <cellStyle name="Normal 3 2 4 3 6 4 2" xfId="4534"/>
    <cellStyle name="Normal 3 2 4 3 6 4 2 2" xfId="24992"/>
    <cellStyle name="Normal 3 2 4 3 6 4 2 2 2" xfId="54904"/>
    <cellStyle name="Normal 3 2 4 3 6 4 2 3" xfId="34448"/>
    <cellStyle name="Normal 3 2 4 3 6 4 3" xfId="17514"/>
    <cellStyle name="Normal 3 2 4 3 6 4 3 2" xfId="47426"/>
    <cellStyle name="Normal 3 2 4 3 6 4 4" xfId="34447"/>
    <cellStyle name="Normal 3 2 4 3 6 5" xfId="4535"/>
    <cellStyle name="Normal 3 2 4 3 6 5 2" xfId="24985"/>
    <cellStyle name="Normal 3 2 4 3 6 5 2 2" xfId="54897"/>
    <cellStyle name="Normal 3 2 4 3 6 5 3" xfId="34449"/>
    <cellStyle name="Normal 3 2 4 3 6 6" xfId="17507"/>
    <cellStyle name="Normal 3 2 4 3 6 6 2" xfId="47419"/>
    <cellStyle name="Normal 3 2 4 3 6 7" xfId="34434"/>
    <cellStyle name="Normal 3 2 4 3 7" xfId="4536"/>
    <cellStyle name="Normal 3 2 4 3 7 2" xfId="4537"/>
    <cellStyle name="Normal 3 2 4 3 7 2 2" xfId="4538"/>
    <cellStyle name="Normal 3 2 4 3 7 2 2 2" xfId="4539"/>
    <cellStyle name="Normal 3 2 4 3 7 2 2 2 2" xfId="24995"/>
    <cellStyle name="Normal 3 2 4 3 7 2 2 2 2 2" xfId="54907"/>
    <cellStyle name="Normal 3 2 4 3 7 2 2 2 3" xfId="34453"/>
    <cellStyle name="Normal 3 2 4 3 7 2 2 3" xfId="17517"/>
    <cellStyle name="Normal 3 2 4 3 7 2 2 3 2" xfId="47429"/>
    <cellStyle name="Normal 3 2 4 3 7 2 2 4" xfId="34452"/>
    <cellStyle name="Normal 3 2 4 3 7 2 3" xfId="4540"/>
    <cellStyle name="Normal 3 2 4 3 7 2 3 2" xfId="24994"/>
    <cellStyle name="Normal 3 2 4 3 7 2 3 2 2" xfId="54906"/>
    <cellStyle name="Normal 3 2 4 3 7 2 3 3" xfId="34454"/>
    <cellStyle name="Normal 3 2 4 3 7 2 4" xfId="17516"/>
    <cellStyle name="Normal 3 2 4 3 7 2 4 2" xfId="47428"/>
    <cellStyle name="Normal 3 2 4 3 7 2 5" xfId="34451"/>
    <cellStyle name="Normal 3 2 4 3 7 3" xfId="4541"/>
    <cellStyle name="Normal 3 2 4 3 7 3 2" xfId="4542"/>
    <cellStyle name="Normal 3 2 4 3 7 3 2 2" xfId="24996"/>
    <cellStyle name="Normal 3 2 4 3 7 3 2 2 2" xfId="54908"/>
    <cellStyle name="Normal 3 2 4 3 7 3 2 3" xfId="34456"/>
    <cellStyle name="Normal 3 2 4 3 7 3 3" xfId="17518"/>
    <cellStyle name="Normal 3 2 4 3 7 3 3 2" xfId="47430"/>
    <cellStyle name="Normal 3 2 4 3 7 3 4" xfId="34455"/>
    <cellStyle name="Normal 3 2 4 3 7 4" xfId="4543"/>
    <cellStyle name="Normal 3 2 4 3 7 4 2" xfId="24993"/>
    <cellStyle name="Normal 3 2 4 3 7 4 2 2" xfId="54905"/>
    <cellStyle name="Normal 3 2 4 3 7 4 3" xfId="34457"/>
    <cellStyle name="Normal 3 2 4 3 7 5" xfId="17515"/>
    <cellStyle name="Normal 3 2 4 3 7 5 2" xfId="47427"/>
    <cellStyle name="Normal 3 2 4 3 7 6" xfId="34450"/>
    <cellStyle name="Normal 3 2 4 3 8" xfId="4544"/>
    <cellStyle name="Normal 3 2 4 3 8 2" xfId="4545"/>
    <cellStyle name="Normal 3 2 4 3 8 2 2" xfId="4546"/>
    <cellStyle name="Normal 3 2 4 3 8 2 2 2" xfId="4547"/>
    <cellStyle name="Normal 3 2 4 3 8 2 2 2 2" xfId="24999"/>
    <cellStyle name="Normal 3 2 4 3 8 2 2 2 2 2" xfId="54911"/>
    <cellStyle name="Normal 3 2 4 3 8 2 2 2 3" xfId="34461"/>
    <cellStyle name="Normal 3 2 4 3 8 2 2 3" xfId="17521"/>
    <cellStyle name="Normal 3 2 4 3 8 2 2 3 2" xfId="47433"/>
    <cellStyle name="Normal 3 2 4 3 8 2 2 4" xfId="34460"/>
    <cellStyle name="Normal 3 2 4 3 8 2 3" xfId="4548"/>
    <cellStyle name="Normal 3 2 4 3 8 2 3 2" xfId="24998"/>
    <cellStyle name="Normal 3 2 4 3 8 2 3 2 2" xfId="54910"/>
    <cellStyle name="Normal 3 2 4 3 8 2 3 3" xfId="34462"/>
    <cellStyle name="Normal 3 2 4 3 8 2 4" xfId="17520"/>
    <cellStyle name="Normal 3 2 4 3 8 2 4 2" xfId="47432"/>
    <cellStyle name="Normal 3 2 4 3 8 2 5" xfId="34459"/>
    <cellStyle name="Normal 3 2 4 3 8 3" xfId="4549"/>
    <cellStyle name="Normal 3 2 4 3 8 3 2" xfId="4550"/>
    <cellStyle name="Normal 3 2 4 3 8 3 2 2" xfId="25000"/>
    <cellStyle name="Normal 3 2 4 3 8 3 2 2 2" xfId="54912"/>
    <cellStyle name="Normal 3 2 4 3 8 3 2 3" xfId="34464"/>
    <cellStyle name="Normal 3 2 4 3 8 3 3" xfId="17522"/>
    <cellStyle name="Normal 3 2 4 3 8 3 3 2" xfId="47434"/>
    <cellStyle name="Normal 3 2 4 3 8 3 4" xfId="34463"/>
    <cellStyle name="Normal 3 2 4 3 8 4" xfId="4551"/>
    <cellStyle name="Normal 3 2 4 3 8 4 2" xfId="24997"/>
    <cellStyle name="Normal 3 2 4 3 8 4 2 2" xfId="54909"/>
    <cellStyle name="Normal 3 2 4 3 8 4 3" xfId="34465"/>
    <cellStyle name="Normal 3 2 4 3 8 5" xfId="17519"/>
    <cellStyle name="Normal 3 2 4 3 8 5 2" xfId="47431"/>
    <cellStyle name="Normal 3 2 4 3 8 6" xfId="34458"/>
    <cellStyle name="Normal 3 2 4 3 9" xfId="4552"/>
    <cellStyle name="Normal 3 2 4 3 9 2" xfId="4553"/>
    <cellStyle name="Normal 3 2 4 3 9 2 2" xfId="4554"/>
    <cellStyle name="Normal 3 2 4 3 9 2 2 2" xfId="25002"/>
    <cellStyle name="Normal 3 2 4 3 9 2 2 2 2" xfId="54914"/>
    <cellStyle name="Normal 3 2 4 3 9 2 2 3" xfId="34468"/>
    <cellStyle name="Normal 3 2 4 3 9 2 3" xfId="17524"/>
    <cellStyle name="Normal 3 2 4 3 9 2 3 2" xfId="47436"/>
    <cellStyle name="Normal 3 2 4 3 9 2 4" xfId="34467"/>
    <cellStyle name="Normal 3 2 4 3 9 3" xfId="4555"/>
    <cellStyle name="Normal 3 2 4 3 9 3 2" xfId="25001"/>
    <cellStyle name="Normal 3 2 4 3 9 3 2 2" xfId="54913"/>
    <cellStyle name="Normal 3 2 4 3 9 3 3" xfId="34469"/>
    <cellStyle name="Normal 3 2 4 3 9 4" xfId="17523"/>
    <cellStyle name="Normal 3 2 4 3 9 4 2" xfId="47435"/>
    <cellStyle name="Normal 3 2 4 3 9 5" xfId="34466"/>
    <cellStyle name="Normal 3 2 4 4" xfId="187"/>
    <cellStyle name="Normal 3 2 4 4 10" xfId="4556"/>
    <cellStyle name="Normal 3 2 4 4 10 2" xfId="4557"/>
    <cellStyle name="Normal 3 2 4 4 10 2 2" xfId="25003"/>
    <cellStyle name="Normal 3 2 4 4 10 2 2 2" xfId="54915"/>
    <cellStyle name="Normal 3 2 4 4 10 2 3" xfId="34471"/>
    <cellStyle name="Normal 3 2 4 4 10 3" xfId="17525"/>
    <cellStyle name="Normal 3 2 4 4 10 3 2" xfId="47437"/>
    <cellStyle name="Normal 3 2 4 4 10 4" xfId="34470"/>
    <cellStyle name="Normal 3 2 4 4 11" xfId="4558"/>
    <cellStyle name="Normal 3 2 4 4 11 2" xfId="22651"/>
    <cellStyle name="Normal 3 2 4 4 11 2 2" xfId="52563"/>
    <cellStyle name="Normal 3 2 4 4 11 3" xfId="34472"/>
    <cellStyle name="Normal 3 2 4 4 12" xfId="15173"/>
    <cellStyle name="Normal 3 2 4 4 12 2" xfId="45085"/>
    <cellStyle name="Normal 3 2 4 4 13" xfId="30129"/>
    <cellStyle name="Normal 3 2 4 4 14" xfId="60042"/>
    <cellStyle name="Normal 3 2 4 4 2" xfId="437"/>
    <cellStyle name="Normal 3 2 4 4 2 2" xfId="4559"/>
    <cellStyle name="Normal 3 2 4 4 2 2 2" xfId="4560"/>
    <cellStyle name="Normal 3 2 4 4 2 2 2 2" xfId="4561"/>
    <cellStyle name="Normal 3 2 4 4 2 2 2 2 2" xfId="4562"/>
    <cellStyle name="Normal 3 2 4 4 2 2 2 2 2 2" xfId="25006"/>
    <cellStyle name="Normal 3 2 4 4 2 2 2 2 2 2 2" xfId="54918"/>
    <cellStyle name="Normal 3 2 4 4 2 2 2 2 2 3" xfId="34476"/>
    <cellStyle name="Normal 3 2 4 4 2 2 2 2 3" xfId="17528"/>
    <cellStyle name="Normal 3 2 4 4 2 2 2 2 3 2" xfId="47440"/>
    <cellStyle name="Normal 3 2 4 4 2 2 2 2 4" xfId="34475"/>
    <cellStyle name="Normal 3 2 4 4 2 2 2 3" xfId="4563"/>
    <cellStyle name="Normal 3 2 4 4 2 2 2 3 2" xfId="25005"/>
    <cellStyle name="Normal 3 2 4 4 2 2 2 3 2 2" xfId="54917"/>
    <cellStyle name="Normal 3 2 4 4 2 2 2 3 3" xfId="34477"/>
    <cellStyle name="Normal 3 2 4 4 2 2 2 4" xfId="17527"/>
    <cellStyle name="Normal 3 2 4 4 2 2 2 4 2" xfId="47439"/>
    <cellStyle name="Normal 3 2 4 4 2 2 2 5" xfId="34474"/>
    <cellStyle name="Normal 3 2 4 4 2 2 3" xfId="4564"/>
    <cellStyle name="Normal 3 2 4 4 2 2 3 2" xfId="4565"/>
    <cellStyle name="Normal 3 2 4 4 2 2 3 2 2" xfId="25007"/>
    <cellStyle name="Normal 3 2 4 4 2 2 3 2 2 2" xfId="54919"/>
    <cellStyle name="Normal 3 2 4 4 2 2 3 2 3" xfId="34479"/>
    <cellStyle name="Normal 3 2 4 4 2 2 3 3" xfId="17529"/>
    <cellStyle name="Normal 3 2 4 4 2 2 3 3 2" xfId="47441"/>
    <cellStyle name="Normal 3 2 4 4 2 2 3 4" xfId="34478"/>
    <cellStyle name="Normal 3 2 4 4 2 2 4" xfId="4566"/>
    <cellStyle name="Normal 3 2 4 4 2 2 4 2" xfId="25004"/>
    <cellStyle name="Normal 3 2 4 4 2 2 4 2 2" xfId="54916"/>
    <cellStyle name="Normal 3 2 4 4 2 2 4 3" xfId="34480"/>
    <cellStyle name="Normal 3 2 4 4 2 2 5" xfId="17526"/>
    <cellStyle name="Normal 3 2 4 4 2 2 5 2" xfId="47438"/>
    <cellStyle name="Normal 3 2 4 4 2 2 6" xfId="34473"/>
    <cellStyle name="Normal 3 2 4 4 2 3" xfId="4567"/>
    <cellStyle name="Normal 3 2 4 4 2 3 2" xfId="4568"/>
    <cellStyle name="Normal 3 2 4 4 2 3 2 2" xfId="4569"/>
    <cellStyle name="Normal 3 2 4 4 2 3 2 2 2" xfId="4570"/>
    <cellStyle name="Normal 3 2 4 4 2 3 2 2 2 2" xfId="25010"/>
    <cellStyle name="Normal 3 2 4 4 2 3 2 2 2 2 2" xfId="54922"/>
    <cellStyle name="Normal 3 2 4 4 2 3 2 2 2 3" xfId="34484"/>
    <cellStyle name="Normal 3 2 4 4 2 3 2 2 3" xfId="17532"/>
    <cellStyle name="Normal 3 2 4 4 2 3 2 2 3 2" xfId="47444"/>
    <cellStyle name="Normal 3 2 4 4 2 3 2 2 4" xfId="34483"/>
    <cellStyle name="Normal 3 2 4 4 2 3 2 3" xfId="4571"/>
    <cellStyle name="Normal 3 2 4 4 2 3 2 3 2" xfId="25009"/>
    <cellStyle name="Normal 3 2 4 4 2 3 2 3 2 2" xfId="54921"/>
    <cellStyle name="Normal 3 2 4 4 2 3 2 3 3" xfId="34485"/>
    <cellStyle name="Normal 3 2 4 4 2 3 2 4" xfId="17531"/>
    <cellStyle name="Normal 3 2 4 4 2 3 2 4 2" xfId="47443"/>
    <cellStyle name="Normal 3 2 4 4 2 3 2 5" xfId="34482"/>
    <cellStyle name="Normal 3 2 4 4 2 3 3" xfId="4572"/>
    <cellStyle name="Normal 3 2 4 4 2 3 3 2" xfId="4573"/>
    <cellStyle name="Normal 3 2 4 4 2 3 3 2 2" xfId="25011"/>
    <cellStyle name="Normal 3 2 4 4 2 3 3 2 2 2" xfId="54923"/>
    <cellStyle name="Normal 3 2 4 4 2 3 3 2 3" xfId="34487"/>
    <cellStyle name="Normal 3 2 4 4 2 3 3 3" xfId="17533"/>
    <cellStyle name="Normal 3 2 4 4 2 3 3 3 2" xfId="47445"/>
    <cellStyle name="Normal 3 2 4 4 2 3 3 4" xfId="34486"/>
    <cellStyle name="Normal 3 2 4 4 2 3 4" xfId="4574"/>
    <cellStyle name="Normal 3 2 4 4 2 3 4 2" xfId="25008"/>
    <cellStyle name="Normal 3 2 4 4 2 3 4 2 2" xfId="54920"/>
    <cellStyle name="Normal 3 2 4 4 2 3 4 3" xfId="34488"/>
    <cellStyle name="Normal 3 2 4 4 2 3 5" xfId="17530"/>
    <cellStyle name="Normal 3 2 4 4 2 3 5 2" xfId="47442"/>
    <cellStyle name="Normal 3 2 4 4 2 3 6" xfId="34481"/>
    <cellStyle name="Normal 3 2 4 4 2 4" xfId="4575"/>
    <cellStyle name="Normal 3 2 4 4 2 4 2" xfId="4576"/>
    <cellStyle name="Normal 3 2 4 4 2 4 2 2" xfId="4577"/>
    <cellStyle name="Normal 3 2 4 4 2 4 2 2 2" xfId="25013"/>
    <cellStyle name="Normal 3 2 4 4 2 4 2 2 2 2" xfId="54925"/>
    <cellStyle name="Normal 3 2 4 4 2 4 2 2 3" xfId="34491"/>
    <cellStyle name="Normal 3 2 4 4 2 4 2 3" xfId="17535"/>
    <cellStyle name="Normal 3 2 4 4 2 4 2 3 2" xfId="47447"/>
    <cellStyle name="Normal 3 2 4 4 2 4 2 4" xfId="34490"/>
    <cellStyle name="Normal 3 2 4 4 2 4 3" xfId="4578"/>
    <cellStyle name="Normal 3 2 4 4 2 4 3 2" xfId="25012"/>
    <cellStyle name="Normal 3 2 4 4 2 4 3 2 2" xfId="54924"/>
    <cellStyle name="Normal 3 2 4 4 2 4 3 3" xfId="34492"/>
    <cellStyle name="Normal 3 2 4 4 2 4 4" xfId="17534"/>
    <cellStyle name="Normal 3 2 4 4 2 4 4 2" xfId="47446"/>
    <cellStyle name="Normal 3 2 4 4 2 4 5" xfId="34489"/>
    <cellStyle name="Normal 3 2 4 4 2 5" xfId="4579"/>
    <cellStyle name="Normal 3 2 4 4 2 5 2" xfId="4580"/>
    <cellStyle name="Normal 3 2 4 4 2 5 2 2" xfId="25014"/>
    <cellStyle name="Normal 3 2 4 4 2 5 2 2 2" xfId="54926"/>
    <cellStyle name="Normal 3 2 4 4 2 5 2 3" xfId="34494"/>
    <cellStyle name="Normal 3 2 4 4 2 5 3" xfId="17536"/>
    <cellStyle name="Normal 3 2 4 4 2 5 3 2" xfId="47448"/>
    <cellStyle name="Normal 3 2 4 4 2 5 4" xfId="34493"/>
    <cellStyle name="Normal 3 2 4 4 2 6" xfId="4581"/>
    <cellStyle name="Normal 3 2 4 4 2 6 2" xfId="22900"/>
    <cellStyle name="Normal 3 2 4 4 2 6 2 2" xfId="52812"/>
    <cellStyle name="Normal 3 2 4 4 2 6 3" xfId="34495"/>
    <cellStyle name="Normal 3 2 4 4 2 7" xfId="15422"/>
    <cellStyle name="Normal 3 2 4 4 2 7 2" xfId="45334"/>
    <cellStyle name="Normal 3 2 4 4 2 8" xfId="30378"/>
    <cellStyle name="Normal 3 2 4 4 3" xfId="317"/>
    <cellStyle name="Normal 3 2 4 4 3 2" xfId="4582"/>
    <cellStyle name="Normal 3 2 4 4 3 2 2" xfId="4583"/>
    <cellStyle name="Normal 3 2 4 4 3 2 2 2" xfId="4584"/>
    <cellStyle name="Normal 3 2 4 4 3 2 2 2 2" xfId="4585"/>
    <cellStyle name="Normal 3 2 4 4 3 2 2 2 2 2" xfId="25017"/>
    <cellStyle name="Normal 3 2 4 4 3 2 2 2 2 2 2" xfId="54929"/>
    <cellStyle name="Normal 3 2 4 4 3 2 2 2 2 3" xfId="34499"/>
    <cellStyle name="Normal 3 2 4 4 3 2 2 2 3" xfId="17539"/>
    <cellStyle name="Normal 3 2 4 4 3 2 2 2 3 2" xfId="47451"/>
    <cellStyle name="Normal 3 2 4 4 3 2 2 2 4" xfId="34498"/>
    <cellStyle name="Normal 3 2 4 4 3 2 2 3" xfId="4586"/>
    <cellStyle name="Normal 3 2 4 4 3 2 2 3 2" xfId="25016"/>
    <cellStyle name="Normal 3 2 4 4 3 2 2 3 2 2" xfId="54928"/>
    <cellStyle name="Normal 3 2 4 4 3 2 2 3 3" xfId="34500"/>
    <cellStyle name="Normal 3 2 4 4 3 2 2 4" xfId="17538"/>
    <cellStyle name="Normal 3 2 4 4 3 2 2 4 2" xfId="47450"/>
    <cellStyle name="Normal 3 2 4 4 3 2 2 5" xfId="34497"/>
    <cellStyle name="Normal 3 2 4 4 3 2 3" xfId="4587"/>
    <cellStyle name="Normal 3 2 4 4 3 2 3 2" xfId="4588"/>
    <cellStyle name="Normal 3 2 4 4 3 2 3 2 2" xfId="25018"/>
    <cellStyle name="Normal 3 2 4 4 3 2 3 2 2 2" xfId="54930"/>
    <cellStyle name="Normal 3 2 4 4 3 2 3 2 3" xfId="34502"/>
    <cellStyle name="Normal 3 2 4 4 3 2 3 3" xfId="17540"/>
    <cellStyle name="Normal 3 2 4 4 3 2 3 3 2" xfId="47452"/>
    <cellStyle name="Normal 3 2 4 4 3 2 3 4" xfId="34501"/>
    <cellStyle name="Normal 3 2 4 4 3 2 4" xfId="4589"/>
    <cellStyle name="Normal 3 2 4 4 3 2 4 2" xfId="25015"/>
    <cellStyle name="Normal 3 2 4 4 3 2 4 2 2" xfId="54927"/>
    <cellStyle name="Normal 3 2 4 4 3 2 4 3" xfId="34503"/>
    <cellStyle name="Normal 3 2 4 4 3 2 5" xfId="17537"/>
    <cellStyle name="Normal 3 2 4 4 3 2 5 2" xfId="47449"/>
    <cellStyle name="Normal 3 2 4 4 3 2 6" xfId="34496"/>
    <cellStyle name="Normal 3 2 4 4 3 3" xfId="4590"/>
    <cellStyle name="Normal 3 2 4 4 3 3 2" xfId="4591"/>
    <cellStyle name="Normal 3 2 4 4 3 3 2 2" xfId="4592"/>
    <cellStyle name="Normal 3 2 4 4 3 3 2 2 2" xfId="4593"/>
    <cellStyle name="Normal 3 2 4 4 3 3 2 2 2 2" xfId="25021"/>
    <cellStyle name="Normal 3 2 4 4 3 3 2 2 2 2 2" xfId="54933"/>
    <cellStyle name="Normal 3 2 4 4 3 3 2 2 2 3" xfId="34507"/>
    <cellStyle name="Normal 3 2 4 4 3 3 2 2 3" xfId="17543"/>
    <cellStyle name="Normal 3 2 4 4 3 3 2 2 3 2" xfId="47455"/>
    <cellStyle name="Normal 3 2 4 4 3 3 2 2 4" xfId="34506"/>
    <cellStyle name="Normal 3 2 4 4 3 3 2 3" xfId="4594"/>
    <cellStyle name="Normal 3 2 4 4 3 3 2 3 2" xfId="25020"/>
    <cellStyle name="Normal 3 2 4 4 3 3 2 3 2 2" xfId="54932"/>
    <cellStyle name="Normal 3 2 4 4 3 3 2 3 3" xfId="34508"/>
    <cellStyle name="Normal 3 2 4 4 3 3 2 4" xfId="17542"/>
    <cellStyle name="Normal 3 2 4 4 3 3 2 4 2" xfId="47454"/>
    <cellStyle name="Normal 3 2 4 4 3 3 2 5" xfId="34505"/>
    <cellStyle name="Normal 3 2 4 4 3 3 3" xfId="4595"/>
    <cellStyle name="Normal 3 2 4 4 3 3 3 2" xfId="4596"/>
    <cellStyle name="Normal 3 2 4 4 3 3 3 2 2" xfId="25022"/>
    <cellStyle name="Normal 3 2 4 4 3 3 3 2 2 2" xfId="54934"/>
    <cellStyle name="Normal 3 2 4 4 3 3 3 2 3" xfId="34510"/>
    <cellStyle name="Normal 3 2 4 4 3 3 3 3" xfId="17544"/>
    <cellStyle name="Normal 3 2 4 4 3 3 3 3 2" xfId="47456"/>
    <cellStyle name="Normal 3 2 4 4 3 3 3 4" xfId="34509"/>
    <cellStyle name="Normal 3 2 4 4 3 3 4" xfId="4597"/>
    <cellStyle name="Normal 3 2 4 4 3 3 4 2" xfId="25019"/>
    <cellStyle name="Normal 3 2 4 4 3 3 4 2 2" xfId="54931"/>
    <cellStyle name="Normal 3 2 4 4 3 3 4 3" xfId="34511"/>
    <cellStyle name="Normal 3 2 4 4 3 3 5" xfId="17541"/>
    <cellStyle name="Normal 3 2 4 4 3 3 5 2" xfId="47453"/>
    <cellStyle name="Normal 3 2 4 4 3 3 6" xfId="34504"/>
    <cellStyle name="Normal 3 2 4 4 3 4" xfId="4598"/>
    <cellStyle name="Normal 3 2 4 4 3 4 2" xfId="4599"/>
    <cellStyle name="Normal 3 2 4 4 3 4 2 2" xfId="4600"/>
    <cellStyle name="Normal 3 2 4 4 3 4 2 2 2" xfId="25024"/>
    <cellStyle name="Normal 3 2 4 4 3 4 2 2 2 2" xfId="54936"/>
    <cellStyle name="Normal 3 2 4 4 3 4 2 2 3" xfId="34514"/>
    <cellStyle name="Normal 3 2 4 4 3 4 2 3" xfId="17546"/>
    <cellStyle name="Normal 3 2 4 4 3 4 2 3 2" xfId="47458"/>
    <cellStyle name="Normal 3 2 4 4 3 4 2 4" xfId="34513"/>
    <cellStyle name="Normal 3 2 4 4 3 4 3" xfId="4601"/>
    <cellStyle name="Normal 3 2 4 4 3 4 3 2" xfId="25023"/>
    <cellStyle name="Normal 3 2 4 4 3 4 3 2 2" xfId="54935"/>
    <cellStyle name="Normal 3 2 4 4 3 4 3 3" xfId="34515"/>
    <cellStyle name="Normal 3 2 4 4 3 4 4" xfId="17545"/>
    <cellStyle name="Normal 3 2 4 4 3 4 4 2" xfId="47457"/>
    <cellStyle name="Normal 3 2 4 4 3 4 5" xfId="34512"/>
    <cellStyle name="Normal 3 2 4 4 3 5" xfId="4602"/>
    <cellStyle name="Normal 3 2 4 4 3 5 2" xfId="4603"/>
    <cellStyle name="Normal 3 2 4 4 3 5 2 2" xfId="25025"/>
    <cellStyle name="Normal 3 2 4 4 3 5 2 2 2" xfId="54937"/>
    <cellStyle name="Normal 3 2 4 4 3 5 2 3" xfId="34517"/>
    <cellStyle name="Normal 3 2 4 4 3 5 3" xfId="17547"/>
    <cellStyle name="Normal 3 2 4 4 3 5 3 2" xfId="47459"/>
    <cellStyle name="Normal 3 2 4 4 3 5 4" xfId="34516"/>
    <cellStyle name="Normal 3 2 4 4 3 6" xfId="4604"/>
    <cellStyle name="Normal 3 2 4 4 3 6 2" xfId="22781"/>
    <cellStyle name="Normal 3 2 4 4 3 6 2 2" xfId="52693"/>
    <cellStyle name="Normal 3 2 4 4 3 6 3" xfId="34518"/>
    <cellStyle name="Normal 3 2 4 4 3 7" xfId="15303"/>
    <cellStyle name="Normal 3 2 4 4 3 7 2" xfId="45215"/>
    <cellStyle name="Normal 3 2 4 4 3 8" xfId="30259"/>
    <cellStyle name="Normal 3 2 4 4 4" xfId="562"/>
    <cellStyle name="Normal 3 2 4 4 4 2" xfId="4605"/>
    <cellStyle name="Normal 3 2 4 4 4 2 2" xfId="4606"/>
    <cellStyle name="Normal 3 2 4 4 4 2 2 2" xfId="4607"/>
    <cellStyle name="Normal 3 2 4 4 4 2 2 2 2" xfId="4608"/>
    <cellStyle name="Normal 3 2 4 4 4 2 2 2 2 2" xfId="25028"/>
    <cellStyle name="Normal 3 2 4 4 4 2 2 2 2 2 2" xfId="54940"/>
    <cellStyle name="Normal 3 2 4 4 4 2 2 2 2 3" xfId="34522"/>
    <cellStyle name="Normal 3 2 4 4 4 2 2 2 3" xfId="17550"/>
    <cellStyle name="Normal 3 2 4 4 4 2 2 2 3 2" xfId="47462"/>
    <cellStyle name="Normal 3 2 4 4 4 2 2 2 4" xfId="34521"/>
    <cellStyle name="Normal 3 2 4 4 4 2 2 3" xfId="4609"/>
    <cellStyle name="Normal 3 2 4 4 4 2 2 3 2" xfId="25027"/>
    <cellStyle name="Normal 3 2 4 4 4 2 2 3 2 2" xfId="54939"/>
    <cellStyle name="Normal 3 2 4 4 4 2 2 3 3" xfId="34523"/>
    <cellStyle name="Normal 3 2 4 4 4 2 2 4" xfId="17549"/>
    <cellStyle name="Normal 3 2 4 4 4 2 2 4 2" xfId="47461"/>
    <cellStyle name="Normal 3 2 4 4 4 2 2 5" xfId="34520"/>
    <cellStyle name="Normal 3 2 4 4 4 2 3" xfId="4610"/>
    <cellStyle name="Normal 3 2 4 4 4 2 3 2" xfId="4611"/>
    <cellStyle name="Normal 3 2 4 4 4 2 3 2 2" xfId="25029"/>
    <cellStyle name="Normal 3 2 4 4 4 2 3 2 2 2" xfId="54941"/>
    <cellStyle name="Normal 3 2 4 4 4 2 3 2 3" xfId="34525"/>
    <cellStyle name="Normal 3 2 4 4 4 2 3 3" xfId="17551"/>
    <cellStyle name="Normal 3 2 4 4 4 2 3 3 2" xfId="47463"/>
    <cellStyle name="Normal 3 2 4 4 4 2 3 4" xfId="34524"/>
    <cellStyle name="Normal 3 2 4 4 4 2 4" xfId="4612"/>
    <cellStyle name="Normal 3 2 4 4 4 2 4 2" xfId="25026"/>
    <cellStyle name="Normal 3 2 4 4 4 2 4 2 2" xfId="54938"/>
    <cellStyle name="Normal 3 2 4 4 4 2 4 3" xfId="34526"/>
    <cellStyle name="Normal 3 2 4 4 4 2 5" xfId="17548"/>
    <cellStyle name="Normal 3 2 4 4 4 2 5 2" xfId="47460"/>
    <cellStyle name="Normal 3 2 4 4 4 2 6" xfId="34519"/>
    <cellStyle name="Normal 3 2 4 4 4 3" xfId="4613"/>
    <cellStyle name="Normal 3 2 4 4 4 3 2" xfId="4614"/>
    <cellStyle name="Normal 3 2 4 4 4 3 2 2" xfId="4615"/>
    <cellStyle name="Normal 3 2 4 4 4 3 2 2 2" xfId="25031"/>
    <cellStyle name="Normal 3 2 4 4 4 3 2 2 2 2" xfId="54943"/>
    <cellStyle name="Normal 3 2 4 4 4 3 2 2 3" xfId="34529"/>
    <cellStyle name="Normal 3 2 4 4 4 3 2 3" xfId="17553"/>
    <cellStyle name="Normal 3 2 4 4 4 3 2 3 2" xfId="47465"/>
    <cellStyle name="Normal 3 2 4 4 4 3 2 4" xfId="34528"/>
    <cellStyle name="Normal 3 2 4 4 4 3 3" xfId="4616"/>
    <cellStyle name="Normal 3 2 4 4 4 3 3 2" xfId="25030"/>
    <cellStyle name="Normal 3 2 4 4 4 3 3 2 2" xfId="54942"/>
    <cellStyle name="Normal 3 2 4 4 4 3 3 3" xfId="34530"/>
    <cellStyle name="Normal 3 2 4 4 4 3 4" xfId="17552"/>
    <cellStyle name="Normal 3 2 4 4 4 3 4 2" xfId="47464"/>
    <cellStyle name="Normal 3 2 4 4 4 3 5" xfId="34527"/>
    <cellStyle name="Normal 3 2 4 4 4 4" xfId="4617"/>
    <cellStyle name="Normal 3 2 4 4 4 4 2" xfId="4618"/>
    <cellStyle name="Normal 3 2 4 4 4 4 2 2" xfId="25032"/>
    <cellStyle name="Normal 3 2 4 4 4 4 2 2 2" xfId="54944"/>
    <cellStyle name="Normal 3 2 4 4 4 4 2 3" xfId="34532"/>
    <cellStyle name="Normal 3 2 4 4 4 4 3" xfId="17554"/>
    <cellStyle name="Normal 3 2 4 4 4 4 3 2" xfId="47466"/>
    <cellStyle name="Normal 3 2 4 4 4 4 4" xfId="34531"/>
    <cellStyle name="Normal 3 2 4 4 4 5" xfId="4619"/>
    <cellStyle name="Normal 3 2 4 4 4 5 2" xfId="23025"/>
    <cellStyle name="Normal 3 2 4 4 4 5 2 2" xfId="52937"/>
    <cellStyle name="Normal 3 2 4 4 4 5 3" xfId="34533"/>
    <cellStyle name="Normal 3 2 4 4 4 6" xfId="15547"/>
    <cellStyle name="Normal 3 2 4 4 4 6 2" xfId="45459"/>
    <cellStyle name="Normal 3 2 4 4 4 7" xfId="30503"/>
    <cellStyle name="Normal 3 2 4 4 5" xfId="687"/>
    <cellStyle name="Normal 3 2 4 4 5 2" xfId="4620"/>
    <cellStyle name="Normal 3 2 4 4 5 2 2" xfId="4621"/>
    <cellStyle name="Normal 3 2 4 4 5 2 2 2" xfId="4622"/>
    <cellStyle name="Normal 3 2 4 4 5 2 2 2 2" xfId="4623"/>
    <cellStyle name="Normal 3 2 4 4 5 2 2 2 2 2" xfId="25035"/>
    <cellStyle name="Normal 3 2 4 4 5 2 2 2 2 2 2" xfId="54947"/>
    <cellStyle name="Normal 3 2 4 4 5 2 2 2 2 3" xfId="34537"/>
    <cellStyle name="Normal 3 2 4 4 5 2 2 2 3" xfId="17557"/>
    <cellStyle name="Normal 3 2 4 4 5 2 2 2 3 2" xfId="47469"/>
    <cellStyle name="Normal 3 2 4 4 5 2 2 2 4" xfId="34536"/>
    <cellStyle name="Normal 3 2 4 4 5 2 2 3" xfId="4624"/>
    <cellStyle name="Normal 3 2 4 4 5 2 2 3 2" xfId="25034"/>
    <cellStyle name="Normal 3 2 4 4 5 2 2 3 2 2" xfId="54946"/>
    <cellStyle name="Normal 3 2 4 4 5 2 2 3 3" xfId="34538"/>
    <cellStyle name="Normal 3 2 4 4 5 2 2 4" xfId="17556"/>
    <cellStyle name="Normal 3 2 4 4 5 2 2 4 2" xfId="47468"/>
    <cellStyle name="Normal 3 2 4 4 5 2 2 5" xfId="34535"/>
    <cellStyle name="Normal 3 2 4 4 5 2 3" xfId="4625"/>
    <cellStyle name="Normal 3 2 4 4 5 2 3 2" xfId="4626"/>
    <cellStyle name="Normal 3 2 4 4 5 2 3 2 2" xfId="25036"/>
    <cellStyle name="Normal 3 2 4 4 5 2 3 2 2 2" xfId="54948"/>
    <cellStyle name="Normal 3 2 4 4 5 2 3 2 3" xfId="34540"/>
    <cellStyle name="Normal 3 2 4 4 5 2 3 3" xfId="17558"/>
    <cellStyle name="Normal 3 2 4 4 5 2 3 3 2" xfId="47470"/>
    <cellStyle name="Normal 3 2 4 4 5 2 3 4" xfId="34539"/>
    <cellStyle name="Normal 3 2 4 4 5 2 4" xfId="4627"/>
    <cellStyle name="Normal 3 2 4 4 5 2 4 2" xfId="25033"/>
    <cellStyle name="Normal 3 2 4 4 5 2 4 2 2" xfId="54945"/>
    <cellStyle name="Normal 3 2 4 4 5 2 4 3" xfId="34541"/>
    <cellStyle name="Normal 3 2 4 4 5 2 5" xfId="17555"/>
    <cellStyle name="Normal 3 2 4 4 5 2 5 2" xfId="47467"/>
    <cellStyle name="Normal 3 2 4 4 5 2 6" xfId="34534"/>
    <cellStyle name="Normal 3 2 4 4 5 3" xfId="4628"/>
    <cellStyle name="Normal 3 2 4 4 5 3 2" xfId="4629"/>
    <cellStyle name="Normal 3 2 4 4 5 3 2 2" xfId="4630"/>
    <cellStyle name="Normal 3 2 4 4 5 3 2 2 2" xfId="25038"/>
    <cellStyle name="Normal 3 2 4 4 5 3 2 2 2 2" xfId="54950"/>
    <cellStyle name="Normal 3 2 4 4 5 3 2 2 3" xfId="34544"/>
    <cellStyle name="Normal 3 2 4 4 5 3 2 3" xfId="17560"/>
    <cellStyle name="Normal 3 2 4 4 5 3 2 3 2" xfId="47472"/>
    <cellStyle name="Normal 3 2 4 4 5 3 2 4" xfId="34543"/>
    <cellStyle name="Normal 3 2 4 4 5 3 3" xfId="4631"/>
    <cellStyle name="Normal 3 2 4 4 5 3 3 2" xfId="25037"/>
    <cellStyle name="Normal 3 2 4 4 5 3 3 2 2" xfId="54949"/>
    <cellStyle name="Normal 3 2 4 4 5 3 3 3" xfId="34545"/>
    <cellStyle name="Normal 3 2 4 4 5 3 4" xfId="17559"/>
    <cellStyle name="Normal 3 2 4 4 5 3 4 2" xfId="47471"/>
    <cellStyle name="Normal 3 2 4 4 5 3 5" xfId="34542"/>
    <cellStyle name="Normal 3 2 4 4 5 4" xfId="4632"/>
    <cellStyle name="Normal 3 2 4 4 5 4 2" xfId="4633"/>
    <cellStyle name="Normal 3 2 4 4 5 4 2 2" xfId="25039"/>
    <cellStyle name="Normal 3 2 4 4 5 4 2 2 2" xfId="54951"/>
    <cellStyle name="Normal 3 2 4 4 5 4 2 3" xfId="34547"/>
    <cellStyle name="Normal 3 2 4 4 5 4 3" xfId="17561"/>
    <cellStyle name="Normal 3 2 4 4 5 4 3 2" xfId="47473"/>
    <cellStyle name="Normal 3 2 4 4 5 4 4" xfId="34546"/>
    <cellStyle name="Normal 3 2 4 4 5 5" xfId="4634"/>
    <cellStyle name="Normal 3 2 4 4 5 5 2" xfId="23150"/>
    <cellStyle name="Normal 3 2 4 4 5 5 2 2" xfId="53062"/>
    <cellStyle name="Normal 3 2 4 4 5 5 3" xfId="34548"/>
    <cellStyle name="Normal 3 2 4 4 5 6" xfId="15672"/>
    <cellStyle name="Normal 3 2 4 4 5 6 2" xfId="45584"/>
    <cellStyle name="Normal 3 2 4 4 5 7" xfId="30628"/>
    <cellStyle name="Normal 3 2 4 4 6" xfId="4635"/>
    <cellStyle name="Normal 3 2 4 4 6 2" xfId="4636"/>
    <cellStyle name="Normal 3 2 4 4 6 2 2" xfId="4637"/>
    <cellStyle name="Normal 3 2 4 4 6 2 2 2" xfId="4638"/>
    <cellStyle name="Normal 3 2 4 4 6 2 2 2 2" xfId="4639"/>
    <cellStyle name="Normal 3 2 4 4 6 2 2 2 2 2" xfId="25043"/>
    <cellStyle name="Normal 3 2 4 4 6 2 2 2 2 2 2" xfId="54955"/>
    <cellStyle name="Normal 3 2 4 4 6 2 2 2 2 3" xfId="34553"/>
    <cellStyle name="Normal 3 2 4 4 6 2 2 2 3" xfId="17565"/>
    <cellStyle name="Normal 3 2 4 4 6 2 2 2 3 2" xfId="47477"/>
    <cellStyle name="Normal 3 2 4 4 6 2 2 2 4" xfId="34552"/>
    <cellStyle name="Normal 3 2 4 4 6 2 2 3" xfId="4640"/>
    <cellStyle name="Normal 3 2 4 4 6 2 2 3 2" xfId="25042"/>
    <cellStyle name="Normal 3 2 4 4 6 2 2 3 2 2" xfId="54954"/>
    <cellStyle name="Normal 3 2 4 4 6 2 2 3 3" xfId="34554"/>
    <cellStyle name="Normal 3 2 4 4 6 2 2 4" xfId="17564"/>
    <cellStyle name="Normal 3 2 4 4 6 2 2 4 2" xfId="47476"/>
    <cellStyle name="Normal 3 2 4 4 6 2 2 5" xfId="34551"/>
    <cellStyle name="Normal 3 2 4 4 6 2 3" xfId="4641"/>
    <cellStyle name="Normal 3 2 4 4 6 2 3 2" xfId="4642"/>
    <cellStyle name="Normal 3 2 4 4 6 2 3 2 2" xfId="25044"/>
    <cellStyle name="Normal 3 2 4 4 6 2 3 2 2 2" xfId="54956"/>
    <cellStyle name="Normal 3 2 4 4 6 2 3 2 3" xfId="34556"/>
    <cellStyle name="Normal 3 2 4 4 6 2 3 3" xfId="17566"/>
    <cellStyle name="Normal 3 2 4 4 6 2 3 3 2" xfId="47478"/>
    <cellStyle name="Normal 3 2 4 4 6 2 3 4" xfId="34555"/>
    <cellStyle name="Normal 3 2 4 4 6 2 4" xfId="4643"/>
    <cellStyle name="Normal 3 2 4 4 6 2 4 2" xfId="25041"/>
    <cellStyle name="Normal 3 2 4 4 6 2 4 2 2" xfId="54953"/>
    <cellStyle name="Normal 3 2 4 4 6 2 4 3" xfId="34557"/>
    <cellStyle name="Normal 3 2 4 4 6 2 5" xfId="17563"/>
    <cellStyle name="Normal 3 2 4 4 6 2 5 2" xfId="47475"/>
    <cellStyle name="Normal 3 2 4 4 6 2 6" xfId="34550"/>
    <cellStyle name="Normal 3 2 4 4 6 3" xfId="4644"/>
    <cellStyle name="Normal 3 2 4 4 6 3 2" xfId="4645"/>
    <cellStyle name="Normal 3 2 4 4 6 3 2 2" xfId="4646"/>
    <cellStyle name="Normal 3 2 4 4 6 3 2 2 2" xfId="25046"/>
    <cellStyle name="Normal 3 2 4 4 6 3 2 2 2 2" xfId="54958"/>
    <cellStyle name="Normal 3 2 4 4 6 3 2 2 3" xfId="34560"/>
    <cellStyle name="Normal 3 2 4 4 6 3 2 3" xfId="17568"/>
    <cellStyle name="Normal 3 2 4 4 6 3 2 3 2" xfId="47480"/>
    <cellStyle name="Normal 3 2 4 4 6 3 2 4" xfId="34559"/>
    <cellStyle name="Normal 3 2 4 4 6 3 3" xfId="4647"/>
    <cellStyle name="Normal 3 2 4 4 6 3 3 2" xfId="25045"/>
    <cellStyle name="Normal 3 2 4 4 6 3 3 2 2" xfId="54957"/>
    <cellStyle name="Normal 3 2 4 4 6 3 3 3" xfId="34561"/>
    <cellStyle name="Normal 3 2 4 4 6 3 4" xfId="17567"/>
    <cellStyle name="Normal 3 2 4 4 6 3 4 2" xfId="47479"/>
    <cellStyle name="Normal 3 2 4 4 6 3 5" xfId="34558"/>
    <cellStyle name="Normal 3 2 4 4 6 4" xfId="4648"/>
    <cellStyle name="Normal 3 2 4 4 6 4 2" xfId="4649"/>
    <cellStyle name="Normal 3 2 4 4 6 4 2 2" xfId="25047"/>
    <cellStyle name="Normal 3 2 4 4 6 4 2 2 2" xfId="54959"/>
    <cellStyle name="Normal 3 2 4 4 6 4 2 3" xfId="34563"/>
    <cellStyle name="Normal 3 2 4 4 6 4 3" xfId="17569"/>
    <cellStyle name="Normal 3 2 4 4 6 4 3 2" xfId="47481"/>
    <cellStyle name="Normal 3 2 4 4 6 4 4" xfId="34562"/>
    <cellStyle name="Normal 3 2 4 4 6 5" xfId="4650"/>
    <cellStyle name="Normal 3 2 4 4 6 5 2" xfId="25040"/>
    <cellStyle name="Normal 3 2 4 4 6 5 2 2" xfId="54952"/>
    <cellStyle name="Normal 3 2 4 4 6 5 3" xfId="34564"/>
    <cellStyle name="Normal 3 2 4 4 6 6" xfId="17562"/>
    <cellStyle name="Normal 3 2 4 4 6 6 2" xfId="47474"/>
    <cellStyle name="Normal 3 2 4 4 6 7" xfId="34549"/>
    <cellStyle name="Normal 3 2 4 4 7" xfId="4651"/>
    <cellStyle name="Normal 3 2 4 4 7 2" xfId="4652"/>
    <cellStyle name="Normal 3 2 4 4 7 2 2" xfId="4653"/>
    <cellStyle name="Normal 3 2 4 4 7 2 2 2" xfId="4654"/>
    <cellStyle name="Normal 3 2 4 4 7 2 2 2 2" xfId="25050"/>
    <cellStyle name="Normal 3 2 4 4 7 2 2 2 2 2" xfId="54962"/>
    <cellStyle name="Normal 3 2 4 4 7 2 2 2 3" xfId="34568"/>
    <cellStyle name="Normal 3 2 4 4 7 2 2 3" xfId="17572"/>
    <cellStyle name="Normal 3 2 4 4 7 2 2 3 2" xfId="47484"/>
    <cellStyle name="Normal 3 2 4 4 7 2 2 4" xfId="34567"/>
    <cellStyle name="Normal 3 2 4 4 7 2 3" xfId="4655"/>
    <cellStyle name="Normal 3 2 4 4 7 2 3 2" xfId="25049"/>
    <cellStyle name="Normal 3 2 4 4 7 2 3 2 2" xfId="54961"/>
    <cellStyle name="Normal 3 2 4 4 7 2 3 3" xfId="34569"/>
    <cellStyle name="Normal 3 2 4 4 7 2 4" xfId="17571"/>
    <cellStyle name="Normal 3 2 4 4 7 2 4 2" xfId="47483"/>
    <cellStyle name="Normal 3 2 4 4 7 2 5" xfId="34566"/>
    <cellStyle name="Normal 3 2 4 4 7 3" xfId="4656"/>
    <cellStyle name="Normal 3 2 4 4 7 3 2" xfId="4657"/>
    <cellStyle name="Normal 3 2 4 4 7 3 2 2" xfId="25051"/>
    <cellStyle name="Normal 3 2 4 4 7 3 2 2 2" xfId="54963"/>
    <cellStyle name="Normal 3 2 4 4 7 3 2 3" xfId="34571"/>
    <cellStyle name="Normal 3 2 4 4 7 3 3" xfId="17573"/>
    <cellStyle name="Normal 3 2 4 4 7 3 3 2" xfId="47485"/>
    <cellStyle name="Normal 3 2 4 4 7 3 4" xfId="34570"/>
    <cellStyle name="Normal 3 2 4 4 7 4" xfId="4658"/>
    <cellStyle name="Normal 3 2 4 4 7 4 2" xfId="25048"/>
    <cellStyle name="Normal 3 2 4 4 7 4 2 2" xfId="54960"/>
    <cellStyle name="Normal 3 2 4 4 7 4 3" xfId="34572"/>
    <cellStyle name="Normal 3 2 4 4 7 5" xfId="17570"/>
    <cellStyle name="Normal 3 2 4 4 7 5 2" xfId="47482"/>
    <cellStyle name="Normal 3 2 4 4 7 6" xfId="34565"/>
    <cellStyle name="Normal 3 2 4 4 8" xfId="4659"/>
    <cellStyle name="Normal 3 2 4 4 8 2" xfId="4660"/>
    <cellStyle name="Normal 3 2 4 4 8 2 2" xfId="4661"/>
    <cellStyle name="Normal 3 2 4 4 8 2 2 2" xfId="4662"/>
    <cellStyle name="Normal 3 2 4 4 8 2 2 2 2" xfId="25054"/>
    <cellStyle name="Normal 3 2 4 4 8 2 2 2 2 2" xfId="54966"/>
    <cellStyle name="Normal 3 2 4 4 8 2 2 2 3" xfId="34576"/>
    <cellStyle name="Normal 3 2 4 4 8 2 2 3" xfId="17576"/>
    <cellStyle name="Normal 3 2 4 4 8 2 2 3 2" xfId="47488"/>
    <cellStyle name="Normal 3 2 4 4 8 2 2 4" xfId="34575"/>
    <cellStyle name="Normal 3 2 4 4 8 2 3" xfId="4663"/>
    <cellStyle name="Normal 3 2 4 4 8 2 3 2" xfId="25053"/>
    <cellStyle name="Normal 3 2 4 4 8 2 3 2 2" xfId="54965"/>
    <cellStyle name="Normal 3 2 4 4 8 2 3 3" xfId="34577"/>
    <cellStyle name="Normal 3 2 4 4 8 2 4" xfId="17575"/>
    <cellStyle name="Normal 3 2 4 4 8 2 4 2" xfId="47487"/>
    <cellStyle name="Normal 3 2 4 4 8 2 5" xfId="34574"/>
    <cellStyle name="Normal 3 2 4 4 8 3" xfId="4664"/>
    <cellStyle name="Normal 3 2 4 4 8 3 2" xfId="4665"/>
    <cellStyle name="Normal 3 2 4 4 8 3 2 2" xfId="25055"/>
    <cellStyle name="Normal 3 2 4 4 8 3 2 2 2" xfId="54967"/>
    <cellStyle name="Normal 3 2 4 4 8 3 2 3" xfId="34579"/>
    <cellStyle name="Normal 3 2 4 4 8 3 3" xfId="17577"/>
    <cellStyle name="Normal 3 2 4 4 8 3 3 2" xfId="47489"/>
    <cellStyle name="Normal 3 2 4 4 8 3 4" xfId="34578"/>
    <cellStyle name="Normal 3 2 4 4 8 4" xfId="4666"/>
    <cellStyle name="Normal 3 2 4 4 8 4 2" xfId="25052"/>
    <cellStyle name="Normal 3 2 4 4 8 4 2 2" xfId="54964"/>
    <cellStyle name="Normal 3 2 4 4 8 4 3" xfId="34580"/>
    <cellStyle name="Normal 3 2 4 4 8 5" xfId="17574"/>
    <cellStyle name="Normal 3 2 4 4 8 5 2" xfId="47486"/>
    <cellStyle name="Normal 3 2 4 4 8 6" xfId="34573"/>
    <cellStyle name="Normal 3 2 4 4 9" xfId="4667"/>
    <cellStyle name="Normal 3 2 4 4 9 2" xfId="4668"/>
    <cellStyle name="Normal 3 2 4 4 9 2 2" xfId="4669"/>
    <cellStyle name="Normal 3 2 4 4 9 2 2 2" xfId="25057"/>
    <cellStyle name="Normal 3 2 4 4 9 2 2 2 2" xfId="54969"/>
    <cellStyle name="Normal 3 2 4 4 9 2 2 3" xfId="34583"/>
    <cellStyle name="Normal 3 2 4 4 9 2 3" xfId="17579"/>
    <cellStyle name="Normal 3 2 4 4 9 2 3 2" xfId="47491"/>
    <cellStyle name="Normal 3 2 4 4 9 2 4" xfId="34582"/>
    <cellStyle name="Normal 3 2 4 4 9 3" xfId="4670"/>
    <cellStyle name="Normal 3 2 4 4 9 3 2" xfId="25056"/>
    <cellStyle name="Normal 3 2 4 4 9 3 2 2" xfId="54968"/>
    <cellStyle name="Normal 3 2 4 4 9 3 3" xfId="34584"/>
    <cellStyle name="Normal 3 2 4 4 9 4" xfId="17578"/>
    <cellStyle name="Normal 3 2 4 4 9 4 2" xfId="47490"/>
    <cellStyle name="Normal 3 2 4 4 9 5" xfId="34581"/>
    <cellStyle name="Normal 3 2 4 5" xfId="355"/>
    <cellStyle name="Normal 3 2 4 5 2" xfId="4671"/>
    <cellStyle name="Normal 3 2 4 5 2 2" xfId="4672"/>
    <cellStyle name="Normal 3 2 4 5 2 2 2" xfId="4673"/>
    <cellStyle name="Normal 3 2 4 5 2 2 2 2" xfId="4674"/>
    <cellStyle name="Normal 3 2 4 5 2 2 2 2 2" xfId="25060"/>
    <cellStyle name="Normal 3 2 4 5 2 2 2 2 2 2" xfId="54972"/>
    <cellStyle name="Normal 3 2 4 5 2 2 2 2 3" xfId="34588"/>
    <cellStyle name="Normal 3 2 4 5 2 2 2 3" xfId="17582"/>
    <cellStyle name="Normal 3 2 4 5 2 2 2 3 2" xfId="47494"/>
    <cellStyle name="Normal 3 2 4 5 2 2 2 4" xfId="34587"/>
    <cellStyle name="Normal 3 2 4 5 2 2 3" xfId="4675"/>
    <cellStyle name="Normal 3 2 4 5 2 2 3 2" xfId="25059"/>
    <cellStyle name="Normal 3 2 4 5 2 2 3 2 2" xfId="54971"/>
    <cellStyle name="Normal 3 2 4 5 2 2 3 3" xfId="34589"/>
    <cellStyle name="Normal 3 2 4 5 2 2 4" xfId="17581"/>
    <cellStyle name="Normal 3 2 4 5 2 2 4 2" xfId="47493"/>
    <cellStyle name="Normal 3 2 4 5 2 2 5" xfId="34586"/>
    <cellStyle name="Normal 3 2 4 5 2 3" xfId="4676"/>
    <cellStyle name="Normal 3 2 4 5 2 3 2" xfId="4677"/>
    <cellStyle name="Normal 3 2 4 5 2 3 2 2" xfId="25061"/>
    <cellStyle name="Normal 3 2 4 5 2 3 2 2 2" xfId="54973"/>
    <cellStyle name="Normal 3 2 4 5 2 3 2 3" xfId="34591"/>
    <cellStyle name="Normal 3 2 4 5 2 3 3" xfId="17583"/>
    <cellStyle name="Normal 3 2 4 5 2 3 3 2" xfId="47495"/>
    <cellStyle name="Normal 3 2 4 5 2 3 4" xfId="34590"/>
    <cellStyle name="Normal 3 2 4 5 2 4" xfId="4678"/>
    <cellStyle name="Normal 3 2 4 5 2 4 2" xfId="25058"/>
    <cellStyle name="Normal 3 2 4 5 2 4 2 2" xfId="54970"/>
    <cellStyle name="Normal 3 2 4 5 2 4 3" xfId="34592"/>
    <cellStyle name="Normal 3 2 4 5 2 5" xfId="17580"/>
    <cellStyle name="Normal 3 2 4 5 2 5 2" xfId="47492"/>
    <cellStyle name="Normal 3 2 4 5 2 6" xfId="34585"/>
    <cellStyle name="Normal 3 2 4 5 3" xfId="4679"/>
    <cellStyle name="Normal 3 2 4 5 3 2" xfId="4680"/>
    <cellStyle name="Normal 3 2 4 5 3 2 2" xfId="4681"/>
    <cellStyle name="Normal 3 2 4 5 3 2 2 2" xfId="4682"/>
    <cellStyle name="Normal 3 2 4 5 3 2 2 2 2" xfId="25064"/>
    <cellStyle name="Normal 3 2 4 5 3 2 2 2 2 2" xfId="54976"/>
    <cellStyle name="Normal 3 2 4 5 3 2 2 2 3" xfId="34596"/>
    <cellStyle name="Normal 3 2 4 5 3 2 2 3" xfId="17586"/>
    <cellStyle name="Normal 3 2 4 5 3 2 2 3 2" xfId="47498"/>
    <cellStyle name="Normal 3 2 4 5 3 2 2 4" xfId="34595"/>
    <cellStyle name="Normal 3 2 4 5 3 2 3" xfId="4683"/>
    <cellStyle name="Normal 3 2 4 5 3 2 3 2" xfId="25063"/>
    <cellStyle name="Normal 3 2 4 5 3 2 3 2 2" xfId="54975"/>
    <cellStyle name="Normal 3 2 4 5 3 2 3 3" xfId="34597"/>
    <cellStyle name="Normal 3 2 4 5 3 2 4" xfId="17585"/>
    <cellStyle name="Normal 3 2 4 5 3 2 4 2" xfId="47497"/>
    <cellStyle name="Normal 3 2 4 5 3 2 5" xfId="34594"/>
    <cellStyle name="Normal 3 2 4 5 3 3" xfId="4684"/>
    <cellStyle name="Normal 3 2 4 5 3 3 2" xfId="4685"/>
    <cellStyle name="Normal 3 2 4 5 3 3 2 2" xfId="25065"/>
    <cellStyle name="Normal 3 2 4 5 3 3 2 2 2" xfId="54977"/>
    <cellStyle name="Normal 3 2 4 5 3 3 2 3" xfId="34599"/>
    <cellStyle name="Normal 3 2 4 5 3 3 3" xfId="17587"/>
    <cellStyle name="Normal 3 2 4 5 3 3 3 2" xfId="47499"/>
    <cellStyle name="Normal 3 2 4 5 3 3 4" xfId="34598"/>
    <cellStyle name="Normal 3 2 4 5 3 4" xfId="4686"/>
    <cellStyle name="Normal 3 2 4 5 3 4 2" xfId="25062"/>
    <cellStyle name="Normal 3 2 4 5 3 4 2 2" xfId="54974"/>
    <cellStyle name="Normal 3 2 4 5 3 4 3" xfId="34600"/>
    <cellStyle name="Normal 3 2 4 5 3 5" xfId="17584"/>
    <cellStyle name="Normal 3 2 4 5 3 5 2" xfId="47496"/>
    <cellStyle name="Normal 3 2 4 5 3 6" xfId="34593"/>
    <cellStyle name="Normal 3 2 4 5 4" xfId="4687"/>
    <cellStyle name="Normal 3 2 4 5 4 2" xfId="4688"/>
    <cellStyle name="Normal 3 2 4 5 4 2 2" xfId="4689"/>
    <cellStyle name="Normal 3 2 4 5 4 2 2 2" xfId="25067"/>
    <cellStyle name="Normal 3 2 4 5 4 2 2 2 2" xfId="54979"/>
    <cellStyle name="Normal 3 2 4 5 4 2 2 3" xfId="34603"/>
    <cellStyle name="Normal 3 2 4 5 4 2 3" xfId="17589"/>
    <cellStyle name="Normal 3 2 4 5 4 2 3 2" xfId="47501"/>
    <cellStyle name="Normal 3 2 4 5 4 2 4" xfId="34602"/>
    <cellStyle name="Normal 3 2 4 5 4 3" xfId="4690"/>
    <cellStyle name="Normal 3 2 4 5 4 3 2" xfId="25066"/>
    <cellStyle name="Normal 3 2 4 5 4 3 2 2" xfId="54978"/>
    <cellStyle name="Normal 3 2 4 5 4 3 3" xfId="34604"/>
    <cellStyle name="Normal 3 2 4 5 4 4" xfId="17588"/>
    <cellStyle name="Normal 3 2 4 5 4 4 2" xfId="47500"/>
    <cellStyle name="Normal 3 2 4 5 4 5" xfId="34601"/>
    <cellStyle name="Normal 3 2 4 5 5" xfId="4691"/>
    <cellStyle name="Normal 3 2 4 5 5 2" xfId="4692"/>
    <cellStyle name="Normal 3 2 4 5 5 2 2" xfId="25068"/>
    <cellStyle name="Normal 3 2 4 5 5 2 2 2" xfId="54980"/>
    <cellStyle name="Normal 3 2 4 5 5 2 3" xfId="34606"/>
    <cellStyle name="Normal 3 2 4 5 5 3" xfId="17590"/>
    <cellStyle name="Normal 3 2 4 5 5 3 2" xfId="47502"/>
    <cellStyle name="Normal 3 2 4 5 5 4" xfId="34605"/>
    <cellStyle name="Normal 3 2 4 5 6" xfId="4693"/>
    <cellStyle name="Normal 3 2 4 5 6 2" xfId="22819"/>
    <cellStyle name="Normal 3 2 4 5 6 2 2" xfId="52731"/>
    <cellStyle name="Normal 3 2 4 5 6 3" xfId="34607"/>
    <cellStyle name="Normal 3 2 4 5 7" xfId="15341"/>
    <cellStyle name="Normal 3 2 4 5 7 2" xfId="45253"/>
    <cellStyle name="Normal 3 2 4 5 8" xfId="30297"/>
    <cellStyle name="Normal 3 2 4 6" xfId="229"/>
    <cellStyle name="Normal 3 2 4 6 2" xfId="4694"/>
    <cellStyle name="Normal 3 2 4 6 2 2" xfId="4695"/>
    <cellStyle name="Normal 3 2 4 6 2 2 2" xfId="4696"/>
    <cellStyle name="Normal 3 2 4 6 2 2 2 2" xfId="4697"/>
    <cellStyle name="Normal 3 2 4 6 2 2 2 2 2" xfId="25071"/>
    <cellStyle name="Normal 3 2 4 6 2 2 2 2 2 2" xfId="54983"/>
    <cellStyle name="Normal 3 2 4 6 2 2 2 2 3" xfId="34611"/>
    <cellStyle name="Normal 3 2 4 6 2 2 2 3" xfId="17593"/>
    <cellStyle name="Normal 3 2 4 6 2 2 2 3 2" xfId="47505"/>
    <cellStyle name="Normal 3 2 4 6 2 2 2 4" xfId="34610"/>
    <cellStyle name="Normal 3 2 4 6 2 2 3" xfId="4698"/>
    <cellStyle name="Normal 3 2 4 6 2 2 3 2" xfId="25070"/>
    <cellStyle name="Normal 3 2 4 6 2 2 3 2 2" xfId="54982"/>
    <cellStyle name="Normal 3 2 4 6 2 2 3 3" xfId="34612"/>
    <cellStyle name="Normal 3 2 4 6 2 2 4" xfId="17592"/>
    <cellStyle name="Normal 3 2 4 6 2 2 4 2" xfId="47504"/>
    <cellStyle name="Normal 3 2 4 6 2 2 5" xfId="34609"/>
    <cellStyle name="Normal 3 2 4 6 2 3" xfId="4699"/>
    <cellStyle name="Normal 3 2 4 6 2 3 2" xfId="4700"/>
    <cellStyle name="Normal 3 2 4 6 2 3 2 2" xfId="25072"/>
    <cellStyle name="Normal 3 2 4 6 2 3 2 2 2" xfId="54984"/>
    <cellStyle name="Normal 3 2 4 6 2 3 2 3" xfId="34614"/>
    <cellStyle name="Normal 3 2 4 6 2 3 3" xfId="17594"/>
    <cellStyle name="Normal 3 2 4 6 2 3 3 2" xfId="47506"/>
    <cellStyle name="Normal 3 2 4 6 2 3 4" xfId="34613"/>
    <cellStyle name="Normal 3 2 4 6 2 4" xfId="4701"/>
    <cellStyle name="Normal 3 2 4 6 2 4 2" xfId="25069"/>
    <cellStyle name="Normal 3 2 4 6 2 4 2 2" xfId="54981"/>
    <cellStyle name="Normal 3 2 4 6 2 4 3" xfId="34615"/>
    <cellStyle name="Normal 3 2 4 6 2 5" xfId="17591"/>
    <cellStyle name="Normal 3 2 4 6 2 5 2" xfId="47503"/>
    <cellStyle name="Normal 3 2 4 6 2 6" xfId="34608"/>
    <cellStyle name="Normal 3 2 4 6 3" xfId="4702"/>
    <cellStyle name="Normal 3 2 4 6 3 2" xfId="4703"/>
    <cellStyle name="Normal 3 2 4 6 3 2 2" xfId="4704"/>
    <cellStyle name="Normal 3 2 4 6 3 2 2 2" xfId="4705"/>
    <cellStyle name="Normal 3 2 4 6 3 2 2 2 2" xfId="25075"/>
    <cellStyle name="Normal 3 2 4 6 3 2 2 2 2 2" xfId="54987"/>
    <cellStyle name="Normal 3 2 4 6 3 2 2 2 3" xfId="34619"/>
    <cellStyle name="Normal 3 2 4 6 3 2 2 3" xfId="17597"/>
    <cellStyle name="Normal 3 2 4 6 3 2 2 3 2" xfId="47509"/>
    <cellStyle name="Normal 3 2 4 6 3 2 2 4" xfId="34618"/>
    <cellStyle name="Normal 3 2 4 6 3 2 3" xfId="4706"/>
    <cellStyle name="Normal 3 2 4 6 3 2 3 2" xfId="25074"/>
    <cellStyle name="Normal 3 2 4 6 3 2 3 2 2" xfId="54986"/>
    <cellStyle name="Normal 3 2 4 6 3 2 3 3" xfId="34620"/>
    <cellStyle name="Normal 3 2 4 6 3 2 4" xfId="17596"/>
    <cellStyle name="Normal 3 2 4 6 3 2 4 2" xfId="47508"/>
    <cellStyle name="Normal 3 2 4 6 3 2 5" xfId="34617"/>
    <cellStyle name="Normal 3 2 4 6 3 3" xfId="4707"/>
    <cellStyle name="Normal 3 2 4 6 3 3 2" xfId="4708"/>
    <cellStyle name="Normal 3 2 4 6 3 3 2 2" xfId="25076"/>
    <cellStyle name="Normal 3 2 4 6 3 3 2 2 2" xfId="54988"/>
    <cellStyle name="Normal 3 2 4 6 3 3 2 3" xfId="34622"/>
    <cellStyle name="Normal 3 2 4 6 3 3 3" xfId="17598"/>
    <cellStyle name="Normal 3 2 4 6 3 3 3 2" xfId="47510"/>
    <cellStyle name="Normal 3 2 4 6 3 3 4" xfId="34621"/>
    <cellStyle name="Normal 3 2 4 6 3 4" xfId="4709"/>
    <cellStyle name="Normal 3 2 4 6 3 4 2" xfId="25073"/>
    <cellStyle name="Normal 3 2 4 6 3 4 2 2" xfId="54985"/>
    <cellStyle name="Normal 3 2 4 6 3 4 3" xfId="34623"/>
    <cellStyle name="Normal 3 2 4 6 3 5" xfId="17595"/>
    <cellStyle name="Normal 3 2 4 6 3 5 2" xfId="47507"/>
    <cellStyle name="Normal 3 2 4 6 3 6" xfId="34616"/>
    <cellStyle name="Normal 3 2 4 6 4" xfId="4710"/>
    <cellStyle name="Normal 3 2 4 6 4 2" xfId="4711"/>
    <cellStyle name="Normal 3 2 4 6 4 2 2" xfId="4712"/>
    <cellStyle name="Normal 3 2 4 6 4 2 2 2" xfId="25078"/>
    <cellStyle name="Normal 3 2 4 6 4 2 2 2 2" xfId="54990"/>
    <cellStyle name="Normal 3 2 4 6 4 2 2 3" xfId="34626"/>
    <cellStyle name="Normal 3 2 4 6 4 2 3" xfId="17600"/>
    <cellStyle name="Normal 3 2 4 6 4 2 3 2" xfId="47512"/>
    <cellStyle name="Normal 3 2 4 6 4 2 4" xfId="34625"/>
    <cellStyle name="Normal 3 2 4 6 4 3" xfId="4713"/>
    <cellStyle name="Normal 3 2 4 6 4 3 2" xfId="25077"/>
    <cellStyle name="Normal 3 2 4 6 4 3 2 2" xfId="54989"/>
    <cellStyle name="Normal 3 2 4 6 4 3 3" xfId="34627"/>
    <cellStyle name="Normal 3 2 4 6 4 4" xfId="17599"/>
    <cellStyle name="Normal 3 2 4 6 4 4 2" xfId="47511"/>
    <cellStyle name="Normal 3 2 4 6 4 5" xfId="34624"/>
    <cellStyle name="Normal 3 2 4 6 5" xfId="4714"/>
    <cellStyle name="Normal 3 2 4 6 5 2" xfId="4715"/>
    <cellStyle name="Normal 3 2 4 6 5 2 2" xfId="25079"/>
    <cellStyle name="Normal 3 2 4 6 5 2 2 2" xfId="54991"/>
    <cellStyle name="Normal 3 2 4 6 5 2 3" xfId="34629"/>
    <cellStyle name="Normal 3 2 4 6 5 3" xfId="17601"/>
    <cellStyle name="Normal 3 2 4 6 5 3 2" xfId="47513"/>
    <cellStyle name="Normal 3 2 4 6 5 4" xfId="34628"/>
    <cellStyle name="Normal 3 2 4 6 6" xfId="4716"/>
    <cellStyle name="Normal 3 2 4 6 6 2" xfId="22693"/>
    <cellStyle name="Normal 3 2 4 6 6 2 2" xfId="52605"/>
    <cellStyle name="Normal 3 2 4 6 6 3" xfId="34630"/>
    <cellStyle name="Normal 3 2 4 6 7" xfId="15215"/>
    <cellStyle name="Normal 3 2 4 6 7 2" xfId="45127"/>
    <cellStyle name="Normal 3 2 4 6 8" xfId="30171"/>
    <cellStyle name="Normal 3 2 4 7" xfId="481"/>
    <cellStyle name="Normal 3 2 4 7 2" xfId="4717"/>
    <cellStyle name="Normal 3 2 4 7 2 2" xfId="4718"/>
    <cellStyle name="Normal 3 2 4 7 2 2 2" xfId="4719"/>
    <cellStyle name="Normal 3 2 4 7 2 2 2 2" xfId="4720"/>
    <cellStyle name="Normal 3 2 4 7 2 2 2 2 2" xfId="25082"/>
    <cellStyle name="Normal 3 2 4 7 2 2 2 2 2 2" xfId="54994"/>
    <cellStyle name="Normal 3 2 4 7 2 2 2 2 3" xfId="34634"/>
    <cellStyle name="Normal 3 2 4 7 2 2 2 3" xfId="17604"/>
    <cellStyle name="Normal 3 2 4 7 2 2 2 3 2" xfId="47516"/>
    <cellStyle name="Normal 3 2 4 7 2 2 2 4" xfId="34633"/>
    <cellStyle name="Normal 3 2 4 7 2 2 3" xfId="4721"/>
    <cellStyle name="Normal 3 2 4 7 2 2 3 2" xfId="25081"/>
    <cellStyle name="Normal 3 2 4 7 2 2 3 2 2" xfId="54993"/>
    <cellStyle name="Normal 3 2 4 7 2 2 3 3" xfId="34635"/>
    <cellStyle name="Normal 3 2 4 7 2 2 4" xfId="17603"/>
    <cellStyle name="Normal 3 2 4 7 2 2 4 2" xfId="47515"/>
    <cellStyle name="Normal 3 2 4 7 2 2 5" xfId="34632"/>
    <cellStyle name="Normal 3 2 4 7 2 3" xfId="4722"/>
    <cellStyle name="Normal 3 2 4 7 2 3 2" xfId="4723"/>
    <cellStyle name="Normal 3 2 4 7 2 3 2 2" xfId="25083"/>
    <cellStyle name="Normal 3 2 4 7 2 3 2 2 2" xfId="54995"/>
    <cellStyle name="Normal 3 2 4 7 2 3 2 3" xfId="34637"/>
    <cellStyle name="Normal 3 2 4 7 2 3 3" xfId="17605"/>
    <cellStyle name="Normal 3 2 4 7 2 3 3 2" xfId="47517"/>
    <cellStyle name="Normal 3 2 4 7 2 3 4" xfId="34636"/>
    <cellStyle name="Normal 3 2 4 7 2 4" xfId="4724"/>
    <cellStyle name="Normal 3 2 4 7 2 4 2" xfId="25080"/>
    <cellStyle name="Normal 3 2 4 7 2 4 2 2" xfId="54992"/>
    <cellStyle name="Normal 3 2 4 7 2 4 3" xfId="34638"/>
    <cellStyle name="Normal 3 2 4 7 2 5" xfId="17602"/>
    <cellStyle name="Normal 3 2 4 7 2 5 2" xfId="47514"/>
    <cellStyle name="Normal 3 2 4 7 2 6" xfId="34631"/>
    <cellStyle name="Normal 3 2 4 7 3" xfId="4725"/>
    <cellStyle name="Normal 3 2 4 7 3 2" xfId="4726"/>
    <cellStyle name="Normal 3 2 4 7 3 2 2" xfId="4727"/>
    <cellStyle name="Normal 3 2 4 7 3 2 2 2" xfId="25085"/>
    <cellStyle name="Normal 3 2 4 7 3 2 2 2 2" xfId="54997"/>
    <cellStyle name="Normal 3 2 4 7 3 2 2 3" xfId="34641"/>
    <cellStyle name="Normal 3 2 4 7 3 2 3" xfId="17607"/>
    <cellStyle name="Normal 3 2 4 7 3 2 3 2" xfId="47519"/>
    <cellStyle name="Normal 3 2 4 7 3 2 4" xfId="34640"/>
    <cellStyle name="Normal 3 2 4 7 3 3" xfId="4728"/>
    <cellStyle name="Normal 3 2 4 7 3 3 2" xfId="25084"/>
    <cellStyle name="Normal 3 2 4 7 3 3 2 2" xfId="54996"/>
    <cellStyle name="Normal 3 2 4 7 3 3 3" xfId="34642"/>
    <cellStyle name="Normal 3 2 4 7 3 4" xfId="17606"/>
    <cellStyle name="Normal 3 2 4 7 3 4 2" xfId="47518"/>
    <cellStyle name="Normal 3 2 4 7 3 5" xfId="34639"/>
    <cellStyle name="Normal 3 2 4 7 4" xfId="4729"/>
    <cellStyle name="Normal 3 2 4 7 4 2" xfId="4730"/>
    <cellStyle name="Normal 3 2 4 7 4 2 2" xfId="25086"/>
    <cellStyle name="Normal 3 2 4 7 4 2 2 2" xfId="54998"/>
    <cellStyle name="Normal 3 2 4 7 4 2 3" xfId="34644"/>
    <cellStyle name="Normal 3 2 4 7 4 3" xfId="17608"/>
    <cellStyle name="Normal 3 2 4 7 4 3 2" xfId="47520"/>
    <cellStyle name="Normal 3 2 4 7 4 4" xfId="34643"/>
    <cellStyle name="Normal 3 2 4 7 5" xfId="4731"/>
    <cellStyle name="Normal 3 2 4 7 5 2" xfId="22944"/>
    <cellStyle name="Normal 3 2 4 7 5 2 2" xfId="52856"/>
    <cellStyle name="Normal 3 2 4 7 5 3" xfId="34645"/>
    <cellStyle name="Normal 3 2 4 7 6" xfId="15466"/>
    <cellStyle name="Normal 3 2 4 7 6 2" xfId="45378"/>
    <cellStyle name="Normal 3 2 4 7 7" xfId="30422"/>
    <cellStyle name="Normal 3 2 4 8" xfId="606"/>
    <cellStyle name="Normal 3 2 4 8 2" xfId="4732"/>
    <cellStyle name="Normal 3 2 4 8 2 2" xfId="4733"/>
    <cellStyle name="Normal 3 2 4 8 2 2 2" xfId="4734"/>
    <cellStyle name="Normal 3 2 4 8 2 2 2 2" xfId="4735"/>
    <cellStyle name="Normal 3 2 4 8 2 2 2 2 2" xfId="25089"/>
    <cellStyle name="Normal 3 2 4 8 2 2 2 2 2 2" xfId="55001"/>
    <cellStyle name="Normal 3 2 4 8 2 2 2 2 3" xfId="34649"/>
    <cellStyle name="Normal 3 2 4 8 2 2 2 3" xfId="17611"/>
    <cellStyle name="Normal 3 2 4 8 2 2 2 3 2" xfId="47523"/>
    <cellStyle name="Normal 3 2 4 8 2 2 2 4" xfId="34648"/>
    <cellStyle name="Normal 3 2 4 8 2 2 3" xfId="4736"/>
    <cellStyle name="Normal 3 2 4 8 2 2 3 2" xfId="25088"/>
    <cellStyle name="Normal 3 2 4 8 2 2 3 2 2" xfId="55000"/>
    <cellStyle name="Normal 3 2 4 8 2 2 3 3" xfId="34650"/>
    <cellStyle name="Normal 3 2 4 8 2 2 4" xfId="17610"/>
    <cellStyle name="Normal 3 2 4 8 2 2 4 2" xfId="47522"/>
    <cellStyle name="Normal 3 2 4 8 2 2 5" xfId="34647"/>
    <cellStyle name="Normal 3 2 4 8 2 3" xfId="4737"/>
    <cellStyle name="Normal 3 2 4 8 2 3 2" xfId="4738"/>
    <cellStyle name="Normal 3 2 4 8 2 3 2 2" xfId="25090"/>
    <cellStyle name="Normal 3 2 4 8 2 3 2 2 2" xfId="55002"/>
    <cellStyle name="Normal 3 2 4 8 2 3 2 3" xfId="34652"/>
    <cellStyle name="Normal 3 2 4 8 2 3 3" xfId="17612"/>
    <cellStyle name="Normal 3 2 4 8 2 3 3 2" xfId="47524"/>
    <cellStyle name="Normal 3 2 4 8 2 3 4" xfId="34651"/>
    <cellStyle name="Normal 3 2 4 8 2 4" xfId="4739"/>
    <cellStyle name="Normal 3 2 4 8 2 4 2" xfId="25087"/>
    <cellStyle name="Normal 3 2 4 8 2 4 2 2" xfId="54999"/>
    <cellStyle name="Normal 3 2 4 8 2 4 3" xfId="34653"/>
    <cellStyle name="Normal 3 2 4 8 2 5" xfId="17609"/>
    <cellStyle name="Normal 3 2 4 8 2 5 2" xfId="47521"/>
    <cellStyle name="Normal 3 2 4 8 2 6" xfId="34646"/>
    <cellStyle name="Normal 3 2 4 8 3" xfId="4740"/>
    <cellStyle name="Normal 3 2 4 8 3 2" xfId="4741"/>
    <cellStyle name="Normal 3 2 4 8 3 2 2" xfId="4742"/>
    <cellStyle name="Normal 3 2 4 8 3 2 2 2" xfId="25092"/>
    <cellStyle name="Normal 3 2 4 8 3 2 2 2 2" xfId="55004"/>
    <cellStyle name="Normal 3 2 4 8 3 2 2 3" xfId="34656"/>
    <cellStyle name="Normal 3 2 4 8 3 2 3" xfId="17614"/>
    <cellStyle name="Normal 3 2 4 8 3 2 3 2" xfId="47526"/>
    <cellStyle name="Normal 3 2 4 8 3 2 4" xfId="34655"/>
    <cellStyle name="Normal 3 2 4 8 3 3" xfId="4743"/>
    <cellStyle name="Normal 3 2 4 8 3 3 2" xfId="25091"/>
    <cellStyle name="Normal 3 2 4 8 3 3 2 2" xfId="55003"/>
    <cellStyle name="Normal 3 2 4 8 3 3 3" xfId="34657"/>
    <cellStyle name="Normal 3 2 4 8 3 4" xfId="17613"/>
    <cellStyle name="Normal 3 2 4 8 3 4 2" xfId="47525"/>
    <cellStyle name="Normal 3 2 4 8 3 5" xfId="34654"/>
    <cellStyle name="Normal 3 2 4 8 4" xfId="4744"/>
    <cellStyle name="Normal 3 2 4 8 4 2" xfId="4745"/>
    <cellStyle name="Normal 3 2 4 8 4 2 2" xfId="25093"/>
    <cellStyle name="Normal 3 2 4 8 4 2 2 2" xfId="55005"/>
    <cellStyle name="Normal 3 2 4 8 4 2 3" xfId="34659"/>
    <cellStyle name="Normal 3 2 4 8 4 3" xfId="17615"/>
    <cellStyle name="Normal 3 2 4 8 4 3 2" xfId="47527"/>
    <cellStyle name="Normal 3 2 4 8 4 4" xfId="34658"/>
    <cellStyle name="Normal 3 2 4 8 5" xfId="4746"/>
    <cellStyle name="Normal 3 2 4 8 5 2" xfId="23069"/>
    <cellStyle name="Normal 3 2 4 8 5 2 2" xfId="52981"/>
    <cellStyle name="Normal 3 2 4 8 5 3" xfId="34660"/>
    <cellStyle name="Normal 3 2 4 8 6" xfId="15591"/>
    <cellStyle name="Normal 3 2 4 8 6 2" xfId="45503"/>
    <cellStyle name="Normal 3 2 4 8 7" xfId="30547"/>
    <cellStyle name="Normal 3 2 4 9" xfId="4747"/>
    <cellStyle name="Normal 3 2 4 9 2" xfId="4748"/>
    <cellStyle name="Normal 3 2 4 9 2 2" xfId="4749"/>
    <cellStyle name="Normal 3 2 4 9 2 2 2" xfId="4750"/>
    <cellStyle name="Normal 3 2 4 9 2 2 2 2" xfId="4751"/>
    <cellStyle name="Normal 3 2 4 9 2 2 2 2 2" xfId="25097"/>
    <cellStyle name="Normal 3 2 4 9 2 2 2 2 2 2" xfId="55009"/>
    <cellStyle name="Normal 3 2 4 9 2 2 2 2 3" xfId="34665"/>
    <cellStyle name="Normal 3 2 4 9 2 2 2 3" xfId="17619"/>
    <cellStyle name="Normal 3 2 4 9 2 2 2 3 2" xfId="47531"/>
    <cellStyle name="Normal 3 2 4 9 2 2 2 4" xfId="34664"/>
    <cellStyle name="Normal 3 2 4 9 2 2 3" xfId="4752"/>
    <cellStyle name="Normal 3 2 4 9 2 2 3 2" xfId="25096"/>
    <cellStyle name="Normal 3 2 4 9 2 2 3 2 2" xfId="55008"/>
    <cellStyle name="Normal 3 2 4 9 2 2 3 3" xfId="34666"/>
    <cellStyle name="Normal 3 2 4 9 2 2 4" xfId="17618"/>
    <cellStyle name="Normal 3 2 4 9 2 2 4 2" xfId="47530"/>
    <cellStyle name="Normal 3 2 4 9 2 2 5" xfId="34663"/>
    <cellStyle name="Normal 3 2 4 9 2 3" xfId="4753"/>
    <cellStyle name="Normal 3 2 4 9 2 3 2" xfId="4754"/>
    <cellStyle name="Normal 3 2 4 9 2 3 2 2" xfId="25098"/>
    <cellStyle name="Normal 3 2 4 9 2 3 2 2 2" xfId="55010"/>
    <cellStyle name="Normal 3 2 4 9 2 3 2 3" xfId="34668"/>
    <cellStyle name="Normal 3 2 4 9 2 3 3" xfId="17620"/>
    <cellStyle name="Normal 3 2 4 9 2 3 3 2" xfId="47532"/>
    <cellStyle name="Normal 3 2 4 9 2 3 4" xfId="34667"/>
    <cellStyle name="Normal 3 2 4 9 2 4" xfId="4755"/>
    <cellStyle name="Normal 3 2 4 9 2 4 2" xfId="25095"/>
    <cellStyle name="Normal 3 2 4 9 2 4 2 2" xfId="55007"/>
    <cellStyle name="Normal 3 2 4 9 2 4 3" xfId="34669"/>
    <cellStyle name="Normal 3 2 4 9 2 5" xfId="17617"/>
    <cellStyle name="Normal 3 2 4 9 2 5 2" xfId="47529"/>
    <cellStyle name="Normal 3 2 4 9 2 6" xfId="34662"/>
    <cellStyle name="Normal 3 2 4 9 3" xfId="4756"/>
    <cellStyle name="Normal 3 2 4 9 3 2" xfId="4757"/>
    <cellStyle name="Normal 3 2 4 9 3 2 2" xfId="4758"/>
    <cellStyle name="Normal 3 2 4 9 3 2 2 2" xfId="25100"/>
    <cellStyle name="Normal 3 2 4 9 3 2 2 2 2" xfId="55012"/>
    <cellStyle name="Normal 3 2 4 9 3 2 2 3" xfId="34672"/>
    <cellStyle name="Normal 3 2 4 9 3 2 3" xfId="17622"/>
    <cellStyle name="Normal 3 2 4 9 3 2 3 2" xfId="47534"/>
    <cellStyle name="Normal 3 2 4 9 3 2 4" xfId="34671"/>
    <cellStyle name="Normal 3 2 4 9 3 3" xfId="4759"/>
    <cellStyle name="Normal 3 2 4 9 3 3 2" xfId="25099"/>
    <cellStyle name="Normal 3 2 4 9 3 3 2 2" xfId="55011"/>
    <cellStyle name="Normal 3 2 4 9 3 3 3" xfId="34673"/>
    <cellStyle name="Normal 3 2 4 9 3 4" xfId="17621"/>
    <cellStyle name="Normal 3 2 4 9 3 4 2" xfId="47533"/>
    <cellStyle name="Normal 3 2 4 9 3 5" xfId="34670"/>
    <cellStyle name="Normal 3 2 4 9 4" xfId="4760"/>
    <cellStyle name="Normal 3 2 4 9 4 2" xfId="4761"/>
    <cellStyle name="Normal 3 2 4 9 4 2 2" xfId="25101"/>
    <cellStyle name="Normal 3 2 4 9 4 2 2 2" xfId="55013"/>
    <cellStyle name="Normal 3 2 4 9 4 2 3" xfId="34675"/>
    <cellStyle name="Normal 3 2 4 9 4 3" xfId="17623"/>
    <cellStyle name="Normal 3 2 4 9 4 3 2" xfId="47535"/>
    <cellStyle name="Normal 3 2 4 9 4 4" xfId="34674"/>
    <cellStyle name="Normal 3 2 4 9 5" xfId="4762"/>
    <cellStyle name="Normal 3 2 4 9 5 2" xfId="25094"/>
    <cellStyle name="Normal 3 2 4 9 5 2 2" xfId="55006"/>
    <cellStyle name="Normal 3 2 4 9 5 3" xfId="34676"/>
    <cellStyle name="Normal 3 2 4 9 6" xfId="17616"/>
    <cellStyle name="Normal 3 2 4 9 6 2" xfId="47528"/>
    <cellStyle name="Normal 3 2 4 9 7" xfId="34661"/>
    <cellStyle name="Normal 3 2 5" xfId="85"/>
    <cellStyle name="Normal 3 2 5 10" xfId="4763"/>
    <cellStyle name="Normal 3 2 5 10 2" xfId="4764"/>
    <cellStyle name="Normal 3 2 5 10 2 2" xfId="4765"/>
    <cellStyle name="Normal 3 2 5 10 2 2 2" xfId="4766"/>
    <cellStyle name="Normal 3 2 5 10 2 2 2 2" xfId="25104"/>
    <cellStyle name="Normal 3 2 5 10 2 2 2 2 2" xfId="55016"/>
    <cellStyle name="Normal 3 2 5 10 2 2 2 3" xfId="34680"/>
    <cellStyle name="Normal 3 2 5 10 2 2 3" xfId="17626"/>
    <cellStyle name="Normal 3 2 5 10 2 2 3 2" xfId="47538"/>
    <cellStyle name="Normal 3 2 5 10 2 2 4" xfId="34679"/>
    <cellStyle name="Normal 3 2 5 10 2 3" xfId="4767"/>
    <cellStyle name="Normal 3 2 5 10 2 3 2" xfId="25103"/>
    <cellStyle name="Normal 3 2 5 10 2 3 2 2" xfId="55015"/>
    <cellStyle name="Normal 3 2 5 10 2 3 3" xfId="34681"/>
    <cellStyle name="Normal 3 2 5 10 2 4" xfId="17625"/>
    <cellStyle name="Normal 3 2 5 10 2 4 2" xfId="47537"/>
    <cellStyle name="Normal 3 2 5 10 2 5" xfId="34678"/>
    <cellStyle name="Normal 3 2 5 10 3" xfId="4768"/>
    <cellStyle name="Normal 3 2 5 10 3 2" xfId="4769"/>
    <cellStyle name="Normal 3 2 5 10 3 2 2" xfId="25105"/>
    <cellStyle name="Normal 3 2 5 10 3 2 2 2" xfId="55017"/>
    <cellStyle name="Normal 3 2 5 10 3 2 3" xfId="34683"/>
    <cellStyle name="Normal 3 2 5 10 3 3" xfId="17627"/>
    <cellStyle name="Normal 3 2 5 10 3 3 2" xfId="47539"/>
    <cellStyle name="Normal 3 2 5 10 3 4" xfId="34682"/>
    <cellStyle name="Normal 3 2 5 10 4" xfId="4770"/>
    <cellStyle name="Normal 3 2 5 10 4 2" xfId="25102"/>
    <cellStyle name="Normal 3 2 5 10 4 2 2" xfId="55014"/>
    <cellStyle name="Normal 3 2 5 10 4 3" xfId="34684"/>
    <cellStyle name="Normal 3 2 5 10 5" xfId="17624"/>
    <cellStyle name="Normal 3 2 5 10 5 2" xfId="47536"/>
    <cellStyle name="Normal 3 2 5 10 6" xfId="34677"/>
    <cellStyle name="Normal 3 2 5 11" xfId="4771"/>
    <cellStyle name="Normal 3 2 5 11 2" xfId="4772"/>
    <cellStyle name="Normal 3 2 5 11 2 2" xfId="4773"/>
    <cellStyle name="Normal 3 2 5 11 2 2 2" xfId="25107"/>
    <cellStyle name="Normal 3 2 5 11 2 2 2 2" xfId="55019"/>
    <cellStyle name="Normal 3 2 5 11 2 2 3" xfId="34687"/>
    <cellStyle name="Normal 3 2 5 11 2 3" xfId="17629"/>
    <cellStyle name="Normal 3 2 5 11 2 3 2" xfId="47541"/>
    <cellStyle name="Normal 3 2 5 11 2 4" xfId="34686"/>
    <cellStyle name="Normal 3 2 5 11 3" xfId="4774"/>
    <cellStyle name="Normal 3 2 5 11 3 2" xfId="25106"/>
    <cellStyle name="Normal 3 2 5 11 3 2 2" xfId="55018"/>
    <cellStyle name="Normal 3 2 5 11 3 3" xfId="34688"/>
    <cellStyle name="Normal 3 2 5 11 4" xfId="17628"/>
    <cellStyle name="Normal 3 2 5 11 4 2" xfId="47540"/>
    <cellStyle name="Normal 3 2 5 11 5" xfId="34685"/>
    <cellStyle name="Normal 3 2 5 12" xfId="4775"/>
    <cellStyle name="Normal 3 2 5 12 2" xfId="4776"/>
    <cellStyle name="Normal 3 2 5 12 2 2" xfId="25108"/>
    <cellStyle name="Normal 3 2 5 12 2 2 2" xfId="55020"/>
    <cellStyle name="Normal 3 2 5 12 2 3" xfId="34690"/>
    <cellStyle name="Normal 3 2 5 12 3" xfId="17630"/>
    <cellStyle name="Normal 3 2 5 12 3 2" xfId="47542"/>
    <cellStyle name="Normal 3 2 5 12 4" xfId="34689"/>
    <cellStyle name="Normal 3 2 5 13" xfId="4777"/>
    <cellStyle name="Normal 3 2 5 13 2" xfId="22575"/>
    <cellStyle name="Normal 3 2 5 13 2 2" xfId="52487"/>
    <cellStyle name="Normal 3 2 5 13 3" xfId="34691"/>
    <cellStyle name="Normal 3 2 5 14" xfId="15097"/>
    <cellStyle name="Normal 3 2 5 14 2" xfId="45009"/>
    <cellStyle name="Normal 3 2 5 15" xfId="30053"/>
    <cellStyle name="Normal 3 2 5 16" xfId="59959"/>
    <cellStyle name="Normal 3 2 5 2" xfId="145"/>
    <cellStyle name="Normal 3 2 5 2 10" xfId="4778"/>
    <cellStyle name="Normal 3 2 5 2 10 2" xfId="4779"/>
    <cellStyle name="Normal 3 2 5 2 10 2 2" xfId="25109"/>
    <cellStyle name="Normal 3 2 5 2 10 2 2 2" xfId="55021"/>
    <cellStyle name="Normal 3 2 5 2 10 2 3" xfId="34693"/>
    <cellStyle name="Normal 3 2 5 2 10 3" xfId="17631"/>
    <cellStyle name="Normal 3 2 5 2 10 3 2" xfId="47543"/>
    <cellStyle name="Normal 3 2 5 2 10 4" xfId="34692"/>
    <cellStyle name="Normal 3 2 5 2 11" xfId="4780"/>
    <cellStyle name="Normal 3 2 5 2 11 2" xfId="22609"/>
    <cellStyle name="Normal 3 2 5 2 11 2 2" xfId="52521"/>
    <cellStyle name="Normal 3 2 5 2 11 3" xfId="34694"/>
    <cellStyle name="Normal 3 2 5 2 12" xfId="15131"/>
    <cellStyle name="Normal 3 2 5 2 12 2" xfId="45043"/>
    <cellStyle name="Normal 3 2 5 2 13" xfId="30087"/>
    <cellStyle name="Normal 3 2 5 2 14" xfId="60006"/>
    <cellStyle name="Normal 3 2 5 2 2" xfId="401"/>
    <cellStyle name="Normal 3 2 5 2 2 2" xfId="4781"/>
    <cellStyle name="Normal 3 2 5 2 2 2 2" xfId="4782"/>
    <cellStyle name="Normal 3 2 5 2 2 2 2 2" xfId="4783"/>
    <cellStyle name="Normal 3 2 5 2 2 2 2 2 2" xfId="4784"/>
    <cellStyle name="Normal 3 2 5 2 2 2 2 2 2 2" xfId="25112"/>
    <cellStyle name="Normal 3 2 5 2 2 2 2 2 2 2 2" xfId="55024"/>
    <cellStyle name="Normal 3 2 5 2 2 2 2 2 2 3" xfId="34698"/>
    <cellStyle name="Normal 3 2 5 2 2 2 2 2 3" xfId="17634"/>
    <cellStyle name="Normal 3 2 5 2 2 2 2 2 3 2" xfId="47546"/>
    <cellStyle name="Normal 3 2 5 2 2 2 2 2 4" xfId="34697"/>
    <cellStyle name="Normal 3 2 5 2 2 2 2 3" xfId="4785"/>
    <cellStyle name="Normal 3 2 5 2 2 2 2 3 2" xfId="25111"/>
    <cellStyle name="Normal 3 2 5 2 2 2 2 3 2 2" xfId="55023"/>
    <cellStyle name="Normal 3 2 5 2 2 2 2 3 3" xfId="34699"/>
    <cellStyle name="Normal 3 2 5 2 2 2 2 4" xfId="17633"/>
    <cellStyle name="Normal 3 2 5 2 2 2 2 4 2" xfId="47545"/>
    <cellStyle name="Normal 3 2 5 2 2 2 2 5" xfId="34696"/>
    <cellStyle name="Normal 3 2 5 2 2 2 3" xfId="4786"/>
    <cellStyle name="Normal 3 2 5 2 2 2 3 2" xfId="4787"/>
    <cellStyle name="Normal 3 2 5 2 2 2 3 2 2" xfId="25113"/>
    <cellStyle name="Normal 3 2 5 2 2 2 3 2 2 2" xfId="55025"/>
    <cellStyle name="Normal 3 2 5 2 2 2 3 2 3" xfId="34701"/>
    <cellStyle name="Normal 3 2 5 2 2 2 3 3" xfId="17635"/>
    <cellStyle name="Normal 3 2 5 2 2 2 3 3 2" xfId="47547"/>
    <cellStyle name="Normal 3 2 5 2 2 2 3 4" xfId="34700"/>
    <cellStyle name="Normal 3 2 5 2 2 2 4" xfId="4788"/>
    <cellStyle name="Normal 3 2 5 2 2 2 4 2" xfId="25110"/>
    <cellStyle name="Normal 3 2 5 2 2 2 4 2 2" xfId="55022"/>
    <cellStyle name="Normal 3 2 5 2 2 2 4 3" xfId="34702"/>
    <cellStyle name="Normal 3 2 5 2 2 2 5" xfId="17632"/>
    <cellStyle name="Normal 3 2 5 2 2 2 5 2" xfId="47544"/>
    <cellStyle name="Normal 3 2 5 2 2 2 6" xfId="34695"/>
    <cellStyle name="Normal 3 2 5 2 2 3" xfId="4789"/>
    <cellStyle name="Normal 3 2 5 2 2 3 2" xfId="4790"/>
    <cellStyle name="Normal 3 2 5 2 2 3 2 2" xfId="4791"/>
    <cellStyle name="Normal 3 2 5 2 2 3 2 2 2" xfId="4792"/>
    <cellStyle name="Normal 3 2 5 2 2 3 2 2 2 2" xfId="25116"/>
    <cellStyle name="Normal 3 2 5 2 2 3 2 2 2 2 2" xfId="55028"/>
    <cellStyle name="Normal 3 2 5 2 2 3 2 2 2 3" xfId="34706"/>
    <cellStyle name="Normal 3 2 5 2 2 3 2 2 3" xfId="17638"/>
    <cellStyle name="Normal 3 2 5 2 2 3 2 2 3 2" xfId="47550"/>
    <cellStyle name="Normal 3 2 5 2 2 3 2 2 4" xfId="34705"/>
    <cellStyle name="Normal 3 2 5 2 2 3 2 3" xfId="4793"/>
    <cellStyle name="Normal 3 2 5 2 2 3 2 3 2" xfId="25115"/>
    <cellStyle name="Normal 3 2 5 2 2 3 2 3 2 2" xfId="55027"/>
    <cellStyle name="Normal 3 2 5 2 2 3 2 3 3" xfId="34707"/>
    <cellStyle name="Normal 3 2 5 2 2 3 2 4" xfId="17637"/>
    <cellStyle name="Normal 3 2 5 2 2 3 2 4 2" xfId="47549"/>
    <cellStyle name="Normal 3 2 5 2 2 3 2 5" xfId="34704"/>
    <cellStyle name="Normal 3 2 5 2 2 3 3" xfId="4794"/>
    <cellStyle name="Normal 3 2 5 2 2 3 3 2" xfId="4795"/>
    <cellStyle name="Normal 3 2 5 2 2 3 3 2 2" xfId="25117"/>
    <cellStyle name="Normal 3 2 5 2 2 3 3 2 2 2" xfId="55029"/>
    <cellStyle name="Normal 3 2 5 2 2 3 3 2 3" xfId="34709"/>
    <cellStyle name="Normal 3 2 5 2 2 3 3 3" xfId="17639"/>
    <cellStyle name="Normal 3 2 5 2 2 3 3 3 2" xfId="47551"/>
    <cellStyle name="Normal 3 2 5 2 2 3 3 4" xfId="34708"/>
    <cellStyle name="Normal 3 2 5 2 2 3 4" xfId="4796"/>
    <cellStyle name="Normal 3 2 5 2 2 3 4 2" xfId="25114"/>
    <cellStyle name="Normal 3 2 5 2 2 3 4 2 2" xfId="55026"/>
    <cellStyle name="Normal 3 2 5 2 2 3 4 3" xfId="34710"/>
    <cellStyle name="Normal 3 2 5 2 2 3 5" xfId="17636"/>
    <cellStyle name="Normal 3 2 5 2 2 3 5 2" xfId="47548"/>
    <cellStyle name="Normal 3 2 5 2 2 3 6" xfId="34703"/>
    <cellStyle name="Normal 3 2 5 2 2 4" xfId="4797"/>
    <cellStyle name="Normal 3 2 5 2 2 4 2" xfId="4798"/>
    <cellStyle name="Normal 3 2 5 2 2 4 2 2" xfId="4799"/>
    <cellStyle name="Normal 3 2 5 2 2 4 2 2 2" xfId="25119"/>
    <cellStyle name="Normal 3 2 5 2 2 4 2 2 2 2" xfId="55031"/>
    <cellStyle name="Normal 3 2 5 2 2 4 2 2 3" xfId="34713"/>
    <cellStyle name="Normal 3 2 5 2 2 4 2 3" xfId="17641"/>
    <cellStyle name="Normal 3 2 5 2 2 4 2 3 2" xfId="47553"/>
    <cellStyle name="Normal 3 2 5 2 2 4 2 4" xfId="34712"/>
    <cellStyle name="Normal 3 2 5 2 2 4 3" xfId="4800"/>
    <cellStyle name="Normal 3 2 5 2 2 4 3 2" xfId="25118"/>
    <cellStyle name="Normal 3 2 5 2 2 4 3 2 2" xfId="55030"/>
    <cellStyle name="Normal 3 2 5 2 2 4 3 3" xfId="34714"/>
    <cellStyle name="Normal 3 2 5 2 2 4 4" xfId="17640"/>
    <cellStyle name="Normal 3 2 5 2 2 4 4 2" xfId="47552"/>
    <cellStyle name="Normal 3 2 5 2 2 4 5" xfId="34711"/>
    <cellStyle name="Normal 3 2 5 2 2 5" xfId="4801"/>
    <cellStyle name="Normal 3 2 5 2 2 5 2" xfId="4802"/>
    <cellStyle name="Normal 3 2 5 2 2 5 2 2" xfId="25120"/>
    <cellStyle name="Normal 3 2 5 2 2 5 2 2 2" xfId="55032"/>
    <cellStyle name="Normal 3 2 5 2 2 5 2 3" xfId="34716"/>
    <cellStyle name="Normal 3 2 5 2 2 5 3" xfId="17642"/>
    <cellStyle name="Normal 3 2 5 2 2 5 3 2" xfId="47554"/>
    <cellStyle name="Normal 3 2 5 2 2 5 4" xfId="34715"/>
    <cellStyle name="Normal 3 2 5 2 2 6" xfId="4803"/>
    <cellStyle name="Normal 3 2 5 2 2 6 2" xfId="22864"/>
    <cellStyle name="Normal 3 2 5 2 2 6 2 2" xfId="52776"/>
    <cellStyle name="Normal 3 2 5 2 2 6 3" xfId="34717"/>
    <cellStyle name="Normal 3 2 5 2 2 7" xfId="15386"/>
    <cellStyle name="Normal 3 2 5 2 2 7 2" xfId="45298"/>
    <cellStyle name="Normal 3 2 5 2 2 8" xfId="30342"/>
    <cellStyle name="Normal 3 2 5 2 3" xfId="276"/>
    <cellStyle name="Normal 3 2 5 2 3 2" xfId="4804"/>
    <cellStyle name="Normal 3 2 5 2 3 2 2" xfId="4805"/>
    <cellStyle name="Normal 3 2 5 2 3 2 2 2" xfId="4806"/>
    <cellStyle name="Normal 3 2 5 2 3 2 2 2 2" xfId="4807"/>
    <cellStyle name="Normal 3 2 5 2 3 2 2 2 2 2" xfId="25123"/>
    <cellStyle name="Normal 3 2 5 2 3 2 2 2 2 2 2" xfId="55035"/>
    <cellStyle name="Normal 3 2 5 2 3 2 2 2 2 3" xfId="34721"/>
    <cellStyle name="Normal 3 2 5 2 3 2 2 2 3" xfId="17645"/>
    <cellStyle name="Normal 3 2 5 2 3 2 2 2 3 2" xfId="47557"/>
    <cellStyle name="Normal 3 2 5 2 3 2 2 2 4" xfId="34720"/>
    <cellStyle name="Normal 3 2 5 2 3 2 2 3" xfId="4808"/>
    <cellStyle name="Normal 3 2 5 2 3 2 2 3 2" xfId="25122"/>
    <cellStyle name="Normal 3 2 5 2 3 2 2 3 2 2" xfId="55034"/>
    <cellStyle name="Normal 3 2 5 2 3 2 2 3 3" xfId="34722"/>
    <cellStyle name="Normal 3 2 5 2 3 2 2 4" xfId="17644"/>
    <cellStyle name="Normal 3 2 5 2 3 2 2 4 2" xfId="47556"/>
    <cellStyle name="Normal 3 2 5 2 3 2 2 5" xfId="34719"/>
    <cellStyle name="Normal 3 2 5 2 3 2 3" xfId="4809"/>
    <cellStyle name="Normal 3 2 5 2 3 2 3 2" xfId="4810"/>
    <cellStyle name="Normal 3 2 5 2 3 2 3 2 2" xfId="25124"/>
    <cellStyle name="Normal 3 2 5 2 3 2 3 2 2 2" xfId="55036"/>
    <cellStyle name="Normal 3 2 5 2 3 2 3 2 3" xfId="34724"/>
    <cellStyle name="Normal 3 2 5 2 3 2 3 3" xfId="17646"/>
    <cellStyle name="Normal 3 2 5 2 3 2 3 3 2" xfId="47558"/>
    <cellStyle name="Normal 3 2 5 2 3 2 3 4" xfId="34723"/>
    <cellStyle name="Normal 3 2 5 2 3 2 4" xfId="4811"/>
    <cellStyle name="Normal 3 2 5 2 3 2 4 2" xfId="25121"/>
    <cellStyle name="Normal 3 2 5 2 3 2 4 2 2" xfId="55033"/>
    <cellStyle name="Normal 3 2 5 2 3 2 4 3" xfId="34725"/>
    <cellStyle name="Normal 3 2 5 2 3 2 5" xfId="17643"/>
    <cellStyle name="Normal 3 2 5 2 3 2 5 2" xfId="47555"/>
    <cellStyle name="Normal 3 2 5 2 3 2 6" xfId="34718"/>
    <cellStyle name="Normal 3 2 5 2 3 3" xfId="4812"/>
    <cellStyle name="Normal 3 2 5 2 3 3 2" xfId="4813"/>
    <cellStyle name="Normal 3 2 5 2 3 3 2 2" xfId="4814"/>
    <cellStyle name="Normal 3 2 5 2 3 3 2 2 2" xfId="4815"/>
    <cellStyle name="Normal 3 2 5 2 3 3 2 2 2 2" xfId="25127"/>
    <cellStyle name="Normal 3 2 5 2 3 3 2 2 2 2 2" xfId="55039"/>
    <cellStyle name="Normal 3 2 5 2 3 3 2 2 2 3" xfId="34729"/>
    <cellStyle name="Normal 3 2 5 2 3 3 2 2 3" xfId="17649"/>
    <cellStyle name="Normal 3 2 5 2 3 3 2 2 3 2" xfId="47561"/>
    <cellStyle name="Normal 3 2 5 2 3 3 2 2 4" xfId="34728"/>
    <cellStyle name="Normal 3 2 5 2 3 3 2 3" xfId="4816"/>
    <cellStyle name="Normal 3 2 5 2 3 3 2 3 2" xfId="25126"/>
    <cellStyle name="Normal 3 2 5 2 3 3 2 3 2 2" xfId="55038"/>
    <cellStyle name="Normal 3 2 5 2 3 3 2 3 3" xfId="34730"/>
    <cellStyle name="Normal 3 2 5 2 3 3 2 4" xfId="17648"/>
    <cellStyle name="Normal 3 2 5 2 3 3 2 4 2" xfId="47560"/>
    <cellStyle name="Normal 3 2 5 2 3 3 2 5" xfId="34727"/>
    <cellStyle name="Normal 3 2 5 2 3 3 3" xfId="4817"/>
    <cellStyle name="Normal 3 2 5 2 3 3 3 2" xfId="4818"/>
    <cellStyle name="Normal 3 2 5 2 3 3 3 2 2" xfId="25128"/>
    <cellStyle name="Normal 3 2 5 2 3 3 3 2 2 2" xfId="55040"/>
    <cellStyle name="Normal 3 2 5 2 3 3 3 2 3" xfId="34732"/>
    <cellStyle name="Normal 3 2 5 2 3 3 3 3" xfId="17650"/>
    <cellStyle name="Normal 3 2 5 2 3 3 3 3 2" xfId="47562"/>
    <cellStyle name="Normal 3 2 5 2 3 3 3 4" xfId="34731"/>
    <cellStyle name="Normal 3 2 5 2 3 3 4" xfId="4819"/>
    <cellStyle name="Normal 3 2 5 2 3 3 4 2" xfId="25125"/>
    <cellStyle name="Normal 3 2 5 2 3 3 4 2 2" xfId="55037"/>
    <cellStyle name="Normal 3 2 5 2 3 3 4 3" xfId="34733"/>
    <cellStyle name="Normal 3 2 5 2 3 3 5" xfId="17647"/>
    <cellStyle name="Normal 3 2 5 2 3 3 5 2" xfId="47559"/>
    <cellStyle name="Normal 3 2 5 2 3 3 6" xfId="34726"/>
    <cellStyle name="Normal 3 2 5 2 3 4" xfId="4820"/>
    <cellStyle name="Normal 3 2 5 2 3 4 2" xfId="4821"/>
    <cellStyle name="Normal 3 2 5 2 3 4 2 2" xfId="4822"/>
    <cellStyle name="Normal 3 2 5 2 3 4 2 2 2" xfId="25130"/>
    <cellStyle name="Normal 3 2 5 2 3 4 2 2 2 2" xfId="55042"/>
    <cellStyle name="Normal 3 2 5 2 3 4 2 2 3" xfId="34736"/>
    <cellStyle name="Normal 3 2 5 2 3 4 2 3" xfId="17652"/>
    <cellStyle name="Normal 3 2 5 2 3 4 2 3 2" xfId="47564"/>
    <cellStyle name="Normal 3 2 5 2 3 4 2 4" xfId="34735"/>
    <cellStyle name="Normal 3 2 5 2 3 4 3" xfId="4823"/>
    <cellStyle name="Normal 3 2 5 2 3 4 3 2" xfId="25129"/>
    <cellStyle name="Normal 3 2 5 2 3 4 3 2 2" xfId="55041"/>
    <cellStyle name="Normal 3 2 5 2 3 4 3 3" xfId="34737"/>
    <cellStyle name="Normal 3 2 5 2 3 4 4" xfId="17651"/>
    <cellStyle name="Normal 3 2 5 2 3 4 4 2" xfId="47563"/>
    <cellStyle name="Normal 3 2 5 2 3 4 5" xfId="34734"/>
    <cellStyle name="Normal 3 2 5 2 3 5" xfId="4824"/>
    <cellStyle name="Normal 3 2 5 2 3 5 2" xfId="4825"/>
    <cellStyle name="Normal 3 2 5 2 3 5 2 2" xfId="25131"/>
    <cellStyle name="Normal 3 2 5 2 3 5 2 2 2" xfId="55043"/>
    <cellStyle name="Normal 3 2 5 2 3 5 2 3" xfId="34739"/>
    <cellStyle name="Normal 3 2 5 2 3 5 3" xfId="17653"/>
    <cellStyle name="Normal 3 2 5 2 3 5 3 2" xfId="47565"/>
    <cellStyle name="Normal 3 2 5 2 3 5 4" xfId="34738"/>
    <cellStyle name="Normal 3 2 5 2 3 6" xfId="4826"/>
    <cellStyle name="Normal 3 2 5 2 3 6 2" xfId="22740"/>
    <cellStyle name="Normal 3 2 5 2 3 6 2 2" xfId="52652"/>
    <cellStyle name="Normal 3 2 5 2 3 6 3" xfId="34740"/>
    <cellStyle name="Normal 3 2 5 2 3 7" xfId="15262"/>
    <cellStyle name="Normal 3 2 5 2 3 7 2" xfId="45174"/>
    <cellStyle name="Normal 3 2 5 2 3 8" xfId="30218"/>
    <cellStyle name="Normal 3 2 5 2 4" xfId="526"/>
    <cellStyle name="Normal 3 2 5 2 4 2" xfId="4827"/>
    <cellStyle name="Normal 3 2 5 2 4 2 2" xfId="4828"/>
    <cellStyle name="Normal 3 2 5 2 4 2 2 2" xfId="4829"/>
    <cellStyle name="Normal 3 2 5 2 4 2 2 2 2" xfId="4830"/>
    <cellStyle name="Normal 3 2 5 2 4 2 2 2 2 2" xfId="25134"/>
    <cellStyle name="Normal 3 2 5 2 4 2 2 2 2 2 2" xfId="55046"/>
    <cellStyle name="Normal 3 2 5 2 4 2 2 2 2 3" xfId="34744"/>
    <cellStyle name="Normal 3 2 5 2 4 2 2 2 3" xfId="17656"/>
    <cellStyle name="Normal 3 2 5 2 4 2 2 2 3 2" xfId="47568"/>
    <cellStyle name="Normal 3 2 5 2 4 2 2 2 4" xfId="34743"/>
    <cellStyle name="Normal 3 2 5 2 4 2 2 3" xfId="4831"/>
    <cellStyle name="Normal 3 2 5 2 4 2 2 3 2" xfId="25133"/>
    <cellStyle name="Normal 3 2 5 2 4 2 2 3 2 2" xfId="55045"/>
    <cellStyle name="Normal 3 2 5 2 4 2 2 3 3" xfId="34745"/>
    <cellStyle name="Normal 3 2 5 2 4 2 2 4" xfId="17655"/>
    <cellStyle name="Normal 3 2 5 2 4 2 2 4 2" xfId="47567"/>
    <cellStyle name="Normal 3 2 5 2 4 2 2 5" xfId="34742"/>
    <cellStyle name="Normal 3 2 5 2 4 2 3" xfId="4832"/>
    <cellStyle name="Normal 3 2 5 2 4 2 3 2" xfId="4833"/>
    <cellStyle name="Normal 3 2 5 2 4 2 3 2 2" xfId="25135"/>
    <cellStyle name="Normal 3 2 5 2 4 2 3 2 2 2" xfId="55047"/>
    <cellStyle name="Normal 3 2 5 2 4 2 3 2 3" xfId="34747"/>
    <cellStyle name="Normal 3 2 5 2 4 2 3 3" xfId="17657"/>
    <cellStyle name="Normal 3 2 5 2 4 2 3 3 2" xfId="47569"/>
    <cellStyle name="Normal 3 2 5 2 4 2 3 4" xfId="34746"/>
    <cellStyle name="Normal 3 2 5 2 4 2 4" xfId="4834"/>
    <cellStyle name="Normal 3 2 5 2 4 2 4 2" xfId="25132"/>
    <cellStyle name="Normal 3 2 5 2 4 2 4 2 2" xfId="55044"/>
    <cellStyle name="Normal 3 2 5 2 4 2 4 3" xfId="34748"/>
    <cellStyle name="Normal 3 2 5 2 4 2 5" xfId="17654"/>
    <cellStyle name="Normal 3 2 5 2 4 2 5 2" xfId="47566"/>
    <cellStyle name="Normal 3 2 5 2 4 2 6" xfId="34741"/>
    <cellStyle name="Normal 3 2 5 2 4 3" xfId="4835"/>
    <cellStyle name="Normal 3 2 5 2 4 3 2" xfId="4836"/>
    <cellStyle name="Normal 3 2 5 2 4 3 2 2" xfId="4837"/>
    <cellStyle name="Normal 3 2 5 2 4 3 2 2 2" xfId="25137"/>
    <cellStyle name="Normal 3 2 5 2 4 3 2 2 2 2" xfId="55049"/>
    <cellStyle name="Normal 3 2 5 2 4 3 2 2 3" xfId="34751"/>
    <cellStyle name="Normal 3 2 5 2 4 3 2 3" xfId="17659"/>
    <cellStyle name="Normal 3 2 5 2 4 3 2 3 2" xfId="47571"/>
    <cellStyle name="Normal 3 2 5 2 4 3 2 4" xfId="34750"/>
    <cellStyle name="Normal 3 2 5 2 4 3 3" xfId="4838"/>
    <cellStyle name="Normal 3 2 5 2 4 3 3 2" xfId="25136"/>
    <cellStyle name="Normal 3 2 5 2 4 3 3 2 2" xfId="55048"/>
    <cellStyle name="Normal 3 2 5 2 4 3 3 3" xfId="34752"/>
    <cellStyle name="Normal 3 2 5 2 4 3 4" xfId="17658"/>
    <cellStyle name="Normal 3 2 5 2 4 3 4 2" xfId="47570"/>
    <cellStyle name="Normal 3 2 5 2 4 3 5" xfId="34749"/>
    <cellStyle name="Normal 3 2 5 2 4 4" xfId="4839"/>
    <cellStyle name="Normal 3 2 5 2 4 4 2" xfId="4840"/>
    <cellStyle name="Normal 3 2 5 2 4 4 2 2" xfId="25138"/>
    <cellStyle name="Normal 3 2 5 2 4 4 2 2 2" xfId="55050"/>
    <cellStyle name="Normal 3 2 5 2 4 4 2 3" xfId="34754"/>
    <cellStyle name="Normal 3 2 5 2 4 4 3" xfId="17660"/>
    <cellStyle name="Normal 3 2 5 2 4 4 3 2" xfId="47572"/>
    <cellStyle name="Normal 3 2 5 2 4 4 4" xfId="34753"/>
    <cellStyle name="Normal 3 2 5 2 4 5" xfId="4841"/>
    <cellStyle name="Normal 3 2 5 2 4 5 2" xfId="22989"/>
    <cellStyle name="Normal 3 2 5 2 4 5 2 2" xfId="52901"/>
    <cellStyle name="Normal 3 2 5 2 4 5 3" xfId="34755"/>
    <cellStyle name="Normal 3 2 5 2 4 6" xfId="15511"/>
    <cellStyle name="Normal 3 2 5 2 4 6 2" xfId="45423"/>
    <cellStyle name="Normal 3 2 5 2 4 7" xfId="30467"/>
    <cellStyle name="Normal 3 2 5 2 5" xfId="651"/>
    <cellStyle name="Normal 3 2 5 2 5 2" xfId="4842"/>
    <cellStyle name="Normal 3 2 5 2 5 2 2" xfId="4843"/>
    <cellStyle name="Normal 3 2 5 2 5 2 2 2" xfId="4844"/>
    <cellStyle name="Normal 3 2 5 2 5 2 2 2 2" xfId="4845"/>
    <cellStyle name="Normal 3 2 5 2 5 2 2 2 2 2" xfId="25141"/>
    <cellStyle name="Normal 3 2 5 2 5 2 2 2 2 2 2" xfId="55053"/>
    <cellStyle name="Normal 3 2 5 2 5 2 2 2 2 3" xfId="34759"/>
    <cellStyle name="Normal 3 2 5 2 5 2 2 2 3" xfId="17663"/>
    <cellStyle name="Normal 3 2 5 2 5 2 2 2 3 2" xfId="47575"/>
    <cellStyle name="Normal 3 2 5 2 5 2 2 2 4" xfId="34758"/>
    <cellStyle name="Normal 3 2 5 2 5 2 2 3" xfId="4846"/>
    <cellStyle name="Normal 3 2 5 2 5 2 2 3 2" xfId="25140"/>
    <cellStyle name="Normal 3 2 5 2 5 2 2 3 2 2" xfId="55052"/>
    <cellStyle name="Normal 3 2 5 2 5 2 2 3 3" xfId="34760"/>
    <cellStyle name="Normal 3 2 5 2 5 2 2 4" xfId="17662"/>
    <cellStyle name="Normal 3 2 5 2 5 2 2 4 2" xfId="47574"/>
    <cellStyle name="Normal 3 2 5 2 5 2 2 5" xfId="34757"/>
    <cellStyle name="Normal 3 2 5 2 5 2 3" xfId="4847"/>
    <cellStyle name="Normal 3 2 5 2 5 2 3 2" xfId="4848"/>
    <cellStyle name="Normal 3 2 5 2 5 2 3 2 2" xfId="25142"/>
    <cellStyle name="Normal 3 2 5 2 5 2 3 2 2 2" xfId="55054"/>
    <cellStyle name="Normal 3 2 5 2 5 2 3 2 3" xfId="34762"/>
    <cellStyle name="Normal 3 2 5 2 5 2 3 3" xfId="17664"/>
    <cellStyle name="Normal 3 2 5 2 5 2 3 3 2" xfId="47576"/>
    <cellStyle name="Normal 3 2 5 2 5 2 3 4" xfId="34761"/>
    <cellStyle name="Normal 3 2 5 2 5 2 4" xfId="4849"/>
    <cellStyle name="Normal 3 2 5 2 5 2 4 2" xfId="25139"/>
    <cellStyle name="Normal 3 2 5 2 5 2 4 2 2" xfId="55051"/>
    <cellStyle name="Normal 3 2 5 2 5 2 4 3" xfId="34763"/>
    <cellStyle name="Normal 3 2 5 2 5 2 5" xfId="17661"/>
    <cellStyle name="Normal 3 2 5 2 5 2 5 2" xfId="47573"/>
    <cellStyle name="Normal 3 2 5 2 5 2 6" xfId="34756"/>
    <cellStyle name="Normal 3 2 5 2 5 3" xfId="4850"/>
    <cellStyle name="Normal 3 2 5 2 5 3 2" xfId="4851"/>
    <cellStyle name="Normal 3 2 5 2 5 3 2 2" xfId="4852"/>
    <cellStyle name="Normal 3 2 5 2 5 3 2 2 2" xfId="25144"/>
    <cellStyle name="Normal 3 2 5 2 5 3 2 2 2 2" xfId="55056"/>
    <cellStyle name="Normal 3 2 5 2 5 3 2 2 3" xfId="34766"/>
    <cellStyle name="Normal 3 2 5 2 5 3 2 3" xfId="17666"/>
    <cellStyle name="Normal 3 2 5 2 5 3 2 3 2" xfId="47578"/>
    <cellStyle name="Normal 3 2 5 2 5 3 2 4" xfId="34765"/>
    <cellStyle name="Normal 3 2 5 2 5 3 3" xfId="4853"/>
    <cellStyle name="Normal 3 2 5 2 5 3 3 2" xfId="25143"/>
    <cellStyle name="Normal 3 2 5 2 5 3 3 2 2" xfId="55055"/>
    <cellStyle name="Normal 3 2 5 2 5 3 3 3" xfId="34767"/>
    <cellStyle name="Normal 3 2 5 2 5 3 4" xfId="17665"/>
    <cellStyle name="Normal 3 2 5 2 5 3 4 2" xfId="47577"/>
    <cellStyle name="Normal 3 2 5 2 5 3 5" xfId="34764"/>
    <cellStyle name="Normal 3 2 5 2 5 4" xfId="4854"/>
    <cellStyle name="Normal 3 2 5 2 5 4 2" xfId="4855"/>
    <cellStyle name="Normal 3 2 5 2 5 4 2 2" xfId="25145"/>
    <cellStyle name="Normal 3 2 5 2 5 4 2 2 2" xfId="55057"/>
    <cellStyle name="Normal 3 2 5 2 5 4 2 3" xfId="34769"/>
    <cellStyle name="Normal 3 2 5 2 5 4 3" xfId="17667"/>
    <cellStyle name="Normal 3 2 5 2 5 4 3 2" xfId="47579"/>
    <cellStyle name="Normal 3 2 5 2 5 4 4" xfId="34768"/>
    <cellStyle name="Normal 3 2 5 2 5 5" xfId="4856"/>
    <cellStyle name="Normal 3 2 5 2 5 5 2" xfId="23114"/>
    <cellStyle name="Normal 3 2 5 2 5 5 2 2" xfId="53026"/>
    <cellStyle name="Normal 3 2 5 2 5 5 3" xfId="34770"/>
    <cellStyle name="Normal 3 2 5 2 5 6" xfId="15636"/>
    <cellStyle name="Normal 3 2 5 2 5 6 2" xfId="45548"/>
    <cellStyle name="Normal 3 2 5 2 5 7" xfId="30592"/>
    <cellStyle name="Normal 3 2 5 2 6" xfId="4857"/>
    <cellStyle name="Normal 3 2 5 2 6 2" xfId="4858"/>
    <cellStyle name="Normal 3 2 5 2 6 2 2" xfId="4859"/>
    <cellStyle name="Normal 3 2 5 2 6 2 2 2" xfId="4860"/>
    <cellStyle name="Normal 3 2 5 2 6 2 2 2 2" xfId="4861"/>
    <cellStyle name="Normal 3 2 5 2 6 2 2 2 2 2" xfId="25149"/>
    <cellStyle name="Normal 3 2 5 2 6 2 2 2 2 2 2" xfId="55061"/>
    <cellStyle name="Normal 3 2 5 2 6 2 2 2 2 3" xfId="34775"/>
    <cellStyle name="Normal 3 2 5 2 6 2 2 2 3" xfId="17671"/>
    <cellStyle name="Normal 3 2 5 2 6 2 2 2 3 2" xfId="47583"/>
    <cellStyle name="Normal 3 2 5 2 6 2 2 2 4" xfId="34774"/>
    <cellStyle name="Normal 3 2 5 2 6 2 2 3" xfId="4862"/>
    <cellStyle name="Normal 3 2 5 2 6 2 2 3 2" xfId="25148"/>
    <cellStyle name="Normal 3 2 5 2 6 2 2 3 2 2" xfId="55060"/>
    <cellStyle name="Normal 3 2 5 2 6 2 2 3 3" xfId="34776"/>
    <cellStyle name="Normal 3 2 5 2 6 2 2 4" xfId="17670"/>
    <cellStyle name="Normal 3 2 5 2 6 2 2 4 2" xfId="47582"/>
    <cellStyle name="Normal 3 2 5 2 6 2 2 5" xfId="34773"/>
    <cellStyle name="Normal 3 2 5 2 6 2 3" xfId="4863"/>
    <cellStyle name="Normal 3 2 5 2 6 2 3 2" xfId="4864"/>
    <cellStyle name="Normal 3 2 5 2 6 2 3 2 2" xfId="25150"/>
    <cellStyle name="Normal 3 2 5 2 6 2 3 2 2 2" xfId="55062"/>
    <cellStyle name="Normal 3 2 5 2 6 2 3 2 3" xfId="34778"/>
    <cellStyle name="Normal 3 2 5 2 6 2 3 3" xfId="17672"/>
    <cellStyle name="Normal 3 2 5 2 6 2 3 3 2" xfId="47584"/>
    <cellStyle name="Normal 3 2 5 2 6 2 3 4" xfId="34777"/>
    <cellStyle name="Normal 3 2 5 2 6 2 4" xfId="4865"/>
    <cellStyle name="Normal 3 2 5 2 6 2 4 2" xfId="25147"/>
    <cellStyle name="Normal 3 2 5 2 6 2 4 2 2" xfId="55059"/>
    <cellStyle name="Normal 3 2 5 2 6 2 4 3" xfId="34779"/>
    <cellStyle name="Normal 3 2 5 2 6 2 5" xfId="17669"/>
    <cellStyle name="Normal 3 2 5 2 6 2 5 2" xfId="47581"/>
    <cellStyle name="Normal 3 2 5 2 6 2 6" xfId="34772"/>
    <cellStyle name="Normal 3 2 5 2 6 3" xfId="4866"/>
    <cellStyle name="Normal 3 2 5 2 6 3 2" xfId="4867"/>
    <cellStyle name="Normal 3 2 5 2 6 3 2 2" xfId="4868"/>
    <cellStyle name="Normal 3 2 5 2 6 3 2 2 2" xfId="25152"/>
    <cellStyle name="Normal 3 2 5 2 6 3 2 2 2 2" xfId="55064"/>
    <cellStyle name="Normal 3 2 5 2 6 3 2 2 3" xfId="34782"/>
    <cellStyle name="Normal 3 2 5 2 6 3 2 3" xfId="17674"/>
    <cellStyle name="Normal 3 2 5 2 6 3 2 3 2" xfId="47586"/>
    <cellStyle name="Normal 3 2 5 2 6 3 2 4" xfId="34781"/>
    <cellStyle name="Normal 3 2 5 2 6 3 3" xfId="4869"/>
    <cellStyle name="Normal 3 2 5 2 6 3 3 2" xfId="25151"/>
    <cellStyle name="Normal 3 2 5 2 6 3 3 2 2" xfId="55063"/>
    <cellStyle name="Normal 3 2 5 2 6 3 3 3" xfId="34783"/>
    <cellStyle name="Normal 3 2 5 2 6 3 4" xfId="17673"/>
    <cellStyle name="Normal 3 2 5 2 6 3 4 2" xfId="47585"/>
    <cellStyle name="Normal 3 2 5 2 6 3 5" xfId="34780"/>
    <cellStyle name="Normal 3 2 5 2 6 4" xfId="4870"/>
    <cellStyle name="Normal 3 2 5 2 6 4 2" xfId="4871"/>
    <cellStyle name="Normal 3 2 5 2 6 4 2 2" xfId="25153"/>
    <cellStyle name="Normal 3 2 5 2 6 4 2 2 2" xfId="55065"/>
    <cellStyle name="Normal 3 2 5 2 6 4 2 3" xfId="34785"/>
    <cellStyle name="Normal 3 2 5 2 6 4 3" xfId="17675"/>
    <cellStyle name="Normal 3 2 5 2 6 4 3 2" xfId="47587"/>
    <cellStyle name="Normal 3 2 5 2 6 4 4" xfId="34784"/>
    <cellStyle name="Normal 3 2 5 2 6 5" xfId="4872"/>
    <cellStyle name="Normal 3 2 5 2 6 5 2" xfId="25146"/>
    <cellStyle name="Normal 3 2 5 2 6 5 2 2" xfId="55058"/>
    <cellStyle name="Normal 3 2 5 2 6 5 3" xfId="34786"/>
    <cellStyle name="Normal 3 2 5 2 6 6" xfId="17668"/>
    <cellStyle name="Normal 3 2 5 2 6 6 2" xfId="47580"/>
    <cellStyle name="Normal 3 2 5 2 6 7" xfId="34771"/>
    <cellStyle name="Normal 3 2 5 2 7" xfId="4873"/>
    <cellStyle name="Normal 3 2 5 2 7 2" xfId="4874"/>
    <cellStyle name="Normal 3 2 5 2 7 2 2" xfId="4875"/>
    <cellStyle name="Normal 3 2 5 2 7 2 2 2" xfId="4876"/>
    <cellStyle name="Normal 3 2 5 2 7 2 2 2 2" xfId="25156"/>
    <cellStyle name="Normal 3 2 5 2 7 2 2 2 2 2" xfId="55068"/>
    <cellStyle name="Normal 3 2 5 2 7 2 2 2 3" xfId="34790"/>
    <cellStyle name="Normal 3 2 5 2 7 2 2 3" xfId="17678"/>
    <cellStyle name="Normal 3 2 5 2 7 2 2 3 2" xfId="47590"/>
    <cellStyle name="Normal 3 2 5 2 7 2 2 4" xfId="34789"/>
    <cellStyle name="Normal 3 2 5 2 7 2 3" xfId="4877"/>
    <cellStyle name="Normal 3 2 5 2 7 2 3 2" xfId="25155"/>
    <cellStyle name="Normal 3 2 5 2 7 2 3 2 2" xfId="55067"/>
    <cellStyle name="Normal 3 2 5 2 7 2 3 3" xfId="34791"/>
    <cellStyle name="Normal 3 2 5 2 7 2 4" xfId="17677"/>
    <cellStyle name="Normal 3 2 5 2 7 2 4 2" xfId="47589"/>
    <cellStyle name="Normal 3 2 5 2 7 2 5" xfId="34788"/>
    <cellStyle name="Normal 3 2 5 2 7 3" xfId="4878"/>
    <cellStyle name="Normal 3 2 5 2 7 3 2" xfId="4879"/>
    <cellStyle name="Normal 3 2 5 2 7 3 2 2" xfId="25157"/>
    <cellStyle name="Normal 3 2 5 2 7 3 2 2 2" xfId="55069"/>
    <cellStyle name="Normal 3 2 5 2 7 3 2 3" xfId="34793"/>
    <cellStyle name="Normal 3 2 5 2 7 3 3" xfId="17679"/>
    <cellStyle name="Normal 3 2 5 2 7 3 3 2" xfId="47591"/>
    <cellStyle name="Normal 3 2 5 2 7 3 4" xfId="34792"/>
    <cellStyle name="Normal 3 2 5 2 7 4" xfId="4880"/>
    <cellStyle name="Normal 3 2 5 2 7 4 2" xfId="25154"/>
    <cellStyle name="Normal 3 2 5 2 7 4 2 2" xfId="55066"/>
    <cellStyle name="Normal 3 2 5 2 7 4 3" xfId="34794"/>
    <cellStyle name="Normal 3 2 5 2 7 5" xfId="17676"/>
    <cellStyle name="Normal 3 2 5 2 7 5 2" xfId="47588"/>
    <cellStyle name="Normal 3 2 5 2 7 6" xfId="34787"/>
    <cellStyle name="Normal 3 2 5 2 8" xfId="4881"/>
    <cellStyle name="Normal 3 2 5 2 8 2" xfId="4882"/>
    <cellStyle name="Normal 3 2 5 2 8 2 2" xfId="4883"/>
    <cellStyle name="Normal 3 2 5 2 8 2 2 2" xfId="4884"/>
    <cellStyle name="Normal 3 2 5 2 8 2 2 2 2" xfId="25160"/>
    <cellStyle name="Normal 3 2 5 2 8 2 2 2 2 2" xfId="55072"/>
    <cellStyle name="Normal 3 2 5 2 8 2 2 2 3" xfId="34798"/>
    <cellStyle name="Normal 3 2 5 2 8 2 2 3" xfId="17682"/>
    <cellStyle name="Normal 3 2 5 2 8 2 2 3 2" xfId="47594"/>
    <cellStyle name="Normal 3 2 5 2 8 2 2 4" xfId="34797"/>
    <cellStyle name="Normal 3 2 5 2 8 2 3" xfId="4885"/>
    <cellStyle name="Normal 3 2 5 2 8 2 3 2" xfId="25159"/>
    <cellStyle name="Normal 3 2 5 2 8 2 3 2 2" xfId="55071"/>
    <cellStyle name="Normal 3 2 5 2 8 2 3 3" xfId="34799"/>
    <cellStyle name="Normal 3 2 5 2 8 2 4" xfId="17681"/>
    <cellStyle name="Normal 3 2 5 2 8 2 4 2" xfId="47593"/>
    <cellStyle name="Normal 3 2 5 2 8 2 5" xfId="34796"/>
    <cellStyle name="Normal 3 2 5 2 8 3" xfId="4886"/>
    <cellStyle name="Normal 3 2 5 2 8 3 2" xfId="4887"/>
    <cellStyle name="Normal 3 2 5 2 8 3 2 2" xfId="25161"/>
    <cellStyle name="Normal 3 2 5 2 8 3 2 2 2" xfId="55073"/>
    <cellStyle name="Normal 3 2 5 2 8 3 2 3" xfId="34801"/>
    <cellStyle name="Normal 3 2 5 2 8 3 3" xfId="17683"/>
    <cellStyle name="Normal 3 2 5 2 8 3 3 2" xfId="47595"/>
    <cellStyle name="Normal 3 2 5 2 8 3 4" xfId="34800"/>
    <cellStyle name="Normal 3 2 5 2 8 4" xfId="4888"/>
    <cellStyle name="Normal 3 2 5 2 8 4 2" xfId="25158"/>
    <cellStyle name="Normal 3 2 5 2 8 4 2 2" xfId="55070"/>
    <cellStyle name="Normal 3 2 5 2 8 4 3" xfId="34802"/>
    <cellStyle name="Normal 3 2 5 2 8 5" xfId="17680"/>
    <cellStyle name="Normal 3 2 5 2 8 5 2" xfId="47592"/>
    <cellStyle name="Normal 3 2 5 2 8 6" xfId="34795"/>
    <cellStyle name="Normal 3 2 5 2 9" xfId="4889"/>
    <cellStyle name="Normal 3 2 5 2 9 2" xfId="4890"/>
    <cellStyle name="Normal 3 2 5 2 9 2 2" xfId="4891"/>
    <cellStyle name="Normal 3 2 5 2 9 2 2 2" xfId="25163"/>
    <cellStyle name="Normal 3 2 5 2 9 2 2 2 2" xfId="55075"/>
    <cellStyle name="Normal 3 2 5 2 9 2 2 3" xfId="34805"/>
    <cellStyle name="Normal 3 2 5 2 9 2 3" xfId="17685"/>
    <cellStyle name="Normal 3 2 5 2 9 2 3 2" xfId="47597"/>
    <cellStyle name="Normal 3 2 5 2 9 2 4" xfId="34804"/>
    <cellStyle name="Normal 3 2 5 2 9 3" xfId="4892"/>
    <cellStyle name="Normal 3 2 5 2 9 3 2" xfId="25162"/>
    <cellStyle name="Normal 3 2 5 2 9 3 2 2" xfId="55074"/>
    <cellStyle name="Normal 3 2 5 2 9 3 3" xfId="34806"/>
    <cellStyle name="Normal 3 2 5 2 9 4" xfId="17684"/>
    <cellStyle name="Normal 3 2 5 2 9 4 2" xfId="47596"/>
    <cellStyle name="Normal 3 2 5 2 9 5" xfId="34803"/>
    <cellStyle name="Normal 3 2 5 3" xfId="189"/>
    <cellStyle name="Normal 3 2 5 3 10" xfId="4893"/>
    <cellStyle name="Normal 3 2 5 3 10 2" xfId="4894"/>
    <cellStyle name="Normal 3 2 5 3 10 2 2" xfId="25164"/>
    <cellStyle name="Normal 3 2 5 3 10 2 2 2" xfId="55076"/>
    <cellStyle name="Normal 3 2 5 3 10 2 3" xfId="34808"/>
    <cellStyle name="Normal 3 2 5 3 10 3" xfId="17686"/>
    <cellStyle name="Normal 3 2 5 3 10 3 2" xfId="47598"/>
    <cellStyle name="Normal 3 2 5 3 10 4" xfId="34807"/>
    <cellStyle name="Normal 3 2 5 3 11" xfId="4895"/>
    <cellStyle name="Normal 3 2 5 3 11 2" xfId="22653"/>
    <cellStyle name="Normal 3 2 5 3 11 2 2" xfId="52565"/>
    <cellStyle name="Normal 3 2 5 3 11 3" xfId="34809"/>
    <cellStyle name="Normal 3 2 5 3 12" xfId="15175"/>
    <cellStyle name="Normal 3 2 5 3 12 2" xfId="45087"/>
    <cellStyle name="Normal 3 2 5 3 13" xfId="30131"/>
    <cellStyle name="Normal 3 2 5 3 14" xfId="60044"/>
    <cellStyle name="Normal 3 2 5 3 2" xfId="439"/>
    <cellStyle name="Normal 3 2 5 3 2 2" xfId="4896"/>
    <cellStyle name="Normal 3 2 5 3 2 2 2" xfId="4897"/>
    <cellStyle name="Normal 3 2 5 3 2 2 2 2" xfId="4898"/>
    <cellStyle name="Normal 3 2 5 3 2 2 2 2 2" xfId="4899"/>
    <cellStyle name="Normal 3 2 5 3 2 2 2 2 2 2" xfId="25167"/>
    <cellStyle name="Normal 3 2 5 3 2 2 2 2 2 2 2" xfId="55079"/>
    <cellStyle name="Normal 3 2 5 3 2 2 2 2 2 3" xfId="34813"/>
    <cellStyle name="Normal 3 2 5 3 2 2 2 2 3" xfId="17689"/>
    <cellStyle name="Normal 3 2 5 3 2 2 2 2 3 2" xfId="47601"/>
    <cellStyle name="Normal 3 2 5 3 2 2 2 2 4" xfId="34812"/>
    <cellStyle name="Normal 3 2 5 3 2 2 2 3" xfId="4900"/>
    <cellStyle name="Normal 3 2 5 3 2 2 2 3 2" xfId="25166"/>
    <cellStyle name="Normal 3 2 5 3 2 2 2 3 2 2" xfId="55078"/>
    <cellStyle name="Normal 3 2 5 3 2 2 2 3 3" xfId="34814"/>
    <cellStyle name="Normal 3 2 5 3 2 2 2 4" xfId="17688"/>
    <cellStyle name="Normal 3 2 5 3 2 2 2 4 2" xfId="47600"/>
    <cellStyle name="Normal 3 2 5 3 2 2 2 5" xfId="34811"/>
    <cellStyle name="Normal 3 2 5 3 2 2 3" xfId="4901"/>
    <cellStyle name="Normal 3 2 5 3 2 2 3 2" xfId="4902"/>
    <cellStyle name="Normal 3 2 5 3 2 2 3 2 2" xfId="25168"/>
    <cellStyle name="Normal 3 2 5 3 2 2 3 2 2 2" xfId="55080"/>
    <cellStyle name="Normal 3 2 5 3 2 2 3 2 3" xfId="34816"/>
    <cellStyle name="Normal 3 2 5 3 2 2 3 3" xfId="17690"/>
    <cellStyle name="Normal 3 2 5 3 2 2 3 3 2" xfId="47602"/>
    <cellStyle name="Normal 3 2 5 3 2 2 3 4" xfId="34815"/>
    <cellStyle name="Normal 3 2 5 3 2 2 4" xfId="4903"/>
    <cellStyle name="Normal 3 2 5 3 2 2 4 2" xfId="25165"/>
    <cellStyle name="Normal 3 2 5 3 2 2 4 2 2" xfId="55077"/>
    <cellStyle name="Normal 3 2 5 3 2 2 4 3" xfId="34817"/>
    <cellStyle name="Normal 3 2 5 3 2 2 5" xfId="17687"/>
    <cellStyle name="Normal 3 2 5 3 2 2 5 2" xfId="47599"/>
    <cellStyle name="Normal 3 2 5 3 2 2 6" xfId="34810"/>
    <cellStyle name="Normal 3 2 5 3 2 3" xfId="4904"/>
    <cellStyle name="Normal 3 2 5 3 2 3 2" xfId="4905"/>
    <cellStyle name="Normal 3 2 5 3 2 3 2 2" xfId="4906"/>
    <cellStyle name="Normal 3 2 5 3 2 3 2 2 2" xfId="4907"/>
    <cellStyle name="Normal 3 2 5 3 2 3 2 2 2 2" xfId="25171"/>
    <cellStyle name="Normal 3 2 5 3 2 3 2 2 2 2 2" xfId="55083"/>
    <cellStyle name="Normal 3 2 5 3 2 3 2 2 2 3" xfId="34821"/>
    <cellStyle name="Normal 3 2 5 3 2 3 2 2 3" xfId="17693"/>
    <cellStyle name="Normal 3 2 5 3 2 3 2 2 3 2" xfId="47605"/>
    <cellStyle name="Normal 3 2 5 3 2 3 2 2 4" xfId="34820"/>
    <cellStyle name="Normal 3 2 5 3 2 3 2 3" xfId="4908"/>
    <cellStyle name="Normal 3 2 5 3 2 3 2 3 2" xfId="25170"/>
    <cellStyle name="Normal 3 2 5 3 2 3 2 3 2 2" xfId="55082"/>
    <cellStyle name="Normal 3 2 5 3 2 3 2 3 3" xfId="34822"/>
    <cellStyle name="Normal 3 2 5 3 2 3 2 4" xfId="17692"/>
    <cellStyle name="Normal 3 2 5 3 2 3 2 4 2" xfId="47604"/>
    <cellStyle name="Normal 3 2 5 3 2 3 2 5" xfId="34819"/>
    <cellStyle name="Normal 3 2 5 3 2 3 3" xfId="4909"/>
    <cellStyle name="Normal 3 2 5 3 2 3 3 2" xfId="4910"/>
    <cellStyle name="Normal 3 2 5 3 2 3 3 2 2" xfId="25172"/>
    <cellStyle name="Normal 3 2 5 3 2 3 3 2 2 2" xfId="55084"/>
    <cellStyle name="Normal 3 2 5 3 2 3 3 2 3" xfId="34824"/>
    <cellStyle name="Normal 3 2 5 3 2 3 3 3" xfId="17694"/>
    <cellStyle name="Normal 3 2 5 3 2 3 3 3 2" xfId="47606"/>
    <cellStyle name="Normal 3 2 5 3 2 3 3 4" xfId="34823"/>
    <cellStyle name="Normal 3 2 5 3 2 3 4" xfId="4911"/>
    <cellStyle name="Normal 3 2 5 3 2 3 4 2" xfId="25169"/>
    <cellStyle name="Normal 3 2 5 3 2 3 4 2 2" xfId="55081"/>
    <cellStyle name="Normal 3 2 5 3 2 3 4 3" xfId="34825"/>
    <cellStyle name="Normal 3 2 5 3 2 3 5" xfId="17691"/>
    <cellStyle name="Normal 3 2 5 3 2 3 5 2" xfId="47603"/>
    <cellStyle name="Normal 3 2 5 3 2 3 6" xfId="34818"/>
    <cellStyle name="Normal 3 2 5 3 2 4" xfId="4912"/>
    <cellStyle name="Normal 3 2 5 3 2 4 2" xfId="4913"/>
    <cellStyle name="Normal 3 2 5 3 2 4 2 2" xfId="4914"/>
    <cellStyle name="Normal 3 2 5 3 2 4 2 2 2" xfId="25174"/>
    <cellStyle name="Normal 3 2 5 3 2 4 2 2 2 2" xfId="55086"/>
    <cellStyle name="Normal 3 2 5 3 2 4 2 2 3" xfId="34828"/>
    <cellStyle name="Normal 3 2 5 3 2 4 2 3" xfId="17696"/>
    <cellStyle name="Normal 3 2 5 3 2 4 2 3 2" xfId="47608"/>
    <cellStyle name="Normal 3 2 5 3 2 4 2 4" xfId="34827"/>
    <cellStyle name="Normal 3 2 5 3 2 4 3" xfId="4915"/>
    <cellStyle name="Normal 3 2 5 3 2 4 3 2" xfId="25173"/>
    <cellStyle name="Normal 3 2 5 3 2 4 3 2 2" xfId="55085"/>
    <cellStyle name="Normal 3 2 5 3 2 4 3 3" xfId="34829"/>
    <cellStyle name="Normal 3 2 5 3 2 4 4" xfId="17695"/>
    <cellStyle name="Normal 3 2 5 3 2 4 4 2" xfId="47607"/>
    <cellStyle name="Normal 3 2 5 3 2 4 5" xfId="34826"/>
    <cellStyle name="Normal 3 2 5 3 2 5" xfId="4916"/>
    <cellStyle name="Normal 3 2 5 3 2 5 2" xfId="4917"/>
    <cellStyle name="Normal 3 2 5 3 2 5 2 2" xfId="25175"/>
    <cellStyle name="Normal 3 2 5 3 2 5 2 2 2" xfId="55087"/>
    <cellStyle name="Normal 3 2 5 3 2 5 2 3" xfId="34831"/>
    <cellStyle name="Normal 3 2 5 3 2 5 3" xfId="17697"/>
    <cellStyle name="Normal 3 2 5 3 2 5 3 2" xfId="47609"/>
    <cellStyle name="Normal 3 2 5 3 2 5 4" xfId="34830"/>
    <cellStyle name="Normal 3 2 5 3 2 6" xfId="4918"/>
    <cellStyle name="Normal 3 2 5 3 2 6 2" xfId="22902"/>
    <cellStyle name="Normal 3 2 5 3 2 6 2 2" xfId="52814"/>
    <cellStyle name="Normal 3 2 5 3 2 6 3" xfId="34832"/>
    <cellStyle name="Normal 3 2 5 3 2 7" xfId="15424"/>
    <cellStyle name="Normal 3 2 5 3 2 7 2" xfId="45336"/>
    <cellStyle name="Normal 3 2 5 3 2 8" xfId="30380"/>
    <cellStyle name="Normal 3 2 5 3 3" xfId="319"/>
    <cellStyle name="Normal 3 2 5 3 3 2" xfId="4919"/>
    <cellStyle name="Normal 3 2 5 3 3 2 2" xfId="4920"/>
    <cellStyle name="Normal 3 2 5 3 3 2 2 2" xfId="4921"/>
    <cellStyle name="Normal 3 2 5 3 3 2 2 2 2" xfId="4922"/>
    <cellStyle name="Normal 3 2 5 3 3 2 2 2 2 2" xfId="25178"/>
    <cellStyle name="Normal 3 2 5 3 3 2 2 2 2 2 2" xfId="55090"/>
    <cellStyle name="Normal 3 2 5 3 3 2 2 2 2 3" xfId="34836"/>
    <cellStyle name="Normal 3 2 5 3 3 2 2 2 3" xfId="17700"/>
    <cellStyle name="Normal 3 2 5 3 3 2 2 2 3 2" xfId="47612"/>
    <cellStyle name="Normal 3 2 5 3 3 2 2 2 4" xfId="34835"/>
    <cellStyle name="Normal 3 2 5 3 3 2 2 3" xfId="4923"/>
    <cellStyle name="Normal 3 2 5 3 3 2 2 3 2" xfId="25177"/>
    <cellStyle name="Normal 3 2 5 3 3 2 2 3 2 2" xfId="55089"/>
    <cellStyle name="Normal 3 2 5 3 3 2 2 3 3" xfId="34837"/>
    <cellStyle name="Normal 3 2 5 3 3 2 2 4" xfId="17699"/>
    <cellStyle name="Normal 3 2 5 3 3 2 2 4 2" xfId="47611"/>
    <cellStyle name="Normal 3 2 5 3 3 2 2 5" xfId="34834"/>
    <cellStyle name="Normal 3 2 5 3 3 2 3" xfId="4924"/>
    <cellStyle name="Normal 3 2 5 3 3 2 3 2" xfId="4925"/>
    <cellStyle name="Normal 3 2 5 3 3 2 3 2 2" xfId="25179"/>
    <cellStyle name="Normal 3 2 5 3 3 2 3 2 2 2" xfId="55091"/>
    <cellStyle name="Normal 3 2 5 3 3 2 3 2 3" xfId="34839"/>
    <cellStyle name="Normal 3 2 5 3 3 2 3 3" xfId="17701"/>
    <cellStyle name="Normal 3 2 5 3 3 2 3 3 2" xfId="47613"/>
    <cellStyle name="Normal 3 2 5 3 3 2 3 4" xfId="34838"/>
    <cellStyle name="Normal 3 2 5 3 3 2 4" xfId="4926"/>
    <cellStyle name="Normal 3 2 5 3 3 2 4 2" xfId="25176"/>
    <cellStyle name="Normal 3 2 5 3 3 2 4 2 2" xfId="55088"/>
    <cellStyle name="Normal 3 2 5 3 3 2 4 3" xfId="34840"/>
    <cellStyle name="Normal 3 2 5 3 3 2 5" xfId="17698"/>
    <cellStyle name="Normal 3 2 5 3 3 2 5 2" xfId="47610"/>
    <cellStyle name="Normal 3 2 5 3 3 2 6" xfId="34833"/>
    <cellStyle name="Normal 3 2 5 3 3 3" xfId="4927"/>
    <cellStyle name="Normal 3 2 5 3 3 3 2" xfId="4928"/>
    <cellStyle name="Normal 3 2 5 3 3 3 2 2" xfId="4929"/>
    <cellStyle name="Normal 3 2 5 3 3 3 2 2 2" xfId="4930"/>
    <cellStyle name="Normal 3 2 5 3 3 3 2 2 2 2" xfId="25182"/>
    <cellStyle name="Normal 3 2 5 3 3 3 2 2 2 2 2" xfId="55094"/>
    <cellStyle name="Normal 3 2 5 3 3 3 2 2 2 3" xfId="34844"/>
    <cellStyle name="Normal 3 2 5 3 3 3 2 2 3" xfId="17704"/>
    <cellStyle name="Normal 3 2 5 3 3 3 2 2 3 2" xfId="47616"/>
    <cellStyle name="Normal 3 2 5 3 3 3 2 2 4" xfId="34843"/>
    <cellStyle name="Normal 3 2 5 3 3 3 2 3" xfId="4931"/>
    <cellStyle name="Normal 3 2 5 3 3 3 2 3 2" xfId="25181"/>
    <cellStyle name="Normal 3 2 5 3 3 3 2 3 2 2" xfId="55093"/>
    <cellStyle name="Normal 3 2 5 3 3 3 2 3 3" xfId="34845"/>
    <cellStyle name="Normal 3 2 5 3 3 3 2 4" xfId="17703"/>
    <cellStyle name="Normal 3 2 5 3 3 3 2 4 2" xfId="47615"/>
    <cellStyle name="Normal 3 2 5 3 3 3 2 5" xfId="34842"/>
    <cellStyle name="Normal 3 2 5 3 3 3 3" xfId="4932"/>
    <cellStyle name="Normal 3 2 5 3 3 3 3 2" xfId="4933"/>
    <cellStyle name="Normal 3 2 5 3 3 3 3 2 2" xfId="25183"/>
    <cellStyle name="Normal 3 2 5 3 3 3 3 2 2 2" xfId="55095"/>
    <cellStyle name="Normal 3 2 5 3 3 3 3 2 3" xfId="34847"/>
    <cellStyle name="Normal 3 2 5 3 3 3 3 3" xfId="17705"/>
    <cellStyle name="Normal 3 2 5 3 3 3 3 3 2" xfId="47617"/>
    <cellStyle name="Normal 3 2 5 3 3 3 3 4" xfId="34846"/>
    <cellStyle name="Normal 3 2 5 3 3 3 4" xfId="4934"/>
    <cellStyle name="Normal 3 2 5 3 3 3 4 2" xfId="25180"/>
    <cellStyle name="Normal 3 2 5 3 3 3 4 2 2" xfId="55092"/>
    <cellStyle name="Normal 3 2 5 3 3 3 4 3" xfId="34848"/>
    <cellStyle name="Normal 3 2 5 3 3 3 5" xfId="17702"/>
    <cellStyle name="Normal 3 2 5 3 3 3 5 2" xfId="47614"/>
    <cellStyle name="Normal 3 2 5 3 3 3 6" xfId="34841"/>
    <cellStyle name="Normal 3 2 5 3 3 4" xfId="4935"/>
    <cellStyle name="Normal 3 2 5 3 3 4 2" xfId="4936"/>
    <cellStyle name="Normal 3 2 5 3 3 4 2 2" xfId="4937"/>
    <cellStyle name="Normal 3 2 5 3 3 4 2 2 2" xfId="25185"/>
    <cellStyle name="Normal 3 2 5 3 3 4 2 2 2 2" xfId="55097"/>
    <cellStyle name="Normal 3 2 5 3 3 4 2 2 3" xfId="34851"/>
    <cellStyle name="Normal 3 2 5 3 3 4 2 3" xfId="17707"/>
    <cellStyle name="Normal 3 2 5 3 3 4 2 3 2" xfId="47619"/>
    <cellStyle name="Normal 3 2 5 3 3 4 2 4" xfId="34850"/>
    <cellStyle name="Normal 3 2 5 3 3 4 3" xfId="4938"/>
    <cellStyle name="Normal 3 2 5 3 3 4 3 2" xfId="25184"/>
    <cellStyle name="Normal 3 2 5 3 3 4 3 2 2" xfId="55096"/>
    <cellStyle name="Normal 3 2 5 3 3 4 3 3" xfId="34852"/>
    <cellStyle name="Normal 3 2 5 3 3 4 4" xfId="17706"/>
    <cellStyle name="Normal 3 2 5 3 3 4 4 2" xfId="47618"/>
    <cellStyle name="Normal 3 2 5 3 3 4 5" xfId="34849"/>
    <cellStyle name="Normal 3 2 5 3 3 5" xfId="4939"/>
    <cellStyle name="Normal 3 2 5 3 3 5 2" xfId="4940"/>
    <cellStyle name="Normal 3 2 5 3 3 5 2 2" xfId="25186"/>
    <cellStyle name="Normal 3 2 5 3 3 5 2 2 2" xfId="55098"/>
    <cellStyle name="Normal 3 2 5 3 3 5 2 3" xfId="34854"/>
    <cellStyle name="Normal 3 2 5 3 3 5 3" xfId="17708"/>
    <cellStyle name="Normal 3 2 5 3 3 5 3 2" xfId="47620"/>
    <cellStyle name="Normal 3 2 5 3 3 5 4" xfId="34853"/>
    <cellStyle name="Normal 3 2 5 3 3 6" xfId="4941"/>
    <cellStyle name="Normal 3 2 5 3 3 6 2" xfId="22783"/>
    <cellStyle name="Normal 3 2 5 3 3 6 2 2" xfId="52695"/>
    <cellStyle name="Normal 3 2 5 3 3 6 3" xfId="34855"/>
    <cellStyle name="Normal 3 2 5 3 3 7" xfId="15305"/>
    <cellStyle name="Normal 3 2 5 3 3 7 2" xfId="45217"/>
    <cellStyle name="Normal 3 2 5 3 3 8" xfId="30261"/>
    <cellStyle name="Normal 3 2 5 3 4" xfId="564"/>
    <cellStyle name="Normal 3 2 5 3 4 2" xfId="4942"/>
    <cellStyle name="Normal 3 2 5 3 4 2 2" xfId="4943"/>
    <cellStyle name="Normal 3 2 5 3 4 2 2 2" xfId="4944"/>
    <cellStyle name="Normal 3 2 5 3 4 2 2 2 2" xfId="4945"/>
    <cellStyle name="Normal 3 2 5 3 4 2 2 2 2 2" xfId="25189"/>
    <cellStyle name="Normal 3 2 5 3 4 2 2 2 2 2 2" xfId="55101"/>
    <cellStyle name="Normal 3 2 5 3 4 2 2 2 2 3" xfId="34859"/>
    <cellStyle name="Normal 3 2 5 3 4 2 2 2 3" xfId="17711"/>
    <cellStyle name="Normal 3 2 5 3 4 2 2 2 3 2" xfId="47623"/>
    <cellStyle name="Normal 3 2 5 3 4 2 2 2 4" xfId="34858"/>
    <cellStyle name="Normal 3 2 5 3 4 2 2 3" xfId="4946"/>
    <cellStyle name="Normal 3 2 5 3 4 2 2 3 2" xfId="25188"/>
    <cellStyle name="Normal 3 2 5 3 4 2 2 3 2 2" xfId="55100"/>
    <cellStyle name="Normal 3 2 5 3 4 2 2 3 3" xfId="34860"/>
    <cellStyle name="Normal 3 2 5 3 4 2 2 4" xfId="17710"/>
    <cellStyle name="Normal 3 2 5 3 4 2 2 4 2" xfId="47622"/>
    <cellStyle name="Normal 3 2 5 3 4 2 2 5" xfId="34857"/>
    <cellStyle name="Normal 3 2 5 3 4 2 3" xfId="4947"/>
    <cellStyle name="Normal 3 2 5 3 4 2 3 2" xfId="4948"/>
    <cellStyle name="Normal 3 2 5 3 4 2 3 2 2" xfId="25190"/>
    <cellStyle name="Normal 3 2 5 3 4 2 3 2 2 2" xfId="55102"/>
    <cellStyle name="Normal 3 2 5 3 4 2 3 2 3" xfId="34862"/>
    <cellStyle name="Normal 3 2 5 3 4 2 3 3" xfId="17712"/>
    <cellStyle name="Normal 3 2 5 3 4 2 3 3 2" xfId="47624"/>
    <cellStyle name="Normal 3 2 5 3 4 2 3 4" xfId="34861"/>
    <cellStyle name="Normal 3 2 5 3 4 2 4" xfId="4949"/>
    <cellStyle name="Normal 3 2 5 3 4 2 4 2" xfId="25187"/>
    <cellStyle name="Normal 3 2 5 3 4 2 4 2 2" xfId="55099"/>
    <cellStyle name="Normal 3 2 5 3 4 2 4 3" xfId="34863"/>
    <cellStyle name="Normal 3 2 5 3 4 2 5" xfId="17709"/>
    <cellStyle name="Normal 3 2 5 3 4 2 5 2" xfId="47621"/>
    <cellStyle name="Normal 3 2 5 3 4 2 6" xfId="34856"/>
    <cellStyle name="Normal 3 2 5 3 4 3" xfId="4950"/>
    <cellStyle name="Normal 3 2 5 3 4 3 2" xfId="4951"/>
    <cellStyle name="Normal 3 2 5 3 4 3 2 2" xfId="4952"/>
    <cellStyle name="Normal 3 2 5 3 4 3 2 2 2" xfId="25192"/>
    <cellStyle name="Normal 3 2 5 3 4 3 2 2 2 2" xfId="55104"/>
    <cellStyle name="Normal 3 2 5 3 4 3 2 2 3" xfId="34866"/>
    <cellStyle name="Normal 3 2 5 3 4 3 2 3" xfId="17714"/>
    <cellStyle name="Normal 3 2 5 3 4 3 2 3 2" xfId="47626"/>
    <cellStyle name="Normal 3 2 5 3 4 3 2 4" xfId="34865"/>
    <cellStyle name="Normal 3 2 5 3 4 3 3" xfId="4953"/>
    <cellStyle name="Normal 3 2 5 3 4 3 3 2" xfId="25191"/>
    <cellStyle name="Normal 3 2 5 3 4 3 3 2 2" xfId="55103"/>
    <cellStyle name="Normal 3 2 5 3 4 3 3 3" xfId="34867"/>
    <cellStyle name="Normal 3 2 5 3 4 3 4" xfId="17713"/>
    <cellStyle name="Normal 3 2 5 3 4 3 4 2" xfId="47625"/>
    <cellStyle name="Normal 3 2 5 3 4 3 5" xfId="34864"/>
    <cellStyle name="Normal 3 2 5 3 4 4" xfId="4954"/>
    <cellStyle name="Normal 3 2 5 3 4 4 2" xfId="4955"/>
    <cellStyle name="Normal 3 2 5 3 4 4 2 2" xfId="25193"/>
    <cellStyle name="Normal 3 2 5 3 4 4 2 2 2" xfId="55105"/>
    <cellStyle name="Normal 3 2 5 3 4 4 2 3" xfId="34869"/>
    <cellStyle name="Normal 3 2 5 3 4 4 3" xfId="17715"/>
    <cellStyle name="Normal 3 2 5 3 4 4 3 2" xfId="47627"/>
    <cellStyle name="Normal 3 2 5 3 4 4 4" xfId="34868"/>
    <cellStyle name="Normal 3 2 5 3 4 5" xfId="4956"/>
    <cellStyle name="Normal 3 2 5 3 4 5 2" xfId="23027"/>
    <cellStyle name="Normal 3 2 5 3 4 5 2 2" xfId="52939"/>
    <cellStyle name="Normal 3 2 5 3 4 5 3" xfId="34870"/>
    <cellStyle name="Normal 3 2 5 3 4 6" xfId="15549"/>
    <cellStyle name="Normal 3 2 5 3 4 6 2" xfId="45461"/>
    <cellStyle name="Normal 3 2 5 3 4 7" xfId="30505"/>
    <cellStyle name="Normal 3 2 5 3 5" xfId="689"/>
    <cellStyle name="Normal 3 2 5 3 5 2" xfId="4957"/>
    <cellStyle name="Normal 3 2 5 3 5 2 2" xfId="4958"/>
    <cellStyle name="Normal 3 2 5 3 5 2 2 2" xfId="4959"/>
    <cellStyle name="Normal 3 2 5 3 5 2 2 2 2" xfId="4960"/>
    <cellStyle name="Normal 3 2 5 3 5 2 2 2 2 2" xfId="25196"/>
    <cellStyle name="Normal 3 2 5 3 5 2 2 2 2 2 2" xfId="55108"/>
    <cellStyle name="Normal 3 2 5 3 5 2 2 2 2 3" xfId="34874"/>
    <cellStyle name="Normal 3 2 5 3 5 2 2 2 3" xfId="17718"/>
    <cellStyle name="Normal 3 2 5 3 5 2 2 2 3 2" xfId="47630"/>
    <cellStyle name="Normal 3 2 5 3 5 2 2 2 4" xfId="34873"/>
    <cellStyle name="Normal 3 2 5 3 5 2 2 3" xfId="4961"/>
    <cellStyle name="Normal 3 2 5 3 5 2 2 3 2" xfId="25195"/>
    <cellStyle name="Normal 3 2 5 3 5 2 2 3 2 2" xfId="55107"/>
    <cellStyle name="Normal 3 2 5 3 5 2 2 3 3" xfId="34875"/>
    <cellStyle name="Normal 3 2 5 3 5 2 2 4" xfId="17717"/>
    <cellStyle name="Normal 3 2 5 3 5 2 2 4 2" xfId="47629"/>
    <cellStyle name="Normal 3 2 5 3 5 2 2 5" xfId="34872"/>
    <cellStyle name="Normal 3 2 5 3 5 2 3" xfId="4962"/>
    <cellStyle name="Normal 3 2 5 3 5 2 3 2" xfId="4963"/>
    <cellStyle name="Normal 3 2 5 3 5 2 3 2 2" xfId="25197"/>
    <cellStyle name="Normal 3 2 5 3 5 2 3 2 2 2" xfId="55109"/>
    <cellStyle name="Normal 3 2 5 3 5 2 3 2 3" xfId="34877"/>
    <cellStyle name="Normal 3 2 5 3 5 2 3 3" xfId="17719"/>
    <cellStyle name="Normal 3 2 5 3 5 2 3 3 2" xfId="47631"/>
    <cellStyle name="Normal 3 2 5 3 5 2 3 4" xfId="34876"/>
    <cellStyle name="Normal 3 2 5 3 5 2 4" xfId="4964"/>
    <cellStyle name="Normal 3 2 5 3 5 2 4 2" xfId="25194"/>
    <cellStyle name="Normal 3 2 5 3 5 2 4 2 2" xfId="55106"/>
    <cellStyle name="Normal 3 2 5 3 5 2 4 3" xfId="34878"/>
    <cellStyle name="Normal 3 2 5 3 5 2 5" xfId="17716"/>
    <cellStyle name="Normal 3 2 5 3 5 2 5 2" xfId="47628"/>
    <cellStyle name="Normal 3 2 5 3 5 2 6" xfId="34871"/>
    <cellStyle name="Normal 3 2 5 3 5 3" xfId="4965"/>
    <cellStyle name="Normal 3 2 5 3 5 3 2" xfId="4966"/>
    <cellStyle name="Normal 3 2 5 3 5 3 2 2" xfId="4967"/>
    <cellStyle name="Normal 3 2 5 3 5 3 2 2 2" xfId="25199"/>
    <cellStyle name="Normal 3 2 5 3 5 3 2 2 2 2" xfId="55111"/>
    <cellStyle name="Normal 3 2 5 3 5 3 2 2 3" xfId="34881"/>
    <cellStyle name="Normal 3 2 5 3 5 3 2 3" xfId="17721"/>
    <cellStyle name="Normal 3 2 5 3 5 3 2 3 2" xfId="47633"/>
    <cellStyle name="Normal 3 2 5 3 5 3 2 4" xfId="34880"/>
    <cellStyle name="Normal 3 2 5 3 5 3 3" xfId="4968"/>
    <cellStyle name="Normal 3 2 5 3 5 3 3 2" xfId="25198"/>
    <cellStyle name="Normal 3 2 5 3 5 3 3 2 2" xfId="55110"/>
    <cellStyle name="Normal 3 2 5 3 5 3 3 3" xfId="34882"/>
    <cellStyle name="Normal 3 2 5 3 5 3 4" xfId="17720"/>
    <cellStyle name="Normal 3 2 5 3 5 3 4 2" xfId="47632"/>
    <cellStyle name="Normal 3 2 5 3 5 3 5" xfId="34879"/>
    <cellStyle name="Normal 3 2 5 3 5 4" xfId="4969"/>
    <cellStyle name="Normal 3 2 5 3 5 4 2" xfId="4970"/>
    <cellStyle name="Normal 3 2 5 3 5 4 2 2" xfId="25200"/>
    <cellStyle name="Normal 3 2 5 3 5 4 2 2 2" xfId="55112"/>
    <cellStyle name="Normal 3 2 5 3 5 4 2 3" xfId="34884"/>
    <cellStyle name="Normal 3 2 5 3 5 4 3" xfId="17722"/>
    <cellStyle name="Normal 3 2 5 3 5 4 3 2" xfId="47634"/>
    <cellStyle name="Normal 3 2 5 3 5 4 4" xfId="34883"/>
    <cellStyle name="Normal 3 2 5 3 5 5" xfId="4971"/>
    <cellStyle name="Normal 3 2 5 3 5 5 2" xfId="23152"/>
    <cellStyle name="Normal 3 2 5 3 5 5 2 2" xfId="53064"/>
    <cellStyle name="Normal 3 2 5 3 5 5 3" xfId="34885"/>
    <cellStyle name="Normal 3 2 5 3 5 6" xfId="15674"/>
    <cellStyle name="Normal 3 2 5 3 5 6 2" xfId="45586"/>
    <cellStyle name="Normal 3 2 5 3 5 7" xfId="30630"/>
    <cellStyle name="Normal 3 2 5 3 6" xfId="4972"/>
    <cellStyle name="Normal 3 2 5 3 6 2" xfId="4973"/>
    <cellStyle name="Normal 3 2 5 3 6 2 2" xfId="4974"/>
    <cellStyle name="Normal 3 2 5 3 6 2 2 2" xfId="4975"/>
    <cellStyle name="Normal 3 2 5 3 6 2 2 2 2" xfId="4976"/>
    <cellStyle name="Normal 3 2 5 3 6 2 2 2 2 2" xfId="25204"/>
    <cellStyle name="Normal 3 2 5 3 6 2 2 2 2 2 2" xfId="55116"/>
    <cellStyle name="Normal 3 2 5 3 6 2 2 2 2 3" xfId="34890"/>
    <cellStyle name="Normal 3 2 5 3 6 2 2 2 3" xfId="17726"/>
    <cellStyle name="Normal 3 2 5 3 6 2 2 2 3 2" xfId="47638"/>
    <cellStyle name="Normal 3 2 5 3 6 2 2 2 4" xfId="34889"/>
    <cellStyle name="Normal 3 2 5 3 6 2 2 3" xfId="4977"/>
    <cellStyle name="Normal 3 2 5 3 6 2 2 3 2" xfId="25203"/>
    <cellStyle name="Normal 3 2 5 3 6 2 2 3 2 2" xfId="55115"/>
    <cellStyle name="Normal 3 2 5 3 6 2 2 3 3" xfId="34891"/>
    <cellStyle name="Normal 3 2 5 3 6 2 2 4" xfId="17725"/>
    <cellStyle name="Normal 3 2 5 3 6 2 2 4 2" xfId="47637"/>
    <cellStyle name="Normal 3 2 5 3 6 2 2 5" xfId="34888"/>
    <cellStyle name="Normal 3 2 5 3 6 2 3" xfId="4978"/>
    <cellStyle name="Normal 3 2 5 3 6 2 3 2" xfId="4979"/>
    <cellStyle name="Normal 3 2 5 3 6 2 3 2 2" xfId="25205"/>
    <cellStyle name="Normal 3 2 5 3 6 2 3 2 2 2" xfId="55117"/>
    <cellStyle name="Normal 3 2 5 3 6 2 3 2 3" xfId="34893"/>
    <cellStyle name="Normal 3 2 5 3 6 2 3 3" xfId="17727"/>
    <cellStyle name="Normal 3 2 5 3 6 2 3 3 2" xfId="47639"/>
    <cellStyle name="Normal 3 2 5 3 6 2 3 4" xfId="34892"/>
    <cellStyle name="Normal 3 2 5 3 6 2 4" xfId="4980"/>
    <cellStyle name="Normal 3 2 5 3 6 2 4 2" xfId="25202"/>
    <cellStyle name="Normal 3 2 5 3 6 2 4 2 2" xfId="55114"/>
    <cellStyle name="Normal 3 2 5 3 6 2 4 3" xfId="34894"/>
    <cellStyle name="Normal 3 2 5 3 6 2 5" xfId="17724"/>
    <cellStyle name="Normal 3 2 5 3 6 2 5 2" xfId="47636"/>
    <cellStyle name="Normal 3 2 5 3 6 2 6" xfId="34887"/>
    <cellStyle name="Normal 3 2 5 3 6 3" xfId="4981"/>
    <cellStyle name="Normal 3 2 5 3 6 3 2" xfId="4982"/>
    <cellStyle name="Normal 3 2 5 3 6 3 2 2" xfId="4983"/>
    <cellStyle name="Normal 3 2 5 3 6 3 2 2 2" xfId="25207"/>
    <cellStyle name="Normal 3 2 5 3 6 3 2 2 2 2" xfId="55119"/>
    <cellStyle name="Normal 3 2 5 3 6 3 2 2 3" xfId="34897"/>
    <cellStyle name="Normal 3 2 5 3 6 3 2 3" xfId="17729"/>
    <cellStyle name="Normal 3 2 5 3 6 3 2 3 2" xfId="47641"/>
    <cellStyle name="Normal 3 2 5 3 6 3 2 4" xfId="34896"/>
    <cellStyle name="Normal 3 2 5 3 6 3 3" xfId="4984"/>
    <cellStyle name="Normal 3 2 5 3 6 3 3 2" xfId="25206"/>
    <cellStyle name="Normal 3 2 5 3 6 3 3 2 2" xfId="55118"/>
    <cellStyle name="Normal 3 2 5 3 6 3 3 3" xfId="34898"/>
    <cellStyle name="Normal 3 2 5 3 6 3 4" xfId="17728"/>
    <cellStyle name="Normal 3 2 5 3 6 3 4 2" xfId="47640"/>
    <cellStyle name="Normal 3 2 5 3 6 3 5" xfId="34895"/>
    <cellStyle name="Normal 3 2 5 3 6 4" xfId="4985"/>
    <cellStyle name="Normal 3 2 5 3 6 4 2" xfId="4986"/>
    <cellStyle name="Normal 3 2 5 3 6 4 2 2" xfId="25208"/>
    <cellStyle name="Normal 3 2 5 3 6 4 2 2 2" xfId="55120"/>
    <cellStyle name="Normal 3 2 5 3 6 4 2 3" xfId="34900"/>
    <cellStyle name="Normal 3 2 5 3 6 4 3" xfId="17730"/>
    <cellStyle name="Normal 3 2 5 3 6 4 3 2" xfId="47642"/>
    <cellStyle name="Normal 3 2 5 3 6 4 4" xfId="34899"/>
    <cellStyle name="Normal 3 2 5 3 6 5" xfId="4987"/>
    <cellStyle name="Normal 3 2 5 3 6 5 2" xfId="25201"/>
    <cellStyle name="Normal 3 2 5 3 6 5 2 2" xfId="55113"/>
    <cellStyle name="Normal 3 2 5 3 6 5 3" xfId="34901"/>
    <cellStyle name="Normal 3 2 5 3 6 6" xfId="17723"/>
    <cellStyle name="Normal 3 2 5 3 6 6 2" xfId="47635"/>
    <cellStyle name="Normal 3 2 5 3 6 7" xfId="34886"/>
    <cellStyle name="Normal 3 2 5 3 7" xfId="4988"/>
    <cellStyle name="Normal 3 2 5 3 7 2" xfId="4989"/>
    <cellStyle name="Normal 3 2 5 3 7 2 2" xfId="4990"/>
    <cellStyle name="Normal 3 2 5 3 7 2 2 2" xfId="4991"/>
    <cellStyle name="Normal 3 2 5 3 7 2 2 2 2" xfId="25211"/>
    <cellStyle name="Normal 3 2 5 3 7 2 2 2 2 2" xfId="55123"/>
    <cellStyle name="Normal 3 2 5 3 7 2 2 2 3" xfId="34905"/>
    <cellStyle name="Normal 3 2 5 3 7 2 2 3" xfId="17733"/>
    <cellStyle name="Normal 3 2 5 3 7 2 2 3 2" xfId="47645"/>
    <cellStyle name="Normal 3 2 5 3 7 2 2 4" xfId="34904"/>
    <cellStyle name="Normal 3 2 5 3 7 2 3" xfId="4992"/>
    <cellStyle name="Normal 3 2 5 3 7 2 3 2" xfId="25210"/>
    <cellStyle name="Normal 3 2 5 3 7 2 3 2 2" xfId="55122"/>
    <cellStyle name="Normal 3 2 5 3 7 2 3 3" xfId="34906"/>
    <cellStyle name="Normal 3 2 5 3 7 2 4" xfId="17732"/>
    <cellStyle name="Normal 3 2 5 3 7 2 4 2" xfId="47644"/>
    <cellStyle name="Normal 3 2 5 3 7 2 5" xfId="34903"/>
    <cellStyle name="Normal 3 2 5 3 7 3" xfId="4993"/>
    <cellStyle name="Normal 3 2 5 3 7 3 2" xfId="4994"/>
    <cellStyle name="Normal 3 2 5 3 7 3 2 2" xfId="25212"/>
    <cellStyle name="Normal 3 2 5 3 7 3 2 2 2" xfId="55124"/>
    <cellStyle name="Normal 3 2 5 3 7 3 2 3" xfId="34908"/>
    <cellStyle name="Normal 3 2 5 3 7 3 3" xfId="17734"/>
    <cellStyle name="Normal 3 2 5 3 7 3 3 2" xfId="47646"/>
    <cellStyle name="Normal 3 2 5 3 7 3 4" xfId="34907"/>
    <cellStyle name="Normal 3 2 5 3 7 4" xfId="4995"/>
    <cellStyle name="Normal 3 2 5 3 7 4 2" xfId="25209"/>
    <cellStyle name="Normal 3 2 5 3 7 4 2 2" xfId="55121"/>
    <cellStyle name="Normal 3 2 5 3 7 4 3" xfId="34909"/>
    <cellStyle name="Normal 3 2 5 3 7 5" xfId="17731"/>
    <cellStyle name="Normal 3 2 5 3 7 5 2" xfId="47643"/>
    <cellStyle name="Normal 3 2 5 3 7 6" xfId="34902"/>
    <cellStyle name="Normal 3 2 5 3 8" xfId="4996"/>
    <cellStyle name="Normal 3 2 5 3 8 2" xfId="4997"/>
    <cellStyle name="Normal 3 2 5 3 8 2 2" xfId="4998"/>
    <cellStyle name="Normal 3 2 5 3 8 2 2 2" xfId="4999"/>
    <cellStyle name="Normal 3 2 5 3 8 2 2 2 2" xfId="25215"/>
    <cellStyle name="Normal 3 2 5 3 8 2 2 2 2 2" xfId="55127"/>
    <cellStyle name="Normal 3 2 5 3 8 2 2 2 3" xfId="34913"/>
    <cellStyle name="Normal 3 2 5 3 8 2 2 3" xfId="17737"/>
    <cellStyle name="Normal 3 2 5 3 8 2 2 3 2" xfId="47649"/>
    <cellStyle name="Normal 3 2 5 3 8 2 2 4" xfId="34912"/>
    <cellStyle name="Normal 3 2 5 3 8 2 3" xfId="5000"/>
    <cellStyle name="Normal 3 2 5 3 8 2 3 2" xfId="25214"/>
    <cellStyle name="Normal 3 2 5 3 8 2 3 2 2" xfId="55126"/>
    <cellStyle name="Normal 3 2 5 3 8 2 3 3" xfId="34914"/>
    <cellStyle name="Normal 3 2 5 3 8 2 4" xfId="17736"/>
    <cellStyle name="Normal 3 2 5 3 8 2 4 2" xfId="47648"/>
    <cellStyle name="Normal 3 2 5 3 8 2 5" xfId="34911"/>
    <cellStyle name="Normal 3 2 5 3 8 3" xfId="5001"/>
    <cellStyle name="Normal 3 2 5 3 8 3 2" xfId="5002"/>
    <cellStyle name="Normal 3 2 5 3 8 3 2 2" xfId="25216"/>
    <cellStyle name="Normal 3 2 5 3 8 3 2 2 2" xfId="55128"/>
    <cellStyle name="Normal 3 2 5 3 8 3 2 3" xfId="34916"/>
    <cellStyle name="Normal 3 2 5 3 8 3 3" xfId="17738"/>
    <cellStyle name="Normal 3 2 5 3 8 3 3 2" xfId="47650"/>
    <cellStyle name="Normal 3 2 5 3 8 3 4" xfId="34915"/>
    <cellStyle name="Normal 3 2 5 3 8 4" xfId="5003"/>
    <cellStyle name="Normal 3 2 5 3 8 4 2" xfId="25213"/>
    <cellStyle name="Normal 3 2 5 3 8 4 2 2" xfId="55125"/>
    <cellStyle name="Normal 3 2 5 3 8 4 3" xfId="34917"/>
    <cellStyle name="Normal 3 2 5 3 8 5" xfId="17735"/>
    <cellStyle name="Normal 3 2 5 3 8 5 2" xfId="47647"/>
    <cellStyle name="Normal 3 2 5 3 8 6" xfId="34910"/>
    <cellStyle name="Normal 3 2 5 3 9" xfId="5004"/>
    <cellStyle name="Normal 3 2 5 3 9 2" xfId="5005"/>
    <cellStyle name="Normal 3 2 5 3 9 2 2" xfId="5006"/>
    <cellStyle name="Normal 3 2 5 3 9 2 2 2" xfId="25218"/>
    <cellStyle name="Normal 3 2 5 3 9 2 2 2 2" xfId="55130"/>
    <cellStyle name="Normal 3 2 5 3 9 2 2 3" xfId="34920"/>
    <cellStyle name="Normal 3 2 5 3 9 2 3" xfId="17740"/>
    <cellStyle name="Normal 3 2 5 3 9 2 3 2" xfId="47652"/>
    <cellStyle name="Normal 3 2 5 3 9 2 4" xfId="34919"/>
    <cellStyle name="Normal 3 2 5 3 9 3" xfId="5007"/>
    <cellStyle name="Normal 3 2 5 3 9 3 2" xfId="25217"/>
    <cellStyle name="Normal 3 2 5 3 9 3 2 2" xfId="55129"/>
    <cellStyle name="Normal 3 2 5 3 9 3 3" xfId="34921"/>
    <cellStyle name="Normal 3 2 5 3 9 4" xfId="17739"/>
    <cellStyle name="Normal 3 2 5 3 9 4 2" xfId="47651"/>
    <cellStyle name="Normal 3 2 5 3 9 5" xfId="34918"/>
    <cellStyle name="Normal 3 2 5 4" xfId="357"/>
    <cellStyle name="Normal 3 2 5 4 2" xfId="5008"/>
    <cellStyle name="Normal 3 2 5 4 2 2" xfId="5009"/>
    <cellStyle name="Normal 3 2 5 4 2 2 2" xfId="5010"/>
    <cellStyle name="Normal 3 2 5 4 2 2 2 2" xfId="5011"/>
    <cellStyle name="Normal 3 2 5 4 2 2 2 2 2" xfId="25221"/>
    <cellStyle name="Normal 3 2 5 4 2 2 2 2 2 2" xfId="55133"/>
    <cellStyle name="Normal 3 2 5 4 2 2 2 2 3" xfId="34925"/>
    <cellStyle name="Normal 3 2 5 4 2 2 2 3" xfId="17743"/>
    <cellStyle name="Normal 3 2 5 4 2 2 2 3 2" xfId="47655"/>
    <cellStyle name="Normal 3 2 5 4 2 2 2 4" xfId="34924"/>
    <cellStyle name="Normal 3 2 5 4 2 2 3" xfId="5012"/>
    <cellStyle name="Normal 3 2 5 4 2 2 3 2" xfId="25220"/>
    <cellStyle name="Normal 3 2 5 4 2 2 3 2 2" xfId="55132"/>
    <cellStyle name="Normal 3 2 5 4 2 2 3 3" xfId="34926"/>
    <cellStyle name="Normal 3 2 5 4 2 2 4" xfId="17742"/>
    <cellStyle name="Normal 3 2 5 4 2 2 4 2" xfId="47654"/>
    <cellStyle name="Normal 3 2 5 4 2 2 5" xfId="34923"/>
    <cellStyle name="Normal 3 2 5 4 2 3" xfId="5013"/>
    <cellStyle name="Normal 3 2 5 4 2 3 2" xfId="5014"/>
    <cellStyle name="Normal 3 2 5 4 2 3 2 2" xfId="25222"/>
    <cellStyle name="Normal 3 2 5 4 2 3 2 2 2" xfId="55134"/>
    <cellStyle name="Normal 3 2 5 4 2 3 2 3" xfId="34928"/>
    <cellStyle name="Normal 3 2 5 4 2 3 3" xfId="17744"/>
    <cellStyle name="Normal 3 2 5 4 2 3 3 2" xfId="47656"/>
    <cellStyle name="Normal 3 2 5 4 2 3 4" xfId="34927"/>
    <cellStyle name="Normal 3 2 5 4 2 4" xfId="5015"/>
    <cellStyle name="Normal 3 2 5 4 2 4 2" xfId="25219"/>
    <cellStyle name="Normal 3 2 5 4 2 4 2 2" xfId="55131"/>
    <cellStyle name="Normal 3 2 5 4 2 4 3" xfId="34929"/>
    <cellStyle name="Normal 3 2 5 4 2 5" xfId="17741"/>
    <cellStyle name="Normal 3 2 5 4 2 5 2" xfId="47653"/>
    <cellStyle name="Normal 3 2 5 4 2 6" xfId="34922"/>
    <cellStyle name="Normal 3 2 5 4 3" xfId="5016"/>
    <cellStyle name="Normal 3 2 5 4 3 2" xfId="5017"/>
    <cellStyle name="Normal 3 2 5 4 3 2 2" xfId="5018"/>
    <cellStyle name="Normal 3 2 5 4 3 2 2 2" xfId="5019"/>
    <cellStyle name="Normal 3 2 5 4 3 2 2 2 2" xfId="25225"/>
    <cellStyle name="Normal 3 2 5 4 3 2 2 2 2 2" xfId="55137"/>
    <cellStyle name="Normal 3 2 5 4 3 2 2 2 3" xfId="34933"/>
    <cellStyle name="Normal 3 2 5 4 3 2 2 3" xfId="17747"/>
    <cellStyle name="Normal 3 2 5 4 3 2 2 3 2" xfId="47659"/>
    <cellStyle name="Normal 3 2 5 4 3 2 2 4" xfId="34932"/>
    <cellStyle name="Normal 3 2 5 4 3 2 3" xfId="5020"/>
    <cellStyle name="Normal 3 2 5 4 3 2 3 2" xfId="25224"/>
    <cellStyle name="Normal 3 2 5 4 3 2 3 2 2" xfId="55136"/>
    <cellStyle name="Normal 3 2 5 4 3 2 3 3" xfId="34934"/>
    <cellStyle name="Normal 3 2 5 4 3 2 4" xfId="17746"/>
    <cellStyle name="Normal 3 2 5 4 3 2 4 2" xfId="47658"/>
    <cellStyle name="Normal 3 2 5 4 3 2 5" xfId="34931"/>
    <cellStyle name="Normal 3 2 5 4 3 3" xfId="5021"/>
    <cellStyle name="Normal 3 2 5 4 3 3 2" xfId="5022"/>
    <cellStyle name="Normal 3 2 5 4 3 3 2 2" xfId="25226"/>
    <cellStyle name="Normal 3 2 5 4 3 3 2 2 2" xfId="55138"/>
    <cellStyle name="Normal 3 2 5 4 3 3 2 3" xfId="34936"/>
    <cellStyle name="Normal 3 2 5 4 3 3 3" xfId="17748"/>
    <cellStyle name="Normal 3 2 5 4 3 3 3 2" xfId="47660"/>
    <cellStyle name="Normal 3 2 5 4 3 3 4" xfId="34935"/>
    <cellStyle name="Normal 3 2 5 4 3 4" xfId="5023"/>
    <cellStyle name="Normal 3 2 5 4 3 4 2" xfId="25223"/>
    <cellStyle name="Normal 3 2 5 4 3 4 2 2" xfId="55135"/>
    <cellStyle name="Normal 3 2 5 4 3 4 3" xfId="34937"/>
    <cellStyle name="Normal 3 2 5 4 3 5" xfId="17745"/>
    <cellStyle name="Normal 3 2 5 4 3 5 2" xfId="47657"/>
    <cellStyle name="Normal 3 2 5 4 3 6" xfId="34930"/>
    <cellStyle name="Normal 3 2 5 4 4" xfId="5024"/>
    <cellStyle name="Normal 3 2 5 4 4 2" xfId="5025"/>
    <cellStyle name="Normal 3 2 5 4 4 2 2" xfId="5026"/>
    <cellStyle name="Normal 3 2 5 4 4 2 2 2" xfId="25228"/>
    <cellStyle name="Normal 3 2 5 4 4 2 2 2 2" xfId="55140"/>
    <cellStyle name="Normal 3 2 5 4 4 2 2 3" xfId="34940"/>
    <cellStyle name="Normal 3 2 5 4 4 2 3" xfId="17750"/>
    <cellStyle name="Normal 3 2 5 4 4 2 3 2" xfId="47662"/>
    <cellStyle name="Normal 3 2 5 4 4 2 4" xfId="34939"/>
    <cellStyle name="Normal 3 2 5 4 4 3" xfId="5027"/>
    <cellStyle name="Normal 3 2 5 4 4 3 2" xfId="25227"/>
    <cellStyle name="Normal 3 2 5 4 4 3 2 2" xfId="55139"/>
    <cellStyle name="Normal 3 2 5 4 4 3 3" xfId="34941"/>
    <cellStyle name="Normal 3 2 5 4 4 4" xfId="17749"/>
    <cellStyle name="Normal 3 2 5 4 4 4 2" xfId="47661"/>
    <cellStyle name="Normal 3 2 5 4 4 5" xfId="34938"/>
    <cellStyle name="Normal 3 2 5 4 5" xfId="5028"/>
    <cellStyle name="Normal 3 2 5 4 5 2" xfId="5029"/>
    <cellStyle name="Normal 3 2 5 4 5 2 2" xfId="25229"/>
    <cellStyle name="Normal 3 2 5 4 5 2 2 2" xfId="55141"/>
    <cellStyle name="Normal 3 2 5 4 5 2 3" xfId="34943"/>
    <cellStyle name="Normal 3 2 5 4 5 3" xfId="17751"/>
    <cellStyle name="Normal 3 2 5 4 5 3 2" xfId="47663"/>
    <cellStyle name="Normal 3 2 5 4 5 4" xfId="34942"/>
    <cellStyle name="Normal 3 2 5 4 6" xfId="5030"/>
    <cellStyle name="Normal 3 2 5 4 6 2" xfId="22821"/>
    <cellStyle name="Normal 3 2 5 4 6 2 2" xfId="52733"/>
    <cellStyle name="Normal 3 2 5 4 6 3" xfId="34944"/>
    <cellStyle name="Normal 3 2 5 4 7" xfId="15343"/>
    <cellStyle name="Normal 3 2 5 4 7 2" xfId="45255"/>
    <cellStyle name="Normal 3 2 5 4 8" xfId="30299"/>
    <cellStyle name="Normal 3 2 5 5" xfId="235"/>
    <cellStyle name="Normal 3 2 5 5 2" xfId="5031"/>
    <cellStyle name="Normal 3 2 5 5 2 2" xfId="5032"/>
    <cellStyle name="Normal 3 2 5 5 2 2 2" xfId="5033"/>
    <cellStyle name="Normal 3 2 5 5 2 2 2 2" xfId="5034"/>
    <cellStyle name="Normal 3 2 5 5 2 2 2 2 2" xfId="25232"/>
    <cellStyle name="Normal 3 2 5 5 2 2 2 2 2 2" xfId="55144"/>
    <cellStyle name="Normal 3 2 5 5 2 2 2 2 3" xfId="34948"/>
    <cellStyle name="Normal 3 2 5 5 2 2 2 3" xfId="17754"/>
    <cellStyle name="Normal 3 2 5 5 2 2 2 3 2" xfId="47666"/>
    <cellStyle name="Normal 3 2 5 5 2 2 2 4" xfId="34947"/>
    <cellStyle name="Normal 3 2 5 5 2 2 3" xfId="5035"/>
    <cellStyle name="Normal 3 2 5 5 2 2 3 2" xfId="25231"/>
    <cellStyle name="Normal 3 2 5 5 2 2 3 2 2" xfId="55143"/>
    <cellStyle name="Normal 3 2 5 5 2 2 3 3" xfId="34949"/>
    <cellStyle name="Normal 3 2 5 5 2 2 4" xfId="17753"/>
    <cellStyle name="Normal 3 2 5 5 2 2 4 2" xfId="47665"/>
    <cellStyle name="Normal 3 2 5 5 2 2 5" xfId="34946"/>
    <cellStyle name="Normal 3 2 5 5 2 3" xfId="5036"/>
    <cellStyle name="Normal 3 2 5 5 2 3 2" xfId="5037"/>
    <cellStyle name="Normal 3 2 5 5 2 3 2 2" xfId="25233"/>
    <cellStyle name="Normal 3 2 5 5 2 3 2 2 2" xfId="55145"/>
    <cellStyle name="Normal 3 2 5 5 2 3 2 3" xfId="34951"/>
    <cellStyle name="Normal 3 2 5 5 2 3 3" xfId="17755"/>
    <cellStyle name="Normal 3 2 5 5 2 3 3 2" xfId="47667"/>
    <cellStyle name="Normal 3 2 5 5 2 3 4" xfId="34950"/>
    <cellStyle name="Normal 3 2 5 5 2 4" xfId="5038"/>
    <cellStyle name="Normal 3 2 5 5 2 4 2" xfId="25230"/>
    <cellStyle name="Normal 3 2 5 5 2 4 2 2" xfId="55142"/>
    <cellStyle name="Normal 3 2 5 5 2 4 3" xfId="34952"/>
    <cellStyle name="Normal 3 2 5 5 2 5" xfId="17752"/>
    <cellStyle name="Normal 3 2 5 5 2 5 2" xfId="47664"/>
    <cellStyle name="Normal 3 2 5 5 2 6" xfId="34945"/>
    <cellStyle name="Normal 3 2 5 5 3" xfId="5039"/>
    <cellStyle name="Normal 3 2 5 5 3 2" xfId="5040"/>
    <cellStyle name="Normal 3 2 5 5 3 2 2" xfId="5041"/>
    <cellStyle name="Normal 3 2 5 5 3 2 2 2" xfId="5042"/>
    <cellStyle name="Normal 3 2 5 5 3 2 2 2 2" xfId="25236"/>
    <cellStyle name="Normal 3 2 5 5 3 2 2 2 2 2" xfId="55148"/>
    <cellStyle name="Normal 3 2 5 5 3 2 2 2 3" xfId="34956"/>
    <cellStyle name="Normal 3 2 5 5 3 2 2 3" xfId="17758"/>
    <cellStyle name="Normal 3 2 5 5 3 2 2 3 2" xfId="47670"/>
    <cellStyle name="Normal 3 2 5 5 3 2 2 4" xfId="34955"/>
    <cellStyle name="Normal 3 2 5 5 3 2 3" xfId="5043"/>
    <cellStyle name="Normal 3 2 5 5 3 2 3 2" xfId="25235"/>
    <cellStyle name="Normal 3 2 5 5 3 2 3 2 2" xfId="55147"/>
    <cellStyle name="Normal 3 2 5 5 3 2 3 3" xfId="34957"/>
    <cellStyle name="Normal 3 2 5 5 3 2 4" xfId="17757"/>
    <cellStyle name="Normal 3 2 5 5 3 2 4 2" xfId="47669"/>
    <cellStyle name="Normal 3 2 5 5 3 2 5" xfId="34954"/>
    <cellStyle name="Normal 3 2 5 5 3 3" xfId="5044"/>
    <cellStyle name="Normal 3 2 5 5 3 3 2" xfId="5045"/>
    <cellStyle name="Normal 3 2 5 5 3 3 2 2" xfId="25237"/>
    <cellStyle name="Normal 3 2 5 5 3 3 2 2 2" xfId="55149"/>
    <cellStyle name="Normal 3 2 5 5 3 3 2 3" xfId="34959"/>
    <cellStyle name="Normal 3 2 5 5 3 3 3" xfId="17759"/>
    <cellStyle name="Normal 3 2 5 5 3 3 3 2" xfId="47671"/>
    <cellStyle name="Normal 3 2 5 5 3 3 4" xfId="34958"/>
    <cellStyle name="Normal 3 2 5 5 3 4" xfId="5046"/>
    <cellStyle name="Normal 3 2 5 5 3 4 2" xfId="25234"/>
    <cellStyle name="Normal 3 2 5 5 3 4 2 2" xfId="55146"/>
    <cellStyle name="Normal 3 2 5 5 3 4 3" xfId="34960"/>
    <cellStyle name="Normal 3 2 5 5 3 5" xfId="17756"/>
    <cellStyle name="Normal 3 2 5 5 3 5 2" xfId="47668"/>
    <cellStyle name="Normal 3 2 5 5 3 6" xfId="34953"/>
    <cellStyle name="Normal 3 2 5 5 4" xfId="5047"/>
    <cellStyle name="Normal 3 2 5 5 4 2" xfId="5048"/>
    <cellStyle name="Normal 3 2 5 5 4 2 2" xfId="5049"/>
    <cellStyle name="Normal 3 2 5 5 4 2 2 2" xfId="25239"/>
    <cellStyle name="Normal 3 2 5 5 4 2 2 2 2" xfId="55151"/>
    <cellStyle name="Normal 3 2 5 5 4 2 2 3" xfId="34963"/>
    <cellStyle name="Normal 3 2 5 5 4 2 3" xfId="17761"/>
    <cellStyle name="Normal 3 2 5 5 4 2 3 2" xfId="47673"/>
    <cellStyle name="Normal 3 2 5 5 4 2 4" xfId="34962"/>
    <cellStyle name="Normal 3 2 5 5 4 3" xfId="5050"/>
    <cellStyle name="Normal 3 2 5 5 4 3 2" xfId="25238"/>
    <cellStyle name="Normal 3 2 5 5 4 3 2 2" xfId="55150"/>
    <cellStyle name="Normal 3 2 5 5 4 3 3" xfId="34964"/>
    <cellStyle name="Normal 3 2 5 5 4 4" xfId="17760"/>
    <cellStyle name="Normal 3 2 5 5 4 4 2" xfId="47672"/>
    <cellStyle name="Normal 3 2 5 5 4 5" xfId="34961"/>
    <cellStyle name="Normal 3 2 5 5 5" xfId="5051"/>
    <cellStyle name="Normal 3 2 5 5 5 2" xfId="5052"/>
    <cellStyle name="Normal 3 2 5 5 5 2 2" xfId="25240"/>
    <cellStyle name="Normal 3 2 5 5 5 2 2 2" xfId="55152"/>
    <cellStyle name="Normal 3 2 5 5 5 2 3" xfId="34966"/>
    <cellStyle name="Normal 3 2 5 5 5 3" xfId="17762"/>
    <cellStyle name="Normal 3 2 5 5 5 3 2" xfId="47674"/>
    <cellStyle name="Normal 3 2 5 5 5 4" xfId="34965"/>
    <cellStyle name="Normal 3 2 5 5 6" xfId="5053"/>
    <cellStyle name="Normal 3 2 5 5 6 2" xfId="22699"/>
    <cellStyle name="Normal 3 2 5 5 6 2 2" xfId="52611"/>
    <cellStyle name="Normal 3 2 5 5 6 3" xfId="34967"/>
    <cellStyle name="Normal 3 2 5 5 7" xfId="15221"/>
    <cellStyle name="Normal 3 2 5 5 7 2" xfId="45133"/>
    <cellStyle name="Normal 3 2 5 5 8" xfId="30177"/>
    <cellStyle name="Normal 3 2 5 6" xfId="483"/>
    <cellStyle name="Normal 3 2 5 6 2" xfId="5054"/>
    <cellStyle name="Normal 3 2 5 6 2 2" xfId="5055"/>
    <cellStyle name="Normal 3 2 5 6 2 2 2" xfId="5056"/>
    <cellStyle name="Normal 3 2 5 6 2 2 2 2" xfId="5057"/>
    <cellStyle name="Normal 3 2 5 6 2 2 2 2 2" xfId="25243"/>
    <cellStyle name="Normal 3 2 5 6 2 2 2 2 2 2" xfId="55155"/>
    <cellStyle name="Normal 3 2 5 6 2 2 2 2 3" xfId="34971"/>
    <cellStyle name="Normal 3 2 5 6 2 2 2 3" xfId="17765"/>
    <cellStyle name="Normal 3 2 5 6 2 2 2 3 2" xfId="47677"/>
    <cellStyle name="Normal 3 2 5 6 2 2 2 4" xfId="34970"/>
    <cellStyle name="Normal 3 2 5 6 2 2 3" xfId="5058"/>
    <cellStyle name="Normal 3 2 5 6 2 2 3 2" xfId="25242"/>
    <cellStyle name="Normal 3 2 5 6 2 2 3 2 2" xfId="55154"/>
    <cellStyle name="Normal 3 2 5 6 2 2 3 3" xfId="34972"/>
    <cellStyle name="Normal 3 2 5 6 2 2 4" xfId="17764"/>
    <cellStyle name="Normal 3 2 5 6 2 2 4 2" xfId="47676"/>
    <cellStyle name="Normal 3 2 5 6 2 2 5" xfId="34969"/>
    <cellStyle name="Normal 3 2 5 6 2 3" xfId="5059"/>
    <cellStyle name="Normal 3 2 5 6 2 3 2" xfId="5060"/>
    <cellStyle name="Normal 3 2 5 6 2 3 2 2" xfId="25244"/>
    <cellStyle name="Normal 3 2 5 6 2 3 2 2 2" xfId="55156"/>
    <cellStyle name="Normal 3 2 5 6 2 3 2 3" xfId="34974"/>
    <cellStyle name="Normal 3 2 5 6 2 3 3" xfId="17766"/>
    <cellStyle name="Normal 3 2 5 6 2 3 3 2" xfId="47678"/>
    <cellStyle name="Normal 3 2 5 6 2 3 4" xfId="34973"/>
    <cellStyle name="Normal 3 2 5 6 2 4" xfId="5061"/>
    <cellStyle name="Normal 3 2 5 6 2 4 2" xfId="25241"/>
    <cellStyle name="Normal 3 2 5 6 2 4 2 2" xfId="55153"/>
    <cellStyle name="Normal 3 2 5 6 2 4 3" xfId="34975"/>
    <cellStyle name="Normal 3 2 5 6 2 5" xfId="17763"/>
    <cellStyle name="Normal 3 2 5 6 2 5 2" xfId="47675"/>
    <cellStyle name="Normal 3 2 5 6 2 6" xfId="34968"/>
    <cellStyle name="Normal 3 2 5 6 3" xfId="5062"/>
    <cellStyle name="Normal 3 2 5 6 3 2" xfId="5063"/>
    <cellStyle name="Normal 3 2 5 6 3 2 2" xfId="5064"/>
    <cellStyle name="Normal 3 2 5 6 3 2 2 2" xfId="25246"/>
    <cellStyle name="Normal 3 2 5 6 3 2 2 2 2" xfId="55158"/>
    <cellStyle name="Normal 3 2 5 6 3 2 2 3" xfId="34978"/>
    <cellStyle name="Normal 3 2 5 6 3 2 3" xfId="17768"/>
    <cellStyle name="Normal 3 2 5 6 3 2 3 2" xfId="47680"/>
    <cellStyle name="Normal 3 2 5 6 3 2 4" xfId="34977"/>
    <cellStyle name="Normal 3 2 5 6 3 3" xfId="5065"/>
    <cellStyle name="Normal 3 2 5 6 3 3 2" xfId="25245"/>
    <cellStyle name="Normal 3 2 5 6 3 3 2 2" xfId="55157"/>
    <cellStyle name="Normal 3 2 5 6 3 3 3" xfId="34979"/>
    <cellStyle name="Normal 3 2 5 6 3 4" xfId="17767"/>
    <cellStyle name="Normal 3 2 5 6 3 4 2" xfId="47679"/>
    <cellStyle name="Normal 3 2 5 6 3 5" xfId="34976"/>
    <cellStyle name="Normal 3 2 5 6 4" xfId="5066"/>
    <cellStyle name="Normal 3 2 5 6 4 2" xfId="5067"/>
    <cellStyle name="Normal 3 2 5 6 4 2 2" xfId="25247"/>
    <cellStyle name="Normal 3 2 5 6 4 2 2 2" xfId="55159"/>
    <cellStyle name="Normal 3 2 5 6 4 2 3" xfId="34981"/>
    <cellStyle name="Normal 3 2 5 6 4 3" xfId="17769"/>
    <cellStyle name="Normal 3 2 5 6 4 3 2" xfId="47681"/>
    <cellStyle name="Normal 3 2 5 6 4 4" xfId="34980"/>
    <cellStyle name="Normal 3 2 5 6 5" xfId="5068"/>
    <cellStyle name="Normal 3 2 5 6 5 2" xfId="22946"/>
    <cellStyle name="Normal 3 2 5 6 5 2 2" xfId="52858"/>
    <cellStyle name="Normal 3 2 5 6 5 3" xfId="34982"/>
    <cellStyle name="Normal 3 2 5 6 6" xfId="15468"/>
    <cellStyle name="Normal 3 2 5 6 6 2" xfId="45380"/>
    <cellStyle name="Normal 3 2 5 6 7" xfId="30424"/>
    <cellStyle name="Normal 3 2 5 7" xfId="608"/>
    <cellStyle name="Normal 3 2 5 7 2" xfId="5069"/>
    <cellStyle name="Normal 3 2 5 7 2 2" xfId="5070"/>
    <cellStyle name="Normal 3 2 5 7 2 2 2" xfId="5071"/>
    <cellStyle name="Normal 3 2 5 7 2 2 2 2" xfId="5072"/>
    <cellStyle name="Normal 3 2 5 7 2 2 2 2 2" xfId="25250"/>
    <cellStyle name="Normal 3 2 5 7 2 2 2 2 2 2" xfId="55162"/>
    <cellStyle name="Normal 3 2 5 7 2 2 2 2 3" xfId="34986"/>
    <cellStyle name="Normal 3 2 5 7 2 2 2 3" xfId="17772"/>
    <cellStyle name="Normal 3 2 5 7 2 2 2 3 2" xfId="47684"/>
    <cellStyle name="Normal 3 2 5 7 2 2 2 4" xfId="34985"/>
    <cellStyle name="Normal 3 2 5 7 2 2 3" xfId="5073"/>
    <cellStyle name="Normal 3 2 5 7 2 2 3 2" xfId="25249"/>
    <cellStyle name="Normal 3 2 5 7 2 2 3 2 2" xfId="55161"/>
    <cellStyle name="Normal 3 2 5 7 2 2 3 3" xfId="34987"/>
    <cellStyle name="Normal 3 2 5 7 2 2 4" xfId="17771"/>
    <cellStyle name="Normal 3 2 5 7 2 2 4 2" xfId="47683"/>
    <cellStyle name="Normal 3 2 5 7 2 2 5" xfId="34984"/>
    <cellStyle name="Normal 3 2 5 7 2 3" xfId="5074"/>
    <cellStyle name="Normal 3 2 5 7 2 3 2" xfId="5075"/>
    <cellStyle name="Normal 3 2 5 7 2 3 2 2" xfId="25251"/>
    <cellStyle name="Normal 3 2 5 7 2 3 2 2 2" xfId="55163"/>
    <cellStyle name="Normal 3 2 5 7 2 3 2 3" xfId="34989"/>
    <cellStyle name="Normal 3 2 5 7 2 3 3" xfId="17773"/>
    <cellStyle name="Normal 3 2 5 7 2 3 3 2" xfId="47685"/>
    <cellStyle name="Normal 3 2 5 7 2 3 4" xfId="34988"/>
    <cellStyle name="Normal 3 2 5 7 2 4" xfId="5076"/>
    <cellStyle name="Normal 3 2 5 7 2 4 2" xfId="25248"/>
    <cellStyle name="Normal 3 2 5 7 2 4 2 2" xfId="55160"/>
    <cellStyle name="Normal 3 2 5 7 2 4 3" xfId="34990"/>
    <cellStyle name="Normal 3 2 5 7 2 5" xfId="17770"/>
    <cellStyle name="Normal 3 2 5 7 2 5 2" xfId="47682"/>
    <cellStyle name="Normal 3 2 5 7 2 6" xfId="34983"/>
    <cellStyle name="Normal 3 2 5 7 3" xfId="5077"/>
    <cellStyle name="Normal 3 2 5 7 3 2" xfId="5078"/>
    <cellStyle name="Normal 3 2 5 7 3 2 2" xfId="5079"/>
    <cellStyle name="Normal 3 2 5 7 3 2 2 2" xfId="25253"/>
    <cellStyle name="Normal 3 2 5 7 3 2 2 2 2" xfId="55165"/>
    <cellStyle name="Normal 3 2 5 7 3 2 2 3" xfId="34993"/>
    <cellStyle name="Normal 3 2 5 7 3 2 3" xfId="17775"/>
    <cellStyle name="Normal 3 2 5 7 3 2 3 2" xfId="47687"/>
    <cellStyle name="Normal 3 2 5 7 3 2 4" xfId="34992"/>
    <cellStyle name="Normal 3 2 5 7 3 3" xfId="5080"/>
    <cellStyle name="Normal 3 2 5 7 3 3 2" xfId="25252"/>
    <cellStyle name="Normal 3 2 5 7 3 3 2 2" xfId="55164"/>
    <cellStyle name="Normal 3 2 5 7 3 3 3" xfId="34994"/>
    <cellStyle name="Normal 3 2 5 7 3 4" xfId="17774"/>
    <cellStyle name="Normal 3 2 5 7 3 4 2" xfId="47686"/>
    <cellStyle name="Normal 3 2 5 7 3 5" xfId="34991"/>
    <cellStyle name="Normal 3 2 5 7 4" xfId="5081"/>
    <cellStyle name="Normal 3 2 5 7 4 2" xfId="5082"/>
    <cellStyle name="Normal 3 2 5 7 4 2 2" xfId="25254"/>
    <cellStyle name="Normal 3 2 5 7 4 2 2 2" xfId="55166"/>
    <cellStyle name="Normal 3 2 5 7 4 2 3" xfId="34996"/>
    <cellStyle name="Normal 3 2 5 7 4 3" xfId="17776"/>
    <cellStyle name="Normal 3 2 5 7 4 3 2" xfId="47688"/>
    <cellStyle name="Normal 3 2 5 7 4 4" xfId="34995"/>
    <cellStyle name="Normal 3 2 5 7 5" xfId="5083"/>
    <cellStyle name="Normal 3 2 5 7 5 2" xfId="23071"/>
    <cellStyle name="Normal 3 2 5 7 5 2 2" xfId="52983"/>
    <cellStyle name="Normal 3 2 5 7 5 3" xfId="34997"/>
    <cellStyle name="Normal 3 2 5 7 6" xfId="15593"/>
    <cellStyle name="Normal 3 2 5 7 6 2" xfId="45505"/>
    <cellStyle name="Normal 3 2 5 7 7" xfId="30549"/>
    <cellStyle name="Normal 3 2 5 8" xfId="5084"/>
    <cellStyle name="Normal 3 2 5 8 2" xfId="5085"/>
    <cellStyle name="Normal 3 2 5 8 2 2" xfId="5086"/>
    <cellStyle name="Normal 3 2 5 8 2 2 2" xfId="5087"/>
    <cellStyle name="Normal 3 2 5 8 2 2 2 2" xfId="5088"/>
    <cellStyle name="Normal 3 2 5 8 2 2 2 2 2" xfId="25258"/>
    <cellStyle name="Normal 3 2 5 8 2 2 2 2 2 2" xfId="55170"/>
    <cellStyle name="Normal 3 2 5 8 2 2 2 2 3" xfId="35002"/>
    <cellStyle name="Normal 3 2 5 8 2 2 2 3" xfId="17780"/>
    <cellStyle name="Normal 3 2 5 8 2 2 2 3 2" xfId="47692"/>
    <cellStyle name="Normal 3 2 5 8 2 2 2 4" xfId="35001"/>
    <cellStyle name="Normal 3 2 5 8 2 2 3" xfId="5089"/>
    <cellStyle name="Normal 3 2 5 8 2 2 3 2" xfId="25257"/>
    <cellStyle name="Normal 3 2 5 8 2 2 3 2 2" xfId="55169"/>
    <cellStyle name="Normal 3 2 5 8 2 2 3 3" xfId="35003"/>
    <cellStyle name="Normal 3 2 5 8 2 2 4" xfId="17779"/>
    <cellStyle name="Normal 3 2 5 8 2 2 4 2" xfId="47691"/>
    <cellStyle name="Normal 3 2 5 8 2 2 5" xfId="35000"/>
    <cellStyle name="Normal 3 2 5 8 2 3" xfId="5090"/>
    <cellStyle name="Normal 3 2 5 8 2 3 2" xfId="5091"/>
    <cellStyle name="Normal 3 2 5 8 2 3 2 2" xfId="25259"/>
    <cellStyle name="Normal 3 2 5 8 2 3 2 2 2" xfId="55171"/>
    <cellStyle name="Normal 3 2 5 8 2 3 2 3" xfId="35005"/>
    <cellStyle name="Normal 3 2 5 8 2 3 3" xfId="17781"/>
    <cellStyle name="Normal 3 2 5 8 2 3 3 2" xfId="47693"/>
    <cellStyle name="Normal 3 2 5 8 2 3 4" xfId="35004"/>
    <cellStyle name="Normal 3 2 5 8 2 4" xfId="5092"/>
    <cellStyle name="Normal 3 2 5 8 2 4 2" xfId="25256"/>
    <cellStyle name="Normal 3 2 5 8 2 4 2 2" xfId="55168"/>
    <cellStyle name="Normal 3 2 5 8 2 4 3" xfId="35006"/>
    <cellStyle name="Normal 3 2 5 8 2 5" xfId="17778"/>
    <cellStyle name="Normal 3 2 5 8 2 5 2" xfId="47690"/>
    <cellStyle name="Normal 3 2 5 8 2 6" xfId="34999"/>
    <cellStyle name="Normal 3 2 5 8 3" xfId="5093"/>
    <cellStyle name="Normal 3 2 5 8 3 2" xfId="5094"/>
    <cellStyle name="Normal 3 2 5 8 3 2 2" xfId="5095"/>
    <cellStyle name="Normal 3 2 5 8 3 2 2 2" xfId="25261"/>
    <cellStyle name="Normal 3 2 5 8 3 2 2 2 2" xfId="55173"/>
    <cellStyle name="Normal 3 2 5 8 3 2 2 3" xfId="35009"/>
    <cellStyle name="Normal 3 2 5 8 3 2 3" xfId="17783"/>
    <cellStyle name="Normal 3 2 5 8 3 2 3 2" xfId="47695"/>
    <cellStyle name="Normal 3 2 5 8 3 2 4" xfId="35008"/>
    <cellStyle name="Normal 3 2 5 8 3 3" xfId="5096"/>
    <cellStyle name="Normal 3 2 5 8 3 3 2" xfId="25260"/>
    <cellStyle name="Normal 3 2 5 8 3 3 2 2" xfId="55172"/>
    <cellStyle name="Normal 3 2 5 8 3 3 3" xfId="35010"/>
    <cellStyle name="Normal 3 2 5 8 3 4" xfId="17782"/>
    <cellStyle name="Normal 3 2 5 8 3 4 2" xfId="47694"/>
    <cellStyle name="Normal 3 2 5 8 3 5" xfId="35007"/>
    <cellStyle name="Normal 3 2 5 8 4" xfId="5097"/>
    <cellStyle name="Normal 3 2 5 8 4 2" xfId="5098"/>
    <cellStyle name="Normal 3 2 5 8 4 2 2" xfId="25262"/>
    <cellStyle name="Normal 3 2 5 8 4 2 2 2" xfId="55174"/>
    <cellStyle name="Normal 3 2 5 8 4 2 3" xfId="35012"/>
    <cellStyle name="Normal 3 2 5 8 4 3" xfId="17784"/>
    <cellStyle name="Normal 3 2 5 8 4 3 2" xfId="47696"/>
    <cellStyle name="Normal 3 2 5 8 4 4" xfId="35011"/>
    <cellStyle name="Normal 3 2 5 8 5" xfId="5099"/>
    <cellStyle name="Normal 3 2 5 8 5 2" xfId="25255"/>
    <cellStyle name="Normal 3 2 5 8 5 2 2" xfId="55167"/>
    <cellStyle name="Normal 3 2 5 8 5 3" xfId="35013"/>
    <cellStyle name="Normal 3 2 5 8 6" xfId="17777"/>
    <cellStyle name="Normal 3 2 5 8 6 2" xfId="47689"/>
    <cellStyle name="Normal 3 2 5 8 7" xfId="34998"/>
    <cellStyle name="Normal 3 2 5 9" xfId="5100"/>
    <cellStyle name="Normal 3 2 5 9 2" xfId="5101"/>
    <cellStyle name="Normal 3 2 5 9 2 2" xfId="5102"/>
    <cellStyle name="Normal 3 2 5 9 2 2 2" xfId="5103"/>
    <cellStyle name="Normal 3 2 5 9 2 2 2 2" xfId="25265"/>
    <cellStyle name="Normal 3 2 5 9 2 2 2 2 2" xfId="55177"/>
    <cellStyle name="Normal 3 2 5 9 2 2 2 3" xfId="35017"/>
    <cellStyle name="Normal 3 2 5 9 2 2 3" xfId="17787"/>
    <cellStyle name="Normal 3 2 5 9 2 2 3 2" xfId="47699"/>
    <cellStyle name="Normal 3 2 5 9 2 2 4" xfId="35016"/>
    <cellStyle name="Normal 3 2 5 9 2 3" xfId="5104"/>
    <cellStyle name="Normal 3 2 5 9 2 3 2" xfId="25264"/>
    <cellStyle name="Normal 3 2 5 9 2 3 2 2" xfId="55176"/>
    <cellStyle name="Normal 3 2 5 9 2 3 3" xfId="35018"/>
    <cellStyle name="Normal 3 2 5 9 2 4" xfId="17786"/>
    <cellStyle name="Normal 3 2 5 9 2 4 2" xfId="47698"/>
    <cellStyle name="Normal 3 2 5 9 2 5" xfId="35015"/>
    <cellStyle name="Normal 3 2 5 9 3" xfId="5105"/>
    <cellStyle name="Normal 3 2 5 9 3 2" xfId="5106"/>
    <cellStyle name="Normal 3 2 5 9 3 2 2" xfId="25266"/>
    <cellStyle name="Normal 3 2 5 9 3 2 2 2" xfId="55178"/>
    <cellStyle name="Normal 3 2 5 9 3 2 3" xfId="35020"/>
    <cellStyle name="Normal 3 2 5 9 3 3" xfId="17788"/>
    <cellStyle name="Normal 3 2 5 9 3 3 2" xfId="47700"/>
    <cellStyle name="Normal 3 2 5 9 3 4" xfId="35019"/>
    <cellStyle name="Normal 3 2 5 9 4" xfId="5107"/>
    <cellStyle name="Normal 3 2 5 9 4 2" xfId="25263"/>
    <cellStyle name="Normal 3 2 5 9 4 2 2" xfId="55175"/>
    <cellStyle name="Normal 3 2 5 9 4 3" xfId="35021"/>
    <cellStyle name="Normal 3 2 5 9 5" xfId="17785"/>
    <cellStyle name="Normal 3 2 5 9 5 2" xfId="47697"/>
    <cellStyle name="Normal 3 2 5 9 6" xfId="35014"/>
    <cellStyle name="Normal 3 2 6" xfId="146"/>
    <cellStyle name="Normal 3 2 6 10" xfId="5108"/>
    <cellStyle name="Normal 3 2 6 10 2" xfId="5109"/>
    <cellStyle name="Normal 3 2 6 10 2 2" xfId="5110"/>
    <cellStyle name="Normal 3 2 6 10 2 2 2" xfId="25268"/>
    <cellStyle name="Normal 3 2 6 10 2 2 2 2" xfId="55180"/>
    <cellStyle name="Normal 3 2 6 10 2 2 3" xfId="35024"/>
    <cellStyle name="Normal 3 2 6 10 2 3" xfId="17790"/>
    <cellStyle name="Normal 3 2 6 10 2 3 2" xfId="47702"/>
    <cellStyle name="Normal 3 2 6 10 2 4" xfId="35023"/>
    <cellStyle name="Normal 3 2 6 10 3" xfId="5111"/>
    <cellStyle name="Normal 3 2 6 10 3 2" xfId="25267"/>
    <cellStyle name="Normal 3 2 6 10 3 2 2" xfId="55179"/>
    <cellStyle name="Normal 3 2 6 10 3 3" xfId="35025"/>
    <cellStyle name="Normal 3 2 6 10 4" xfId="17789"/>
    <cellStyle name="Normal 3 2 6 10 4 2" xfId="47701"/>
    <cellStyle name="Normal 3 2 6 10 5" xfId="35022"/>
    <cellStyle name="Normal 3 2 6 11" xfId="5112"/>
    <cellStyle name="Normal 3 2 6 11 2" xfId="5113"/>
    <cellStyle name="Normal 3 2 6 11 2 2" xfId="25269"/>
    <cellStyle name="Normal 3 2 6 11 2 2 2" xfId="55181"/>
    <cellStyle name="Normal 3 2 6 11 2 3" xfId="35027"/>
    <cellStyle name="Normal 3 2 6 11 3" xfId="17791"/>
    <cellStyle name="Normal 3 2 6 11 3 2" xfId="47703"/>
    <cellStyle name="Normal 3 2 6 11 4" xfId="35026"/>
    <cellStyle name="Normal 3 2 6 12" xfId="5114"/>
    <cellStyle name="Normal 3 2 6 12 2" xfId="22610"/>
    <cellStyle name="Normal 3 2 6 12 2 2" xfId="52522"/>
    <cellStyle name="Normal 3 2 6 12 3" xfId="35028"/>
    <cellStyle name="Normal 3 2 6 13" xfId="15132"/>
    <cellStyle name="Normal 3 2 6 13 2" xfId="45044"/>
    <cellStyle name="Normal 3 2 6 14" xfId="30088"/>
    <cellStyle name="Normal 3 2 6 15" xfId="59960"/>
    <cellStyle name="Normal 3 2 6 2" xfId="190"/>
    <cellStyle name="Normal 3 2 6 2 10" xfId="5115"/>
    <cellStyle name="Normal 3 2 6 2 10 2" xfId="5116"/>
    <cellStyle name="Normal 3 2 6 2 10 2 2" xfId="25270"/>
    <cellStyle name="Normal 3 2 6 2 10 2 2 2" xfId="55182"/>
    <cellStyle name="Normal 3 2 6 2 10 2 3" xfId="35030"/>
    <cellStyle name="Normal 3 2 6 2 10 3" xfId="17792"/>
    <cellStyle name="Normal 3 2 6 2 10 3 2" xfId="47704"/>
    <cellStyle name="Normal 3 2 6 2 10 4" xfId="35029"/>
    <cellStyle name="Normal 3 2 6 2 11" xfId="5117"/>
    <cellStyle name="Normal 3 2 6 2 11 2" xfId="22654"/>
    <cellStyle name="Normal 3 2 6 2 11 2 2" xfId="52566"/>
    <cellStyle name="Normal 3 2 6 2 11 3" xfId="35031"/>
    <cellStyle name="Normal 3 2 6 2 12" xfId="15176"/>
    <cellStyle name="Normal 3 2 6 2 12 2" xfId="45088"/>
    <cellStyle name="Normal 3 2 6 2 13" xfId="30132"/>
    <cellStyle name="Normal 3 2 6 2 14" xfId="60045"/>
    <cellStyle name="Normal 3 2 6 2 2" xfId="440"/>
    <cellStyle name="Normal 3 2 6 2 2 2" xfId="5118"/>
    <cellStyle name="Normal 3 2 6 2 2 2 2" xfId="5119"/>
    <cellStyle name="Normal 3 2 6 2 2 2 2 2" xfId="5120"/>
    <cellStyle name="Normal 3 2 6 2 2 2 2 2 2" xfId="5121"/>
    <cellStyle name="Normal 3 2 6 2 2 2 2 2 2 2" xfId="25273"/>
    <cellStyle name="Normal 3 2 6 2 2 2 2 2 2 2 2" xfId="55185"/>
    <cellStyle name="Normal 3 2 6 2 2 2 2 2 2 3" xfId="35035"/>
    <cellStyle name="Normal 3 2 6 2 2 2 2 2 3" xfId="17795"/>
    <cellStyle name="Normal 3 2 6 2 2 2 2 2 3 2" xfId="47707"/>
    <cellStyle name="Normal 3 2 6 2 2 2 2 2 4" xfId="35034"/>
    <cellStyle name="Normal 3 2 6 2 2 2 2 3" xfId="5122"/>
    <cellStyle name="Normal 3 2 6 2 2 2 2 3 2" xfId="25272"/>
    <cellStyle name="Normal 3 2 6 2 2 2 2 3 2 2" xfId="55184"/>
    <cellStyle name="Normal 3 2 6 2 2 2 2 3 3" xfId="35036"/>
    <cellStyle name="Normal 3 2 6 2 2 2 2 4" xfId="17794"/>
    <cellStyle name="Normal 3 2 6 2 2 2 2 4 2" xfId="47706"/>
    <cellStyle name="Normal 3 2 6 2 2 2 2 5" xfId="35033"/>
    <cellStyle name="Normal 3 2 6 2 2 2 3" xfId="5123"/>
    <cellStyle name="Normal 3 2 6 2 2 2 3 2" xfId="5124"/>
    <cellStyle name="Normal 3 2 6 2 2 2 3 2 2" xfId="25274"/>
    <cellStyle name="Normal 3 2 6 2 2 2 3 2 2 2" xfId="55186"/>
    <cellStyle name="Normal 3 2 6 2 2 2 3 2 3" xfId="35038"/>
    <cellStyle name="Normal 3 2 6 2 2 2 3 3" xfId="17796"/>
    <cellStyle name="Normal 3 2 6 2 2 2 3 3 2" xfId="47708"/>
    <cellStyle name="Normal 3 2 6 2 2 2 3 4" xfId="35037"/>
    <cellStyle name="Normal 3 2 6 2 2 2 4" xfId="5125"/>
    <cellStyle name="Normal 3 2 6 2 2 2 4 2" xfId="25271"/>
    <cellStyle name="Normal 3 2 6 2 2 2 4 2 2" xfId="55183"/>
    <cellStyle name="Normal 3 2 6 2 2 2 4 3" xfId="35039"/>
    <cellStyle name="Normal 3 2 6 2 2 2 5" xfId="17793"/>
    <cellStyle name="Normal 3 2 6 2 2 2 5 2" xfId="47705"/>
    <cellStyle name="Normal 3 2 6 2 2 2 6" xfId="35032"/>
    <cellStyle name="Normal 3 2 6 2 2 3" xfId="5126"/>
    <cellStyle name="Normal 3 2 6 2 2 3 2" xfId="5127"/>
    <cellStyle name="Normal 3 2 6 2 2 3 2 2" xfId="5128"/>
    <cellStyle name="Normal 3 2 6 2 2 3 2 2 2" xfId="5129"/>
    <cellStyle name="Normal 3 2 6 2 2 3 2 2 2 2" xfId="25277"/>
    <cellStyle name="Normal 3 2 6 2 2 3 2 2 2 2 2" xfId="55189"/>
    <cellStyle name="Normal 3 2 6 2 2 3 2 2 2 3" xfId="35043"/>
    <cellStyle name="Normal 3 2 6 2 2 3 2 2 3" xfId="17799"/>
    <cellStyle name="Normal 3 2 6 2 2 3 2 2 3 2" xfId="47711"/>
    <cellStyle name="Normal 3 2 6 2 2 3 2 2 4" xfId="35042"/>
    <cellStyle name="Normal 3 2 6 2 2 3 2 3" xfId="5130"/>
    <cellStyle name="Normal 3 2 6 2 2 3 2 3 2" xfId="25276"/>
    <cellStyle name="Normal 3 2 6 2 2 3 2 3 2 2" xfId="55188"/>
    <cellStyle name="Normal 3 2 6 2 2 3 2 3 3" xfId="35044"/>
    <cellStyle name="Normal 3 2 6 2 2 3 2 4" xfId="17798"/>
    <cellStyle name="Normal 3 2 6 2 2 3 2 4 2" xfId="47710"/>
    <cellStyle name="Normal 3 2 6 2 2 3 2 5" xfId="35041"/>
    <cellStyle name="Normal 3 2 6 2 2 3 3" xfId="5131"/>
    <cellStyle name="Normal 3 2 6 2 2 3 3 2" xfId="5132"/>
    <cellStyle name="Normal 3 2 6 2 2 3 3 2 2" xfId="25278"/>
    <cellStyle name="Normal 3 2 6 2 2 3 3 2 2 2" xfId="55190"/>
    <cellStyle name="Normal 3 2 6 2 2 3 3 2 3" xfId="35046"/>
    <cellStyle name="Normal 3 2 6 2 2 3 3 3" xfId="17800"/>
    <cellStyle name="Normal 3 2 6 2 2 3 3 3 2" xfId="47712"/>
    <cellStyle name="Normal 3 2 6 2 2 3 3 4" xfId="35045"/>
    <cellStyle name="Normal 3 2 6 2 2 3 4" xfId="5133"/>
    <cellStyle name="Normal 3 2 6 2 2 3 4 2" xfId="25275"/>
    <cellStyle name="Normal 3 2 6 2 2 3 4 2 2" xfId="55187"/>
    <cellStyle name="Normal 3 2 6 2 2 3 4 3" xfId="35047"/>
    <cellStyle name="Normal 3 2 6 2 2 3 5" xfId="17797"/>
    <cellStyle name="Normal 3 2 6 2 2 3 5 2" xfId="47709"/>
    <cellStyle name="Normal 3 2 6 2 2 3 6" xfId="35040"/>
    <cellStyle name="Normal 3 2 6 2 2 4" xfId="5134"/>
    <cellStyle name="Normal 3 2 6 2 2 4 2" xfId="5135"/>
    <cellStyle name="Normal 3 2 6 2 2 4 2 2" xfId="5136"/>
    <cellStyle name="Normal 3 2 6 2 2 4 2 2 2" xfId="25280"/>
    <cellStyle name="Normal 3 2 6 2 2 4 2 2 2 2" xfId="55192"/>
    <cellStyle name="Normal 3 2 6 2 2 4 2 2 3" xfId="35050"/>
    <cellStyle name="Normal 3 2 6 2 2 4 2 3" xfId="17802"/>
    <cellStyle name="Normal 3 2 6 2 2 4 2 3 2" xfId="47714"/>
    <cellStyle name="Normal 3 2 6 2 2 4 2 4" xfId="35049"/>
    <cellStyle name="Normal 3 2 6 2 2 4 3" xfId="5137"/>
    <cellStyle name="Normal 3 2 6 2 2 4 3 2" xfId="25279"/>
    <cellStyle name="Normal 3 2 6 2 2 4 3 2 2" xfId="55191"/>
    <cellStyle name="Normal 3 2 6 2 2 4 3 3" xfId="35051"/>
    <cellStyle name="Normal 3 2 6 2 2 4 4" xfId="17801"/>
    <cellStyle name="Normal 3 2 6 2 2 4 4 2" xfId="47713"/>
    <cellStyle name="Normal 3 2 6 2 2 4 5" xfId="35048"/>
    <cellStyle name="Normal 3 2 6 2 2 5" xfId="5138"/>
    <cellStyle name="Normal 3 2 6 2 2 5 2" xfId="5139"/>
    <cellStyle name="Normal 3 2 6 2 2 5 2 2" xfId="25281"/>
    <cellStyle name="Normal 3 2 6 2 2 5 2 2 2" xfId="55193"/>
    <cellStyle name="Normal 3 2 6 2 2 5 2 3" xfId="35053"/>
    <cellStyle name="Normal 3 2 6 2 2 5 3" xfId="17803"/>
    <cellStyle name="Normal 3 2 6 2 2 5 3 2" xfId="47715"/>
    <cellStyle name="Normal 3 2 6 2 2 5 4" xfId="35052"/>
    <cellStyle name="Normal 3 2 6 2 2 6" xfId="5140"/>
    <cellStyle name="Normal 3 2 6 2 2 6 2" xfId="22903"/>
    <cellStyle name="Normal 3 2 6 2 2 6 2 2" xfId="52815"/>
    <cellStyle name="Normal 3 2 6 2 2 6 3" xfId="35054"/>
    <cellStyle name="Normal 3 2 6 2 2 7" xfId="15425"/>
    <cellStyle name="Normal 3 2 6 2 2 7 2" xfId="45337"/>
    <cellStyle name="Normal 3 2 6 2 2 8" xfId="30381"/>
    <cellStyle name="Normal 3 2 6 2 3" xfId="277"/>
    <cellStyle name="Normal 3 2 6 2 3 2" xfId="5141"/>
    <cellStyle name="Normal 3 2 6 2 3 2 2" xfId="5142"/>
    <cellStyle name="Normal 3 2 6 2 3 2 2 2" xfId="5143"/>
    <cellStyle name="Normal 3 2 6 2 3 2 2 2 2" xfId="5144"/>
    <cellStyle name="Normal 3 2 6 2 3 2 2 2 2 2" xfId="25284"/>
    <cellStyle name="Normal 3 2 6 2 3 2 2 2 2 2 2" xfId="55196"/>
    <cellStyle name="Normal 3 2 6 2 3 2 2 2 2 3" xfId="35058"/>
    <cellStyle name="Normal 3 2 6 2 3 2 2 2 3" xfId="17806"/>
    <cellStyle name="Normal 3 2 6 2 3 2 2 2 3 2" xfId="47718"/>
    <cellStyle name="Normal 3 2 6 2 3 2 2 2 4" xfId="35057"/>
    <cellStyle name="Normal 3 2 6 2 3 2 2 3" xfId="5145"/>
    <cellStyle name="Normal 3 2 6 2 3 2 2 3 2" xfId="25283"/>
    <cellStyle name="Normal 3 2 6 2 3 2 2 3 2 2" xfId="55195"/>
    <cellStyle name="Normal 3 2 6 2 3 2 2 3 3" xfId="35059"/>
    <cellStyle name="Normal 3 2 6 2 3 2 2 4" xfId="17805"/>
    <cellStyle name="Normal 3 2 6 2 3 2 2 4 2" xfId="47717"/>
    <cellStyle name="Normal 3 2 6 2 3 2 2 5" xfId="35056"/>
    <cellStyle name="Normal 3 2 6 2 3 2 3" xfId="5146"/>
    <cellStyle name="Normal 3 2 6 2 3 2 3 2" xfId="5147"/>
    <cellStyle name="Normal 3 2 6 2 3 2 3 2 2" xfId="25285"/>
    <cellStyle name="Normal 3 2 6 2 3 2 3 2 2 2" xfId="55197"/>
    <cellStyle name="Normal 3 2 6 2 3 2 3 2 3" xfId="35061"/>
    <cellStyle name="Normal 3 2 6 2 3 2 3 3" xfId="17807"/>
    <cellStyle name="Normal 3 2 6 2 3 2 3 3 2" xfId="47719"/>
    <cellStyle name="Normal 3 2 6 2 3 2 3 4" xfId="35060"/>
    <cellStyle name="Normal 3 2 6 2 3 2 4" xfId="5148"/>
    <cellStyle name="Normal 3 2 6 2 3 2 4 2" xfId="25282"/>
    <cellStyle name="Normal 3 2 6 2 3 2 4 2 2" xfId="55194"/>
    <cellStyle name="Normal 3 2 6 2 3 2 4 3" xfId="35062"/>
    <cellStyle name="Normal 3 2 6 2 3 2 5" xfId="17804"/>
    <cellStyle name="Normal 3 2 6 2 3 2 5 2" xfId="47716"/>
    <cellStyle name="Normal 3 2 6 2 3 2 6" xfId="35055"/>
    <cellStyle name="Normal 3 2 6 2 3 3" xfId="5149"/>
    <cellStyle name="Normal 3 2 6 2 3 3 2" xfId="5150"/>
    <cellStyle name="Normal 3 2 6 2 3 3 2 2" xfId="5151"/>
    <cellStyle name="Normal 3 2 6 2 3 3 2 2 2" xfId="5152"/>
    <cellStyle name="Normal 3 2 6 2 3 3 2 2 2 2" xfId="25288"/>
    <cellStyle name="Normal 3 2 6 2 3 3 2 2 2 2 2" xfId="55200"/>
    <cellStyle name="Normal 3 2 6 2 3 3 2 2 2 3" xfId="35066"/>
    <cellStyle name="Normal 3 2 6 2 3 3 2 2 3" xfId="17810"/>
    <cellStyle name="Normal 3 2 6 2 3 3 2 2 3 2" xfId="47722"/>
    <cellStyle name="Normal 3 2 6 2 3 3 2 2 4" xfId="35065"/>
    <cellStyle name="Normal 3 2 6 2 3 3 2 3" xfId="5153"/>
    <cellStyle name="Normal 3 2 6 2 3 3 2 3 2" xfId="25287"/>
    <cellStyle name="Normal 3 2 6 2 3 3 2 3 2 2" xfId="55199"/>
    <cellStyle name="Normal 3 2 6 2 3 3 2 3 3" xfId="35067"/>
    <cellStyle name="Normal 3 2 6 2 3 3 2 4" xfId="17809"/>
    <cellStyle name="Normal 3 2 6 2 3 3 2 4 2" xfId="47721"/>
    <cellStyle name="Normal 3 2 6 2 3 3 2 5" xfId="35064"/>
    <cellStyle name="Normal 3 2 6 2 3 3 3" xfId="5154"/>
    <cellStyle name="Normal 3 2 6 2 3 3 3 2" xfId="5155"/>
    <cellStyle name="Normal 3 2 6 2 3 3 3 2 2" xfId="25289"/>
    <cellStyle name="Normal 3 2 6 2 3 3 3 2 2 2" xfId="55201"/>
    <cellStyle name="Normal 3 2 6 2 3 3 3 2 3" xfId="35069"/>
    <cellStyle name="Normal 3 2 6 2 3 3 3 3" xfId="17811"/>
    <cellStyle name="Normal 3 2 6 2 3 3 3 3 2" xfId="47723"/>
    <cellStyle name="Normal 3 2 6 2 3 3 3 4" xfId="35068"/>
    <cellStyle name="Normal 3 2 6 2 3 3 4" xfId="5156"/>
    <cellStyle name="Normal 3 2 6 2 3 3 4 2" xfId="25286"/>
    <cellStyle name="Normal 3 2 6 2 3 3 4 2 2" xfId="55198"/>
    <cellStyle name="Normal 3 2 6 2 3 3 4 3" xfId="35070"/>
    <cellStyle name="Normal 3 2 6 2 3 3 5" xfId="17808"/>
    <cellStyle name="Normal 3 2 6 2 3 3 5 2" xfId="47720"/>
    <cellStyle name="Normal 3 2 6 2 3 3 6" xfId="35063"/>
    <cellStyle name="Normal 3 2 6 2 3 4" xfId="5157"/>
    <cellStyle name="Normal 3 2 6 2 3 4 2" xfId="5158"/>
    <cellStyle name="Normal 3 2 6 2 3 4 2 2" xfId="5159"/>
    <cellStyle name="Normal 3 2 6 2 3 4 2 2 2" xfId="25291"/>
    <cellStyle name="Normal 3 2 6 2 3 4 2 2 2 2" xfId="55203"/>
    <cellStyle name="Normal 3 2 6 2 3 4 2 2 3" xfId="35073"/>
    <cellStyle name="Normal 3 2 6 2 3 4 2 3" xfId="17813"/>
    <cellStyle name="Normal 3 2 6 2 3 4 2 3 2" xfId="47725"/>
    <cellStyle name="Normal 3 2 6 2 3 4 2 4" xfId="35072"/>
    <cellStyle name="Normal 3 2 6 2 3 4 3" xfId="5160"/>
    <cellStyle name="Normal 3 2 6 2 3 4 3 2" xfId="25290"/>
    <cellStyle name="Normal 3 2 6 2 3 4 3 2 2" xfId="55202"/>
    <cellStyle name="Normal 3 2 6 2 3 4 3 3" xfId="35074"/>
    <cellStyle name="Normal 3 2 6 2 3 4 4" xfId="17812"/>
    <cellStyle name="Normal 3 2 6 2 3 4 4 2" xfId="47724"/>
    <cellStyle name="Normal 3 2 6 2 3 4 5" xfId="35071"/>
    <cellStyle name="Normal 3 2 6 2 3 5" xfId="5161"/>
    <cellStyle name="Normal 3 2 6 2 3 5 2" xfId="5162"/>
    <cellStyle name="Normal 3 2 6 2 3 5 2 2" xfId="25292"/>
    <cellStyle name="Normal 3 2 6 2 3 5 2 2 2" xfId="55204"/>
    <cellStyle name="Normal 3 2 6 2 3 5 2 3" xfId="35076"/>
    <cellStyle name="Normal 3 2 6 2 3 5 3" xfId="17814"/>
    <cellStyle name="Normal 3 2 6 2 3 5 3 2" xfId="47726"/>
    <cellStyle name="Normal 3 2 6 2 3 5 4" xfId="35075"/>
    <cellStyle name="Normal 3 2 6 2 3 6" xfId="5163"/>
    <cellStyle name="Normal 3 2 6 2 3 6 2" xfId="22741"/>
    <cellStyle name="Normal 3 2 6 2 3 6 2 2" xfId="52653"/>
    <cellStyle name="Normal 3 2 6 2 3 6 3" xfId="35077"/>
    <cellStyle name="Normal 3 2 6 2 3 7" xfId="15263"/>
    <cellStyle name="Normal 3 2 6 2 3 7 2" xfId="45175"/>
    <cellStyle name="Normal 3 2 6 2 3 8" xfId="30219"/>
    <cellStyle name="Normal 3 2 6 2 4" xfId="565"/>
    <cellStyle name="Normal 3 2 6 2 4 2" xfId="5164"/>
    <cellStyle name="Normal 3 2 6 2 4 2 2" xfId="5165"/>
    <cellStyle name="Normal 3 2 6 2 4 2 2 2" xfId="5166"/>
    <cellStyle name="Normal 3 2 6 2 4 2 2 2 2" xfId="5167"/>
    <cellStyle name="Normal 3 2 6 2 4 2 2 2 2 2" xfId="25295"/>
    <cellStyle name="Normal 3 2 6 2 4 2 2 2 2 2 2" xfId="55207"/>
    <cellStyle name="Normal 3 2 6 2 4 2 2 2 2 3" xfId="35081"/>
    <cellStyle name="Normal 3 2 6 2 4 2 2 2 3" xfId="17817"/>
    <cellStyle name="Normal 3 2 6 2 4 2 2 2 3 2" xfId="47729"/>
    <cellStyle name="Normal 3 2 6 2 4 2 2 2 4" xfId="35080"/>
    <cellStyle name="Normal 3 2 6 2 4 2 2 3" xfId="5168"/>
    <cellStyle name="Normal 3 2 6 2 4 2 2 3 2" xfId="25294"/>
    <cellStyle name="Normal 3 2 6 2 4 2 2 3 2 2" xfId="55206"/>
    <cellStyle name="Normal 3 2 6 2 4 2 2 3 3" xfId="35082"/>
    <cellStyle name="Normal 3 2 6 2 4 2 2 4" xfId="17816"/>
    <cellStyle name="Normal 3 2 6 2 4 2 2 4 2" xfId="47728"/>
    <cellStyle name="Normal 3 2 6 2 4 2 2 5" xfId="35079"/>
    <cellStyle name="Normal 3 2 6 2 4 2 3" xfId="5169"/>
    <cellStyle name="Normal 3 2 6 2 4 2 3 2" xfId="5170"/>
    <cellStyle name="Normal 3 2 6 2 4 2 3 2 2" xfId="25296"/>
    <cellStyle name="Normal 3 2 6 2 4 2 3 2 2 2" xfId="55208"/>
    <cellStyle name="Normal 3 2 6 2 4 2 3 2 3" xfId="35084"/>
    <cellStyle name="Normal 3 2 6 2 4 2 3 3" xfId="17818"/>
    <cellStyle name="Normal 3 2 6 2 4 2 3 3 2" xfId="47730"/>
    <cellStyle name="Normal 3 2 6 2 4 2 3 4" xfId="35083"/>
    <cellStyle name="Normal 3 2 6 2 4 2 4" xfId="5171"/>
    <cellStyle name="Normal 3 2 6 2 4 2 4 2" xfId="25293"/>
    <cellStyle name="Normal 3 2 6 2 4 2 4 2 2" xfId="55205"/>
    <cellStyle name="Normal 3 2 6 2 4 2 4 3" xfId="35085"/>
    <cellStyle name="Normal 3 2 6 2 4 2 5" xfId="17815"/>
    <cellStyle name="Normal 3 2 6 2 4 2 5 2" xfId="47727"/>
    <cellStyle name="Normal 3 2 6 2 4 2 6" xfId="35078"/>
    <cellStyle name="Normal 3 2 6 2 4 3" xfId="5172"/>
    <cellStyle name="Normal 3 2 6 2 4 3 2" xfId="5173"/>
    <cellStyle name="Normal 3 2 6 2 4 3 2 2" xfId="5174"/>
    <cellStyle name="Normal 3 2 6 2 4 3 2 2 2" xfId="25298"/>
    <cellStyle name="Normal 3 2 6 2 4 3 2 2 2 2" xfId="55210"/>
    <cellStyle name="Normal 3 2 6 2 4 3 2 2 3" xfId="35088"/>
    <cellStyle name="Normal 3 2 6 2 4 3 2 3" xfId="17820"/>
    <cellStyle name="Normal 3 2 6 2 4 3 2 3 2" xfId="47732"/>
    <cellStyle name="Normal 3 2 6 2 4 3 2 4" xfId="35087"/>
    <cellStyle name="Normal 3 2 6 2 4 3 3" xfId="5175"/>
    <cellStyle name="Normal 3 2 6 2 4 3 3 2" xfId="25297"/>
    <cellStyle name="Normal 3 2 6 2 4 3 3 2 2" xfId="55209"/>
    <cellStyle name="Normal 3 2 6 2 4 3 3 3" xfId="35089"/>
    <cellStyle name="Normal 3 2 6 2 4 3 4" xfId="17819"/>
    <cellStyle name="Normal 3 2 6 2 4 3 4 2" xfId="47731"/>
    <cellStyle name="Normal 3 2 6 2 4 3 5" xfId="35086"/>
    <cellStyle name="Normal 3 2 6 2 4 4" xfId="5176"/>
    <cellStyle name="Normal 3 2 6 2 4 4 2" xfId="5177"/>
    <cellStyle name="Normal 3 2 6 2 4 4 2 2" xfId="25299"/>
    <cellStyle name="Normal 3 2 6 2 4 4 2 2 2" xfId="55211"/>
    <cellStyle name="Normal 3 2 6 2 4 4 2 3" xfId="35091"/>
    <cellStyle name="Normal 3 2 6 2 4 4 3" xfId="17821"/>
    <cellStyle name="Normal 3 2 6 2 4 4 3 2" xfId="47733"/>
    <cellStyle name="Normal 3 2 6 2 4 4 4" xfId="35090"/>
    <cellStyle name="Normal 3 2 6 2 4 5" xfId="5178"/>
    <cellStyle name="Normal 3 2 6 2 4 5 2" xfId="23028"/>
    <cellStyle name="Normal 3 2 6 2 4 5 2 2" xfId="52940"/>
    <cellStyle name="Normal 3 2 6 2 4 5 3" xfId="35092"/>
    <cellStyle name="Normal 3 2 6 2 4 6" xfId="15550"/>
    <cellStyle name="Normal 3 2 6 2 4 6 2" xfId="45462"/>
    <cellStyle name="Normal 3 2 6 2 4 7" xfId="30506"/>
    <cellStyle name="Normal 3 2 6 2 5" xfId="690"/>
    <cellStyle name="Normal 3 2 6 2 5 2" xfId="5179"/>
    <cellStyle name="Normal 3 2 6 2 5 2 2" xfId="5180"/>
    <cellStyle name="Normal 3 2 6 2 5 2 2 2" xfId="5181"/>
    <cellStyle name="Normal 3 2 6 2 5 2 2 2 2" xfId="5182"/>
    <cellStyle name="Normal 3 2 6 2 5 2 2 2 2 2" xfId="25302"/>
    <cellStyle name="Normal 3 2 6 2 5 2 2 2 2 2 2" xfId="55214"/>
    <cellStyle name="Normal 3 2 6 2 5 2 2 2 2 3" xfId="35096"/>
    <cellStyle name="Normal 3 2 6 2 5 2 2 2 3" xfId="17824"/>
    <cellStyle name="Normal 3 2 6 2 5 2 2 2 3 2" xfId="47736"/>
    <cellStyle name="Normal 3 2 6 2 5 2 2 2 4" xfId="35095"/>
    <cellStyle name="Normal 3 2 6 2 5 2 2 3" xfId="5183"/>
    <cellStyle name="Normal 3 2 6 2 5 2 2 3 2" xfId="25301"/>
    <cellStyle name="Normal 3 2 6 2 5 2 2 3 2 2" xfId="55213"/>
    <cellStyle name="Normal 3 2 6 2 5 2 2 3 3" xfId="35097"/>
    <cellStyle name="Normal 3 2 6 2 5 2 2 4" xfId="17823"/>
    <cellStyle name="Normal 3 2 6 2 5 2 2 4 2" xfId="47735"/>
    <cellStyle name="Normal 3 2 6 2 5 2 2 5" xfId="35094"/>
    <cellStyle name="Normal 3 2 6 2 5 2 3" xfId="5184"/>
    <cellStyle name="Normal 3 2 6 2 5 2 3 2" xfId="5185"/>
    <cellStyle name="Normal 3 2 6 2 5 2 3 2 2" xfId="25303"/>
    <cellStyle name="Normal 3 2 6 2 5 2 3 2 2 2" xfId="55215"/>
    <cellStyle name="Normal 3 2 6 2 5 2 3 2 3" xfId="35099"/>
    <cellStyle name="Normal 3 2 6 2 5 2 3 3" xfId="17825"/>
    <cellStyle name="Normal 3 2 6 2 5 2 3 3 2" xfId="47737"/>
    <cellStyle name="Normal 3 2 6 2 5 2 3 4" xfId="35098"/>
    <cellStyle name="Normal 3 2 6 2 5 2 4" xfId="5186"/>
    <cellStyle name="Normal 3 2 6 2 5 2 4 2" xfId="25300"/>
    <cellStyle name="Normal 3 2 6 2 5 2 4 2 2" xfId="55212"/>
    <cellStyle name="Normal 3 2 6 2 5 2 4 3" xfId="35100"/>
    <cellStyle name="Normal 3 2 6 2 5 2 5" xfId="17822"/>
    <cellStyle name="Normal 3 2 6 2 5 2 5 2" xfId="47734"/>
    <cellStyle name="Normal 3 2 6 2 5 2 6" xfId="35093"/>
    <cellStyle name="Normal 3 2 6 2 5 3" xfId="5187"/>
    <cellStyle name="Normal 3 2 6 2 5 3 2" xfId="5188"/>
    <cellStyle name="Normal 3 2 6 2 5 3 2 2" xfId="5189"/>
    <cellStyle name="Normal 3 2 6 2 5 3 2 2 2" xfId="25305"/>
    <cellStyle name="Normal 3 2 6 2 5 3 2 2 2 2" xfId="55217"/>
    <cellStyle name="Normal 3 2 6 2 5 3 2 2 3" xfId="35103"/>
    <cellStyle name="Normal 3 2 6 2 5 3 2 3" xfId="17827"/>
    <cellStyle name="Normal 3 2 6 2 5 3 2 3 2" xfId="47739"/>
    <cellStyle name="Normal 3 2 6 2 5 3 2 4" xfId="35102"/>
    <cellStyle name="Normal 3 2 6 2 5 3 3" xfId="5190"/>
    <cellStyle name="Normal 3 2 6 2 5 3 3 2" xfId="25304"/>
    <cellStyle name="Normal 3 2 6 2 5 3 3 2 2" xfId="55216"/>
    <cellStyle name="Normal 3 2 6 2 5 3 3 3" xfId="35104"/>
    <cellStyle name="Normal 3 2 6 2 5 3 4" xfId="17826"/>
    <cellStyle name="Normal 3 2 6 2 5 3 4 2" xfId="47738"/>
    <cellStyle name="Normal 3 2 6 2 5 3 5" xfId="35101"/>
    <cellStyle name="Normal 3 2 6 2 5 4" xfId="5191"/>
    <cellStyle name="Normal 3 2 6 2 5 4 2" xfId="5192"/>
    <cellStyle name="Normal 3 2 6 2 5 4 2 2" xfId="25306"/>
    <cellStyle name="Normal 3 2 6 2 5 4 2 2 2" xfId="55218"/>
    <cellStyle name="Normal 3 2 6 2 5 4 2 3" xfId="35106"/>
    <cellStyle name="Normal 3 2 6 2 5 4 3" xfId="17828"/>
    <cellStyle name="Normal 3 2 6 2 5 4 3 2" xfId="47740"/>
    <cellStyle name="Normal 3 2 6 2 5 4 4" xfId="35105"/>
    <cellStyle name="Normal 3 2 6 2 5 5" xfId="5193"/>
    <cellStyle name="Normal 3 2 6 2 5 5 2" xfId="23153"/>
    <cellStyle name="Normal 3 2 6 2 5 5 2 2" xfId="53065"/>
    <cellStyle name="Normal 3 2 6 2 5 5 3" xfId="35107"/>
    <cellStyle name="Normal 3 2 6 2 5 6" xfId="15675"/>
    <cellStyle name="Normal 3 2 6 2 5 6 2" xfId="45587"/>
    <cellStyle name="Normal 3 2 6 2 5 7" xfId="30631"/>
    <cellStyle name="Normal 3 2 6 2 6" xfId="5194"/>
    <cellStyle name="Normal 3 2 6 2 6 2" xfId="5195"/>
    <cellStyle name="Normal 3 2 6 2 6 2 2" xfId="5196"/>
    <cellStyle name="Normal 3 2 6 2 6 2 2 2" xfId="5197"/>
    <cellStyle name="Normal 3 2 6 2 6 2 2 2 2" xfId="5198"/>
    <cellStyle name="Normal 3 2 6 2 6 2 2 2 2 2" xfId="25310"/>
    <cellStyle name="Normal 3 2 6 2 6 2 2 2 2 2 2" xfId="55222"/>
    <cellStyle name="Normal 3 2 6 2 6 2 2 2 2 3" xfId="35112"/>
    <cellStyle name="Normal 3 2 6 2 6 2 2 2 3" xfId="17832"/>
    <cellStyle name="Normal 3 2 6 2 6 2 2 2 3 2" xfId="47744"/>
    <cellStyle name="Normal 3 2 6 2 6 2 2 2 4" xfId="35111"/>
    <cellStyle name="Normal 3 2 6 2 6 2 2 3" xfId="5199"/>
    <cellStyle name="Normal 3 2 6 2 6 2 2 3 2" xfId="25309"/>
    <cellStyle name="Normal 3 2 6 2 6 2 2 3 2 2" xfId="55221"/>
    <cellStyle name="Normal 3 2 6 2 6 2 2 3 3" xfId="35113"/>
    <cellStyle name="Normal 3 2 6 2 6 2 2 4" xfId="17831"/>
    <cellStyle name="Normal 3 2 6 2 6 2 2 4 2" xfId="47743"/>
    <cellStyle name="Normal 3 2 6 2 6 2 2 5" xfId="35110"/>
    <cellStyle name="Normal 3 2 6 2 6 2 3" xfId="5200"/>
    <cellStyle name="Normal 3 2 6 2 6 2 3 2" xfId="5201"/>
    <cellStyle name="Normal 3 2 6 2 6 2 3 2 2" xfId="25311"/>
    <cellStyle name="Normal 3 2 6 2 6 2 3 2 2 2" xfId="55223"/>
    <cellStyle name="Normal 3 2 6 2 6 2 3 2 3" xfId="35115"/>
    <cellStyle name="Normal 3 2 6 2 6 2 3 3" xfId="17833"/>
    <cellStyle name="Normal 3 2 6 2 6 2 3 3 2" xfId="47745"/>
    <cellStyle name="Normal 3 2 6 2 6 2 3 4" xfId="35114"/>
    <cellStyle name="Normal 3 2 6 2 6 2 4" xfId="5202"/>
    <cellStyle name="Normal 3 2 6 2 6 2 4 2" xfId="25308"/>
    <cellStyle name="Normal 3 2 6 2 6 2 4 2 2" xfId="55220"/>
    <cellStyle name="Normal 3 2 6 2 6 2 4 3" xfId="35116"/>
    <cellStyle name="Normal 3 2 6 2 6 2 5" xfId="17830"/>
    <cellStyle name="Normal 3 2 6 2 6 2 5 2" xfId="47742"/>
    <cellStyle name="Normal 3 2 6 2 6 2 6" xfId="35109"/>
    <cellStyle name="Normal 3 2 6 2 6 3" xfId="5203"/>
    <cellStyle name="Normal 3 2 6 2 6 3 2" xfId="5204"/>
    <cellStyle name="Normal 3 2 6 2 6 3 2 2" xfId="5205"/>
    <cellStyle name="Normal 3 2 6 2 6 3 2 2 2" xfId="25313"/>
    <cellStyle name="Normal 3 2 6 2 6 3 2 2 2 2" xfId="55225"/>
    <cellStyle name="Normal 3 2 6 2 6 3 2 2 3" xfId="35119"/>
    <cellStyle name="Normal 3 2 6 2 6 3 2 3" xfId="17835"/>
    <cellStyle name="Normal 3 2 6 2 6 3 2 3 2" xfId="47747"/>
    <cellStyle name="Normal 3 2 6 2 6 3 2 4" xfId="35118"/>
    <cellStyle name="Normal 3 2 6 2 6 3 3" xfId="5206"/>
    <cellStyle name="Normal 3 2 6 2 6 3 3 2" xfId="25312"/>
    <cellStyle name="Normal 3 2 6 2 6 3 3 2 2" xfId="55224"/>
    <cellStyle name="Normal 3 2 6 2 6 3 3 3" xfId="35120"/>
    <cellStyle name="Normal 3 2 6 2 6 3 4" xfId="17834"/>
    <cellStyle name="Normal 3 2 6 2 6 3 4 2" xfId="47746"/>
    <cellStyle name="Normal 3 2 6 2 6 3 5" xfId="35117"/>
    <cellStyle name="Normal 3 2 6 2 6 4" xfId="5207"/>
    <cellStyle name="Normal 3 2 6 2 6 4 2" xfId="5208"/>
    <cellStyle name="Normal 3 2 6 2 6 4 2 2" xfId="25314"/>
    <cellStyle name="Normal 3 2 6 2 6 4 2 2 2" xfId="55226"/>
    <cellStyle name="Normal 3 2 6 2 6 4 2 3" xfId="35122"/>
    <cellStyle name="Normal 3 2 6 2 6 4 3" xfId="17836"/>
    <cellStyle name="Normal 3 2 6 2 6 4 3 2" xfId="47748"/>
    <cellStyle name="Normal 3 2 6 2 6 4 4" xfId="35121"/>
    <cellStyle name="Normal 3 2 6 2 6 5" xfId="5209"/>
    <cellStyle name="Normal 3 2 6 2 6 5 2" xfId="25307"/>
    <cellStyle name="Normal 3 2 6 2 6 5 2 2" xfId="55219"/>
    <cellStyle name="Normal 3 2 6 2 6 5 3" xfId="35123"/>
    <cellStyle name="Normal 3 2 6 2 6 6" xfId="17829"/>
    <cellStyle name="Normal 3 2 6 2 6 6 2" xfId="47741"/>
    <cellStyle name="Normal 3 2 6 2 6 7" xfId="35108"/>
    <cellStyle name="Normal 3 2 6 2 7" xfId="5210"/>
    <cellStyle name="Normal 3 2 6 2 7 2" xfId="5211"/>
    <cellStyle name="Normal 3 2 6 2 7 2 2" xfId="5212"/>
    <cellStyle name="Normal 3 2 6 2 7 2 2 2" xfId="5213"/>
    <cellStyle name="Normal 3 2 6 2 7 2 2 2 2" xfId="25317"/>
    <cellStyle name="Normal 3 2 6 2 7 2 2 2 2 2" xfId="55229"/>
    <cellStyle name="Normal 3 2 6 2 7 2 2 2 3" xfId="35127"/>
    <cellStyle name="Normal 3 2 6 2 7 2 2 3" xfId="17839"/>
    <cellStyle name="Normal 3 2 6 2 7 2 2 3 2" xfId="47751"/>
    <cellStyle name="Normal 3 2 6 2 7 2 2 4" xfId="35126"/>
    <cellStyle name="Normal 3 2 6 2 7 2 3" xfId="5214"/>
    <cellStyle name="Normal 3 2 6 2 7 2 3 2" xfId="25316"/>
    <cellStyle name="Normal 3 2 6 2 7 2 3 2 2" xfId="55228"/>
    <cellStyle name="Normal 3 2 6 2 7 2 3 3" xfId="35128"/>
    <cellStyle name="Normal 3 2 6 2 7 2 4" xfId="17838"/>
    <cellStyle name="Normal 3 2 6 2 7 2 4 2" xfId="47750"/>
    <cellStyle name="Normal 3 2 6 2 7 2 5" xfId="35125"/>
    <cellStyle name="Normal 3 2 6 2 7 3" xfId="5215"/>
    <cellStyle name="Normal 3 2 6 2 7 3 2" xfId="5216"/>
    <cellStyle name="Normal 3 2 6 2 7 3 2 2" xfId="25318"/>
    <cellStyle name="Normal 3 2 6 2 7 3 2 2 2" xfId="55230"/>
    <cellStyle name="Normal 3 2 6 2 7 3 2 3" xfId="35130"/>
    <cellStyle name="Normal 3 2 6 2 7 3 3" xfId="17840"/>
    <cellStyle name="Normal 3 2 6 2 7 3 3 2" xfId="47752"/>
    <cellStyle name="Normal 3 2 6 2 7 3 4" xfId="35129"/>
    <cellStyle name="Normal 3 2 6 2 7 4" xfId="5217"/>
    <cellStyle name="Normal 3 2 6 2 7 4 2" xfId="25315"/>
    <cellStyle name="Normal 3 2 6 2 7 4 2 2" xfId="55227"/>
    <cellStyle name="Normal 3 2 6 2 7 4 3" xfId="35131"/>
    <cellStyle name="Normal 3 2 6 2 7 5" xfId="17837"/>
    <cellStyle name="Normal 3 2 6 2 7 5 2" xfId="47749"/>
    <cellStyle name="Normal 3 2 6 2 7 6" xfId="35124"/>
    <cellStyle name="Normal 3 2 6 2 8" xfId="5218"/>
    <cellStyle name="Normal 3 2 6 2 8 2" xfId="5219"/>
    <cellStyle name="Normal 3 2 6 2 8 2 2" xfId="5220"/>
    <cellStyle name="Normal 3 2 6 2 8 2 2 2" xfId="5221"/>
    <cellStyle name="Normal 3 2 6 2 8 2 2 2 2" xfId="25321"/>
    <cellStyle name="Normal 3 2 6 2 8 2 2 2 2 2" xfId="55233"/>
    <cellStyle name="Normal 3 2 6 2 8 2 2 2 3" xfId="35135"/>
    <cellStyle name="Normal 3 2 6 2 8 2 2 3" xfId="17843"/>
    <cellStyle name="Normal 3 2 6 2 8 2 2 3 2" xfId="47755"/>
    <cellStyle name="Normal 3 2 6 2 8 2 2 4" xfId="35134"/>
    <cellStyle name="Normal 3 2 6 2 8 2 3" xfId="5222"/>
    <cellStyle name="Normal 3 2 6 2 8 2 3 2" xfId="25320"/>
    <cellStyle name="Normal 3 2 6 2 8 2 3 2 2" xfId="55232"/>
    <cellStyle name="Normal 3 2 6 2 8 2 3 3" xfId="35136"/>
    <cellStyle name="Normal 3 2 6 2 8 2 4" xfId="17842"/>
    <cellStyle name="Normal 3 2 6 2 8 2 4 2" xfId="47754"/>
    <cellStyle name="Normal 3 2 6 2 8 2 5" xfId="35133"/>
    <cellStyle name="Normal 3 2 6 2 8 3" xfId="5223"/>
    <cellStyle name="Normal 3 2 6 2 8 3 2" xfId="5224"/>
    <cellStyle name="Normal 3 2 6 2 8 3 2 2" xfId="25322"/>
    <cellStyle name="Normal 3 2 6 2 8 3 2 2 2" xfId="55234"/>
    <cellStyle name="Normal 3 2 6 2 8 3 2 3" xfId="35138"/>
    <cellStyle name="Normal 3 2 6 2 8 3 3" xfId="17844"/>
    <cellStyle name="Normal 3 2 6 2 8 3 3 2" xfId="47756"/>
    <cellStyle name="Normal 3 2 6 2 8 3 4" xfId="35137"/>
    <cellStyle name="Normal 3 2 6 2 8 4" xfId="5225"/>
    <cellStyle name="Normal 3 2 6 2 8 4 2" xfId="25319"/>
    <cellStyle name="Normal 3 2 6 2 8 4 2 2" xfId="55231"/>
    <cellStyle name="Normal 3 2 6 2 8 4 3" xfId="35139"/>
    <cellStyle name="Normal 3 2 6 2 8 5" xfId="17841"/>
    <cellStyle name="Normal 3 2 6 2 8 5 2" xfId="47753"/>
    <cellStyle name="Normal 3 2 6 2 8 6" xfId="35132"/>
    <cellStyle name="Normal 3 2 6 2 9" xfId="5226"/>
    <cellStyle name="Normal 3 2 6 2 9 2" xfId="5227"/>
    <cellStyle name="Normal 3 2 6 2 9 2 2" xfId="5228"/>
    <cellStyle name="Normal 3 2 6 2 9 2 2 2" xfId="25324"/>
    <cellStyle name="Normal 3 2 6 2 9 2 2 2 2" xfId="55236"/>
    <cellStyle name="Normal 3 2 6 2 9 2 2 3" xfId="35142"/>
    <cellStyle name="Normal 3 2 6 2 9 2 3" xfId="17846"/>
    <cellStyle name="Normal 3 2 6 2 9 2 3 2" xfId="47758"/>
    <cellStyle name="Normal 3 2 6 2 9 2 4" xfId="35141"/>
    <cellStyle name="Normal 3 2 6 2 9 3" xfId="5229"/>
    <cellStyle name="Normal 3 2 6 2 9 3 2" xfId="25323"/>
    <cellStyle name="Normal 3 2 6 2 9 3 2 2" xfId="55235"/>
    <cellStyle name="Normal 3 2 6 2 9 3 3" xfId="35143"/>
    <cellStyle name="Normal 3 2 6 2 9 4" xfId="17845"/>
    <cellStyle name="Normal 3 2 6 2 9 4 2" xfId="47757"/>
    <cellStyle name="Normal 3 2 6 2 9 5" xfId="35140"/>
    <cellStyle name="Normal 3 2 6 3" xfId="358"/>
    <cellStyle name="Normal 3 2 6 3 2" xfId="5230"/>
    <cellStyle name="Normal 3 2 6 3 2 2" xfId="5231"/>
    <cellStyle name="Normal 3 2 6 3 2 2 2" xfId="5232"/>
    <cellStyle name="Normal 3 2 6 3 2 2 2 2" xfId="5233"/>
    <cellStyle name="Normal 3 2 6 3 2 2 2 2 2" xfId="25327"/>
    <cellStyle name="Normal 3 2 6 3 2 2 2 2 2 2" xfId="55239"/>
    <cellStyle name="Normal 3 2 6 3 2 2 2 2 3" xfId="35147"/>
    <cellStyle name="Normal 3 2 6 3 2 2 2 3" xfId="17849"/>
    <cellStyle name="Normal 3 2 6 3 2 2 2 3 2" xfId="47761"/>
    <cellStyle name="Normal 3 2 6 3 2 2 2 4" xfId="35146"/>
    <cellStyle name="Normal 3 2 6 3 2 2 3" xfId="5234"/>
    <cellStyle name="Normal 3 2 6 3 2 2 3 2" xfId="25326"/>
    <cellStyle name="Normal 3 2 6 3 2 2 3 2 2" xfId="55238"/>
    <cellStyle name="Normal 3 2 6 3 2 2 3 3" xfId="35148"/>
    <cellStyle name="Normal 3 2 6 3 2 2 4" xfId="17848"/>
    <cellStyle name="Normal 3 2 6 3 2 2 4 2" xfId="47760"/>
    <cellStyle name="Normal 3 2 6 3 2 2 5" xfId="35145"/>
    <cellStyle name="Normal 3 2 6 3 2 3" xfId="5235"/>
    <cellStyle name="Normal 3 2 6 3 2 3 2" xfId="5236"/>
    <cellStyle name="Normal 3 2 6 3 2 3 2 2" xfId="25328"/>
    <cellStyle name="Normal 3 2 6 3 2 3 2 2 2" xfId="55240"/>
    <cellStyle name="Normal 3 2 6 3 2 3 2 3" xfId="35150"/>
    <cellStyle name="Normal 3 2 6 3 2 3 3" xfId="17850"/>
    <cellStyle name="Normal 3 2 6 3 2 3 3 2" xfId="47762"/>
    <cellStyle name="Normal 3 2 6 3 2 3 4" xfId="35149"/>
    <cellStyle name="Normal 3 2 6 3 2 4" xfId="5237"/>
    <cellStyle name="Normal 3 2 6 3 2 4 2" xfId="25325"/>
    <cellStyle name="Normal 3 2 6 3 2 4 2 2" xfId="55237"/>
    <cellStyle name="Normal 3 2 6 3 2 4 3" xfId="35151"/>
    <cellStyle name="Normal 3 2 6 3 2 5" xfId="17847"/>
    <cellStyle name="Normal 3 2 6 3 2 5 2" xfId="47759"/>
    <cellStyle name="Normal 3 2 6 3 2 6" xfId="35144"/>
    <cellStyle name="Normal 3 2 6 3 3" xfId="5238"/>
    <cellStyle name="Normal 3 2 6 3 3 2" xfId="5239"/>
    <cellStyle name="Normal 3 2 6 3 3 2 2" xfId="5240"/>
    <cellStyle name="Normal 3 2 6 3 3 2 2 2" xfId="5241"/>
    <cellStyle name="Normal 3 2 6 3 3 2 2 2 2" xfId="25331"/>
    <cellStyle name="Normal 3 2 6 3 3 2 2 2 2 2" xfId="55243"/>
    <cellStyle name="Normal 3 2 6 3 3 2 2 2 3" xfId="35155"/>
    <cellStyle name="Normal 3 2 6 3 3 2 2 3" xfId="17853"/>
    <cellStyle name="Normal 3 2 6 3 3 2 2 3 2" xfId="47765"/>
    <cellStyle name="Normal 3 2 6 3 3 2 2 4" xfId="35154"/>
    <cellStyle name="Normal 3 2 6 3 3 2 3" xfId="5242"/>
    <cellStyle name="Normal 3 2 6 3 3 2 3 2" xfId="25330"/>
    <cellStyle name="Normal 3 2 6 3 3 2 3 2 2" xfId="55242"/>
    <cellStyle name="Normal 3 2 6 3 3 2 3 3" xfId="35156"/>
    <cellStyle name="Normal 3 2 6 3 3 2 4" xfId="17852"/>
    <cellStyle name="Normal 3 2 6 3 3 2 4 2" xfId="47764"/>
    <cellStyle name="Normal 3 2 6 3 3 2 5" xfId="35153"/>
    <cellStyle name="Normal 3 2 6 3 3 3" xfId="5243"/>
    <cellStyle name="Normal 3 2 6 3 3 3 2" xfId="5244"/>
    <cellStyle name="Normal 3 2 6 3 3 3 2 2" xfId="25332"/>
    <cellStyle name="Normal 3 2 6 3 3 3 2 2 2" xfId="55244"/>
    <cellStyle name="Normal 3 2 6 3 3 3 2 3" xfId="35158"/>
    <cellStyle name="Normal 3 2 6 3 3 3 3" xfId="17854"/>
    <cellStyle name="Normal 3 2 6 3 3 3 3 2" xfId="47766"/>
    <cellStyle name="Normal 3 2 6 3 3 3 4" xfId="35157"/>
    <cellStyle name="Normal 3 2 6 3 3 4" xfId="5245"/>
    <cellStyle name="Normal 3 2 6 3 3 4 2" xfId="25329"/>
    <cellStyle name="Normal 3 2 6 3 3 4 2 2" xfId="55241"/>
    <cellStyle name="Normal 3 2 6 3 3 4 3" xfId="35159"/>
    <cellStyle name="Normal 3 2 6 3 3 5" xfId="17851"/>
    <cellStyle name="Normal 3 2 6 3 3 5 2" xfId="47763"/>
    <cellStyle name="Normal 3 2 6 3 3 6" xfId="35152"/>
    <cellStyle name="Normal 3 2 6 3 4" xfId="5246"/>
    <cellStyle name="Normal 3 2 6 3 4 2" xfId="5247"/>
    <cellStyle name="Normal 3 2 6 3 4 2 2" xfId="5248"/>
    <cellStyle name="Normal 3 2 6 3 4 2 2 2" xfId="25334"/>
    <cellStyle name="Normal 3 2 6 3 4 2 2 2 2" xfId="55246"/>
    <cellStyle name="Normal 3 2 6 3 4 2 2 3" xfId="35162"/>
    <cellStyle name="Normal 3 2 6 3 4 2 3" xfId="17856"/>
    <cellStyle name="Normal 3 2 6 3 4 2 3 2" xfId="47768"/>
    <cellStyle name="Normal 3 2 6 3 4 2 4" xfId="35161"/>
    <cellStyle name="Normal 3 2 6 3 4 3" xfId="5249"/>
    <cellStyle name="Normal 3 2 6 3 4 3 2" xfId="25333"/>
    <cellStyle name="Normal 3 2 6 3 4 3 2 2" xfId="55245"/>
    <cellStyle name="Normal 3 2 6 3 4 3 3" xfId="35163"/>
    <cellStyle name="Normal 3 2 6 3 4 4" xfId="17855"/>
    <cellStyle name="Normal 3 2 6 3 4 4 2" xfId="47767"/>
    <cellStyle name="Normal 3 2 6 3 4 5" xfId="35160"/>
    <cellStyle name="Normal 3 2 6 3 5" xfId="5250"/>
    <cellStyle name="Normal 3 2 6 3 5 2" xfId="5251"/>
    <cellStyle name="Normal 3 2 6 3 5 2 2" xfId="25335"/>
    <cellStyle name="Normal 3 2 6 3 5 2 2 2" xfId="55247"/>
    <cellStyle name="Normal 3 2 6 3 5 2 3" xfId="35165"/>
    <cellStyle name="Normal 3 2 6 3 5 3" xfId="17857"/>
    <cellStyle name="Normal 3 2 6 3 5 3 2" xfId="47769"/>
    <cellStyle name="Normal 3 2 6 3 5 4" xfId="35164"/>
    <cellStyle name="Normal 3 2 6 3 6" xfId="5252"/>
    <cellStyle name="Normal 3 2 6 3 6 2" xfId="22822"/>
    <cellStyle name="Normal 3 2 6 3 6 2 2" xfId="52734"/>
    <cellStyle name="Normal 3 2 6 3 6 3" xfId="35166"/>
    <cellStyle name="Normal 3 2 6 3 7" xfId="15344"/>
    <cellStyle name="Normal 3 2 6 3 7 2" xfId="45256"/>
    <cellStyle name="Normal 3 2 6 3 8" xfId="30300"/>
    <cellStyle name="Normal 3 2 6 4" xfId="253"/>
    <cellStyle name="Normal 3 2 6 4 2" xfId="5253"/>
    <cellStyle name="Normal 3 2 6 4 2 2" xfId="5254"/>
    <cellStyle name="Normal 3 2 6 4 2 2 2" xfId="5255"/>
    <cellStyle name="Normal 3 2 6 4 2 2 2 2" xfId="5256"/>
    <cellStyle name="Normal 3 2 6 4 2 2 2 2 2" xfId="25338"/>
    <cellStyle name="Normal 3 2 6 4 2 2 2 2 2 2" xfId="55250"/>
    <cellStyle name="Normal 3 2 6 4 2 2 2 2 3" xfId="35170"/>
    <cellStyle name="Normal 3 2 6 4 2 2 2 3" xfId="17860"/>
    <cellStyle name="Normal 3 2 6 4 2 2 2 3 2" xfId="47772"/>
    <cellStyle name="Normal 3 2 6 4 2 2 2 4" xfId="35169"/>
    <cellStyle name="Normal 3 2 6 4 2 2 3" xfId="5257"/>
    <cellStyle name="Normal 3 2 6 4 2 2 3 2" xfId="25337"/>
    <cellStyle name="Normal 3 2 6 4 2 2 3 2 2" xfId="55249"/>
    <cellStyle name="Normal 3 2 6 4 2 2 3 3" xfId="35171"/>
    <cellStyle name="Normal 3 2 6 4 2 2 4" xfId="17859"/>
    <cellStyle name="Normal 3 2 6 4 2 2 4 2" xfId="47771"/>
    <cellStyle name="Normal 3 2 6 4 2 2 5" xfId="35168"/>
    <cellStyle name="Normal 3 2 6 4 2 3" xfId="5258"/>
    <cellStyle name="Normal 3 2 6 4 2 3 2" xfId="5259"/>
    <cellStyle name="Normal 3 2 6 4 2 3 2 2" xfId="25339"/>
    <cellStyle name="Normal 3 2 6 4 2 3 2 2 2" xfId="55251"/>
    <cellStyle name="Normal 3 2 6 4 2 3 2 3" xfId="35173"/>
    <cellStyle name="Normal 3 2 6 4 2 3 3" xfId="17861"/>
    <cellStyle name="Normal 3 2 6 4 2 3 3 2" xfId="47773"/>
    <cellStyle name="Normal 3 2 6 4 2 3 4" xfId="35172"/>
    <cellStyle name="Normal 3 2 6 4 2 4" xfId="5260"/>
    <cellStyle name="Normal 3 2 6 4 2 4 2" xfId="25336"/>
    <cellStyle name="Normal 3 2 6 4 2 4 2 2" xfId="55248"/>
    <cellStyle name="Normal 3 2 6 4 2 4 3" xfId="35174"/>
    <cellStyle name="Normal 3 2 6 4 2 5" xfId="17858"/>
    <cellStyle name="Normal 3 2 6 4 2 5 2" xfId="47770"/>
    <cellStyle name="Normal 3 2 6 4 2 6" xfId="35167"/>
    <cellStyle name="Normal 3 2 6 4 3" xfId="5261"/>
    <cellStyle name="Normal 3 2 6 4 3 2" xfId="5262"/>
    <cellStyle name="Normal 3 2 6 4 3 2 2" xfId="5263"/>
    <cellStyle name="Normal 3 2 6 4 3 2 2 2" xfId="5264"/>
    <cellStyle name="Normal 3 2 6 4 3 2 2 2 2" xfId="25342"/>
    <cellStyle name="Normal 3 2 6 4 3 2 2 2 2 2" xfId="55254"/>
    <cellStyle name="Normal 3 2 6 4 3 2 2 2 3" xfId="35178"/>
    <cellStyle name="Normal 3 2 6 4 3 2 2 3" xfId="17864"/>
    <cellStyle name="Normal 3 2 6 4 3 2 2 3 2" xfId="47776"/>
    <cellStyle name="Normal 3 2 6 4 3 2 2 4" xfId="35177"/>
    <cellStyle name="Normal 3 2 6 4 3 2 3" xfId="5265"/>
    <cellStyle name="Normal 3 2 6 4 3 2 3 2" xfId="25341"/>
    <cellStyle name="Normal 3 2 6 4 3 2 3 2 2" xfId="55253"/>
    <cellStyle name="Normal 3 2 6 4 3 2 3 3" xfId="35179"/>
    <cellStyle name="Normal 3 2 6 4 3 2 4" xfId="17863"/>
    <cellStyle name="Normal 3 2 6 4 3 2 4 2" xfId="47775"/>
    <cellStyle name="Normal 3 2 6 4 3 2 5" xfId="35176"/>
    <cellStyle name="Normal 3 2 6 4 3 3" xfId="5266"/>
    <cellStyle name="Normal 3 2 6 4 3 3 2" xfId="5267"/>
    <cellStyle name="Normal 3 2 6 4 3 3 2 2" xfId="25343"/>
    <cellStyle name="Normal 3 2 6 4 3 3 2 2 2" xfId="55255"/>
    <cellStyle name="Normal 3 2 6 4 3 3 2 3" xfId="35181"/>
    <cellStyle name="Normal 3 2 6 4 3 3 3" xfId="17865"/>
    <cellStyle name="Normal 3 2 6 4 3 3 3 2" xfId="47777"/>
    <cellStyle name="Normal 3 2 6 4 3 3 4" xfId="35180"/>
    <cellStyle name="Normal 3 2 6 4 3 4" xfId="5268"/>
    <cellStyle name="Normal 3 2 6 4 3 4 2" xfId="25340"/>
    <cellStyle name="Normal 3 2 6 4 3 4 2 2" xfId="55252"/>
    <cellStyle name="Normal 3 2 6 4 3 4 3" xfId="35182"/>
    <cellStyle name="Normal 3 2 6 4 3 5" xfId="17862"/>
    <cellStyle name="Normal 3 2 6 4 3 5 2" xfId="47774"/>
    <cellStyle name="Normal 3 2 6 4 3 6" xfId="35175"/>
    <cellStyle name="Normal 3 2 6 4 4" xfId="5269"/>
    <cellStyle name="Normal 3 2 6 4 4 2" xfId="5270"/>
    <cellStyle name="Normal 3 2 6 4 4 2 2" xfId="5271"/>
    <cellStyle name="Normal 3 2 6 4 4 2 2 2" xfId="25345"/>
    <cellStyle name="Normal 3 2 6 4 4 2 2 2 2" xfId="55257"/>
    <cellStyle name="Normal 3 2 6 4 4 2 2 3" xfId="35185"/>
    <cellStyle name="Normal 3 2 6 4 4 2 3" xfId="17867"/>
    <cellStyle name="Normal 3 2 6 4 4 2 3 2" xfId="47779"/>
    <cellStyle name="Normal 3 2 6 4 4 2 4" xfId="35184"/>
    <cellStyle name="Normal 3 2 6 4 4 3" xfId="5272"/>
    <cellStyle name="Normal 3 2 6 4 4 3 2" xfId="25344"/>
    <cellStyle name="Normal 3 2 6 4 4 3 2 2" xfId="55256"/>
    <cellStyle name="Normal 3 2 6 4 4 3 3" xfId="35186"/>
    <cellStyle name="Normal 3 2 6 4 4 4" xfId="17866"/>
    <cellStyle name="Normal 3 2 6 4 4 4 2" xfId="47778"/>
    <cellStyle name="Normal 3 2 6 4 4 5" xfId="35183"/>
    <cellStyle name="Normal 3 2 6 4 5" xfId="5273"/>
    <cellStyle name="Normal 3 2 6 4 5 2" xfId="5274"/>
    <cellStyle name="Normal 3 2 6 4 5 2 2" xfId="25346"/>
    <cellStyle name="Normal 3 2 6 4 5 2 2 2" xfId="55258"/>
    <cellStyle name="Normal 3 2 6 4 5 2 3" xfId="35188"/>
    <cellStyle name="Normal 3 2 6 4 5 3" xfId="17868"/>
    <cellStyle name="Normal 3 2 6 4 5 3 2" xfId="47780"/>
    <cellStyle name="Normal 3 2 6 4 5 4" xfId="35187"/>
    <cellStyle name="Normal 3 2 6 4 6" xfId="5275"/>
    <cellStyle name="Normal 3 2 6 4 6 2" xfId="22717"/>
    <cellStyle name="Normal 3 2 6 4 6 2 2" xfId="52629"/>
    <cellStyle name="Normal 3 2 6 4 6 3" xfId="35189"/>
    <cellStyle name="Normal 3 2 6 4 7" xfId="15239"/>
    <cellStyle name="Normal 3 2 6 4 7 2" xfId="45151"/>
    <cellStyle name="Normal 3 2 6 4 8" xfId="30195"/>
    <cellStyle name="Normal 3 2 6 5" xfId="484"/>
    <cellStyle name="Normal 3 2 6 5 2" xfId="5276"/>
    <cellStyle name="Normal 3 2 6 5 2 2" xfId="5277"/>
    <cellStyle name="Normal 3 2 6 5 2 2 2" xfId="5278"/>
    <cellStyle name="Normal 3 2 6 5 2 2 2 2" xfId="5279"/>
    <cellStyle name="Normal 3 2 6 5 2 2 2 2 2" xfId="25349"/>
    <cellStyle name="Normal 3 2 6 5 2 2 2 2 2 2" xfId="55261"/>
    <cellStyle name="Normal 3 2 6 5 2 2 2 2 3" xfId="35193"/>
    <cellStyle name="Normal 3 2 6 5 2 2 2 3" xfId="17871"/>
    <cellStyle name="Normal 3 2 6 5 2 2 2 3 2" xfId="47783"/>
    <cellStyle name="Normal 3 2 6 5 2 2 2 4" xfId="35192"/>
    <cellStyle name="Normal 3 2 6 5 2 2 3" xfId="5280"/>
    <cellStyle name="Normal 3 2 6 5 2 2 3 2" xfId="25348"/>
    <cellStyle name="Normal 3 2 6 5 2 2 3 2 2" xfId="55260"/>
    <cellStyle name="Normal 3 2 6 5 2 2 3 3" xfId="35194"/>
    <cellStyle name="Normal 3 2 6 5 2 2 4" xfId="17870"/>
    <cellStyle name="Normal 3 2 6 5 2 2 4 2" xfId="47782"/>
    <cellStyle name="Normal 3 2 6 5 2 2 5" xfId="35191"/>
    <cellStyle name="Normal 3 2 6 5 2 3" xfId="5281"/>
    <cellStyle name="Normal 3 2 6 5 2 3 2" xfId="5282"/>
    <cellStyle name="Normal 3 2 6 5 2 3 2 2" xfId="25350"/>
    <cellStyle name="Normal 3 2 6 5 2 3 2 2 2" xfId="55262"/>
    <cellStyle name="Normal 3 2 6 5 2 3 2 3" xfId="35196"/>
    <cellStyle name="Normal 3 2 6 5 2 3 3" xfId="17872"/>
    <cellStyle name="Normal 3 2 6 5 2 3 3 2" xfId="47784"/>
    <cellStyle name="Normal 3 2 6 5 2 3 4" xfId="35195"/>
    <cellStyle name="Normal 3 2 6 5 2 4" xfId="5283"/>
    <cellStyle name="Normal 3 2 6 5 2 4 2" xfId="25347"/>
    <cellStyle name="Normal 3 2 6 5 2 4 2 2" xfId="55259"/>
    <cellStyle name="Normal 3 2 6 5 2 4 3" xfId="35197"/>
    <cellStyle name="Normal 3 2 6 5 2 5" xfId="17869"/>
    <cellStyle name="Normal 3 2 6 5 2 5 2" xfId="47781"/>
    <cellStyle name="Normal 3 2 6 5 2 6" xfId="35190"/>
    <cellStyle name="Normal 3 2 6 5 3" xfId="5284"/>
    <cellStyle name="Normal 3 2 6 5 3 2" xfId="5285"/>
    <cellStyle name="Normal 3 2 6 5 3 2 2" xfId="5286"/>
    <cellStyle name="Normal 3 2 6 5 3 2 2 2" xfId="25352"/>
    <cellStyle name="Normal 3 2 6 5 3 2 2 2 2" xfId="55264"/>
    <cellStyle name="Normal 3 2 6 5 3 2 2 3" xfId="35200"/>
    <cellStyle name="Normal 3 2 6 5 3 2 3" xfId="17874"/>
    <cellStyle name="Normal 3 2 6 5 3 2 3 2" xfId="47786"/>
    <cellStyle name="Normal 3 2 6 5 3 2 4" xfId="35199"/>
    <cellStyle name="Normal 3 2 6 5 3 3" xfId="5287"/>
    <cellStyle name="Normal 3 2 6 5 3 3 2" xfId="25351"/>
    <cellStyle name="Normal 3 2 6 5 3 3 2 2" xfId="55263"/>
    <cellStyle name="Normal 3 2 6 5 3 3 3" xfId="35201"/>
    <cellStyle name="Normal 3 2 6 5 3 4" xfId="17873"/>
    <cellStyle name="Normal 3 2 6 5 3 4 2" xfId="47785"/>
    <cellStyle name="Normal 3 2 6 5 3 5" xfId="35198"/>
    <cellStyle name="Normal 3 2 6 5 4" xfId="5288"/>
    <cellStyle name="Normal 3 2 6 5 4 2" xfId="5289"/>
    <cellStyle name="Normal 3 2 6 5 4 2 2" xfId="25353"/>
    <cellStyle name="Normal 3 2 6 5 4 2 2 2" xfId="55265"/>
    <cellStyle name="Normal 3 2 6 5 4 2 3" xfId="35203"/>
    <cellStyle name="Normal 3 2 6 5 4 3" xfId="17875"/>
    <cellStyle name="Normal 3 2 6 5 4 3 2" xfId="47787"/>
    <cellStyle name="Normal 3 2 6 5 4 4" xfId="35202"/>
    <cellStyle name="Normal 3 2 6 5 5" xfId="5290"/>
    <cellStyle name="Normal 3 2 6 5 5 2" xfId="22947"/>
    <cellStyle name="Normal 3 2 6 5 5 2 2" xfId="52859"/>
    <cellStyle name="Normal 3 2 6 5 5 3" xfId="35204"/>
    <cellStyle name="Normal 3 2 6 5 6" xfId="15469"/>
    <cellStyle name="Normal 3 2 6 5 6 2" xfId="45381"/>
    <cellStyle name="Normal 3 2 6 5 7" xfId="30425"/>
    <cellStyle name="Normal 3 2 6 6" xfId="609"/>
    <cellStyle name="Normal 3 2 6 6 2" xfId="5291"/>
    <cellStyle name="Normal 3 2 6 6 2 2" xfId="5292"/>
    <cellStyle name="Normal 3 2 6 6 2 2 2" xfId="5293"/>
    <cellStyle name="Normal 3 2 6 6 2 2 2 2" xfId="5294"/>
    <cellStyle name="Normal 3 2 6 6 2 2 2 2 2" xfId="25356"/>
    <cellStyle name="Normal 3 2 6 6 2 2 2 2 2 2" xfId="55268"/>
    <cellStyle name="Normal 3 2 6 6 2 2 2 2 3" xfId="35208"/>
    <cellStyle name="Normal 3 2 6 6 2 2 2 3" xfId="17878"/>
    <cellStyle name="Normal 3 2 6 6 2 2 2 3 2" xfId="47790"/>
    <cellStyle name="Normal 3 2 6 6 2 2 2 4" xfId="35207"/>
    <cellStyle name="Normal 3 2 6 6 2 2 3" xfId="5295"/>
    <cellStyle name="Normal 3 2 6 6 2 2 3 2" xfId="25355"/>
    <cellStyle name="Normal 3 2 6 6 2 2 3 2 2" xfId="55267"/>
    <cellStyle name="Normal 3 2 6 6 2 2 3 3" xfId="35209"/>
    <cellStyle name="Normal 3 2 6 6 2 2 4" xfId="17877"/>
    <cellStyle name="Normal 3 2 6 6 2 2 4 2" xfId="47789"/>
    <cellStyle name="Normal 3 2 6 6 2 2 5" xfId="35206"/>
    <cellStyle name="Normal 3 2 6 6 2 3" xfId="5296"/>
    <cellStyle name="Normal 3 2 6 6 2 3 2" xfId="5297"/>
    <cellStyle name="Normal 3 2 6 6 2 3 2 2" xfId="25357"/>
    <cellStyle name="Normal 3 2 6 6 2 3 2 2 2" xfId="55269"/>
    <cellStyle name="Normal 3 2 6 6 2 3 2 3" xfId="35211"/>
    <cellStyle name="Normal 3 2 6 6 2 3 3" xfId="17879"/>
    <cellStyle name="Normal 3 2 6 6 2 3 3 2" xfId="47791"/>
    <cellStyle name="Normal 3 2 6 6 2 3 4" xfId="35210"/>
    <cellStyle name="Normal 3 2 6 6 2 4" xfId="5298"/>
    <cellStyle name="Normal 3 2 6 6 2 4 2" xfId="25354"/>
    <cellStyle name="Normal 3 2 6 6 2 4 2 2" xfId="55266"/>
    <cellStyle name="Normal 3 2 6 6 2 4 3" xfId="35212"/>
    <cellStyle name="Normal 3 2 6 6 2 5" xfId="17876"/>
    <cellStyle name="Normal 3 2 6 6 2 5 2" xfId="47788"/>
    <cellStyle name="Normal 3 2 6 6 2 6" xfId="35205"/>
    <cellStyle name="Normal 3 2 6 6 3" xfId="5299"/>
    <cellStyle name="Normal 3 2 6 6 3 2" xfId="5300"/>
    <cellStyle name="Normal 3 2 6 6 3 2 2" xfId="5301"/>
    <cellStyle name="Normal 3 2 6 6 3 2 2 2" xfId="25359"/>
    <cellStyle name="Normal 3 2 6 6 3 2 2 2 2" xfId="55271"/>
    <cellStyle name="Normal 3 2 6 6 3 2 2 3" xfId="35215"/>
    <cellStyle name="Normal 3 2 6 6 3 2 3" xfId="17881"/>
    <cellStyle name="Normal 3 2 6 6 3 2 3 2" xfId="47793"/>
    <cellStyle name="Normal 3 2 6 6 3 2 4" xfId="35214"/>
    <cellStyle name="Normal 3 2 6 6 3 3" xfId="5302"/>
    <cellStyle name="Normal 3 2 6 6 3 3 2" xfId="25358"/>
    <cellStyle name="Normal 3 2 6 6 3 3 2 2" xfId="55270"/>
    <cellStyle name="Normal 3 2 6 6 3 3 3" xfId="35216"/>
    <cellStyle name="Normal 3 2 6 6 3 4" xfId="17880"/>
    <cellStyle name="Normal 3 2 6 6 3 4 2" xfId="47792"/>
    <cellStyle name="Normal 3 2 6 6 3 5" xfId="35213"/>
    <cellStyle name="Normal 3 2 6 6 4" xfId="5303"/>
    <cellStyle name="Normal 3 2 6 6 4 2" xfId="5304"/>
    <cellStyle name="Normal 3 2 6 6 4 2 2" xfId="25360"/>
    <cellStyle name="Normal 3 2 6 6 4 2 2 2" xfId="55272"/>
    <cellStyle name="Normal 3 2 6 6 4 2 3" xfId="35218"/>
    <cellStyle name="Normal 3 2 6 6 4 3" xfId="17882"/>
    <cellStyle name="Normal 3 2 6 6 4 3 2" xfId="47794"/>
    <cellStyle name="Normal 3 2 6 6 4 4" xfId="35217"/>
    <cellStyle name="Normal 3 2 6 6 5" xfId="5305"/>
    <cellStyle name="Normal 3 2 6 6 5 2" xfId="23072"/>
    <cellStyle name="Normal 3 2 6 6 5 2 2" xfId="52984"/>
    <cellStyle name="Normal 3 2 6 6 5 3" xfId="35219"/>
    <cellStyle name="Normal 3 2 6 6 6" xfId="15594"/>
    <cellStyle name="Normal 3 2 6 6 6 2" xfId="45506"/>
    <cellStyle name="Normal 3 2 6 6 7" xfId="30550"/>
    <cellStyle name="Normal 3 2 6 7" xfId="5306"/>
    <cellStyle name="Normal 3 2 6 7 2" xfId="5307"/>
    <cellStyle name="Normal 3 2 6 7 2 2" xfId="5308"/>
    <cellStyle name="Normal 3 2 6 7 2 2 2" xfId="5309"/>
    <cellStyle name="Normal 3 2 6 7 2 2 2 2" xfId="5310"/>
    <cellStyle name="Normal 3 2 6 7 2 2 2 2 2" xfId="25364"/>
    <cellStyle name="Normal 3 2 6 7 2 2 2 2 2 2" xfId="55276"/>
    <cellStyle name="Normal 3 2 6 7 2 2 2 2 3" xfId="35224"/>
    <cellStyle name="Normal 3 2 6 7 2 2 2 3" xfId="17886"/>
    <cellStyle name="Normal 3 2 6 7 2 2 2 3 2" xfId="47798"/>
    <cellStyle name="Normal 3 2 6 7 2 2 2 4" xfId="35223"/>
    <cellStyle name="Normal 3 2 6 7 2 2 3" xfId="5311"/>
    <cellStyle name="Normal 3 2 6 7 2 2 3 2" xfId="25363"/>
    <cellStyle name="Normal 3 2 6 7 2 2 3 2 2" xfId="55275"/>
    <cellStyle name="Normal 3 2 6 7 2 2 3 3" xfId="35225"/>
    <cellStyle name="Normal 3 2 6 7 2 2 4" xfId="17885"/>
    <cellStyle name="Normal 3 2 6 7 2 2 4 2" xfId="47797"/>
    <cellStyle name="Normal 3 2 6 7 2 2 5" xfId="35222"/>
    <cellStyle name="Normal 3 2 6 7 2 3" xfId="5312"/>
    <cellStyle name="Normal 3 2 6 7 2 3 2" xfId="5313"/>
    <cellStyle name="Normal 3 2 6 7 2 3 2 2" xfId="25365"/>
    <cellStyle name="Normal 3 2 6 7 2 3 2 2 2" xfId="55277"/>
    <cellStyle name="Normal 3 2 6 7 2 3 2 3" xfId="35227"/>
    <cellStyle name="Normal 3 2 6 7 2 3 3" xfId="17887"/>
    <cellStyle name="Normal 3 2 6 7 2 3 3 2" xfId="47799"/>
    <cellStyle name="Normal 3 2 6 7 2 3 4" xfId="35226"/>
    <cellStyle name="Normal 3 2 6 7 2 4" xfId="5314"/>
    <cellStyle name="Normal 3 2 6 7 2 4 2" xfId="25362"/>
    <cellStyle name="Normal 3 2 6 7 2 4 2 2" xfId="55274"/>
    <cellStyle name="Normal 3 2 6 7 2 4 3" xfId="35228"/>
    <cellStyle name="Normal 3 2 6 7 2 5" xfId="17884"/>
    <cellStyle name="Normal 3 2 6 7 2 5 2" xfId="47796"/>
    <cellStyle name="Normal 3 2 6 7 2 6" xfId="35221"/>
    <cellStyle name="Normal 3 2 6 7 3" xfId="5315"/>
    <cellStyle name="Normal 3 2 6 7 3 2" xfId="5316"/>
    <cellStyle name="Normal 3 2 6 7 3 2 2" xfId="5317"/>
    <cellStyle name="Normal 3 2 6 7 3 2 2 2" xfId="25367"/>
    <cellStyle name="Normal 3 2 6 7 3 2 2 2 2" xfId="55279"/>
    <cellStyle name="Normal 3 2 6 7 3 2 2 3" xfId="35231"/>
    <cellStyle name="Normal 3 2 6 7 3 2 3" xfId="17889"/>
    <cellStyle name="Normal 3 2 6 7 3 2 3 2" xfId="47801"/>
    <cellStyle name="Normal 3 2 6 7 3 2 4" xfId="35230"/>
    <cellStyle name="Normal 3 2 6 7 3 3" xfId="5318"/>
    <cellStyle name="Normal 3 2 6 7 3 3 2" xfId="25366"/>
    <cellStyle name="Normal 3 2 6 7 3 3 2 2" xfId="55278"/>
    <cellStyle name="Normal 3 2 6 7 3 3 3" xfId="35232"/>
    <cellStyle name="Normal 3 2 6 7 3 4" xfId="17888"/>
    <cellStyle name="Normal 3 2 6 7 3 4 2" xfId="47800"/>
    <cellStyle name="Normal 3 2 6 7 3 5" xfId="35229"/>
    <cellStyle name="Normal 3 2 6 7 4" xfId="5319"/>
    <cellStyle name="Normal 3 2 6 7 4 2" xfId="5320"/>
    <cellStyle name="Normal 3 2 6 7 4 2 2" xfId="25368"/>
    <cellStyle name="Normal 3 2 6 7 4 2 2 2" xfId="55280"/>
    <cellStyle name="Normal 3 2 6 7 4 2 3" xfId="35234"/>
    <cellStyle name="Normal 3 2 6 7 4 3" xfId="17890"/>
    <cellStyle name="Normal 3 2 6 7 4 3 2" xfId="47802"/>
    <cellStyle name="Normal 3 2 6 7 4 4" xfId="35233"/>
    <cellStyle name="Normal 3 2 6 7 5" xfId="5321"/>
    <cellStyle name="Normal 3 2 6 7 5 2" xfId="25361"/>
    <cellStyle name="Normal 3 2 6 7 5 2 2" xfId="55273"/>
    <cellStyle name="Normal 3 2 6 7 5 3" xfId="35235"/>
    <cellStyle name="Normal 3 2 6 7 6" xfId="17883"/>
    <cellStyle name="Normal 3 2 6 7 6 2" xfId="47795"/>
    <cellStyle name="Normal 3 2 6 7 7" xfId="35220"/>
    <cellStyle name="Normal 3 2 6 8" xfId="5322"/>
    <cellStyle name="Normal 3 2 6 8 2" xfId="5323"/>
    <cellStyle name="Normal 3 2 6 8 2 2" xfId="5324"/>
    <cellStyle name="Normal 3 2 6 8 2 2 2" xfId="5325"/>
    <cellStyle name="Normal 3 2 6 8 2 2 2 2" xfId="25371"/>
    <cellStyle name="Normal 3 2 6 8 2 2 2 2 2" xfId="55283"/>
    <cellStyle name="Normal 3 2 6 8 2 2 2 3" xfId="35239"/>
    <cellStyle name="Normal 3 2 6 8 2 2 3" xfId="17893"/>
    <cellStyle name="Normal 3 2 6 8 2 2 3 2" xfId="47805"/>
    <cellStyle name="Normal 3 2 6 8 2 2 4" xfId="35238"/>
    <cellStyle name="Normal 3 2 6 8 2 3" xfId="5326"/>
    <cellStyle name="Normal 3 2 6 8 2 3 2" xfId="25370"/>
    <cellStyle name="Normal 3 2 6 8 2 3 2 2" xfId="55282"/>
    <cellStyle name="Normal 3 2 6 8 2 3 3" xfId="35240"/>
    <cellStyle name="Normal 3 2 6 8 2 4" xfId="17892"/>
    <cellStyle name="Normal 3 2 6 8 2 4 2" xfId="47804"/>
    <cellStyle name="Normal 3 2 6 8 2 5" xfId="35237"/>
    <cellStyle name="Normal 3 2 6 8 3" xfId="5327"/>
    <cellStyle name="Normal 3 2 6 8 3 2" xfId="5328"/>
    <cellStyle name="Normal 3 2 6 8 3 2 2" xfId="25372"/>
    <cellStyle name="Normal 3 2 6 8 3 2 2 2" xfId="55284"/>
    <cellStyle name="Normal 3 2 6 8 3 2 3" xfId="35242"/>
    <cellStyle name="Normal 3 2 6 8 3 3" xfId="17894"/>
    <cellStyle name="Normal 3 2 6 8 3 3 2" xfId="47806"/>
    <cellStyle name="Normal 3 2 6 8 3 4" xfId="35241"/>
    <cellStyle name="Normal 3 2 6 8 4" xfId="5329"/>
    <cellStyle name="Normal 3 2 6 8 4 2" xfId="25369"/>
    <cellStyle name="Normal 3 2 6 8 4 2 2" xfId="55281"/>
    <cellStyle name="Normal 3 2 6 8 4 3" xfId="35243"/>
    <cellStyle name="Normal 3 2 6 8 5" xfId="17891"/>
    <cellStyle name="Normal 3 2 6 8 5 2" xfId="47803"/>
    <cellStyle name="Normal 3 2 6 8 6" xfId="35236"/>
    <cellStyle name="Normal 3 2 6 9" xfId="5330"/>
    <cellStyle name="Normal 3 2 6 9 2" xfId="5331"/>
    <cellStyle name="Normal 3 2 6 9 2 2" xfId="5332"/>
    <cellStyle name="Normal 3 2 6 9 2 2 2" xfId="5333"/>
    <cellStyle name="Normal 3 2 6 9 2 2 2 2" xfId="25375"/>
    <cellStyle name="Normal 3 2 6 9 2 2 2 2 2" xfId="55287"/>
    <cellStyle name="Normal 3 2 6 9 2 2 2 3" xfId="35247"/>
    <cellStyle name="Normal 3 2 6 9 2 2 3" xfId="17897"/>
    <cellStyle name="Normal 3 2 6 9 2 2 3 2" xfId="47809"/>
    <cellStyle name="Normal 3 2 6 9 2 2 4" xfId="35246"/>
    <cellStyle name="Normal 3 2 6 9 2 3" xfId="5334"/>
    <cellStyle name="Normal 3 2 6 9 2 3 2" xfId="25374"/>
    <cellStyle name="Normal 3 2 6 9 2 3 2 2" xfId="55286"/>
    <cellStyle name="Normal 3 2 6 9 2 3 3" xfId="35248"/>
    <cellStyle name="Normal 3 2 6 9 2 4" xfId="17896"/>
    <cellStyle name="Normal 3 2 6 9 2 4 2" xfId="47808"/>
    <cellStyle name="Normal 3 2 6 9 2 5" xfId="35245"/>
    <cellStyle name="Normal 3 2 6 9 3" xfId="5335"/>
    <cellStyle name="Normal 3 2 6 9 3 2" xfId="5336"/>
    <cellStyle name="Normal 3 2 6 9 3 2 2" xfId="25376"/>
    <cellStyle name="Normal 3 2 6 9 3 2 2 2" xfId="55288"/>
    <cellStyle name="Normal 3 2 6 9 3 2 3" xfId="35250"/>
    <cellStyle name="Normal 3 2 6 9 3 3" xfId="17898"/>
    <cellStyle name="Normal 3 2 6 9 3 3 2" xfId="47810"/>
    <cellStyle name="Normal 3 2 6 9 3 4" xfId="35249"/>
    <cellStyle name="Normal 3 2 6 9 4" xfId="5337"/>
    <cellStyle name="Normal 3 2 6 9 4 2" xfId="25373"/>
    <cellStyle name="Normal 3 2 6 9 4 2 2" xfId="55285"/>
    <cellStyle name="Normal 3 2 6 9 4 3" xfId="35251"/>
    <cellStyle name="Normal 3 2 6 9 5" xfId="17895"/>
    <cellStyle name="Normal 3 2 6 9 5 2" xfId="47807"/>
    <cellStyle name="Normal 3 2 6 9 6" xfId="35244"/>
    <cellStyle name="Normal 3 2 7" xfId="109"/>
    <cellStyle name="Normal 3 2 7 10" xfId="5338"/>
    <cellStyle name="Normal 3 2 7 10 2" xfId="5339"/>
    <cellStyle name="Normal 3 2 7 10 2 2" xfId="25377"/>
    <cellStyle name="Normal 3 2 7 10 2 2 2" xfId="55289"/>
    <cellStyle name="Normal 3 2 7 10 2 3" xfId="35253"/>
    <cellStyle name="Normal 3 2 7 10 3" xfId="17899"/>
    <cellStyle name="Normal 3 2 7 10 3 2" xfId="47811"/>
    <cellStyle name="Normal 3 2 7 10 4" xfId="35252"/>
    <cellStyle name="Normal 3 2 7 11" xfId="5340"/>
    <cellStyle name="Normal 3 2 7 11 2" xfId="22593"/>
    <cellStyle name="Normal 3 2 7 11 2 2" xfId="52505"/>
    <cellStyle name="Normal 3 2 7 11 3" xfId="35254"/>
    <cellStyle name="Normal 3 2 7 12" xfId="15115"/>
    <cellStyle name="Normal 3 2 7 12 2" xfId="45027"/>
    <cellStyle name="Normal 3 2 7 13" xfId="30071"/>
    <cellStyle name="Normal 3 2 7 14" xfId="59991"/>
    <cellStyle name="Normal 3 2 7 2" xfId="386"/>
    <cellStyle name="Normal 3 2 7 2 2" xfId="5341"/>
    <cellStyle name="Normal 3 2 7 2 2 2" xfId="5342"/>
    <cellStyle name="Normal 3 2 7 2 2 2 2" xfId="5343"/>
    <cellStyle name="Normal 3 2 7 2 2 2 2 2" xfId="5344"/>
    <cellStyle name="Normal 3 2 7 2 2 2 2 2 2" xfId="25380"/>
    <cellStyle name="Normal 3 2 7 2 2 2 2 2 2 2" xfId="55292"/>
    <cellStyle name="Normal 3 2 7 2 2 2 2 2 3" xfId="35258"/>
    <cellStyle name="Normal 3 2 7 2 2 2 2 3" xfId="17902"/>
    <cellStyle name="Normal 3 2 7 2 2 2 2 3 2" xfId="47814"/>
    <cellStyle name="Normal 3 2 7 2 2 2 2 4" xfId="35257"/>
    <cellStyle name="Normal 3 2 7 2 2 2 3" xfId="5345"/>
    <cellStyle name="Normal 3 2 7 2 2 2 3 2" xfId="25379"/>
    <cellStyle name="Normal 3 2 7 2 2 2 3 2 2" xfId="55291"/>
    <cellStyle name="Normal 3 2 7 2 2 2 3 3" xfId="35259"/>
    <cellStyle name="Normal 3 2 7 2 2 2 4" xfId="17901"/>
    <cellStyle name="Normal 3 2 7 2 2 2 4 2" xfId="47813"/>
    <cellStyle name="Normal 3 2 7 2 2 2 5" xfId="35256"/>
    <cellStyle name="Normal 3 2 7 2 2 3" xfId="5346"/>
    <cellStyle name="Normal 3 2 7 2 2 3 2" xfId="5347"/>
    <cellStyle name="Normal 3 2 7 2 2 3 2 2" xfId="25381"/>
    <cellStyle name="Normal 3 2 7 2 2 3 2 2 2" xfId="55293"/>
    <cellStyle name="Normal 3 2 7 2 2 3 2 3" xfId="35261"/>
    <cellStyle name="Normal 3 2 7 2 2 3 3" xfId="17903"/>
    <cellStyle name="Normal 3 2 7 2 2 3 3 2" xfId="47815"/>
    <cellStyle name="Normal 3 2 7 2 2 3 4" xfId="35260"/>
    <cellStyle name="Normal 3 2 7 2 2 4" xfId="5348"/>
    <cellStyle name="Normal 3 2 7 2 2 4 2" xfId="25378"/>
    <cellStyle name="Normal 3 2 7 2 2 4 2 2" xfId="55290"/>
    <cellStyle name="Normal 3 2 7 2 2 4 3" xfId="35262"/>
    <cellStyle name="Normal 3 2 7 2 2 5" xfId="17900"/>
    <cellStyle name="Normal 3 2 7 2 2 5 2" xfId="47812"/>
    <cellStyle name="Normal 3 2 7 2 2 6" xfId="35255"/>
    <cellStyle name="Normal 3 2 7 2 3" xfId="5349"/>
    <cellStyle name="Normal 3 2 7 2 3 2" xfId="5350"/>
    <cellStyle name="Normal 3 2 7 2 3 2 2" xfId="5351"/>
    <cellStyle name="Normal 3 2 7 2 3 2 2 2" xfId="5352"/>
    <cellStyle name="Normal 3 2 7 2 3 2 2 2 2" xfId="25384"/>
    <cellStyle name="Normal 3 2 7 2 3 2 2 2 2 2" xfId="55296"/>
    <cellStyle name="Normal 3 2 7 2 3 2 2 2 3" xfId="35266"/>
    <cellStyle name="Normal 3 2 7 2 3 2 2 3" xfId="17906"/>
    <cellStyle name="Normal 3 2 7 2 3 2 2 3 2" xfId="47818"/>
    <cellStyle name="Normal 3 2 7 2 3 2 2 4" xfId="35265"/>
    <cellStyle name="Normal 3 2 7 2 3 2 3" xfId="5353"/>
    <cellStyle name="Normal 3 2 7 2 3 2 3 2" xfId="25383"/>
    <cellStyle name="Normal 3 2 7 2 3 2 3 2 2" xfId="55295"/>
    <cellStyle name="Normal 3 2 7 2 3 2 3 3" xfId="35267"/>
    <cellStyle name="Normal 3 2 7 2 3 2 4" xfId="17905"/>
    <cellStyle name="Normal 3 2 7 2 3 2 4 2" xfId="47817"/>
    <cellStyle name="Normal 3 2 7 2 3 2 5" xfId="35264"/>
    <cellStyle name="Normal 3 2 7 2 3 3" xfId="5354"/>
    <cellStyle name="Normal 3 2 7 2 3 3 2" xfId="5355"/>
    <cellStyle name="Normal 3 2 7 2 3 3 2 2" xfId="25385"/>
    <cellStyle name="Normal 3 2 7 2 3 3 2 2 2" xfId="55297"/>
    <cellStyle name="Normal 3 2 7 2 3 3 2 3" xfId="35269"/>
    <cellStyle name="Normal 3 2 7 2 3 3 3" xfId="17907"/>
    <cellStyle name="Normal 3 2 7 2 3 3 3 2" xfId="47819"/>
    <cellStyle name="Normal 3 2 7 2 3 3 4" xfId="35268"/>
    <cellStyle name="Normal 3 2 7 2 3 4" xfId="5356"/>
    <cellStyle name="Normal 3 2 7 2 3 4 2" xfId="25382"/>
    <cellStyle name="Normal 3 2 7 2 3 4 2 2" xfId="55294"/>
    <cellStyle name="Normal 3 2 7 2 3 4 3" xfId="35270"/>
    <cellStyle name="Normal 3 2 7 2 3 5" xfId="17904"/>
    <cellStyle name="Normal 3 2 7 2 3 5 2" xfId="47816"/>
    <cellStyle name="Normal 3 2 7 2 3 6" xfId="35263"/>
    <cellStyle name="Normal 3 2 7 2 4" xfId="5357"/>
    <cellStyle name="Normal 3 2 7 2 4 2" xfId="5358"/>
    <cellStyle name="Normal 3 2 7 2 4 2 2" xfId="5359"/>
    <cellStyle name="Normal 3 2 7 2 4 2 2 2" xfId="25387"/>
    <cellStyle name="Normal 3 2 7 2 4 2 2 2 2" xfId="55299"/>
    <cellStyle name="Normal 3 2 7 2 4 2 2 3" xfId="35273"/>
    <cellStyle name="Normal 3 2 7 2 4 2 3" xfId="17909"/>
    <cellStyle name="Normal 3 2 7 2 4 2 3 2" xfId="47821"/>
    <cellStyle name="Normal 3 2 7 2 4 2 4" xfId="35272"/>
    <cellStyle name="Normal 3 2 7 2 4 3" xfId="5360"/>
    <cellStyle name="Normal 3 2 7 2 4 3 2" xfId="25386"/>
    <cellStyle name="Normal 3 2 7 2 4 3 2 2" xfId="55298"/>
    <cellStyle name="Normal 3 2 7 2 4 3 3" xfId="35274"/>
    <cellStyle name="Normal 3 2 7 2 4 4" xfId="17908"/>
    <cellStyle name="Normal 3 2 7 2 4 4 2" xfId="47820"/>
    <cellStyle name="Normal 3 2 7 2 4 5" xfId="35271"/>
    <cellStyle name="Normal 3 2 7 2 5" xfId="5361"/>
    <cellStyle name="Normal 3 2 7 2 5 2" xfId="5362"/>
    <cellStyle name="Normal 3 2 7 2 5 2 2" xfId="25388"/>
    <cellStyle name="Normal 3 2 7 2 5 2 2 2" xfId="55300"/>
    <cellStyle name="Normal 3 2 7 2 5 2 3" xfId="35276"/>
    <cellStyle name="Normal 3 2 7 2 5 3" xfId="17910"/>
    <cellStyle name="Normal 3 2 7 2 5 3 2" xfId="47822"/>
    <cellStyle name="Normal 3 2 7 2 5 4" xfId="35275"/>
    <cellStyle name="Normal 3 2 7 2 6" xfId="5363"/>
    <cellStyle name="Normal 3 2 7 2 6 2" xfId="22849"/>
    <cellStyle name="Normal 3 2 7 2 6 2 2" xfId="52761"/>
    <cellStyle name="Normal 3 2 7 2 6 3" xfId="35277"/>
    <cellStyle name="Normal 3 2 7 2 7" xfId="15371"/>
    <cellStyle name="Normal 3 2 7 2 7 2" xfId="45283"/>
    <cellStyle name="Normal 3 2 7 2 8" xfId="30327"/>
    <cellStyle name="Normal 3 2 7 3" xfId="260"/>
    <cellStyle name="Normal 3 2 7 3 2" xfId="5364"/>
    <cellStyle name="Normal 3 2 7 3 2 2" xfId="5365"/>
    <cellStyle name="Normal 3 2 7 3 2 2 2" xfId="5366"/>
    <cellStyle name="Normal 3 2 7 3 2 2 2 2" xfId="5367"/>
    <cellStyle name="Normal 3 2 7 3 2 2 2 2 2" xfId="25391"/>
    <cellStyle name="Normal 3 2 7 3 2 2 2 2 2 2" xfId="55303"/>
    <cellStyle name="Normal 3 2 7 3 2 2 2 2 3" xfId="35281"/>
    <cellStyle name="Normal 3 2 7 3 2 2 2 3" xfId="17913"/>
    <cellStyle name="Normal 3 2 7 3 2 2 2 3 2" xfId="47825"/>
    <cellStyle name="Normal 3 2 7 3 2 2 2 4" xfId="35280"/>
    <cellStyle name="Normal 3 2 7 3 2 2 3" xfId="5368"/>
    <cellStyle name="Normal 3 2 7 3 2 2 3 2" xfId="25390"/>
    <cellStyle name="Normal 3 2 7 3 2 2 3 2 2" xfId="55302"/>
    <cellStyle name="Normal 3 2 7 3 2 2 3 3" xfId="35282"/>
    <cellStyle name="Normal 3 2 7 3 2 2 4" xfId="17912"/>
    <cellStyle name="Normal 3 2 7 3 2 2 4 2" xfId="47824"/>
    <cellStyle name="Normal 3 2 7 3 2 2 5" xfId="35279"/>
    <cellStyle name="Normal 3 2 7 3 2 3" xfId="5369"/>
    <cellStyle name="Normal 3 2 7 3 2 3 2" xfId="5370"/>
    <cellStyle name="Normal 3 2 7 3 2 3 2 2" xfId="25392"/>
    <cellStyle name="Normal 3 2 7 3 2 3 2 2 2" xfId="55304"/>
    <cellStyle name="Normal 3 2 7 3 2 3 2 3" xfId="35284"/>
    <cellStyle name="Normal 3 2 7 3 2 3 3" xfId="17914"/>
    <cellStyle name="Normal 3 2 7 3 2 3 3 2" xfId="47826"/>
    <cellStyle name="Normal 3 2 7 3 2 3 4" xfId="35283"/>
    <cellStyle name="Normal 3 2 7 3 2 4" xfId="5371"/>
    <cellStyle name="Normal 3 2 7 3 2 4 2" xfId="25389"/>
    <cellStyle name="Normal 3 2 7 3 2 4 2 2" xfId="55301"/>
    <cellStyle name="Normal 3 2 7 3 2 4 3" xfId="35285"/>
    <cellStyle name="Normal 3 2 7 3 2 5" xfId="17911"/>
    <cellStyle name="Normal 3 2 7 3 2 5 2" xfId="47823"/>
    <cellStyle name="Normal 3 2 7 3 2 6" xfId="35278"/>
    <cellStyle name="Normal 3 2 7 3 3" xfId="5372"/>
    <cellStyle name="Normal 3 2 7 3 3 2" xfId="5373"/>
    <cellStyle name="Normal 3 2 7 3 3 2 2" xfId="5374"/>
    <cellStyle name="Normal 3 2 7 3 3 2 2 2" xfId="5375"/>
    <cellStyle name="Normal 3 2 7 3 3 2 2 2 2" xfId="25395"/>
    <cellStyle name="Normal 3 2 7 3 3 2 2 2 2 2" xfId="55307"/>
    <cellStyle name="Normal 3 2 7 3 3 2 2 2 3" xfId="35289"/>
    <cellStyle name="Normal 3 2 7 3 3 2 2 3" xfId="17917"/>
    <cellStyle name="Normal 3 2 7 3 3 2 2 3 2" xfId="47829"/>
    <cellStyle name="Normal 3 2 7 3 3 2 2 4" xfId="35288"/>
    <cellStyle name="Normal 3 2 7 3 3 2 3" xfId="5376"/>
    <cellStyle name="Normal 3 2 7 3 3 2 3 2" xfId="25394"/>
    <cellStyle name="Normal 3 2 7 3 3 2 3 2 2" xfId="55306"/>
    <cellStyle name="Normal 3 2 7 3 3 2 3 3" xfId="35290"/>
    <cellStyle name="Normal 3 2 7 3 3 2 4" xfId="17916"/>
    <cellStyle name="Normal 3 2 7 3 3 2 4 2" xfId="47828"/>
    <cellStyle name="Normal 3 2 7 3 3 2 5" xfId="35287"/>
    <cellStyle name="Normal 3 2 7 3 3 3" xfId="5377"/>
    <cellStyle name="Normal 3 2 7 3 3 3 2" xfId="5378"/>
    <cellStyle name="Normal 3 2 7 3 3 3 2 2" xfId="25396"/>
    <cellStyle name="Normal 3 2 7 3 3 3 2 2 2" xfId="55308"/>
    <cellStyle name="Normal 3 2 7 3 3 3 2 3" xfId="35292"/>
    <cellStyle name="Normal 3 2 7 3 3 3 3" xfId="17918"/>
    <cellStyle name="Normal 3 2 7 3 3 3 3 2" xfId="47830"/>
    <cellStyle name="Normal 3 2 7 3 3 3 4" xfId="35291"/>
    <cellStyle name="Normal 3 2 7 3 3 4" xfId="5379"/>
    <cellStyle name="Normal 3 2 7 3 3 4 2" xfId="25393"/>
    <cellStyle name="Normal 3 2 7 3 3 4 2 2" xfId="55305"/>
    <cellStyle name="Normal 3 2 7 3 3 4 3" xfId="35293"/>
    <cellStyle name="Normal 3 2 7 3 3 5" xfId="17915"/>
    <cellStyle name="Normal 3 2 7 3 3 5 2" xfId="47827"/>
    <cellStyle name="Normal 3 2 7 3 3 6" xfId="35286"/>
    <cellStyle name="Normal 3 2 7 3 4" xfId="5380"/>
    <cellStyle name="Normal 3 2 7 3 4 2" xfId="5381"/>
    <cellStyle name="Normal 3 2 7 3 4 2 2" xfId="5382"/>
    <cellStyle name="Normal 3 2 7 3 4 2 2 2" xfId="25398"/>
    <cellStyle name="Normal 3 2 7 3 4 2 2 2 2" xfId="55310"/>
    <cellStyle name="Normal 3 2 7 3 4 2 2 3" xfId="35296"/>
    <cellStyle name="Normal 3 2 7 3 4 2 3" xfId="17920"/>
    <cellStyle name="Normal 3 2 7 3 4 2 3 2" xfId="47832"/>
    <cellStyle name="Normal 3 2 7 3 4 2 4" xfId="35295"/>
    <cellStyle name="Normal 3 2 7 3 4 3" xfId="5383"/>
    <cellStyle name="Normal 3 2 7 3 4 3 2" xfId="25397"/>
    <cellStyle name="Normal 3 2 7 3 4 3 2 2" xfId="55309"/>
    <cellStyle name="Normal 3 2 7 3 4 3 3" xfId="35297"/>
    <cellStyle name="Normal 3 2 7 3 4 4" xfId="17919"/>
    <cellStyle name="Normal 3 2 7 3 4 4 2" xfId="47831"/>
    <cellStyle name="Normal 3 2 7 3 4 5" xfId="35294"/>
    <cellStyle name="Normal 3 2 7 3 5" xfId="5384"/>
    <cellStyle name="Normal 3 2 7 3 5 2" xfId="5385"/>
    <cellStyle name="Normal 3 2 7 3 5 2 2" xfId="25399"/>
    <cellStyle name="Normal 3 2 7 3 5 2 2 2" xfId="55311"/>
    <cellStyle name="Normal 3 2 7 3 5 2 3" xfId="35299"/>
    <cellStyle name="Normal 3 2 7 3 5 3" xfId="17921"/>
    <cellStyle name="Normal 3 2 7 3 5 3 2" xfId="47833"/>
    <cellStyle name="Normal 3 2 7 3 5 4" xfId="35298"/>
    <cellStyle name="Normal 3 2 7 3 6" xfId="5386"/>
    <cellStyle name="Normal 3 2 7 3 6 2" xfId="22724"/>
    <cellStyle name="Normal 3 2 7 3 6 2 2" xfId="52636"/>
    <cellStyle name="Normal 3 2 7 3 6 3" xfId="35300"/>
    <cellStyle name="Normal 3 2 7 3 7" xfId="15246"/>
    <cellStyle name="Normal 3 2 7 3 7 2" xfId="45158"/>
    <cellStyle name="Normal 3 2 7 3 8" xfId="30202"/>
    <cellStyle name="Normal 3 2 7 4" xfId="511"/>
    <cellStyle name="Normal 3 2 7 4 2" xfId="5387"/>
    <cellStyle name="Normal 3 2 7 4 2 2" xfId="5388"/>
    <cellStyle name="Normal 3 2 7 4 2 2 2" xfId="5389"/>
    <cellStyle name="Normal 3 2 7 4 2 2 2 2" xfId="5390"/>
    <cellStyle name="Normal 3 2 7 4 2 2 2 2 2" xfId="25402"/>
    <cellStyle name="Normal 3 2 7 4 2 2 2 2 2 2" xfId="55314"/>
    <cellStyle name="Normal 3 2 7 4 2 2 2 2 3" xfId="35304"/>
    <cellStyle name="Normal 3 2 7 4 2 2 2 3" xfId="17924"/>
    <cellStyle name="Normal 3 2 7 4 2 2 2 3 2" xfId="47836"/>
    <cellStyle name="Normal 3 2 7 4 2 2 2 4" xfId="35303"/>
    <cellStyle name="Normal 3 2 7 4 2 2 3" xfId="5391"/>
    <cellStyle name="Normal 3 2 7 4 2 2 3 2" xfId="25401"/>
    <cellStyle name="Normal 3 2 7 4 2 2 3 2 2" xfId="55313"/>
    <cellStyle name="Normal 3 2 7 4 2 2 3 3" xfId="35305"/>
    <cellStyle name="Normal 3 2 7 4 2 2 4" xfId="17923"/>
    <cellStyle name="Normal 3 2 7 4 2 2 4 2" xfId="47835"/>
    <cellStyle name="Normal 3 2 7 4 2 2 5" xfId="35302"/>
    <cellStyle name="Normal 3 2 7 4 2 3" xfId="5392"/>
    <cellStyle name="Normal 3 2 7 4 2 3 2" xfId="5393"/>
    <cellStyle name="Normal 3 2 7 4 2 3 2 2" xfId="25403"/>
    <cellStyle name="Normal 3 2 7 4 2 3 2 2 2" xfId="55315"/>
    <cellStyle name="Normal 3 2 7 4 2 3 2 3" xfId="35307"/>
    <cellStyle name="Normal 3 2 7 4 2 3 3" xfId="17925"/>
    <cellStyle name="Normal 3 2 7 4 2 3 3 2" xfId="47837"/>
    <cellStyle name="Normal 3 2 7 4 2 3 4" xfId="35306"/>
    <cellStyle name="Normal 3 2 7 4 2 4" xfId="5394"/>
    <cellStyle name="Normal 3 2 7 4 2 4 2" xfId="25400"/>
    <cellStyle name="Normal 3 2 7 4 2 4 2 2" xfId="55312"/>
    <cellStyle name="Normal 3 2 7 4 2 4 3" xfId="35308"/>
    <cellStyle name="Normal 3 2 7 4 2 5" xfId="17922"/>
    <cellStyle name="Normal 3 2 7 4 2 5 2" xfId="47834"/>
    <cellStyle name="Normal 3 2 7 4 2 6" xfId="35301"/>
    <cellStyle name="Normal 3 2 7 4 3" xfId="5395"/>
    <cellStyle name="Normal 3 2 7 4 3 2" xfId="5396"/>
    <cellStyle name="Normal 3 2 7 4 3 2 2" xfId="5397"/>
    <cellStyle name="Normal 3 2 7 4 3 2 2 2" xfId="25405"/>
    <cellStyle name="Normal 3 2 7 4 3 2 2 2 2" xfId="55317"/>
    <cellStyle name="Normal 3 2 7 4 3 2 2 3" xfId="35311"/>
    <cellStyle name="Normal 3 2 7 4 3 2 3" xfId="17927"/>
    <cellStyle name="Normal 3 2 7 4 3 2 3 2" xfId="47839"/>
    <cellStyle name="Normal 3 2 7 4 3 2 4" xfId="35310"/>
    <cellStyle name="Normal 3 2 7 4 3 3" xfId="5398"/>
    <cellStyle name="Normal 3 2 7 4 3 3 2" xfId="25404"/>
    <cellStyle name="Normal 3 2 7 4 3 3 2 2" xfId="55316"/>
    <cellStyle name="Normal 3 2 7 4 3 3 3" xfId="35312"/>
    <cellStyle name="Normal 3 2 7 4 3 4" xfId="17926"/>
    <cellStyle name="Normal 3 2 7 4 3 4 2" xfId="47838"/>
    <cellStyle name="Normal 3 2 7 4 3 5" xfId="35309"/>
    <cellStyle name="Normal 3 2 7 4 4" xfId="5399"/>
    <cellStyle name="Normal 3 2 7 4 4 2" xfId="5400"/>
    <cellStyle name="Normal 3 2 7 4 4 2 2" xfId="25406"/>
    <cellStyle name="Normal 3 2 7 4 4 2 2 2" xfId="55318"/>
    <cellStyle name="Normal 3 2 7 4 4 2 3" xfId="35314"/>
    <cellStyle name="Normal 3 2 7 4 4 3" xfId="17928"/>
    <cellStyle name="Normal 3 2 7 4 4 3 2" xfId="47840"/>
    <cellStyle name="Normal 3 2 7 4 4 4" xfId="35313"/>
    <cellStyle name="Normal 3 2 7 4 5" xfId="5401"/>
    <cellStyle name="Normal 3 2 7 4 5 2" xfId="22974"/>
    <cellStyle name="Normal 3 2 7 4 5 2 2" xfId="52886"/>
    <cellStyle name="Normal 3 2 7 4 5 3" xfId="35315"/>
    <cellStyle name="Normal 3 2 7 4 6" xfId="15496"/>
    <cellStyle name="Normal 3 2 7 4 6 2" xfId="45408"/>
    <cellStyle name="Normal 3 2 7 4 7" xfId="30452"/>
    <cellStyle name="Normal 3 2 7 5" xfId="636"/>
    <cellStyle name="Normal 3 2 7 5 2" xfId="5402"/>
    <cellStyle name="Normal 3 2 7 5 2 2" xfId="5403"/>
    <cellStyle name="Normal 3 2 7 5 2 2 2" xfId="5404"/>
    <cellStyle name="Normal 3 2 7 5 2 2 2 2" xfId="5405"/>
    <cellStyle name="Normal 3 2 7 5 2 2 2 2 2" xfId="25409"/>
    <cellStyle name="Normal 3 2 7 5 2 2 2 2 2 2" xfId="55321"/>
    <cellStyle name="Normal 3 2 7 5 2 2 2 2 3" xfId="35319"/>
    <cellStyle name="Normal 3 2 7 5 2 2 2 3" xfId="17931"/>
    <cellStyle name="Normal 3 2 7 5 2 2 2 3 2" xfId="47843"/>
    <cellStyle name="Normal 3 2 7 5 2 2 2 4" xfId="35318"/>
    <cellStyle name="Normal 3 2 7 5 2 2 3" xfId="5406"/>
    <cellStyle name="Normal 3 2 7 5 2 2 3 2" xfId="25408"/>
    <cellStyle name="Normal 3 2 7 5 2 2 3 2 2" xfId="55320"/>
    <cellStyle name="Normal 3 2 7 5 2 2 3 3" xfId="35320"/>
    <cellStyle name="Normal 3 2 7 5 2 2 4" xfId="17930"/>
    <cellStyle name="Normal 3 2 7 5 2 2 4 2" xfId="47842"/>
    <cellStyle name="Normal 3 2 7 5 2 2 5" xfId="35317"/>
    <cellStyle name="Normal 3 2 7 5 2 3" xfId="5407"/>
    <cellStyle name="Normal 3 2 7 5 2 3 2" xfId="5408"/>
    <cellStyle name="Normal 3 2 7 5 2 3 2 2" xfId="25410"/>
    <cellStyle name="Normal 3 2 7 5 2 3 2 2 2" xfId="55322"/>
    <cellStyle name="Normal 3 2 7 5 2 3 2 3" xfId="35322"/>
    <cellStyle name="Normal 3 2 7 5 2 3 3" xfId="17932"/>
    <cellStyle name="Normal 3 2 7 5 2 3 3 2" xfId="47844"/>
    <cellStyle name="Normal 3 2 7 5 2 3 4" xfId="35321"/>
    <cellStyle name="Normal 3 2 7 5 2 4" xfId="5409"/>
    <cellStyle name="Normal 3 2 7 5 2 4 2" xfId="25407"/>
    <cellStyle name="Normal 3 2 7 5 2 4 2 2" xfId="55319"/>
    <cellStyle name="Normal 3 2 7 5 2 4 3" xfId="35323"/>
    <cellStyle name="Normal 3 2 7 5 2 5" xfId="17929"/>
    <cellStyle name="Normal 3 2 7 5 2 5 2" xfId="47841"/>
    <cellStyle name="Normal 3 2 7 5 2 6" xfId="35316"/>
    <cellStyle name="Normal 3 2 7 5 3" xfId="5410"/>
    <cellStyle name="Normal 3 2 7 5 3 2" xfId="5411"/>
    <cellStyle name="Normal 3 2 7 5 3 2 2" xfId="5412"/>
    <cellStyle name="Normal 3 2 7 5 3 2 2 2" xfId="25412"/>
    <cellStyle name="Normal 3 2 7 5 3 2 2 2 2" xfId="55324"/>
    <cellStyle name="Normal 3 2 7 5 3 2 2 3" xfId="35326"/>
    <cellStyle name="Normal 3 2 7 5 3 2 3" xfId="17934"/>
    <cellStyle name="Normal 3 2 7 5 3 2 3 2" xfId="47846"/>
    <cellStyle name="Normal 3 2 7 5 3 2 4" xfId="35325"/>
    <cellStyle name="Normal 3 2 7 5 3 3" xfId="5413"/>
    <cellStyle name="Normal 3 2 7 5 3 3 2" xfId="25411"/>
    <cellStyle name="Normal 3 2 7 5 3 3 2 2" xfId="55323"/>
    <cellStyle name="Normal 3 2 7 5 3 3 3" xfId="35327"/>
    <cellStyle name="Normal 3 2 7 5 3 4" xfId="17933"/>
    <cellStyle name="Normal 3 2 7 5 3 4 2" xfId="47845"/>
    <cellStyle name="Normal 3 2 7 5 3 5" xfId="35324"/>
    <cellStyle name="Normal 3 2 7 5 4" xfId="5414"/>
    <cellStyle name="Normal 3 2 7 5 4 2" xfId="5415"/>
    <cellStyle name="Normal 3 2 7 5 4 2 2" xfId="25413"/>
    <cellStyle name="Normal 3 2 7 5 4 2 2 2" xfId="55325"/>
    <cellStyle name="Normal 3 2 7 5 4 2 3" xfId="35329"/>
    <cellStyle name="Normal 3 2 7 5 4 3" xfId="17935"/>
    <cellStyle name="Normal 3 2 7 5 4 3 2" xfId="47847"/>
    <cellStyle name="Normal 3 2 7 5 4 4" xfId="35328"/>
    <cellStyle name="Normal 3 2 7 5 5" xfId="5416"/>
    <cellStyle name="Normal 3 2 7 5 5 2" xfId="23099"/>
    <cellStyle name="Normal 3 2 7 5 5 2 2" xfId="53011"/>
    <cellStyle name="Normal 3 2 7 5 5 3" xfId="35330"/>
    <cellStyle name="Normal 3 2 7 5 6" xfId="15621"/>
    <cellStyle name="Normal 3 2 7 5 6 2" xfId="45533"/>
    <cellStyle name="Normal 3 2 7 5 7" xfId="30577"/>
    <cellStyle name="Normal 3 2 7 6" xfId="5417"/>
    <cellStyle name="Normal 3 2 7 6 2" xfId="5418"/>
    <cellStyle name="Normal 3 2 7 6 2 2" xfId="5419"/>
    <cellStyle name="Normal 3 2 7 6 2 2 2" xfId="5420"/>
    <cellStyle name="Normal 3 2 7 6 2 2 2 2" xfId="5421"/>
    <cellStyle name="Normal 3 2 7 6 2 2 2 2 2" xfId="25417"/>
    <cellStyle name="Normal 3 2 7 6 2 2 2 2 2 2" xfId="55329"/>
    <cellStyle name="Normal 3 2 7 6 2 2 2 2 3" xfId="35335"/>
    <cellStyle name="Normal 3 2 7 6 2 2 2 3" xfId="17939"/>
    <cellStyle name="Normal 3 2 7 6 2 2 2 3 2" xfId="47851"/>
    <cellStyle name="Normal 3 2 7 6 2 2 2 4" xfId="35334"/>
    <cellStyle name="Normal 3 2 7 6 2 2 3" xfId="5422"/>
    <cellStyle name="Normal 3 2 7 6 2 2 3 2" xfId="25416"/>
    <cellStyle name="Normal 3 2 7 6 2 2 3 2 2" xfId="55328"/>
    <cellStyle name="Normal 3 2 7 6 2 2 3 3" xfId="35336"/>
    <cellStyle name="Normal 3 2 7 6 2 2 4" xfId="17938"/>
    <cellStyle name="Normal 3 2 7 6 2 2 4 2" xfId="47850"/>
    <cellStyle name="Normal 3 2 7 6 2 2 5" xfId="35333"/>
    <cellStyle name="Normal 3 2 7 6 2 3" xfId="5423"/>
    <cellStyle name="Normal 3 2 7 6 2 3 2" xfId="5424"/>
    <cellStyle name="Normal 3 2 7 6 2 3 2 2" xfId="25418"/>
    <cellStyle name="Normal 3 2 7 6 2 3 2 2 2" xfId="55330"/>
    <cellStyle name="Normal 3 2 7 6 2 3 2 3" xfId="35338"/>
    <cellStyle name="Normal 3 2 7 6 2 3 3" xfId="17940"/>
    <cellStyle name="Normal 3 2 7 6 2 3 3 2" xfId="47852"/>
    <cellStyle name="Normal 3 2 7 6 2 3 4" xfId="35337"/>
    <cellStyle name="Normal 3 2 7 6 2 4" xfId="5425"/>
    <cellStyle name="Normal 3 2 7 6 2 4 2" xfId="25415"/>
    <cellStyle name="Normal 3 2 7 6 2 4 2 2" xfId="55327"/>
    <cellStyle name="Normal 3 2 7 6 2 4 3" xfId="35339"/>
    <cellStyle name="Normal 3 2 7 6 2 5" xfId="17937"/>
    <cellStyle name="Normal 3 2 7 6 2 5 2" xfId="47849"/>
    <cellStyle name="Normal 3 2 7 6 2 6" xfId="35332"/>
    <cellStyle name="Normal 3 2 7 6 3" xfId="5426"/>
    <cellStyle name="Normal 3 2 7 6 3 2" xfId="5427"/>
    <cellStyle name="Normal 3 2 7 6 3 2 2" xfId="5428"/>
    <cellStyle name="Normal 3 2 7 6 3 2 2 2" xfId="25420"/>
    <cellStyle name="Normal 3 2 7 6 3 2 2 2 2" xfId="55332"/>
    <cellStyle name="Normal 3 2 7 6 3 2 2 3" xfId="35342"/>
    <cellStyle name="Normal 3 2 7 6 3 2 3" xfId="17942"/>
    <cellStyle name="Normal 3 2 7 6 3 2 3 2" xfId="47854"/>
    <cellStyle name="Normal 3 2 7 6 3 2 4" xfId="35341"/>
    <cellStyle name="Normal 3 2 7 6 3 3" xfId="5429"/>
    <cellStyle name="Normal 3 2 7 6 3 3 2" xfId="25419"/>
    <cellStyle name="Normal 3 2 7 6 3 3 2 2" xfId="55331"/>
    <cellStyle name="Normal 3 2 7 6 3 3 3" xfId="35343"/>
    <cellStyle name="Normal 3 2 7 6 3 4" xfId="17941"/>
    <cellStyle name="Normal 3 2 7 6 3 4 2" xfId="47853"/>
    <cellStyle name="Normal 3 2 7 6 3 5" xfId="35340"/>
    <cellStyle name="Normal 3 2 7 6 4" xfId="5430"/>
    <cellStyle name="Normal 3 2 7 6 4 2" xfId="5431"/>
    <cellStyle name="Normal 3 2 7 6 4 2 2" xfId="25421"/>
    <cellStyle name="Normal 3 2 7 6 4 2 2 2" xfId="55333"/>
    <cellStyle name="Normal 3 2 7 6 4 2 3" xfId="35345"/>
    <cellStyle name="Normal 3 2 7 6 4 3" xfId="17943"/>
    <cellStyle name="Normal 3 2 7 6 4 3 2" xfId="47855"/>
    <cellStyle name="Normal 3 2 7 6 4 4" xfId="35344"/>
    <cellStyle name="Normal 3 2 7 6 5" xfId="5432"/>
    <cellStyle name="Normal 3 2 7 6 5 2" xfId="25414"/>
    <cellStyle name="Normal 3 2 7 6 5 2 2" xfId="55326"/>
    <cellStyle name="Normal 3 2 7 6 5 3" xfId="35346"/>
    <cellStyle name="Normal 3 2 7 6 6" xfId="17936"/>
    <cellStyle name="Normal 3 2 7 6 6 2" xfId="47848"/>
    <cellStyle name="Normal 3 2 7 6 7" xfId="35331"/>
    <cellStyle name="Normal 3 2 7 7" xfId="5433"/>
    <cellStyle name="Normal 3 2 7 7 2" xfId="5434"/>
    <cellStyle name="Normal 3 2 7 7 2 2" xfId="5435"/>
    <cellStyle name="Normal 3 2 7 7 2 2 2" xfId="5436"/>
    <cellStyle name="Normal 3 2 7 7 2 2 2 2" xfId="25424"/>
    <cellStyle name="Normal 3 2 7 7 2 2 2 2 2" xfId="55336"/>
    <cellStyle name="Normal 3 2 7 7 2 2 2 3" xfId="35350"/>
    <cellStyle name="Normal 3 2 7 7 2 2 3" xfId="17946"/>
    <cellStyle name="Normal 3 2 7 7 2 2 3 2" xfId="47858"/>
    <cellStyle name="Normal 3 2 7 7 2 2 4" xfId="35349"/>
    <cellStyle name="Normal 3 2 7 7 2 3" xfId="5437"/>
    <cellStyle name="Normal 3 2 7 7 2 3 2" xfId="25423"/>
    <cellStyle name="Normal 3 2 7 7 2 3 2 2" xfId="55335"/>
    <cellStyle name="Normal 3 2 7 7 2 3 3" xfId="35351"/>
    <cellStyle name="Normal 3 2 7 7 2 4" xfId="17945"/>
    <cellStyle name="Normal 3 2 7 7 2 4 2" xfId="47857"/>
    <cellStyle name="Normal 3 2 7 7 2 5" xfId="35348"/>
    <cellStyle name="Normal 3 2 7 7 3" xfId="5438"/>
    <cellStyle name="Normal 3 2 7 7 3 2" xfId="5439"/>
    <cellStyle name="Normal 3 2 7 7 3 2 2" xfId="25425"/>
    <cellStyle name="Normal 3 2 7 7 3 2 2 2" xfId="55337"/>
    <cellStyle name="Normal 3 2 7 7 3 2 3" xfId="35353"/>
    <cellStyle name="Normal 3 2 7 7 3 3" xfId="17947"/>
    <cellStyle name="Normal 3 2 7 7 3 3 2" xfId="47859"/>
    <cellStyle name="Normal 3 2 7 7 3 4" xfId="35352"/>
    <cellStyle name="Normal 3 2 7 7 4" xfId="5440"/>
    <cellStyle name="Normal 3 2 7 7 4 2" xfId="25422"/>
    <cellStyle name="Normal 3 2 7 7 4 2 2" xfId="55334"/>
    <cellStyle name="Normal 3 2 7 7 4 3" xfId="35354"/>
    <cellStyle name="Normal 3 2 7 7 5" xfId="17944"/>
    <cellStyle name="Normal 3 2 7 7 5 2" xfId="47856"/>
    <cellStyle name="Normal 3 2 7 7 6" xfId="35347"/>
    <cellStyle name="Normal 3 2 7 8" xfId="5441"/>
    <cellStyle name="Normal 3 2 7 8 2" xfId="5442"/>
    <cellStyle name="Normal 3 2 7 8 2 2" xfId="5443"/>
    <cellStyle name="Normal 3 2 7 8 2 2 2" xfId="5444"/>
    <cellStyle name="Normal 3 2 7 8 2 2 2 2" xfId="25428"/>
    <cellStyle name="Normal 3 2 7 8 2 2 2 2 2" xfId="55340"/>
    <cellStyle name="Normal 3 2 7 8 2 2 2 3" xfId="35358"/>
    <cellStyle name="Normal 3 2 7 8 2 2 3" xfId="17950"/>
    <cellStyle name="Normal 3 2 7 8 2 2 3 2" xfId="47862"/>
    <cellStyle name="Normal 3 2 7 8 2 2 4" xfId="35357"/>
    <cellStyle name="Normal 3 2 7 8 2 3" xfId="5445"/>
    <cellStyle name="Normal 3 2 7 8 2 3 2" xfId="25427"/>
    <cellStyle name="Normal 3 2 7 8 2 3 2 2" xfId="55339"/>
    <cellStyle name="Normal 3 2 7 8 2 3 3" xfId="35359"/>
    <cellStyle name="Normal 3 2 7 8 2 4" xfId="17949"/>
    <cellStyle name="Normal 3 2 7 8 2 4 2" xfId="47861"/>
    <cellStyle name="Normal 3 2 7 8 2 5" xfId="35356"/>
    <cellStyle name="Normal 3 2 7 8 3" xfId="5446"/>
    <cellStyle name="Normal 3 2 7 8 3 2" xfId="5447"/>
    <cellStyle name="Normal 3 2 7 8 3 2 2" xfId="25429"/>
    <cellStyle name="Normal 3 2 7 8 3 2 2 2" xfId="55341"/>
    <cellStyle name="Normal 3 2 7 8 3 2 3" xfId="35361"/>
    <cellStyle name="Normal 3 2 7 8 3 3" xfId="17951"/>
    <cellStyle name="Normal 3 2 7 8 3 3 2" xfId="47863"/>
    <cellStyle name="Normal 3 2 7 8 3 4" xfId="35360"/>
    <cellStyle name="Normal 3 2 7 8 4" xfId="5448"/>
    <cellStyle name="Normal 3 2 7 8 4 2" xfId="25426"/>
    <cellStyle name="Normal 3 2 7 8 4 2 2" xfId="55338"/>
    <cellStyle name="Normal 3 2 7 8 4 3" xfId="35362"/>
    <cellStyle name="Normal 3 2 7 8 5" xfId="17948"/>
    <cellStyle name="Normal 3 2 7 8 5 2" xfId="47860"/>
    <cellStyle name="Normal 3 2 7 8 6" xfId="35355"/>
    <cellStyle name="Normal 3 2 7 9" xfId="5449"/>
    <cellStyle name="Normal 3 2 7 9 2" xfId="5450"/>
    <cellStyle name="Normal 3 2 7 9 2 2" xfId="5451"/>
    <cellStyle name="Normal 3 2 7 9 2 2 2" xfId="25431"/>
    <cellStyle name="Normal 3 2 7 9 2 2 2 2" xfId="55343"/>
    <cellStyle name="Normal 3 2 7 9 2 2 3" xfId="35365"/>
    <cellStyle name="Normal 3 2 7 9 2 3" xfId="17953"/>
    <cellStyle name="Normal 3 2 7 9 2 3 2" xfId="47865"/>
    <cellStyle name="Normal 3 2 7 9 2 4" xfId="35364"/>
    <cellStyle name="Normal 3 2 7 9 3" xfId="5452"/>
    <cellStyle name="Normal 3 2 7 9 3 2" xfId="25430"/>
    <cellStyle name="Normal 3 2 7 9 3 2 2" xfId="55342"/>
    <cellStyle name="Normal 3 2 7 9 3 3" xfId="35366"/>
    <cellStyle name="Normal 3 2 7 9 4" xfId="17952"/>
    <cellStyle name="Normal 3 2 7 9 4 2" xfId="47864"/>
    <cellStyle name="Normal 3 2 7 9 5" xfId="35363"/>
    <cellStyle name="Normal 3 2 8" xfId="173"/>
    <cellStyle name="Normal 3 2 8 10" xfId="5453"/>
    <cellStyle name="Normal 3 2 8 10 2" xfId="5454"/>
    <cellStyle name="Normal 3 2 8 10 2 2" xfId="25432"/>
    <cellStyle name="Normal 3 2 8 10 2 2 2" xfId="55344"/>
    <cellStyle name="Normal 3 2 8 10 2 3" xfId="35368"/>
    <cellStyle name="Normal 3 2 8 10 3" xfId="17954"/>
    <cellStyle name="Normal 3 2 8 10 3 2" xfId="47866"/>
    <cellStyle name="Normal 3 2 8 10 4" xfId="35367"/>
    <cellStyle name="Normal 3 2 8 11" xfId="5455"/>
    <cellStyle name="Normal 3 2 8 11 2" xfId="22637"/>
    <cellStyle name="Normal 3 2 8 11 2 2" xfId="52549"/>
    <cellStyle name="Normal 3 2 8 11 3" xfId="35369"/>
    <cellStyle name="Normal 3 2 8 12" xfId="15159"/>
    <cellStyle name="Normal 3 2 8 12 2" xfId="45071"/>
    <cellStyle name="Normal 3 2 8 13" xfId="30115"/>
    <cellStyle name="Normal 3 2 8 14" xfId="60028"/>
    <cellStyle name="Normal 3 2 8 2" xfId="423"/>
    <cellStyle name="Normal 3 2 8 2 2" xfId="5456"/>
    <cellStyle name="Normal 3 2 8 2 2 2" xfId="5457"/>
    <cellStyle name="Normal 3 2 8 2 2 2 2" xfId="5458"/>
    <cellStyle name="Normal 3 2 8 2 2 2 2 2" xfId="5459"/>
    <cellStyle name="Normal 3 2 8 2 2 2 2 2 2" xfId="25435"/>
    <cellStyle name="Normal 3 2 8 2 2 2 2 2 2 2" xfId="55347"/>
    <cellStyle name="Normal 3 2 8 2 2 2 2 2 3" xfId="35373"/>
    <cellStyle name="Normal 3 2 8 2 2 2 2 3" xfId="17957"/>
    <cellStyle name="Normal 3 2 8 2 2 2 2 3 2" xfId="47869"/>
    <cellStyle name="Normal 3 2 8 2 2 2 2 4" xfId="35372"/>
    <cellStyle name="Normal 3 2 8 2 2 2 3" xfId="5460"/>
    <cellStyle name="Normal 3 2 8 2 2 2 3 2" xfId="25434"/>
    <cellStyle name="Normal 3 2 8 2 2 2 3 2 2" xfId="55346"/>
    <cellStyle name="Normal 3 2 8 2 2 2 3 3" xfId="35374"/>
    <cellStyle name="Normal 3 2 8 2 2 2 4" xfId="17956"/>
    <cellStyle name="Normal 3 2 8 2 2 2 4 2" xfId="47868"/>
    <cellStyle name="Normal 3 2 8 2 2 2 5" xfId="35371"/>
    <cellStyle name="Normal 3 2 8 2 2 3" xfId="5461"/>
    <cellStyle name="Normal 3 2 8 2 2 3 2" xfId="5462"/>
    <cellStyle name="Normal 3 2 8 2 2 3 2 2" xfId="25436"/>
    <cellStyle name="Normal 3 2 8 2 2 3 2 2 2" xfId="55348"/>
    <cellStyle name="Normal 3 2 8 2 2 3 2 3" xfId="35376"/>
    <cellStyle name="Normal 3 2 8 2 2 3 3" xfId="17958"/>
    <cellStyle name="Normal 3 2 8 2 2 3 3 2" xfId="47870"/>
    <cellStyle name="Normal 3 2 8 2 2 3 4" xfId="35375"/>
    <cellStyle name="Normal 3 2 8 2 2 4" xfId="5463"/>
    <cellStyle name="Normal 3 2 8 2 2 4 2" xfId="25433"/>
    <cellStyle name="Normal 3 2 8 2 2 4 2 2" xfId="55345"/>
    <cellStyle name="Normal 3 2 8 2 2 4 3" xfId="35377"/>
    <cellStyle name="Normal 3 2 8 2 2 5" xfId="17955"/>
    <cellStyle name="Normal 3 2 8 2 2 5 2" xfId="47867"/>
    <cellStyle name="Normal 3 2 8 2 2 6" xfId="35370"/>
    <cellStyle name="Normal 3 2 8 2 3" xfId="5464"/>
    <cellStyle name="Normal 3 2 8 2 3 2" xfId="5465"/>
    <cellStyle name="Normal 3 2 8 2 3 2 2" xfId="5466"/>
    <cellStyle name="Normal 3 2 8 2 3 2 2 2" xfId="5467"/>
    <cellStyle name="Normal 3 2 8 2 3 2 2 2 2" xfId="25439"/>
    <cellStyle name="Normal 3 2 8 2 3 2 2 2 2 2" xfId="55351"/>
    <cellStyle name="Normal 3 2 8 2 3 2 2 2 3" xfId="35381"/>
    <cellStyle name="Normal 3 2 8 2 3 2 2 3" xfId="17961"/>
    <cellStyle name="Normal 3 2 8 2 3 2 2 3 2" xfId="47873"/>
    <cellStyle name="Normal 3 2 8 2 3 2 2 4" xfId="35380"/>
    <cellStyle name="Normal 3 2 8 2 3 2 3" xfId="5468"/>
    <cellStyle name="Normal 3 2 8 2 3 2 3 2" xfId="25438"/>
    <cellStyle name="Normal 3 2 8 2 3 2 3 2 2" xfId="55350"/>
    <cellStyle name="Normal 3 2 8 2 3 2 3 3" xfId="35382"/>
    <cellStyle name="Normal 3 2 8 2 3 2 4" xfId="17960"/>
    <cellStyle name="Normal 3 2 8 2 3 2 4 2" xfId="47872"/>
    <cellStyle name="Normal 3 2 8 2 3 2 5" xfId="35379"/>
    <cellStyle name="Normal 3 2 8 2 3 3" xfId="5469"/>
    <cellStyle name="Normal 3 2 8 2 3 3 2" xfId="5470"/>
    <cellStyle name="Normal 3 2 8 2 3 3 2 2" xfId="25440"/>
    <cellStyle name="Normal 3 2 8 2 3 3 2 2 2" xfId="55352"/>
    <cellStyle name="Normal 3 2 8 2 3 3 2 3" xfId="35384"/>
    <cellStyle name="Normal 3 2 8 2 3 3 3" xfId="17962"/>
    <cellStyle name="Normal 3 2 8 2 3 3 3 2" xfId="47874"/>
    <cellStyle name="Normal 3 2 8 2 3 3 4" xfId="35383"/>
    <cellStyle name="Normal 3 2 8 2 3 4" xfId="5471"/>
    <cellStyle name="Normal 3 2 8 2 3 4 2" xfId="25437"/>
    <cellStyle name="Normal 3 2 8 2 3 4 2 2" xfId="55349"/>
    <cellStyle name="Normal 3 2 8 2 3 4 3" xfId="35385"/>
    <cellStyle name="Normal 3 2 8 2 3 5" xfId="17959"/>
    <cellStyle name="Normal 3 2 8 2 3 5 2" xfId="47871"/>
    <cellStyle name="Normal 3 2 8 2 3 6" xfId="35378"/>
    <cellStyle name="Normal 3 2 8 2 4" xfId="5472"/>
    <cellStyle name="Normal 3 2 8 2 4 2" xfId="5473"/>
    <cellStyle name="Normal 3 2 8 2 4 2 2" xfId="5474"/>
    <cellStyle name="Normal 3 2 8 2 4 2 2 2" xfId="25442"/>
    <cellStyle name="Normal 3 2 8 2 4 2 2 2 2" xfId="55354"/>
    <cellStyle name="Normal 3 2 8 2 4 2 2 3" xfId="35388"/>
    <cellStyle name="Normal 3 2 8 2 4 2 3" xfId="17964"/>
    <cellStyle name="Normal 3 2 8 2 4 2 3 2" xfId="47876"/>
    <cellStyle name="Normal 3 2 8 2 4 2 4" xfId="35387"/>
    <cellStyle name="Normal 3 2 8 2 4 3" xfId="5475"/>
    <cellStyle name="Normal 3 2 8 2 4 3 2" xfId="25441"/>
    <cellStyle name="Normal 3 2 8 2 4 3 2 2" xfId="55353"/>
    <cellStyle name="Normal 3 2 8 2 4 3 3" xfId="35389"/>
    <cellStyle name="Normal 3 2 8 2 4 4" xfId="17963"/>
    <cellStyle name="Normal 3 2 8 2 4 4 2" xfId="47875"/>
    <cellStyle name="Normal 3 2 8 2 4 5" xfId="35386"/>
    <cellStyle name="Normal 3 2 8 2 5" xfId="5476"/>
    <cellStyle name="Normal 3 2 8 2 5 2" xfId="5477"/>
    <cellStyle name="Normal 3 2 8 2 5 2 2" xfId="25443"/>
    <cellStyle name="Normal 3 2 8 2 5 2 2 2" xfId="55355"/>
    <cellStyle name="Normal 3 2 8 2 5 2 3" xfId="35391"/>
    <cellStyle name="Normal 3 2 8 2 5 3" xfId="17965"/>
    <cellStyle name="Normal 3 2 8 2 5 3 2" xfId="47877"/>
    <cellStyle name="Normal 3 2 8 2 5 4" xfId="35390"/>
    <cellStyle name="Normal 3 2 8 2 6" xfId="5478"/>
    <cellStyle name="Normal 3 2 8 2 6 2" xfId="22886"/>
    <cellStyle name="Normal 3 2 8 2 6 2 2" xfId="52798"/>
    <cellStyle name="Normal 3 2 8 2 6 3" xfId="35392"/>
    <cellStyle name="Normal 3 2 8 2 7" xfId="15408"/>
    <cellStyle name="Normal 3 2 8 2 7 2" xfId="45320"/>
    <cellStyle name="Normal 3 2 8 2 8" xfId="30364"/>
    <cellStyle name="Normal 3 2 8 3" xfId="304"/>
    <cellStyle name="Normal 3 2 8 3 2" xfId="5479"/>
    <cellStyle name="Normal 3 2 8 3 2 2" xfId="5480"/>
    <cellStyle name="Normal 3 2 8 3 2 2 2" xfId="5481"/>
    <cellStyle name="Normal 3 2 8 3 2 2 2 2" xfId="5482"/>
    <cellStyle name="Normal 3 2 8 3 2 2 2 2 2" xfId="25446"/>
    <cellStyle name="Normal 3 2 8 3 2 2 2 2 2 2" xfId="55358"/>
    <cellStyle name="Normal 3 2 8 3 2 2 2 2 3" xfId="35396"/>
    <cellStyle name="Normal 3 2 8 3 2 2 2 3" xfId="17968"/>
    <cellStyle name="Normal 3 2 8 3 2 2 2 3 2" xfId="47880"/>
    <cellStyle name="Normal 3 2 8 3 2 2 2 4" xfId="35395"/>
    <cellStyle name="Normal 3 2 8 3 2 2 3" xfId="5483"/>
    <cellStyle name="Normal 3 2 8 3 2 2 3 2" xfId="25445"/>
    <cellStyle name="Normal 3 2 8 3 2 2 3 2 2" xfId="55357"/>
    <cellStyle name="Normal 3 2 8 3 2 2 3 3" xfId="35397"/>
    <cellStyle name="Normal 3 2 8 3 2 2 4" xfId="17967"/>
    <cellStyle name="Normal 3 2 8 3 2 2 4 2" xfId="47879"/>
    <cellStyle name="Normal 3 2 8 3 2 2 5" xfId="35394"/>
    <cellStyle name="Normal 3 2 8 3 2 3" xfId="5484"/>
    <cellStyle name="Normal 3 2 8 3 2 3 2" xfId="5485"/>
    <cellStyle name="Normal 3 2 8 3 2 3 2 2" xfId="25447"/>
    <cellStyle name="Normal 3 2 8 3 2 3 2 2 2" xfId="55359"/>
    <cellStyle name="Normal 3 2 8 3 2 3 2 3" xfId="35399"/>
    <cellStyle name="Normal 3 2 8 3 2 3 3" xfId="17969"/>
    <cellStyle name="Normal 3 2 8 3 2 3 3 2" xfId="47881"/>
    <cellStyle name="Normal 3 2 8 3 2 3 4" xfId="35398"/>
    <cellStyle name="Normal 3 2 8 3 2 4" xfId="5486"/>
    <cellStyle name="Normal 3 2 8 3 2 4 2" xfId="25444"/>
    <cellStyle name="Normal 3 2 8 3 2 4 2 2" xfId="55356"/>
    <cellStyle name="Normal 3 2 8 3 2 4 3" xfId="35400"/>
    <cellStyle name="Normal 3 2 8 3 2 5" xfId="17966"/>
    <cellStyle name="Normal 3 2 8 3 2 5 2" xfId="47878"/>
    <cellStyle name="Normal 3 2 8 3 2 6" xfId="35393"/>
    <cellStyle name="Normal 3 2 8 3 3" xfId="5487"/>
    <cellStyle name="Normal 3 2 8 3 3 2" xfId="5488"/>
    <cellStyle name="Normal 3 2 8 3 3 2 2" xfId="5489"/>
    <cellStyle name="Normal 3 2 8 3 3 2 2 2" xfId="5490"/>
    <cellStyle name="Normal 3 2 8 3 3 2 2 2 2" xfId="25450"/>
    <cellStyle name="Normal 3 2 8 3 3 2 2 2 2 2" xfId="55362"/>
    <cellStyle name="Normal 3 2 8 3 3 2 2 2 3" xfId="35404"/>
    <cellStyle name="Normal 3 2 8 3 3 2 2 3" xfId="17972"/>
    <cellStyle name="Normal 3 2 8 3 3 2 2 3 2" xfId="47884"/>
    <cellStyle name="Normal 3 2 8 3 3 2 2 4" xfId="35403"/>
    <cellStyle name="Normal 3 2 8 3 3 2 3" xfId="5491"/>
    <cellStyle name="Normal 3 2 8 3 3 2 3 2" xfId="25449"/>
    <cellStyle name="Normal 3 2 8 3 3 2 3 2 2" xfId="55361"/>
    <cellStyle name="Normal 3 2 8 3 3 2 3 3" xfId="35405"/>
    <cellStyle name="Normal 3 2 8 3 3 2 4" xfId="17971"/>
    <cellStyle name="Normal 3 2 8 3 3 2 4 2" xfId="47883"/>
    <cellStyle name="Normal 3 2 8 3 3 2 5" xfId="35402"/>
    <cellStyle name="Normal 3 2 8 3 3 3" xfId="5492"/>
    <cellStyle name="Normal 3 2 8 3 3 3 2" xfId="5493"/>
    <cellStyle name="Normal 3 2 8 3 3 3 2 2" xfId="25451"/>
    <cellStyle name="Normal 3 2 8 3 3 3 2 2 2" xfId="55363"/>
    <cellStyle name="Normal 3 2 8 3 3 3 2 3" xfId="35407"/>
    <cellStyle name="Normal 3 2 8 3 3 3 3" xfId="17973"/>
    <cellStyle name="Normal 3 2 8 3 3 3 3 2" xfId="47885"/>
    <cellStyle name="Normal 3 2 8 3 3 3 4" xfId="35406"/>
    <cellStyle name="Normal 3 2 8 3 3 4" xfId="5494"/>
    <cellStyle name="Normal 3 2 8 3 3 4 2" xfId="25448"/>
    <cellStyle name="Normal 3 2 8 3 3 4 2 2" xfId="55360"/>
    <cellStyle name="Normal 3 2 8 3 3 4 3" xfId="35408"/>
    <cellStyle name="Normal 3 2 8 3 3 5" xfId="17970"/>
    <cellStyle name="Normal 3 2 8 3 3 5 2" xfId="47882"/>
    <cellStyle name="Normal 3 2 8 3 3 6" xfId="35401"/>
    <cellStyle name="Normal 3 2 8 3 4" xfId="5495"/>
    <cellStyle name="Normal 3 2 8 3 4 2" xfId="5496"/>
    <cellStyle name="Normal 3 2 8 3 4 2 2" xfId="5497"/>
    <cellStyle name="Normal 3 2 8 3 4 2 2 2" xfId="25453"/>
    <cellStyle name="Normal 3 2 8 3 4 2 2 2 2" xfId="55365"/>
    <cellStyle name="Normal 3 2 8 3 4 2 2 3" xfId="35411"/>
    <cellStyle name="Normal 3 2 8 3 4 2 3" xfId="17975"/>
    <cellStyle name="Normal 3 2 8 3 4 2 3 2" xfId="47887"/>
    <cellStyle name="Normal 3 2 8 3 4 2 4" xfId="35410"/>
    <cellStyle name="Normal 3 2 8 3 4 3" xfId="5498"/>
    <cellStyle name="Normal 3 2 8 3 4 3 2" xfId="25452"/>
    <cellStyle name="Normal 3 2 8 3 4 3 2 2" xfId="55364"/>
    <cellStyle name="Normal 3 2 8 3 4 3 3" xfId="35412"/>
    <cellStyle name="Normal 3 2 8 3 4 4" xfId="17974"/>
    <cellStyle name="Normal 3 2 8 3 4 4 2" xfId="47886"/>
    <cellStyle name="Normal 3 2 8 3 4 5" xfId="35409"/>
    <cellStyle name="Normal 3 2 8 3 5" xfId="5499"/>
    <cellStyle name="Normal 3 2 8 3 5 2" xfId="5500"/>
    <cellStyle name="Normal 3 2 8 3 5 2 2" xfId="25454"/>
    <cellStyle name="Normal 3 2 8 3 5 2 2 2" xfId="55366"/>
    <cellStyle name="Normal 3 2 8 3 5 2 3" xfId="35414"/>
    <cellStyle name="Normal 3 2 8 3 5 3" xfId="17976"/>
    <cellStyle name="Normal 3 2 8 3 5 3 2" xfId="47888"/>
    <cellStyle name="Normal 3 2 8 3 5 4" xfId="35413"/>
    <cellStyle name="Normal 3 2 8 3 6" xfId="5501"/>
    <cellStyle name="Normal 3 2 8 3 6 2" xfId="22768"/>
    <cellStyle name="Normal 3 2 8 3 6 2 2" xfId="52680"/>
    <cellStyle name="Normal 3 2 8 3 6 3" xfId="35415"/>
    <cellStyle name="Normal 3 2 8 3 7" xfId="15290"/>
    <cellStyle name="Normal 3 2 8 3 7 2" xfId="45202"/>
    <cellStyle name="Normal 3 2 8 3 8" xfId="30246"/>
    <cellStyle name="Normal 3 2 8 4" xfId="548"/>
    <cellStyle name="Normal 3 2 8 4 2" xfId="5502"/>
    <cellStyle name="Normal 3 2 8 4 2 2" xfId="5503"/>
    <cellStyle name="Normal 3 2 8 4 2 2 2" xfId="5504"/>
    <cellStyle name="Normal 3 2 8 4 2 2 2 2" xfId="5505"/>
    <cellStyle name="Normal 3 2 8 4 2 2 2 2 2" xfId="25457"/>
    <cellStyle name="Normal 3 2 8 4 2 2 2 2 2 2" xfId="55369"/>
    <cellStyle name="Normal 3 2 8 4 2 2 2 2 3" xfId="35419"/>
    <cellStyle name="Normal 3 2 8 4 2 2 2 3" xfId="17979"/>
    <cellStyle name="Normal 3 2 8 4 2 2 2 3 2" xfId="47891"/>
    <cellStyle name="Normal 3 2 8 4 2 2 2 4" xfId="35418"/>
    <cellStyle name="Normal 3 2 8 4 2 2 3" xfId="5506"/>
    <cellStyle name="Normal 3 2 8 4 2 2 3 2" xfId="25456"/>
    <cellStyle name="Normal 3 2 8 4 2 2 3 2 2" xfId="55368"/>
    <cellStyle name="Normal 3 2 8 4 2 2 3 3" xfId="35420"/>
    <cellStyle name="Normal 3 2 8 4 2 2 4" xfId="17978"/>
    <cellStyle name="Normal 3 2 8 4 2 2 4 2" xfId="47890"/>
    <cellStyle name="Normal 3 2 8 4 2 2 5" xfId="35417"/>
    <cellStyle name="Normal 3 2 8 4 2 3" xfId="5507"/>
    <cellStyle name="Normal 3 2 8 4 2 3 2" xfId="5508"/>
    <cellStyle name="Normal 3 2 8 4 2 3 2 2" xfId="25458"/>
    <cellStyle name="Normal 3 2 8 4 2 3 2 2 2" xfId="55370"/>
    <cellStyle name="Normal 3 2 8 4 2 3 2 3" xfId="35422"/>
    <cellStyle name="Normal 3 2 8 4 2 3 3" xfId="17980"/>
    <cellStyle name="Normal 3 2 8 4 2 3 3 2" xfId="47892"/>
    <cellStyle name="Normal 3 2 8 4 2 3 4" xfId="35421"/>
    <cellStyle name="Normal 3 2 8 4 2 4" xfId="5509"/>
    <cellStyle name="Normal 3 2 8 4 2 4 2" xfId="25455"/>
    <cellStyle name="Normal 3 2 8 4 2 4 2 2" xfId="55367"/>
    <cellStyle name="Normal 3 2 8 4 2 4 3" xfId="35423"/>
    <cellStyle name="Normal 3 2 8 4 2 5" xfId="17977"/>
    <cellStyle name="Normal 3 2 8 4 2 5 2" xfId="47889"/>
    <cellStyle name="Normal 3 2 8 4 2 6" xfId="35416"/>
    <cellStyle name="Normal 3 2 8 4 3" xfId="5510"/>
    <cellStyle name="Normal 3 2 8 4 3 2" xfId="5511"/>
    <cellStyle name="Normal 3 2 8 4 3 2 2" xfId="5512"/>
    <cellStyle name="Normal 3 2 8 4 3 2 2 2" xfId="25460"/>
    <cellStyle name="Normal 3 2 8 4 3 2 2 2 2" xfId="55372"/>
    <cellStyle name="Normal 3 2 8 4 3 2 2 3" xfId="35426"/>
    <cellStyle name="Normal 3 2 8 4 3 2 3" xfId="17982"/>
    <cellStyle name="Normal 3 2 8 4 3 2 3 2" xfId="47894"/>
    <cellStyle name="Normal 3 2 8 4 3 2 4" xfId="35425"/>
    <cellStyle name="Normal 3 2 8 4 3 3" xfId="5513"/>
    <cellStyle name="Normal 3 2 8 4 3 3 2" xfId="25459"/>
    <cellStyle name="Normal 3 2 8 4 3 3 2 2" xfId="55371"/>
    <cellStyle name="Normal 3 2 8 4 3 3 3" xfId="35427"/>
    <cellStyle name="Normal 3 2 8 4 3 4" xfId="17981"/>
    <cellStyle name="Normal 3 2 8 4 3 4 2" xfId="47893"/>
    <cellStyle name="Normal 3 2 8 4 3 5" xfId="35424"/>
    <cellStyle name="Normal 3 2 8 4 4" xfId="5514"/>
    <cellStyle name="Normal 3 2 8 4 4 2" xfId="5515"/>
    <cellStyle name="Normal 3 2 8 4 4 2 2" xfId="25461"/>
    <cellStyle name="Normal 3 2 8 4 4 2 2 2" xfId="55373"/>
    <cellStyle name="Normal 3 2 8 4 4 2 3" xfId="35429"/>
    <cellStyle name="Normal 3 2 8 4 4 3" xfId="17983"/>
    <cellStyle name="Normal 3 2 8 4 4 3 2" xfId="47895"/>
    <cellStyle name="Normal 3 2 8 4 4 4" xfId="35428"/>
    <cellStyle name="Normal 3 2 8 4 5" xfId="5516"/>
    <cellStyle name="Normal 3 2 8 4 5 2" xfId="23011"/>
    <cellStyle name="Normal 3 2 8 4 5 2 2" xfId="52923"/>
    <cellStyle name="Normal 3 2 8 4 5 3" xfId="35430"/>
    <cellStyle name="Normal 3 2 8 4 6" xfId="15533"/>
    <cellStyle name="Normal 3 2 8 4 6 2" xfId="45445"/>
    <cellStyle name="Normal 3 2 8 4 7" xfId="30489"/>
    <cellStyle name="Normal 3 2 8 5" xfId="673"/>
    <cellStyle name="Normal 3 2 8 5 2" xfId="5517"/>
    <cellStyle name="Normal 3 2 8 5 2 2" xfId="5518"/>
    <cellStyle name="Normal 3 2 8 5 2 2 2" xfId="5519"/>
    <cellStyle name="Normal 3 2 8 5 2 2 2 2" xfId="5520"/>
    <cellStyle name="Normal 3 2 8 5 2 2 2 2 2" xfId="25464"/>
    <cellStyle name="Normal 3 2 8 5 2 2 2 2 2 2" xfId="55376"/>
    <cellStyle name="Normal 3 2 8 5 2 2 2 2 3" xfId="35434"/>
    <cellStyle name="Normal 3 2 8 5 2 2 2 3" xfId="17986"/>
    <cellStyle name="Normal 3 2 8 5 2 2 2 3 2" xfId="47898"/>
    <cellStyle name="Normal 3 2 8 5 2 2 2 4" xfId="35433"/>
    <cellStyle name="Normal 3 2 8 5 2 2 3" xfId="5521"/>
    <cellStyle name="Normal 3 2 8 5 2 2 3 2" xfId="25463"/>
    <cellStyle name="Normal 3 2 8 5 2 2 3 2 2" xfId="55375"/>
    <cellStyle name="Normal 3 2 8 5 2 2 3 3" xfId="35435"/>
    <cellStyle name="Normal 3 2 8 5 2 2 4" xfId="17985"/>
    <cellStyle name="Normal 3 2 8 5 2 2 4 2" xfId="47897"/>
    <cellStyle name="Normal 3 2 8 5 2 2 5" xfId="35432"/>
    <cellStyle name="Normal 3 2 8 5 2 3" xfId="5522"/>
    <cellStyle name="Normal 3 2 8 5 2 3 2" xfId="5523"/>
    <cellStyle name="Normal 3 2 8 5 2 3 2 2" xfId="25465"/>
    <cellStyle name="Normal 3 2 8 5 2 3 2 2 2" xfId="55377"/>
    <cellStyle name="Normal 3 2 8 5 2 3 2 3" xfId="35437"/>
    <cellStyle name="Normal 3 2 8 5 2 3 3" xfId="17987"/>
    <cellStyle name="Normal 3 2 8 5 2 3 3 2" xfId="47899"/>
    <cellStyle name="Normal 3 2 8 5 2 3 4" xfId="35436"/>
    <cellStyle name="Normal 3 2 8 5 2 4" xfId="5524"/>
    <cellStyle name="Normal 3 2 8 5 2 4 2" xfId="25462"/>
    <cellStyle name="Normal 3 2 8 5 2 4 2 2" xfId="55374"/>
    <cellStyle name="Normal 3 2 8 5 2 4 3" xfId="35438"/>
    <cellStyle name="Normal 3 2 8 5 2 5" xfId="17984"/>
    <cellStyle name="Normal 3 2 8 5 2 5 2" xfId="47896"/>
    <cellStyle name="Normal 3 2 8 5 2 6" xfId="35431"/>
    <cellStyle name="Normal 3 2 8 5 3" xfId="5525"/>
    <cellStyle name="Normal 3 2 8 5 3 2" xfId="5526"/>
    <cellStyle name="Normal 3 2 8 5 3 2 2" xfId="5527"/>
    <cellStyle name="Normal 3 2 8 5 3 2 2 2" xfId="25467"/>
    <cellStyle name="Normal 3 2 8 5 3 2 2 2 2" xfId="55379"/>
    <cellStyle name="Normal 3 2 8 5 3 2 2 3" xfId="35441"/>
    <cellStyle name="Normal 3 2 8 5 3 2 3" xfId="17989"/>
    <cellStyle name="Normal 3 2 8 5 3 2 3 2" xfId="47901"/>
    <cellStyle name="Normal 3 2 8 5 3 2 4" xfId="35440"/>
    <cellStyle name="Normal 3 2 8 5 3 3" xfId="5528"/>
    <cellStyle name="Normal 3 2 8 5 3 3 2" xfId="25466"/>
    <cellStyle name="Normal 3 2 8 5 3 3 2 2" xfId="55378"/>
    <cellStyle name="Normal 3 2 8 5 3 3 3" xfId="35442"/>
    <cellStyle name="Normal 3 2 8 5 3 4" xfId="17988"/>
    <cellStyle name="Normal 3 2 8 5 3 4 2" xfId="47900"/>
    <cellStyle name="Normal 3 2 8 5 3 5" xfId="35439"/>
    <cellStyle name="Normal 3 2 8 5 4" xfId="5529"/>
    <cellStyle name="Normal 3 2 8 5 4 2" xfId="5530"/>
    <cellStyle name="Normal 3 2 8 5 4 2 2" xfId="25468"/>
    <cellStyle name="Normal 3 2 8 5 4 2 2 2" xfId="55380"/>
    <cellStyle name="Normal 3 2 8 5 4 2 3" xfId="35444"/>
    <cellStyle name="Normal 3 2 8 5 4 3" xfId="17990"/>
    <cellStyle name="Normal 3 2 8 5 4 3 2" xfId="47902"/>
    <cellStyle name="Normal 3 2 8 5 4 4" xfId="35443"/>
    <cellStyle name="Normal 3 2 8 5 5" xfId="5531"/>
    <cellStyle name="Normal 3 2 8 5 5 2" xfId="23136"/>
    <cellStyle name="Normal 3 2 8 5 5 2 2" xfId="53048"/>
    <cellStyle name="Normal 3 2 8 5 5 3" xfId="35445"/>
    <cellStyle name="Normal 3 2 8 5 6" xfId="15658"/>
    <cellStyle name="Normal 3 2 8 5 6 2" xfId="45570"/>
    <cellStyle name="Normal 3 2 8 5 7" xfId="30614"/>
    <cellStyle name="Normal 3 2 8 6" xfId="5532"/>
    <cellStyle name="Normal 3 2 8 6 2" xfId="5533"/>
    <cellStyle name="Normal 3 2 8 6 2 2" xfId="5534"/>
    <cellStyle name="Normal 3 2 8 6 2 2 2" xfId="5535"/>
    <cellStyle name="Normal 3 2 8 6 2 2 2 2" xfId="5536"/>
    <cellStyle name="Normal 3 2 8 6 2 2 2 2 2" xfId="25472"/>
    <cellStyle name="Normal 3 2 8 6 2 2 2 2 2 2" xfId="55384"/>
    <cellStyle name="Normal 3 2 8 6 2 2 2 2 3" xfId="35450"/>
    <cellStyle name="Normal 3 2 8 6 2 2 2 3" xfId="17994"/>
    <cellStyle name="Normal 3 2 8 6 2 2 2 3 2" xfId="47906"/>
    <cellStyle name="Normal 3 2 8 6 2 2 2 4" xfId="35449"/>
    <cellStyle name="Normal 3 2 8 6 2 2 3" xfId="5537"/>
    <cellStyle name="Normal 3 2 8 6 2 2 3 2" xfId="25471"/>
    <cellStyle name="Normal 3 2 8 6 2 2 3 2 2" xfId="55383"/>
    <cellStyle name="Normal 3 2 8 6 2 2 3 3" xfId="35451"/>
    <cellStyle name="Normal 3 2 8 6 2 2 4" xfId="17993"/>
    <cellStyle name="Normal 3 2 8 6 2 2 4 2" xfId="47905"/>
    <cellStyle name="Normal 3 2 8 6 2 2 5" xfId="35448"/>
    <cellStyle name="Normal 3 2 8 6 2 3" xfId="5538"/>
    <cellStyle name="Normal 3 2 8 6 2 3 2" xfId="5539"/>
    <cellStyle name="Normal 3 2 8 6 2 3 2 2" xfId="25473"/>
    <cellStyle name="Normal 3 2 8 6 2 3 2 2 2" xfId="55385"/>
    <cellStyle name="Normal 3 2 8 6 2 3 2 3" xfId="35453"/>
    <cellStyle name="Normal 3 2 8 6 2 3 3" xfId="17995"/>
    <cellStyle name="Normal 3 2 8 6 2 3 3 2" xfId="47907"/>
    <cellStyle name="Normal 3 2 8 6 2 3 4" xfId="35452"/>
    <cellStyle name="Normal 3 2 8 6 2 4" xfId="5540"/>
    <cellStyle name="Normal 3 2 8 6 2 4 2" xfId="25470"/>
    <cellStyle name="Normal 3 2 8 6 2 4 2 2" xfId="55382"/>
    <cellStyle name="Normal 3 2 8 6 2 4 3" xfId="35454"/>
    <cellStyle name="Normal 3 2 8 6 2 5" xfId="17992"/>
    <cellStyle name="Normal 3 2 8 6 2 5 2" xfId="47904"/>
    <cellStyle name="Normal 3 2 8 6 2 6" xfId="35447"/>
    <cellStyle name="Normal 3 2 8 6 3" xfId="5541"/>
    <cellStyle name="Normal 3 2 8 6 3 2" xfId="5542"/>
    <cellStyle name="Normal 3 2 8 6 3 2 2" xfId="5543"/>
    <cellStyle name="Normal 3 2 8 6 3 2 2 2" xfId="25475"/>
    <cellStyle name="Normal 3 2 8 6 3 2 2 2 2" xfId="55387"/>
    <cellStyle name="Normal 3 2 8 6 3 2 2 3" xfId="35457"/>
    <cellStyle name="Normal 3 2 8 6 3 2 3" xfId="17997"/>
    <cellStyle name="Normal 3 2 8 6 3 2 3 2" xfId="47909"/>
    <cellStyle name="Normal 3 2 8 6 3 2 4" xfId="35456"/>
    <cellStyle name="Normal 3 2 8 6 3 3" xfId="5544"/>
    <cellStyle name="Normal 3 2 8 6 3 3 2" xfId="25474"/>
    <cellStyle name="Normal 3 2 8 6 3 3 2 2" xfId="55386"/>
    <cellStyle name="Normal 3 2 8 6 3 3 3" xfId="35458"/>
    <cellStyle name="Normal 3 2 8 6 3 4" xfId="17996"/>
    <cellStyle name="Normal 3 2 8 6 3 4 2" xfId="47908"/>
    <cellStyle name="Normal 3 2 8 6 3 5" xfId="35455"/>
    <cellStyle name="Normal 3 2 8 6 4" xfId="5545"/>
    <cellStyle name="Normal 3 2 8 6 4 2" xfId="5546"/>
    <cellStyle name="Normal 3 2 8 6 4 2 2" xfId="25476"/>
    <cellStyle name="Normal 3 2 8 6 4 2 2 2" xfId="55388"/>
    <cellStyle name="Normal 3 2 8 6 4 2 3" xfId="35460"/>
    <cellStyle name="Normal 3 2 8 6 4 3" xfId="17998"/>
    <cellStyle name="Normal 3 2 8 6 4 3 2" xfId="47910"/>
    <cellStyle name="Normal 3 2 8 6 4 4" xfId="35459"/>
    <cellStyle name="Normal 3 2 8 6 5" xfId="5547"/>
    <cellStyle name="Normal 3 2 8 6 5 2" xfId="25469"/>
    <cellStyle name="Normal 3 2 8 6 5 2 2" xfId="55381"/>
    <cellStyle name="Normal 3 2 8 6 5 3" xfId="35461"/>
    <cellStyle name="Normal 3 2 8 6 6" xfId="17991"/>
    <cellStyle name="Normal 3 2 8 6 6 2" xfId="47903"/>
    <cellStyle name="Normal 3 2 8 6 7" xfId="35446"/>
    <cellStyle name="Normal 3 2 8 7" xfId="5548"/>
    <cellStyle name="Normal 3 2 8 7 2" xfId="5549"/>
    <cellStyle name="Normal 3 2 8 7 2 2" xfId="5550"/>
    <cellStyle name="Normal 3 2 8 7 2 2 2" xfId="5551"/>
    <cellStyle name="Normal 3 2 8 7 2 2 2 2" xfId="25479"/>
    <cellStyle name="Normal 3 2 8 7 2 2 2 2 2" xfId="55391"/>
    <cellStyle name="Normal 3 2 8 7 2 2 2 3" xfId="35465"/>
    <cellStyle name="Normal 3 2 8 7 2 2 3" xfId="18001"/>
    <cellStyle name="Normal 3 2 8 7 2 2 3 2" xfId="47913"/>
    <cellStyle name="Normal 3 2 8 7 2 2 4" xfId="35464"/>
    <cellStyle name="Normal 3 2 8 7 2 3" xfId="5552"/>
    <cellStyle name="Normal 3 2 8 7 2 3 2" xfId="25478"/>
    <cellStyle name="Normal 3 2 8 7 2 3 2 2" xfId="55390"/>
    <cellStyle name="Normal 3 2 8 7 2 3 3" xfId="35466"/>
    <cellStyle name="Normal 3 2 8 7 2 4" xfId="18000"/>
    <cellStyle name="Normal 3 2 8 7 2 4 2" xfId="47912"/>
    <cellStyle name="Normal 3 2 8 7 2 5" xfId="35463"/>
    <cellStyle name="Normal 3 2 8 7 3" xfId="5553"/>
    <cellStyle name="Normal 3 2 8 7 3 2" xfId="5554"/>
    <cellStyle name="Normal 3 2 8 7 3 2 2" xfId="25480"/>
    <cellStyle name="Normal 3 2 8 7 3 2 2 2" xfId="55392"/>
    <cellStyle name="Normal 3 2 8 7 3 2 3" xfId="35468"/>
    <cellStyle name="Normal 3 2 8 7 3 3" xfId="18002"/>
    <cellStyle name="Normal 3 2 8 7 3 3 2" xfId="47914"/>
    <cellStyle name="Normal 3 2 8 7 3 4" xfId="35467"/>
    <cellStyle name="Normal 3 2 8 7 4" xfId="5555"/>
    <cellStyle name="Normal 3 2 8 7 4 2" xfId="25477"/>
    <cellStyle name="Normal 3 2 8 7 4 2 2" xfId="55389"/>
    <cellStyle name="Normal 3 2 8 7 4 3" xfId="35469"/>
    <cellStyle name="Normal 3 2 8 7 5" xfId="17999"/>
    <cellStyle name="Normal 3 2 8 7 5 2" xfId="47911"/>
    <cellStyle name="Normal 3 2 8 7 6" xfId="35462"/>
    <cellStyle name="Normal 3 2 8 8" xfId="5556"/>
    <cellStyle name="Normal 3 2 8 8 2" xfId="5557"/>
    <cellStyle name="Normal 3 2 8 8 2 2" xfId="5558"/>
    <cellStyle name="Normal 3 2 8 8 2 2 2" xfId="5559"/>
    <cellStyle name="Normal 3 2 8 8 2 2 2 2" xfId="25483"/>
    <cellStyle name="Normal 3 2 8 8 2 2 2 2 2" xfId="55395"/>
    <cellStyle name="Normal 3 2 8 8 2 2 2 3" xfId="35473"/>
    <cellStyle name="Normal 3 2 8 8 2 2 3" xfId="18005"/>
    <cellStyle name="Normal 3 2 8 8 2 2 3 2" xfId="47917"/>
    <cellStyle name="Normal 3 2 8 8 2 2 4" xfId="35472"/>
    <cellStyle name="Normal 3 2 8 8 2 3" xfId="5560"/>
    <cellStyle name="Normal 3 2 8 8 2 3 2" xfId="25482"/>
    <cellStyle name="Normal 3 2 8 8 2 3 2 2" xfId="55394"/>
    <cellStyle name="Normal 3 2 8 8 2 3 3" xfId="35474"/>
    <cellStyle name="Normal 3 2 8 8 2 4" xfId="18004"/>
    <cellStyle name="Normal 3 2 8 8 2 4 2" xfId="47916"/>
    <cellStyle name="Normal 3 2 8 8 2 5" xfId="35471"/>
    <cellStyle name="Normal 3 2 8 8 3" xfId="5561"/>
    <cellStyle name="Normal 3 2 8 8 3 2" xfId="5562"/>
    <cellStyle name="Normal 3 2 8 8 3 2 2" xfId="25484"/>
    <cellStyle name="Normal 3 2 8 8 3 2 2 2" xfId="55396"/>
    <cellStyle name="Normal 3 2 8 8 3 2 3" xfId="35476"/>
    <cellStyle name="Normal 3 2 8 8 3 3" xfId="18006"/>
    <cellStyle name="Normal 3 2 8 8 3 3 2" xfId="47918"/>
    <cellStyle name="Normal 3 2 8 8 3 4" xfId="35475"/>
    <cellStyle name="Normal 3 2 8 8 4" xfId="5563"/>
    <cellStyle name="Normal 3 2 8 8 4 2" xfId="25481"/>
    <cellStyle name="Normal 3 2 8 8 4 2 2" xfId="55393"/>
    <cellStyle name="Normal 3 2 8 8 4 3" xfId="35477"/>
    <cellStyle name="Normal 3 2 8 8 5" xfId="18003"/>
    <cellStyle name="Normal 3 2 8 8 5 2" xfId="47915"/>
    <cellStyle name="Normal 3 2 8 8 6" xfId="35470"/>
    <cellStyle name="Normal 3 2 8 9" xfId="5564"/>
    <cellStyle name="Normal 3 2 8 9 2" xfId="5565"/>
    <cellStyle name="Normal 3 2 8 9 2 2" xfId="5566"/>
    <cellStyle name="Normal 3 2 8 9 2 2 2" xfId="25486"/>
    <cellStyle name="Normal 3 2 8 9 2 2 2 2" xfId="55398"/>
    <cellStyle name="Normal 3 2 8 9 2 2 3" xfId="35480"/>
    <cellStyle name="Normal 3 2 8 9 2 3" xfId="18008"/>
    <cellStyle name="Normal 3 2 8 9 2 3 2" xfId="47920"/>
    <cellStyle name="Normal 3 2 8 9 2 4" xfId="35479"/>
    <cellStyle name="Normal 3 2 8 9 3" xfId="5567"/>
    <cellStyle name="Normal 3 2 8 9 3 2" xfId="25485"/>
    <cellStyle name="Normal 3 2 8 9 3 2 2" xfId="55397"/>
    <cellStyle name="Normal 3 2 8 9 3 3" xfId="35481"/>
    <cellStyle name="Normal 3 2 8 9 4" xfId="18007"/>
    <cellStyle name="Normal 3 2 8 9 4 2" xfId="47919"/>
    <cellStyle name="Normal 3 2 8 9 5" xfId="35478"/>
    <cellStyle name="Normal 3 2 9" xfId="341"/>
    <cellStyle name="Normal 3 2 9 2" xfId="5568"/>
    <cellStyle name="Normal 3 2 9 2 2" xfId="5569"/>
    <cellStyle name="Normal 3 2 9 2 2 2" xfId="5570"/>
    <cellStyle name="Normal 3 2 9 2 2 2 2" xfId="5571"/>
    <cellStyle name="Normal 3 2 9 2 2 2 2 2" xfId="25489"/>
    <cellStyle name="Normal 3 2 9 2 2 2 2 2 2" xfId="55401"/>
    <cellStyle name="Normal 3 2 9 2 2 2 2 3" xfId="35485"/>
    <cellStyle name="Normal 3 2 9 2 2 2 3" xfId="18011"/>
    <cellStyle name="Normal 3 2 9 2 2 2 3 2" xfId="47923"/>
    <cellStyle name="Normal 3 2 9 2 2 2 4" xfId="35484"/>
    <cellStyle name="Normal 3 2 9 2 2 3" xfId="5572"/>
    <cellStyle name="Normal 3 2 9 2 2 3 2" xfId="25488"/>
    <cellStyle name="Normal 3 2 9 2 2 3 2 2" xfId="55400"/>
    <cellStyle name="Normal 3 2 9 2 2 3 3" xfId="35486"/>
    <cellStyle name="Normal 3 2 9 2 2 4" xfId="18010"/>
    <cellStyle name="Normal 3 2 9 2 2 4 2" xfId="47922"/>
    <cellStyle name="Normal 3 2 9 2 2 5" xfId="35483"/>
    <cellStyle name="Normal 3 2 9 2 3" xfId="5573"/>
    <cellStyle name="Normal 3 2 9 2 3 2" xfId="5574"/>
    <cellStyle name="Normal 3 2 9 2 3 2 2" xfId="25490"/>
    <cellStyle name="Normal 3 2 9 2 3 2 2 2" xfId="55402"/>
    <cellStyle name="Normal 3 2 9 2 3 2 3" xfId="35488"/>
    <cellStyle name="Normal 3 2 9 2 3 3" xfId="18012"/>
    <cellStyle name="Normal 3 2 9 2 3 3 2" xfId="47924"/>
    <cellStyle name="Normal 3 2 9 2 3 4" xfId="35487"/>
    <cellStyle name="Normal 3 2 9 2 4" xfId="5575"/>
    <cellStyle name="Normal 3 2 9 2 4 2" xfId="25487"/>
    <cellStyle name="Normal 3 2 9 2 4 2 2" xfId="55399"/>
    <cellStyle name="Normal 3 2 9 2 4 3" xfId="35489"/>
    <cellStyle name="Normal 3 2 9 2 5" xfId="18009"/>
    <cellStyle name="Normal 3 2 9 2 5 2" xfId="47921"/>
    <cellStyle name="Normal 3 2 9 2 6" xfId="35482"/>
    <cellStyle name="Normal 3 2 9 3" xfId="5576"/>
    <cellStyle name="Normal 3 2 9 3 2" xfId="5577"/>
    <cellStyle name="Normal 3 2 9 3 2 2" xfId="5578"/>
    <cellStyle name="Normal 3 2 9 3 2 2 2" xfId="5579"/>
    <cellStyle name="Normal 3 2 9 3 2 2 2 2" xfId="25493"/>
    <cellStyle name="Normal 3 2 9 3 2 2 2 2 2" xfId="55405"/>
    <cellStyle name="Normal 3 2 9 3 2 2 2 3" xfId="35493"/>
    <cellStyle name="Normal 3 2 9 3 2 2 3" xfId="18015"/>
    <cellStyle name="Normal 3 2 9 3 2 2 3 2" xfId="47927"/>
    <cellStyle name="Normal 3 2 9 3 2 2 4" xfId="35492"/>
    <cellStyle name="Normal 3 2 9 3 2 3" xfId="5580"/>
    <cellStyle name="Normal 3 2 9 3 2 3 2" xfId="25492"/>
    <cellStyle name="Normal 3 2 9 3 2 3 2 2" xfId="55404"/>
    <cellStyle name="Normal 3 2 9 3 2 3 3" xfId="35494"/>
    <cellStyle name="Normal 3 2 9 3 2 4" xfId="18014"/>
    <cellStyle name="Normal 3 2 9 3 2 4 2" xfId="47926"/>
    <cellStyle name="Normal 3 2 9 3 2 5" xfId="35491"/>
    <cellStyle name="Normal 3 2 9 3 3" xfId="5581"/>
    <cellStyle name="Normal 3 2 9 3 3 2" xfId="5582"/>
    <cellStyle name="Normal 3 2 9 3 3 2 2" xfId="25494"/>
    <cellStyle name="Normal 3 2 9 3 3 2 2 2" xfId="55406"/>
    <cellStyle name="Normal 3 2 9 3 3 2 3" xfId="35496"/>
    <cellStyle name="Normal 3 2 9 3 3 3" xfId="18016"/>
    <cellStyle name="Normal 3 2 9 3 3 3 2" xfId="47928"/>
    <cellStyle name="Normal 3 2 9 3 3 4" xfId="35495"/>
    <cellStyle name="Normal 3 2 9 3 4" xfId="5583"/>
    <cellStyle name="Normal 3 2 9 3 4 2" xfId="25491"/>
    <cellStyle name="Normal 3 2 9 3 4 2 2" xfId="55403"/>
    <cellStyle name="Normal 3 2 9 3 4 3" xfId="35497"/>
    <cellStyle name="Normal 3 2 9 3 5" xfId="18013"/>
    <cellStyle name="Normal 3 2 9 3 5 2" xfId="47925"/>
    <cellStyle name="Normal 3 2 9 3 6" xfId="35490"/>
    <cellStyle name="Normal 3 2 9 4" xfId="5584"/>
    <cellStyle name="Normal 3 2 9 4 2" xfId="5585"/>
    <cellStyle name="Normal 3 2 9 4 2 2" xfId="5586"/>
    <cellStyle name="Normal 3 2 9 4 2 2 2" xfId="25496"/>
    <cellStyle name="Normal 3 2 9 4 2 2 2 2" xfId="55408"/>
    <cellStyle name="Normal 3 2 9 4 2 2 3" xfId="35500"/>
    <cellStyle name="Normal 3 2 9 4 2 3" xfId="18018"/>
    <cellStyle name="Normal 3 2 9 4 2 3 2" xfId="47930"/>
    <cellStyle name="Normal 3 2 9 4 2 4" xfId="35499"/>
    <cellStyle name="Normal 3 2 9 4 3" xfId="5587"/>
    <cellStyle name="Normal 3 2 9 4 3 2" xfId="25495"/>
    <cellStyle name="Normal 3 2 9 4 3 2 2" xfId="55407"/>
    <cellStyle name="Normal 3 2 9 4 3 3" xfId="35501"/>
    <cellStyle name="Normal 3 2 9 4 4" xfId="18017"/>
    <cellStyle name="Normal 3 2 9 4 4 2" xfId="47929"/>
    <cellStyle name="Normal 3 2 9 4 5" xfId="35498"/>
    <cellStyle name="Normal 3 2 9 5" xfId="5588"/>
    <cellStyle name="Normal 3 2 9 5 2" xfId="5589"/>
    <cellStyle name="Normal 3 2 9 5 2 2" xfId="25497"/>
    <cellStyle name="Normal 3 2 9 5 2 2 2" xfId="55409"/>
    <cellStyle name="Normal 3 2 9 5 2 3" xfId="35503"/>
    <cellStyle name="Normal 3 2 9 5 3" xfId="18019"/>
    <cellStyle name="Normal 3 2 9 5 3 2" xfId="47931"/>
    <cellStyle name="Normal 3 2 9 5 4" xfId="35502"/>
    <cellStyle name="Normal 3 2 9 6" xfId="5590"/>
    <cellStyle name="Normal 3 2 9 6 2" xfId="22805"/>
    <cellStyle name="Normal 3 2 9 6 2 2" xfId="52717"/>
    <cellStyle name="Normal 3 2 9 6 3" xfId="35504"/>
    <cellStyle name="Normal 3 2 9 7" xfId="15327"/>
    <cellStyle name="Normal 3 2 9 7 2" xfId="45239"/>
    <cellStyle name="Normal 3 2 9 8" xfId="30283"/>
    <cellStyle name="Normal 3 20" xfId="5591"/>
    <cellStyle name="Normal 3 20 2" xfId="22555"/>
    <cellStyle name="Normal 3 20 2 2" xfId="52467"/>
    <cellStyle name="Normal 3 20 3" xfId="35505"/>
    <cellStyle name="Normal 3 21" xfId="15077"/>
    <cellStyle name="Normal 3 21 2" xfId="44989"/>
    <cellStyle name="Normal 3 22" xfId="30033"/>
    <cellStyle name="Normal 3 23" xfId="59946"/>
    <cellStyle name="Normal 3 3" xfId="66"/>
    <cellStyle name="Normal 3 3 10" xfId="216"/>
    <cellStyle name="Normal 3 3 10 2" xfId="5592"/>
    <cellStyle name="Normal 3 3 10 2 2" xfId="5593"/>
    <cellStyle name="Normal 3 3 10 2 2 2" xfId="5594"/>
    <cellStyle name="Normal 3 3 10 2 2 2 2" xfId="5595"/>
    <cellStyle name="Normal 3 3 10 2 2 2 2 2" xfId="25500"/>
    <cellStyle name="Normal 3 3 10 2 2 2 2 2 2" xfId="55412"/>
    <cellStyle name="Normal 3 3 10 2 2 2 2 3" xfId="35509"/>
    <cellStyle name="Normal 3 3 10 2 2 2 3" xfId="18022"/>
    <cellStyle name="Normal 3 3 10 2 2 2 3 2" xfId="47934"/>
    <cellStyle name="Normal 3 3 10 2 2 2 4" xfId="35508"/>
    <cellStyle name="Normal 3 3 10 2 2 3" xfId="5596"/>
    <cellStyle name="Normal 3 3 10 2 2 3 2" xfId="25499"/>
    <cellStyle name="Normal 3 3 10 2 2 3 2 2" xfId="55411"/>
    <cellStyle name="Normal 3 3 10 2 2 3 3" xfId="35510"/>
    <cellStyle name="Normal 3 3 10 2 2 4" xfId="18021"/>
    <cellStyle name="Normal 3 3 10 2 2 4 2" xfId="47933"/>
    <cellStyle name="Normal 3 3 10 2 2 5" xfId="35507"/>
    <cellStyle name="Normal 3 3 10 2 3" xfId="5597"/>
    <cellStyle name="Normal 3 3 10 2 3 2" xfId="5598"/>
    <cellStyle name="Normal 3 3 10 2 3 2 2" xfId="25501"/>
    <cellStyle name="Normal 3 3 10 2 3 2 2 2" xfId="55413"/>
    <cellStyle name="Normal 3 3 10 2 3 2 3" xfId="35512"/>
    <cellStyle name="Normal 3 3 10 2 3 3" xfId="18023"/>
    <cellStyle name="Normal 3 3 10 2 3 3 2" xfId="47935"/>
    <cellStyle name="Normal 3 3 10 2 3 4" xfId="35511"/>
    <cellStyle name="Normal 3 3 10 2 4" xfId="5599"/>
    <cellStyle name="Normal 3 3 10 2 4 2" xfId="25498"/>
    <cellStyle name="Normal 3 3 10 2 4 2 2" xfId="55410"/>
    <cellStyle name="Normal 3 3 10 2 4 3" xfId="35513"/>
    <cellStyle name="Normal 3 3 10 2 5" xfId="18020"/>
    <cellStyle name="Normal 3 3 10 2 5 2" xfId="47932"/>
    <cellStyle name="Normal 3 3 10 2 6" xfId="35506"/>
    <cellStyle name="Normal 3 3 10 3" xfId="5600"/>
    <cellStyle name="Normal 3 3 10 3 2" xfId="5601"/>
    <cellStyle name="Normal 3 3 10 3 2 2" xfId="5602"/>
    <cellStyle name="Normal 3 3 10 3 2 2 2" xfId="5603"/>
    <cellStyle name="Normal 3 3 10 3 2 2 2 2" xfId="25504"/>
    <cellStyle name="Normal 3 3 10 3 2 2 2 2 2" xfId="55416"/>
    <cellStyle name="Normal 3 3 10 3 2 2 2 3" xfId="35517"/>
    <cellStyle name="Normal 3 3 10 3 2 2 3" xfId="18026"/>
    <cellStyle name="Normal 3 3 10 3 2 2 3 2" xfId="47938"/>
    <cellStyle name="Normal 3 3 10 3 2 2 4" xfId="35516"/>
    <cellStyle name="Normal 3 3 10 3 2 3" xfId="5604"/>
    <cellStyle name="Normal 3 3 10 3 2 3 2" xfId="25503"/>
    <cellStyle name="Normal 3 3 10 3 2 3 2 2" xfId="55415"/>
    <cellStyle name="Normal 3 3 10 3 2 3 3" xfId="35518"/>
    <cellStyle name="Normal 3 3 10 3 2 4" xfId="18025"/>
    <cellStyle name="Normal 3 3 10 3 2 4 2" xfId="47937"/>
    <cellStyle name="Normal 3 3 10 3 2 5" xfId="35515"/>
    <cellStyle name="Normal 3 3 10 3 3" xfId="5605"/>
    <cellStyle name="Normal 3 3 10 3 3 2" xfId="5606"/>
    <cellStyle name="Normal 3 3 10 3 3 2 2" xfId="25505"/>
    <cellStyle name="Normal 3 3 10 3 3 2 2 2" xfId="55417"/>
    <cellStyle name="Normal 3 3 10 3 3 2 3" xfId="35520"/>
    <cellStyle name="Normal 3 3 10 3 3 3" xfId="18027"/>
    <cellStyle name="Normal 3 3 10 3 3 3 2" xfId="47939"/>
    <cellStyle name="Normal 3 3 10 3 3 4" xfId="35519"/>
    <cellStyle name="Normal 3 3 10 3 4" xfId="5607"/>
    <cellStyle name="Normal 3 3 10 3 4 2" xfId="25502"/>
    <cellStyle name="Normal 3 3 10 3 4 2 2" xfId="55414"/>
    <cellStyle name="Normal 3 3 10 3 4 3" xfId="35521"/>
    <cellStyle name="Normal 3 3 10 3 5" xfId="18024"/>
    <cellStyle name="Normal 3 3 10 3 5 2" xfId="47936"/>
    <cellStyle name="Normal 3 3 10 3 6" xfId="35514"/>
    <cellStyle name="Normal 3 3 10 4" xfId="5608"/>
    <cellStyle name="Normal 3 3 10 4 2" xfId="5609"/>
    <cellStyle name="Normal 3 3 10 4 2 2" xfId="5610"/>
    <cellStyle name="Normal 3 3 10 4 2 2 2" xfId="25507"/>
    <cellStyle name="Normal 3 3 10 4 2 2 2 2" xfId="55419"/>
    <cellStyle name="Normal 3 3 10 4 2 2 3" xfId="35524"/>
    <cellStyle name="Normal 3 3 10 4 2 3" xfId="18029"/>
    <cellStyle name="Normal 3 3 10 4 2 3 2" xfId="47941"/>
    <cellStyle name="Normal 3 3 10 4 2 4" xfId="35523"/>
    <cellStyle name="Normal 3 3 10 4 3" xfId="5611"/>
    <cellStyle name="Normal 3 3 10 4 3 2" xfId="25506"/>
    <cellStyle name="Normal 3 3 10 4 3 2 2" xfId="55418"/>
    <cellStyle name="Normal 3 3 10 4 3 3" xfId="35525"/>
    <cellStyle name="Normal 3 3 10 4 4" xfId="18028"/>
    <cellStyle name="Normal 3 3 10 4 4 2" xfId="47940"/>
    <cellStyle name="Normal 3 3 10 4 5" xfId="35522"/>
    <cellStyle name="Normal 3 3 10 5" xfId="5612"/>
    <cellStyle name="Normal 3 3 10 5 2" xfId="5613"/>
    <cellStyle name="Normal 3 3 10 5 2 2" xfId="25508"/>
    <cellStyle name="Normal 3 3 10 5 2 2 2" xfId="55420"/>
    <cellStyle name="Normal 3 3 10 5 2 3" xfId="35527"/>
    <cellStyle name="Normal 3 3 10 5 3" xfId="18030"/>
    <cellStyle name="Normal 3 3 10 5 3 2" xfId="47942"/>
    <cellStyle name="Normal 3 3 10 5 4" xfId="35526"/>
    <cellStyle name="Normal 3 3 10 6" xfId="5614"/>
    <cellStyle name="Normal 3 3 10 6 2" xfId="22680"/>
    <cellStyle name="Normal 3 3 10 6 2 2" xfId="52592"/>
    <cellStyle name="Normal 3 3 10 6 3" xfId="35528"/>
    <cellStyle name="Normal 3 3 10 7" xfId="15202"/>
    <cellStyle name="Normal 3 3 10 7 2" xfId="45114"/>
    <cellStyle name="Normal 3 3 10 8" xfId="30158"/>
    <cellStyle name="Normal 3 3 11" xfId="469"/>
    <cellStyle name="Normal 3 3 11 2" xfId="5615"/>
    <cellStyle name="Normal 3 3 11 2 2" xfId="5616"/>
    <cellStyle name="Normal 3 3 11 2 2 2" xfId="5617"/>
    <cellStyle name="Normal 3 3 11 2 2 2 2" xfId="5618"/>
    <cellStyle name="Normal 3 3 11 2 2 2 2 2" xfId="25511"/>
    <cellStyle name="Normal 3 3 11 2 2 2 2 2 2" xfId="55423"/>
    <cellStyle name="Normal 3 3 11 2 2 2 2 3" xfId="35532"/>
    <cellStyle name="Normal 3 3 11 2 2 2 3" xfId="18033"/>
    <cellStyle name="Normal 3 3 11 2 2 2 3 2" xfId="47945"/>
    <cellStyle name="Normal 3 3 11 2 2 2 4" xfId="35531"/>
    <cellStyle name="Normal 3 3 11 2 2 3" xfId="5619"/>
    <cellStyle name="Normal 3 3 11 2 2 3 2" xfId="25510"/>
    <cellStyle name="Normal 3 3 11 2 2 3 2 2" xfId="55422"/>
    <cellStyle name="Normal 3 3 11 2 2 3 3" xfId="35533"/>
    <cellStyle name="Normal 3 3 11 2 2 4" xfId="18032"/>
    <cellStyle name="Normal 3 3 11 2 2 4 2" xfId="47944"/>
    <cellStyle name="Normal 3 3 11 2 2 5" xfId="35530"/>
    <cellStyle name="Normal 3 3 11 2 3" xfId="5620"/>
    <cellStyle name="Normal 3 3 11 2 3 2" xfId="5621"/>
    <cellStyle name="Normal 3 3 11 2 3 2 2" xfId="25512"/>
    <cellStyle name="Normal 3 3 11 2 3 2 2 2" xfId="55424"/>
    <cellStyle name="Normal 3 3 11 2 3 2 3" xfId="35535"/>
    <cellStyle name="Normal 3 3 11 2 3 3" xfId="18034"/>
    <cellStyle name="Normal 3 3 11 2 3 3 2" xfId="47946"/>
    <cellStyle name="Normal 3 3 11 2 3 4" xfId="35534"/>
    <cellStyle name="Normal 3 3 11 2 4" xfId="5622"/>
    <cellStyle name="Normal 3 3 11 2 4 2" xfId="25509"/>
    <cellStyle name="Normal 3 3 11 2 4 2 2" xfId="55421"/>
    <cellStyle name="Normal 3 3 11 2 4 3" xfId="35536"/>
    <cellStyle name="Normal 3 3 11 2 5" xfId="18031"/>
    <cellStyle name="Normal 3 3 11 2 5 2" xfId="47943"/>
    <cellStyle name="Normal 3 3 11 2 6" xfId="35529"/>
    <cellStyle name="Normal 3 3 11 3" xfId="5623"/>
    <cellStyle name="Normal 3 3 11 3 2" xfId="5624"/>
    <cellStyle name="Normal 3 3 11 3 2 2" xfId="5625"/>
    <cellStyle name="Normal 3 3 11 3 2 2 2" xfId="25514"/>
    <cellStyle name="Normal 3 3 11 3 2 2 2 2" xfId="55426"/>
    <cellStyle name="Normal 3 3 11 3 2 2 3" xfId="35539"/>
    <cellStyle name="Normal 3 3 11 3 2 3" xfId="18036"/>
    <cellStyle name="Normal 3 3 11 3 2 3 2" xfId="47948"/>
    <cellStyle name="Normal 3 3 11 3 2 4" xfId="35538"/>
    <cellStyle name="Normal 3 3 11 3 3" xfId="5626"/>
    <cellStyle name="Normal 3 3 11 3 3 2" xfId="25513"/>
    <cellStyle name="Normal 3 3 11 3 3 2 2" xfId="55425"/>
    <cellStyle name="Normal 3 3 11 3 3 3" xfId="35540"/>
    <cellStyle name="Normal 3 3 11 3 4" xfId="18035"/>
    <cellStyle name="Normal 3 3 11 3 4 2" xfId="47947"/>
    <cellStyle name="Normal 3 3 11 3 5" xfId="35537"/>
    <cellStyle name="Normal 3 3 11 4" xfId="5627"/>
    <cellStyle name="Normal 3 3 11 4 2" xfId="5628"/>
    <cellStyle name="Normal 3 3 11 4 2 2" xfId="25515"/>
    <cellStyle name="Normal 3 3 11 4 2 2 2" xfId="55427"/>
    <cellStyle name="Normal 3 3 11 4 2 3" xfId="35542"/>
    <cellStyle name="Normal 3 3 11 4 3" xfId="18037"/>
    <cellStyle name="Normal 3 3 11 4 3 2" xfId="47949"/>
    <cellStyle name="Normal 3 3 11 4 4" xfId="35541"/>
    <cellStyle name="Normal 3 3 11 5" xfId="5629"/>
    <cellStyle name="Normal 3 3 11 5 2" xfId="22932"/>
    <cellStyle name="Normal 3 3 11 5 2 2" xfId="52844"/>
    <cellStyle name="Normal 3 3 11 5 3" xfId="35543"/>
    <cellStyle name="Normal 3 3 11 6" xfId="15454"/>
    <cellStyle name="Normal 3 3 11 6 2" xfId="45366"/>
    <cellStyle name="Normal 3 3 11 7" xfId="30410"/>
    <cellStyle name="Normal 3 3 12" xfId="594"/>
    <cellStyle name="Normal 3 3 12 2" xfId="5630"/>
    <cellStyle name="Normal 3 3 12 2 2" xfId="5631"/>
    <cellStyle name="Normal 3 3 12 2 2 2" xfId="5632"/>
    <cellStyle name="Normal 3 3 12 2 2 2 2" xfId="5633"/>
    <cellStyle name="Normal 3 3 12 2 2 2 2 2" xfId="25518"/>
    <cellStyle name="Normal 3 3 12 2 2 2 2 2 2" xfId="55430"/>
    <cellStyle name="Normal 3 3 12 2 2 2 2 3" xfId="35547"/>
    <cellStyle name="Normal 3 3 12 2 2 2 3" xfId="18040"/>
    <cellStyle name="Normal 3 3 12 2 2 2 3 2" xfId="47952"/>
    <cellStyle name="Normal 3 3 12 2 2 2 4" xfId="35546"/>
    <cellStyle name="Normal 3 3 12 2 2 3" xfId="5634"/>
    <cellStyle name="Normal 3 3 12 2 2 3 2" xfId="25517"/>
    <cellStyle name="Normal 3 3 12 2 2 3 2 2" xfId="55429"/>
    <cellStyle name="Normal 3 3 12 2 2 3 3" xfId="35548"/>
    <cellStyle name="Normal 3 3 12 2 2 4" xfId="18039"/>
    <cellStyle name="Normal 3 3 12 2 2 4 2" xfId="47951"/>
    <cellStyle name="Normal 3 3 12 2 2 5" xfId="35545"/>
    <cellStyle name="Normal 3 3 12 2 3" xfId="5635"/>
    <cellStyle name="Normal 3 3 12 2 3 2" xfId="5636"/>
    <cellStyle name="Normal 3 3 12 2 3 2 2" xfId="25519"/>
    <cellStyle name="Normal 3 3 12 2 3 2 2 2" xfId="55431"/>
    <cellStyle name="Normal 3 3 12 2 3 2 3" xfId="35550"/>
    <cellStyle name="Normal 3 3 12 2 3 3" xfId="18041"/>
    <cellStyle name="Normal 3 3 12 2 3 3 2" xfId="47953"/>
    <cellStyle name="Normal 3 3 12 2 3 4" xfId="35549"/>
    <cellStyle name="Normal 3 3 12 2 4" xfId="5637"/>
    <cellStyle name="Normal 3 3 12 2 4 2" xfId="25516"/>
    <cellStyle name="Normal 3 3 12 2 4 2 2" xfId="55428"/>
    <cellStyle name="Normal 3 3 12 2 4 3" xfId="35551"/>
    <cellStyle name="Normal 3 3 12 2 5" xfId="18038"/>
    <cellStyle name="Normal 3 3 12 2 5 2" xfId="47950"/>
    <cellStyle name="Normal 3 3 12 2 6" xfId="35544"/>
    <cellStyle name="Normal 3 3 12 3" xfId="5638"/>
    <cellStyle name="Normal 3 3 12 3 2" xfId="5639"/>
    <cellStyle name="Normal 3 3 12 3 2 2" xfId="5640"/>
    <cellStyle name="Normal 3 3 12 3 2 2 2" xfId="25521"/>
    <cellStyle name="Normal 3 3 12 3 2 2 2 2" xfId="55433"/>
    <cellStyle name="Normal 3 3 12 3 2 2 3" xfId="35554"/>
    <cellStyle name="Normal 3 3 12 3 2 3" xfId="18043"/>
    <cellStyle name="Normal 3 3 12 3 2 3 2" xfId="47955"/>
    <cellStyle name="Normal 3 3 12 3 2 4" xfId="35553"/>
    <cellStyle name="Normal 3 3 12 3 3" xfId="5641"/>
    <cellStyle name="Normal 3 3 12 3 3 2" xfId="25520"/>
    <cellStyle name="Normal 3 3 12 3 3 2 2" xfId="55432"/>
    <cellStyle name="Normal 3 3 12 3 3 3" xfId="35555"/>
    <cellStyle name="Normal 3 3 12 3 4" xfId="18042"/>
    <cellStyle name="Normal 3 3 12 3 4 2" xfId="47954"/>
    <cellStyle name="Normal 3 3 12 3 5" xfId="35552"/>
    <cellStyle name="Normal 3 3 12 4" xfId="5642"/>
    <cellStyle name="Normal 3 3 12 4 2" xfId="5643"/>
    <cellStyle name="Normal 3 3 12 4 2 2" xfId="25522"/>
    <cellStyle name="Normal 3 3 12 4 2 2 2" xfId="55434"/>
    <cellStyle name="Normal 3 3 12 4 2 3" xfId="35557"/>
    <cellStyle name="Normal 3 3 12 4 3" xfId="18044"/>
    <cellStyle name="Normal 3 3 12 4 3 2" xfId="47956"/>
    <cellStyle name="Normal 3 3 12 4 4" xfId="35556"/>
    <cellStyle name="Normal 3 3 12 5" xfId="5644"/>
    <cellStyle name="Normal 3 3 12 5 2" xfId="23057"/>
    <cellStyle name="Normal 3 3 12 5 2 2" xfId="52969"/>
    <cellStyle name="Normal 3 3 12 5 3" xfId="35558"/>
    <cellStyle name="Normal 3 3 12 6" xfId="15579"/>
    <cellStyle name="Normal 3 3 12 6 2" xfId="45491"/>
    <cellStyle name="Normal 3 3 12 7" xfId="30535"/>
    <cellStyle name="Normal 3 3 13" xfId="5645"/>
    <cellStyle name="Normal 3 3 13 2" xfId="5646"/>
    <cellStyle name="Normal 3 3 13 2 2" xfId="5647"/>
    <cellStyle name="Normal 3 3 13 2 2 2" xfId="5648"/>
    <cellStyle name="Normal 3 3 13 2 2 2 2" xfId="5649"/>
    <cellStyle name="Normal 3 3 13 2 2 2 2 2" xfId="25526"/>
    <cellStyle name="Normal 3 3 13 2 2 2 2 2 2" xfId="55438"/>
    <cellStyle name="Normal 3 3 13 2 2 2 2 3" xfId="35563"/>
    <cellStyle name="Normal 3 3 13 2 2 2 3" xfId="18048"/>
    <cellStyle name="Normal 3 3 13 2 2 2 3 2" xfId="47960"/>
    <cellStyle name="Normal 3 3 13 2 2 2 4" xfId="35562"/>
    <cellStyle name="Normal 3 3 13 2 2 3" xfId="5650"/>
    <cellStyle name="Normal 3 3 13 2 2 3 2" xfId="25525"/>
    <cellStyle name="Normal 3 3 13 2 2 3 2 2" xfId="55437"/>
    <cellStyle name="Normal 3 3 13 2 2 3 3" xfId="35564"/>
    <cellStyle name="Normal 3 3 13 2 2 4" xfId="18047"/>
    <cellStyle name="Normal 3 3 13 2 2 4 2" xfId="47959"/>
    <cellStyle name="Normal 3 3 13 2 2 5" xfId="35561"/>
    <cellStyle name="Normal 3 3 13 2 3" xfId="5651"/>
    <cellStyle name="Normal 3 3 13 2 3 2" xfId="5652"/>
    <cellStyle name="Normal 3 3 13 2 3 2 2" xfId="25527"/>
    <cellStyle name="Normal 3 3 13 2 3 2 2 2" xfId="55439"/>
    <cellStyle name="Normal 3 3 13 2 3 2 3" xfId="35566"/>
    <cellStyle name="Normal 3 3 13 2 3 3" xfId="18049"/>
    <cellStyle name="Normal 3 3 13 2 3 3 2" xfId="47961"/>
    <cellStyle name="Normal 3 3 13 2 3 4" xfId="35565"/>
    <cellStyle name="Normal 3 3 13 2 4" xfId="5653"/>
    <cellStyle name="Normal 3 3 13 2 4 2" xfId="25524"/>
    <cellStyle name="Normal 3 3 13 2 4 2 2" xfId="55436"/>
    <cellStyle name="Normal 3 3 13 2 4 3" xfId="35567"/>
    <cellStyle name="Normal 3 3 13 2 5" xfId="18046"/>
    <cellStyle name="Normal 3 3 13 2 5 2" xfId="47958"/>
    <cellStyle name="Normal 3 3 13 2 6" xfId="35560"/>
    <cellStyle name="Normal 3 3 13 3" xfId="5654"/>
    <cellStyle name="Normal 3 3 13 3 2" xfId="5655"/>
    <cellStyle name="Normal 3 3 13 3 2 2" xfId="5656"/>
    <cellStyle name="Normal 3 3 13 3 2 2 2" xfId="25529"/>
    <cellStyle name="Normal 3 3 13 3 2 2 2 2" xfId="55441"/>
    <cellStyle name="Normal 3 3 13 3 2 2 3" xfId="35570"/>
    <cellStyle name="Normal 3 3 13 3 2 3" xfId="18051"/>
    <cellStyle name="Normal 3 3 13 3 2 3 2" xfId="47963"/>
    <cellStyle name="Normal 3 3 13 3 2 4" xfId="35569"/>
    <cellStyle name="Normal 3 3 13 3 3" xfId="5657"/>
    <cellStyle name="Normal 3 3 13 3 3 2" xfId="25528"/>
    <cellStyle name="Normal 3 3 13 3 3 2 2" xfId="55440"/>
    <cellStyle name="Normal 3 3 13 3 3 3" xfId="35571"/>
    <cellStyle name="Normal 3 3 13 3 4" xfId="18050"/>
    <cellStyle name="Normal 3 3 13 3 4 2" xfId="47962"/>
    <cellStyle name="Normal 3 3 13 3 5" xfId="35568"/>
    <cellStyle name="Normal 3 3 13 4" xfId="5658"/>
    <cellStyle name="Normal 3 3 13 4 2" xfId="5659"/>
    <cellStyle name="Normal 3 3 13 4 2 2" xfId="25530"/>
    <cellStyle name="Normal 3 3 13 4 2 2 2" xfId="55442"/>
    <cellStyle name="Normal 3 3 13 4 2 3" xfId="35573"/>
    <cellStyle name="Normal 3 3 13 4 3" xfId="18052"/>
    <cellStyle name="Normal 3 3 13 4 3 2" xfId="47964"/>
    <cellStyle name="Normal 3 3 13 4 4" xfId="35572"/>
    <cellStyle name="Normal 3 3 13 5" xfId="5660"/>
    <cellStyle name="Normal 3 3 13 5 2" xfId="25523"/>
    <cellStyle name="Normal 3 3 13 5 2 2" xfId="55435"/>
    <cellStyle name="Normal 3 3 13 5 3" xfId="35574"/>
    <cellStyle name="Normal 3 3 13 6" xfId="18045"/>
    <cellStyle name="Normal 3 3 13 6 2" xfId="47957"/>
    <cellStyle name="Normal 3 3 13 7" xfId="35559"/>
    <cellStyle name="Normal 3 3 14" xfId="5661"/>
    <cellStyle name="Normal 3 3 14 2" xfId="5662"/>
    <cellStyle name="Normal 3 3 14 2 2" xfId="5663"/>
    <cellStyle name="Normal 3 3 14 2 2 2" xfId="5664"/>
    <cellStyle name="Normal 3 3 14 2 2 2 2" xfId="25533"/>
    <cellStyle name="Normal 3 3 14 2 2 2 2 2" xfId="55445"/>
    <cellStyle name="Normal 3 3 14 2 2 2 3" xfId="35578"/>
    <cellStyle name="Normal 3 3 14 2 2 3" xfId="18055"/>
    <cellStyle name="Normal 3 3 14 2 2 3 2" xfId="47967"/>
    <cellStyle name="Normal 3 3 14 2 2 4" xfId="35577"/>
    <cellStyle name="Normal 3 3 14 2 3" xfId="5665"/>
    <cellStyle name="Normal 3 3 14 2 3 2" xfId="25532"/>
    <cellStyle name="Normal 3 3 14 2 3 2 2" xfId="55444"/>
    <cellStyle name="Normal 3 3 14 2 3 3" xfId="35579"/>
    <cellStyle name="Normal 3 3 14 2 4" xfId="18054"/>
    <cellStyle name="Normal 3 3 14 2 4 2" xfId="47966"/>
    <cellStyle name="Normal 3 3 14 2 5" xfId="35576"/>
    <cellStyle name="Normal 3 3 14 3" xfId="5666"/>
    <cellStyle name="Normal 3 3 14 3 2" xfId="5667"/>
    <cellStyle name="Normal 3 3 14 3 2 2" xfId="25534"/>
    <cellStyle name="Normal 3 3 14 3 2 2 2" xfId="55446"/>
    <cellStyle name="Normal 3 3 14 3 2 3" xfId="35581"/>
    <cellStyle name="Normal 3 3 14 3 3" xfId="18056"/>
    <cellStyle name="Normal 3 3 14 3 3 2" xfId="47968"/>
    <cellStyle name="Normal 3 3 14 3 4" xfId="35580"/>
    <cellStyle name="Normal 3 3 14 4" xfId="5668"/>
    <cellStyle name="Normal 3 3 14 4 2" xfId="25531"/>
    <cellStyle name="Normal 3 3 14 4 2 2" xfId="55443"/>
    <cellStyle name="Normal 3 3 14 4 3" xfId="35582"/>
    <cellStyle name="Normal 3 3 14 5" xfId="18053"/>
    <cellStyle name="Normal 3 3 14 5 2" xfId="47965"/>
    <cellStyle name="Normal 3 3 14 6" xfId="35575"/>
    <cellStyle name="Normal 3 3 15" xfId="5669"/>
    <cellStyle name="Normal 3 3 15 2" xfId="5670"/>
    <cellStyle name="Normal 3 3 15 2 2" xfId="5671"/>
    <cellStyle name="Normal 3 3 15 2 2 2" xfId="5672"/>
    <cellStyle name="Normal 3 3 15 2 2 2 2" xfId="25537"/>
    <cellStyle name="Normal 3 3 15 2 2 2 2 2" xfId="55449"/>
    <cellStyle name="Normal 3 3 15 2 2 2 3" xfId="35586"/>
    <cellStyle name="Normal 3 3 15 2 2 3" xfId="18059"/>
    <cellStyle name="Normal 3 3 15 2 2 3 2" xfId="47971"/>
    <cellStyle name="Normal 3 3 15 2 2 4" xfId="35585"/>
    <cellStyle name="Normal 3 3 15 2 3" xfId="5673"/>
    <cellStyle name="Normal 3 3 15 2 3 2" xfId="25536"/>
    <cellStyle name="Normal 3 3 15 2 3 2 2" xfId="55448"/>
    <cellStyle name="Normal 3 3 15 2 3 3" xfId="35587"/>
    <cellStyle name="Normal 3 3 15 2 4" xfId="18058"/>
    <cellStyle name="Normal 3 3 15 2 4 2" xfId="47970"/>
    <cellStyle name="Normal 3 3 15 2 5" xfId="35584"/>
    <cellStyle name="Normal 3 3 15 3" xfId="5674"/>
    <cellStyle name="Normal 3 3 15 3 2" xfId="5675"/>
    <cellStyle name="Normal 3 3 15 3 2 2" xfId="25538"/>
    <cellStyle name="Normal 3 3 15 3 2 2 2" xfId="55450"/>
    <cellStyle name="Normal 3 3 15 3 2 3" xfId="35589"/>
    <cellStyle name="Normal 3 3 15 3 3" xfId="18060"/>
    <cellStyle name="Normal 3 3 15 3 3 2" xfId="47972"/>
    <cellStyle name="Normal 3 3 15 3 4" xfId="35588"/>
    <cellStyle name="Normal 3 3 15 4" xfId="5676"/>
    <cellStyle name="Normal 3 3 15 4 2" xfId="25535"/>
    <cellStyle name="Normal 3 3 15 4 2 2" xfId="55447"/>
    <cellStyle name="Normal 3 3 15 4 3" xfId="35590"/>
    <cellStyle name="Normal 3 3 15 5" xfId="18057"/>
    <cellStyle name="Normal 3 3 15 5 2" xfId="47969"/>
    <cellStyle name="Normal 3 3 15 6" xfId="35583"/>
    <cellStyle name="Normal 3 3 16" xfId="5677"/>
    <cellStyle name="Normal 3 3 16 2" xfId="5678"/>
    <cellStyle name="Normal 3 3 16 2 2" xfId="5679"/>
    <cellStyle name="Normal 3 3 16 2 2 2" xfId="25540"/>
    <cellStyle name="Normal 3 3 16 2 2 2 2" xfId="55452"/>
    <cellStyle name="Normal 3 3 16 2 2 3" xfId="35593"/>
    <cellStyle name="Normal 3 3 16 2 3" xfId="18062"/>
    <cellStyle name="Normal 3 3 16 2 3 2" xfId="47974"/>
    <cellStyle name="Normal 3 3 16 2 4" xfId="35592"/>
    <cellStyle name="Normal 3 3 16 3" xfId="5680"/>
    <cellStyle name="Normal 3 3 16 3 2" xfId="25539"/>
    <cellStyle name="Normal 3 3 16 3 2 2" xfId="55451"/>
    <cellStyle name="Normal 3 3 16 3 3" xfId="35594"/>
    <cellStyle name="Normal 3 3 16 4" xfId="18061"/>
    <cellStyle name="Normal 3 3 16 4 2" xfId="47973"/>
    <cellStyle name="Normal 3 3 16 5" xfId="35591"/>
    <cellStyle name="Normal 3 3 17" xfId="5681"/>
    <cellStyle name="Normal 3 3 17 2" xfId="5682"/>
    <cellStyle name="Normal 3 3 17 2 2" xfId="25541"/>
    <cellStyle name="Normal 3 3 17 2 2 2" xfId="55453"/>
    <cellStyle name="Normal 3 3 17 2 3" xfId="35596"/>
    <cellStyle name="Normal 3 3 17 3" xfId="18063"/>
    <cellStyle name="Normal 3 3 17 3 2" xfId="47975"/>
    <cellStyle name="Normal 3 3 17 4" xfId="35595"/>
    <cellStyle name="Normal 3 3 18" xfId="5683"/>
    <cellStyle name="Normal 3 3 18 2" xfId="22556"/>
    <cellStyle name="Normal 3 3 18 2 2" xfId="52468"/>
    <cellStyle name="Normal 3 3 18 3" xfId="35597"/>
    <cellStyle name="Normal 3 3 19" xfId="15078"/>
    <cellStyle name="Normal 3 3 19 2" xfId="44990"/>
    <cellStyle name="Normal 3 3 2" xfId="69"/>
    <cellStyle name="Normal 3 3 2 10" xfId="471"/>
    <cellStyle name="Normal 3 3 2 10 2" xfId="5684"/>
    <cellStyle name="Normal 3 3 2 10 2 2" xfId="5685"/>
    <cellStyle name="Normal 3 3 2 10 2 2 2" xfId="5686"/>
    <cellStyle name="Normal 3 3 2 10 2 2 2 2" xfId="5687"/>
    <cellStyle name="Normal 3 3 2 10 2 2 2 2 2" xfId="25544"/>
    <cellStyle name="Normal 3 3 2 10 2 2 2 2 2 2" xfId="55456"/>
    <cellStyle name="Normal 3 3 2 10 2 2 2 2 3" xfId="35601"/>
    <cellStyle name="Normal 3 3 2 10 2 2 2 3" xfId="18066"/>
    <cellStyle name="Normal 3 3 2 10 2 2 2 3 2" xfId="47978"/>
    <cellStyle name="Normal 3 3 2 10 2 2 2 4" xfId="35600"/>
    <cellStyle name="Normal 3 3 2 10 2 2 3" xfId="5688"/>
    <cellStyle name="Normal 3 3 2 10 2 2 3 2" xfId="25543"/>
    <cellStyle name="Normal 3 3 2 10 2 2 3 2 2" xfId="55455"/>
    <cellStyle name="Normal 3 3 2 10 2 2 3 3" xfId="35602"/>
    <cellStyle name="Normal 3 3 2 10 2 2 4" xfId="18065"/>
    <cellStyle name="Normal 3 3 2 10 2 2 4 2" xfId="47977"/>
    <cellStyle name="Normal 3 3 2 10 2 2 5" xfId="35599"/>
    <cellStyle name="Normal 3 3 2 10 2 3" xfId="5689"/>
    <cellStyle name="Normal 3 3 2 10 2 3 2" xfId="5690"/>
    <cellStyle name="Normal 3 3 2 10 2 3 2 2" xfId="25545"/>
    <cellStyle name="Normal 3 3 2 10 2 3 2 2 2" xfId="55457"/>
    <cellStyle name="Normal 3 3 2 10 2 3 2 3" xfId="35604"/>
    <cellStyle name="Normal 3 3 2 10 2 3 3" xfId="18067"/>
    <cellStyle name="Normal 3 3 2 10 2 3 3 2" xfId="47979"/>
    <cellStyle name="Normal 3 3 2 10 2 3 4" xfId="35603"/>
    <cellStyle name="Normal 3 3 2 10 2 4" xfId="5691"/>
    <cellStyle name="Normal 3 3 2 10 2 4 2" xfId="25542"/>
    <cellStyle name="Normal 3 3 2 10 2 4 2 2" xfId="55454"/>
    <cellStyle name="Normal 3 3 2 10 2 4 3" xfId="35605"/>
    <cellStyle name="Normal 3 3 2 10 2 5" xfId="18064"/>
    <cellStyle name="Normal 3 3 2 10 2 5 2" xfId="47976"/>
    <cellStyle name="Normal 3 3 2 10 2 6" xfId="35598"/>
    <cellStyle name="Normal 3 3 2 10 3" xfId="5692"/>
    <cellStyle name="Normal 3 3 2 10 3 2" xfId="5693"/>
    <cellStyle name="Normal 3 3 2 10 3 2 2" xfId="5694"/>
    <cellStyle name="Normal 3 3 2 10 3 2 2 2" xfId="25547"/>
    <cellStyle name="Normal 3 3 2 10 3 2 2 2 2" xfId="55459"/>
    <cellStyle name="Normal 3 3 2 10 3 2 2 3" xfId="35608"/>
    <cellStyle name="Normal 3 3 2 10 3 2 3" xfId="18069"/>
    <cellStyle name="Normal 3 3 2 10 3 2 3 2" xfId="47981"/>
    <cellStyle name="Normal 3 3 2 10 3 2 4" xfId="35607"/>
    <cellStyle name="Normal 3 3 2 10 3 3" xfId="5695"/>
    <cellStyle name="Normal 3 3 2 10 3 3 2" xfId="25546"/>
    <cellStyle name="Normal 3 3 2 10 3 3 2 2" xfId="55458"/>
    <cellStyle name="Normal 3 3 2 10 3 3 3" xfId="35609"/>
    <cellStyle name="Normal 3 3 2 10 3 4" xfId="18068"/>
    <cellStyle name="Normal 3 3 2 10 3 4 2" xfId="47980"/>
    <cellStyle name="Normal 3 3 2 10 3 5" xfId="35606"/>
    <cellStyle name="Normal 3 3 2 10 4" xfId="5696"/>
    <cellStyle name="Normal 3 3 2 10 4 2" xfId="5697"/>
    <cellStyle name="Normal 3 3 2 10 4 2 2" xfId="25548"/>
    <cellStyle name="Normal 3 3 2 10 4 2 2 2" xfId="55460"/>
    <cellStyle name="Normal 3 3 2 10 4 2 3" xfId="35611"/>
    <cellStyle name="Normal 3 3 2 10 4 3" xfId="18070"/>
    <cellStyle name="Normal 3 3 2 10 4 3 2" xfId="47982"/>
    <cellStyle name="Normal 3 3 2 10 4 4" xfId="35610"/>
    <cellStyle name="Normal 3 3 2 10 5" xfId="5698"/>
    <cellStyle name="Normal 3 3 2 10 5 2" xfId="22934"/>
    <cellStyle name="Normal 3 3 2 10 5 2 2" xfId="52846"/>
    <cellStyle name="Normal 3 3 2 10 5 3" xfId="35612"/>
    <cellStyle name="Normal 3 3 2 10 6" xfId="15456"/>
    <cellStyle name="Normal 3 3 2 10 6 2" xfId="45368"/>
    <cellStyle name="Normal 3 3 2 10 7" xfId="30412"/>
    <cellStyle name="Normal 3 3 2 11" xfId="596"/>
    <cellStyle name="Normal 3 3 2 11 2" xfId="5699"/>
    <cellStyle name="Normal 3 3 2 11 2 2" xfId="5700"/>
    <cellStyle name="Normal 3 3 2 11 2 2 2" xfId="5701"/>
    <cellStyle name="Normal 3 3 2 11 2 2 2 2" xfId="5702"/>
    <cellStyle name="Normal 3 3 2 11 2 2 2 2 2" xfId="25551"/>
    <cellStyle name="Normal 3 3 2 11 2 2 2 2 2 2" xfId="55463"/>
    <cellStyle name="Normal 3 3 2 11 2 2 2 2 3" xfId="35616"/>
    <cellStyle name="Normal 3 3 2 11 2 2 2 3" xfId="18073"/>
    <cellStyle name="Normal 3 3 2 11 2 2 2 3 2" xfId="47985"/>
    <cellStyle name="Normal 3 3 2 11 2 2 2 4" xfId="35615"/>
    <cellStyle name="Normal 3 3 2 11 2 2 3" xfId="5703"/>
    <cellStyle name="Normal 3 3 2 11 2 2 3 2" xfId="25550"/>
    <cellStyle name="Normal 3 3 2 11 2 2 3 2 2" xfId="55462"/>
    <cellStyle name="Normal 3 3 2 11 2 2 3 3" xfId="35617"/>
    <cellStyle name="Normal 3 3 2 11 2 2 4" xfId="18072"/>
    <cellStyle name="Normal 3 3 2 11 2 2 4 2" xfId="47984"/>
    <cellStyle name="Normal 3 3 2 11 2 2 5" xfId="35614"/>
    <cellStyle name="Normal 3 3 2 11 2 3" xfId="5704"/>
    <cellStyle name="Normal 3 3 2 11 2 3 2" xfId="5705"/>
    <cellStyle name="Normal 3 3 2 11 2 3 2 2" xfId="25552"/>
    <cellStyle name="Normal 3 3 2 11 2 3 2 2 2" xfId="55464"/>
    <cellStyle name="Normal 3 3 2 11 2 3 2 3" xfId="35619"/>
    <cellStyle name="Normal 3 3 2 11 2 3 3" xfId="18074"/>
    <cellStyle name="Normal 3 3 2 11 2 3 3 2" xfId="47986"/>
    <cellStyle name="Normal 3 3 2 11 2 3 4" xfId="35618"/>
    <cellStyle name="Normal 3 3 2 11 2 4" xfId="5706"/>
    <cellStyle name="Normal 3 3 2 11 2 4 2" xfId="25549"/>
    <cellStyle name="Normal 3 3 2 11 2 4 2 2" xfId="55461"/>
    <cellStyle name="Normal 3 3 2 11 2 4 3" xfId="35620"/>
    <cellStyle name="Normal 3 3 2 11 2 5" xfId="18071"/>
    <cellStyle name="Normal 3 3 2 11 2 5 2" xfId="47983"/>
    <cellStyle name="Normal 3 3 2 11 2 6" xfId="35613"/>
    <cellStyle name="Normal 3 3 2 11 3" xfId="5707"/>
    <cellStyle name="Normal 3 3 2 11 3 2" xfId="5708"/>
    <cellStyle name="Normal 3 3 2 11 3 2 2" xfId="5709"/>
    <cellStyle name="Normal 3 3 2 11 3 2 2 2" xfId="25554"/>
    <cellStyle name="Normal 3 3 2 11 3 2 2 2 2" xfId="55466"/>
    <cellStyle name="Normal 3 3 2 11 3 2 2 3" xfId="35623"/>
    <cellStyle name="Normal 3 3 2 11 3 2 3" xfId="18076"/>
    <cellStyle name="Normal 3 3 2 11 3 2 3 2" xfId="47988"/>
    <cellStyle name="Normal 3 3 2 11 3 2 4" xfId="35622"/>
    <cellStyle name="Normal 3 3 2 11 3 3" xfId="5710"/>
    <cellStyle name="Normal 3 3 2 11 3 3 2" xfId="25553"/>
    <cellStyle name="Normal 3 3 2 11 3 3 2 2" xfId="55465"/>
    <cellStyle name="Normal 3 3 2 11 3 3 3" xfId="35624"/>
    <cellStyle name="Normal 3 3 2 11 3 4" xfId="18075"/>
    <cellStyle name="Normal 3 3 2 11 3 4 2" xfId="47987"/>
    <cellStyle name="Normal 3 3 2 11 3 5" xfId="35621"/>
    <cellStyle name="Normal 3 3 2 11 4" xfId="5711"/>
    <cellStyle name="Normal 3 3 2 11 4 2" xfId="5712"/>
    <cellStyle name="Normal 3 3 2 11 4 2 2" xfId="25555"/>
    <cellStyle name="Normal 3 3 2 11 4 2 2 2" xfId="55467"/>
    <cellStyle name="Normal 3 3 2 11 4 2 3" xfId="35626"/>
    <cellStyle name="Normal 3 3 2 11 4 3" xfId="18077"/>
    <cellStyle name="Normal 3 3 2 11 4 3 2" xfId="47989"/>
    <cellStyle name="Normal 3 3 2 11 4 4" xfId="35625"/>
    <cellStyle name="Normal 3 3 2 11 5" xfId="5713"/>
    <cellStyle name="Normal 3 3 2 11 5 2" xfId="23059"/>
    <cellStyle name="Normal 3 3 2 11 5 2 2" xfId="52971"/>
    <cellStyle name="Normal 3 3 2 11 5 3" xfId="35627"/>
    <cellStyle name="Normal 3 3 2 11 6" xfId="15581"/>
    <cellStyle name="Normal 3 3 2 11 6 2" xfId="45493"/>
    <cellStyle name="Normal 3 3 2 11 7" xfId="30537"/>
    <cellStyle name="Normal 3 3 2 12" xfId="5714"/>
    <cellStyle name="Normal 3 3 2 12 2" xfId="5715"/>
    <cellStyle name="Normal 3 3 2 12 2 2" xfId="5716"/>
    <cellStyle name="Normal 3 3 2 12 2 2 2" xfId="5717"/>
    <cellStyle name="Normal 3 3 2 12 2 2 2 2" xfId="5718"/>
    <cellStyle name="Normal 3 3 2 12 2 2 2 2 2" xfId="25559"/>
    <cellStyle name="Normal 3 3 2 12 2 2 2 2 2 2" xfId="55471"/>
    <cellStyle name="Normal 3 3 2 12 2 2 2 2 3" xfId="35632"/>
    <cellStyle name="Normal 3 3 2 12 2 2 2 3" xfId="18081"/>
    <cellStyle name="Normal 3 3 2 12 2 2 2 3 2" xfId="47993"/>
    <cellStyle name="Normal 3 3 2 12 2 2 2 4" xfId="35631"/>
    <cellStyle name="Normal 3 3 2 12 2 2 3" xfId="5719"/>
    <cellStyle name="Normal 3 3 2 12 2 2 3 2" xfId="25558"/>
    <cellStyle name="Normal 3 3 2 12 2 2 3 2 2" xfId="55470"/>
    <cellStyle name="Normal 3 3 2 12 2 2 3 3" xfId="35633"/>
    <cellStyle name="Normal 3 3 2 12 2 2 4" xfId="18080"/>
    <cellStyle name="Normal 3 3 2 12 2 2 4 2" xfId="47992"/>
    <cellStyle name="Normal 3 3 2 12 2 2 5" xfId="35630"/>
    <cellStyle name="Normal 3 3 2 12 2 3" xfId="5720"/>
    <cellStyle name="Normal 3 3 2 12 2 3 2" xfId="5721"/>
    <cellStyle name="Normal 3 3 2 12 2 3 2 2" xfId="25560"/>
    <cellStyle name="Normal 3 3 2 12 2 3 2 2 2" xfId="55472"/>
    <cellStyle name="Normal 3 3 2 12 2 3 2 3" xfId="35635"/>
    <cellStyle name="Normal 3 3 2 12 2 3 3" xfId="18082"/>
    <cellStyle name="Normal 3 3 2 12 2 3 3 2" xfId="47994"/>
    <cellStyle name="Normal 3 3 2 12 2 3 4" xfId="35634"/>
    <cellStyle name="Normal 3 3 2 12 2 4" xfId="5722"/>
    <cellStyle name="Normal 3 3 2 12 2 4 2" xfId="25557"/>
    <cellStyle name="Normal 3 3 2 12 2 4 2 2" xfId="55469"/>
    <cellStyle name="Normal 3 3 2 12 2 4 3" xfId="35636"/>
    <cellStyle name="Normal 3 3 2 12 2 5" xfId="18079"/>
    <cellStyle name="Normal 3 3 2 12 2 5 2" xfId="47991"/>
    <cellStyle name="Normal 3 3 2 12 2 6" xfId="35629"/>
    <cellStyle name="Normal 3 3 2 12 3" xfId="5723"/>
    <cellStyle name="Normal 3 3 2 12 3 2" xfId="5724"/>
    <cellStyle name="Normal 3 3 2 12 3 2 2" xfId="5725"/>
    <cellStyle name="Normal 3 3 2 12 3 2 2 2" xfId="25562"/>
    <cellStyle name="Normal 3 3 2 12 3 2 2 2 2" xfId="55474"/>
    <cellStyle name="Normal 3 3 2 12 3 2 2 3" xfId="35639"/>
    <cellStyle name="Normal 3 3 2 12 3 2 3" xfId="18084"/>
    <cellStyle name="Normal 3 3 2 12 3 2 3 2" xfId="47996"/>
    <cellStyle name="Normal 3 3 2 12 3 2 4" xfId="35638"/>
    <cellStyle name="Normal 3 3 2 12 3 3" xfId="5726"/>
    <cellStyle name="Normal 3 3 2 12 3 3 2" xfId="25561"/>
    <cellStyle name="Normal 3 3 2 12 3 3 2 2" xfId="55473"/>
    <cellStyle name="Normal 3 3 2 12 3 3 3" xfId="35640"/>
    <cellStyle name="Normal 3 3 2 12 3 4" xfId="18083"/>
    <cellStyle name="Normal 3 3 2 12 3 4 2" xfId="47995"/>
    <cellStyle name="Normal 3 3 2 12 3 5" xfId="35637"/>
    <cellStyle name="Normal 3 3 2 12 4" xfId="5727"/>
    <cellStyle name="Normal 3 3 2 12 4 2" xfId="5728"/>
    <cellStyle name="Normal 3 3 2 12 4 2 2" xfId="25563"/>
    <cellStyle name="Normal 3 3 2 12 4 2 2 2" xfId="55475"/>
    <cellStyle name="Normal 3 3 2 12 4 2 3" xfId="35642"/>
    <cellStyle name="Normal 3 3 2 12 4 3" xfId="18085"/>
    <cellStyle name="Normal 3 3 2 12 4 3 2" xfId="47997"/>
    <cellStyle name="Normal 3 3 2 12 4 4" xfId="35641"/>
    <cellStyle name="Normal 3 3 2 12 5" xfId="5729"/>
    <cellStyle name="Normal 3 3 2 12 5 2" xfId="25556"/>
    <cellStyle name="Normal 3 3 2 12 5 2 2" xfId="55468"/>
    <cellStyle name="Normal 3 3 2 12 5 3" xfId="35643"/>
    <cellStyle name="Normal 3 3 2 12 6" xfId="18078"/>
    <cellStyle name="Normal 3 3 2 12 6 2" xfId="47990"/>
    <cellStyle name="Normal 3 3 2 12 7" xfId="35628"/>
    <cellStyle name="Normal 3 3 2 13" xfId="5730"/>
    <cellStyle name="Normal 3 3 2 13 2" xfId="5731"/>
    <cellStyle name="Normal 3 3 2 13 2 2" xfId="5732"/>
    <cellStyle name="Normal 3 3 2 13 2 2 2" xfId="5733"/>
    <cellStyle name="Normal 3 3 2 13 2 2 2 2" xfId="25566"/>
    <cellStyle name="Normal 3 3 2 13 2 2 2 2 2" xfId="55478"/>
    <cellStyle name="Normal 3 3 2 13 2 2 2 3" xfId="35647"/>
    <cellStyle name="Normal 3 3 2 13 2 2 3" xfId="18088"/>
    <cellStyle name="Normal 3 3 2 13 2 2 3 2" xfId="48000"/>
    <cellStyle name="Normal 3 3 2 13 2 2 4" xfId="35646"/>
    <cellStyle name="Normal 3 3 2 13 2 3" xfId="5734"/>
    <cellStyle name="Normal 3 3 2 13 2 3 2" xfId="25565"/>
    <cellStyle name="Normal 3 3 2 13 2 3 2 2" xfId="55477"/>
    <cellStyle name="Normal 3 3 2 13 2 3 3" xfId="35648"/>
    <cellStyle name="Normal 3 3 2 13 2 4" xfId="18087"/>
    <cellStyle name="Normal 3 3 2 13 2 4 2" xfId="47999"/>
    <cellStyle name="Normal 3 3 2 13 2 5" xfId="35645"/>
    <cellStyle name="Normal 3 3 2 13 3" xfId="5735"/>
    <cellStyle name="Normal 3 3 2 13 3 2" xfId="5736"/>
    <cellStyle name="Normal 3 3 2 13 3 2 2" xfId="25567"/>
    <cellStyle name="Normal 3 3 2 13 3 2 2 2" xfId="55479"/>
    <cellStyle name="Normal 3 3 2 13 3 2 3" xfId="35650"/>
    <cellStyle name="Normal 3 3 2 13 3 3" xfId="18089"/>
    <cellStyle name="Normal 3 3 2 13 3 3 2" xfId="48001"/>
    <cellStyle name="Normal 3 3 2 13 3 4" xfId="35649"/>
    <cellStyle name="Normal 3 3 2 13 4" xfId="5737"/>
    <cellStyle name="Normal 3 3 2 13 4 2" xfId="25564"/>
    <cellStyle name="Normal 3 3 2 13 4 2 2" xfId="55476"/>
    <cellStyle name="Normal 3 3 2 13 4 3" xfId="35651"/>
    <cellStyle name="Normal 3 3 2 13 5" xfId="18086"/>
    <cellStyle name="Normal 3 3 2 13 5 2" xfId="47998"/>
    <cellStyle name="Normal 3 3 2 13 6" xfId="35644"/>
    <cellStyle name="Normal 3 3 2 14" xfId="5738"/>
    <cellStyle name="Normal 3 3 2 14 2" xfId="5739"/>
    <cellStyle name="Normal 3 3 2 14 2 2" xfId="5740"/>
    <cellStyle name="Normal 3 3 2 14 2 2 2" xfId="5741"/>
    <cellStyle name="Normal 3 3 2 14 2 2 2 2" xfId="25570"/>
    <cellStyle name="Normal 3 3 2 14 2 2 2 2 2" xfId="55482"/>
    <cellStyle name="Normal 3 3 2 14 2 2 2 3" xfId="35655"/>
    <cellStyle name="Normal 3 3 2 14 2 2 3" xfId="18092"/>
    <cellStyle name="Normal 3 3 2 14 2 2 3 2" xfId="48004"/>
    <cellStyle name="Normal 3 3 2 14 2 2 4" xfId="35654"/>
    <cellStyle name="Normal 3 3 2 14 2 3" xfId="5742"/>
    <cellStyle name="Normal 3 3 2 14 2 3 2" xfId="25569"/>
    <cellStyle name="Normal 3 3 2 14 2 3 2 2" xfId="55481"/>
    <cellStyle name="Normal 3 3 2 14 2 3 3" xfId="35656"/>
    <cellStyle name="Normal 3 3 2 14 2 4" xfId="18091"/>
    <cellStyle name="Normal 3 3 2 14 2 4 2" xfId="48003"/>
    <cellStyle name="Normal 3 3 2 14 2 5" xfId="35653"/>
    <cellStyle name="Normal 3 3 2 14 3" xfId="5743"/>
    <cellStyle name="Normal 3 3 2 14 3 2" xfId="5744"/>
    <cellStyle name="Normal 3 3 2 14 3 2 2" xfId="25571"/>
    <cellStyle name="Normal 3 3 2 14 3 2 2 2" xfId="55483"/>
    <cellStyle name="Normal 3 3 2 14 3 2 3" xfId="35658"/>
    <cellStyle name="Normal 3 3 2 14 3 3" xfId="18093"/>
    <cellStyle name="Normal 3 3 2 14 3 3 2" xfId="48005"/>
    <cellStyle name="Normal 3 3 2 14 3 4" xfId="35657"/>
    <cellStyle name="Normal 3 3 2 14 4" xfId="5745"/>
    <cellStyle name="Normal 3 3 2 14 4 2" xfId="25568"/>
    <cellStyle name="Normal 3 3 2 14 4 2 2" xfId="55480"/>
    <cellStyle name="Normal 3 3 2 14 4 3" xfId="35659"/>
    <cellStyle name="Normal 3 3 2 14 5" xfId="18090"/>
    <cellStyle name="Normal 3 3 2 14 5 2" xfId="48002"/>
    <cellStyle name="Normal 3 3 2 14 6" xfId="35652"/>
    <cellStyle name="Normal 3 3 2 15" xfId="5746"/>
    <cellStyle name="Normal 3 3 2 15 2" xfId="5747"/>
    <cellStyle name="Normal 3 3 2 15 2 2" xfId="5748"/>
    <cellStyle name="Normal 3 3 2 15 2 2 2" xfId="25573"/>
    <cellStyle name="Normal 3 3 2 15 2 2 2 2" xfId="55485"/>
    <cellStyle name="Normal 3 3 2 15 2 2 3" xfId="35662"/>
    <cellStyle name="Normal 3 3 2 15 2 3" xfId="18095"/>
    <cellStyle name="Normal 3 3 2 15 2 3 2" xfId="48007"/>
    <cellStyle name="Normal 3 3 2 15 2 4" xfId="35661"/>
    <cellStyle name="Normal 3 3 2 15 3" xfId="5749"/>
    <cellStyle name="Normal 3 3 2 15 3 2" xfId="25572"/>
    <cellStyle name="Normal 3 3 2 15 3 2 2" xfId="55484"/>
    <cellStyle name="Normal 3 3 2 15 3 3" xfId="35663"/>
    <cellStyle name="Normal 3 3 2 15 4" xfId="18094"/>
    <cellStyle name="Normal 3 3 2 15 4 2" xfId="48006"/>
    <cellStyle name="Normal 3 3 2 15 5" xfId="35660"/>
    <cellStyle name="Normal 3 3 2 16" xfId="5750"/>
    <cellStyle name="Normal 3 3 2 16 2" xfId="5751"/>
    <cellStyle name="Normal 3 3 2 16 2 2" xfId="25574"/>
    <cellStyle name="Normal 3 3 2 16 2 2 2" xfId="55486"/>
    <cellStyle name="Normal 3 3 2 16 2 3" xfId="35665"/>
    <cellStyle name="Normal 3 3 2 16 3" xfId="18096"/>
    <cellStyle name="Normal 3 3 2 16 3 2" xfId="48008"/>
    <cellStyle name="Normal 3 3 2 16 4" xfId="35664"/>
    <cellStyle name="Normal 3 3 2 17" xfId="5752"/>
    <cellStyle name="Normal 3 3 2 17 2" xfId="22559"/>
    <cellStyle name="Normal 3 3 2 17 2 2" xfId="52471"/>
    <cellStyle name="Normal 3 3 2 17 3" xfId="35666"/>
    <cellStyle name="Normal 3 3 2 18" xfId="15081"/>
    <cellStyle name="Normal 3 3 2 18 2" xfId="44993"/>
    <cellStyle name="Normal 3 3 2 19" xfId="30037"/>
    <cellStyle name="Normal 3 3 2 2" xfId="75"/>
    <cellStyle name="Normal 3 3 2 2 10" xfId="5753"/>
    <cellStyle name="Normal 3 3 2 2 10 2" xfId="5754"/>
    <cellStyle name="Normal 3 3 2 2 10 2 2" xfId="5755"/>
    <cellStyle name="Normal 3 3 2 2 10 2 2 2" xfId="5756"/>
    <cellStyle name="Normal 3 3 2 2 10 2 2 2 2" xfId="25577"/>
    <cellStyle name="Normal 3 3 2 2 10 2 2 2 2 2" xfId="55489"/>
    <cellStyle name="Normal 3 3 2 2 10 2 2 2 3" xfId="35670"/>
    <cellStyle name="Normal 3 3 2 2 10 2 2 3" xfId="18099"/>
    <cellStyle name="Normal 3 3 2 2 10 2 2 3 2" xfId="48011"/>
    <cellStyle name="Normal 3 3 2 2 10 2 2 4" xfId="35669"/>
    <cellStyle name="Normal 3 3 2 2 10 2 3" xfId="5757"/>
    <cellStyle name="Normal 3 3 2 2 10 2 3 2" xfId="25576"/>
    <cellStyle name="Normal 3 3 2 2 10 2 3 2 2" xfId="55488"/>
    <cellStyle name="Normal 3 3 2 2 10 2 3 3" xfId="35671"/>
    <cellStyle name="Normal 3 3 2 2 10 2 4" xfId="18098"/>
    <cellStyle name="Normal 3 3 2 2 10 2 4 2" xfId="48010"/>
    <cellStyle name="Normal 3 3 2 2 10 2 5" xfId="35668"/>
    <cellStyle name="Normal 3 3 2 2 10 3" xfId="5758"/>
    <cellStyle name="Normal 3 3 2 2 10 3 2" xfId="5759"/>
    <cellStyle name="Normal 3 3 2 2 10 3 2 2" xfId="25578"/>
    <cellStyle name="Normal 3 3 2 2 10 3 2 2 2" xfId="55490"/>
    <cellStyle name="Normal 3 3 2 2 10 3 2 3" xfId="35673"/>
    <cellStyle name="Normal 3 3 2 2 10 3 3" xfId="18100"/>
    <cellStyle name="Normal 3 3 2 2 10 3 3 2" xfId="48012"/>
    <cellStyle name="Normal 3 3 2 2 10 3 4" xfId="35672"/>
    <cellStyle name="Normal 3 3 2 2 10 4" xfId="5760"/>
    <cellStyle name="Normal 3 3 2 2 10 4 2" xfId="25575"/>
    <cellStyle name="Normal 3 3 2 2 10 4 2 2" xfId="55487"/>
    <cellStyle name="Normal 3 3 2 2 10 4 3" xfId="35674"/>
    <cellStyle name="Normal 3 3 2 2 10 5" xfId="18097"/>
    <cellStyle name="Normal 3 3 2 2 10 5 2" xfId="48009"/>
    <cellStyle name="Normal 3 3 2 2 10 6" xfId="35667"/>
    <cellStyle name="Normal 3 3 2 2 11" xfId="5761"/>
    <cellStyle name="Normal 3 3 2 2 11 2" xfId="5762"/>
    <cellStyle name="Normal 3 3 2 2 11 2 2" xfId="5763"/>
    <cellStyle name="Normal 3 3 2 2 11 2 2 2" xfId="5764"/>
    <cellStyle name="Normal 3 3 2 2 11 2 2 2 2" xfId="25581"/>
    <cellStyle name="Normal 3 3 2 2 11 2 2 2 2 2" xfId="55493"/>
    <cellStyle name="Normal 3 3 2 2 11 2 2 2 3" xfId="35678"/>
    <cellStyle name="Normal 3 3 2 2 11 2 2 3" xfId="18103"/>
    <cellStyle name="Normal 3 3 2 2 11 2 2 3 2" xfId="48015"/>
    <cellStyle name="Normal 3 3 2 2 11 2 2 4" xfId="35677"/>
    <cellStyle name="Normal 3 3 2 2 11 2 3" xfId="5765"/>
    <cellStyle name="Normal 3 3 2 2 11 2 3 2" xfId="25580"/>
    <cellStyle name="Normal 3 3 2 2 11 2 3 2 2" xfId="55492"/>
    <cellStyle name="Normal 3 3 2 2 11 2 3 3" xfId="35679"/>
    <cellStyle name="Normal 3 3 2 2 11 2 4" xfId="18102"/>
    <cellStyle name="Normal 3 3 2 2 11 2 4 2" xfId="48014"/>
    <cellStyle name="Normal 3 3 2 2 11 2 5" xfId="35676"/>
    <cellStyle name="Normal 3 3 2 2 11 3" xfId="5766"/>
    <cellStyle name="Normal 3 3 2 2 11 3 2" xfId="5767"/>
    <cellStyle name="Normal 3 3 2 2 11 3 2 2" xfId="25582"/>
    <cellStyle name="Normal 3 3 2 2 11 3 2 2 2" xfId="55494"/>
    <cellStyle name="Normal 3 3 2 2 11 3 2 3" xfId="35681"/>
    <cellStyle name="Normal 3 3 2 2 11 3 3" xfId="18104"/>
    <cellStyle name="Normal 3 3 2 2 11 3 3 2" xfId="48016"/>
    <cellStyle name="Normal 3 3 2 2 11 3 4" xfId="35680"/>
    <cellStyle name="Normal 3 3 2 2 11 4" xfId="5768"/>
    <cellStyle name="Normal 3 3 2 2 11 4 2" xfId="25579"/>
    <cellStyle name="Normal 3 3 2 2 11 4 2 2" xfId="55491"/>
    <cellStyle name="Normal 3 3 2 2 11 4 3" xfId="35682"/>
    <cellStyle name="Normal 3 3 2 2 11 5" xfId="18101"/>
    <cellStyle name="Normal 3 3 2 2 11 5 2" xfId="48013"/>
    <cellStyle name="Normal 3 3 2 2 11 6" xfId="35675"/>
    <cellStyle name="Normal 3 3 2 2 12" xfId="5769"/>
    <cellStyle name="Normal 3 3 2 2 12 2" xfId="5770"/>
    <cellStyle name="Normal 3 3 2 2 12 2 2" xfId="5771"/>
    <cellStyle name="Normal 3 3 2 2 12 2 2 2" xfId="25584"/>
    <cellStyle name="Normal 3 3 2 2 12 2 2 2 2" xfId="55496"/>
    <cellStyle name="Normal 3 3 2 2 12 2 2 3" xfId="35685"/>
    <cellStyle name="Normal 3 3 2 2 12 2 3" xfId="18106"/>
    <cellStyle name="Normal 3 3 2 2 12 2 3 2" xfId="48018"/>
    <cellStyle name="Normal 3 3 2 2 12 2 4" xfId="35684"/>
    <cellStyle name="Normal 3 3 2 2 12 3" xfId="5772"/>
    <cellStyle name="Normal 3 3 2 2 12 3 2" xfId="25583"/>
    <cellStyle name="Normal 3 3 2 2 12 3 2 2" xfId="55495"/>
    <cellStyle name="Normal 3 3 2 2 12 3 3" xfId="35686"/>
    <cellStyle name="Normal 3 3 2 2 12 4" xfId="18105"/>
    <cellStyle name="Normal 3 3 2 2 12 4 2" xfId="48017"/>
    <cellStyle name="Normal 3 3 2 2 12 5" xfId="35683"/>
    <cellStyle name="Normal 3 3 2 2 13" xfId="5773"/>
    <cellStyle name="Normal 3 3 2 2 13 2" xfId="5774"/>
    <cellStyle name="Normal 3 3 2 2 13 2 2" xfId="25585"/>
    <cellStyle name="Normal 3 3 2 2 13 2 2 2" xfId="55497"/>
    <cellStyle name="Normal 3 3 2 2 13 2 3" xfId="35688"/>
    <cellStyle name="Normal 3 3 2 2 13 3" xfId="18107"/>
    <cellStyle name="Normal 3 3 2 2 13 3 2" xfId="48019"/>
    <cellStyle name="Normal 3 3 2 2 13 4" xfId="35687"/>
    <cellStyle name="Normal 3 3 2 2 14" xfId="5775"/>
    <cellStyle name="Normal 3 3 2 2 14 2" xfId="22565"/>
    <cellStyle name="Normal 3 3 2 2 14 2 2" xfId="52477"/>
    <cellStyle name="Normal 3 3 2 2 14 3" xfId="35689"/>
    <cellStyle name="Normal 3 3 2 2 15" xfId="15087"/>
    <cellStyle name="Normal 3 3 2 2 15 2" xfId="44999"/>
    <cellStyle name="Normal 3 3 2 2 16" xfId="30043"/>
    <cellStyle name="Normal 3 3 2 2 17" xfId="59963"/>
    <cellStyle name="Normal 3 3 2 2 2" xfId="99"/>
    <cellStyle name="Normal 3 3 2 2 2 10" xfId="5776"/>
    <cellStyle name="Normal 3 3 2 2 2 10 2" xfId="5777"/>
    <cellStyle name="Normal 3 3 2 2 2 10 2 2" xfId="5778"/>
    <cellStyle name="Normal 3 3 2 2 2 10 2 2 2" xfId="5779"/>
    <cellStyle name="Normal 3 3 2 2 2 10 2 2 2 2" xfId="25588"/>
    <cellStyle name="Normal 3 3 2 2 2 10 2 2 2 2 2" xfId="55500"/>
    <cellStyle name="Normal 3 3 2 2 2 10 2 2 2 3" xfId="35693"/>
    <cellStyle name="Normal 3 3 2 2 2 10 2 2 3" xfId="18110"/>
    <cellStyle name="Normal 3 3 2 2 2 10 2 2 3 2" xfId="48022"/>
    <cellStyle name="Normal 3 3 2 2 2 10 2 2 4" xfId="35692"/>
    <cellStyle name="Normal 3 3 2 2 2 10 2 3" xfId="5780"/>
    <cellStyle name="Normal 3 3 2 2 2 10 2 3 2" xfId="25587"/>
    <cellStyle name="Normal 3 3 2 2 2 10 2 3 2 2" xfId="55499"/>
    <cellStyle name="Normal 3 3 2 2 2 10 2 3 3" xfId="35694"/>
    <cellStyle name="Normal 3 3 2 2 2 10 2 4" xfId="18109"/>
    <cellStyle name="Normal 3 3 2 2 2 10 2 4 2" xfId="48021"/>
    <cellStyle name="Normal 3 3 2 2 2 10 2 5" xfId="35691"/>
    <cellStyle name="Normal 3 3 2 2 2 10 3" xfId="5781"/>
    <cellStyle name="Normal 3 3 2 2 2 10 3 2" xfId="5782"/>
    <cellStyle name="Normal 3 3 2 2 2 10 3 2 2" xfId="25589"/>
    <cellStyle name="Normal 3 3 2 2 2 10 3 2 2 2" xfId="55501"/>
    <cellStyle name="Normal 3 3 2 2 2 10 3 2 3" xfId="35696"/>
    <cellStyle name="Normal 3 3 2 2 2 10 3 3" xfId="18111"/>
    <cellStyle name="Normal 3 3 2 2 2 10 3 3 2" xfId="48023"/>
    <cellStyle name="Normal 3 3 2 2 2 10 3 4" xfId="35695"/>
    <cellStyle name="Normal 3 3 2 2 2 10 4" xfId="5783"/>
    <cellStyle name="Normal 3 3 2 2 2 10 4 2" xfId="25586"/>
    <cellStyle name="Normal 3 3 2 2 2 10 4 2 2" xfId="55498"/>
    <cellStyle name="Normal 3 3 2 2 2 10 4 3" xfId="35697"/>
    <cellStyle name="Normal 3 3 2 2 2 10 5" xfId="18108"/>
    <cellStyle name="Normal 3 3 2 2 2 10 5 2" xfId="48020"/>
    <cellStyle name="Normal 3 3 2 2 2 10 6" xfId="35690"/>
    <cellStyle name="Normal 3 3 2 2 2 11" xfId="5784"/>
    <cellStyle name="Normal 3 3 2 2 2 11 2" xfId="5785"/>
    <cellStyle name="Normal 3 3 2 2 2 11 2 2" xfId="5786"/>
    <cellStyle name="Normal 3 3 2 2 2 11 2 2 2" xfId="25591"/>
    <cellStyle name="Normal 3 3 2 2 2 11 2 2 2 2" xfId="55503"/>
    <cellStyle name="Normal 3 3 2 2 2 11 2 2 3" xfId="35700"/>
    <cellStyle name="Normal 3 3 2 2 2 11 2 3" xfId="18113"/>
    <cellStyle name="Normal 3 3 2 2 2 11 2 3 2" xfId="48025"/>
    <cellStyle name="Normal 3 3 2 2 2 11 2 4" xfId="35699"/>
    <cellStyle name="Normal 3 3 2 2 2 11 3" xfId="5787"/>
    <cellStyle name="Normal 3 3 2 2 2 11 3 2" xfId="25590"/>
    <cellStyle name="Normal 3 3 2 2 2 11 3 2 2" xfId="55502"/>
    <cellStyle name="Normal 3 3 2 2 2 11 3 3" xfId="35701"/>
    <cellStyle name="Normal 3 3 2 2 2 11 4" xfId="18112"/>
    <cellStyle name="Normal 3 3 2 2 2 11 4 2" xfId="48024"/>
    <cellStyle name="Normal 3 3 2 2 2 11 5" xfId="35698"/>
    <cellStyle name="Normal 3 3 2 2 2 12" xfId="5788"/>
    <cellStyle name="Normal 3 3 2 2 2 12 2" xfId="5789"/>
    <cellStyle name="Normal 3 3 2 2 2 12 2 2" xfId="25592"/>
    <cellStyle name="Normal 3 3 2 2 2 12 2 2 2" xfId="55504"/>
    <cellStyle name="Normal 3 3 2 2 2 12 2 3" xfId="35703"/>
    <cellStyle name="Normal 3 3 2 2 2 12 3" xfId="18114"/>
    <cellStyle name="Normal 3 3 2 2 2 12 3 2" xfId="48026"/>
    <cellStyle name="Normal 3 3 2 2 2 12 4" xfId="35702"/>
    <cellStyle name="Normal 3 3 2 2 2 13" xfId="5790"/>
    <cellStyle name="Normal 3 3 2 2 2 13 2" xfId="22589"/>
    <cellStyle name="Normal 3 3 2 2 2 13 2 2" xfId="52501"/>
    <cellStyle name="Normal 3 3 2 2 2 13 3" xfId="35704"/>
    <cellStyle name="Normal 3 3 2 2 2 14" xfId="15111"/>
    <cellStyle name="Normal 3 3 2 2 2 14 2" xfId="45023"/>
    <cellStyle name="Normal 3 3 2 2 2 15" xfId="30067"/>
    <cellStyle name="Normal 3 3 2 2 2 16" xfId="59964"/>
    <cellStyle name="Normal 3 3 2 2 2 2" xfId="148"/>
    <cellStyle name="Normal 3 3 2 2 2 2 10" xfId="5791"/>
    <cellStyle name="Normal 3 3 2 2 2 2 10 2" xfId="5792"/>
    <cellStyle name="Normal 3 3 2 2 2 2 10 2 2" xfId="25593"/>
    <cellStyle name="Normal 3 3 2 2 2 2 10 2 2 2" xfId="55505"/>
    <cellStyle name="Normal 3 3 2 2 2 2 10 2 3" xfId="35706"/>
    <cellStyle name="Normal 3 3 2 2 2 2 10 3" xfId="18115"/>
    <cellStyle name="Normal 3 3 2 2 2 2 10 3 2" xfId="48027"/>
    <cellStyle name="Normal 3 3 2 2 2 2 10 4" xfId="35705"/>
    <cellStyle name="Normal 3 3 2 2 2 2 11" xfId="5793"/>
    <cellStyle name="Normal 3 3 2 2 2 2 11 2" xfId="22612"/>
    <cellStyle name="Normal 3 3 2 2 2 2 11 2 2" xfId="52524"/>
    <cellStyle name="Normal 3 3 2 2 2 2 11 3" xfId="35707"/>
    <cellStyle name="Normal 3 3 2 2 2 2 12" xfId="15134"/>
    <cellStyle name="Normal 3 3 2 2 2 2 12 2" xfId="45046"/>
    <cellStyle name="Normal 3 3 2 2 2 2 13" xfId="30090"/>
    <cellStyle name="Normal 3 3 2 2 2 2 14" xfId="60008"/>
    <cellStyle name="Normal 3 3 2 2 2 2 2" xfId="403"/>
    <cellStyle name="Normal 3 3 2 2 2 2 2 2" xfId="5794"/>
    <cellStyle name="Normal 3 3 2 2 2 2 2 2 2" xfId="5795"/>
    <cellStyle name="Normal 3 3 2 2 2 2 2 2 2 2" xfId="5796"/>
    <cellStyle name="Normal 3 3 2 2 2 2 2 2 2 2 2" xfId="5797"/>
    <cellStyle name="Normal 3 3 2 2 2 2 2 2 2 2 2 2" xfId="25596"/>
    <cellStyle name="Normal 3 3 2 2 2 2 2 2 2 2 2 2 2" xfId="55508"/>
    <cellStyle name="Normal 3 3 2 2 2 2 2 2 2 2 2 3" xfId="35711"/>
    <cellStyle name="Normal 3 3 2 2 2 2 2 2 2 2 3" xfId="18118"/>
    <cellStyle name="Normal 3 3 2 2 2 2 2 2 2 2 3 2" xfId="48030"/>
    <cellStyle name="Normal 3 3 2 2 2 2 2 2 2 2 4" xfId="35710"/>
    <cellStyle name="Normal 3 3 2 2 2 2 2 2 2 3" xfId="5798"/>
    <cellStyle name="Normal 3 3 2 2 2 2 2 2 2 3 2" xfId="25595"/>
    <cellStyle name="Normal 3 3 2 2 2 2 2 2 2 3 2 2" xfId="55507"/>
    <cellStyle name="Normal 3 3 2 2 2 2 2 2 2 3 3" xfId="35712"/>
    <cellStyle name="Normal 3 3 2 2 2 2 2 2 2 4" xfId="18117"/>
    <cellStyle name="Normal 3 3 2 2 2 2 2 2 2 4 2" xfId="48029"/>
    <cellStyle name="Normal 3 3 2 2 2 2 2 2 2 5" xfId="35709"/>
    <cellStyle name="Normal 3 3 2 2 2 2 2 2 3" xfId="5799"/>
    <cellStyle name="Normal 3 3 2 2 2 2 2 2 3 2" xfId="5800"/>
    <cellStyle name="Normal 3 3 2 2 2 2 2 2 3 2 2" xfId="25597"/>
    <cellStyle name="Normal 3 3 2 2 2 2 2 2 3 2 2 2" xfId="55509"/>
    <cellStyle name="Normal 3 3 2 2 2 2 2 2 3 2 3" xfId="35714"/>
    <cellStyle name="Normal 3 3 2 2 2 2 2 2 3 3" xfId="18119"/>
    <cellStyle name="Normal 3 3 2 2 2 2 2 2 3 3 2" xfId="48031"/>
    <cellStyle name="Normal 3 3 2 2 2 2 2 2 3 4" xfId="35713"/>
    <cellStyle name="Normal 3 3 2 2 2 2 2 2 4" xfId="5801"/>
    <cellStyle name="Normal 3 3 2 2 2 2 2 2 4 2" xfId="25594"/>
    <cellStyle name="Normal 3 3 2 2 2 2 2 2 4 2 2" xfId="55506"/>
    <cellStyle name="Normal 3 3 2 2 2 2 2 2 4 3" xfId="35715"/>
    <cellStyle name="Normal 3 3 2 2 2 2 2 2 5" xfId="18116"/>
    <cellStyle name="Normal 3 3 2 2 2 2 2 2 5 2" xfId="48028"/>
    <cellStyle name="Normal 3 3 2 2 2 2 2 2 6" xfId="35708"/>
    <cellStyle name="Normal 3 3 2 2 2 2 2 3" xfId="5802"/>
    <cellStyle name="Normal 3 3 2 2 2 2 2 3 2" xfId="5803"/>
    <cellStyle name="Normal 3 3 2 2 2 2 2 3 2 2" xfId="5804"/>
    <cellStyle name="Normal 3 3 2 2 2 2 2 3 2 2 2" xfId="5805"/>
    <cellStyle name="Normal 3 3 2 2 2 2 2 3 2 2 2 2" xfId="25600"/>
    <cellStyle name="Normal 3 3 2 2 2 2 2 3 2 2 2 2 2" xfId="55512"/>
    <cellStyle name="Normal 3 3 2 2 2 2 2 3 2 2 2 3" xfId="35719"/>
    <cellStyle name="Normal 3 3 2 2 2 2 2 3 2 2 3" xfId="18122"/>
    <cellStyle name="Normal 3 3 2 2 2 2 2 3 2 2 3 2" xfId="48034"/>
    <cellStyle name="Normal 3 3 2 2 2 2 2 3 2 2 4" xfId="35718"/>
    <cellStyle name="Normal 3 3 2 2 2 2 2 3 2 3" xfId="5806"/>
    <cellStyle name="Normal 3 3 2 2 2 2 2 3 2 3 2" xfId="25599"/>
    <cellStyle name="Normal 3 3 2 2 2 2 2 3 2 3 2 2" xfId="55511"/>
    <cellStyle name="Normal 3 3 2 2 2 2 2 3 2 3 3" xfId="35720"/>
    <cellStyle name="Normal 3 3 2 2 2 2 2 3 2 4" xfId="18121"/>
    <cellStyle name="Normal 3 3 2 2 2 2 2 3 2 4 2" xfId="48033"/>
    <cellStyle name="Normal 3 3 2 2 2 2 2 3 2 5" xfId="35717"/>
    <cellStyle name="Normal 3 3 2 2 2 2 2 3 3" xfId="5807"/>
    <cellStyle name="Normal 3 3 2 2 2 2 2 3 3 2" xfId="5808"/>
    <cellStyle name="Normal 3 3 2 2 2 2 2 3 3 2 2" xfId="25601"/>
    <cellStyle name="Normal 3 3 2 2 2 2 2 3 3 2 2 2" xfId="55513"/>
    <cellStyle name="Normal 3 3 2 2 2 2 2 3 3 2 3" xfId="35722"/>
    <cellStyle name="Normal 3 3 2 2 2 2 2 3 3 3" xfId="18123"/>
    <cellStyle name="Normal 3 3 2 2 2 2 2 3 3 3 2" xfId="48035"/>
    <cellStyle name="Normal 3 3 2 2 2 2 2 3 3 4" xfId="35721"/>
    <cellStyle name="Normal 3 3 2 2 2 2 2 3 4" xfId="5809"/>
    <cellStyle name="Normal 3 3 2 2 2 2 2 3 4 2" xfId="25598"/>
    <cellStyle name="Normal 3 3 2 2 2 2 2 3 4 2 2" xfId="55510"/>
    <cellStyle name="Normal 3 3 2 2 2 2 2 3 4 3" xfId="35723"/>
    <cellStyle name="Normal 3 3 2 2 2 2 2 3 5" xfId="18120"/>
    <cellStyle name="Normal 3 3 2 2 2 2 2 3 5 2" xfId="48032"/>
    <cellStyle name="Normal 3 3 2 2 2 2 2 3 6" xfId="35716"/>
    <cellStyle name="Normal 3 3 2 2 2 2 2 4" xfId="5810"/>
    <cellStyle name="Normal 3 3 2 2 2 2 2 4 2" xfId="5811"/>
    <cellStyle name="Normal 3 3 2 2 2 2 2 4 2 2" xfId="5812"/>
    <cellStyle name="Normal 3 3 2 2 2 2 2 4 2 2 2" xfId="25603"/>
    <cellStyle name="Normal 3 3 2 2 2 2 2 4 2 2 2 2" xfId="55515"/>
    <cellStyle name="Normal 3 3 2 2 2 2 2 4 2 2 3" xfId="35726"/>
    <cellStyle name="Normal 3 3 2 2 2 2 2 4 2 3" xfId="18125"/>
    <cellStyle name="Normal 3 3 2 2 2 2 2 4 2 3 2" xfId="48037"/>
    <cellStyle name="Normal 3 3 2 2 2 2 2 4 2 4" xfId="35725"/>
    <cellStyle name="Normal 3 3 2 2 2 2 2 4 3" xfId="5813"/>
    <cellStyle name="Normal 3 3 2 2 2 2 2 4 3 2" xfId="25602"/>
    <cellStyle name="Normal 3 3 2 2 2 2 2 4 3 2 2" xfId="55514"/>
    <cellStyle name="Normal 3 3 2 2 2 2 2 4 3 3" xfId="35727"/>
    <cellStyle name="Normal 3 3 2 2 2 2 2 4 4" xfId="18124"/>
    <cellStyle name="Normal 3 3 2 2 2 2 2 4 4 2" xfId="48036"/>
    <cellStyle name="Normal 3 3 2 2 2 2 2 4 5" xfId="35724"/>
    <cellStyle name="Normal 3 3 2 2 2 2 2 5" xfId="5814"/>
    <cellStyle name="Normal 3 3 2 2 2 2 2 5 2" xfId="5815"/>
    <cellStyle name="Normal 3 3 2 2 2 2 2 5 2 2" xfId="25604"/>
    <cellStyle name="Normal 3 3 2 2 2 2 2 5 2 2 2" xfId="55516"/>
    <cellStyle name="Normal 3 3 2 2 2 2 2 5 2 3" xfId="35729"/>
    <cellStyle name="Normal 3 3 2 2 2 2 2 5 3" xfId="18126"/>
    <cellStyle name="Normal 3 3 2 2 2 2 2 5 3 2" xfId="48038"/>
    <cellStyle name="Normal 3 3 2 2 2 2 2 5 4" xfId="35728"/>
    <cellStyle name="Normal 3 3 2 2 2 2 2 6" xfId="5816"/>
    <cellStyle name="Normal 3 3 2 2 2 2 2 6 2" xfId="22866"/>
    <cellStyle name="Normal 3 3 2 2 2 2 2 6 2 2" xfId="52778"/>
    <cellStyle name="Normal 3 3 2 2 2 2 2 6 3" xfId="35730"/>
    <cellStyle name="Normal 3 3 2 2 2 2 2 7" xfId="15388"/>
    <cellStyle name="Normal 3 3 2 2 2 2 2 7 2" xfId="45300"/>
    <cellStyle name="Normal 3 3 2 2 2 2 2 8" xfId="30344"/>
    <cellStyle name="Normal 3 3 2 2 2 2 3" xfId="279"/>
    <cellStyle name="Normal 3 3 2 2 2 2 3 2" xfId="5817"/>
    <cellStyle name="Normal 3 3 2 2 2 2 3 2 2" xfId="5818"/>
    <cellStyle name="Normal 3 3 2 2 2 2 3 2 2 2" xfId="5819"/>
    <cellStyle name="Normal 3 3 2 2 2 2 3 2 2 2 2" xfId="5820"/>
    <cellStyle name="Normal 3 3 2 2 2 2 3 2 2 2 2 2" xfId="25607"/>
    <cellStyle name="Normal 3 3 2 2 2 2 3 2 2 2 2 2 2" xfId="55519"/>
    <cellStyle name="Normal 3 3 2 2 2 2 3 2 2 2 2 3" xfId="35734"/>
    <cellStyle name="Normal 3 3 2 2 2 2 3 2 2 2 3" xfId="18129"/>
    <cellStyle name="Normal 3 3 2 2 2 2 3 2 2 2 3 2" xfId="48041"/>
    <cellStyle name="Normal 3 3 2 2 2 2 3 2 2 2 4" xfId="35733"/>
    <cellStyle name="Normal 3 3 2 2 2 2 3 2 2 3" xfId="5821"/>
    <cellStyle name="Normal 3 3 2 2 2 2 3 2 2 3 2" xfId="25606"/>
    <cellStyle name="Normal 3 3 2 2 2 2 3 2 2 3 2 2" xfId="55518"/>
    <cellStyle name="Normal 3 3 2 2 2 2 3 2 2 3 3" xfId="35735"/>
    <cellStyle name="Normal 3 3 2 2 2 2 3 2 2 4" xfId="18128"/>
    <cellStyle name="Normal 3 3 2 2 2 2 3 2 2 4 2" xfId="48040"/>
    <cellStyle name="Normal 3 3 2 2 2 2 3 2 2 5" xfId="35732"/>
    <cellStyle name="Normal 3 3 2 2 2 2 3 2 3" xfId="5822"/>
    <cellStyle name="Normal 3 3 2 2 2 2 3 2 3 2" xfId="5823"/>
    <cellStyle name="Normal 3 3 2 2 2 2 3 2 3 2 2" xfId="25608"/>
    <cellStyle name="Normal 3 3 2 2 2 2 3 2 3 2 2 2" xfId="55520"/>
    <cellStyle name="Normal 3 3 2 2 2 2 3 2 3 2 3" xfId="35737"/>
    <cellStyle name="Normal 3 3 2 2 2 2 3 2 3 3" xfId="18130"/>
    <cellStyle name="Normal 3 3 2 2 2 2 3 2 3 3 2" xfId="48042"/>
    <cellStyle name="Normal 3 3 2 2 2 2 3 2 3 4" xfId="35736"/>
    <cellStyle name="Normal 3 3 2 2 2 2 3 2 4" xfId="5824"/>
    <cellStyle name="Normal 3 3 2 2 2 2 3 2 4 2" xfId="25605"/>
    <cellStyle name="Normal 3 3 2 2 2 2 3 2 4 2 2" xfId="55517"/>
    <cellStyle name="Normal 3 3 2 2 2 2 3 2 4 3" xfId="35738"/>
    <cellStyle name="Normal 3 3 2 2 2 2 3 2 5" xfId="18127"/>
    <cellStyle name="Normal 3 3 2 2 2 2 3 2 5 2" xfId="48039"/>
    <cellStyle name="Normal 3 3 2 2 2 2 3 2 6" xfId="35731"/>
    <cellStyle name="Normal 3 3 2 2 2 2 3 3" xfId="5825"/>
    <cellStyle name="Normal 3 3 2 2 2 2 3 3 2" xfId="5826"/>
    <cellStyle name="Normal 3 3 2 2 2 2 3 3 2 2" xfId="5827"/>
    <cellStyle name="Normal 3 3 2 2 2 2 3 3 2 2 2" xfId="5828"/>
    <cellStyle name="Normal 3 3 2 2 2 2 3 3 2 2 2 2" xfId="25611"/>
    <cellStyle name="Normal 3 3 2 2 2 2 3 3 2 2 2 2 2" xfId="55523"/>
    <cellStyle name="Normal 3 3 2 2 2 2 3 3 2 2 2 3" xfId="35742"/>
    <cellStyle name="Normal 3 3 2 2 2 2 3 3 2 2 3" xfId="18133"/>
    <cellStyle name="Normal 3 3 2 2 2 2 3 3 2 2 3 2" xfId="48045"/>
    <cellStyle name="Normal 3 3 2 2 2 2 3 3 2 2 4" xfId="35741"/>
    <cellStyle name="Normal 3 3 2 2 2 2 3 3 2 3" xfId="5829"/>
    <cellStyle name="Normal 3 3 2 2 2 2 3 3 2 3 2" xfId="25610"/>
    <cellStyle name="Normal 3 3 2 2 2 2 3 3 2 3 2 2" xfId="55522"/>
    <cellStyle name="Normal 3 3 2 2 2 2 3 3 2 3 3" xfId="35743"/>
    <cellStyle name="Normal 3 3 2 2 2 2 3 3 2 4" xfId="18132"/>
    <cellStyle name="Normal 3 3 2 2 2 2 3 3 2 4 2" xfId="48044"/>
    <cellStyle name="Normal 3 3 2 2 2 2 3 3 2 5" xfId="35740"/>
    <cellStyle name="Normal 3 3 2 2 2 2 3 3 3" xfId="5830"/>
    <cellStyle name="Normal 3 3 2 2 2 2 3 3 3 2" xfId="5831"/>
    <cellStyle name="Normal 3 3 2 2 2 2 3 3 3 2 2" xfId="25612"/>
    <cellStyle name="Normal 3 3 2 2 2 2 3 3 3 2 2 2" xfId="55524"/>
    <cellStyle name="Normal 3 3 2 2 2 2 3 3 3 2 3" xfId="35745"/>
    <cellStyle name="Normal 3 3 2 2 2 2 3 3 3 3" xfId="18134"/>
    <cellStyle name="Normal 3 3 2 2 2 2 3 3 3 3 2" xfId="48046"/>
    <cellStyle name="Normal 3 3 2 2 2 2 3 3 3 4" xfId="35744"/>
    <cellStyle name="Normal 3 3 2 2 2 2 3 3 4" xfId="5832"/>
    <cellStyle name="Normal 3 3 2 2 2 2 3 3 4 2" xfId="25609"/>
    <cellStyle name="Normal 3 3 2 2 2 2 3 3 4 2 2" xfId="55521"/>
    <cellStyle name="Normal 3 3 2 2 2 2 3 3 4 3" xfId="35746"/>
    <cellStyle name="Normal 3 3 2 2 2 2 3 3 5" xfId="18131"/>
    <cellStyle name="Normal 3 3 2 2 2 2 3 3 5 2" xfId="48043"/>
    <cellStyle name="Normal 3 3 2 2 2 2 3 3 6" xfId="35739"/>
    <cellStyle name="Normal 3 3 2 2 2 2 3 4" xfId="5833"/>
    <cellStyle name="Normal 3 3 2 2 2 2 3 4 2" xfId="5834"/>
    <cellStyle name="Normal 3 3 2 2 2 2 3 4 2 2" xfId="5835"/>
    <cellStyle name="Normal 3 3 2 2 2 2 3 4 2 2 2" xfId="25614"/>
    <cellStyle name="Normal 3 3 2 2 2 2 3 4 2 2 2 2" xfId="55526"/>
    <cellStyle name="Normal 3 3 2 2 2 2 3 4 2 2 3" xfId="35749"/>
    <cellStyle name="Normal 3 3 2 2 2 2 3 4 2 3" xfId="18136"/>
    <cellStyle name="Normal 3 3 2 2 2 2 3 4 2 3 2" xfId="48048"/>
    <cellStyle name="Normal 3 3 2 2 2 2 3 4 2 4" xfId="35748"/>
    <cellStyle name="Normal 3 3 2 2 2 2 3 4 3" xfId="5836"/>
    <cellStyle name="Normal 3 3 2 2 2 2 3 4 3 2" xfId="25613"/>
    <cellStyle name="Normal 3 3 2 2 2 2 3 4 3 2 2" xfId="55525"/>
    <cellStyle name="Normal 3 3 2 2 2 2 3 4 3 3" xfId="35750"/>
    <cellStyle name="Normal 3 3 2 2 2 2 3 4 4" xfId="18135"/>
    <cellStyle name="Normal 3 3 2 2 2 2 3 4 4 2" xfId="48047"/>
    <cellStyle name="Normal 3 3 2 2 2 2 3 4 5" xfId="35747"/>
    <cellStyle name="Normal 3 3 2 2 2 2 3 5" xfId="5837"/>
    <cellStyle name="Normal 3 3 2 2 2 2 3 5 2" xfId="5838"/>
    <cellStyle name="Normal 3 3 2 2 2 2 3 5 2 2" xfId="25615"/>
    <cellStyle name="Normal 3 3 2 2 2 2 3 5 2 2 2" xfId="55527"/>
    <cellStyle name="Normal 3 3 2 2 2 2 3 5 2 3" xfId="35752"/>
    <cellStyle name="Normal 3 3 2 2 2 2 3 5 3" xfId="18137"/>
    <cellStyle name="Normal 3 3 2 2 2 2 3 5 3 2" xfId="48049"/>
    <cellStyle name="Normal 3 3 2 2 2 2 3 5 4" xfId="35751"/>
    <cellStyle name="Normal 3 3 2 2 2 2 3 6" xfId="5839"/>
    <cellStyle name="Normal 3 3 2 2 2 2 3 6 2" xfId="22743"/>
    <cellStyle name="Normal 3 3 2 2 2 2 3 6 2 2" xfId="52655"/>
    <cellStyle name="Normal 3 3 2 2 2 2 3 6 3" xfId="35753"/>
    <cellStyle name="Normal 3 3 2 2 2 2 3 7" xfId="15265"/>
    <cellStyle name="Normal 3 3 2 2 2 2 3 7 2" xfId="45177"/>
    <cellStyle name="Normal 3 3 2 2 2 2 3 8" xfId="30221"/>
    <cellStyle name="Normal 3 3 2 2 2 2 4" xfId="528"/>
    <cellStyle name="Normal 3 3 2 2 2 2 4 2" xfId="5840"/>
    <cellStyle name="Normal 3 3 2 2 2 2 4 2 2" xfId="5841"/>
    <cellStyle name="Normal 3 3 2 2 2 2 4 2 2 2" xfId="5842"/>
    <cellStyle name="Normal 3 3 2 2 2 2 4 2 2 2 2" xfId="5843"/>
    <cellStyle name="Normal 3 3 2 2 2 2 4 2 2 2 2 2" xfId="25618"/>
    <cellStyle name="Normal 3 3 2 2 2 2 4 2 2 2 2 2 2" xfId="55530"/>
    <cellStyle name="Normal 3 3 2 2 2 2 4 2 2 2 2 3" xfId="35757"/>
    <cellStyle name="Normal 3 3 2 2 2 2 4 2 2 2 3" xfId="18140"/>
    <cellStyle name="Normal 3 3 2 2 2 2 4 2 2 2 3 2" xfId="48052"/>
    <cellStyle name="Normal 3 3 2 2 2 2 4 2 2 2 4" xfId="35756"/>
    <cellStyle name="Normal 3 3 2 2 2 2 4 2 2 3" xfId="5844"/>
    <cellStyle name="Normal 3 3 2 2 2 2 4 2 2 3 2" xfId="25617"/>
    <cellStyle name="Normal 3 3 2 2 2 2 4 2 2 3 2 2" xfId="55529"/>
    <cellStyle name="Normal 3 3 2 2 2 2 4 2 2 3 3" xfId="35758"/>
    <cellStyle name="Normal 3 3 2 2 2 2 4 2 2 4" xfId="18139"/>
    <cellStyle name="Normal 3 3 2 2 2 2 4 2 2 4 2" xfId="48051"/>
    <cellStyle name="Normal 3 3 2 2 2 2 4 2 2 5" xfId="35755"/>
    <cellStyle name="Normal 3 3 2 2 2 2 4 2 3" xfId="5845"/>
    <cellStyle name="Normal 3 3 2 2 2 2 4 2 3 2" xfId="5846"/>
    <cellStyle name="Normal 3 3 2 2 2 2 4 2 3 2 2" xfId="25619"/>
    <cellStyle name="Normal 3 3 2 2 2 2 4 2 3 2 2 2" xfId="55531"/>
    <cellStyle name="Normal 3 3 2 2 2 2 4 2 3 2 3" xfId="35760"/>
    <cellStyle name="Normal 3 3 2 2 2 2 4 2 3 3" xfId="18141"/>
    <cellStyle name="Normal 3 3 2 2 2 2 4 2 3 3 2" xfId="48053"/>
    <cellStyle name="Normal 3 3 2 2 2 2 4 2 3 4" xfId="35759"/>
    <cellStyle name="Normal 3 3 2 2 2 2 4 2 4" xfId="5847"/>
    <cellStyle name="Normal 3 3 2 2 2 2 4 2 4 2" xfId="25616"/>
    <cellStyle name="Normal 3 3 2 2 2 2 4 2 4 2 2" xfId="55528"/>
    <cellStyle name="Normal 3 3 2 2 2 2 4 2 4 3" xfId="35761"/>
    <cellStyle name="Normal 3 3 2 2 2 2 4 2 5" xfId="18138"/>
    <cellStyle name="Normal 3 3 2 2 2 2 4 2 5 2" xfId="48050"/>
    <cellStyle name="Normal 3 3 2 2 2 2 4 2 6" xfId="35754"/>
    <cellStyle name="Normal 3 3 2 2 2 2 4 3" xfId="5848"/>
    <cellStyle name="Normal 3 3 2 2 2 2 4 3 2" xfId="5849"/>
    <cellStyle name="Normal 3 3 2 2 2 2 4 3 2 2" xfId="5850"/>
    <cellStyle name="Normal 3 3 2 2 2 2 4 3 2 2 2" xfId="25621"/>
    <cellStyle name="Normal 3 3 2 2 2 2 4 3 2 2 2 2" xfId="55533"/>
    <cellStyle name="Normal 3 3 2 2 2 2 4 3 2 2 3" xfId="35764"/>
    <cellStyle name="Normal 3 3 2 2 2 2 4 3 2 3" xfId="18143"/>
    <cellStyle name="Normal 3 3 2 2 2 2 4 3 2 3 2" xfId="48055"/>
    <cellStyle name="Normal 3 3 2 2 2 2 4 3 2 4" xfId="35763"/>
    <cellStyle name="Normal 3 3 2 2 2 2 4 3 3" xfId="5851"/>
    <cellStyle name="Normal 3 3 2 2 2 2 4 3 3 2" xfId="25620"/>
    <cellStyle name="Normal 3 3 2 2 2 2 4 3 3 2 2" xfId="55532"/>
    <cellStyle name="Normal 3 3 2 2 2 2 4 3 3 3" xfId="35765"/>
    <cellStyle name="Normal 3 3 2 2 2 2 4 3 4" xfId="18142"/>
    <cellStyle name="Normal 3 3 2 2 2 2 4 3 4 2" xfId="48054"/>
    <cellStyle name="Normal 3 3 2 2 2 2 4 3 5" xfId="35762"/>
    <cellStyle name="Normal 3 3 2 2 2 2 4 4" xfId="5852"/>
    <cellStyle name="Normal 3 3 2 2 2 2 4 4 2" xfId="5853"/>
    <cellStyle name="Normal 3 3 2 2 2 2 4 4 2 2" xfId="25622"/>
    <cellStyle name="Normal 3 3 2 2 2 2 4 4 2 2 2" xfId="55534"/>
    <cellStyle name="Normal 3 3 2 2 2 2 4 4 2 3" xfId="35767"/>
    <cellStyle name="Normal 3 3 2 2 2 2 4 4 3" xfId="18144"/>
    <cellStyle name="Normal 3 3 2 2 2 2 4 4 3 2" xfId="48056"/>
    <cellStyle name="Normal 3 3 2 2 2 2 4 4 4" xfId="35766"/>
    <cellStyle name="Normal 3 3 2 2 2 2 4 5" xfId="5854"/>
    <cellStyle name="Normal 3 3 2 2 2 2 4 5 2" xfId="22991"/>
    <cellStyle name="Normal 3 3 2 2 2 2 4 5 2 2" xfId="52903"/>
    <cellStyle name="Normal 3 3 2 2 2 2 4 5 3" xfId="35768"/>
    <cellStyle name="Normal 3 3 2 2 2 2 4 6" xfId="15513"/>
    <cellStyle name="Normal 3 3 2 2 2 2 4 6 2" xfId="45425"/>
    <cellStyle name="Normal 3 3 2 2 2 2 4 7" xfId="30469"/>
    <cellStyle name="Normal 3 3 2 2 2 2 5" xfId="653"/>
    <cellStyle name="Normal 3 3 2 2 2 2 5 2" xfId="5855"/>
    <cellStyle name="Normal 3 3 2 2 2 2 5 2 2" xfId="5856"/>
    <cellStyle name="Normal 3 3 2 2 2 2 5 2 2 2" xfId="5857"/>
    <cellStyle name="Normal 3 3 2 2 2 2 5 2 2 2 2" xfId="5858"/>
    <cellStyle name="Normal 3 3 2 2 2 2 5 2 2 2 2 2" xfId="25625"/>
    <cellStyle name="Normal 3 3 2 2 2 2 5 2 2 2 2 2 2" xfId="55537"/>
    <cellStyle name="Normal 3 3 2 2 2 2 5 2 2 2 2 3" xfId="35772"/>
    <cellStyle name="Normal 3 3 2 2 2 2 5 2 2 2 3" xfId="18147"/>
    <cellStyle name="Normal 3 3 2 2 2 2 5 2 2 2 3 2" xfId="48059"/>
    <cellStyle name="Normal 3 3 2 2 2 2 5 2 2 2 4" xfId="35771"/>
    <cellStyle name="Normal 3 3 2 2 2 2 5 2 2 3" xfId="5859"/>
    <cellStyle name="Normal 3 3 2 2 2 2 5 2 2 3 2" xfId="25624"/>
    <cellStyle name="Normal 3 3 2 2 2 2 5 2 2 3 2 2" xfId="55536"/>
    <cellStyle name="Normal 3 3 2 2 2 2 5 2 2 3 3" xfId="35773"/>
    <cellStyle name="Normal 3 3 2 2 2 2 5 2 2 4" xfId="18146"/>
    <cellStyle name="Normal 3 3 2 2 2 2 5 2 2 4 2" xfId="48058"/>
    <cellStyle name="Normal 3 3 2 2 2 2 5 2 2 5" xfId="35770"/>
    <cellStyle name="Normal 3 3 2 2 2 2 5 2 3" xfId="5860"/>
    <cellStyle name="Normal 3 3 2 2 2 2 5 2 3 2" xfId="5861"/>
    <cellStyle name="Normal 3 3 2 2 2 2 5 2 3 2 2" xfId="25626"/>
    <cellStyle name="Normal 3 3 2 2 2 2 5 2 3 2 2 2" xfId="55538"/>
    <cellStyle name="Normal 3 3 2 2 2 2 5 2 3 2 3" xfId="35775"/>
    <cellStyle name="Normal 3 3 2 2 2 2 5 2 3 3" xfId="18148"/>
    <cellStyle name="Normal 3 3 2 2 2 2 5 2 3 3 2" xfId="48060"/>
    <cellStyle name="Normal 3 3 2 2 2 2 5 2 3 4" xfId="35774"/>
    <cellStyle name="Normal 3 3 2 2 2 2 5 2 4" xfId="5862"/>
    <cellStyle name="Normal 3 3 2 2 2 2 5 2 4 2" xfId="25623"/>
    <cellStyle name="Normal 3 3 2 2 2 2 5 2 4 2 2" xfId="55535"/>
    <cellStyle name="Normal 3 3 2 2 2 2 5 2 4 3" xfId="35776"/>
    <cellStyle name="Normal 3 3 2 2 2 2 5 2 5" xfId="18145"/>
    <cellStyle name="Normal 3 3 2 2 2 2 5 2 5 2" xfId="48057"/>
    <cellStyle name="Normal 3 3 2 2 2 2 5 2 6" xfId="35769"/>
    <cellStyle name="Normal 3 3 2 2 2 2 5 3" xfId="5863"/>
    <cellStyle name="Normal 3 3 2 2 2 2 5 3 2" xfId="5864"/>
    <cellStyle name="Normal 3 3 2 2 2 2 5 3 2 2" xfId="5865"/>
    <cellStyle name="Normal 3 3 2 2 2 2 5 3 2 2 2" xfId="25628"/>
    <cellStyle name="Normal 3 3 2 2 2 2 5 3 2 2 2 2" xfId="55540"/>
    <cellStyle name="Normal 3 3 2 2 2 2 5 3 2 2 3" xfId="35779"/>
    <cellStyle name="Normal 3 3 2 2 2 2 5 3 2 3" xfId="18150"/>
    <cellStyle name="Normal 3 3 2 2 2 2 5 3 2 3 2" xfId="48062"/>
    <cellStyle name="Normal 3 3 2 2 2 2 5 3 2 4" xfId="35778"/>
    <cellStyle name="Normal 3 3 2 2 2 2 5 3 3" xfId="5866"/>
    <cellStyle name="Normal 3 3 2 2 2 2 5 3 3 2" xfId="25627"/>
    <cellStyle name="Normal 3 3 2 2 2 2 5 3 3 2 2" xfId="55539"/>
    <cellStyle name="Normal 3 3 2 2 2 2 5 3 3 3" xfId="35780"/>
    <cellStyle name="Normal 3 3 2 2 2 2 5 3 4" xfId="18149"/>
    <cellStyle name="Normal 3 3 2 2 2 2 5 3 4 2" xfId="48061"/>
    <cellStyle name="Normal 3 3 2 2 2 2 5 3 5" xfId="35777"/>
    <cellStyle name="Normal 3 3 2 2 2 2 5 4" xfId="5867"/>
    <cellStyle name="Normal 3 3 2 2 2 2 5 4 2" xfId="5868"/>
    <cellStyle name="Normal 3 3 2 2 2 2 5 4 2 2" xfId="25629"/>
    <cellStyle name="Normal 3 3 2 2 2 2 5 4 2 2 2" xfId="55541"/>
    <cellStyle name="Normal 3 3 2 2 2 2 5 4 2 3" xfId="35782"/>
    <cellStyle name="Normal 3 3 2 2 2 2 5 4 3" xfId="18151"/>
    <cellStyle name="Normal 3 3 2 2 2 2 5 4 3 2" xfId="48063"/>
    <cellStyle name="Normal 3 3 2 2 2 2 5 4 4" xfId="35781"/>
    <cellStyle name="Normal 3 3 2 2 2 2 5 5" xfId="5869"/>
    <cellStyle name="Normal 3 3 2 2 2 2 5 5 2" xfId="23116"/>
    <cellStyle name="Normal 3 3 2 2 2 2 5 5 2 2" xfId="53028"/>
    <cellStyle name="Normal 3 3 2 2 2 2 5 5 3" xfId="35783"/>
    <cellStyle name="Normal 3 3 2 2 2 2 5 6" xfId="15638"/>
    <cellStyle name="Normal 3 3 2 2 2 2 5 6 2" xfId="45550"/>
    <cellStyle name="Normal 3 3 2 2 2 2 5 7" xfId="30594"/>
    <cellStyle name="Normal 3 3 2 2 2 2 6" xfId="5870"/>
    <cellStyle name="Normal 3 3 2 2 2 2 6 2" xfId="5871"/>
    <cellStyle name="Normal 3 3 2 2 2 2 6 2 2" xfId="5872"/>
    <cellStyle name="Normal 3 3 2 2 2 2 6 2 2 2" xfId="5873"/>
    <cellStyle name="Normal 3 3 2 2 2 2 6 2 2 2 2" xfId="5874"/>
    <cellStyle name="Normal 3 3 2 2 2 2 6 2 2 2 2 2" xfId="25633"/>
    <cellStyle name="Normal 3 3 2 2 2 2 6 2 2 2 2 2 2" xfId="55545"/>
    <cellStyle name="Normal 3 3 2 2 2 2 6 2 2 2 2 3" xfId="35788"/>
    <cellStyle name="Normal 3 3 2 2 2 2 6 2 2 2 3" xfId="18155"/>
    <cellStyle name="Normal 3 3 2 2 2 2 6 2 2 2 3 2" xfId="48067"/>
    <cellStyle name="Normal 3 3 2 2 2 2 6 2 2 2 4" xfId="35787"/>
    <cellStyle name="Normal 3 3 2 2 2 2 6 2 2 3" xfId="5875"/>
    <cellStyle name="Normal 3 3 2 2 2 2 6 2 2 3 2" xfId="25632"/>
    <cellStyle name="Normal 3 3 2 2 2 2 6 2 2 3 2 2" xfId="55544"/>
    <cellStyle name="Normal 3 3 2 2 2 2 6 2 2 3 3" xfId="35789"/>
    <cellStyle name="Normal 3 3 2 2 2 2 6 2 2 4" xfId="18154"/>
    <cellStyle name="Normal 3 3 2 2 2 2 6 2 2 4 2" xfId="48066"/>
    <cellStyle name="Normal 3 3 2 2 2 2 6 2 2 5" xfId="35786"/>
    <cellStyle name="Normal 3 3 2 2 2 2 6 2 3" xfId="5876"/>
    <cellStyle name="Normal 3 3 2 2 2 2 6 2 3 2" xfId="5877"/>
    <cellStyle name="Normal 3 3 2 2 2 2 6 2 3 2 2" xfId="25634"/>
    <cellStyle name="Normal 3 3 2 2 2 2 6 2 3 2 2 2" xfId="55546"/>
    <cellStyle name="Normal 3 3 2 2 2 2 6 2 3 2 3" xfId="35791"/>
    <cellStyle name="Normal 3 3 2 2 2 2 6 2 3 3" xfId="18156"/>
    <cellStyle name="Normal 3 3 2 2 2 2 6 2 3 3 2" xfId="48068"/>
    <cellStyle name="Normal 3 3 2 2 2 2 6 2 3 4" xfId="35790"/>
    <cellStyle name="Normal 3 3 2 2 2 2 6 2 4" xfId="5878"/>
    <cellStyle name="Normal 3 3 2 2 2 2 6 2 4 2" xfId="25631"/>
    <cellStyle name="Normal 3 3 2 2 2 2 6 2 4 2 2" xfId="55543"/>
    <cellStyle name="Normal 3 3 2 2 2 2 6 2 4 3" xfId="35792"/>
    <cellStyle name="Normal 3 3 2 2 2 2 6 2 5" xfId="18153"/>
    <cellStyle name="Normal 3 3 2 2 2 2 6 2 5 2" xfId="48065"/>
    <cellStyle name="Normal 3 3 2 2 2 2 6 2 6" xfId="35785"/>
    <cellStyle name="Normal 3 3 2 2 2 2 6 3" xfId="5879"/>
    <cellStyle name="Normal 3 3 2 2 2 2 6 3 2" xfId="5880"/>
    <cellStyle name="Normal 3 3 2 2 2 2 6 3 2 2" xfId="5881"/>
    <cellStyle name="Normal 3 3 2 2 2 2 6 3 2 2 2" xfId="25636"/>
    <cellStyle name="Normal 3 3 2 2 2 2 6 3 2 2 2 2" xfId="55548"/>
    <cellStyle name="Normal 3 3 2 2 2 2 6 3 2 2 3" xfId="35795"/>
    <cellStyle name="Normal 3 3 2 2 2 2 6 3 2 3" xfId="18158"/>
    <cellStyle name="Normal 3 3 2 2 2 2 6 3 2 3 2" xfId="48070"/>
    <cellStyle name="Normal 3 3 2 2 2 2 6 3 2 4" xfId="35794"/>
    <cellStyle name="Normal 3 3 2 2 2 2 6 3 3" xfId="5882"/>
    <cellStyle name="Normal 3 3 2 2 2 2 6 3 3 2" xfId="25635"/>
    <cellStyle name="Normal 3 3 2 2 2 2 6 3 3 2 2" xfId="55547"/>
    <cellStyle name="Normal 3 3 2 2 2 2 6 3 3 3" xfId="35796"/>
    <cellStyle name="Normal 3 3 2 2 2 2 6 3 4" xfId="18157"/>
    <cellStyle name="Normal 3 3 2 2 2 2 6 3 4 2" xfId="48069"/>
    <cellStyle name="Normal 3 3 2 2 2 2 6 3 5" xfId="35793"/>
    <cellStyle name="Normal 3 3 2 2 2 2 6 4" xfId="5883"/>
    <cellStyle name="Normal 3 3 2 2 2 2 6 4 2" xfId="5884"/>
    <cellStyle name="Normal 3 3 2 2 2 2 6 4 2 2" xfId="25637"/>
    <cellStyle name="Normal 3 3 2 2 2 2 6 4 2 2 2" xfId="55549"/>
    <cellStyle name="Normal 3 3 2 2 2 2 6 4 2 3" xfId="35798"/>
    <cellStyle name="Normal 3 3 2 2 2 2 6 4 3" xfId="18159"/>
    <cellStyle name="Normal 3 3 2 2 2 2 6 4 3 2" xfId="48071"/>
    <cellStyle name="Normal 3 3 2 2 2 2 6 4 4" xfId="35797"/>
    <cellStyle name="Normal 3 3 2 2 2 2 6 5" xfId="5885"/>
    <cellStyle name="Normal 3 3 2 2 2 2 6 5 2" xfId="25630"/>
    <cellStyle name="Normal 3 3 2 2 2 2 6 5 2 2" xfId="55542"/>
    <cellStyle name="Normal 3 3 2 2 2 2 6 5 3" xfId="35799"/>
    <cellStyle name="Normal 3 3 2 2 2 2 6 6" xfId="18152"/>
    <cellStyle name="Normal 3 3 2 2 2 2 6 6 2" xfId="48064"/>
    <cellStyle name="Normal 3 3 2 2 2 2 6 7" xfId="35784"/>
    <cellStyle name="Normal 3 3 2 2 2 2 7" xfId="5886"/>
    <cellStyle name="Normal 3 3 2 2 2 2 7 2" xfId="5887"/>
    <cellStyle name="Normal 3 3 2 2 2 2 7 2 2" xfId="5888"/>
    <cellStyle name="Normal 3 3 2 2 2 2 7 2 2 2" xfId="5889"/>
    <cellStyle name="Normal 3 3 2 2 2 2 7 2 2 2 2" xfId="25640"/>
    <cellStyle name="Normal 3 3 2 2 2 2 7 2 2 2 2 2" xfId="55552"/>
    <cellStyle name="Normal 3 3 2 2 2 2 7 2 2 2 3" xfId="35803"/>
    <cellStyle name="Normal 3 3 2 2 2 2 7 2 2 3" xfId="18162"/>
    <cellStyle name="Normal 3 3 2 2 2 2 7 2 2 3 2" xfId="48074"/>
    <cellStyle name="Normal 3 3 2 2 2 2 7 2 2 4" xfId="35802"/>
    <cellStyle name="Normal 3 3 2 2 2 2 7 2 3" xfId="5890"/>
    <cellStyle name="Normal 3 3 2 2 2 2 7 2 3 2" xfId="25639"/>
    <cellStyle name="Normal 3 3 2 2 2 2 7 2 3 2 2" xfId="55551"/>
    <cellStyle name="Normal 3 3 2 2 2 2 7 2 3 3" xfId="35804"/>
    <cellStyle name="Normal 3 3 2 2 2 2 7 2 4" xfId="18161"/>
    <cellStyle name="Normal 3 3 2 2 2 2 7 2 4 2" xfId="48073"/>
    <cellStyle name="Normal 3 3 2 2 2 2 7 2 5" xfId="35801"/>
    <cellStyle name="Normal 3 3 2 2 2 2 7 3" xfId="5891"/>
    <cellStyle name="Normal 3 3 2 2 2 2 7 3 2" xfId="5892"/>
    <cellStyle name="Normal 3 3 2 2 2 2 7 3 2 2" xfId="25641"/>
    <cellStyle name="Normal 3 3 2 2 2 2 7 3 2 2 2" xfId="55553"/>
    <cellStyle name="Normal 3 3 2 2 2 2 7 3 2 3" xfId="35806"/>
    <cellStyle name="Normal 3 3 2 2 2 2 7 3 3" xfId="18163"/>
    <cellStyle name="Normal 3 3 2 2 2 2 7 3 3 2" xfId="48075"/>
    <cellStyle name="Normal 3 3 2 2 2 2 7 3 4" xfId="35805"/>
    <cellStyle name="Normal 3 3 2 2 2 2 7 4" xfId="5893"/>
    <cellStyle name="Normal 3 3 2 2 2 2 7 4 2" xfId="25638"/>
    <cellStyle name="Normal 3 3 2 2 2 2 7 4 2 2" xfId="55550"/>
    <cellStyle name="Normal 3 3 2 2 2 2 7 4 3" xfId="35807"/>
    <cellStyle name="Normal 3 3 2 2 2 2 7 5" xfId="18160"/>
    <cellStyle name="Normal 3 3 2 2 2 2 7 5 2" xfId="48072"/>
    <cellStyle name="Normal 3 3 2 2 2 2 7 6" xfId="35800"/>
    <cellStyle name="Normal 3 3 2 2 2 2 8" xfId="5894"/>
    <cellStyle name="Normal 3 3 2 2 2 2 8 2" xfId="5895"/>
    <cellStyle name="Normal 3 3 2 2 2 2 8 2 2" xfId="5896"/>
    <cellStyle name="Normal 3 3 2 2 2 2 8 2 2 2" xfId="5897"/>
    <cellStyle name="Normal 3 3 2 2 2 2 8 2 2 2 2" xfId="25644"/>
    <cellStyle name="Normal 3 3 2 2 2 2 8 2 2 2 2 2" xfId="55556"/>
    <cellStyle name="Normal 3 3 2 2 2 2 8 2 2 2 3" xfId="35811"/>
    <cellStyle name="Normal 3 3 2 2 2 2 8 2 2 3" xfId="18166"/>
    <cellStyle name="Normal 3 3 2 2 2 2 8 2 2 3 2" xfId="48078"/>
    <cellStyle name="Normal 3 3 2 2 2 2 8 2 2 4" xfId="35810"/>
    <cellStyle name="Normal 3 3 2 2 2 2 8 2 3" xfId="5898"/>
    <cellStyle name="Normal 3 3 2 2 2 2 8 2 3 2" xfId="25643"/>
    <cellStyle name="Normal 3 3 2 2 2 2 8 2 3 2 2" xfId="55555"/>
    <cellStyle name="Normal 3 3 2 2 2 2 8 2 3 3" xfId="35812"/>
    <cellStyle name="Normal 3 3 2 2 2 2 8 2 4" xfId="18165"/>
    <cellStyle name="Normal 3 3 2 2 2 2 8 2 4 2" xfId="48077"/>
    <cellStyle name="Normal 3 3 2 2 2 2 8 2 5" xfId="35809"/>
    <cellStyle name="Normal 3 3 2 2 2 2 8 3" xfId="5899"/>
    <cellStyle name="Normal 3 3 2 2 2 2 8 3 2" xfId="5900"/>
    <cellStyle name="Normal 3 3 2 2 2 2 8 3 2 2" xfId="25645"/>
    <cellStyle name="Normal 3 3 2 2 2 2 8 3 2 2 2" xfId="55557"/>
    <cellStyle name="Normal 3 3 2 2 2 2 8 3 2 3" xfId="35814"/>
    <cellStyle name="Normal 3 3 2 2 2 2 8 3 3" xfId="18167"/>
    <cellStyle name="Normal 3 3 2 2 2 2 8 3 3 2" xfId="48079"/>
    <cellStyle name="Normal 3 3 2 2 2 2 8 3 4" xfId="35813"/>
    <cellStyle name="Normal 3 3 2 2 2 2 8 4" xfId="5901"/>
    <cellStyle name="Normal 3 3 2 2 2 2 8 4 2" xfId="25642"/>
    <cellStyle name="Normal 3 3 2 2 2 2 8 4 2 2" xfId="55554"/>
    <cellStyle name="Normal 3 3 2 2 2 2 8 4 3" xfId="35815"/>
    <cellStyle name="Normal 3 3 2 2 2 2 8 5" xfId="18164"/>
    <cellStyle name="Normal 3 3 2 2 2 2 8 5 2" xfId="48076"/>
    <cellStyle name="Normal 3 3 2 2 2 2 8 6" xfId="35808"/>
    <cellStyle name="Normal 3 3 2 2 2 2 9" xfId="5902"/>
    <cellStyle name="Normal 3 3 2 2 2 2 9 2" xfId="5903"/>
    <cellStyle name="Normal 3 3 2 2 2 2 9 2 2" xfId="5904"/>
    <cellStyle name="Normal 3 3 2 2 2 2 9 2 2 2" xfId="25647"/>
    <cellStyle name="Normal 3 3 2 2 2 2 9 2 2 2 2" xfId="55559"/>
    <cellStyle name="Normal 3 3 2 2 2 2 9 2 2 3" xfId="35818"/>
    <cellStyle name="Normal 3 3 2 2 2 2 9 2 3" xfId="18169"/>
    <cellStyle name="Normal 3 3 2 2 2 2 9 2 3 2" xfId="48081"/>
    <cellStyle name="Normal 3 3 2 2 2 2 9 2 4" xfId="35817"/>
    <cellStyle name="Normal 3 3 2 2 2 2 9 3" xfId="5905"/>
    <cellStyle name="Normal 3 3 2 2 2 2 9 3 2" xfId="25646"/>
    <cellStyle name="Normal 3 3 2 2 2 2 9 3 2 2" xfId="55558"/>
    <cellStyle name="Normal 3 3 2 2 2 2 9 3 3" xfId="35819"/>
    <cellStyle name="Normal 3 3 2 2 2 2 9 4" xfId="18168"/>
    <cellStyle name="Normal 3 3 2 2 2 2 9 4 2" xfId="48080"/>
    <cellStyle name="Normal 3 3 2 2 2 2 9 5" xfId="35816"/>
    <cellStyle name="Normal 3 3 2 2 2 3" xfId="192"/>
    <cellStyle name="Normal 3 3 2 2 2 3 10" xfId="5906"/>
    <cellStyle name="Normal 3 3 2 2 2 3 10 2" xfId="5907"/>
    <cellStyle name="Normal 3 3 2 2 2 3 10 2 2" xfId="25648"/>
    <cellStyle name="Normal 3 3 2 2 2 3 10 2 2 2" xfId="55560"/>
    <cellStyle name="Normal 3 3 2 2 2 3 10 2 3" xfId="35821"/>
    <cellStyle name="Normal 3 3 2 2 2 3 10 3" xfId="18170"/>
    <cellStyle name="Normal 3 3 2 2 2 3 10 3 2" xfId="48082"/>
    <cellStyle name="Normal 3 3 2 2 2 3 10 4" xfId="35820"/>
    <cellStyle name="Normal 3 3 2 2 2 3 11" xfId="5908"/>
    <cellStyle name="Normal 3 3 2 2 2 3 11 2" xfId="22656"/>
    <cellStyle name="Normal 3 3 2 2 2 3 11 2 2" xfId="52568"/>
    <cellStyle name="Normal 3 3 2 2 2 3 11 3" xfId="35822"/>
    <cellStyle name="Normal 3 3 2 2 2 3 12" xfId="15178"/>
    <cellStyle name="Normal 3 3 2 2 2 3 12 2" xfId="45090"/>
    <cellStyle name="Normal 3 3 2 2 2 3 13" xfId="30134"/>
    <cellStyle name="Normal 3 3 2 2 2 3 14" xfId="60047"/>
    <cellStyle name="Normal 3 3 2 2 2 3 2" xfId="442"/>
    <cellStyle name="Normal 3 3 2 2 2 3 2 2" xfId="5909"/>
    <cellStyle name="Normal 3 3 2 2 2 3 2 2 2" xfId="5910"/>
    <cellStyle name="Normal 3 3 2 2 2 3 2 2 2 2" xfId="5911"/>
    <cellStyle name="Normal 3 3 2 2 2 3 2 2 2 2 2" xfId="5912"/>
    <cellStyle name="Normal 3 3 2 2 2 3 2 2 2 2 2 2" xfId="25651"/>
    <cellStyle name="Normal 3 3 2 2 2 3 2 2 2 2 2 2 2" xfId="55563"/>
    <cellStyle name="Normal 3 3 2 2 2 3 2 2 2 2 2 3" xfId="35826"/>
    <cellStyle name="Normal 3 3 2 2 2 3 2 2 2 2 3" xfId="18173"/>
    <cellStyle name="Normal 3 3 2 2 2 3 2 2 2 2 3 2" xfId="48085"/>
    <cellStyle name="Normal 3 3 2 2 2 3 2 2 2 2 4" xfId="35825"/>
    <cellStyle name="Normal 3 3 2 2 2 3 2 2 2 3" xfId="5913"/>
    <cellStyle name="Normal 3 3 2 2 2 3 2 2 2 3 2" xfId="25650"/>
    <cellStyle name="Normal 3 3 2 2 2 3 2 2 2 3 2 2" xfId="55562"/>
    <cellStyle name="Normal 3 3 2 2 2 3 2 2 2 3 3" xfId="35827"/>
    <cellStyle name="Normal 3 3 2 2 2 3 2 2 2 4" xfId="18172"/>
    <cellStyle name="Normal 3 3 2 2 2 3 2 2 2 4 2" xfId="48084"/>
    <cellStyle name="Normal 3 3 2 2 2 3 2 2 2 5" xfId="35824"/>
    <cellStyle name="Normal 3 3 2 2 2 3 2 2 3" xfId="5914"/>
    <cellStyle name="Normal 3 3 2 2 2 3 2 2 3 2" xfId="5915"/>
    <cellStyle name="Normal 3 3 2 2 2 3 2 2 3 2 2" xfId="25652"/>
    <cellStyle name="Normal 3 3 2 2 2 3 2 2 3 2 2 2" xfId="55564"/>
    <cellStyle name="Normal 3 3 2 2 2 3 2 2 3 2 3" xfId="35829"/>
    <cellStyle name="Normal 3 3 2 2 2 3 2 2 3 3" xfId="18174"/>
    <cellStyle name="Normal 3 3 2 2 2 3 2 2 3 3 2" xfId="48086"/>
    <cellStyle name="Normal 3 3 2 2 2 3 2 2 3 4" xfId="35828"/>
    <cellStyle name="Normal 3 3 2 2 2 3 2 2 4" xfId="5916"/>
    <cellStyle name="Normal 3 3 2 2 2 3 2 2 4 2" xfId="25649"/>
    <cellStyle name="Normal 3 3 2 2 2 3 2 2 4 2 2" xfId="55561"/>
    <cellStyle name="Normal 3 3 2 2 2 3 2 2 4 3" xfId="35830"/>
    <cellStyle name="Normal 3 3 2 2 2 3 2 2 5" xfId="18171"/>
    <cellStyle name="Normal 3 3 2 2 2 3 2 2 5 2" xfId="48083"/>
    <cellStyle name="Normal 3 3 2 2 2 3 2 2 6" xfId="35823"/>
    <cellStyle name="Normal 3 3 2 2 2 3 2 3" xfId="5917"/>
    <cellStyle name="Normal 3 3 2 2 2 3 2 3 2" xfId="5918"/>
    <cellStyle name="Normal 3 3 2 2 2 3 2 3 2 2" xfId="5919"/>
    <cellStyle name="Normal 3 3 2 2 2 3 2 3 2 2 2" xfId="5920"/>
    <cellStyle name="Normal 3 3 2 2 2 3 2 3 2 2 2 2" xfId="25655"/>
    <cellStyle name="Normal 3 3 2 2 2 3 2 3 2 2 2 2 2" xfId="55567"/>
    <cellStyle name="Normal 3 3 2 2 2 3 2 3 2 2 2 3" xfId="35834"/>
    <cellStyle name="Normal 3 3 2 2 2 3 2 3 2 2 3" xfId="18177"/>
    <cellStyle name="Normal 3 3 2 2 2 3 2 3 2 2 3 2" xfId="48089"/>
    <cellStyle name="Normal 3 3 2 2 2 3 2 3 2 2 4" xfId="35833"/>
    <cellStyle name="Normal 3 3 2 2 2 3 2 3 2 3" xfId="5921"/>
    <cellStyle name="Normal 3 3 2 2 2 3 2 3 2 3 2" xfId="25654"/>
    <cellStyle name="Normal 3 3 2 2 2 3 2 3 2 3 2 2" xfId="55566"/>
    <cellStyle name="Normal 3 3 2 2 2 3 2 3 2 3 3" xfId="35835"/>
    <cellStyle name="Normal 3 3 2 2 2 3 2 3 2 4" xfId="18176"/>
    <cellStyle name="Normal 3 3 2 2 2 3 2 3 2 4 2" xfId="48088"/>
    <cellStyle name="Normal 3 3 2 2 2 3 2 3 2 5" xfId="35832"/>
    <cellStyle name="Normal 3 3 2 2 2 3 2 3 3" xfId="5922"/>
    <cellStyle name="Normal 3 3 2 2 2 3 2 3 3 2" xfId="5923"/>
    <cellStyle name="Normal 3 3 2 2 2 3 2 3 3 2 2" xfId="25656"/>
    <cellStyle name="Normal 3 3 2 2 2 3 2 3 3 2 2 2" xfId="55568"/>
    <cellStyle name="Normal 3 3 2 2 2 3 2 3 3 2 3" xfId="35837"/>
    <cellStyle name="Normal 3 3 2 2 2 3 2 3 3 3" xfId="18178"/>
    <cellStyle name="Normal 3 3 2 2 2 3 2 3 3 3 2" xfId="48090"/>
    <cellStyle name="Normal 3 3 2 2 2 3 2 3 3 4" xfId="35836"/>
    <cellStyle name="Normal 3 3 2 2 2 3 2 3 4" xfId="5924"/>
    <cellStyle name="Normal 3 3 2 2 2 3 2 3 4 2" xfId="25653"/>
    <cellStyle name="Normal 3 3 2 2 2 3 2 3 4 2 2" xfId="55565"/>
    <cellStyle name="Normal 3 3 2 2 2 3 2 3 4 3" xfId="35838"/>
    <cellStyle name="Normal 3 3 2 2 2 3 2 3 5" xfId="18175"/>
    <cellStyle name="Normal 3 3 2 2 2 3 2 3 5 2" xfId="48087"/>
    <cellStyle name="Normal 3 3 2 2 2 3 2 3 6" xfId="35831"/>
    <cellStyle name="Normal 3 3 2 2 2 3 2 4" xfId="5925"/>
    <cellStyle name="Normal 3 3 2 2 2 3 2 4 2" xfId="5926"/>
    <cellStyle name="Normal 3 3 2 2 2 3 2 4 2 2" xfId="5927"/>
    <cellStyle name="Normal 3 3 2 2 2 3 2 4 2 2 2" xfId="25658"/>
    <cellStyle name="Normal 3 3 2 2 2 3 2 4 2 2 2 2" xfId="55570"/>
    <cellStyle name="Normal 3 3 2 2 2 3 2 4 2 2 3" xfId="35841"/>
    <cellStyle name="Normal 3 3 2 2 2 3 2 4 2 3" xfId="18180"/>
    <cellStyle name="Normal 3 3 2 2 2 3 2 4 2 3 2" xfId="48092"/>
    <cellStyle name="Normal 3 3 2 2 2 3 2 4 2 4" xfId="35840"/>
    <cellStyle name="Normal 3 3 2 2 2 3 2 4 3" xfId="5928"/>
    <cellStyle name="Normal 3 3 2 2 2 3 2 4 3 2" xfId="25657"/>
    <cellStyle name="Normal 3 3 2 2 2 3 2 4 3 2 2" xfId="55569"/>
    <cellStyle name="Normal 3 3 2 2 2 3 2 4 3 3" xfId="35842"/>
    <cellStyle name="Normal 3 3 2 2 2 3 2 4 4" xfId="18179"/>
    <cellStyle name="Normal 3 3 2 2 2 3 2 4 4 2" xfId="48091"/>
    <cellStyle name="Normal 3 3 2 2 2 3 2 4 5" xfId="35839"/>
    <cellStyle name="Normal 3 3 2 2 2 3 2 5" xfId="5929"/>
    <cellStyle name="Normal 3 3 2 2 2 3 2 5 2" xfId="5930"/>
    <cellStyle name="Normal 3 3 2 2 2 3 2 5 2 2" xfId="25659"/>
    <cellStyle name="Normal 3 3 2 2 2 3 2 5 2 2 2" xfId="55571"/>
    <cellStyle name="Normal 3 3 2 2 2 3 2 5 2 3" xfId="35844"/>
    <cellStyle name="Normal 3 3 2 2 2 3 2 5 3" xfId="18181"/>
    <cellStyle name="Normal 3 3 2 2 2 3 2 5 3 2" xfId="48093"/>
    <cellStyle name="Normal 3 3 2 2 2 3 2 5 4" xfId="35843"/>
    <cellStyle name="Normal 3 3 2 2 2 3 2 6" xfId="5931"/>
    <cellStyle name="Normal 3 3 2 2 2 3 2 6 2" xfId="22905"/>
    <cellStyle name="Normal 3 3 2 2 2 3 2 6 2 2" xfId="52817"/>
    <cellStyle name="Normal 3 3 2 2 2 3 2 6 3" xfId="35845"/>
    <cellStyle name="Normal 3 3 2 2 2 3 2 7" xfId="15427"/>
    <cellStyle name="Normal 3 3 2 2 2 3 2 7 2" xfId="45339"/>
    <cellStyle name="Normal 3 3 2 2 2 3 2 8" xfId="30383"/>
    <cellStyle name="Normal 3 3 2 2 2 3 3" xfId="321"/>
    <cellStyle name="Normal 3 3 2 2 2 3 3 2" xfId="5932"/>
    <cellStyle name="Normal 3 3 2 2 2 3 3 2 2" xfId="5933"/>
    <cellStyle name="Normal 3 3 2 2 2 3 3 2 2 2" xfId="5934"/>
    <cellStyle name="Normal 3 3 2 2 2 3 3 2 2 2 2" xfId="5935"/>
    <cellStyle name="Normal 3 3 2 2 2 3 3 2 2 2 2 2" xfId="25662"/>
    <cellStyle name="Normal 3 3 2 2 2 3 3 2 2 2 2 2 2" xfId="55574"/>
    <cellStyle name="Normal 3 3 2 2 2 3 3 2 2 2 2 3" xfId="35849"/>
    <cellStyle name="Normal 3 3 2 2 2 3 3 2 2 2 3" xfId="18184"/>
    <cellStyle name="Normal 3 3 2 2 2 3 3 2 2 2 3 2" xfId="48096"/>
    <cellStyle name="Normal 3 3 2 2 2 3 3 2 2 2 4" xfId="35848"/>
    <cellStyle name="Normal 3 3 2 2 2 3 3 2 2 3" xfId="5936"/>
    <cellStyle name="Normal 3 3 2 2 2 3 3 2 2 3 2" xfId="25661"/>
    <cellStyle name="Normal 3 3 2 2 2 3 3 2 2 3 2 2" xfId="55573"/>
    <cellStyle name="Normal 3 3 2 2 2 3 3 2 2 3 3" xfId="35850"/>
    <cellStyle name="Normal 3 3 2 2 2 3 3 2 2 4" xfId="18183"/>
    <cellStyle name="Normal 3 3 2 2 2 3 3 2 2 4 2" xfId="48095"/>
    <cellStyle name="Normal 3 3 2 2 2 3 3 2 2 5" xfId="35847"/>
    <cellStyle name="Normal 3 3 2 2 2 3 3 2 3" xfId="5937"/>
    <cellStyle name="Normal 3 3 2 2 2 3 3 2 3 2" xfId="5938"/>
    <cellStyle name="Normal 3 3 2 2 2 3 3 2 3 2 2" xfId="25663"/>
    <cellStyle name="Normal 3 3 2 2 2 3 3 2 3 2 2 2" xfId="55575"/>
    <cellStyle name="Normal 3 3 2 2 2 3 3 2 3 2 3" xfId="35852"/>
    <cellStyle name="Normal 3 3 2 2 2 3 3 2 3 3" xfId="18185"/>
    <cellStyle name="Normal 3 3 2 2 2 3 3 2 3 3 2" xfId="48097"/>
    <cellStyle name="Normal 3 3 2 2 2 3 3 2 3 4" xfId="35851"/>
    <cellStyle name="Normal 3 3 2 2 2 3 3 2 4" xfId="5939"/>
    <cellStyle name="Normal 3 3 2 2 2 3 3 2 4 2" xfId="25660"/>
    <cellStyle name="Normal 3 3 2 2 2 3 3 2 4 2 2" xfId="55572"/>
    <cellStyle name="Normal 3 3 2 2 2 3 3 2 4 3" xfId="35853"/>
    <cellStyle name="Normal 3 3 2 2 2 3 3 2 5" xfId="18182"/>
    <cellStyle name="Normal 3 3 2 2 2 3 3 2 5 2" xfId="48094"/>
    <cellStyle name="Normal 3 3 2 2 2 3 3 2 6" xfId="35846"/>
    <cellStyle name="Normal 3 3 2 2 2 3 3 3" xfId="5940"/>
    <cellStyle name="Normal 3 3 2 2 2 3 3 3 2" xfId="5941"/>
    <cellStyle name="Normal 3 3 2 2 2 3 3 3 2 2" xfId="5942"/>
    <cellStyle name="Normal 3 3 2 2 2 3 3 3 2 2 2" xfId="5943"/>
    <cellStyle name="Normal 3 3 2 2 2 3 3 3 2 2 2 2" xfId="25666"/>
    <cellStyle name="Normal 3 3 2 2 2 3 3 3 2 2 2 2 2" xfId="55578"/>
    <cellStyle name="Normal 3 3 2 2 2 3 3 3 2 2 2 3" xfId="35857"/>
    <cellStyle name="Normal 3 3 2 2 2 3 3 3 2 2 3" xfId="18188"/>
    <cellStyle name="Normal 3 3 2 2 2 3 3 3 2 2 3 2" xfId="48100"/>
    <cellStyle name="Normal 3 3 2 2 2 3 3 3 2 2 4" xfId="35856"/>
    <cellStyle name="Normal 3 3 2 2 2 3 3 3 2 3" xfId="5944"/>
    <cellStyle name="Normal 3 3 2 2 2 3 3 3 2 3 2" xfId="25665"/>
    <cellStyle name="Normal 3 3 2 2 2 3 3 3 2 3 2 2" xfId="55577"/>
    <cellStyle name="Normal 3 3 2 2 2 3 3 3 2 3 3" xfId="35858"/>
    <cellStyle name="Normal 3 3 2 2 2 3 3 3 2 4" xfId="18187"/>
    <cellStyle name="Normal 3 3 2 2 2 3 3 3 2 4 2" xfId="48099"/>
    <cellStyle name="Normal 3 3 2 2 2 3 3 3 2 5" xfId="35855"/>
    <cellStyle name="Normal 3 3 2 2 2 3 3 3 3" xfId="5945"/>
    <cellStyle name="Normal 3 3 2 2 2 3 3 3 3 2" xfId="5946"/>
    <cellStyle name="Normal 3 3 2 2 2 3 3 3 3 2 2" xfId="25667"/>
    <cellStyle name="Normal 3 3 2 2 2 3 3 3 3 2 2 2" xfId="55579"/>
    <cellStyle name="Normal 3 3 2 2 2 3 3 3 3 2 3" xfId="35860"/>
    <cellStyle name="Normal 3 3 2 2 2 3 3 3 3 3" xfId="18189"/>
    <cellStyle name="Normal 3 3 2 2 2 3 3 3 3 3 2" xfId="48101"/>
    <cellStyle name="Normal 3 3 2 2 2 3 3 3 3 4" xfId="35859"/>
    <cellStyle name="Normal 3 3 2 2 2 3 3 3 4" xfId="5947"/>
    <cellStyle name="Normal 3 3 2 2 2 3 3 3 4 2" xfId="25664"/>
    <cellStyle name="Normal 3 3 2 2 2 3 3 3 4 2 2" xfId="55576"/>
    <cellStyle name="Normal 3 3 2 2 2 3 3 3 4 3" xfId="35861"/>
    <cellStyle name="Normal 3 3 2 2 2 3 3 3 5" xfId="18186"/>
    <cellStyle name="Normal 3 3 2 2 2 3 3 3 5 2" xfId="48098"/>
    <cellStyle name="Normal 3 3 2 2 2 3 3 3 6" xfId="35854"/>
    <cellStyle name="Normal 3 3 2 2 2 3 3 4" xfId="5948"/>
    <cellStyle name="Normal 3 3 2 2 2 3 3 4 2" xfId="5949"/>
    <cellStyle name="Normal 3 3 2 2 2 3 3 4 2 2" xfId="5950"/>
    <cellStyle name="Normal 3 3 2 2 2 3 3 4 2 2 2" xfId="25669"/>
    <cellStyle name="Normal 3 3 2 2 2 3 3 4 2 2 2 2" xfId="55581"/>
    <cellStyle name="Normal 3 3 2 2 2 3 3 4 2 2 3" xfId="35864"/>
    <cellStyle name="Normal 3 3 2 2 2 3 3 4 2 3" xfId="18191"/>
    <cellStyle name="Normal 3 3 2 2 2 3 3 4 2 3 2" xfId="48103"/>
    <cellStyle name="Normal 3 3 2 2 2 3 3 4 2 4" xfId="35863"/>
    <cellStyle name="Normal 3 3 2 2 2 3 3 4 3" xfId="5951"/>
    <cellStyle name="Normal 3 3 2 2 2 3 3 4 3 2" xfId="25668"/>
    <cellStyle name="Normal 3 3 2 2 2 3 3 4 3 2 2" xfId="55580"/>
    <cellStyle name="Normal 3 3 2 2 2 3 3 4 3 3" xfId="35865"/>
    <cellStyle name="Normal 3 3 2 2 2 3 3 4 4" xfId="18190"/>
    <cellStyle name="Normal 3 3 2 2 2 3 3 4 4 2" xfId="48102"/>
    <cellStyle name="Normal 3 3 2 2 2 3 3 4 5" xfId="35862"/>
    <cellStyle name="Normal 3 3 2 2 2 3 3 5" xfId="5952"/>
    <cellStyle name="Normal 3 3 2 2 2 3 3 5 2" xfId="5953"/>
    <cellStyle name="Normal 3 3 2 2 2 3 3 5 2 2" xfId="25670"/>
    <cellStyle name="Normal 3 3 2 2 2 3 3 5 2 2 2" xfId="55582"/>
    <cellStyle name="Normal 3 3 2 2 2 3 3 5 2 3" xfId="35867"/>
    <cellStyle name="Normal 3 3 2 2 2 3 3 5 3" xfId="18192"/>
    <cellStyle name="Normal 3 3 2 2 2 3 3 5 3 2" xfId="48104"/>
    <cellStyle name="Normal 3 3 2 2 2 3 3 5 4" xfId="35866"/>
    <cellStyle name="Normal 3 3 2 2 2 3 3 6" xfId="5954"/>
    <cellStyle name="Normal 3 3 2 2 2 3 3 6 2" xfId="22785"/>
    <cellStyle name="Normal 3 3 2 2 2 3 3 6 2 2" xfId="52697"/>
    <cellStyle name="Normal 3 3 2 2 2 3 3 6 3" xfId="35868"/>
    <cellStyle name="Normal 3 3 2 2 2 3 3 7" xfId="15307"/>
    <cellStyle name="Normal 3 3 2 2 2 3 3 7 2" xfId="45219"/>
    <cellStyle name="Normal 3 3 2 2 2 3 3 8" xfId="30263"/>
    <cellStyle name="Normal 3 3 2 2 2 3 4" xfId="567"/>
    <cellStyle name="Normal 3 3 2 2 2 3 4 2" xfId="5955"/>
    <cellStyle name="Normal 3 3 2 2 2 3 4 2 2" xfId="5956"/>
    <cellStyle name="Normal 3 3 2 2 2 3 4 2 2 2" xfId="5957"/>
    <cellStyle name="Normal 3 3 2 2 2 3 4 2 2 2 2" xfId="5958"/>
    <cellStyle name="Normal 3 3 2 2 2 3 4 2 2 2 2 2" xfId="25673"/>
    <cellStyle name="Normal 3 3 2 2 2 3 4 2 2 2 2 2 2" xfId="55585"/>
    <cellStyle name="Normal 3 3 2 2 2 3 4 2 2 2 2 3" xfId="35872"/>
    <cellStyle name="Normal 3 3 2 2 2 3 4 2 2 2 3" xfId="18195"/>
    <cellStyle name="Normal 3 3 2 2 2 3 4 2 2 2 3 2" xfId="48107"/>
    <cellStyle name="Normal 3 3 2 2 2 3 4 2 2 2 4" xfId="35871"/>
    <cellStyle name="Normal 3 3 2 2 2 3 4 2 2 3" xfId="5959"/>
    <cellStyle name="Normal 3 3 2 2 2 3 4 2 2 3 2" xfId="25672"/>
    <cellStyle name="Normal 3 3 2 2 2 3 4 2 2 3 2 2" xfId="55584"/>
    <cellStyle name="Normal 3 3 2 2 2 3 4 2 2 3 3" xfId="35873"/>
    <cellStyle name="Normal 3 3 2 2 2 3 4 2 2 4" xfId="18194"/>
    <cellStyle name="Normal 3 3 2 2 2 3 4 2 2 4 2" xfId="48106"/>
    <cellStyle name="Normal 3 3 2 2 2 3 4 2 2 5" xfId="35870"/>
    <cellStyle name="Normal 3 3 2 2 2 3 4 2 3" xfId="5960"/>
    <cellStyle name="Normal 3 3 2 2 2 3 4 2 3 2" xfId="5961"/>
    <cellStyle name="Normal 3 3 2 2 2 3 4 2 3 2 2" xfId="25674"/>
    <cellStyle name="Normal 3 3 2 2 2 3 4 2 3 2 2 2" xfId="55586"/>
    <cellStyle name="Normal 3 3 2 2 2 3 4 2 3 2 3" xfId="35875"/>
    <cellStyle name="Normal 3 3 2 2 2 3 4 2 3 3" xfId="18196"/>
    <cellStyle name="Normal 3 3 2 2 2 3 4 2 3 3 2" xfId="48108"/>
    <cellStyle name="Normal 3 3 2 2 2 3 4 2 3 4" xfId="35874"/>
    <cellStyle name="Normal 3 3 2 2 2 3 4 2 4" xfId="5962"/>
    <cellStyle name="Normal 3 3 2 2 2 3 4 2 4 2" xfId="25671"/>
    <cellStyle name="Normal 3 3 2 2 2 3 4 2 4 2 2" xfId="55583"/>
    <cellStyle name="Normal 3 3 2 2 2 3 4 2 4 3" xfId="35876"/>
    <cellStyle name="Normal 3 3 2 2 2 3 4 2 5" xfId="18193"/>
    <cellStyle name="Normal 3 3 2 2 2 3 4 2 5 2" xfId="48105"/>
    <cellStyle name="Normal 3 3 2 2 2 3 4 2 6" xfId="35869"/>
    <cellStyle name="Normal 3 3 2 2 2 3 4 3" xfId="5963"/>
    <cellStyle name="Normal 3 3 2 2 2 3 4 3 2" xfId="5964"/>
    <cellStyle name="Normal 3 3 2 2 2 3 4 3 2 2" xfId="5965"/>
    <cellStyle name="Normal 3 3 2 2 2 3 4 3 2 2 2" xfId="25676"/>
    <cellStyle name="Normal 3 3 2 2 2 3 4 3 2 2 2 2" xfId="55588"/>
    <cellStyle name="Normal 3 3 2 2 2 3 4 3 2 2 3" xfId="35879"/>
    <cellStyle name="Normal 3 3 2 2 2 3 4 3 2 3" xfId="18198"/>
    <cellStyle name="Normal 3 3 2 2 2 3 4 3 2 3 2" xfId="48110"/>
    <cellStyle name="Normal 3 3 2 2 2 3 4 3 2 4" xfId="35878"/>
    <cellStyle name="Normal 3 3 2 2 2 3 4 3 3" xfId="5966"/>
    <cellStyle name="Normal 3 3 2 2 2 3 4 3 3 2" xfId="25675"/>
    <cellStyle name="Normal 3 3 2 2 2 3 4 3 3 2 2" xfId="55587"/>
    <cellStyle name="Normal 3 3 2 2 2 3 4 3 3 3" xfId="35880"/>
    <cellStyle name="Normal 3 3 2 2 2 3 4 3 4" xfId="18197"/>
    <cellStyle name="Normal 3 3 2 2 2 3 4 3 4 2" xfId="48109"/>
    <cellStyle name="Normal 3 3 2 2 2 3 4 3 5" xfId="35877"/>
    <cellStyle name="Normal 3 3 2 2 2 3 4 4" xfId="5967"/>
    <cellStyle name="Normal 3 3 2 2 2 3 4 4 2" xfId="5968"/>
    <cellStyle name="Normal 3 3 2 2 2 3 4 4 2 2" xfId="25677"/>
    <cellStyle name="Normal 3 3 2 2 2 3 4 4 2 2 2" xfId="55589"/>
    <cellStyle name="Normal 3 3 2 2 2 3 4 4 2 3" xfId="35882"/>
    <cellStyle name="Normal 3 3 2 2 2 3 4 4 3" xfId="18199"/>
    <cellStyle name="Normal 3 3 2 2 2 3 4 4 3 2" xfId="48111"/>
    <cellStyle name="Normal 3 3 2 2 2 3 4 4 4" xfId="35881"/>
    <cellStyle name="Normal 3 3 2 2 2 3 4 5" xfId="5969"/>
    <cellStyle name="Normal 3 3 2 2 2 3 4 5 2" xfId="23030"/>
    <cellStyle name="Normal 3 3 2 2 2 3 4 5 2 2" xfId="52942"/>
    <cellStyle name="Normal 3 3 2 2 2 3 4 5 3" xfId="35883"/>
    <cellStyle name="Normal 3 3 2 2 2 3 4 6" xfId="15552"/>
    <cellStyle name="Normal 3 3 2 2 2 3 4 6 2" xfId="45464"/>
    <cellStyle name="Normal 3 3 2 2 2 3 4 7" xfId="30508"/>
    <cellStyle name="Normal 3 3 2 2 2 3 5" xfId="692"/>
    <cellStyle name="Normal 3 3 2 2 2 3 5 2" xfId="5970"/>
    <cellStyle name="Normal 3 3 2 2 2 3 5 2 2" xfId="5971"/>
    <cellStyle name="Normal 3 3 2 2 2 3 5 2 2 2" xfId="5972"/>
    <cellStyle name="Normal 3 3 2 2 2 3 5 2 2 2 2" xfId="5973"/>
    <cellStyle name="Normal 3 3 2 2 2 3 5 2 2 2 2 2" xfId="25680"/>
    <cellStyle name="Normal 3 3 2 2 2 3 5 2 2 2 2 2 2" xfId="55592"/>
    <cellStyle name="Normal 3 3 2 2 2 3 5 2 2 2 2 3" xfId="35887"/>
    <cellStyle name="Normal 3 3 2 2 2 3 5 2 2 2 3" xfId="18202"/>
    <cellStyle name="Normal 3 3 2 2 2 3 5 2 2 2 3 2" xfId="48114"/>
    <cellStyle name="Normal 3 3 2 2 2 3 5 2 2 2 4" xfId="35886"/>
    <cellStyle name="Normal 3 3 2 2 2 3 5 2 2 3" xfId="5974"/>
    <cellStyle name="Normal 3 3 2 2 2 3 5 2 2 3 2" xfId="25679"/>
    <cellStyle name="Normal 3 3 2 2 2 3 5 2 2 3 2 2" xfId="55591"/>
    <cellStyle name="Normal 3 3 2 2 2 3 5 2 2 3 3" xfId="35888"/>
    <cellStyle name="Normal 3 3 2 2 2 3 5 2 2 4" xfId="18201"/>
    <cellStyle name="Normal 3 3 2 2 2 3 5 2 2 4 2" xfId="48113"/>
    <cellStyle name="Normal 3 3 2 2 2 3 5 2 2 5" xfId="35885"/>
    <cellStyle name="Normal 3 3 2 2 2 3 5 2 3" xfId="5975"/>
    <cellStyle name="Normal 3 3 2 2 2 3 5 2 3 2" xfId="5976"/>
    <cellStyle name="Normal 3 3 2 2 2 3 5 2 3 2 2" xfId="25681"/>
    <cellStyle name="Normal 3 3 2 2 2 3 5 2 3 2 2 2" xfId="55593"/>
    <cellStyle name="Normal 3 3 2 2 2 3 5 2 3 2 3" xfId="35890"/>
    <cellStyle name="Normal 3 3 2 2 2 3 5 2 3 3" xfId="18203"/>
    <cellStyle name="Normal 3 3 2 2 2 3 5 2 3 3 2" xfId="48115"/>
    <cellStyle name="Normal 3 3 2 2 2 3 5 2 3 4" xfId="35889"/>
    <cellStyle name="Normal 3 3 2 2 2 3 5 2 4" xfId="5977"/>
    <cellStyle name="Normal 3 3 2 2 2 3 5 2 4 2" xfId="25678"/>
    <cellStyle name="Normal 3 3 2 2 2 3 5 2 4 2 2" xfId="55590"/>
    <cellStyle name="Normal 3 3 2 2 2 3 5 2 4 3" xfId="35891"/>
    <cellStyle name="Normal 3 3 2 2 2 3 5 2 5" xfId="18200"/>
    <cellStyle name="Normal 3 3 2 2 2 3 5 2 5 2" xfId="48112"/>
    <cellStyle name="Normal 3 3 2 2 2 3 5 2 6" xfId="35884"/>
    <cellStyle name="Normal 3 3 2 2 2 3 5 3" xfId="5978"/>
    <cellStyle name="Normal 3 3 2 2 2 3 5 3 2" xfId="5979"/>
    <cellStyle name="Normal 3 3 2 2 2 3 5 3 2 2" xfId="5980"/>
    <cellStyle name="Normal 3 3 2 2 2 3 5 3 2 2 2" xfId="25683"/>
    <cellStyle name="Normal 3 3 2 2 2 3 5 3 2 2 2 2" xfId="55595"/>
    <cellStyle name="Normal 3 3 2 2 2 3 5 3 2 2 3" xfId="35894"/>
    <cellStyle name="Normal 3 3 2 2 2 3 5 3 2 3" xfId="18205"/>
    <cellStyle name="Normal 3 3 2 2 2 3 5 3 2 3 2" xfId="48117"/>
    <cellStyle name="Normal 3 3 2 2 2 3 5 3 2 4" xfId="35893"/>
    <cellStyle name="Normal 3 3 2 2 2 3 5 3 3" xfId="5981"/>
    <cellStyle name="Normal 3 3 2 2 2 3 5 3 3 2" xfId="25682"/>
    <cellStyle name="Normal 3 3 2 2 2 3 5 3 3 2 2" xfId="55594"/>
    <cellStyle name="Normal 3 3 2 2 2 3 5 3 3 3" xfId="35895"/>
    <cellStyle name="Normal 3 3 2 2 2 3 5 3 4" xfId="18204"/>
    <cellStyle name="Normal 3 3 2 2 2 3 5 3 4 2" xfId="48116"/>
    <cellStyle name="Normal 3 3 2 2 2 3 5 3 5" xfId="35892"/>
    <cellStyle name="Normal 3 3 2 2 2 3 5 4" xfId="5982"/>
    <cellStyle name="Normal 3 3 2 2 2 3 5 4 2" xfId="5983"/>
    <cellStyle name="Normal 3 3 2 2 2 3 5 4 2 2" xfId="25684"/>
    <cellStyle name="Normal 3 3 2 2 2 3 5 4 2 2 2" xfId="55596"/>
    <cellStyle name="Normal 3 3 2 2 2 3 5 4 2 3" xfId="35897"/>
    <cellStyle name="Normal 3 3 2 2 2 3 5 4 3" xfId="18206"/>
    <cellStyle name="Normal 3 3 2 2 2 3 5 4 3 2" xfId="48118"/>
    <cellStyle name="Normal 3 3 2 2 2 3 5 4 4" xfId="35896"/>
    <cellStyle name="Normal 3 3 2 2 2 3 5 5" xfId="5984"/>
    <cellStyle name="Normal 3 3 2 2 2 3 5 5 2" xfId="23155"/>
    <cellStyle name="Normal 3 3 2 2 2 3 5 5 2 2" xfId="53067"/>
    <cellStyle name="Normal 3 3 2 2 2 3 5 5 3" xfId="35898"/>
    <cellStyle name="Normal 3 3 2 2 2 3 5 6" xfId="15677"/>
    <cellStyle name="Normal 3 3 2 2 2 3 5 6 2" xfId="45589"/>
    <cellStyle name="Normal 3 3 2 2 2 3 5 7" xfId="30633"/>
    <cellStyle name="Normal 3 3 2 2 2 3 6" xfId="5985"/>
    <cellStyle name="Normal 3 3 2 2 2 3 6 2" xfId="5986"/>
    <cellStyle name="Normal 3 3 2 2 2 3 6 2 2" xfId="5987"/>
    <cellStyle name="Normal 3 3 2 2 2 3 6 2 2 2" xfId="5988"/>
    <cellStyle name="Normal 3 3 2 2 2 3 6 2 2 2 2" xfId="5989"/>
    <cellStyle name="Normal 3 3 2 2 2 3 6 2 2 2 2 2" xfId="25688"/>
    <cellStyle name="Normal 3 3 2 2 2 3 6 2 2 2 2 2 2" xfId="55600"/>
    <cellStyle name="Normal 3 3 2 2 2 3 6 2 2 2 2 3" xfId="35903"/>
    <cellStyle name="Normal 3 3 2 2 2 3 6 2 2 2 3" xfId="18210"/>
    <cellStyle name="Normal 3 3 2 2 2 3 6 2 2 2 3 2" xfId="48122"/>
    <cellStyle name="Normal 3 3 2 2 2 3 6 2 2 2 4" xfId="35902"/>
    <cellStyle name="Normal 3 3 2 2 2 3 6 2 2 3" xfId="5990"/>
    <cellStyle name="Normal 3 3 2 2 2 3 6 2 2 3 2" xfId="25687"/>
    <cellStyle name="Normal 3 3 2 2 2 3 6 2 2 3 2 2" xfId="55599"/>
    <cellStyle name="Normal 3 3 2 2 2 3 6 2 2 3 3" xfId="35904"/>
    <cellStyle name="Normal 3 3 2 2 2 3 6 2 2 4" xfId="18209"/>
    <cellStyle name="Normal 3 3 2 2 2 3 6 2 2 4 2" xfId="48121"/>
    <cellStyle name="Normal 3 3 2 2 2 3 6 2 2 5" xfId="35901"/>
    <cellStyle name="Normal 3 3 2 2 2 3 6 2 3" xfId="5991"/>
    <cellStyle name="Normal 3 3 2 2 2 3 6 2 3 2" xfId="5992"/>
    <cellStyle name="Normal 3 3 2 2 2 3 6 2 3 2 2" xfId="25689"/>
    <cellStyle name="Normal 3 3 2 2 2 3 6 2 3 2 2 2" xfId="55601"/>
    <cellStyle name="Normal 3 3 2 2 2 3 6 2 3 2 3" xfId="35906"/>
    <cellStyle name="Normal 3 3 2 2 2 3 6 2 3 3" xfId="18211"/>
    <cellStyle name="Normal 3 3 2 2 2 3 6 2 3 3 2" xfId="48123"/>
    <cellStyle name="Normal 3 3 2 2 2 3 6 2 3 4" xfId="35905"/>
    <cellStyle name="Normal 3 3 2 2 2 3 6 2 4" xfId="5993"/>
    <cellStyle name="Normal 3 3 2 2 2 3 6 2 4 2" xfId="25686"/>
    <cellStyle name="Normal 3 3 2 2 2 3 6 2 4 2 2" xfId="55598"/>
    <cellStyle name="Normal 3 3 2 2 2 3 6 2 4 3" xfId="35907"/>
    <cellStyle name="Normal 3 3 2 2 2 3 6 2 5" xfId="18208"/>
    <cellStyle name="Normal 3 3 2 2 2 3 6 2 5 2" xfId="48120"/>
    <cellStyle name="Normal 3 3 2 2 2 3 6 2 6" xfId="35900"/>
    <cellStyle name="Normal 3 3 2 2 2 3 6 3" xfId="5994"/>
    <cellStyle name="Normal 3 3 2 2 2 3 6 3 2" xfId="5995"/>
    <cellStyle name="Normal 3 3 2 2 2 3 6 3 2 2" xfId="5996"/>
    <cellStyle name="Normal 3 3 2 2 2 3 6 3 2 2 2" xfId="25691"/>
    <cellStyle name="Normal 3 3 2 2 2 3 6 3 2 2 2 2" xfId="55603"/>
    <cellStyle name="Normal 3 3 2 2 2 3 6 3 2 2 3" xfId="35910"/>
    <cellStyle name="Normal 3 3 2 2 2 3 6 3 2 3" xfId="18213"/>
    <cellStyle name="Normal 3 3 2 2 2 3 6 3 2 3 2" xfId="48125"/>
    <cellStyle name="Normal 3 3 2 2 2 3 6 3 2 4" xfId="35909"/>
    <cellStyle name="Normal 3 3 2 2 2 3 6 3 3" xfId="5997"/>
    <cellStyle name="Normal 3 3 2 2 2 3 6 3 3 2" xfId="25690"/>
    <cellStyle name="Normal 3 3 2 2 2 3 6 3 3 2 2" xfId="55602"/>
    <cellStyle name="Normal 3 3 2 2 2 3 6 3 3 3" xfId="35911"/>
    <cellStyle name="Normal 3 3 2 2 2 3 6 3 4" xfId="18212"/>
    <cellStyle name="Normal 3 3 2 2 2 3 6 3 4 2" xfId="48124"/>
    <cellStyle name="Normal 3 3 2 2 2 3 6 3 5" xfId="35908"/>
    <cellStyle name="Normal 3 3 2 2 2 3 6 4" xfId="5998"/>
    <cellStyle name="Normal 3 3 2 2 2 3 6 4 2" xfId="5999"/>
    <cellStyle name="Normal 3 3 2 2 2 3 6 4 2 2" xfId="25692"/>
    <cellStyle name="Normal 3 3 2 2 2 3 6 4 2 2 2" xfId="55604"/>
    <cellStyle name="Normal 3 3 2 2 2 3 6 4 2 3" xfId="35913"/>
    <cellStyle name="Normal 3 3 2 2 2 3 6 4 3" xfId="18214"/>
    <cellStyle name="Normal 3 3 2 2 2 3 6 4 3 2" xfId="48126"/>
    <cellStyle name="Normal 3 3 2 2 2 3 6 4 4" xfId="35912"/>
    <cellStyle name="Normal 3 3 2 2 2 3 6 5" xfId="6000"/>
    <cellStyle name="Normal 3 3 2 2 2 3 6 5 2" xfId="25685"/>
    <cellStyle name="Normal 3 3 2 2 2 3 6 5 2 2" xfId="55597"/>
    <cellStyle name="Normal 3 3 2 2 2 3 6 5 3" xfId="35914"/>
    <cellStyle name="Normal 3 3 2 2 2 3 6 6" xfId="18207"/>
    <cellStyle name="Normal 3 3 2 2 2 3 6 6 2" xfId="48119"/>
    <cellStyle name="Normal 3 3 2 2 2 3 6 7" xfId="35899"/>
    <cellStyle name="Normal 3 3 2 2 2 3 7" xfId="6001"/>
    <cellStyle name="Normal 3 3 2 2 2 3 7 2" xfId="6002"/>
    <cellStyle name="Normal 3 3 2 2 2 3 7 2 2" xfId="6003"/>
    <cellStyle name="Normal 3 3 2 2 2 3 7 2 2 2" xfId="6004"/>
    <cellStyle name="Normal 3 3 2 2 2 3 7 2 2 2 2" xfId="25695"/>
    <cellStyle name="Normal 3 3 2 2 2 3 7 2 2 2 2 2" xfId="55607"/>
    <cellStyle name="Normal 3 3 2 2 2 3 7 2 2 2 3" xfId="35918"/>
    <cellStyle name="Normal 3 3 2 2 2 3 7 2 2 3" xfId="18217"/>
    <cellStyle name="Normal 3 3 2 2 2 3 7 2 2 3 2" xfId="48129"/>
    <cellStyle name="Normal 3 3 2 2 2 3 7 2 2 4" xfId="35917"/>
    <cellStyle name="Normal 3 3 2 2 2 3 7 2 3" xfId="6005"/>
    <cellStyle name="Normal 3 3 2 2 2 3 7 2 3 2" xfId="25694"/>
    <cellStyle name="Normal 3 3 2 2 2 3 7 2 3 2 2" xfId="55606"/>
    <cellStyle name="Normal 3 3 2 2 2 3 7 2 3 3" xfId="35919"/>
    <cellStyle name="Normal 3 3 2 2 2 3 7 2 4" xfId="18216"/>
    <cellStyle name="Normal 3 3 2 2 2 3 7 2 4 2" xfId="48128"/>
    <cellStyle name="Normal 3 3 2 2 2 3 7 2 5" xfId="35916"/>
    <cellStyle name="Normal 3 3 2 2 2 3 7 3" xfId="6006"/>
    <cellStyle name="Normal 3 3 2 2 2 3 7 3 2" xfId="6007"/>
    <cellStyle name="Normal 3 3 2 2 2 3 7 3 2 2" xfId="25696"/>
    <cellStyle name="Normal 3 3 2 2 2 3 7 3 2 2 2" xfId="55608"/>
    <cellStyle name="Normal 3 3 2 2 2 3 7 3 2 3" xfId="35921"/>
    <cellStyle name="Normal 3 3 2 2 2 3 7 3 3" xfId="18218"/>
    <cellStyle name="Normal 3 3 2 2 2 3 7 3 3 2" xfId="48130"/>
    <cellStyle name="Normal 3 3 2 2 2 3 7 3 4" xfId="35920"/>
    <cellStyle name="Normal 3 3 2 2 2 3 7 4" xfId="6008"/>
    <cellStyle name="Normal 3 3 2 2 2 3 7 4 2" xfId="25693"/>
    <cellStyle name="Normal 3 3 2 2 2 3 7 4 2 2" xfId="55605"/>
    <cellStyle name="Normal 3 3 2 2 2 3 7 4 3" xfId="35922"/>
    <cellStyle name="Normal 3 3 2 2 2 3 7 5" xfId="18215"/>
    <cellStyle name="Normal 3 3 2 2 2 3 7 5 2" xfId="48127"/>
    <cellStyle name="Normal 3 3 2 2 2 3 7 6" xfId="35915"/>
    <cellStyle name="Normal 3 3 2 2 2 3 8" xfId="6009"/>
    <cellStyle name="Normal 3 3 2 2 2 3 8 2" xfId="6010"/>
    <cellStyle name="Normal 3 3 2 2 2 3 8 2 2" xfId="6011"/>
    <cellStyle name="Normal 3 3 2 2 2 3 8 2 2 2" xfId="6012"/>
    <cellStyle name="Normal 3 3 2 2 2 3 8 2 2 2 2" xfId="25699"/>
    <cellStyle name="Normal 3 3 2 2 2 3 8 2 2 2 2 2" xfId="55611"/>
    <cellStyle name="Normal 3 3 2 2 2 3 8 2 2 2 3" xfId="35926"/>
    <cellStyle name="Normal 3 3 2 2 2 3 8 2 2 3" xfId="18221"/>
    <cellStyle name="Normal 3 3 2 2 2 3 8 2 2 3 2" xfId="48133"/>
    <cellStyle name="Normal 3 3 2 2 2 3 8 2 2 4" xfId="35925"/>
    <cellStyle name="Normal 3 3 2 2 2 3 8 2 3" xfId="6013"/>
    <cellStyle name="Normal 3 3 2 2 2 3 8 2 3 2" xfId="25698"/>
    <cellStyle name="Normal 3 3 2 2 2 3 8 2 3 2 2" xfId="55610"/>
    <cellStyle name="Normal 3 3 2 2 2 3 8 2 3 3" xfId="35927"/>
    <cellStyle name="Normal 3 3 2 2 2 3 8 2 4" xfId="18220"/>
    <cellStyle name="Normal 3 3 2 2 2 3 8 2 4 2" xfId="48132"/>
    <cellStyle name="Normal 3 3 2 2 2 3 8 2 5" xfId="35924"/>
    <cellStyle name="Normal 3 3 2 2 2 3 8 3" xfId="6014"/>
    <cellStyle name="Normal 3 3 2 2 2 3 8 3 2" xfId="6015"/>
    <cellStyle name="Normal 3 3 2 2 2 3 8 3 2 2" xfId="25700"/>
    <cellStyle name="Normal 3 3 2 2 2 3 8 3 2 2 2" xfId="55612"/>
    <cellStyle name="Normal 3 3 2 2 2 3 8 3 2 3" xfId="35929"/>
    <cellStyle name="Normal 3 3 2 2 2 3 8 3 3" xfId="18222"/>
    <cellStyle name="Normal 3 3 2 2 2 3 8 3 3 2" xfId="48134"/>
    <cellStyle name="Normal 3 3 2 2 2 3 8 3 4" xfId="35928"/>
    <cellStyle name="Normal 3 3 2 2 2 3 8 4" xfId="6016"/>
    <cellStyle name="Normal 3 3 2 2 2 3 8 4 2" xfId="25697"/>
    <cellStyle name="Normal 3 3 2 2 2 3 8 4 2 2" xfId="55609"/>
    <cellStyle name="Normal 3 3 2 2 2 3 8 4 3" xfId="35930"/>
    <cellStyle name="Normal 3 3 2 2 2 3 8 5" xfId="18219"/>
    <cellStyle name="Normal 3 3 2 2 2 3 8 5 2" xfId="48131"/>
    <cellStyle name="Normal 3 3 2 2 2 3 8 6" xfId="35923"/>
    <cellStyle name="Normal 3 3 2 2 2 3 9" xfId="6017"/>
    <cellStyle name="Normal 3 3 2 2 2 3 9 2" xfId="6018"/>
    <cellStyle name="Normal 3 3 2 2 2 3 9 2 2" xfId="6019"/>
    <cellStyle name="Normal 3 3 2 2 2 3 9 2 2 2" xfId="25702"/>
    <cellStyle name="Normal 3 3 2 2 2 3 9 2 2 2 2" xfId="55614"/>
    <cellStyle name="Normal 3 3 2 2 2 3 9 2 2 3" xfId="35933"/>
    <cellStyle name="Normal 3 3 2 2 2 3 9 2 3" xfId="18224"/>
    <cellStyle name="Normal 3 3 2 2 2 3 9 2 3 2" xfId="48136"/>
    <cellStyle name="Normal 3 3 2 2 2 3 9 2 4" xfId="35932"/>
    <cellStyle name="Normal 3 3 2 2 2 3 9 3" xfId="6020"/>
    <cellStyle name="Normal 3 3 2 2 2 3 9 3 2" xfId="25701"/>
    <cellStyle name="Normal 3 3 2 2 2 3 9 3 2 2" xfId="55613"/>
    <cellStyle name="Normal 3 3 2 2 2 3 9 3 3" xfId="35934"/>
    <cellStyle name="Normal 3 3 2 2 2 3 9 4" xfId="18223"/>
    <cellStyle name="Normal 3 3 2 2 2 3 9 4 2" xfId="48135"/>
    <cellStyle name="Normal 3 3 2 2 2 3 9 5" xfId="35931"/>
    <cellStyle name="Normal 3 3 2 2 2 4" xfId="360"/>
    <cellStyle name="Normal 3 3 2 2 2 4 2" xfId="6021"/>
    <cellStyle name="Normal 3 3 2 2 2 4 2 2" xfId="6022"/>
    <cellStyle name="Normal 3 3 2 2 2 4 2 2 2" xfId="6023"/>
    <cellStyle name="Normal 3 3 2 2 2 4 2 2 2 2" xfId="6024"/>
    <cellStyle name="Normal 3 3 2 2 2 4 2 2 2 2 2" xfId="25705"/>
    <cellStyle name="Normal 3 3 2 2 2 4 2 2 2 2 2 2" xfId="55617"/>
    <cellStyle name="Normal 3 3 2 2 2 4 2 2 2 2 3" xfId="35938"/>
    <cellStyle name="Normal 3 3 2 2 2 4 2 2 2 3" xfId="18227"/>
    <cellStyle name="Normal 3 3 2 2 2 4 2 2 2 3 2" xfId="48139"/>
    <cellStyle name="Normal 3 3 2 2 2 4 2 2 2 4" xfId="35937"/>
    <cellStyle name="Normal 3 3 2 2 2 4 2 2 3" xfId="6025"/>
    <cellStyle name="Normal 3 3 2 2 2 4 2 2 3 2" xfId="25704"/>
    <cellStyle name="Normal 3 3 2 2 2 4 2 2 3 2 2" xfId="55616"/>
    <cellStyle name="Normal 3 3 2 2 2 4 2 2 3 3" xfId="35939"/>
    <cellStyle name="Normal 3 3 2 2 2 4 2 2 4" xfId="18226"/>
    <cellStyle name="Normal 3 3 2 2 2 4 2 2 4 2" xfId="48138"/>
    <cellStyle name="Normal 3 3 2 2 2 4 2 2 5" xfId="35936"/>
    <cellStyle name="Normal 3 3 2 2 2 4 2 3" xfId="6026"/>
    <cellStyle name="Normal 3 3 2 2 2 4 2 3 2" xfId="6027"/>
    <cellStyle name="Normal 3 3 2 2 2 4 2 3 2 2" xfId="25706"/>
    <cellStyle name="Normal 3 3 2 2 2 4 2 3 2 2 2" xfId="55618"/>
    <cellStyle name="Normal 3 3 2 2 2 4 2 3 2 3" xfId="35941"/>
    <cellStyle name="Normal 3 3 2 2 2 4 2 3 3" xfId="18228"/>
    <cellStyle name="Normal 3 3 2 2 2 4 2 3 3 2" xfId="48140"/>
    <cellStyle name="Normal 3 3 2 2 2 4 2 3 4" xfId="35940"/>
    <cellStyle name="Normal 3 3 2 2 2 4 2 4" xfId="6028"/>
    <cellStyle name="Normal 3 3 2 2 2 4 2 4 2" xfId="25703"/>
    <cellStyle name="Normal 3 3 2 2 2 4 2 4 2 2" xfId="55615"/>
    <cellStyle name="Normal 3 3 2 2 2 4 2 4 3" xfId="35942"/>
    <cellStyle name="Normal 3 3 2 2 2 4 2 5" xfId="18225"/>
    <cellStyle name="Normal 3 3 2 2 2 4 2 5 2" xfId="48137"/>
    <cellStyle name="Normal 3 3 2 2 2 4 2 6" xfId="35935"/>
    <cellStyle name="Normal 3 3 2 2 2 4 3" xfId="6029"/>
    <cellStyle name="Normal 3 3 2 2 2 4 3 2" xfId="6030"/>
    <cellStyle name="Normal 3 3 2 2 2 4 3 2 2" xfId="6031"/>
    <cellStyle name="Normal 3 3 2 2 2 4 3 2 2 2" xfId="6032"/>
    <cellStyle name="Normal 3 3 2 2 2 4 3 2 2 2 2" xfId="25709"/>
    <cellStyle name="Normal 3 3 2 2 2 4 3 2 2 2 2 2" xfId="55621"/>
    <cellStyle name="Normal 3 3 2 2 2 4 3 2 2 2 3" xfId="35946"/>
    <cellStyle name="Normal 3 3 2 2 2 4 3 2 2 3" xfId="18231"/>
    <cellStyle name="Normal 3 3 2 2 2 4 3 2 2 3 2" xfId="48143"/>
    <cellStyle name="Normal 3 3 2 2 2 4 3 2 2 4" xfId="35945"/>
    <cellStyle name="Normal 3 3 2 2 2 4 3 2 3" xfId="6033"/>
    <cellStyle name="Normal 3 3 2 2 2 4 3 2 3 2" xfId="25708"/>
    <cellStyle name="Normal 3 3 2 2 2 4 3 2 3 2 2" xfId="55620"/>
    <cellStyle name="Normal 3 3 2 2 2 4 3 2 3 3" xfId="35947"/>
    <cellStyle name="Normal 3 3 2 2 2 4 3 2 4" xfId="18230"/>
    <cellStyle name="Normal 3 3 2 2 2 4 3 2 4 2" xfId="48142"/>
    <cellStyle name="Normal 3 3 2 2 2 4 3 2 5" xfId="35944"/>
    <cellStyle name="Normal 3 3 2 2 2 4 3 3" xfId="6034"/>
    <cellStyle name="Normal 3 3 2 2 2 4 3 3 2" xfId="6035"/>
    <cellStyle name="Normal 3 3 2 2 2 4 3 3 2 2" xfId="25710"/>
    <cellStyle name="Normal 3 3 2 2 2 4 3 3 2 2 2" xfId="55622"/>
    <cellStyle name="Normal 3 3 2 2 2 4 3 3 2 3" xfId="35949"/>
    <cellStyle name="Normal 3 3 2 2 2 4 3 3 3" xfId="18232"/>
    <cellStyle name="Normal 3 3 2 2 2 4 3 3 3 2" xfId="48144"/>
    <cellStyle name="Normal 3 3 2 2 2 4 3 3 4" xfId="35948"/>
    <cellStyle name="Normal 3 3 2 2 2 4 3 4" xfId="6036"/>
    <cellStyle name="Normal 3 3 2 2 2 4 3 4 2" xfId="25707"/>
    <cellStyle name="Normal 3 3 2 2 2 4 3 4 2 2" xfId="55619"/>
    <cellStyle name="Normal 3 3 2 2 2 4 3 4 3" xfId="35950"/>
    <cellStyle name="Normal 3 3 2 2 2 4 3 5" xfId="18229"/>
    <cellStyle name="Normal 3 3 2 2 2 4 3 5 2" xfId="48141"/>
    <cellStyle name="Normal 3 3 2 2 2 4 3 6" xfId="35943"/>
    <cellStyle name="Normal 3 3 2 2 2 4 4" xfId="6037"/>
    <cellStyle name="Normal 3 3 2 2 2 4 4 2" xfId="6038"/>
    <cellStyle name="Normal 3 3 2 2 2 4 4 2 2" xfId="6039"/>
    <cellStyle name="Normal 3 3 2 2 2 4 4 2 2 2" xfId="25712"/>
    <cellStyle name="Normal 3 3 2 2 2 4 4 2 2 2 2" xfId="55624"/>
    <cellStyle name="Normal 3 3 2 2 2 4 4 2 2 3" xfId="35953"/>
    <cellStyle name="Normal 3 3 2 2 2 4 4 2 3" xfId="18234"/>
    <cellStyle name="Normal 3 3 2 2 2 4 4 2 3 2" xfId="48146"/>
    <cellStyle name="Normal 3 3 2 2 2 4 4 2 4" xfId="35952"/>
    <cellStyle name="Normal 3 3 2 2 2 4 4 3" xfId="6040"/>
    <cellStyle name="Normal 3 3 2 2 2 4 4 3 2" xfId="25711"/>
    <cellStyle name="Normal 3 3 2 2 2 4 4 3 2 2" xfId="55623"/>
    <cellStyle name="Normal 3 3 2 2 2 4 4 3 3" xfId="35954"/>
    <cellStyle name="Normal 3 3 2 2 2 4 4 4" xfId="18233"/>
    <cellStyle name="Normal 3 3 2 2 2 4 4 4 2" xfId="48145"/>
    <cellStyle name="Normal 3 3 2 2 2 4 4 5" xfId="35951"/>
    <cellStyle name="Normal 3 3 2 2 2 4 5" xfId="6041"/>
    <cellStyle name="Normal 3 3 2 2 2 4 5 2" xfId="6042"/>
    <cellStyle name="Normal 3 3 2 2 2 4 5 2 2" xfId="25713"/>
    <cellStyle name="Normal 3 3 2 2 2 4 5 2 2 2" xfId="55625"/>
    <cellStyle name="Normal 3 3 2 2 2 4 5 2 3" xfId="35956"/>
    <cellStyle name="Normal 3 3 2 2 2 4 5 3" xfId="18235"/>
    <cellStyle name="Normal 3 3 2 2 2 4 5 3 2" xfId="48147"/>
    <cellStyle name="Normal 3 3 2 2 2 4 5 4" xfId="35955"/>
    <cellStyle name="Normal 3 3 2 2 2 4 6" xfId="6043"/>
    <cellStyle name="Normal 3 3 2 2 2 4 6 2" xfId="22824"/>
    <cellStyle name="Normal 3 3 2 2 2 4 6 2 2" xfId="52736"/>
    <cellStyle name="Normal 3 3 2 2 2 4 6 3" xfId="35957"/>
    <cellStyle name="Normal 3 3 2 2 2 4 7" xfId="15346"/>
    <cellStyle name="Normal 3 3 2 2 2 4 7 2" xfId="45258"/>
    <cellStyle name="Normal 3 3 2 2 2 4 8" xfId="30302"/>
    <cellStyle name="Normal 3 3 2 2 2 5" xfId="249"/>
    <cellStyle name="Normal 3 3 2 2 2 5 2" xfId="6044"/>
    <cellStyle name="Normal 3 3 2 2 2 5 2 2" xfId="6045"/>
    <cellStyle name="Normal 3 3 2 2 2 5 2 2 2" xfId="6046"/>
    <cellStyle name="Normal 3 3 2 2 2 5 2 2 2 2" xfId="6047"/>
    <cellStyle name="Normal 3 3 2 2 2 5 2 2 2 2 2" xfId="25716"/>
    <cellStyle name="Normal 3 3 2 2 2 5 2 2 2 2 2 2" xfId="55628"/>
    <cellStyle name="Normal 3 3 2 2 2 5 2 2 2 2 3" xfId="35961"/>
    <cellStyle name="Normal 3 3 2 2 2 5 2 2 2 3" xfId="18238"/>
    <cellStyle name="Normal 3 3 2 2 2 5 2 2 2 3 2" xfId="48150"/>
    <cellStyle name="Normal 3 3 2 2 2 5 2 2 2 4" xfId="35960"/>
    <cellStyle name="Normal 3 3 2 2 2 5 2 2 3" xfId="6048"/>
    <cellStyle name="Normal 3 3 2 2 2 5 2 2 3 2" xfId="25715"/>
    <cellStyle name="Normal 3 3 2 2 2 5 2 2 3 2 2" xfId="55627"/>
    <cellStyle name="Normal 3 3 2 2 2 5 2 2 3 3" xfId="35962"/>
    <cellStyle name="Normal 3 3 2 2 2 5 2 2 4" xfId="18237"/>
    <cellStyle name="Normal 3 3 2 2 2 5 2 2 4 2" xfId="48149"/>
    <cellStyle name="Normal 3 3 2 2 2 5 2 2 5" xfId="35959"/>
    <cellStyle name="Normal 3 3 2 2 2 5 2 3" xfId="6049"/>
    <cellStyle name="Normal 3 3 2 2 2 5 2 3 2" xfId="6050"/>
    <cellStyle name="Normal 3 3 2 2 2 5 2 3 2 2" xfId="25717"/>
    <cellStyle name="Normal 3 3 2 2 2 5 2 3 2 2 2" xfId="55629"/>
    <cellStyle name="Normal 3 3 2 2 2 5 2 3 2 3" xfId="35964"/>
    <cellStyle name="Normal 3 3 2 2 2 5 2 3 3" xfId="18239"/>
    <cellStyle name="Normal 3 3 2 2 2 5 2 3 3 2" xfId="48151"/>
    <cellStyle name="Normal 3 3 2 2 2 5 2 3 4" xfId="35963"/>
    <cellStyle name="Normal 3 3 2 2 2 5 2 4" xfId="6051"/>
    <cellStyle name="Normal 3 3 2 2 2 5 2 4 2" xfId="25714"/>
    <cellStyle name="Normal 3 3 2 2 2 5 2 4 2 2" xfId="55626"/>
    <cellStyle name="Normal 3 3 2 2 2 5 2 4 3" xfId="35965"/>
    <cellStyle name="Normal 3 3 2 2 2 5 2 5" xfId="18236"/>
    <cellStyle name="Normal 3 3 2 2 2 5 2 5 2" xfId="48148"/>
    <cellStyle name="Normal 3 3 2 2 2 5 2 6" xfId="35958"/>
    <cellStyle name="Normal 3 3 2 2 2 5 3" xfId="6052"/>
    <cellStyle name="Normal 3 3 2 2 2 5 3 2" xfId="6053"/>
    <cellStyle name="Normal 3 3 2 2 2 5 3 2 2" xfId="6054"/>
    <cellStyle name="Normal 3 3 2 2 2 5 3 2 2 2" xfId="6055"/>
    <cellStyle name="Normal 3 3 2 2 2 5 3 2 2 2 2" xfId="25720"/>
    <cellStyle name="Normal 3 3 2 2 2 5 3 2 2 2 2 2" xfId="55632"/>
    <cellStyle name="Normal 3 3 2 2 2 5 3 2 2 2 3" xfId="35969"/>
    <cellStyle name="Normal 3 3 2 2 2 5 3 2 2 3" xfId="18242"/>
    <cellStyle name="Normal 3 3 2 2 2 5 3 2 2 3 2" xfId="48154"/>
    <cellStyle name="Normal 3 3 2 2 2 5 3 2 2 4" xfId="35968"/>
    <cellStyle name="Normal 3 3 2 2 2 5 3 2 3" xfId="6056"/>
    <cellStyle name="Normal 3 3 2 2 2 5 3 2 3 2" xfId="25719"/>
    <cellStyle name="Normal 3 3 2 2 2 5 3 2 3 2 2" xfId="55631"/>
    <cellStyle name="Normal 3 3 2 2 2 5 3 2 3 3" xfId="35970"/>
    <cellStyle name="Normal 3 3 2 2 2 5 3 2 4" xfId="18241"/>
    <cellStyle name="Normal 3 3 2 2 2 5 3 2 4 2" xfId="48153"/>
    <cellStyle name="Normal 3 3 2 2 2 5 3 2 5" xfId="35967"/>
    <cellStyle name="Normal 3 3 2 2 2 5 3 3" xfId="6057"/>
    <cellStyle name="Normal 3 3 2 2 2 5 3 3 2" xfId="6058"/>
    <cellStyle name="Normal 3 3 2 2 2 5 3 3 2 2" xfId="25721"/>
    <cellStyle name="Normal 3 3 2 2 2 5 3 3 2 2 2" xfId="55633"/>
    <cellStyle name="Normal 3 3 2 2 2 5 3 3 2 3" xfId="35972"/>
    <cellStyle name="Normal 3 3 2 2 2 5 3 3 3" xfId="18243"/>
    <cellStyle name="Normal 3 3 2 2 2 5 3 3 3 2" xfId="48155"/>
    <cellStyle name="Normal 3 3 2 2 2 5 3 3 4" xfId="35971"/>
    <cellStyle name="Normal 3 3 2 2 2 5 3 4" xfId="6059"/>
    <cellStyle name="Normal 3 3 2 2 2 5 3 4 2" xfId="25718"/>
    <cellStyle name="Normal 3 3 2 2 2 5 3 4 2 2" xfId="55630"/>
    <cellStyle name="Normal 3 3 2 2 2 5 3 4 3" xfId="35973"/>
    <cellStyle name="Normal 3 3 2 2 2 5 3 5" xfId="18240"/>
    <cellStyle name="Normal 3 3 2 2 2 5 3 5 2" xfId="48152"/>
    <cellStyle name="Normal 3 3 2 2 2 5 3 6" xfId="35966"/>
    <cellStyle name="Normal 3 3 2 2 2 5 4" xfId="6060"/>
    <cellStyle name="Normal 3 3 2 2 2 5 4 2" xfId="6061"/>
    <cellStyle name="Normal 3 3 2 2 2 5 4 2 2" xfId="6062"/>
    <cellStyle name="Normal 3 3 2 2 2 5 4 2 2 2" xfId="25723"/>
    <cellStyle name="Normal 3 3 2 2 2 5 4 2 2 2 2" xfId="55635"/>
    <cellStyle name="Normal 3 3 2 2 2 5 4 2 2 3" xfId="35976"/>
    <cellStyle name="Normal 3 3 2 2 2 5 4 2 3" xfId="18245"/>
    <cellStyle name="Normal 3 3 2 2 2 5 4 2 3 2" xfId="48157"/>
    <cellStyle name="Normal 3 3 2 2 2 5 4 2 4" xfId="35975"/>
    <cellStyle name="Normal 3 3 2 2 2 5 4 3" xfId="6063"/>
    <cellStyle name="Normal 3 3 2 2 2 5 4 3 2" xfId="25722"/>
    <cellStyle name="Normal 3 3 2 2 2 5 4 3 2 2" xfId="55634"/>
    <cellStyle name="Normal 3 3 2 2 2 5 4 3 3" xfId="35977"/>
    <cellStyle name="Normal 3 3 2 2 2 5 4 4" xfId="18244"/>
    <cellStyle name="Normal 3 3 2 2 2 5 4 4 2" xfId="48156"/>
    <cellStyle name="Normal 3 3 2 2 2 5 4 5" xfId="35974"/>
    <cellStyle name="Normal 3 3 2 2 2 5 5" xfId="6064"/>
    <cellStyle name="Normal 3 3 2 2 2 5 5 2" xfId="6065"/>
    <cellStyle name="Normal 3 3 2 2 2 5 5 2 2" xfId="25724"/>
    <cellStyle name="Normal 3 3 2 2 2 5 5 2 2 2" xfId="55636"/>
    <cellStyle name="Normal 3 3 2 2 2 5 5 2 3" xfId="35979"/>
    <cellStyle name="Normal 3 3 2 2 2 5 5 3" xfId="18246"/>
    <cellStyle name="Normal 3 3 2 2 2 5 5 3 2" xfId="48158"/>
    <cellStyle name="Normal 3 3 2 2 2 5 5 4" xfId="35978"/>
    <cellStyle name="Normal 3 3 2 2 2 5 6" xfId="6066"/>
    <cellStyle name="Normal 3 3 2 2 2 5 6 2" xfId="22713"/>
    <cellStyle name="Normal 3 3 2 2 2 5 6 2 2" xfId="52625"/>
    <cellStyle name="Normal 3 3 2 2 2 5 6 3" xfId="35980"/>
    <cellStyle name="Normal 3 3 2 2 2 5 7" xfId="15235"/>
    <cellStyle name="Normal 3 3 2 2 2 5 7 2" xfId="45147"/>
    <cellStyle name="Normal 3 3 2 2 2 5 8" xfId="30191"/>
    <cellStyle name="Normal 3 3 2 2 2 6" xfId="486"/>
    <cellStyle name="Normal 3 3 2 2 2 6 2" xfId="6067"/>
    <cellStyle name="Normal 3 3 2 2 2 6 2 2" xfId="6068"/>
    <cellStyle name="Normal 3 3 2 2 2 6 2 2 2" xfId="6069"/>
    <cellStyle name="Normal 3 3 2 2 2 6 2 2 2 2" xfId="6070"/>
    <cellStyle name="Normal 3 3 2 2 2 6 2 2 2 2 2" xfId="25727"/>
    <cellStyle name="Normal 3 3 2 2 2 6 2 2 2 2 2 2" xfId="55639"/>
    <cellStyle name="Normal 3 3 2 2 2 6 2 2 2 2 3" xfId="35984"/>
    <cellStyle name="Normal 3 3 2 2 2 6 2 2 2 3" xfId="18249"/>
    <cellStyle name="Normal 3 3 2 2 2 6 2 2 2 3 2" xfId="48161"/>
    <cellStyle name="Normal 3 3 2 2 2 6 2 2 2 4" xfId="35983"/>
    <cellStyle name="Normal 3 3 2 2 2 6 2 2 3" xfId="6071"/>
    <cellStyle name="Normal 3 3 2 2 2 6 2 2 3 2" xfId="25726"/>
    <cellStyle name="Normal 3 3 2 2 2 6 2 2 3 2 2" xfId="55638"/>
    <cellStyle name="Normal 3 3 2 2 2 6 2 2 3 3" xfId="35985"/>
    <cellStyle name="Normal 3 3 2 2 2 6 2 2 4" xfId="18248"/>
    <cellStyle name="Normal 3 3 2 2 2 6 2 2 4 2" xfId="48160"/>
    <cellStyle name="Normal 3 3 2 2 2 6 2 2 5" xfId="35982"/>
    <cellStyle name="Normal 3 3 2 2 2 6 2 3" xfId="6072"/>
    <cellStyle name="Normal 3 3 2 2 2 6 2 3 2" xfId="6073"/>
    <cellStyle name="Normal 3 3 2 2 2 6 2 3 2 2" xfId="25728"/>
    <cellStyle name="Normal 3 3 2 2 2 6 2 3 2 2 2" xfId="55640"/>
    <cellStyle name="Normal 3 3 2 2 2 6 2 3 2 3" xfId="35987"/>
    <cellStyle name="Normal 3 3 2 2 2 6 2 3 3" xfId="18250"/>
    <cellStyle name="Normal 3 3 2 2 2 6 2 3 3 2" xfId="48162"/>
    <cellStyle name="Normal 3 3 2 2 2 6 2 3 4" xfId="35986"/>
    <cellStyle name="Normal 3 3 2 2 2 6 2 4" xfId="6074"/>
    <cellStyle name="Normal 3 3 2 2 2 6 2 4 2" xfId="25725"/>
    <cellStyle name="Normal 3 3 2 2 2 6 2 4 2 2" xfId="55637"/>
    <cellStyle name="Normal 3 3 2 2 2 6 2 4 3" xfId="35988"/>
    <cellStyle name="Normal 3 3 2 2 2 6 2 5" xfId="18247"/>
    <cellStyle name="Normal 3 3 2 2 2 6 2 5 2" xfId="48159"/>
    <cellStyle name="Normal 3 3 2 2 2 6 2 6" xfId="35981"/>
    <cellStyle name="Normal 3 3 2 2 2 6 3" xfId="6075"/>
    <cellStyle name="Normal 3 3 2 2 2 6 3 2" xfId="6076"/>
    <cellStyle name="Normal 3 3 2 2 2 6 3 2 2" xfId="6077"/>
    <cellStyle name="Normal 3 3 2 2 2 6 3 2 2 2" xfId="25730"/>
    <cellStyle name="Normal 3 3 2 2 2 6 3 2 2 2 2" xfId="55642"/>
    <cellStyle name="Normal 3 3 2 2 2 6 3 2 2 3" xfId="35991"/>
    <cellStyle name="Normal 3 3 2 2 2 6 3 2 3" xfId="18252"/>
    <cellStyle name="Normal 3 3 2 2 2 6 3 2 3 2" xfId="48164"/>
    <cellStyle name="Normal 3 3 2 2 2 6 3 2 4" xfId="35990"/>
    <cellStyle name="Normal 3 3 2 2 2 6 3 3" xfId="6078"/>
    <cellStyle name="Normal 3 3 2 2 2 6 3 3 2" xfId="25729"/>
    <cellStyle name="Normal 3 3 2 2 2 6 3 3 2 2" xfId="55641"/>
    <cellStyle name="Normal 3 3 2 2 2 6 3 3 3" xfId="35992"/>
    <cellStyle name="Normal 3 3 2 2 2 6 3 4" xfId="18251"/>
    <cellStyle name="Normal 3 3 2 2 2 6 3 4 2" xfId="48163"/>
    <cellStyle name="Normal 3 3 2 2 2 6 3 5" xfId="35989"/>
    <cellStyle name="Normal 3 3 2 2 2 6 4" xfId="6079"/>
    <cellStyle name="Normal 3 3 2 2 2 6 4 2" xfId="6080"/>
    <cellStyle name="Normal 3 3 2 2 2 6 4 2 2" xfId="25731"/>
    <cellStyle name="Normal 3 3 2 2 2 6 4 2 2 2" xfId="55643"/>
    <cellStyle name="Normal 3 3 2 2 2 6 4 2 3" xfId="35994"/>
    <cellStyle name="Normal 3 3 2 2 2 6 4 3" xfId="18253"/>
    <cellStyle name="Normal 3 3 2 2 2 6 4 3 2" xfId="48165"/>
    <cellStyle name="Normal 3 3 2 2 2 6 4 4" xfId="35993"/>
    <cellStyle name="Normal 3 3 2 2 2 6 5" xfId="6081"/>
    <cellStyle name="Normal 3 3 2 2 2 6 5 2" xfId="22949"/>
    <cellStyle name="Normal 3 3 2 2 2 6 5 2 2" xfId="52861"/>
    <cellStyle name="Normal 3 3 2 2 2 6 5 3" xfId="35995"/>
    <cellStyle name="Normal 3 3 2 2 2 6 6" xfId="15471"/>
    <cellStyle name="Normal 3 3 2 2 2 6 6 2" xfId="45383"/>
    <cellStyle name="Normal 3 3 2 2 2 6 7" xfId="30427"/>
    <cellStyle name="Normal 3 3 2 2 2 7" xfId="611"/>
    <cellStyle name="Normal 3 3 2 2 2 7 2" xfId="6082"/>
    <cellStyle name="Normal 3 3 2 2 2 7 2 2" xfId="6083"/>
    <cellStyle name="Normal 3 3 2 2 2 7 2 2 2" xfId="6084"/>
    <cellStyle name="Normal 3 3 2 2 2 7 2 2 2 2" xfId="6085"/>
    <cellStyle name="Normal 3 3 2 2 2 7 2 2 2 2 2" xfId="25734"/>
    <cellStyle name="Normal 3 3 2 2 2 7 2 2 2 2 2 2" xfId="55646"/>
    <cellStyle name="Normal 3 3 2 2 2 7 2 2 2 2 3" xfId="35999"/>
    <cellStyle name="Normal 3 3 2 2 2 7 2 2 2 3" xfId="18256"/>
    <cellStyle name="Normal 3 3 2 2 2 7 2 2 2 3 2" xfId="48168"/>
    <cellStyle name="Normal 3 3 2 2 2 7 2 2 2 4" xfId="35998"/>
    <cellStyle name="Normal 3 3 2 2 2 7 2 2 3" xfId="6086"/>
    <cellStyle name="Normal 3 3 2 2 2 7 2 2 3 2" xfId="25733"/>
    <cellStyle name="Normal 3 3 2 2 2 7 2 2 3 2 2" xfId="55645"/>
    <cellStyle name="Normal 3 3 2 2 2 7 2 2 3 3" xfId="36000"/>
    <cellStyle name="Normal 3 3 2 2 2 7 2 2 4" xfId="18255"/>
    <cellStyle name="Normal 3 3 2 2 2 7 2 2 4 2" xfId="48167"/>
    <cellStyle name="Normal 3 3 2 2 2 7 2 2 5" xfId="35997"/>
    <cellStyle name="Normal 3 3 2 2 2 7 2 3" xfId="6087"/>
    <cellStyle name="Normal 3 3 2 2 2 7 2 3 2" xfId="6088"/>
    <cellStyle name="Normal 3 3 2 2 2 7 2 3 2 2" xfId="25735"/>
    <cellStyle name="Normal 3 3 2 2 2 7 2 3 2 2 2" xfId="55647"/>
    <cellStyle name="Normal 3 3 2 2 2 7 2 3 2 3" xfId="36002"/>
    <cellStyle name="Normal 3 3 2 2 2 7 2 3 3" xfId="18257"/>
    <cellStyle name="Normal 3 3 2 2 2 7 2 3 3 2" xfId="48169"/>
    <cellStyle name="Normal 3 3 2 2 2 7 2 3 4" xfId="36001"/>
    <cellStyle name="Normal 3 3 2 2 2 7 2 4" xfId="6089"/>
    <cellStyle name="Normal 3 3 2 2 2 7 2 4 2" xfId="25732"/>
    <cellStyle name="Normal 3 3 2 2 2 7 2 4 2 2" xfId="55644"/>
    <cellStyle name="Normal 3 3 2 2 2 7 2 4 3" xfId="36003"/>
    <cellStyle name="Normal 3 3 2 2 2 7 2 5" xfId="18254"/>
    <cellStyle name="Normal 3 3 2 2 2 7 2 5 2" xfId="48166"/>
    <cellStyle name="Normal 3 3 2 2 2 7 2 6" xfId="35996"/>
    <cellStyle name="Normal 3 3 2 2 2 7 3" xfId="6090"/>
    <cellStyle name="Normal 3 3 2 2 2 7 3 2" xfId="6091"/>
    <cellStyle name="Normal 3 3 2 2 2 7 3 2 2" xfId="6092"/>
    <cellStyle name="Normal 3 3 2 2 2 7 3 2 2 2" xfId="25737"/>
    <cellStyle name="Normal 3 3 2 2 2 7 3 2 2 2 2" xfId="55649"/>
    <cellStyle name="Normal 3 3 2 2 2 7 3 2 2 3" xfId="36006"/>
    <cellStyle name="Normal 3 3 2 2 2 7 3 2 3" xfId="18259"/>
    <cellStyle name="Normal 3 3 2 2 2 7 3 2 3 2" xfId="48171"/>
    <cellStyle name="Normal 3 3 2 2 2 7 3 2 4" xfId="36005"/>
    <cellStyle name="Normal 3 3 2 2 2 7 3 3" xfId="6093"/>
    <cellStyle name="Normal 3 3 2 2 2 7 3 3 2" xfId="25736"/>
    <cellStyle name="Normal 3 3 2 2 2 7 3 3 2 2" xfId="55648"/>
    <cellStyle name="Normal 3 3 2 2 2 7 3 3 3" xfId="36007"/>
    <cellStyle name="Normal 3 3 2 2 2 7 3 4" xfId="18258"/>
    <cellStyle name="Normal 3 3 2 2 2 7 3 4 2" xfId="48170"/>
    <cellStyle name="Normal 3 3 2 2 2 7 3 5" xfId="36004"/>
    <cellStyle name="Normal 3 3 2 2 2 7 4" xfId="6094"/>
    <cellStyle name="Normal 3 3 2 2 2 7 4 2" xfId="6095"/>
    <cellStyle name="Normal 3 3 2 2 2 7 4 2 2" xfId="25738"/>
    <cellStyle name="Normal 3 3 2 2 2 7 4 2 2 2" xfId="55650"/>
    <cellStyle name="Normal 3 3 2 2 2 7 4 2 3" xfId="36009"/>
    <cellStyle name="Normal 3 3 2 2 2 7 4 3" xfId="18260"/>
    <cellStyle name="Normal 3 3 2 2 2 7 4 3 2" xfId="48172"/>
    <cellStyle name="Normal 3 3 2 2 2 7 4 4" xfId="36008"/>
    <cellStyle name="Normal 3 3 2 2 2 7 5" xfId="6096"/>
    <cellStyle name="Normal 3 3 2 2 2 7 5 2" xfId="23074"/>
    <cellStyle name="Normal 3 3 2 2 2 7 5 2 2" xfId="52986"/>
    <cellStyle name="Normal 3 3 2 2 2 7 5 3" xfId="36010"/>
    <cellStyle name="Normal 3 3 2 2 2 7 6" xfId="15596"/>
    <cellStyle name="Normal 3 3 2 2 2 7 6 2" xfId="45508"/>
    <cellStyle name="Normal 3 3 2 2 2 7 7" xfId="30552"/>
    <cellStyle name="Normal 3 3 2 2 2 8" xfId="6097"/>
    <cellStyle name="Normal 3 3 2 2 2 8 2" xfId="6098"/>
    <cellStyle name="Normal 3 3 2 2 2 8 2 2" xfId="6099"/>
    <cellStyle name="Normal 3 3 2 2 2 8 2 2 2" xfId="6100"/>
    <cellStyle name="Normal 3 3 2 2 2 8 2 2 2 2" xfId="6101"/>
    <cellStyle name="Normal 3 3 2 2 2 8 2 2 2 2 2" xfId="25742"/>
    <cellStyle name="Normal 3 3 2 2 2 8 2 2 2 2 2 2" xfId="55654"/>
    <cellStyle name="Normal 3 3 2 2 2 8 2 2 2 2 3" xfId="36015"/>
    <cellStyle name="Normal 3 3 2 2 2 8 2 2 2 3" xfId="18264"/>
    <cellStyle name="Normal 3 3 2 2 2 8 2 2 2 3 2" xfId="48176"/>
    <cellStyle name="Normal 3 3 2 2 2 8 2 2 2 4" xfId="36014"/>
    <cellStyle name="Normal 3 3 2 2 2 8 2 2 3" xfId="6102"/>
    <cellStyle name="Normal 3 3 2 2 2 8 2 2 3 2" xfId="25741"/>
    <cellStyle name="Normal 3 3 2 2 2 8 2 2 3 2 2" xfId="55653"/>
    <cellStyle name="Normal 3 3 2 2 2 8 2 2 3 3" xfId="36016"/>
    <cellStyle name="Normal 3 3 2 2 2 8 2 2 4" xfId="18263"/>
    <cellStyle name="Normal 3 3 2 2 2 8 2 2 4 2" xfId="48175"/>
    <cellStyle name="Normal 3 3 2 2 2 8 2 2 5" xfId="36013"/>
    <cellStyle name="Normal 3 3 2 2 2 8 2 3" xfId="6103"/>
    <cellStyle name="Normal 3 3 2 2 2 8 2 3 2" xfId="6104"/>
    <cellStyle name="Normal 3 3 2 2 2 8 2 3 2 2" xfId="25743"/>
    <cellStyle name="Normal 3 3 2 2 2 8 2 3 2 2 2" xfId="55655"/>
    <cellStyle name="Normal 3 3 2 2 2 8 2 3 2 3" xfId="36018"/>
    <cellStyle name="Normal 3 3 2 2 2 8 2 3 3" xfId="18265"/>
    <cellStyle name="Normal 3 3 2 2 2 8 2 3 3 2" xfId="48177"/>
    <cellStyle name="Normal 3 3 2 2 2 8 2 3 4" xfId="36017"/>
    <cellStyle name="Normal 3 3 2 2 2 8 2 4" xfId="6105"/>
    <cellStyle name="Normal 3 3 2 2 2 8 2 4 2" xfId="25740"/>
    <cellStyle name="Normal 3 3 2 2 2 8 2 4 2 2" xfId="55652"/>
    <cellStyle name="Normal 3 3 2 2 2 8 2 4 3" xfId="36019"/>
    <cellStyle name="Normal 3 3 2 2 2 8 2 5" xfId="18262"/>
    <cellStyle name="Normal 3 3 2 2 2 8 2 5 2" xfId="48174"/>
    <cellStyle name="Normal 3 3 2 2 2 8 2 6" xfId="36012"/>
    <cellStyle name="Normal 3 3 2 2 2 8 3" xfId="6106"/>
    <cellStyle name="Normal 3 3 2 2 2 8 3 2" xfId="6107"/>
    <cellStyle name="Normal 3 3 2 2 2 8 3 2 2" xfId="6108"/>
    <cellStyle name="Normal 3 3 2 2 2 8 3 2 2 2" xfId="25745"/>
    <cellStyle name="Normal 3 3 2 2 2 8 3 2 2 2 2" xfId="55657"/>
    <cellStyle name="Normal 3 3 2 2 2 8 3 2 2 3" xfId="36022"/>
    <cellStyle name="Normal 3 3 2 2 2 8 3 2 3" xfId="18267"/>
    <cellStyle name="Normal 3 3 2 2 2 8 3 2 3 2" xfId="48179"/>
    <cellStyle name="Normal 3 3 2 2 2 8 3 2 4" xfId="36021"/>
    <cellStyle name="Normal 3 3 2 2 2 8 3 3" xfId="6109"/>
    <cellStyle name="Normal 3 3 2 2 2 8 3 3 2" xfId="25744"/>
    <cellStyle name="Normal 3 3 2 2 2 8 3 3 2 2" xfId="55656"/>
    <cellStyle name="Normal 3 3 2 2 2 8 3 3 3" xfId="36023"/>
    <cellStyle name="Normal 3 3 2 2 2 8 3 4" xfId="18266"/>
    <cellStyle name="Normal 3 3 2 2 2 8 3 4 2" xfId="48178"/>
    <cellStyle name="Normal 3 3 2 2 2 8 3 5" xfId="36020"/>
    <cellStyle name="Normal 3 3 2 2 2 8 4" xfId="6110"/>
    <cellStyle name="Normal 3 3 2 2 2 8 4 2" xfId="6111"/>
    <cellStyle name="Normal 3 3 2 2 2 8 4 2 2" xfId="25746"/>
    <cellStyle name="Normal 3 3 2 2 2 8 4 2 2 2" xfId="55658"/>
    <cellStyle name="Normal 3 3 2 2 2 8 4 2 3" xfId="36025"/>
    <cellStyle name="Normal 3 3 2 2 2 8 4 3" xfId="18268"/>
    <cellStyle name="Normal 3 3 2 2 2 8 4 3 2" xfId="48180"/>
    <cellStyle name="Normal 3 3 2 2 2 8 4 4" xfId="36024"/>
    <cellStyle name="Normal 3 3 2 2 2 8 5" xfId="6112"/>
    <cellStyle name="Normal 3 3 2 2 2 8 5 2" xfId="25739"/>
    <cellStyle name="Normal 3 3 2 2 2 8 5 2 2" xfId="55651"/>
    <cellStyle name="Normal 3 3 2 2 2 8 5 3" xfId="36026"/>
    <cellStyle name="Normal 3 3 2 2 2 8 6" xfId="18261"/>
    <cellStyle name="Normal 3 3 2 2 2 8 6 2" xfId="48173"/>
    <cellStyle name="Normal 3 3 2 2 2 8 7" xfId="36011"/>
    <cellStyle name="Normal 3 3 2 2 2 9" xfId="6113"/>
    <cellStyle name="Normal 3 3 2 2 2 9 2" xfId="6114"/>
    <cellStyle name="Normal 3 3 2 2 2 9 2 2" xfId="6115"/>
    <cellStyle name="Normal 3 3 2 2 2 9 2 2 2" xfId="6116"/>
    <cellStyle name="Normal 3 3 2 2 2 9 2 2 2 2" xfId="25749"/>
    <cellStyle name="Normal 3 3 2 2 2 9 2 2 2 2 2" xfId="55661"/>
    <cellStyle name="Normal 3 3 2 2 2 9 2 2 2 3" xfId="36030"/>
    <cellStyle name="Normal 3 3 2 2 2 9 2 2 3" xfId="18271"/>
    <cellStyle name="Normal 3 3 2 2 2 9 2 2 3 2" xfId="48183"/>
    <cellStyle name="Normal 3 3 2 2 2 9 2 2 4" xfId="36029"/>
    <cellStyle name="Normal 3 3 2 2 2 9 2 3" xfId="6117"/>
    <cellStyle name="Normal 3 3 2 2 2 9 2 3 2" xfId="25748"/>
    <cellStyle name="Normal 3 3 2 2 2 9 2 3 2 2" xfId="55660"/>
    <cellStyle name="Normal 3 3 2 2 2 9 2 3 3" xfId="36031"/>
    <cellStyle name="Normal 3 3 2 2 2 9 2 4" xfId="18270"/>
    <cellStyle name="Normal 3 3 2 2 2 9 2 4 2" xfId="48182"/>
    <cellStyle name="Normal 3 3 2 2 2 9 2 5" xfId="36028"/>
    <cellStyle name="Normal 3 3 2 2 2 9 3" xfId="6118"/>
    <cellStyle name="Normal 3 3 2 2 2 9 3 2" xfId="6119"/>
    <cellStyle name="Normal 3 3 2 2 2 9 3 2 2" xfId="25750"/>
    <cellStyle name="Normal 3 3 2 2 2 9 3 2 2 2" xfId="55662"/>
    <cellStyle name="Normal 3 3 2 2 2 9 3 2 3" xfId="36033"/>
    <cellStyle name="Normal 3 3 2 2 2 9 3 3" xfId="18272"/>
    <cellStyle name="Normal 3 3 2 2 2 9 3 3 2" xfId="48184"/>
    <cellStyle name="Normal 3 3 2 2 2 9 3 4" xfId="36032"/>
    <cellStyle name="Normal 3 3 2 2 2 9 4" xfId="6120"/>
    <cellStyle name="Normal 3 3 2 2 2 9 4 2" xfId="25747"/>
    <cellStyle name="Normal 3 3 2 2 2 9 4 2 2" xfId="55659"/>
    <cellStyle name="Normal 3 3 2 2 2 9 4 3" xfId="36034"/>
    <cellStyle name="Normal 3 3 2 2 2 9 5" xfId="18269"/>
    <cellStyle name="Normal 3 3 2 2 2 9 5 2" xfId="48181"/>
    <cellStyle name="Normal 3 3 2 2 2 9 6" xfId="36027"/>
    <cellStyle name="Normal 3 3 2 2 3" xfId="147"/>
    <cellStyle name="Normal 3 3 2 2 3 10" xfId="6121"/>
    <cellStyle name="Normal 3 3 2 2 3 10 2" xfId="6122"/>
    <cellStyle name="Normal 3 3 2 2 3 10 2 2" xfId="25751"/>
    <cellStyle name="Normal 3 3 2 2 3 10 2 2 2" xfId="55663"/>
    <cellStyle name="Normal 3 3 2 2 3 10 2 3" xfId="36036"/>
    <cellStyle name="Normal 3 3 2 2 3 10 3" xfId="18273"/>
    <cellStyle name="Normal 3 3 2 2 3 10 3 2" xfId="48185"/>
    <cellStyle name="Normal 3 3 2 2 3 10 4" xfId="36035"/>
    <cellStyle name="Normal 3 3 2 2 3 11" xfId="6123"/>
    <cellStyle name="Normal 3 3 2 2 3 11 2" xfId="22611"/>
    <cellStyle name="Normal 3 3 2 2 3 11 2 2" xfId="52523"/>
    <cellStyle name="Normal 3 3 2 2 3 11 3" xfId="36037"/>
    <cellStyle name="Normal 3 3 2 2 3 12" xfId="15133"/>
    <cellStyle name="Normal 3 3 2 2 3 12 2" xfId="45045"/>
    <cellStyle name="Normal 3 3 2 2 3 13" xfId="30089"/>
    <cellStyle name="Normal 3 3 2 2 3 14" xfId="60007"/>
    <cellStyle name="Normal 3 3 2 2 3 2" xfId="402"/>
    <cellStyle name="Normal 3 3 2 2 3 2 2" xfId="6124"/>
    <cellStyle name="Normal 3 3 2 2 3 2 2 2" xfId="6125"/>
    <cellStyle name="Normal 3 3 2 2 3 2 2 2 2" xfId="6126"/>
    <cellStyle name="Normal 3 3 2 2 3 2 2 2 2 2" xfId="6127"/>
    <cellStyle name="Normal 3 3 2 2 3 2 2 2 2 2 2" xfId="25754"/>
    <cellStyle name="Normal 3 3 2 2 3 2 2 2 2 2 2 2" xfId="55666"/>
    <cellStyle name="Normal 3 3 2 2 3 2 2 2 2 2 3" xfId="36041"/>
    <cellStyle name="Normal 3 3 2 2 3 2 2 2 2 3" xfId="18276"/>
    <cellStyle name="Normal 3 3 2 2 3 2 2 2 2 3 2" xfId="48188"/>
    <cellStyle name="Normal 3 3 2 2 3 2 2 2 2 4" xfId="36040"/>
    <cellStyle name="Normal 3 3 2 2 3 2 2 2 3" xfId="6128"/>
    <cellStyle name="Normal 3 3 2 2 3 2 2 2 3 2" xfId="25753"/>
    <cellStyle name="Normal 3 3 2 2 3 2 2 2 3 2 2" xfId="55665"/>
    <cellStyle name="Normal 3 3 2 2 3 2 2 2 3 3" xfId="36042"/>
    <cellStyle name="Normal 3 3 2 2 3 2 2 2 4" xfId="18275"/>
    <cellStyle name="Normal 3 3 2 2 3 2 2 2 4 2" xfId="48187"/>
    <cellStyle name="Normal 3 3 2 2 3 2 2 2 5" xfId="36039"/>
    <cellStyle name="Normal 3 3 2 2 3 2 2 3" xfId="6129"/>
    <cellStyle name="Normal 3 3 2 2 3 2 2 3 2" xfId="6130"/>
    <cellStyle name="Normal 3 3 2 2 3 2 2 3 2 2" xfId="25755"/>
    <cellStyle name="Normal 3 3 2 2 3 2 2 3 2 2 2" xfId="55667"/>
    <cellStyle name="Normal 3 3 2 2 3 2 2 3 2 3" xfId="36044"/>
    <cellStyle name="Normal 3 3 2 2 3 2 2 3 3" xfId="18277"/>
    <cellStyle name="Normal 3 3 2 2 3 2 2 3 3 2" xfId="48189"/>
    <cellStyle name="Normal 3 3 2 2 3 2 2 3 4" xfId="36043"/>
    <cellStyle name="Normal 3 3 2 2 3 2 2 4" xfId="6131"/>
    <cellStyle name="Normal 3 3 2 2 3 2 2 4 2" xfId="25752"/>
    <cellStyle name="Normal 3 3 2 2 3 2 2 4 2 2" xfId="55664"/>
    <cellStyle name="Normal 3 3 2 2 3 2 2 4 3" xfId="36045"/>
    <cellStyle name="Normal 3 3 2 2 3 2 2 5" xfId="18274"/>
    <cellStyle name="Normal 3 3 2 2 3 2 2 5 2" xfId="48186"/>
    <cellStyle name="Normal 3 3 2 2 3 2 2 6" xfId="36038"/>
    <cellStyle name="Normal 3 3 2 2 3 2 3" xfId="6132"/>
    <cellStyle name="Normal 3 3 2 2 3 2 3 2" xfId="6133"/>
    <cellStyle name="Normal 3 3 2 2 3 2 3 2 2" xfId="6134"/>
    <cellStyle name="Normal 3 3 2 2 3 2 3 2 2 2" xfId="6135"/>
    <cellStyle name="Normal 3 3 2 2 3 2 3 2 2 2 2" xfId="25758"/>
    <cellStyle name="Normal 3 3 2 2 3 2 3 2 2 2 2 2" xfId="55670"/>
    <cellStyle name="Normal 3 3 2 2 3 2 3 2 2 2 3" xfId="36049"/>
    <cellStyle name="Normal 3 3 2 2 3 2 3 2 2 3" xfId="18280"/>
    <cellStyle name="Normal 3 3 2 2 3 2 3 2 2 3 2" xfId="48192"/>
    <cellStyle name="Normal 3 3 2 2 3 2 3 2 2 4" xfId="36048"/>
    <cellStyle name="Normal 3 3 2 2 3 2 3 2 3" xfId="6136"/>
    <cellStyle name="Normal 3 3 2 2 3 2 3 2 3 2" xfId="25757"/>
    <cellStyle name="Normal 3 3 2 2 3 2 3 2 3 2 2" xfId="55669"/>
    <cellStyle name="Normal 3 3 2 2 3 2 3 2 3 3" xfId="36050"/>
    <cellStyle name="Normal 3 3 2 2 3 2 3 2 4" xfId="18279"/>
    <cellStyle name="Normal 3 3 2 2 3 2 3 2 4 2" xfId="48191"/>
    <cellStyle name="Normal 3 3 2 2 3 2 3 2 5" xfId="36047"/>
    <cellStyle name="Normal 3 3 2 2 3 2 3 3" xfId="6137"/>
    <cellStyle name="Normal 3 3 2 2 3 2 3 3 2" xfId="6138"/>
    <cellStyle name="Normal 3 3 2 2 3 2 3 3 2 2" xfId="25759"/>
    <cellStyle name="Normal 3 3 2 2 3 2 3 3 2 2 2" xfId="55671"/>
    <cellStyle name="Normal 3 3 2 2 3 2 3 3 2 3" xfId="36052"/>
    <cellStyle name="Normal 3 3 2 2 3 2 3 3 3" xfId="18281"/>
    <cellStyle name="Normal 3 3 2 2 3 2 3 3 3 2" xfId="48193"/>
    <cellStyle name="Normal 3 3 2 2 3 2 3 3 4" xfId="36051"/>
    <cellStyle name="Normal 3 3 2 2 3 2 3 4" xfId="6139"/>
    <cellStyle name="Normal 3 3 2 2 3 2 3 4 2" xfId="25756"/>
    <cellStyle name="Normal 3 3 2 2 3 2 3 4 2 2" xfId="55668"/>
    <cellStyle name="Normal 3 3 2 2 3 2 3 4 3" xfId="36053"/>
    <cellStyle name="Normal 3 3 2 2 3 2 3 5" xfId="18278"/>
    <cellStyle name="Normal 3 3 2 2 3 2 3 5 2" xfId="48190"/>
    <cellStyle name="Normal 3 3 2 2 3 2 3 6" xfId="36046"/>
    <cellStyle name="Normal 3 3 2 2 3 2 4" xfId="6140"/>
    <cellStyle name="Normal 3 3 2 2 3 2 4 2" xfId="6141"/>
    <cellStyle name="Normal 3 3 2 2 3 2 4 2 2" xfId="6142"/>
    <cellStyle name="Normal 3 3 2 2 3 2 4 2 2 2" xfId="25761"/>
    <cellStyle name="Normal 3 3 2 2 3 2 4 2 2 2 2" xfId="55673"/>
    <cellStyle name="Normal 3 3 2 2 3 2 4 2 2 3" xfId="36056"/>
    <cellStyle name="Normal 3 3 2 2 3 2 4 2 3" xfId="18283"/>
    <cellStyle name="Normal 3 3 2 2 3 2 4 2 3 2" xfId="48195"/>
    <cellStyle name="Normal 3 3 2 2 3 2 4 2 4" xfId="36055"/>
    <cellStyle name="Normal 3 3 2 2 3 2 4 3" xfId="6143"/>
    <cellStyle name="Normal 3 3 2 2 3 2 4 3 2" xfId="25760"/>
    <cellStyle name="Normal 3 3 2 2 3 2 4 3 2 2" xfId="55672"/>
    <cellStyle name="Normal 3 3 2 2 3 2 4 3 3" xfId="36057"/>
    <cellStyle name="Normal 3 3 2 2 3 2 4 4" xfId="18282"/>
    <cellStyle name="Normal 3 3 2 2 3 2 4 4 2" xfId="48194"/>
    <cellStyle name="Normal 3 3 2 2 3 2 4 5" xfId="36054"/>
    <cellStyle name="Normal 3 3 2 2 3 2 5" xfId="6144"/>
    <cellStyle name="Normal 3 3 2 2 3 2 5 2" xfId="6145"/>
    <cellStyle name="Normal 3 3 2 2 3 2 5 2 2" xfId="25762"/>
    <cellStyle name="Normal 3 3 2 2 3 2 5 2 2 2" xfId="55674"/>
    <cellStyle name="Normal 3 3 2 2 3 2 5 2 3" xfId="36059"/>
    <cellStyle name="Normal 3 3 2 2 3 2 5 3" xfId="18284"/>
    <cellStyle name="Normal 3 3 2 2 3 2 5 3 2" xfId="48196"/>
    <cellStyle name="Normal 3 3 2 2 3 2 5 4" xfId="36058"/>
    <cellStyle name="Normal 3 3 2 2 3 2 6" xfId="6146"/>
    <cellStyle name="Normal 3 3 2 2 3 2 6 2" xfId="22865"/>
    <cellStyle name="Normal 3 3 2 2 3 2 6 2 2" xfId="52777"/>
    <cellStyle name="Normal 3 3 2 2 3 2 6 3" xfId="36060"/>
    <cellStyle name="Normal 3 3 2 2 3 2 7" xfId="15387"/>
    <cellStyle name="Normal 3 3 2 2 3 2 7 2" xfId="45299"/>
    <cellStyle name="Normal 3 3 2 2 3 2 8" xfId="30343"/>
    <cellStyle name="Normal 3 3 2 2 3 3" xfId="278"/>
    <cellStyle name="Normal 3 3 2 2 3 3 2" xfId="6147"/>
    <cellStyle name="Normal 3 3 2 2 3 3 2 2" xfId="6148"/>
    <cellStyle name="Normal 3 3 2 2 3 3 2 2 2" xfId="6149"/>
    <cellStyle name="Normal 3 3 2 2 3 3 2 2 2 2" xfId="6150"/>
    <cellStyle name="Normal 3 3 2 2 3 3 2 2 2 2 2" xfId="25765"/>
    <cellStyle name="Normal 3 3 2 2 3 3 2 2 2 2 2 2" xfId="55677"/>
    <cellStyle name="Normal 3 3 2 2 3 3 2 2 2 2 3" xfId="36064"/>
    <cellStyle name="Normal 3 3 2 2 3 3 2 2 2 3" xfId="18287"/>
    <cellStyle name="Normal 3 3 2 2 3 3 2 2 2 3 2" xfId="48199"/>
    <cellStyle name="Normal 3 3 2 2 3 3 2 2 2 4" xfId="36063"/>
    <cellStyle name="Normal 3 3 2 2 3 3 2 2 3" xfId="6151"/>
    <cellStyle name="Normal 3 3 2 2 3 3 2 2 3 2" xfId="25764"/>
    <cellStyle name="Normal 3 3 2 2 3 3 2 2 3 2 2" xfId="55676"/>
    <cellStyle name="Normal 3 3 2 2 3 3 2 2 3 3" xfId="36065"/>
    <cellStyle name="Normal 3 3 2 2 3 3 2 2 4" xfId="18286"/>
    <cellStyle name="Normal 3 3 2 2 3 3 2 2 4 2" xfId="48198"/>
    <cellStyle name="Normal 3 3 2 2 3 3 2 2 5" xfId="36062"/>
    <cellStyle name="Normal 3 3 2 2 3 3 2 3" xfId="6152"/>
    <cellStyle name="Normal 3 3 2 2 3 3 2 3 2" xfId="6153"/>
    <cellStyle name="Normal 3 3 2 2 3 3 2 3 2 2" xfId="25766"/>
    <cellStyle name="Normal 3 3 2 2 3 3 2 3 2 2 2" xfId="55678"/>
    <cellStyle name="Normal 3 3 2 2 3 3 2 3 2 3" xfId="36067"/>
    <cellStyle name="Normal 3 3 2 2 3 3 2 3 3" xfId="18288"/>
    <cellStyle name="Normal 3 3 2 2 3 3 2 3 3 2" xfId="48200"/>
    <cellStyle name="Normal 3 3 2 2 3 3 2 3 4" xfId="36066"/>
    <cellStyle name="Normal 3 3 2 2 3 3 2 4" xfId="6154"/>
    <cellStyle name="Normal 3 3 2 2 3 3 2 4 2" xfId="25763"/>
    <cellStyle name="Normal 3 3 2 2 3 3 2 4 2 2" xfId="55675"/>
    <cellStyle name="Normal 3 3 2 2 3 3 2 4 3" xfId="36068"/>
    <cellStyle name="Normal 3 3 2 2 3 3 2 5" xfId="18285"/>
    <cellStyle name="Normal 3 3 2 2 3 3 2 5 2" xfId="48197"/>
    <cellStyle name="Normal 3 3 2 2 3 3 2 6" xfId="36061"/>
    <cellStyle name="Normal 3 3 2 2 3 3 3" xfId="6155"/>
    <cellStyle name="Normal 3 3 2 2 3 3 3 2" xfId="6156"/>
    <cellStyle name="Normal 3 3 2 2 3 3 3 2 2" xfId="6157"/>
    <cellStyle name="Normal 3 3 2 2 3 3 3 2 2 2" xfId="6158"/>
    <cellStyle name="Normal 3 3 2 2 3 3 3 2 2 2 2" xfId="25769"/>
    <cellStyle name="Normal 3 3 2 2 3 3 3 2 2 2 2 2" xfId="55681"/>
    <cellStyle name="Normal 3 3 2 2 3 3 3 2 2 2 3" xfId="36072"/>
    <cellStyle name="Normal 3 3 2 2 3 3 3 2 2 3" xfId="18291"/>
    <cellStyle name="Normal 3 3 2 2 3 3 3 2 2 3 2" xfId="48203"/>
    <cellStyle name="Normal 3 3 2 2 3 3 3 2 2 4" xfId="36071"/>
    <cellStyle name="Normal 3 3 2 2 3 3 3 2 3" xfId="6159"/>
    <cellStyle name="Normal 3 3 2 2 3 3 3 2 3 2" xfId="25768"/>
    <cellStyle name="Normal 3 3 2 2 3 3 3 2 3 2 2" xfId="55680"/>
    <cellStyle name="Normal 3 3 2 2 3 3 3 2 3 3" xfId="36073"/>
    <cellStyle name="Normal 3 3 2 2 3 3 3 2 4" xfId="18290"/>
    <cellStyle name="Normal 3 3 2 2 3 3 3 2 4 2" xfId="48202"/>
    <cellStyle name="Normal 3 3 2 2 3 3 3 2 5" xfId="36070"/>
    <cellStyle name="Normal 3 3 2 2 3 3 3 3" xfId="6160"/>
    <cellStyle name="Normal 3 3 2 2 3 3 3 3 2" xfId="6161"/>
    <cellStyle name="Normal 3 3 2 2 3 3 3 3 2 2" xfId="25770"/>
    <cellStyle name="Normal 3 3 2 2 3 3 3 3 2 2 2" xfId="55682"/>
    <cellStyle name="Normal 3 3 2 2 3 3 3 3 2 3" xfId="36075"/>
    <cellStyle name="Normal 3 3 2 2 3 3 3 3 3" xfId="18292"/>
    <cellStyle name="Normal 3 3 2 2 3 3 3 3 3 2" xfId="48204"/>
    <cellStyle name="Normal 3 3 2 2 3 3 3 3 4" xfId="36074"/>
    <cellStyle name="Normal 3 3 2 2 3 3 3 4" xfId="6162"/>
    <cellStyle name="Normal 3 3 2 2 3 3 3 4 2" xfId="25767"/>
    <cellStyle name="Normal 3 3 2 2 3 3 3 4 2 2" xfId="55679"/>
    <cellStyle name="Normal 3 3 2 2 3 3 3 4 3" xfId="36076"/>
    <cellStyle name="Normal 3 3 2 2 3 3 3 5" xfId="18289"/>
    <cellStyle name="Normal 3 3 2 2 3 3 3 5 2" xfId="48201"/>
    <cellStyle name="Normal 3 3 2 2 3 3 3 6" xfId="36069"/>
    <cellStyle name="Normal 3 3 2 2 3 3 4" xfId="6163"/>
    <cellStyle name="Normal 3 3 2 2 3 3 4 2" xfId="6164"/>
    <cellStyle name="Normal 3 3 2 2 3 3 4 2 2" xfId="6165"/>
    <cellStyle name="Normal 3 3 2 2 3 3 4 2 2 2" xfId="25772"/>
    <cellStyle name="Normal 3 3 2 2 3 3 4 2 2 2 2" xfId="55684"/>
    <cellStyle name="Normal 3 3 2 2 3 3 4 2 2 3" xfId="36079"/>
    <cellStyle name="Normal 3 3 2 2 3 3 4 2 3" xfId="18294"/>
    <cellStyle name="Normal 3 3 2 2 3 3 4 2 3 2" xfId="48206"/>
    <cellStyle name="Normal 3 3 2 2 3 3 4 2 4" xfId="36078"/>
    <cellStyle name="Normal 3 3 2 2 3 3 4 3" xfId="6166"/>
    <cellStyle name="Normal 3 3 2 2 3 3 4 3 2" xfId="25771"/>
    <cellStyle name="Normal 3 3 2 2 3 3 4 3 2 2" xfId="55683"/>
    <cellStyle name="Normal 3 3 2 2 3 3 4 3 3" xfId="36080"/>
    <cellStyle name="Normal 3 3 2 2 3 3 4 4" xfId="18293"/>
    <cellStyle name="Normal 3 3 2 2 3 3 4 4 2" xfId="48205"/>
    <cellStyle name="Normal 3 3 2 2 3 3 4 5" xfId="36077"/>
    <cellStyle name="Normal 3 3 2 2 3 3 5" xfId="6167"/>
    <cellStyle name="Normal 3 3 2 2 3 3 5 2" xfId="6168"/>
    <cellStyle name="Normal 3 3 2 2 3 3 5 2 2" xfId="25773"/>
    <cellStyle name="Normal 3 3 2 2 3 3 5 2 2 2" xfId="55685"/>
    <cellStyle name="Normal 3 3 2 2 3 3 5 2 3" xfId="36082"/>
    <cellStyle name="Normal 3 3 2 2 3 3 5 3" xfId="18295"/>
    <cellStyle name="Normal 3 3 2 2 3 3 5 3 2" xfId="48207"/>
    <cellStyle name="Normal 3 3 2 2 3 3 5 4" xfId="36081"/>
    <cellStyle name="Normal 3 3 2 2 3 3 6" xfId="6169"/>
    <cellStyle name="Normal 3 3 2 2 3 3 6 2" xfId="22742"/>
    <cellStyle name="Normal 3 3 2 2 3 3 6 2 2" xfId="52654"/>
    <cellStyle name="Normal 3 3 2 2 3 3 6 3" xfId="36083"/>
    <cellStyle name="Normal 3 3 2 2 3 3 7" xfId="15264"/>
    <cellStyle name="Normal 3 3 2 2 3 3 7 2" xfId="45176"/>
    <cellStyle name="Normal 3 3 2 2 3 3 8" xfId="30220"/>
    <cellStyle name="Normal 3 3 2 2 3 4" xfId="527"/>
    <cellStyle name="Normal 3 3 2 2 3 4 2" xfId="6170"/>
    <cellStyle name="Normal 3 3 2 2 3 4 2 2" xfId="6171"/>
    <cellStyle name="Normal 3 3 2 2 3 4 2 2 2" xfId="6172"/>
    <cellStyle name="Normal 3 3 2 2 3 4 2 2 2 2" xfId="6173"/>
    <cellStyle name="Normal 3 3 2 2 3 4 2 2 2 2 2" xfId="25776"/>
    <cellStyle name="Normal 3 3 2 2 3 4 2 2 2 2 2 2" xfId="55688"/>
    <cellStyle name="Normal 3 3 2 2 3 4 2 2 2 2 3" xfId="36087"/>
    <cellStyle name="Normal 3 3 2 2 3 4 2 2 2 3" xfId="18298"/>
    <cellStyle name="Normal 3 3 2 2 3 4 2 2 2 3 2" xfId="48210"/>
    <cellStyle name="Normal 3 3 2 2 3 4 2 2 2 4" xfId="36086"/>
    <cellStyle name="Normal 3 3 2 2 3 4 2 2 3" xfId="6174"/>
    <cellStyle name="Normal 3 3 2 2 3 4 2 2 3 2" xfId="25775"/>
    <cellStyle name="Normal 3 3 2 2 3 4 2 2 3 2 2" xfId="55687"/>
    <cellStyle name="Normal 3 3 2 2 3 4 2 2 3 3" xfId="36088"/>
    <cellStyle name="Normal 3 3 2 2 3 4 2 2 4" xfId="18297"/>
    <cellStyle name="Normal 3 3 2 2 3 4 2 2 4 2" xfId="48209"/>
    <cellStyle name="Normal 3 3 2 2 3 4 2 2 5" xfId="36085"/>
    <cellStyle name="Normal 3 3 2 2 3 4 2 3" xfId="6175"/>
    <cellStyle name="Normal 3 3 2 2 3 4 2 3 2" xfId="6176"/>
    <cellStyle name="Normal 3 3 2 2 3 4 2 3 2 2" xfId="25777"/>
    <cellStyle name="Normal 3 3 2 2 3 4 2 3 2 2 2" xfId="55689"/>
    <cellStyle name="Normal 3 3 2 2 3 4 2 3 2 3" xfId="36090"/>
    <cellStyle name="Normal 3 3 2 2 3 4 2 3 3" xfId="18299"/>
    <cellStyle name="Normal 3 3 2 2 3 4 2 3 3 2" xfId="48211"/>
    <cellStyle name="Normal 3 3 2 2 3 4 2 3 4" xfId="36089"/>
    <cellStyle name="Normal 3 3 2 2 3 4 2 4" xfId="6177"/>
    <cellStyle name="Normal 3 3 2 2 3 4 2 4 2" xfId="25774"/>
    <cellStyle name="Normal 3 3 2 2 3 4 2 4 2 2" xfId="55686"/>
    <cellStyle name="Normal 3 3 2 2 3 4 2 4 3" xfId="36091"/>
    <cellStyle name="Normal 3 3 2 2 3 4 2 5" xfId="18296"/>
    <cellStyle name="Normal 3 3 2 2 3 4 2 5 2" xfId="48208"/>
    <cellStyle name="Normal 3 3 2 2 3 4 2 6" xfId="36084"/>
    <cellStyle name="Normal 3 3 2 2 3 4 3" xfId="6178"/>
    <cellStyle name="Normal 3 3 2 2 3 4 3 2" xfId="6179"/>
    <cellStyle name="Normal 3 3 2 2 3 4 3 2 2" xfId="6180"/>
    <cellStyle name="Normal 3 3 2 2 3 4 3 2 2 2" xfId="25779"/>
    <cellStyle name="Normal 3 3 2 2 3 4 3 2 2 2 2" xfId="55691"/>
    <cellStyle name="Normal 3 3 2 2 3 4 3 2 2 3" xfId="36094"/>
    <cellStyle name="Normal 3 3 2 2 3 4 3 2 3" xfId="18301"/>
    <cellStyle name="Normal 3 3 2 2 3 4 3 2 3 2" xfId="48213"/>
    <cellStyle name="Normal 3 3 2 2 3 4 3 2 4" xfId="36093"/>
    <cellStyle name="Normal 3 3 2 2 3 4 3 3" xfId="6181"/>
    <cellStyle name="Normal 3 3 2 2 3 4 3 3 2" xfId="25778"/>
    <cellStyle name="Normal 3 3 2 2 3 4 3 3 2 2" xfId="55690"/>
    <cellStyle name="Normal 3 3 2 2 3 4 3 3 3" xfId="36095"/>
    <cellStyle name="Normal 3 3 2 2 3 4 3 4" xfId="18300"/>
    <cellStyle name="Normal 3 3 2 2 3 4 3 4 2" xfId="48212"/>
    <cellStyle name="Normal 3 3 2 2 3 4 3 5" xfId="36092"/>
    <cellStyle name="Normal 3 3 2 2 3 4 4" xfId="6182"/>
    <cellStyle name="Normal 3 3 2 2 3 4 4 2" xfId="6183"/>
    <cellStyle name="Normal 3 3 2 2 3 4 4 2 2" xfId="25780"/>
    <cellStyle name="Normal 3 3 2 2 3 4 4 2 2 2" xfId="55692"/>
    <cellStyle name="Normal 3 3 2 2 3 4 4 2 3" xfId="36097"/>
    <cellStyle name="Normal 3 3 2 2 3 4 4 3" xfId="18302"/>
    <cellStyle name="Normal 3 3 2 2 3 4 4 3 2" xfId="48214"/>
    <cellStyle name="Normal 3 3 2 2 3 4 4 4" xfId="36096"/>
    <cellStyle name="Normal 3 3 2 2 3 4 5" xfId="6184"/>
    <cellStyle name="Normal 3 3 2 2 3 4 5 2" xfId="22990"/>
    <cellStyle name="Normal 3 3 2 2 3 4 5 2 2" xfId="52902"/>
    <cellStyle name="Normal 3 3 2 2 3 4 5 3" xfId="36098"/>
    <cellStyle name="Normal 3 3 2 2 3 4 6" xfId="15512"/>
    <cellStyle name="Normal 3 3 2 2 3 4 6 2" xfId="45424"/>
    <cellStyle name="Normal 3 3 2 2 3 4 7" xfId="30468"/>
    <cellStyle name="Normal 3 3 2 2 3 5" xfId="652"/>
    <cellStyle name="Normal 3 3 2 2 3 5 2" xfId="6185"/>
    <cellStyle name="Normal 3 3 2 2 3 5 2 2" xfId="6186"/>
    <cellStyle name="Normal 3 3 2 2 3 5 2 2 2" xfId="6187"/>
    <cellStyle name="Normal 3 3 2 2 3 5 2 2 2 2" xfId="6188"/>
    <cellStyle name="Normal 3 3 2 2 3 5 2 2 2 2 2" xfId="25783"/>
    <cellStyle name="Normal 3 3 2 2 3 5 2 2 2 2 2 2" xfId="55695"/>
    <cellStyle name="Normal 3 3 2 2 3 5 2 2 2 2 3" xfId="36102"/>
    <cellStyle name="Normal 3 3 2 2 3 5 2 2 2 3" xfId="18305"/>
    <cellStyle name="Normal 3 3 2 2 3 5 2 2 2 3 2" xfId="48217"/>
    <cellStyle name="Normal 3 3 2 2 3 5 2 2 2 4" xfId="36101"/>
    <cellStyle name="Normal 3 3 2 2 3 5 2 2 3" xfId="6189"/>
    <cellStyle name="Normal 3 3 2 2 3 5 2 2 3 2" xfId="25782"/>
    <cellStyle name="Normal 3 3 2 2 3 5 2 2 3 2 2" xfId="55694"/>
    <cellStyle name="Normal 3 3 2 2 3 5 2 2 3 3" xfId="36103"/>
    <cellStyle name="Normal 3 3 2 2 3 5 2 2 4" xfId="18304"/>
    <cellStyle name="Normal 3 3 2 2 3 5 2 2 4 2" xfId="48216"/>
    <cellStyle name="Normal 3 3 2 2 3 5 2 2 5" xfId="36100"/>
    <cellStyle name="Normal 3 3 2 2 3 5 2 3" xfId="6190"/>
    <cellStyle name="Normal 3 3 2 2 3 5 2 3 2" xfId="6191"/>
    <cellStyle name="Normal 3 3 2 2 3 5 2 3 2 2" xfId="25784"/>
    <cellStyle name="Normal 3 3 2 2 3 5 2 3 2 2 2" xfId="55696"/>
    <cellStyle name="Normal 3 3 2 2 3 5 2 3 2 3" xfId="36105"/>
    <cellStyle name="Normal 3 3 2 2 3 5 2 3 3" xfId="18306"/>
    <cellStyle name="Normal 3 3 2 2 3 5 2 3 3 2" xfId="48218"/>
    <cellStyle name="Normal 3 3 2 2 3 5 2 3 4" xfId="36104"/>
    <cellStyle name="Normal 3 3 2 2 3 5 2 4" xfId="6192"/>
    <cellStyle name="Normal 3 3 2 2 3 5 2 4 2" xfId="25781"/>
    <cellStyle name="Normal 3 3 2 2 3 5 2 4 2 2" xfId="55693"/>
    <cellStyle name="Normal 3 3 2 2 3 5 2 4 3" xfId="36106"/>
    <cellStyle name="Normal 3 3 2 2 3 5 2 5" xfId="18303"/>
    <cellStyle name="Normal 3 3 2 2 3 5 2 5 2" xfId="48215"/>
    <cellStyle name="Normal 3 3 2 2 3 5 2 6" xfId="36099"/>
    <cellStyle name="Normal 3 3 2 2 3 5 3" xfId="6193"/>
    <cellStyle name="Normal 3 3 2 2 3 5 3 2" xfId="6194"/>
    <cellStyle name="Normal 3 3 2 2 3 5 3 2 2" xfId="6195"/>
    <cellStyle name="Normal 3 3 2 2 3 5 3 2 2 2" xfId="25786"/>
    <cellStyle name="Normal 3 3 2 2 3 5 3 2 2 2 2" xfId="55698"/>
    <cellStyle name="Normal 3 3 2 2 3 5 3 2 2 3" xfId="36109"/>
    <cellStyle name="Normal 3 3 2 2 3 5 3 2 3" xfId="18308"/>
    <cellStyle name="Normal 3 3 2 2 3 5 3 2 3 2" xfId="48220"/>
    <cellStyle name="Normal 3 3 2 2 3 5 3 2 4" xfId="36108"/>
    <cellStyle name="Normal 3 3 2 2 3 5 3 3" xfId="6196"/>
    <cellStyle name="Normal 3 3 2 2 3 5 3 3 2" xfId="25785"/>
    <cellStyle name="Normal 3 3 2 2 3 5 3 3 2 2" xfId="55697"/>
    <cellStyle name="Normal 3 3 2 2 3 5 3 3 3" xfId="36110"/>
    <cellStyle name="Normal 3 3 2 2 3 5 3 4" xfId="18307"/>
    <cellStyle name="Normal 3 3 2 2 3 5 3 4 2" xfId="48219"/>
    <cellStyle name="Normal 3 3 2 2 3 5 3 5" xfId="36107"/>
    <cellStyle name="Normal 3 3 2 2 3 5 4" xfId="6197"/>
    <cellStyle name="Normal 3 3 2 2 3 5 4 2" xfId="6198"/>
    <cellStyle name="Normal 3 3 2 2 3 5 4 2 2" xfId="25787"/>
    <cellStyle name="Normal 3 3 2 2 3 5 4 2 2 2" xfId="55699"/>
    <cellStyle name="Normal 3 3 2 2 3 5 4 2 3" xfId="36112"/>
    <cellStyle name="Normal 3 3 2 2 3 5 4 3" xfId="18309"/>
    <cellStyle name="Normal 3 3 2 2 3 5 4 3 2" xfId="48221"/>
    <cellStyle name="Normal 3 3 2 2 3 5 4 4" xfId="36111"/>
    <cellStyle name="Normal 3 3 2 2 3 5 5" xfId="6199"/>
    <cellStyle name="Normal 3 3 2 2 3 5 5 2" xfId="23115"/>
    <cellStyle name="Normal 3 3 2 2 3 5 5 2 2" xfId="53027"/>
    <cellStyle name="Normal 3 3 2 2 3 5 5 3" xfId="36113"/>
    <cellStyle name="Normal 3 3 2 2 3 5 6" xfId="15637"/>
    <cellStyle name="Normal 3 3 2 2 3 5 6 2" xfId="45549"/>
    <cellStyle name="Normal 3 3 2 2 3 5 7" xfId="30593"/>
    <cellStyle name="Normal 3 3 2 2 3 6" xfId="6200"/>
    <cellStyle name="Normal 3 3 2 2 3 6 2" xfId="6201"/>
    <cellStyle name="Normal 3 3 2 2 3 6 2 2" xfId="6202"/>
    <cellStyle name="Normal 3 3 2 2 3 6 2 2 2" xfId="6203"/>
    <cellStyle name="Normal 3 3 2 2 3 6 2 2 2 2" xfId="6204"/>
    <cellStyle name="Normal 3 3 2 2 3 6 2 2 2 2 2" xfId="25791"/>
    <cellStyle name="Normal 3 3 2 2 3 6 2 2 2 2 2 2" xfId="55703"/>
    <cellStyle name="Normal 3 3 2 2 3 6 2 2 2 2 3" xfId="36118"/>
    <cellStyle name="Normal 3 3 2 2 3 6 2 2 2 3" xfId="18313"/>
    <cellStyle name="Normal 3 3 2 2 3 6 2 2 2 3 2" xfId="48225"/>
    <cellStyle name="Normal 3 3 2 2 3 6 2 2 2 4" xfId="36117"/>
    <cellStyle name="Normal 3 3 2 2 3 6 2 2 3" xfId="6205"/>
    <cellStyle name="Normal 3 3 2 2 3 6 2 2 3 2" xfId="25790"/>
    <cellStyle name="Normal 3 3 2 2 3 6 2 2 3 2 2" xfId="55702"/>
    <cellStyle name="Normal 3 3 2 2 3 6 2 2 3 3" xfId="36119"/>
    <cellStyle name="Normal 3 3 2 2 3 6 2 2 4" xfId="18312"/>
    <cellStyle name="Normal 3 3 2 2 3 6 2 2 4 2" xfId="48224"/>
    <cellStyle name="Normal 3 3 2 2 3 6 2 2 5" xfId="36116"/>
    <cellStyle name="Normal 3 3 2 2 3 6 2 3" xfId="6206"/>
    <cellStyle name="Normal 3 3 2 2 3 6 2 3 2" xfId="6207"/>
    <cellStyle name="Normal 3 3 2 2 3 6 2 3 2 2" xfId="25792"/>
    <cellStyle name="Normal 3 3 2 2 3 6 2 3 2 2 2" xfId="55704"/>
    <cellStyle name="Normal 3 3 2 2 3 6 2 3 2 3" xfId="36121"/>
    <cellStyle name="Normal 3 3 2 2 3 6 2 3 3" xfId="18314"/>
    <cellStyle name="Normal 3 3 2 2 3 6 2 3 3 2" xfId="48226"/>
    <cellStyle name="Normal 3 3 2 2 3 6 2 3 4" xfId="36120"/>
    <cellStyle name="Normal 3 3 2 2 3 6 2 4" xfId="6208"/>
    <cellStyle name="Normal 3 3 2 2 3 6 2 4 2" xfId="25789"/>
    <cellStyle name="Normal 3 3 2 2 3 6 2 4 2 2" xfId="55701"/>
    <cellStyle name="Normal 3 3 2 2 3 6 2 4 3" xfId="36122"/>
    <cellStyle name="Normal 3 3 2 2 3 6 2 5" xfId="18311"/>
    <cellStyle name="Normal 3 3 2 2 3 6 2 5 2" xfId="48223"/>
    <cellStyle name="Normal 3 3 2 2 3 6 2 6" xfId="36115"/>
    <cellStyle name="Normal 3 3 2 2 3 6 3" xfId="6209"/>
    <cellStyle name="Normal 3 3 2 2 3 6 3 2" xfId="6210"/>
    <cellStyle name="Normal 3 3 2 2 3 6 3 2 2" xfId="6211"/>
    <cellStyle name="Normal 3 3 2 2 3 6 3 2 2 2" xfId="25794"/>
    <cellStyle name="Normal 3 3 2 2 3 6 3 2 2 2 2" xfId="55706"/>
    <cellStyle name="Normal 3 3 2 2 3 6 3 2 2 3" xfId="36125"/>
    <cellStyle name="Normal 3 3 2 2 3 6 3 2 3" xfId="18316"/>
    <cellStyle name="Normal 3 3 2 2 3 6 3 2 3 2" xfId="48228"/>
    <cellStyle name="Normal 3 3 2 2 3 6 3 2 4" xfId="36124"/>
    <cellStyle name="Normal 3 3 2 2 3 6 3 3" xfId="6212"/>
    <cellStyle name="Normal 3 3 2 2 3 6 3 3 2" xfId="25793"/>
    <cellStyle name="Normal 3 3 2 2 3 6 3 3 2 2" xfId="55705"/>
    <cellStyle name="Normal 3 3 2 2 3 6 3 3 3" xfId="36126"/>
    <cellStyle name="Normal 3 3 2 2 3 6 3 4" xfId="18315"/>
    <cellStyle name="Normal 3 3 2 2 3 6 3 4 2" xfId="48227"/>
    <cellStyle name="Normal 3 3 2 2 3 6 3 5" xfId="36123"/>
    <cellStyle name="Normal 3 3 2 2 3 6 4" xfId="6213"/>
    <cellStyle name="Normal 3 3 2 2 3 6 4 2" xfId="6214"/>
    <cellStyle name="Normal 3 3 2 2 3 6 4 2 2" xfId="25795"/>
    <cellStyle name="Normal 3 3 2 2 3 6 4 2 2 2" xfId="55707"/>
    <cellStyle name="Normal 3 3 2 2 3 6 4 2 3" xfId="36128"/>
    <cellStyle name="Normal 3 3 2 2 3 6 4 3" xfId="18317"/>
    <cellStyle name="Normal 3 3 2 2 3 6 4 3 2" xfId="48229"/>
    <cellStyle name="Normal 3 3 2 2 3 6 4 4" xfId="36127"/>
    <cellStyle name="Normal 3 3 2 2 3 6 5" xfId="6215"/>
    <cellStyle name="Normal 3 3 2 2 3 6 5 2" xfId="25788"/>
    <cellStyle name="Normal 3 3 2 2 3 6 5 2 2" xfId="55700"/>
    <cellStyle name="Normal 3 3 2 2 3 6 5 3" xfId="36129"/>
    <cellStyle name="Normal 3 3 2 2 3 6 6" xfId="18310"/>
    <cellStyle name="Normal 3 3 2 2 3 6 6 2" xfId="48222"/>
    <cellStyle name="Normal 3 3 2 2 3 6 7" xfId="36114"/>
    <cellStyle name="Normal 3 3 2 2 3 7" xfId="6216"/>
    <cellStyle name="Normal 3 3 2 2 3 7 2" xfId="6217"/>
    <cellStyle name="Normal 3 3 2 2 3 7 2 2" xfId="6218"/>
    <cellStyle name="Normal 3 3 2 2 3 7 2 2 2" xfId="6219"/>
    <cellStyle name="Normal 3 3 2 2 3 7 2 2 2 2" xfId="25798"/>
    <cellStyle name="Normal 3 3 2 2 3 7 2 2 2 2 2" xfId="55710"/>
    <cellStyle name="Normal 3 3 2 2 3 7 2 2 2 3" xfId="36133"/>
    <cellStyle name="Normal 3 3 2 2 3 7 2 2 3" xfId="18320"/>
    <cellStyle name="Normal 3 3 2 2 3 7 2 2 3 2" xfId="48232"/>
    <cellStyle name="Normal 3 3 2 2 3 7 2 2 4" xfId="36132"/>
    <cellStyle name="Normal 3 3 2 2 3 7 2 3" xfId="6220"/>
    <cellStyle name="Normal 3 3 2 2 3 7 2 3 2" xfId="25797"/>
    <cellStyle name="Normal 3 3 2 2 3 7 2 3 2 2" xfId="55709"/>
    <cellStyle name="Normal 3 3 2 2 3 7 2 3 3" xfId="36134"/>
    <cellStyle name="Normal 3 3 2 2 3 7 2 4" xfId="18319"/>
    <cellStyle name="Normal 3 3 2 2 3 7 2 4 2" xfId="48231"/>
    <cellStyle name="Normal 3 3 2 2 3 7 2 5" xfId="36131"/>
    <cellStyle name="Normal 3 3 2 2 3 7 3" xfId="6221"/>
    <cellStyle name="Normal 3 3 2 2 3 7 3 2" xfId="6222"/>
    <cellStyle name="Normal 3 3 2 2 3 7 3 2 2" xfId="25799"/>
    <cellStyle name="Normal 3 3 2 2 3 7 3 2 2 2" xfId="55711"/>
    <cellStyle name="Normal 3 3 2 2 3 7 3 2 3" xfId="36136"/>
    <cellStyle name="Normal 3 3 2 2 3 7 3 3" xfId="18321"/>
    <cellStyle name="Normal 3 3 2 2 3 7 3 3 2" xfId="48233"/>
    <cellStyle name="Normal 3 3 2 2 3 7 3 4" xfId="36135"/>
    <cellStyle name="Normal 3 3 2 2 3 7 4" xfId="6223"/>
    <cellStyle name="Normal 3 3 2 2 3 7 4 2" xfId="25796"/>
    <cellStyle name="Normal 3 3 2 2 3 7 4 2 2" xfId="55708"/>
    <cellStyle name="Normal 3 3 2 2 3 7 4 3" xfId="36137"/>
    <cellStyle name="Normal 3 3 2 2 3 7 5" xfId="18318"/>
    <cellStyle name="Normal 3 3 2 2 3 7 5 2" xfId="48230"/>
    <cellStyle name="Normal 3 3 2 2 3 7 6" xfId="36130"/>
    <cellStyle name="Normal 3 3 2 2 3 8" xfId="6224"/>
    <cellStyle name="Normal 3 3 2 2 3 8 2" xfId="6225"/>
    <cellStyle name="Normal 3 3 2 2 3 8 2 2" xfId="6226"/>
    <cellStyle name="Normal 3 3 2 2 3 8 2 2 2" xfId="6227"/>
    <cellStyle name="Normal 3 3 2 2 3 8 2 2 2 2" xfId="25802"/>
    <cellStyle name="Normal 3 3 2 2 3 8 2 2 2 2 2" xfId="55714"/>
    <cellStyle name="Normal 3 3 2 2 3 8 2 2 2 3" xfId="36141"/>
    <cellStyle name="Normal 3 3 2 2 3 8 2 2 3" xfId="18324"/>
    <cellStyle name="Normal 3 3 2 2 3 8 2 2 3 2" xfId="48236"/>
    <cellStyle name="Normal 3 3 2 2 3 8 2 2 4" xfId="36140"/>
    <cellStyle name="Normal 3 3 2 2 3 8 2 3" xfId="6228"/>
    <cellStyle name="Normal 3 3 2 2 3 8 2 3 2" xfId="25801"/>
    <cellStyle name="Normal 3 3 2 2 3 8 2 3 2 2" xfId="55713"/>
    <cellStyle name="Normal 3 3 2 2 3 8 2 3 3" xfId="36142"/>
    <cellStyle name="Normal 3 3 2 2 3 8 2 4" xfId="18323"/>
    <cellStyle name="Normal 3 3 2 2 3 8 2 4 2" xfId="48235"/>
    <cellStyle name="Normal 3 3 2 2 3 8 2 5" xfId="36139"/>
    <cellStyle name="Normal 3 3 2 2 3 8 3" xfId="6229"/>
    <cellStyle name="Normal 3 3 2 2 3 8 3 2" xfId="6230"/>
    <cellStyle name="Normal 3 3 2 2 3 8 3 2 2" xfId="25803"/>
    <cellStyle name="Normal 3 3 2 2 3 8 3 2 2 2" xfId="55715"/>
    <cellStyle name="Normal 3 3 2 2 3 8 3 2 3" xfId="36144"/>
    <cellStyle name="Normal 3 3 2 2 3 8 3 3" xfId="18325"/>
    <cellStyle name="Normal 3 3 2 2 3 8 3 3 2" xfId="48237"/>
    <cellStyle name="Normal 3 3 2 2 3 8 3 4" xfId="36143"/>
    <cellStyle name="Normal 3 3 2 2 3 8 4" xfId="6231"/>
    <cellStyle name="Normal 3 3 2 2 3 8 4 2" xfId="25800"/>
    <cellStyle name="Normal 3 3 2 2 3 8 4 2 2" xfId="55712"/>
    <cellStyle name="Normal 3 3 2 2 3 8 4 3" xfId="36145"/>
    <cellStyle name="Normal 3 3 2 2 3 8 5" xfId="18322"/>
    <cellStyle name="Normal 3 3 2 2 3 8 5 2" xfId="48234"/>
    <cellStyle name="Normal 3 3 2 2 3 8 6" xfId="36138"/>
    <cellStyle name="Normal 3 3 2 2 3 9" xfId="6232"/>
    <cellStyle name="Normal 3 3 2 2 3 9 2" xfId="6233"/>
    <cellStyle name="Normal 3 3 2 2 3 9 2 2" xfId="6234"/>
    <cellStyle name="Normal 3 3 2 2 3 9 2 2 2" xfId="25805"/>
    <cellStyle name="Normal 3 3 2 2 3 9 2 2 2 2" xfId="55717"/>
    <cellStyle name="Normal 3 3 2 2 3 9 2 2 3" xfId="36148"/>
    <cellStyle name="Normal 3 3 2 2 3 9 2 3" xfId="18327"/>
    <cellStyle name="Normal 3 3 2 2 3 9 2 3 2" xfId="48239"/>
    <cellStyle name="Normal 3 3 2 2 3 9 2 4" xfId="36147"/>
    <cellStyle name="Normal 3 3 2 2 3 9 3" xfId="6235"/>
    <cellStyle name="Normal 3 3 2 2 3 9 3 2" xfId="25804"/>
    <cellStyle name="Normal 3 3 2 2 3 9 3 2 2" xfId="55716"/>
    <cellStyle name="Normal 3 3 2 2 3 9 3 3" xfId="36149"/>
    <cellStyle name="Normal 3 3 2 2 3 9 4" xfId="18326"/>
    <cellStyle name="Normal 3 3 2 2 3 9 4 2" xfId="48238"/>
    <cellStyle name="Normal 3 3 2 2 3 9 5" xfId="36146"/>
    <cellStyle name="Normal 3 3 2 2 4" xfId="191"/>
    <cellStyle name="Normal 3 3 2 2 4 10" xfId="6236"/>
    <cellStyle name="Normal 3 3 2 2 4 10 2" xfId="6237"/>
    <cellStyle name="Normal 3 3 2 2 4 10 2 2" xfId="25806"/>
    <cellStyle name="Normal 3 3 2 2 4 10 2 2 2" xfId="55718"/>
    <cellStyle name="Normal 3 3 2 2 4 10 2 3" xfId="36151"/>
    <cellStyle name="Normal 3 3 2 2 4 10 3" xfId="18328"/>
    <cellStyle name="Normal 3 3 2 2 4 10 3 2" xfId="48240"/>
    <cellStyle name="Normal 3 3 2 2 4 10 4" xfId="36150"/>
    <cellStyle name="Normal 3 3 2 2 4 11" xfId="6238"/>
    <cellStyle name="Normal 3 3 2 2 4 11 2" xfId="22655"/>
    <cellStyle name="Normal 3 3 2 2 4 11 2 2" xfId="52567"/>
    <cellStyle name="Normal 3 3 2 2 4 11 3" xfId="36152"/>
    <cellStyle name="Normal 3 3 2 2 4 12" xfId="15177"/>
    <cellStyle name="Normal 3 3 2 2 4 12 2" xfId="45089"/>
    <cellStyle name="Normal 3 3 2 2 4 13" xfId="30133"/>
    <cellStyle name="Normal 3 3 2 2 4 14" xfId="60046"/>
    <cellStyle name="Normal 3 3 2 2 4 2" xfId="441"/>
    <cellStyle name="Normal 3 3 2 2 4 2 2" xfId="6239"/>
    <cellStyle name="Normal 3 3 2 2 4 2 2 2" xfId="6240"/>
    <cellStyle name="Normal 3 3 2 2 4 2 2 2 2" xfId="6241"/>
    <cellStyle name="Normal 3 3 2 2 4 2 2 2 2 2" xfId="6242"/>
    <cellStyle name="Normal 3 3 2 2 4 2 2 2 2 2 2" xfId="25809"/>
    <cellStyle name="Normal 3 3 2 2 4 2 2 2 2 2 2 2" xfId="55721"/>
    <cellStyle name="Normal 3 3 2 2 4 2 2 2 2 2 3" xfId="36156"/>
    <cellStyle name="Normal 3 3 2 2 4 2 2 2 2 3" xfId="18331"/>
    <cellStyle name="Normal 3 3 2 2 4 2 2 2 2 3 2" xfId="48243"/>
    <cellStyle name="Normal 3 3 2 2 4 2 2 2 2 4" xfId="36155"/>
    <cellStyle name="Normal 3 3 2 2 4 2 2 2 3" xfId="6243"/>
    <cellStyle name="Normal 3 3 2 2 4 2 2 2 3 2" xfId="25808"/>
    <cellStyle name="Normal 3 3 2 2 4 2 2 2 3 2 2" xfId="55720"/>
    <cellStyle name="Normal 3 3 2 2 4 2 2 2 3 3" xfId="36157"/>
    <cellStyle name="Normal 3 3 2 2 4 2 2 2 4" xfId="18330"/>
    <cellStyle name="Normal 3 3 2 2 4 2 2 2 4 2" xfId="48242"/>
    <cellStyle name="Normal 3 3 2 2 4 2 2 2 5" xfId="36154"/>
    <cellStyle name="Normal 3 3 2 2 4 2 2 3" xfId="6244"/>
    <cellStyle name="Normal 3 3 2 2 4 2 2 3 2" xfId="6245"/>
    <cellStyle name="Normal 3 3 2 2 4 2 2 3 2 2" xfId="25810"/>
    <cellStyle name="Normal 3 3 2 2 4 2 2 3 2 2 2" xfId="55722"/>
    <cellStyle name="Normal 3 3 2 2 4 2 2 3 2 3" xfId="36159"/>
    <cellStyle name="Normal 3 3 2 2 4 2 2 3 3" xfId="18332"/>
    <cellStyle name="Normal 3 3 2 2 4 2 2 3 3 2" xfId="48244"/>
    <cellStyle name="Normal 3 3 2 2 4 2 2 3 4" xfId="36158"/>
    <cellStyle name="Normal 3 3 2 2 4 2 2 4" xfId="6246"/>
    <cellStyle name="Normal 3 3 2 2 4 2 2 4 2" xfId="25807"/>
    <cellStyle name="Normal 3 3 2 2 4 2 2 4 2 2" xfId="55719"/>
    <cellStyle name="Normal 3 3 2 2 4 2 2 4 3" xfId="36160"/>
    <cellStyle name="Normal 3 3 2 2 4 2 2 5" xfId="18329"/>
    <cellStyle name="Normal 3 3 2 2 4 2 2 5 2" xfId="48241"/>
    <cellStyle name="Normal 3 3 2 2 4 2 2 6" xfId="36153"/>
    <cellStyle name="Normal 3 3 2 2 4 2 3" xfId="6247"/>
    <cellStyle name="Normal 3 3 2 2 4 2 3 2" xfId="6248"/>
    <cellStyle name="Normal 3 3 2 2 4 2 3 2 2" xfId="6249"/>
    <cellStyle name="Normal 3 3 2 2 4 2 3 2 2 2" xfId="6250"/>
    <cellStyle name="Normal 3 3 2 2 4 2 3 2 2 2 2" xfId="25813"/>
    <cellStyle name="Normal 3 3 2 2 4 2 3 2 2 2 2 2" xfId="55725"/>
    <cellStyle name="Normal 3 3 2 2 4 2 3 2 2 2 3" xfId="36164"/>
    <cellStyle name="Normal 3 3 2 2 4 2 3 2 2 3" xfId="18335"/>
    <cellStyle name="Normal 3 3 2 2 4 2 3 2 2 3 2" xfId="48247"/>
    <cellStyle name="Normal 3 3 2 2 4 2 3 2 2 4" xfId="36163"/>
    <cellStyle name="Normal 3 3 2 2 4 2 3 2 3" xfId="6251"/>
    <cellStyle name="Normal 3 3 2 2 4 2 3 2 3 2" xfId="25812"/>
    <cellStyle name="Normal 3 3 2 2 4 2 3 2 3 2 2" xfId="55724"/>
    <cellStyle name="Normal 3 3 2 2 4 2 3 2 3 3" xfId="36165"/>
    <cellStyle name="Normal 3 3 2 2 4 2 3 2 4" xfId="18334"/>
    <cellStyle name="Normal 3 3 2 2 4 2 3 2 4 2" xfId="48246"/>
    <cellStyle name="Normal 3 3 2 2 4 2 3 2 5" xfId="36162"/>
    <cellStyle name="Normal 3 3 2 2 4 2 3 3" xfId="6252"/>
    <cellStyle name="Normal 3 3 2 2 4 2 3 3 2" xfId="6253"/>
    <cellStyle name="Normal 3 3 2 2 4 2 3 3 2 2" xfId="25814"/>
    <cellStyle name="Normal 3 3 2 2 4 2 3 3 2 2 2" xfId="55726"/>
    <cellStyle name="Normal 3 3 2 2 4 2 3 3 2 3" xfId="36167"/>
    <cellStyle name="Normal 3 3 2 2 4 2 3 3 3" xfId="18336"/>
    <cellStyle name="Normal 3 3 2 2 4 2 3 3 3 2" xfId="48248"/>
    <cellStyle name="Normal 3 3 2 2 4 2 3 3 4" xfId="36166"/>
    <cellStyle name="Normal 3 3 2 2 4 2 3 4" xfId="6254"/>
    <cellStyle name="Normal 3 3 2 2 4 2 3 4 2" xfId="25811"/>
    <cellStyle name="Normal 3 3 2 2 4 2 3 4 2 2" xfId="55723"/>
    <cellStyle name="Normal 3 3 2 2 4 2 3 4 3" xfId="36168"/>
    <cellStyle name="Normal 3 3 2 2 4 2 3 5" xfId="18333"/>
    <cellStyle name="Normal 3 3 2 2 4 2 3 5 2" xfId="48245"/>
    <cellStyle name="Normal 3 3 2 2 4 2 3 6" xfId="36161"/>
    <cellStyle name="Normal 3 3 2 2 4 2 4" xfId="6255"/>
    <cellStyle name="Normal 3 3 2 2 4 2 4 2" xfId="6256"/>
    <cellStyle name="Normal 3 3 2 2 4 2 4 2 2" xfId="6257"/>
    <cellStyle name="Normal 3 3 2 2 4 2 4 2 2 2" xfId="25816"/>
    <cellStyle name="Normal 3 3 2 2 4 2 4 2 2 2 2" xfId="55728"/>
    <cellStyle name="Normal 3 3 2 2 4 2 4 2 2 3" xfId="36171"/>
    <cellStyle name="Normal 3 3 2 2 4 2 4 2 3" xfId="18338"/>
    <cellStyle name="Normal 3 3 2 2 4 2 4 2 3 2" xfId="48250"/>
    <cellStyle name="Normal 3 3 2 2 4 2 4 2 4" xfId="36170"/>
    <cellStyle name="Normal 3 3 2 2 4 2 4 3" xfId="6258"/>
    <cellStyle name="Normal 3 3 2 2 4 2 4 3 2" xfId="25815"/>
    <cellStyle name="Normal 3 3 2 2 4 2 4 3 2 2" xfId="55727"/>
    <cellStyle name="Normal 3 3 2 2 4 2 4 3 3" xfId="36172"/>
    <cellStyle name="Normal 3 3 2 2 4 2 4 4" xfId="18337"/>
    <cellStyle name="Normal 3 3 2 2 4 2 4 4 2" xfId="48249"/>
    <cellStyle name="Normal 3 3 2 2 4 2 4 5" xfId="36169"/>
    <cellStyle name="Normal 3 3 2 2 4 2 5" xfId="6259"/>
    <cellStyle name="Normal 3 3 2 2 4 2 5 2" xfId="6260"/>
    <cellStyle name="Normal 3 3 2 2 4 2 5 2 2" xfId="25817"/>
    <cellStyle name="Normal 3 3 2 2 4 2 5 2 2 2" xfId="55729"/>
    <cellStyle name="Normal 3 3 2 2 4 2 5 2 3" xfId="36174"/>
    <cellStyle name="Normal 3 3 2 2 4 2 5 3" xfId="18339"/>
    <cellStyle name="Normal 3 3 2 2 4 2 5 3 2" xfId="48251"/>
    <cellStyle name="Normal 3 3 2 2 4 2 5 4" xfId="36173"/>
    <cellStyle name="Normal 3 3 2 2 4 2 6" xfId="6261"/>
    <cellStyle name="Normal 3 3 2 2 4 2 6 2" xfId="22904"/>
    <cellStyle name="Normal 3 3 2 2 4 2 6 2 2" xfId="52816"/>
    <cellStyle name="Normal 3 3 2 2 4 2 6 3" xfId="36175"/>
    <cellStyle name="Normal 3 3 2 2 4 2 7" xfId="15426"/>
    <cellStyle name="Normal 3 3 2 2 4 2 7 2" xfId="45338"/>
    <cellStyle name="Normal 3 3 2 2 4 2 8" xfId="30382"/>
    <cellStyle name="Normal 3 3 2 2 4 3" xfId="320"/>
    <cellStyle name="Normal 3 3 2 2 4 3 2" xfId="6262"/>
    <cellStyle name="Normal 3 3 2 2 4 3 2 2" xfId="6263"/>
    <cellStyle name="Normal 3 3 2 2 4 3 2 2 2" xfId="6264"/>
    <cellStyle name="Normal 3 3 2 2 4 3 2 2 2 2" xfId="6265"/>
    <cellStyle name="Normal 3 3 2 2 4 3 2 2 2 2 2" xfId="25820"/>
    <cellStyle name="Normal 3 3 2 2 4 3 2 2 2 2 2 2" xfId="55732"/>
    <cellStyle name="Normal 3 3 2 2 4 3 2 2 2 2 3" xfId="36179"/>
    <cellStyle name="Normal 3 3 2 2 4 3 2 2 2 3" xfId="18342"/>
    <cellStyle name="Normal 3 3 2 2 4 3 2 2 2 3 2" xfId="48254"/>
    <cellStyle name="Normal 3 3 2 2 4 3 2 2 2 4" xfId="36178"/>
    <cellStyle name="Normal 3 3 2 2 4 3 2 2 3" xfId="6266"/>
    <cellStyle name="Normal 3 3 2 2 4 3 2 2 3 2" xfId="25819"/>
    <cellStyle name="Normal 3 3 2 2 4 3 2 2 3 2 2" xfId="55731"/>
    <cellStyle name="Normal 3 3 2 2 4 3 2 2 3 3" xfId="36180"/>
    <cellStyle name="Normal 3 3 2 2 4 3 2 2 4" xfId="18341"/>
    <cellStyle name="Normal 3 3 2 2 4 3 2 2 4 2" xfId="48253"/>
    <cellStyle name="Normal 3 3 2 2 4 3 2 2 5" xfId="36177"/>
    <cellStyle name="Normal 3 3 2 2 4 3 2 3" xfId="6267"/>
    <cellStyle name="Normal 3 3 2 2 4 3 2 3 2" xfId="6268"/>
    <cellStyle name="Normal 3 3 2 2 4 3 2 3 2 2" xfId="25821"/>
    <cellStyle name="Normal 3 3 2 2 4 3 2 3 2 2 2" xfId="55733"/>
    <cellStyle name="Normal 3 3 2 2 4 3 2 3 2 3" xfId="36182"/>
    <cellStyle name="Normal 3 3 2 2 4 3 2 3 3" xfId="18343"/>
    <cellStyle name="Normal 3 3 2 2 4 3 2 3 3 2" xfId="48255"/>
    <cellStyle name="Normal 3 3 2 2 4 3 2 3 4" xfId="36181"/>
    <cellStyle name="Normal 3 3 2 2 4 3 2 4" xfId="6269"/>
    <cellStyle name="Normal 3 3 2 2 4 3 2 4 2" xfId="25818"/>
    <cellStyle name="Normal 3 3 2 2 4 3 2 4 2 2" xfId="55730"/>
    <cellStyle name="Normal 3 3 2 2 4 3 2 4 3" xfId="36183"/>
    <cellStyle name="Normal 3 3 2 2 4 3 2 5" xfId="18340"/>
    <cellStyle name="Normal 3 3 2 2 4 3 2 5 2" xfId="48252"/>
    <cellStyle name="Normal 3 3 2 2 4 3 2 6" xfId="36176"/>
    <cellStyle name="Normal 3 3 2 2 4 3 3" xfId="6270"/>
    <cellStyle name="Normal 3 3 2 2 4 3 3 2" xfId="6271"/>
    <cellStyle name="Normal 3 3 2 2 4 3 3 2 2" xfId="6272"/>
    <cellStyle name="Normal 3 3 2 2 4 3 3 2 2 2" xfId="6273"/>
    <cellStyle name="Normal 3 3 2 2 4 3 3 2 2 2 2" xfId="25824"/>
    <cellStyle name="Normal 3 3 2 2 4 3 3 2 2 2 2 2" xfId="55736"/>
    <cellStyle name="Normal 3 3 2 2 4 3 3 2 2 2 3" xfId="36187"/>
    <cellStyle name="Normal 3 3 2 2 4 3 3 2 2 3" xfId="18346"/>
    <cellStyle name="Normal 3 3 2 2 4 3 3 2 2 3 2" xfId="48258"/>
    <cellStyle name="Normal 3 3 2 2 4 3 3 2 2 4" xfId="36186"/>
    <cellStyle name="Normal 3 3 2 2 4 3 3 2 3" xfId="6274"/>
    <cellStyle name="Normal 3 3 2 2 4 3 3 2 3 2" xfId="25823"/>
    <cellStyle name="Normal 3 3 2 2 4 3 3 2 3 2 2" xfId="55735"/>
    <cellStyle name="Normal 3 3 2 2 4 3 3 2 3 3" xfId="36188"/>
    <cellStyle name="Normal 3 3 2 2 4 3 3 2 4" xfId="18345"/>
    <cellStyle name="Normal 3 3 2 2 4 3 3 2 4 2" xfId="48257"/>
    <cellStyle name="Normal 3 3 2 2 4 3 3 2 5" xfId="36185"/>
    <cellStyle name="Normal 3 3 2 2 4 3 3 3" xfId="6275"/>
    <cellStyle name="Normal 3 3 2 2 4 3 3 3 2" xfId="6276"/>
    <cellStyle name="Normal 3 3 2 2 4 3 3 3 2 2" xfId="25825"/>
    <cellStyle name="Normal 3 3 2 2 4 3 3 3 2 2 2" xfId="55737"/>
    <cellStyle name="Normal 3 3 2 2 4 3 3 3 2 3" xfId="36190"/>
    <cellStyle name="Normal 3 3 2 2 4 3 3 3 3" xfId="18347"/>
    <cellStyle name="Normal 3 3 2 2 4 3 3 3 3 2" xfId="48259"/>
    <cellStyle name="Normal 3 3 2 2 4 3 3 3 4" xfId="36189"/>
    <cellStyle name="Normal 3 3 2 2 4 3 3 4" xfId="6277"/>
    <cellStyle name="Normal 3 3 2 2 4 3 3 4 2" xfId="25822"/>
    <cellStyle name="Normal 3 3 2 2 4 3 3 4 2 2" xfId="55734"/>
    <cellStyle name="Normal 3 3 2 2 4 3 3 4 3" xfId="36191"/>
    <cellStyle name="Normal 3 3 2 2 4 3 3 5" xfId="18344"/>
    <cellStyle name="Normal 3 3 2 2 4 3 3 5 2" xfId="48256"/>
    <cellStyle name="Normal 3 3 2 2 4 3 3 6" xfId="36184"/>
    <cellStyle name="Normal 3 3 2 2 4 3 4" xfId="6278"/>
    <cellStyle name="Normal 3 3 2 2 4 3 4 2" xfId="6279"/>
    <cellStyle name="Normal 3 3 2 2 4 3 4 2 2" xfId="6280"/>
    <cellStyle name="Normal 3 3 2 2 4 3 4 2 2 2" xfId="25827"/>
    <cellStyle name="Normal 3 3 2 2 4 3 4 2 2 2 2" xfId="55739"/>
    <cellStyle name="Normal 3 3 2 2 4 3 4 2 2 3" xfId="36194"/>
    <cellStyle name="Normal 3 3 2 2 4 3 4 2 3" xfId="18349"/>
    <cellStyle name="Normal 3 3 2 2 4 3 4 2 3 2" xfId="48261"/>
    <cellStyle name="Normal 3 3 2 2 4 3 4 2 4" xfId="36193"/>
    <cellStyle name="Normal 3 3 2 2 4 3 4 3" xfId="6281"/>
    <cellStyle name="Normal 3 3 2 2 4 3 4 3 2" xfId="25826"/>
    <cellStyle name="Normal 3 3 2 2 4 3 4 3 2 2" xfId="55738"/>
    <cellStyle name="Normal 3 3 2 2 4 3 4 3 3" xfId="36195"/>
    <cellStyle name="Normal 3 3 2 2 4 3 4 4" xfId="18348"/>
    <cellStyle name="Normal 3 3 2 2 4 3 4 4 2" xfId="48260"/>
    <cellStyle name="Normal 3 3 2 2 4 3 4 5" xfId="36192"/>
    <cellStyle name="Normal 3 3 2 2 4 3 5" xfId="6282"/>
    <cellStyle name="Normal 3 3 2 2 4 3 5 2" xfId="6283"/>
    <cellStyle name="Normal 3 3 2 2 4 3 5 2 2" xfId="25828"/>
    <cellStyle name="Normal 3 3 2 2 4 3 5 2 2 2" xfId="55740"/>
    <cellStyle name="Normal 3 3 2 2 4 3 5 2 3" xfId="36197"/>
    <cellStyle name="Normal 3 3 2 2 4 3 5 3" xfId="18350"/>
    <cellStyle name="Normal 3 3 2 2 4 3 5 3 2" xfId="48262"/>
    <cellStyle name="Normal 3 3 2 2 4 3 5 4" xfId="36196"/>
    <cellStyle name="Normal 3 3 2 2 4 3 6" xfId="6284"/>
    <cellStyle name="Normal 3 3 2 2 4 3 6 2" xfId="22784"/>
    <cellStyle name="Normal 3 3 2 2 4 3 6 2 2" xfId="52696"/>
    <cellStyle name="Normal 3 3 2 2 4 3 6 3" xfId="36198"/>
    <cellStyle name="Normal 3 3 2 2 4 3 7" xfId="15306"/>
    <cellStyle name="Normal 3 3 2 2 4 3 7 2" xfId="45218"/>
    <cellStyle name="Normal 3 3 2 2 4 3 8" xfId="30262"/>
    <cellStyle name="Normal 3 3 2 2 4 4" xfId="566"/>
    <cellStyle name="Normal 3 3 2 2 4 4 2" xfId="6285"/>
    <cellStyle name="Normal 3 3 2 2 4 4 2 2" xfId="6286"/>
    <cellStyle name="Normal 3 3 2 2 4 4 2 2 2" xfId="6287"/>
    <cellStyle name="Normal 3 3 2 2 4 4 2 2 2 2" xfId="6288"/>
    <cellStyle name="Normal 3 3 2 2 4 4 2 2 2 2 2" xfId="25831"/>
    <cellStyle name="Normal 3 3 2 2 4 4 2 2 2 2 2 2" xfId="55743"/>
    <cellStyle name="Normal 3 3 2 2 4 4 2 2 2 2 3" xfId="36202"/>
    <cellStyle name="Normal 3 3 2 2 4 4 2 2 2 3" xfId="18353"/>
    <cellStyle name="Normal 3 3 2 2 4 4 2 2 2 3 2" xfId="48265"/>
    <cellStyle name="Normal 3 3 2 2 4 4 2 2 2 4" xfId="36201"/>
    <cellStyle name="Normal 3 3 2 2 4 4 2 2 3" xfId="6289"/>
    <cellStyle name="Normal 3 3 2 2 4 4 2 2 3 2" xfId="25830"/>
    <cellStyle name="Normal 3 3 2 2 4 4 2 2 3 2 2" xfId="55742"/>
    <cellStyle name="Normal 3 3 2 2 4 4 2 2 3 3" xfId="36203"/>
    <cellStyle name="Normal 3 3 2 2 4 4 2 2 4" xfId="18352"/>
    <cellStyle name="Normal 3 3 2 2 4 4 2 2 4 2" xfId="48264"/>
    <cellStyle name="Normal 3 3 2 2 4 4 2 2 5" xfId="36200"/>
    <cellStyle name="Normal 3 3 2 2 4 4 2 3" xfId="6290"/>
    <cellStyle name="Normal 3 3 2 2 4 4 2 3 2" xfId="6291"/>
    <cellStyle name="Normal 3 3 2 2 4 4 2 3 2 2" xfId="25832"/>
    <cellStyle name="Normal 3 3 2 2 4 4 2 3 2 2 2" xfId="55744"/>
    <cellStyle name="Normal 3 3 2 2 4 4 2 3 2 3" xfId="36205"/>
    <cellStyle name="Normal 3 3 2 2 4 4 2 3 3" xfId="18354"/>
    <cellStyle name="Normal 3 3 2 2 4 4 2 3 3 2" xfId="48266"/>
    <cellStyle name="Normal 3 3 2 2 4 4 2 3 4" xfId="36204"/>
    <cellStyle name="Normal 3 3 2 2 4 4 2 4" xfId="6292"/>
    <cellStyle name="Normal 3 3 2 2 4 4 2 4 2" xfId="25829"/>
    <cellStyle name="Normal 3 3 2 2 4 4 2 4 2 2" xfId="55741"/>
    <cellStyle name="Normal 3 3 2 2 4 4 2 4 3" xfId="36206"/>
    <cellStyle name="Normal 3 3 2 2 4 4 2 5" xfId="18351"/>
    <cellStyle name="Normal 3 3 2 2 4 4 2 5 2" xfId="48263"/>
    <cellStyle name="Normal 3 3 2 2 4 4 2 6" xfId="36199"/>
    <cellStyle name="Normal 3 3 2 2 4 4 3" xfId="6293"/>
    <cellStyle name="Normal 3 3 2 2 4 4 3 2" xfId="6294"/>
    <cellStyle name="Normal 3 3 2 2 4 4 3 2 2" xfId="6295"/>
    <cellStyle name="Normal 3 3 2 2 4 4 3 2 2 2" xfId="25834"/>
    <cellStyle name="Normal 3 3 2 2 4 4 3 2 2 2 2" xfId="55746"/>
    <cellStyle name="Normal 3 3 2 2 4 4 3 2 2 3" xfId="36209"/>
    <cellStyle name="Normal 3 3 2 2 4 4 3 2 3" xfId="18356"/>
    <cellStyle name="Normal 3 3 2 2 4 4 3 2 3 2" xfId="48268"/>
    <cellStyle name="Normal 3 3 2 2 4 4 3 2 4" xfId="36208"/>
    <cellStyle name="Normal 3 3 2 2 4 4 3 3" xfId="6296"/>
    <cellStyle name="Normal 3 3 2 2 4 4 3 3 2" xfId="25833"/>
    <cellStyle name="Normal 3 3 2 2 4 4 3 3 2 2" xfId="55745"/>
    <cellStyle name="Normal 3 3 2 2 4 4 3 3 3" xfId="36210"/>
    <cellStyle name="Normal 3 3 2 2 4 4 3 4" xfId="18355"/>
    <cellStyle name="Normal 3 3 2 2 4 4 3 4 2" xfId="48267"/>
    <cellStyle name="Normal 3 3 2 2 4 4 3 5" xfId="36207"/>
    <cellStyle name="Normal 3 3 2 2 4 4 4" xfId="6297"/>
    <cellStyle name="Normal 3 3 2 2 4 4 4 2" xfId="6298"/>
    <cellStyle name="Normal 3 3 2 2 4 4 4 2 2" xfId="25835"/>
    <cellStyle name="Normal 3 3 2 2 4 4 4 2 2 2" xfId="55747"/>
    <cellStyle name="Normal 3 3 2 2 4 4 4 2 3" xfId="36212"/>
    <cellStyle name="Normal 3 3 2 2 4 4 4 3" xfId="18357"/>
    <cellStyle name="Normal 3 3 2 2 4 4 4 3 2" xfId="48269"/>
    <cellStyle name="Normal 3 3 2 2 4 4 4 4" xfId="36211"/>
    <cellStyle name="Normal 3 3 2 2 4 4 5" xfId="6299"/>
    <cellStyle name="Normal 3 3 2 2 4 4 5 2" xfId="23029"/>
    <cellStyle name="Normal 3 3 2 2 4 4 5 2 2" xfId="52941"/>
    <cellStyle name="Normal 3 3 2 2 4 4 5 3" xfId="36213"/>
    <cellStyle name="Normal 3 3 2 2 4 4 6" xfId="15551"/>
    <cellStyle name="Normal 3 3 2 2 4 4 6 2" xfId="45463"/>
    <cellStyle name="Normal 3 3 2 2 4 4 7" xfId="30507"/>
    <cellStyle name="Normal 3 3 2 2 4 5" xfId="691"/>
    <cellStyle name="Normal 3 3 2 2 4 5 2" xfId="6300"/>
    <cellStyle name="Normal 3 3 2 2 4 5 2 2" xfId="6301"/>
    <cellStyle name="Normal 3 3 2 2 4 5 2 2 2" xfId="6302"/>
    <cellStyle name="Normal 3 3 2 2 4 5 2 2 2 2" xfId="6303"/>
    <cellStyle name="Normal 3 3 2 2 4 5 2 2 2 2 2" xfId="25838"/>
    <cellStyle name="Normal 3 3 2 2 4 5 2 2 2 2 2 2" xfId="55750"/>
    <cellStyle name="Normal 3 3 2 2 4 5 2 2 2 2 3" xfId="36217"/>
    <cellStyle name="Normal 3 3 2 2 4 5 2 2 2 3" xfId="18360"/>
    <cellStyle name="Normal 3 3 2 2 4 5 2 2 2 3 2" xfId="48272"/>
    <cellStyle name="Normal 3 3 2 2 4 5 2 2 2 4" xfId="36216"/>
    <cellStyle name="Normal 3 3 2 2 4 5 2 2 3" xfId="6304"/>
    <cellStyle name="Normal 3 3 2 2 4 5 2 2 3 2" xfId="25837"/>
    <cellStyle name="Normal 3 3 2 2 4 5 2 2 3 2 2" xfId="55749"/>
    <cellStyle name="Normal 3 3 2 2 4 5 2 2 3 3" xfId="36218"/>
    <cellStyle name="Normal 3 3 2 2 4 5 2 2 4" xfId="18359"/>
    <cellStyle name="Normal 3 3 2 2 4 5 2 2 4 2" xfId="48271"/>
    <cellStyle name="Normal 3 3 2 2 4 5 2 2 5" xfId="36215"/>
    <cellStyle name="Normal 3 3 2 2 4 5 2 3" xfId="6305"/>
    <cellStyle name="Normal 3 3 2 2 4 5 2 3 2" xfId="6306"/>
    <cellStyle name="Normal 3 3 2 2 4 5 2 3 2 2" xfId="25839"/>
    <cellStyle name="Normal 3 3 2 2 4 5 2 3 2 2 2" xfId="55751"/>
    <cellStyle name="Normal 3 3 2 2 4 5 2 3 2 3" xfId="36220"/>
    <cellStyle name="Normal 3 3 2 2 4 5 2 3 3" xfId="18361"/>
    <cellStyle name="Normal 3 3 2 2 4 5 2 3 3 2" xfId="48273"/>
    <cellStyle name="Normal 3 3 2 2 4 5 2 3 4" xfId="36219"/>
    <cellStyle name="Normal 3 3 2 2 4 5 2 4" xfId="6307"/>
    <cellStyle name="Normal 3 3 2 2 4 5 2 4 2" xfId="25836"/>
    <cellStyle name="Normal 3 3 2 2 4 5 2 4 2 2" xfId="55748"/>
    <cellStyle name="Normal 3 3 2 2 4 5 2 4 3" xfId="36221"/>
    <cellStyle name="Normal 3 3 2 2 4 5 2 5" xfId="18358"/>
    <cellStyle name="Normal 3 3 2 2 4 5 2 5 2" xfId="48270"/>
    <cellStyle name="Normal 3 3 2 2 4 5 2 6" xfId="36214"/>
    <cellStyle name="Normal 3 3 2 2 4 5 3" xfId="6308"/>
    <cellStyle name="Normal 3 3 2 2 4 5 3 2" xfId="6309"/>
    <cellStyle name="Normal 3 3 2 2 4 5 3 2 2" xfId="6310"/>
    <cellStyle name="Normal 3 3 2 2 4 5 3 2 2 2" xfId="25841"/>
    <cellStyle name="Normal 3 3 2 2 4 5 3 2 2 2 2" xfId="55753"/>
    <cellStyle name="Normal 3 3 2 2 4 5 3 2 2 3" xfId="36224"/>
    <cellStyle name="Normal 3 3 2 2 4 5 3 2 3" xfId="18363"/>
    <cellStyle name="Normal 3 3 2 2 4 5 3 2 3 2" xfId="48275"/>
    <cellStyle name="Normal 3 3 2 2 4 5 3 2 4" xfId="36223"/>
    <cellStyle name="Normal 3 3 2 2 4 5 3 3" xfId="6311"/>
    <cellStyle name="Normal 3 3 2 2 4 5 3 3 2" xfId="25840"/>
    <cellStyle name="Normal 3 3 2 2 4 5 3 3 2 2" xfId="55752"/>
    <cellStyle name="Normal 3 3 2 2 4 5 3 3 3" xfId="36225"/>
    <cellStyle name="Normal 3 3 2 2 4 5 3 4" xfId="18362"/>
    <cellStyle name="Normal 3 3 2 2 4 5 3 4 2" xfId="48274"/>
    <cellStyle name="Normal 3 3 2 2 4 5 3 5" xfId="36222"/>
    <cellStyle name="Normal 3 3 2 2 4 5 4" xfId="6312"/>
    <cellStyle name="Normal 3 3 2 2 4 5 4 2" xfId="6313"/>
    <cellStyle name="Normal 3 3 2 2 4 5 4 2 2" xfId="25842"/>
    <cellStyle name="Normal 3 3 2 2 4 5 4 2 2 2" xfId="55754"/>
    <cellStyle name="Normal 3 3 2 2 4 5 4 2 3" xfId="36227"/>
    <cellStyle name="Normal 3 3 2 2 4 5 4 3" xfId="18364"/>
    <cellStyle name="Normal 3 3 2 2 4 5 4 3 2" xfId="48276"/>
    <cellStyle name="Normal 3 3 2 2 4 5 4 4" xfId="36226"/>
    <cellStyle name="Normal 3 3 2 2 4 5 5" xfId="6314"/>
    <cellStyle name="Normal 3 3 2 2 4 5 5 2" xfId="23154"/>
    <cellStyle name="Normal 3 3 2 2 4 5 5 2 2" xfId="53066"/>
    <cellStyle name="Normal 3 3 2 2 4 5 5 3" xfId="36228"/>
    <cellStyle name="Normal 3 3 2 2 4 5 6" xfId="15676"/>
    <cellStyle name="Normal 3 3 2 2 4 5 6 2" xfId="45588"/>
    <cellStyle name="Normal 3 3 2 2 4 5 7" xfId="30632"/>
    <cellStyle name="Normal 3 3 2 2 4 6" xfId="6315"/>
    <cellStyle name="Normal 3 3 2 2 4 6 2" xfId="6316"/>
    <cellStyle name="Normal 3 3 2 2 4 6 2 2" xfId="6317"/>
    <cellStyle name="Normal 3 3 2 2 4 6 2 2 2" xfId="6318"/>
    <cellStyle name="Normal 3 3 2 2 4 6 2 2 2 2" xfId="6319"/>
    <cellStyle name="Normal 3 3 2 2 4 6 2 2 2 2 2" xfId="25846"/>
    <cellStyle name="Normal 3 3 2 2 4 6 2 2 2 2 2 2" xfId="55758"/>
    <cellStyle name="Normal 3 3 2 2 4 6 2 2 2 2 3" xfId="36233"/>
    <cellStyle name="Normal 3 3 2 2 4 6 2 2 2 3" xfId="18368"/>
    <cellStyle name="Normal 3 3 2 2 4 6 2 2 2 3 2" xfId="48280"/>
    <cellStyle name="Normal 3 3 2 2 4 6 2 2 2 4" xfId="36232"/>
    <cellStyle name="Normal 3 3 2 2 4 6 2 2 3" xfId="6320"/>
    <cellStyle name="Normal 3 3 2 2 4 6 2 2 3 2" xfId="25845"/>
    <cellStyle name="Normal 3 3 2 2 4 6 2 2 3 2 2" xfId="55757"/>
    <cellStyle name="Normal 3 3 2 2 4 6 2 2 3 3" xfId="36234"/>
    <cellStyle name="Normal 3 3 2 2 4 6 2 2 4" xfId="18367"/>
    <cellStyle name="Normal 3 3 2 2 4 6 2 2 4 2" xfId="48279"/>
    <cellStyle name="Normal 3 3 2 2 4 6 2 2 5" xfId="36231"/>
    <cellStyle name="Normal 3 3 2 2 4 6 2 3" xfId="6321"/>
    <cellStyle name="Normal 3 3 2 2 4 6 2 3 2" xfId="6322"/>
    <cellStyle name="Normal 3 3 2 2 4 6 2 3 2 2" xfId="25847"/>
    <cellStyle name="Normal 3 3 2 2 4 6 2 3 2 2 2" xfId="55759"/>
    <cellStyle name="Normal 3 3 2 2 4 6 2 3 2 3" xfId="36236"/>
    <cellStyle name="Normal 3 3 2 2 4 6 2 3 3" xfId="18369"/>
    <cellStyle name="Normal 3 3 2 2 4 6 2 3 3 2" xfId="48281"/>
    <cellStyle name="Normal 3 3 2 2 4 6 2 3 4" xfId="36235"/>
    <cellStyle name="Normal 3 3 2 2 4 6 2 4" xfId="6323"/>
    <cellStyle name="Normal 3 3 2 2 4 6 2 4 2" xfId="25844"/>
    <cellStyle name="Normal 3 3 2 2 4 6 2 4 2 2" xfId="55756"/>
    <cellStyle name="Normal 3 3 2 2 4 6 2 4 3" xfId="36237"/>
    <cellStyle name="Normal 3 3 2 2 4 6 2 5" xfId="18366"/>
    <cellStyle name="Normal 3 3 2 2 4 6 2 5 2" xfId="48278"/>
    <cellStyle name="Normal 3 3 2 2 4 6 2 6" xfId="36230"/>
    <cellStyle name="Normal 3 3 2 2 4 6 3" xfId="6324"/>
    <cellStyle name="Normal 3 3 2 2 4 6 3 2" xfId="6325"/>
    <cellStyle name="Normal 3 3 2 2 4 6 3 2 2" xfId="6326"/>
    <cellStyle name="Normal 3 3 2 2 4 6 3 2 2 2" xfId="25849"/>
    <cellStyle name="Normal 3 3 2 2 4 6 3 2 2 2 2" xfId="55761"/>
    <cellStyle name="Normal 3 3 2 2 4 6 3 2 2 3" xfId="36240"/>
    <cellStyle name="Normal 3 3 2 2 4 6 3 2 3" xfId="18371"/>
    <cellStyle name="Normal 3 3 2 2 4 6 3 2 3 2" xfId="48283"/>
    <cellStyle name="Normal 3 3 2 2 4 6 3 2 4" xfId="36239"/>
    <cellStyle name="Normal 3 3 2 2 4 6 3 3" xfId="6327"/>
    <cellStyle name="Normal 3 3 2 2 4 6 3 3 2" xfId="25848"/>
    <cellStyle name="Normal 3 3 2 2 4 6 3 3 2 2" xfId="55760"/>
    <cellStyle name="Normal 3 3 2 2 4 6 3 3 3" xfId="36241"/>
    <cellStyle name="Normal 3 3 2 2 4 6 3 4" xfId="18370"/>
    <cellStyle name="Normal 3 3 2 2 4 6 3 4 2" xfId="48282"/>
    <cellStyle name="Normal 3 3 2 2 4 6 3 5" xfId="36238"/>
    <cellStyle name="Normal 3 3 2 2 4 6 4" xfId="6328"/>
    <cellStyle name="Normal 3 3 2 2 4 6 4 2" xfId="6329"/>
    <cellStyle name="Normal 3 3 2 2 4 6 4 2 2" xfId="25850"/>
    <cellStyle name="Normal 3 3 2 2 4 6 4 2 2 2" xfId="55762"/>
    <cellStyle name="Normal 3 3 2 2 4 6 4 2 3" xfId="36243"/>
    <cellStyle name="Normal 3 3 2 2 4 6 4 3" xfId="18372"/>
    <cellStyle name="Normal 3 3 2 2 4 6 4 3 2" xfId="48284"/>
    <cellStyle name="Normal 3 3 2 2 4 6 4 4" xfId="36242"/>
    <cellStyle name="Normal 3 3 2 2 4 6 5" xfId="6330"/>
    <cellStyle name="Normal 3 3 2 2 4 6 5 2" xfId="25843"/>
    <cellStyle name="Normal 3 3 2 2 4 6 5 2 2" xfId="55755"/>
    <cellStyle name="Normal 3 3 2 2 4 6 5 3" xfId="36244"/>
    <cellStyle name="Normal 3 3 2 2 4 6 6" xfId="18365"/>
    <cellStyle name="Normal 3 3 2 2 4 6 6 2" xfId="48277"/>
    <cellStyle name="Normal 3 3 2 2 4 6 7" xfId="36229"/>
    <cellStyle name="Normal 3 3 2 2 4 7" xfId="6331"/>
    <cellStyle name="Normal 3 3 2 2 4 7 2" xfId="6332"/>
    <cellStyle name="Normal 3 3 2 2 4 7 2 2" xfId="6333"/>
    <cellStyle name="Normal 3 3 2 2 4 7 2 2 2" xfId="6334"/>
    <cellStyle name="Normal 3 3 2 2 4 7 2 2 2 2" xfId="25853"/>
    <cellStyle name="Normal 3 3 2 2 4 7 2 2 2 2 2" xfId="55765"/>
    <cellStyle name="Normal 3 3 2 2 4 7 2 2 2 3" xfId="36248"/>
    <cellStyle name="Normal 3 3 2 2 4 7 2 2 3" xfId="18375"/>
    <cellStyle name="Normal 3 3 2 2 4 7 2 2 3 2" xfId="48287"/>
    <cellStyle name="Normal 3 3 2 2 4 7 2 2 4" xfId="36247"/>
    <cellStyle name="Normal 3 3 2 2 4 7 2 3" xfId="6335"/>
    <cellStyle name="Normal 3 3 2 2 4 7 2 3 2" xfId="25852"/>
    <cellStyle name="Normal 3 3 2 2 4 7 2 3 2 2" xfId="55764"/>
    <cellStyle name="Normal 3 3 2 2 4 7 2 3 3" xfId="36249"/>
    <cellStyle name="Normal 3 3 2 2 4 7 2 4" xfId="18374"/>
    <cellStyle name="Normal 3 3 2 2 4 7 2 4 2" xfId="48286"/>
    <cellStyle name="Normal 3 3 2 2 4 7 2 5" xfId="36246"/>
    <cellStyle name="Normal 3 3 2 2 4 7 3" xfId="6336"/>
    <cellStyle name="Normal 3 3 2 2 4 7 3 2" xfId="6337"/>
    <cellStyle name="Normal 3 3 2 2 4 7 3 2 2" xfId="25854"/>
    <cellStyle name="Normal 3 3 2 2 4 7 3 2 2 2" xfId="55766"/>
    <cellStyle name="Normal 3 3 2 2 4 7 3 2 3" xfId="36251"/>
    <cellStyle name="Normal 3 3 2 2 4 7 3 3" xfId="18376"/>
    <cellStyle name="Normal 3 3 2 2 4 7 3 3 2" xfId="48288"/>
    <cellStyle name="Normal 3 3 2 2 4 7 3 4" xfId="36250"/>
    <cellStyle name="Normal 3 3 2 2 4 7 4" xfId="6338"/>
    <cellStyle name="Normal 3 3 2 2 4 7 4 2" xfId="25851"/>
    <cellStyle name="Normal 3 3 2 2 4 7 4 2 2" xfId="55763"/>
    <cellStyle name="Normal 3 3 2 2 4 7 4 3" xfId="36252"/>
    <cellStyle name="Normal 3 3 2 2 4 7 5" xfId="18373"/>
    <cellStyle name="Normal 3 3 2 2 4 7 5 2" xfId="48285"/>
    <cellStyle name="Normal 3 3 2 2 4 7 6" xfId="36245"/>
    <cellStyle name="Normal 3 3 2 2 4 8" xfId="6339"/>
    <cellStyle name="Normal 3 3 2 2 4 8 2" xfId="6340"/>
    <cellStyle name="Normal 3 3 2 2 4 8 2 2" xfId="6341"/>
    <cellStyle name="Normal 3 3 2 2 4 8 2 2 2" xfId="6342"/>
    <cellStyle name="Normal 3 3 2 2 4 8 2 2 2 2" xfId="25857"/>
    <cellStyle name="Normal 3 3 2 2 4 8 2 2 2 2 2" xfId="55769"/>
    <cellStyle name="Normal 3 3 2 2 4 8 2 2 2 3" xfId="36256"/>
    <cellStyle name="Normal 3 3 2 2 4 8 2 2 3" xfId="18379"/>
    <cellStyle name="Normal 3 3 2 2 4 8 2 2 3 2" xfId="48291"/>
    <cellStyle name="Normal 3 3 2 2 4 8 2 2 4" xfId="36255"/>
    <cellStyle name="Normal 3 3 2 2 4 8 2 3" xfId="6343"/>
    <cellStyle name="Normal 3 3 2 2 4 8 2 3 2" xfId="25856"/>
    <cellStyle name="Normal 3 3 2 2 4 8 2 3 2 2" xfId="55768"/>
    <cellStyle name="Normal 3 3 2 2 4 8 2 3 3" xfId="36257"/>
    <cellStyle name="Normal 3 3 2 2 4 8 2 4" xfId="18378"/>
    <cellStyle name="Normal 3 3 2 2 4 8 2 4 2" xfId="48290"/>
    <cellStyle name="Normal 3 3 2 2 4 8 2 5" xfId="36254"/>
    <cellStyle name="Normal 3 3 2 2 4 8 3" xfId="6344"/>
    <cellStyle name="Normal 3 3 2 2 4 8 3 2" xfId="6345"/>
    <cellStyle name="Normal 3 3 2 2 4 8 3 2 2" xfId="25858"/>
    <cellStyle name="Normal 3 3 2 2 4 8 3 2 2 2" xfId="55770"/>
    <cellStyle name="Normal 3 3 2 2 4 8 3 2 3" xfId="36259"/>
    <cellStyle name="Normal 3 3 2 2 4 8 3 3" xfId="18380"/>
    <cellStyle name="Normal 3 3 2 2 4 8 3 3 2" xfId="48292"/>
    <cellStyle name="Normal 3 3 2 2 4 8 3 4" xfId="36258"/>
    <cellStyle name="Normal 3 3 2 2 4 8 4" xfId="6346"/>
    <cellStyle name="Normal 3 3 2 2 4 8 4 2" xfId="25855"/>
    <cellStyle name="Normal 3 3 2 2 4 8 4 2 2" xfId="55767"/>
    <cellStyle name="Normal 3 3 2 2 4 8 4 3" xfId="36260"/>
    <cellStyle name="Normal 3 3 2 2 4 8 5" xfId="18377"/>
    <cellStyle name="Normal 3 3 2 2 4 8 5 2" xfId="48289"/>
    <cellStyle name="Normal 3 3 2 2 4 8 6" xfId="36253"/>
    <cellStyle name="Normal 3 3 2 2 4 9" xfId="6347"/>
    <cellStyle name="Normal 3 3 2 2 4 9 2" xfId="6348"/>
    <cellStyle name="Normal 3 3 2 2 4 9 2 2" xfId="6349"/>
    <cellStyle name="Normal 3 3 2 2 4 9 2 2 2" xfId="25860"/>
    <cellStyle name="Normal 3 3 2 2 4 9 2 2 2 2" xfId="55772"/>
    <cellStyle name="Normal 3 3 2 2 4 9 2 2 3" xfId="36263"/>
    <cellStyle name="Normal 3 3 2 2 4 9 2 3" xfId="18382"/>
    <cellStyle name="Normal 3 3 2 2 4 9 2 3 2" xfId="48294"/>
    <cellStyle name="Normal 3 3 2 2 4 9 2 4" xfId="36262"/>
    <cellStyle name="Normal 3 3 2 2 4 9 3" xfId="6350"/>
    <cellStyle name="Normal 3 3 2 2 4 9 3 2" xfId="25859"/>
    <cellStyle name="Normal 3 3 2 2 4 9 3 2 2" xfId="55771"/>
    <cellStyle name="Normal 3 3 2 2 4 9 3 3" xfId="36264"/>
    <cellStyle name="Normal 3 3 2 2 4 9 4" xfId="18381"/>
    <cellStyle name="Normal 3 3 2 2 4 9 4 2" xfId="48293"/>
    <cellStyle name="Normal 3 3 2 2 4 9 5" xfId="36261"/>
    <cellStyle name="Normal 3 3 2 2 5" xfId="359"/>
    <cellStyle name="Normal 3 3 2 2 5 2" xfId="6351"/>
    <cellStyle name="Normal 3 3 2 2 5 2 2" xfId="6352"/>
    <cellStyle name="Normal 3 3 2 2 5 2 2 2" xfId="6353"/>
    <cellStyle name="Normal 3 3 2 2 5 2 2 2 2" xfId="6354"/>
    <cellStyle name="Normal 3 3 2 2 5 2 2 2 2 2" xfId="25863"/>
    <cellStyle name="Normal 3 3 2 2 5 2 2 2 2 2 2" xfId="55775"/>
    <cellStyle name="Normal 3 3 2 2 5 2 2 2 2 3" xfId="36268"/>
    <cellStyle name="Normal 3 3 2 2 5 2 2 2 3" xfId="18385"/>
    <cellStyle name="Normal 3 3 2 2 5 2 2 2 3 2" xfId="48297"/>
    <cellStyle name="Normal 3 3 2 2 5 2 2 2 4" xfId="36267"/>
    <cellStyle name="Normal 3 3 2 2 5 2 2 3" xfId="6355"/>
    <cellStyle name="Normal 3 3 2 2 5 2 2 3 2" xfId="25862"/>
    <cellStyle name="Normal 3 3 2 2 5 2 2 3 2 2" xfId="55774"/>
    <cellStyle name="Normal 3 3 2 2 5 2 2 3 3" xfId="36269"/>
    <cellStyle name="Normal 3 3 2 2 5 2 2 4" xfId="18384"/>
    <cellStyle name="Normal 3 3 2 2 5 2 2 4 2" xfId="48296"/>
    <cellStyle name="Normal 3 3 2 2 5 2 2 5" xfId="36266"/>
    <cellStyle name="Normal 3 3 2 2 5 2 3" xfId="6356"/>
    <cellStyle name="Normal 3 3 2 2 5 2 3 2" xfId="6357"/>
    <cellStyle name="Normal 3 3 2 2 5 2 3 2 2" xfId="25864"/>
    <cellStyle name="Normal 3 3 2 2 5 2 3 2 2 2" xfId="55776"/>
    <cellStyle name="Normal 3 3 2 2 5 2 3 2 3" xfId="36271"/>
    <cellStyle name="Normal 3 3 2 2 5 2 3 3" xfId="18386"/>
    <cellStyle name="Normal 3 3 2 2 5 2 3 3 2" xfId="48298"/>
    <cellStyle name="Normal 3 3 2 2 5 2 3 4" xfId="36270"/>
    <cellStyle name="Normal 3 3 2 2 5 2 4" xfId="6358"/>
    <cellStyle name="Normal 3 3 2 2 5 2 4 2" xfId="25861"/>
    <cellStyle name="Normal 3 3 2 2 5 2 4 2 2" xfId="55773"/>
    <cellStyle name="Normal 3 3 2 2 5 2 4 3" xfId="36272"/>
    <cellStyle name="Normal 3 3 2 2 5 2 5" xfId="18383"/>
    <cellStyle name="Normal 3 3 2 2 5 2 5 2" xfId="48295"/>
    <cellStyle name="Normal 3 3 2 2 5 2 6" xfId="36265"/>
    <cellStyle name="Normal 3 3 2 2 5 3" xfId="6359"/>
    <cellStyle name="Normal 3 3 2 2 5 3 2" xfId="6360"/>
    <cellStyle name="Normal 3 3 2 2 5 3 2 2" xfId="6361"/>
    <cellStyle name="Normal 3 3 2 2 5 3 2 2 2" xfId="6362"/>
    <cellStyle name="Normal 3 3 2 2 5 3 2 2 2 2" xfId="25867"/>
    <cellStyle name="Normal 3 3 2 2 5 3 2 2 2 2 2" xfId="55779"/>
    <cellStyle name="Normal 3 3 2 2 5 3 2 2 2 3" xfId="36276"/>
    <cellStyle name="Normal 3 3 2 2 5 3 2 2 3" xfId="18389"/>
    <cellStyle name="Normal 3 3 2 2 5 3 2 2 3 2" xfId="48301"/>
    <cellStyle name="Normal 3 3 2 2 5 3 2 2 4" xfId="36275"/>
    <cellStyle name="Normal 3 3 2 2 5 3 2 3" xfId="6363"/>
    <cellStyle name="Normal 3 3 2 2 5 3 2 3 2" xfId="25866"/>
    <cellStyle name="Normal 3 3 2 2 5 3 2 3 2 2" xfId="55778"/>
    <cellStyle name="Normal 3 3 2 2 5 3 2 3 3" xfId="36277"/>
    <cellStyle name="Normal 3 3 2 2 5 3 2 4" xfId="18388"/>
    <cellStyle name="Normal 3 3 2 2 5 3 2 4 2" xfId="48300"/>
    <cellStyle name="Normal 3 3 2 2 5 3 2 5" xfId="36274"/>
    <cellStyle name="Normal 3 3 2 2 5 3 3" xfId="6364"/>
    <cellStyle name="Normal 3 3 2 2 5 3 3 2" xfId="6365"/>
    <cellStyle name="Normal 3 3 2 2 5 3 3 2 2" xfId="25868"/>
    <cellStyle name="Normal 3 3 2 2 5 3 3 2 2 2" xfId="55780"/>
    <cellStyle name="Normal 3 3 2 2 5 3 3 2 3" xfId="36279"/>
    <cellStyle name="Normal 3 3 2 2 5 3 3 3" xfId="18390"/>
    <cellStyle name="Normal 3 3 2 2 5 3 3 3 2" xfId="48302"/>
    <cellStyle name="Normal 3 3 2 2 5 3 3 4" xfId="36278"/>
    <cellStyle name="Normal 3 3 2 2 5 3 4" xfId="6366"/>
    <cellStyle name="Normal 3 3 2 2 5 3 4 2" xfId="25865"/>
    <cellStyle name="Normal 3 3 2 2 5 3 4 2 2" xfId="55777"/>
    <cellStyle name="Normal 3 3 2 2 5 3 4 3" xfId="36280"/>
    <cellStyle name="Normal 3 3 2 2 5 3 5" xfId="18387"/>
    <cellStyle name="Normal 3 3 2 2 5 3 5 2" xfId="48299"/>
    <cellStyle name="Normal 3 3 2 2 5 3 6" xfId="36273"/>
    <cellStyle name="Normal 3 3 2 2 5 4" xfId="6367"/>
    <cellStyle name="Normal 3 3 2 2 5 4 2" xfId="6368"/>
    <cellStyle name="Normal 3 3 2 2 5 4 2 2" xfId="6369"/>
    <cellStyle name="Normal 3 3 2 2 5 4 2 2 2" xfId="25870"/>
    <cellStyle name="Normal 3 3 2 2 5 4 2 2 2 2" xfId="55782"/>
    <cellStyle name="Normal 3 3 2 2 5 4 2 2 3" xfId="36283"/>
    <cellStyle name="Normal 3 3 2 2 5 4 2 3" xfId="18392"/>
    <cellStyle name="Normal 3 3 2 2 5 4 2 3 2" xfId="48304"/>
    <cellStyle name="Normal 3 3 2 2 5 4 2 4" xfId="36282"/>
    <cellStyle name="Normal 3 3 2 2 5 4 3" xfId="6370"/>
    <cellStyle name="Normal 3 3 2 2 5 4 3 2" xfId="25869"/>
    <cellStyle name="Normal 3 3 2 2 5 4 3 2 2" xfId="55781"/>
    <cellStyle name="Normal 3 3 2 2 5 4 3 3" xfId="36284"/>
    <cellStyle name="Normal 3 3 2 2 5 4 4" xfId="18391"/>
    <cellStyle name="Normal 3 3 2 2 5 4 4 2" xfId="48303"/>
    <cellStyle name="Normal 3 3 2 2 5 4 5" xfId="36281"/>
    <cellStyle name="Normal 3 3 2 2 5 5" xfId="6371"/>
    <cellStyle name="Normal 3 3 2 2 5 5 2" xfId="6372"/>
    <cellStyle name="Normal 3 3 2 2 5 5 2 2" xfId="25871"/>
    <cellStyle name="Normal 3 3 2 2 5 5 2 2 2" xfId="55783"/>
    <cellStyle name="Normal 3 3 2 2 5 5 2 3" xfId="36286"/>
    <cellStyle name="Normal 3 3 2 2 5 5 3" xfId="18393"/>
    <cellStyle name="Normal 3 3 2 2 5 5 3 2" xfId="48305"/>
    <cellStyle name="Normal 3 3 2 2 5 5 4" xfId="36285"/>
    <cellStyle name="Normal 3 3 2 2 5 6" xfId="6373"/>
    <cellStyle name="Normal 3 3 2 2 5 6 2" xfId="22823"/>
    <cellStyle name="Normal 3 3 2 2 5 6 2 2" xfId="52735"/>
    <cellStyle name="Normal 3 3 2 2 5 6 3" xfId="36287"/>
    <cellStyle name="Normal 3 3 2 2 5 7" xfId="15345"/>
    <cellStyle name="Normal 3 3 2 2 5 7 2" xfId="45257"/>
    <cellStyle name="Normal 3 3 2 2 5 8" xfId="30301"/>
    <cellStyle name="Normal 3 3 2 2 6" xfId="225"/>
    <cellStyle name="Normal 3 3 2 2 6 2" xfId="6374"/>
    <cellStyle name="Normal 3 3 2 2 6 2 2" xfId="6375"/>
    <cellStyle name="Normal 3 3 2 2 6 2 2 2" xfId="6376"/>
    <cellStyle name="Normal 3 3 2 2 6 2 2 2 2" xfId="6377"/>
    <cellStyle name="Normal 3 3 2 2 6 2 2 2 2 2" xfId="25874"/>
    <cellStyle name="Normal 3 3 2 2 6 2 2 2 2 2 2" xfId="55786"/>
    <cellStyle name="Normal 3 3 2 2 6 2 2 2 2 3" xfId="36291"/>
    <cellStyle name="Normal 3 3 2 2 6 2 2 2 3" xfId="18396"/>
    <cellStyle name="Normal 3 3 2 2 6 2 2 2 3 2" xfId="48308"/>
    <cellStyle name="Normal 3 3 2 2 6 2 2 2 4" xfId="36290"/>
    <cellStyle name="Normal 3 3 2 2 6 2 2 3" xfId="6378"/>
    <cellStyle name="Normal 3 3 2 2 6 2 2 3 2" xfId="25873"/>
    <cellStyle name="Normal 3 3 2 2 6 2 2 3 2 2" xfId="55785"/>
    <cellStyle name="Normal 3 3 2 2 6 2 2 3 3" xfId="36292"/>
    <cellStyle name="Normal 3 3 2 2 6 2 2 4" xfId="18395"/>
    <cellStyle name="Normal 3 3 2 2 6 2 2 4 2" xfId="48307"/>
    <cellStyle name="Normal 3 3 2 2 6 2 2 5" xfId="36289"/>
    <cellStyle name="Normal 3 3 2 2 6 2 3" xfId="6379"/>
    <cellStyle name="Normal 3 3 2 2 6 2 3 2" xfId="6380"/>
    <cellStyle name="Normal 3 3 2 2 6 2 3 2 2" xfId="25875"/>
    <cellStyle name="Normal 3 3 2 2 6 2 3 2 2 2" xfId="55787"/>
    <cellStyle name="Normal 3 3 2 2 6 2 3 2 3" xfId="36294"/>
    <cellStyle name="Normal 3 3 2 2 6 2 3 3" xfId="18397"/>
    <cellStyle name="Normal 3 3 2 2 6 2 3 3 2" xfId="48309"/>
    <cellStyle name="Normal 3 3 2 2 6 2 3 4" xfId="36293"/>
    <cellStyle name="Normal 3 3 2 2 6 2 4" xfId="6381"/>
    <cellStyle name="Normal 3 3 2 2 6 2 4 2" xfId="25872"/>
    <cellStyle name="Normal 3 3 2 2 6 2 4 2 2" xfId="55784"/>
    <cellStyle name="Normal 3 3 2 2 6 2 4 3" xfId="36295"/>
    <cellStyle name="Normal 3 3 2 2 6 2 5" xfId="18394"/>
    <cellStyle name="Normal 3 3 2 2 6 2 5 2" xfId="48306"/>
    <cellStyle name="Normal 3 3 2 2 6 2 6" xfId="36288"/>
    <cellStyle name="Normal 3 3 2 2 6 3" xfId="6382"/>
    <cellStyle name="Normal 3 3 2 2 6 3 2" xfId="6383"/>
    <cellStyle name="Normal 3 3 2 2 6 3 2 2" xfId="6384"/>
    <cellStyle name="Normal 3 3 2 2 6 3 2 2 2" xfId="6385"/>
    <cellStyle name="Normal 3 3 2 2 6 3 2 2 2 2" xfId="25878"/>
    <cellStyle name="Normal 3 3 2 2 6 3 2 2 2 2 2" xfId="55790"/>
    <cellStyle name="Normal 3 3 2 2 6 3 2 2 2 3" xfId="36299"/>
    <cellStyle name="Normal 3 3 2 2 6 3 2 2 3" xfId="18400"/>
    <cellStyle name="Normal 3 3 2 2 6 3 2 2 3 2" xfId="48312"/>
    <cellStyle name="Normal 3 3 2 2 6 3 2 2 4" xfId="36298"/>
    <cellStyle name="Normal 3 3 2 2 6 3 2 3" xfId="6386"/>
    <cellStyle name="Normal 3 3 2 2 6 3 2 3 2" xfId="25877"/>
    <cellStyle name="Normal 3 3 2 2 6 3 2 3 2 2" xfId="55789"/>
    <cellStyle name="Normal 3 3 2 2 6 3 2 3 3" xfId="36300"/>
    <cellStyle name="Normal 3 3 2 2 6 3 2 4" xfId="18399"/>
    <cellStyle name="Normal 3 3 2 2 6 3 2 4 2" xfId="48311"/>
    <cellStyle name="Normal 3 3 2 2 6 3 2 5" xfId="36297"/>
    <cellStyle name="Normal 3 3 2 2 6 3 3" xfId="6387"/>
    <cellStyle name="Normal 3 3 2 2 6 3 3 2" xfId="6388"/>
    <cellStyle name="Normal 3 3 2 2 6 3 3 2 2" xfId="25879"/>
    <cellStyle name="Normal 3 3 2 2 6 3 3 2 2 2" xfId="55791"/>
    <cellStyle name="Normal 3 3 2 2 6 3 3 2 3" xfId="36302"/>
    <cellStyle name="Normal 3 3 2 2 6 3 3 3" xfId="18401"/>
    <cellStyle name="Normal 3 3 2 2 6 3 3 3 2" xfId="48313"/>
    <cellStyle name="Normal 3 3 2 2 6 3 3 4" xfId="36301"/>
    <cellStyle name="Normal 3 3 2 2 6 3 4" xfId="6389"/>
    <cellStyle name="Normal 3 3 2 2 6 3 4 2" xfId="25876"/>
    <cellStyle name="Normal 3 3 2 2 6 3 4 2 2" xfId="55788"/>
    <cellStyle name="Normal 3 3 2 2 6 3 4 3" xfId="36303"/>
    <cellStyle name="Normal 3 3 2 2 6 3 5" xfId="18398"/>
    <cellStyle name="Normal 3 3 2 2 6 3 5 2" xfId="48310"/>
    <cellStyle name="Normal 3 3 2 2 6 3 6" xfId="36296"/>
    <cellStyle name="Normal 3 3 2 2 6 4" xfId="6390"/>
    <cellStyle name="Normal 3 3 2 2 6 4 2" xfId="6391"/>
    <cellStyle name="Normal 3 3 2 2 6 4 2 2" xfId="6392"/>
    <cellStyle name="Normal 3 3 2 2 6 4 2 2 2" xfId="25881"/>
    <cellStyle name="Normal 3 3 2 2 6 4 2 2 2 2" xfId="55793"/>
    <cellStyle name="Normal 3 3 2 2 6 4 2 2 3" xfId="36306"/>
    <cellStyle name="Normal 3 3 2 2 6 4 2 3" xfId="18403"/>
    <cellStyle name="Normal 3 3 2 2 6 4 2 3 2" xfId="48315"/>
    <cellStyle name="Normal 3 3 2 2 6 4 2 4" xfId="36305"/>
    <cellStyle name="Normal 3 3 2 2 6 4 3" xfId="6393"/>
    <cellStyle name="Normal 3 3 2 2 6 4 3 2" xfId="25880"/>
    <cellStyle name="Normal 3 3 2 2 6 4 3 2 2" xfId="55792"/>
    <cellStyle name="Normal 3 3 2 2 6 4 3 3" xfId="36307"/>
    <cellStyle name="Normal 3 3 2 2 6 4 4" xfId="18402"/>
    <cellStyle name="Normal 3 3 2 2 6 4 4 2" xfId="48314"/>
    <cellStyle name="Normal 3 3 2 2 6 4 5" xfId="36304"/>
    <cellStyle name="Normal 3 3 2 2 6 5" xfId="6394"/>
    <cellStyle name="Normal 3 3 2 2 6 5 2" xfId="6395"/>
    <cellStyle name="Normal 3 3 2 2 6 5 2 2" xfId="25882"/>
    <cellStyle name="Normal 3 3 2 2 6 5 2 2 2" xfId="55794"/>
    <cellStyle name="Normal 3 3 2 2 6 5 2 3" xfId="36309"/>
    <cellStyle name="Normal 3 3 2 2 6 5 3" xfId="18404"/>
    <cellStyle name="Normal 3 3 2 2 6 5 3 2" xfId="48316"/>
    <cellStyle name="Normal 3 3 2 2 6 5 4" xfId="36308"/>
    <cellStyle name="Normal 3 3 2 2 6 6" xfId="6396"/>
    <cellStyle name="Normal 3 3 2 2 6 6 2" xfId="22689"/>
    <cellStyle name="Normal 3 3 2 2 6 6 2 2" xfId="52601"/>
    <cellStyle name="Normal 3 3 2 2 6 6 3" xfId="36310"/>
    <cellStyle name="Normal 3 3 2 2 6 7" xfId="15211"/>
    <cellStyle name="Normal 3 3 2 2 6 7 2" xfId="45123"/>
    <cellStyle name="Normal 3 3 2 2 6 8" xfId="30167"/>
    <cellStyle name="Normal 3 3 2 2 7" xfId="485"/>
    <cellStyle name="Normal 3 3 2 2 7 2" xfId="6397"/>
    <cellStyle name="Normal 3 3 2 2 7 2 2" xfId="6398"/>
    <cellStyle name="Normal 3 3 2 2 7 2 2 2" xfId="6399"/>
    <cellStyle name="Normal 3 3 2 2 7 2 2 2 2" xfId="6400"/>
    <cellStyle name="Normal 3 3 2 2 7 2 2 2 2 2" xfId="25885"/>
    <cellStyle name="Normal 3 3 2 2 7 2 2 2 2 2 2" xfId="55797"/>
    <cellStyle name="Normal 3 3 2 2 7 2 2 2 2 3" xfId="36314"/>
    <cellStyle name="Normal 3 3 2 2 7 2 2 2 3" xfId="18407"/>
    <cellStyle name="Normal 3 3 2 2 7 2 2 2 3 2" xfId="48319"/>
    <cellStyle name="Normal 3 3 2 2 7 2 2 2 4" xfId="36313"/>
    <cellStyle name="Normal 3 3 2 2 7 2 2 3" xfId="6401"/>
    <cellStyle name="Normal 3 3 2 2 7 2 2 3 2" xfId="25884"/>
    <cellStyle name="Normal 3 3 2 2 7 2 2 3 2 2" xfId="55796"/>
    <cellStyle name="Normal 3 3 2 2 7 2 2 3 3" xfId="36315"/>
    <cellStyle name="Normal 3 3 2 2 7 2 2 4" xfId="18406"/>
    <cellStyle name="Normal 3 3 2 2 7 2 2 4 2" xfId="48318"/>
    <cellStyle name="Normal 3 3 2 2 7 2 2 5" xfId="36312"/>
    <cellStyle name="Normal 3 3 2 2 7 2 3" xfId="6402"/>
    <cellStyle name="Normal 3 3 2 2 7 2 3 2" xfId="6403"/>
    <cellStyle name="Normal 3 3 2 2 7 2 3 2 2" xfId="25886"/>
    <cellStyle name="Normal 3 3 2 2 7 2 3 2 2 2" xfId="55798"/>
    <cellStyle name="Normal 3 3 2 2 7 2 3 2 3" xfId="36317"/>
    <cellStyle name="Normal 3 3 2 2 7 2 3 3" xfId="18408"/>
    <cellStyle name="Normal 3 3 2 2 7 2 3 3 2" xfId="48320"/>
    <cellStyle name="Normal 3 3 2 2 7 2 3 4" xfId="36316"/>
    <cellStyle name="Normal 3 3 2 2 7 2 4" xfId="6404"/>
    <cellStyle name="Normal 3 3 2 2 7 2 4 2" xfId="25883"/>
    <cellStyle name="Normal 3 3 2 2 7 2 4 2 2" xfId="55795"/>
    <cellStyle name="Normal 3 3 2 2 7 2 4 3" xfId="36318"/>
    <cellStyle name="Normal 3 3 2 2 7 2 5" xfId="18405"/>
    <cellStyle name="Normal 3 3 2 2 7 2 5 2" xfId="48317"/>
    <cellStyle name="Normal 3 3 2 2 7 2 6" xfId="36311"/>
    <cellStyle name="Normal 3 3 2 2 7 3" xfId="6405"/>
    <cellStyle name="Normal 3 3 2 2 7 3 2" xfId="6406"/>
    <cellStyle name="Normal 3 3 2 2 7 3 2 2" xfId="6407"/>
    <cellStyle name="Normal 3 3 2 2 7 3 2 2 2" xfId="25888"/>
    <cellStyle name="Normal 3 3 2 2 7 3 2 2 2 2" xfId="55800"/>
    <cellStyle name="Normal 3 3 2 2 7 3 2 2 3" xfId="36321"/>
    <cellStyle name="Normal 3 3 2 2 7 3 2 3" xfId="18410"/>
    <cellStyle name="Normal 3 3 2 2 7 3 2 3 2" xfId="48322"/>
    <cellStyle name="Normal 3 3 2 2 7 3 2 4" xfId="36320"/>
    <cellStyle name="Normal 3 3 2 2 7 3 3" xfId="6408"/>
    <cellStyle name="Normal 3 3 2 2 7 3 3 2" xfId="25887"/>
    <cellStyle name="Normal 3 3 2 2 7 3 3 2 2" xfId="55799"/>
    <cellStyle name="Normal 3 3 2 2 7 3 3 3" xfId="36322"/>
    <cellStyle name="Normal 3 3 2 2 7 3 4" xfId="18409"/>
    <cellStyle name="Normal 3 3 2 2 7 3 4 2" xfId="48321"/>
    <cellStyle name="Normal 3 3 2 2 7 3 5" xfId="36319"/>
    <cellStyle name="Normal 3 3 2 2 7 4" xfId="6409"/>
    <cellStyle name="Normal 3 3 2 2 7 4 2" xfId="6410"/>
    <cellStyle name="Normal 3 3 2 2 7 4 2 2" xfId="25889"/>
    <cellStyle name="Normal 3 3 2 2 7 4 2 2 2" xfId="55801"/>
    <cellStyle name="Normal 3 3 2 2 7 4 2 3" xfId="36324"/>
    <cellStyle name="Normal 3 3 2 2 7 4 3" xfId="18411"/>
    <cellStyle name="Normal 3 3 2 2 7 4 3 2" xfId="48323"/>
    <cellStyle name="Normal 3 3 2 2 7 4 4" xfId="36323"/>
    <cellStyle name="Normal 3 3 2 2 7 5" xfId="6411"/>
    <cellStyle name="Normal 3 3 2 2 7 5 2" xfId="22948"/>
    <cellStyle name="Normal 3 3 2 2 7 5 2 2" xfId="52860"/>
    <cellStyle name="Normal 3 3 2 2 7 5 3" xfId="36325"/>
    <cellStyle name="Normal 3 3 2 2 7 6" xfId="15470"/>
    <cellStyle name="Normal 3 3 2 2 7 6 2" xfId="45382"/>
    <cellStyle name="Normal 3 3 2 2 7 7" xfId="30426"/>
    <cellStyle name="Normal 3 3 2 2 8" xfId="610"/>
    <cellStyle name="Normal 3 3 2 2 8 2" xfId="6412"/>
    <cellStyle name="Normal 3 3 2 2 8 2 2" xfId="6413"/>
    <cellStyle name="Normal 3 3 2 2 8 2 2 2" xfId="6414"/>
    <cellStyle name="Normal 3 3 2 2 8 2 2 2 2" xfId="6415"/>
    <cellStyle name="Normal 3 3 2 2 8 2 2 2 2 2" xfId="25892"/>
    <cellStyle name="Normal 3 3 2 2 8 2 2 2 2 2 2" xfId="55804"/>
    <cellStyle name="Normal 3 3 2 2 8 2 2 2 2 3" xfId="36329"/>
    <cellStyle name="Normal 3 3 2 2 8 2 2 2 3" xfId="18414"/>
    <cellStyle name="Normal 3 3 2 2 8 2 2 2 3 2" xfId="48326"/>
    <cellStyle name="Normal 3 3 2 2 8 2 2 2 4" xfId="36328"/>
    <cellStyle name="Normal 3 3 2 2 8 2 2 3" xfId="6416"/>
    <cellStyle name="Normal 3 3 2 2 8 2 2 3 2" xfId="25891"/>
    <cellStyle name="Normal 3 3 2 2 8 2 2 3 2 2" xfId="55803"/>
    <cellStyle name="Normal 3 3 2 2 8 2 2 3 3" xfId="36330"/>
    <cellStyle name="Normal 3 3 2 2 8 2 2 4" xfId="18413"/>
    <cellStyle name="Normal 3 3 2 2 8 2 2 4 2" xfId="48325"/>
    <cellStyle name="Normal 3 3 2 2 8 2 2 5" xfId="36327"/>
    <cellStyle name="Normal 3 3 2 2 8 2 3" xfId="6417"/>
    <cellStyle name="Normal 3 3 2 2 8 2 3 2" xfId="6418"/>
    <cellStyle name="Normal 3 3 2 2 8 2 3 2 2" xfId="25893"/>
    <cellStyle name="Normal 3 3 2 2 8 2 3 2 2 2" xfId="55805"/>
    <cellStyle name="Normal 3 3 2 2 8 2 3 2 3" xfId="36332"/>
    <cellStyle name="Normal 3 3 2 2 8 2 3 3" xfId="18415"/>
    <cellStyle name="Normal 3 3 2 2 8 2 3 3 2" xfId="48327"/>
    <cellStyle name="Normal 3 3 2 2 8 2 3 4" xfId="36331"/>
    <cellStyle name="Normal 3 3 2 2 8 2 4" xfId="6419"/>
    <cellStyle name="Normal 3 3 2 2 8 2 4 2" xfId="25890"/>
    <cellStyle name="Normal 3 3 2 2 8 2 4 2 2" xfId="55802"/>
    <cellStyle name="Normal 3 3 2 2 8 2 4 3" xfId="36333"/>
    <cellStyle name="Normal 3 3 2 2 8 2 5" xfId="18412"/>
    <cellStyle name="Normal 3 3 2 2 8 2 5 2" xfId="48324"/>
    <cellStyle name="Normal 3 3 2 2 8 2 6" xfId="36326"/>
    <cellStyle name="Normal 3 3 2 2 8 3" xfId="6420"/>
    <cellStyle name="Normal 3 3 2 2 8 3 2" xfId="6421"/>
    <cellStyle name="Normal 3 3 2 2 8 3 2 2" xfId="6422"/>
    <cellStyle name="Normal 3 3 2 2 8 3 2 2 2" xfId="25895"/>
    <cellStyle name="Normal 3 3 2 2 8 3 2 2 2 2" xfId="55807"/>
    <cellStyle name="Normal 3 3 2 2 8 3 2 2 3" xfId="36336"/>
    <cellStyle name="Normal 3 3 2 2 8 3 2 3" xfId="18417"/>
    <cellStyle name="Normal 3 3 2 2 8 3 2 3 2" xfId="48329"/>
    <cellStyle name="Normal 3 3 2 2 8 3 2 4" xfId="36335"/>
    <cellStyle name="Normal 3 3 2 2 8 3 3" xfId="6423"/>
    <cellStyle name="Normal 3 3 2 2 8 3 3 2" xfId="25894"/>
    <cellStyle name="Normal 3 3 2 2 8 3 3 2 2" xfId="55806"/>
    <cellStyle name="Normal 3 3 2 2 8 3 3 3" xfId="36337"/>
    <cellStyle name="Normal 3 3 2 2 8 3 4" xfId="18416"/>
    <cellStyle name="Normal 3 3 2 2 8 3 4 2" xfId="48328"/>
    <cellStyle name="Normal 3 3 2 2 8 3 5" xfId="36334"/>
    <cellStyle name="Normal 3 3 2 2 8 4" xfId="6424"/>
    <cellStyle name="Normal 3 3 2 2 8 4 2" xfId="6425"/>
    <cellStyle name="Normal 3 3 2 2 8 4 2 2" xfId="25896"/>
    <cellStyle name="Normal 3 3 2 2 8 4 2 2 2" xfId="55808"/>
    <cellStyle name="Normal 3 3 2 2 8 4 2 3" xfId="36339"/>
    <cellStyle name="Normal 3 3 2 2 8 4 3" xfId="18418"/>
    <cellStyle name="Normal 3 3 2 2 8 4 3 2" xfId="48330"/>
    <cellStyle name="Normal 3 3 2 2 8 4 4" xfId="36338"/>
    <cellStyle name="Normal 3 3 2 2 8 5" xfId="6426"/>
    <cellStyle name="Normal 3 3 2 2 8 5 2" xfId="23073"/>
    <cellStyle name="Normal 3 3 2 2 8 5 2 2" xfId="52985"/>
    <cellStyle name="Normal 3 3 2 2 8 5 3" xfId="36340"/>
    <cellStyle name="Normal 3 3 2 2 8 6" xfId="15595"/>
    <cellStyle name="Normal 3 3 2 2 8 6 2" xfId="45507"/>
    <cellStyle name="Normal 3 3 2 2 8 7" xfId="30551"/>
    <cellStyle name="Normal 3 3 2 2 9" xfId="6427"/>
    <cellStyle name="Normal 3 3 2 2 9 2" xfId="6428"/>
    <cellStyle name="Normal 3 3 2 2 9 2 2" xfId="6429"/>
    <cellStyle name="Normal 3 3 2 2 9 2 2 2" xfId="6430"/>
    <cellStyle name="Normal 3 3 2 2 9 2 2 2 2" xfId="6431"/>
    <cellStyle name="Normal 3 3 2 2 9 2 2 2 2 2" xfId="25900"/>
    <cellStyle name="Normal 3 3 2 2 9 2 2 2 2 2 2" xfId="55812"/>
    <cellStyle name="Normal 3 3 2 2 9 2 2 2 2 3" xfId="36345"/>
    <cellStyle name="Normal 3 3 2 2 9 2 2 2 3" xfId="18422"/>
    <cellStyle name="Normal 3 3 2 2 9 2 2 2 3 2" xfId="48334"/>
    <cellStyle name="Normal 3 3 2 2 9 2 2 2 4" xfId="36344"/>
    <cellStyle name="Normal 3 3 2 2 9 2 2 3" xfId="6432"/>
    <cellStyle name="Normal 3 3 2 2 9 2 2 3 2" xfId="25899"/>
    <cellStyle name="Normal 3 3 2 2 9 2 2 3 2 2" xfId="55811"/>
    <cellStyle name="Normal 3 3 2 2 9 2 2 3 3" xfId="36346"/>
    <cellStyle name="Normal 3 3 2 2 9 2 2 4" xfId="18421"/>
    <cellStyle name="Normal 3 3 2 2 9 2 2 4 2" xfId="48333"/>
    <cellStyle name="Normal 3 3 2 2 9 2 2 5" xfId="36343"/>
    <cellStyle name="Normal 3 3 2 2 9 2 3" xfId="6433"/>
    <cellStyle name="Normal 3 3 2 2 9 2 3 2" xfId="6434"/>
    <cellStyle name="Normal 3 3 2 2 9 2 3 2 2" xfId="25901"/>
    <cellStyle name="Normal 3 3 2 2 9 2 3 2 2 2" xfId="55813"/>
    <cellStyle name="Normal 3 3 2 2 9 2 3 2 3" xfId="36348"/>
    <cellStyle name="Normal 3 3 2 2 9 2 3 3" xfId="18423"/>
    <cellStyle name="Normal 3 3 2 2 9 2 3 3 2" xfId="48335"/>
    <cellStyle name="Normal 3 3 2 2 9 2 3 4" xfId="36347"/>
    <cellStyle name="Normal 3 3 2 2 9 2 4" xfId="6435"/>
    <cellStyle name="Normal 3 3 2 2 9 2 4 2" xfId="25898"/>
    <cellStyle name="Normal 3 3 2 2 9 2 4 2 2" xfId="55810"/>
    <cellStyle name="Normal 3 3 2 2 9 2 4 3" xfId="36349"/>
    <cellStyle name="Normal 3 3 2 2 9 2 5" xfId="18420"/>
    <cellStyle name="Normal 3 3 2 2 9 2 5 2" xfId="48332"/>
    <cellStyle name="Normal 3 3 2 2 9 2 6" xfId="36342"/>
    <cellStyle name="Normal 3 3 2 2 9 3" xfId="6436"/>
    <cellStyle name="Normal 3 3 2 2 9 3 2" xfId="6437"/>
    <cellStyle name="Normal 3 3 2 2 9 3 2 2" xfId="6438"/>
    <cellStyle name="Normal 3 3 2 2 9 3 2 2 2" xfId="25903"/>
    <cellStyle name="Normal 3 3 2 2 9 3 2 2 2 2" xfId="55815"/>
    <cellStyle name="Normal 3 3 2 2 9 3 2 2 3" xfId="36352"/>
    <cellStyle name="Normal 3 3 2 2 9 3 2 3" xfId="18425"/>
    <cellStyle name="Normal 3 3 2 2 9 3 2 3 2" xfId="48337"/>
    <cellStyle name="Normal 3 3 2 2 9 3 2 4" xfId="36351"/>
    <cellStyle name="Normal 3 3 2 2 9 3 3" xfId="6439"/>
    <cellStyle name="Normal 3 3 2 2 9 3 3 2" xfId="25902"/>
    <cellStyle name="Normal 3 3 2 2 9 3 3 2 2" xfId="55814"/>
    <cellStyle name="Normal 3 3 2 2 9 3 3 3" xfId="36353"/>
    <cellStyle name="Normal 3 3 2 2 9 3 4" xfId="18424"/>
    <cellStyle name="Normal 3 3 2 2 9 3 4 2" xfId="48336"/>
    <cellStyle name="Normal 3 3 2 2 9 3 5" xfId="36350"/>
    <cellStyle name="Normal 3 3 2 2 9 4" xfId="6440"/>
    <cellStyle name="Normal 3 3 2 2 9 4 2" xfId="6441"/>
    <cellStyle name="Normal 3 3 2 2 9 4 2 2" xfId="25904"/>
    <cellStyle name="Normal 3 3 2 2 9 4 2 2 2" xfId="55816"/>
    <cellStyle name="Normal 3 3 2 2 9 4 2 3" xfId="36355"/>
    <cellStyle name="Normal 3 3 2 2 9 4 3" xfId="18426"/>
    <cellStyle name="Normal 3 3 2 2 9 4 3 2" xfId="48338"/>
    <cellStyle name="Normal 3 3 2 2 9 4 4" xfId="36354"/>
    <cellStyle name="Normal 3 3 2 2 9 5" xfId="6442"/>
    <cellStyle name="Normal 3 3 2 2 9 5 2" xfId="25897"/>
    <cellStyle name="Normal 3 3 2 2 9 5 2 2" xfId="55809"/>
    <cellStyle name="Normal 3 3 2 2 9 5 3" xfId="36356"/>
    <cellStyle name="Normal 3 3 2 2 9 6" xfId="18419"/>
    <cellStyle name="Normal 3 3 2 2 9 6 2" xfId="48331"/>
    <cellStyle name="Normal 3 3 2 2 9 7" xfId="36341"/>
    <cellStyle name="Normal 3 3 2 20" xfId="59962"/>
    <cellStyle name="Normal 3 3 2 3" xfId="81"/>
    <cellStyle name="Normal 3 3 2 3 10" xfId="6443"/>
    <cellStyle name="Normal 3 3 2 3 10 2" xfId="6444"/>
    <cellStyle name="Normal 3 3 2 3 10 2 2" xfId="6445"/>
    <cellStyle name="Normal 3 3 2 3 10 2 2 2" xfId="6446"/>
    <cellStyle name="Normal 3 3 2 3 10 2 2 2 2" xfId="25907"/>
    <cellStyle name="Normal 3 3 2 3 10 2 2 2 2 2" xfId="55819"/>
    <cellStyle name="Normal 3 3 2 3 10 2 2 2 3" xfId="36360"/>
    <cellStyle name="Normal 3 3 2 3 10 2 2 3" xfId="18429"/>
    <cellStyle name="Normal 3 3 2 3 10 2 2 3 2" xfId="48341"/>
    <cellStyle name="Normal 3 3 2 3 10 2 2 4" xfId="36359"/>
    <cellStyle name="Normal 3 3 2 3 10 2 3" xfId="6447"/>
    <cellStyle name="Normal 3 3 2 3 10 2 3 2" xfId="25906"/>
    <cellStyle name="Normal 3 3 2 3 10 2 3 2 2" xfId="55818"/>
    <cellStyle name="Normal 3 3 2 3 10 2 3 3" xfId="36361"/>
    <cellStyle name="Normal 3 3 2 3 10 2 4" xfId="18428"/>
    <cellStyle name="Normal 3 3 2 3 10 2 4 2" xfId="48340"/>
    <cellStyle name="Normal 3 3 2 3 10 2 5" xfId="36358"/>
    <cellStyle name="Normal 3 3 2 3 10 3" xfId="6448"/>
    <cellStyle name="Normal 3 3 2 3 10 3 2" xfId="6449"/>
    <cellStyle name="Normal 3 3 2 3 10 3 2 2" xfId="25908"/>
    <cellStyle name="Normal 3 3 2 3 10 3 2 2 2" xfId="55820"/>
    <cellStyle name="Normal 3 3 2 3 10 3 2 3" xfId="36363"/>
    <cellStyle name="Normal 3 3 2 3 10 3 3" xfId="18430"/>
    <cellStyle name="Normal 3 3 2 3 10 3 3 2" xfId="48342"/>
    <cellStyle name="Normal 3 3 2 3 10 3 4" xfId="36362"/>
    <cellStyle name="Normal 3 3 2 3 10 4" xfId="6450"/>
    <cellStyle name="Normal 3 3 2 3 10 4 2" xfId="25905"/>
    <cellStyle name="Normal 3 3 2 3 10 4 2 2" xfId="55817"/>
    <cellStyle name="Normal 3 3 2 3 10 4 3" xfId="36364"/>
    <cellStyle name="Normal 3 3 2 3 10 5" xfId="18427"/>
    <cellStyle name="Normal 3 3 2 3 10 5 2" xfId="48339"/>
    <cellStyle name="Normal 3 3 2 3 10 6" xfId="36357"/>
    <cellStyle name="Normal 3 3 2 3 11" xfId="6451"/>
    <cellStyle name="Normal 3 3 2 3 11 2" xfId="6452"/>
    <cellStyle name="Normal 3 3 2 3 11 2 2" xfId="6453"/>
    <cellStyle name="Normal 3 3 2 3 11 2 2 2" xfId="6454"/>
    <cellStyle name="Normal 3 3 2 3 11 2 2 2 2" xfId="25911"/>
    <cellStyle name="Normal 3 3 2 3 11 2 2 2 2 2" xfId="55823"/>
    <cellStyle name="Normal 3 3 2 3 11 2 2 2 3" xfId="36368"/>
    <cellStyle name="Normal 3 3 2 3 11 2 2 3" xfId="18433"/>
    <cellStyle name="Normal 3 3 2 3 11 2 2 3 2" xfId="48345"/>
    <cellStyle name="Normal 3 3 2 3 11 2 2 4" xfId="36367"/>
    <cellStyle name="Normal 3 3 2 3 11 2 3" xfId="6455"/>
    <cellStyle name="Normal 3 3 2 3 11 2 3 2" xfId="25910"/>
    <cellStyle name="Normal 3 3 2 3 11 2 3 2 2" xfId="55822"/>
    <cellStyle name="Normal 3 3 2 3 11 2 3 3" xfId="36369"/>
    <cellStyle name="Normal 3 3 2 3 11 2 4" xfId="18432"/>
    <cellStyle name="Normal 3 3 2 3 11 2 4 2" xfId="48344"/>
    <cellStyle name="Normal 3 3 2 3 11 2 5" xfId="36366"/>
    <cellStyle name="Normal 3 3 2 3 11 3" xfId="6456"/>
    <cellStyle name="Normal 3 3 2 3 11 3 2" xfId="6457"/>
    <cellStyle name="Normal 3 3 2 3 11 3 2 2" xfId="25912"/>
    <cellStyle name="Normal 3 3 2 3 11 3 2 2 2" xfId="55824"/>
    <cellStyle name="Normal 3 3 2 3 11 3 2 3" xfId="36371"/>
    <cellStyle name="Normal 3 3 2 3 11 3 3" xfId="18434"/>
    <cellStyle name="Normal 3 3 2 3 11 3 3 2" xfId="48346"/>
    <cellStyle name="Normal 3 3 2 3 11 3 4" xfId="36370"/>
    <cellStyle name="Normal 3 3 2 3 11 4" xfId="6458"/>
    <cellStyle name="Normal 3 3 2 3 11 4 2" xfId="25909"/>
    <cellStyle name="Normal 3 3 2 3 11 4 2 2" xfId="55821"/>
    <cellStyle name="Normal 3 3 2 3 11 4 3" xfId="36372"/>
    <cellStyle name="Normal 3 3 2 3 11 5" xfId="18431"/>
    <cellStyle name="Normal 3 3 2 3 11 5 2" xfId="48343"/>
    <cellStyle name="Normal 3 3 2 3 11 6" xfId="36365"/>
    <cellStyle name="Normal 3 3 2 3 12" xfId="6459"/>
    <cellStyle name="Normal 3 3 2 3 12 2" xfId="6460"/>
    <cellStyle name="Normal 3 3 2 3 12 2 2" xfId="6461"/>
    <cellStyle name="Normal 3 3 2 3 12 2 2 2" xfId="25914"/>
    <cellStyle name="Normal 3 3 2 3 12 2 2 2 2" xfId="55826"/>
    <cellStyle name="Normal 3 3 2 3 12 2 2 3" xfId="36375"/>
    <cellStyle name="Normal 3 3 2 3 12 2 3" xfId="18436"/>
    <cellStyle name="Normal 3 3 2 3 12 2 3 2" xfId="48348"/>
    <cellStyle name="Normal 3 3 2 3 12 2 4" xfId="36374"/>
    <cellStyle name="Normal 3 3 2 3 12 3" xfId="6462"/>
    <cellStyle name="Normal 3 3 2 3 12 3 2" xfId="25913"/>
    <cellStyle name="Normal 3 3 2 3 12 3 2 2" xfId="55825"/>
    <cellStyle name="Normal 3 3 2 3 12 3 3" xfId="36376"/>
    <cellStyle name="Normal 3 3 2 3 12 4" xfId="18435"/>
    <cellStyle name="Normal 3 3 2 3 12 4 2" xfId="48347"/>
    <cellStyle name="Normal 3 3 2 3 12 5" xfId="36373"/>
    <cellStyle name="Normal 3 3 2 3 13" xfId="6463"/>
    <cellStyle name="Normal 3 3 2 3 13 2" xfId="6464"/>
    <cellStyle name="Normal 3 3 2 3 13 2 2" xfId="25915"/>
    <cellStyle name="Normal 3 3 2 3 13 2 2 2" xfId="55827"/>
    <cellStyle name="Normal 3 3 2 3 13 2 3" xfId="36378"/>
    <cellStyle name="Normal 3 3 2 3 13 3" xfId="18437"/>
    <cellStyle name="Normal 3 3 2 3 13 3 2" xfId="48349"/>
    <cellStyle name="Normal 3 3 2 3 13 4" xfId="36377"/>
    <cellStyle name="Normal 3 3 2 3 14" xfId="6465"/>
    <cellStyle name="Normal 3 3 2 3 14 2" xfId="22571"/>
    <cellStyle name="Normal 3 3 2 3 14 2 2" xfId="52483"/>
    <cellStyle name="Normal 3 3 2 3 14 3" xfId="36379"/>
    <cellStyle name="Normal 3 3 2 3 15" xfId="15093"/>
    <cellStyle name="Normal 3 3 2 3 15 2" xfId="45005"/>
    <cellStyle name="Normal 3 3 2 3 16" xfId="30049"/>
    <cellStyle name="Normal 3 3 2 3 17" xfId="59965"/>
    <cellStyle name="Normal 3 3 2 3 2" xfId="93"/>
    <cellStyle name="Normal 3 3 2 3 2 10" xfId="6466"/>
    <cellStyle name="Normal 3 3 2 3 2 10 2" xfId="6467"/>
    <cellStyle name="Normal 3 3 2 3 2 10 2 2" xfId="6468"/>
    <cellStyle name="Normal 3 3 2 3 2 10 2 2 2" xfId="6469"/>
    <cellStyle name="Normal 3 3 2 3 2 10 2 2 2 2" xfId="25918"/>
    <cellStyle name="Normal 3 3 2 3 2 10 2 2 2 2 2" xfId="55830"/>
    <cellStyle name="Normal 3 3 2 3 2 10 2 2 2 3" xfId="36383"/>
    <cellStyle name="Normal 3 3 2 3 2 10 2 2 3" xfId="18440"/>
    <cellStyle name="Normal 3 3 2 3 2 10 2 2 3 2" xfId="48352"/>
    <cellStyle name="Normal 3 3 2 3 2 10 2 2 4" xfId="36382"/>
    <cellStyle name="Normal 3 3 2 3 2 10 2 3" xfId="6470"/>
    <cellStyle name="Normal 3 3 2 3 2 10 2 3 2" xfId="25917"/>
    <cellStyle name="Normal 3 3 2 3 2 10 2 3 2 2" xfId="55829"/>
    <cellStyle name="Normal 3 3 2 3 2 10 2 3 3" xfId="36384"/>
    <cellStyle name="Normal 3 3 2 3 2 10 2 4" xfId="18439"/>
    <cellStyle name="Normal 3 3 2 3 2 10 2 4 2" xfId="48351"/>
    <cellStyle name="Normal 3 3 2 3 2 10 2 5" xfId="36381"/>
    <cellStyle name="Normal 3 3 2 3 2 10 3" xfId="6471"/>
    <cellStyle name="Normal 3 3 2 3 2 10 3 2" xfId="6472"/>
    <cellStyle name="Normal 3 3 2 3 2 10 3 2 2" xfId="25919"/>
    <cellStyle name="Normal 3 3 2 3 2 10 3 2 2 2" xfId="55831"/>
    <cellStyle name="Normal 3 3 2 3 2 10 3 2 3" xfId="36386"/>
    <cellStyle name="Normal 3 3 2 3 2 10 3 3" xfId="18441"/>
    <cellStyle name="Normal 3 3 2 3 2 10 3 3 2" xfId="48353"/>
    <cellStyle name="Normal 3 3 2 3 2 10 3 4" xfId="36385"/>
    <cellStyle name="Normal 3 3 2 3 2 10 4" xfId="6473"/>
    <cellStyle name="Normal 3 3 2 3 2 10 4 2" xfId="25916"/>
    <cellStyle name="Normal 3 3 2 3 2 10 4 2 2" xfId="55828"/>
    <cellStyle name="Normal 3 3 2 3 2 10 4 3" xfId="36387"/>
    <cellStyle name="Normal 3 3 2 3 2 10 5" xfId="18438"/>
    <cellStyle name="Normal 3 3 2 3 2 10 5 2" xfId="48350"/>
    <cellStyle name="Normal 3 3 2 3 2 10 6" xfId="36380"/>
    <cellStyle name="Normal 3 3 2 3 2 11" xfId="6474"/>
    <cellStyle name="Normal 3 3 2 3 2 11 2" xfId="6475"/>
    <cellStyle name="Normal 3 3 2 3 2 11 2 2" xfId="6476"/>
    <cellStyle name="Normal 3 3 2 3 2 11 2 2 2" xfId="25921"/>
    <cellStyle name="Normal 3 3 2 3 2 11 2 2 2 2" xfId="55833"/>
    <cellStyle name="Normal 3 3 2 3 2 11 2 2 3" xfId="36390"/>
    <cellStyle name="Normal 3 3 2 3 2 11 2 3" xfId="18443"/>
    <cellStyle name="Normal 3 3 2 3 2 11 2 3 2" xfId="48355"/>
    <cellStyle name="Normal 3 3 2 3 2 11 2 4" xfId="36389"/>
    <cellStyle name="Normal 3 3 2 3 2 11 3" xfId="6477"/>
    <cellStyle name="Normal 3 3 2 3 2 11 3 2" xfId="25920"/>
    <cellStyle name="Normal 3 3 2 3 2 11 3 2 2" xfId="55832"/>
    <cellStyle name="Normal 3 3 2 3 2 11 3 3" xfId="36391"/>
    <cellStyle name="Normal 3 3 2 3 2 11 4" xfId="18442"/>
    <cellStyle name="Normal 3 3 2 3 2 11 4 2" xfId="48354"/>
    <cellStyle name="Normal 3 3 2 3 2 11 5" xfId="36388"/>
    <cellStyle name="Normal 3 3 2 3 2 12" xfId="6478"/>
    <cellStyle name="Normal 3 3 2 3 2 12 2" xfId="6479"/>
    <cellStyle name="Normal 3 3 2 3 2 12 2 2" xfId="25922"/>
    <cellStyle name="Normal 3 3 2 3 2 12 2 2 2" xfId="55834"/>
    <cellStyle name="Normal 3 3 2 3 2 12 2 3" xfId="36393"/>
    <cellStyle name="Normal 3 3 2 3 2 12 3" xfId="18444"/>
    <cellStyle name="Normal 3 3 2 3 2 12 3 2" xfId="48356"/>
    <cellStyle name="Normal 3 3 2 3 2 12 4" xfId="36392"/>
    <cellStyle name="Normal 3 3 2 3 2 13" xfId="6480"/>
    <cellStyle name="Normal 3 3 2 3 2 13 2" xfId="22583"/>
    <cellStyle name="Normal 3 3 2 3 2 13 2 2" xfId="52495"/>
    <cellStyle name="Normal 3 3 2 3 2 13 3" xfId="36394"/>
    <cellStyle name="Normal 3 3 2 3 2 14" xfId="15105"/>
    <cellStyle name="Normal 3 3 2 3 2 14 2" xfId="45017"/>
    <cellStyle name="Normal 3 3 2 3 2 15" xfId="30061"/>
    <cellStyle name="Normal 3 3 2 3 2 16" xfId="59966"/>
    <cellStyle name="Normal 3 3 2 3 2 2" xfId="150"/>
    <cellStyle name="Normal 3 3 2 3 2 2 10" xfId="6481"/>
    <cellStyle name="Normal 3 3 2 3 2 2 10 2" xfId="6482"/>
    <cellStyle name="Normal 3 3 2 3 2 2 10 2 2" xfId="25923"/>
    <cellStyle name="Normal 3 3 2 3 2 2 10 2 2 2" xfId="55835"/>
    <cellStyle name="Normal 3 3 2 3 2 2 10 2 3" xfId="36396"/>
    <cellStyle name="Normal 3 3 2 3 2 2 10 3" xfId="18445"/>
    <cellStyle name="Normal 3 3 2 3 2 2 10 3 2" xfId="48357"/>
    <cellStyle name="Normal 3 3 2 3 2 2 10 4" xfId="36395"/>
    <cellStyle name="Normal 3 3 2 3 2 2 11" xfId="6483"/>
    <cellStyle name="Normal 3 3 2 3 2 2 11 2" xfId="22614"/>
    <cellStyle name="Normal 3 3 2 3 2 2 11 2 2" xfId="52526"/>
    <cellStyle name="Normal 3 3 2 3 2 2 11 3" xfId="36397"/>
    <cellStyle name="Normal 3 3 2 3 2 2 12" xfId="15136"/>
    <cellStyle name="Normal 3 3 2 3 2 2 12 2" xfId="45048"/>
    <cellStyle name="Normal 3 3 2 3 2 2 13" xfId="30092"/>
    <cellStyle name="Normal 3 3 2 3 2 2 14" xfId="60010"/>
    <cellStyle name="Normal 3 3 2 3 2 2 2" xfId="405"/>
    <cellStyle name="Normal 3 3 2 3 2 2 2 2" xfId="6484"/>
    <cellStyle name="Normal 3 3 2 3 2 2 2 2 2" xfId="6485"/>
    <cellStyle name="Normal 3 3 2 3 2 2 2 2 2 2" xfId="6486"/>
    <cellStyle name="Normal 3 3 2 3 2 2 2 2 2 2 2" xfId="6487"/>
    <cellStyle name="Normal 3 3 2 3 2 2 2 2 2 2 2 2" xfId="25926"/>
    <cellStyle name="Normal 3 3 2 3 2 2 2 2 2 2 2 2 2" xfId="55838"/>
    <cellStyle name="Normal 3 3 2 3 2 2 2 2 2 2 2 3" xfId="36401"/>
    <cellStyle name="Normal 3 3 2 3 2 2 2 2 2 2 3" xfId="18448"/>
    <cellStyle name="Normal 3 3 2 3 2 2 2 2 2 2 3 2" xfId="48360"/>
    <cellStyle name="Normal 3 3 2 3 2 2 2 2 2 2 4" xfId="36400"/>
    <cellStyle name="Normal 3 3 2 3 2 2 2 2 2 3" xfId="6488"/>
    <cellStyle name="Normal 3 3 2 3 2 2 2 2 2 3 2" xfId="25925"/>
    <cellStyle name="Normal 3 3 2 3 2 2 2 2 2 3 2 2" xfId="55837"/>
    <cellStyle name="Normal 3 3 2 3 2 2 2 2 2 3 3" xfId="36402"/>
    <cellStyle name="Normal 3 3 2 3 2 2 2 2 2 4" xfId="18447"/>
    <cellStyle name="Normal 3 3 2 3 2 2 2 2 2 4 2" xfId="48359"/>
    <cellStyle name="Normal 3 3 2 3 2 2 2 2 2 5" xfId="36399"/>
    <cellStyle name="Normal 3 3 2 3 2 2 2 2 3" xfId="6489"/>
    <cellStyle name="Normal 3 3 2 3 2 2 2 2 3 2" xfId="6490"/>
    <cellStyle name="Normal 3 3 2 3 2 2 2 2 3 2 2" xfId="25927"/>
    <cellStyle name="Normal 3 3 2 3 2 2 2 2 3 2 2 2" xfId="55839"/>
    <cellStyle name="Normal 3 3 2 3 2 2 2 2 3 2 3" xfId="36404"/>
    <cellStyle name="Normal 3 3 2 3 2 2 2 2 3 3" xfId="18449"/>
    <cellStyle name="Normal 3 3 2 3 2 2 2 2 3 3 2" xfId="48361"/>
    <cellStyle name="Normal 3 3 2 3 2 2 2 2 3 4" xfId="36403"/>
    <cellStyle name="Normal 3 3 2 3 2 2 2 2 4" xfId="6491"/>
    <cellStyle name="Normal 3 3 2 3 2 2 2 2 4 2" xfId="25924"/>
    <cellStyle name="Normal 3 3 2 3 2 2 2 2 4 2 2" xfId="55836"/>
    <cellStyle name="Normal 3 3 2 3 2 2 2 2 4 3" xfId="36405"/>
    <cellStyle name="Normal 3 3 2 3 2 2 2 2 5" xfId="18446"/>
    <cellStyle name="Normal 3 3 2 3 2 2 2 2 5 2" xfId="48358"/>
    <cellStyle name="Normal 3 3 2 3 2 2 2 2 6" xfId="36398"/>
    <cellStyle name="Normal 3 3 2 3 2 2 2 3" xfId="6492"/>
    <cellStyle name="Normal 3 3 2 3 2 2 2 3 2" xfId="6493"/>
    <cellStyle name="Normal 3 3 2 3 2 2 2 3 2 2" xfId="6494"/>
    <cellStyle name="Normal 3 3 2 3 2 2 2 3 2 2 2" xfId="6495"/>
    <cellStyle name="Normal 3 3 2 3 2 2 2 3 2 2 2 2" xfId="25930"/>
    <cellStyle name="Normal 3 3 2 3 2 2 2 3 2 2 2 2 2" xfId="55842"/>
    <cellStyle name="Normal 3 3 2 3 2 2 2 3 2 2 2 3" xfId="36409"/>
    <cellStyle name="Normal 3 3 2 3 2 2 2 3 2 2 3" xfId="18452"/>
    <cellStyle name="Normal 3 3 2 3 2 2 2 3 2 2 3 2" xfId="48364"/>
    <cellStyle name="Normal 3 3 2 3 2 2 2 3 2 2 4" xfId="36408"/>
    <cellStyle name="Normal 3 3 2 3 2 2 2 3 2 3" xfId="6496"/>
    <cellStyle name="Normal 3 3 2 3 2 2 2 3 2 3 2" xfId="25929"/>
    <cellStyle name="Normal 3 3 2 3 2 2 2 3 2 3 2 2" xfId="55841"/>
    <cellStyle name="Normal 3 3 2 3 2 2 2 3 2 3 3" xfId="36410"/>
    <cellStyle name="Normal 3 3 2 3 2 2 2 3 2 4" xfId="18451"/>
    <cellStyle name="Normal 3 3 2 3 2 2 2 3 2 4 2" xfId="48363"/>
    <cellStyle name="Normal 3 3 2 3 2 2 2 3 2 5" xfId="36407"/>
    <cellStyle name="Normal 3 3 2 3 2 2 2 3 3" xfId="6497"/>
    <cellStyle name="Normal 3 3 2 3 2 2 2 3 3 2" xfId="6498"/>
    <cellStyle name="Normal 3 3 2 3 2 2 2 3 3 2 2" xfId="25931"/>
    <cellStyle name="Normal 3 3 2 3 2 2 2 3 3 2 2 2" xfId="55843"/>
    <cellStyle name="Normal 3 3 2 3 2 2 2 3 3 2 3" xfId="36412"/>
    <cellStyle name="Normal 3 3 2 3 2 2 2 3 3 3" xfId="18453"/>
    <cellStyle name="Normal 3 3 2 3 2 2 2 3 3 3 2" xfId="48365"/>
    <cellStyle name="Normal 3 3 2 3 2 2 2 3 3 4" xfId="36411"/>
    <cellStyle name="Normal 3 3 2 3 2 2 2 3 4" xfId="6499"/>
    <cellStyle name="Normal 3 3 2 3 2 2 2 3 4 2" xfId="25928"/>
    <cellStyle name="Normal 3 3 2 3 2 2 2 3 4 2 2" xfId="55840"/>
    <cellStyle name="Normal 3 3 2 3 2 2 2 3 4 3" xfId="36413"/>
    <cellStyle name="Normal 3 3 2 3 2 2 2 3 5" xfId="18450"/>
    <cellStyle name="Normal 3 3 2 3 2 2 2 3 5 2" xfId="48362"/>
    <cellStyle name="Normal 3 3 2 3 2 2 2 3 6" xfId="36406"/>
    <cellStyle name="Normal 3 3 2 3 2 2 2 4" xfId="6500"/>
    <cellStyle name="Normal 3 3 2 3 2 2 2 4 2" xfId="6501"/>
    <cellStyle name="Normal 3 3 2 3 2 2 2 4 2 2" xfId="6502"/>
    <cellStyle name="Normal 3 3 2 3 2 2 2 4 2 2 2" xfId="25933"/>
    <cellStyle name="Normal 3 3 2 3 2 2 2 4 2 2 2 2" xfId="55845"/>
    <cellStyle name="Normal 3 3 2 3 2 2 2 4 2 2 3" xfId="36416"/>
    <cellStyle name="Normal 3 3 2 3 2 2 2 4 2 3" xfId="18455"/>
    <cellStyle name="Normal 3 3 2 3 2 2 2 4 2 3 2" xfId="48367"/>
    <cellStyle name="Normal 3 3 2 3 2 2 2 4 2 4" xfId="36415"/>
    <cellStyle name="Normal 3 3 2 3 2 2 2 4 3" xfId="6503"/>
    <cellStyle name="Normal 3 3 2 3 2 2 2 4 3 2" xfId="25932"/>
    <cellStyle name="Normal 3 3 2 3 2 2 2 4 3 2 2" xfId="55844"/>
    <cellStyle name="Normal 3 3 2 3 2 2 2 4 3 3" xfId="36417"/>
    <cellStyle name="Normal 3 3 2 3 2 2 2 4 4" xfId="18454"/>
    <cellStyle name="Normal 3 3 2 3 2 2 2 4 4 2" xfId="48366"/>
    <cellStyle name="Normal 3 3 2 3 2 2 2 4 5" xfId="36414"/>
    <cellStyle name="Normal 3 3 2 3 2 2 2 5" xfId="6504"/>
    <cellStyle name="Normal 3 3 2 3 2 2 2 5 2" xfId="6505"/>
    <cellStyle name="Normal 3 3 2 3 2 2 2 5 2 2" xfId="25934"/>
    <cellStyle name="Normal 3 3 2 3 2 2 2 5 2 2 2" xfId="55846"/>
    <cellStyle name="Normal 3 3 2 3 2 2 2 5 2 3" xfId="36419"/>
    <cellStyle name="Normal 3 3 2 3 2 2 2 5 3" xfId="18456"/>
    <cellStyle name="Normal 3 3 2 3 2 2 2 5 3 2" xfId="48368"/>
    <cellStyle name="Normal 3 3 2 3 2 2 2 5 4" xfId="36418"/>
    <cellStyle name="Normal 3 3 2 3 2 2 2 6" xfId="6506"/>
    <cellStyle name="Normal 3 3 2 3 2 2 2 6 2" xfId="22868"/>
    <cellStyle name="Normal 3 3 2 3 2 2 2 6 2 2" xfId="52780"/>
    <cellStyle name="Normal 3 3 2 3 2 2 2 6 3" xfId="36420"/>
    <cellStyle name="Normal 3 3 2 3 2 2 2 7" xfId="15390"/>
    <cellStyle name="Normal 3 3 2 3 2 2 2 7 2" xfId="45302"/>
    <cellStyle name="Normal 3 3 2 3 2 2 2 8" xfId="30346"/>
    <cellStyle name="Normal 3 3 2 3 2 2 3" xfId="281"/>
    <cellStyle name="Normal 3 3 2 3 2 2 3 2" xfId="6507"/>
    <cellStyle name="Normal 3 3 2 3 2 2 3 2 2" xfId="6508"/>
    <cellStyle name="Normal 3 3 2 3 2 2 3 2 2 2" xfId="6509"/>
    <cellStyle name="Normal 3 3 2 3 2 2 3 2 2 2 2" xfId="6510"/>
    <cellStyle name="Normal 3 3 2 3 2 2 3 2 2 2 2 2" xfId="25937"/>
    <cellStyle name="Normal 3 3 2 3 2 2 3 2 2 2 2 2 2" xfId="55849"/>
    <cellStyle name="Normal 3 3 2 3 2 2 3 2 2 2 2 3" xfId="36424"/>
    <cellStyle name="Normal 3 3 2 3 2 2 3 2 2 2 3" xfId="18459"/>
    <cellStyle name="Normal 3 3 2 3 2 2 3 2 2 2 3 2" xfId="48371"/>
    <cellStyle name="Normal 3 3 2 3 2 2 3 2 2 2 4" xfId="36423"/>
    <cellStyle name="Normal 3 3 2 3 2 2 3 2 2 3" xfId="6511"/>
    <cellStyle name="Normal 3 3 2 3 2 2 3 2 2 3 2" xfId="25936"/>
    <cellStyle name="Normal 3 3 2 3 2 2 3 2 2 3 2 2" xfId="55848"/>
    <cellStyle name="Normal 3 3 2 3 2 2 3 2 2 3 3" xfId="36425"/>
    <cellStyle name="Normal 3 3 2 3 2 2 3 2 2 4" xfId="18458"/>
    <cellStyle name="Normal 3 3 2 3 2 2 3 2 2 4 2" xfId="48370"/>
    <cellStyle name="Normal 3 3 2 3 2 2 3 2 2 5" xfId="36422"/>
    <cellStyle name="Normal 3 3 2 3 2 2 3 2 3" xfId="6512"/>
    <cellStyle name="Normal 3 3 2 3 2 2 3 2 3 2" xfId="6513"/>
    <cellStyle name="Normal 3 3 2 3 2 2 3 2 3 2 2" xfId="25938"/>
    <cellStyle name="Normal 3 3 2 3 2 2 3 2 3 2 2 2" xfId="55850"/>
    <cellStyle name="Normal 3 3 2 3 2 2 3 2 3 2 3" xfId="36427"/>
    <cellStyle name="Normal 3 3 2 3 2 2 3 2 3 3" xfId="18460"/>
    <cellStyle name="Normal 3 3 2 3 2 2 3 2 3 3 2" xfId="48372"/>
    <cellStyle name="Normal 3 3 2 3 2 2 3 2 3 4" xfId="36426"/>
    <cellStyle name="Normal 3 3 2 3 2 2 3 2 4" xfId="6514"/>
    <cellStyle name="Normal 3 3 2 3 2 2 3 2 4 2" xfId="25935"/>
    <cellStyle name="Normal 3 3 2 3 2 2 3 2 4 2 2" xfId="55847"/>
    <cellStyle name="Normal 3 3 2 3 2 2 3 2 4 3" xfId="36428"/>
    <cellStyle name="Normal 3 3 2 3 2 2 3 2 5" xfId="18457"/>
    <cellStyle name="Normal 3 3 2 3 2 2 3 2 5 2" xfId="48369"/>
    <cellStyle name="Normal 3 3 2 3 2 2 3 2 6" xfId="36421"/>
    <cellStyle name="Normal 3 3 2 3 2 2 3 3" xfId="6515"/>
    <cellStyle name="Normal 3 3 2 3 2 2 3 3 2" xfId="6516"/>
    <cellStyle name="Normal 3 3 2 3 2 2 3 3 2 2" xfId="6517"/>
    <cellStyle name="Normal 3 3 2 3 2 2 3 3 2 2 2" xfId="6518"/>
    <cellStyle name="Normal 3 3 2 3 2 2 3 3 2 2 2 2" xfId="25941"/>
    <cellStyle name="Normal 3 3 2 3 2 2 3 3 2 2 2 2 2" xfId="55853"/>
    <cellStyle name="Normal 3 3 2 3 2 2 3 3 2 2 2 3" xfId="36432"/>
    <cellStyle name="Normal 3 3 2 3 2 2 3 3 2 2 3" xfId="18463"/>
    <cellStyle name="Normal 3 3 2 3 2 2 3 3 2 2 3 2" xfId="48375"/>
    <cellStyle name="Normal 3 3 2 3 2 2 3 3 2 2 4" xfId="36431"/>
    <cellStyle name="Normal 3 3 2 3 2 2 3 3 2 3" xfId="6519"/>
    <cellStyle name="Normal 3 3 2 3 2 2 3 3 2 3 2" xfId="25940"/>
    <cellStyle name="Normal 3 3 2 3 2 2 3 3 2 3 2 2" xfId="55852"/>
    <cellStyle name="Normal 3 3 2 3 2 2 3 3 2 3 3" xfId="36433"/>
    <cellStyle name="Normal 3 3 2 3 2 2 3 3 2 4" xfId="18462"/>
    <cellStyle name="Normal 3 3 2 3 2 2 3 3 2 4 2" xfId="48374"/>
    <cellStyle name="Normal 3 3 2 3 2 2 3 3 2 5" xfId="36430"/>
    <cellStyle name="Normal 3 3 2 3 2 2 3 3 3" xfId="6520"/>
    <cellStyle name="Normal 3 3 2 3 2 2 3 3 3 2" xfId="6521"/>
    <cellStyle name="Normal 3 3 2 3 2 2 3 3 3 2 2" xfId="25942"/>
    <cellStyle name="Normal 3 3 2 3 2 2 3 3 3 2 2 2" xfId="55854"/>
    <cellStyle name="Normal 3 3 2 3 2 2 3 3 3 2 3" xfId="36435"/>
    <cellStyle name="Normal 3 3 2 3 2 2 3 3 3 3" xfId="18464"/>
    <cellStyle name="Normal 3 3 2 3 2 2 3 3 3 3 2" xfId="48376"/>
    <cellStyle name="Normal 3 3 2 3 2 2 3 3 3 4" xfId="36434"/>
    <cellStyle name="Normal 3 3 2 3 2 2 3 3 4" xfId="6522"/>
    <cellStyle name="Normal 3 3 2 3 2 2 3 3 4 2" xfId="25939"/>
    <cellStyle name="Normal 3 3 2 3 2 2 3 3 4 2 2" xfId="55851"/>
    <cellStyle name="Normal 3 3 2 3 2 2 3 3 4 3" xfId="36436"/>
    <cellStyle name="Normal 3 3 2 3 2 2 3 3 5" xfId="18461"/>
    <cellStyle name="Normal 3 3 2 3 2 2 3 3 5 2" xfId="48373"/>
    <cellStyle name="Normal 3 3 2 3 2 2 3 3 6" xfId="36429"/>
    <cellStyle name="Normal 3 3 2 3 2 2 3 4" xfId="6523"/>
    <cellStyle name="Normal 3 3 2 3 2 2 3 4 2" xfId="6524"/>
    <cellStyle name="Normal 3 3 2 3 2 2 3 4 2 2" xfId="6525"/>
    <cellStyle name="Normal 3 3 2 3 2 2 3 4 2 2 2" xfId="25944"/>
    <cellStyle name="Normal 3 3 2 3 2 2 3 4 2 2 2 2" xfId="55856"/>
    <cellStyle name="Normal 3 3 2 3 2 2 3 4 2 2 3" xfId="36439"/>
    <cellStyle name="Normal 3 3 2 3 2 2 3 4 2 3" xfId="18466"/>
    <cellStyle name="Normal 3 3 2 3 2 2 3 4 2 3 2" xfId="48378"/>
    <cellStyle name="Normal 3 3 2 3 2 2 3 4 2 4" xfId="36438"/>
    <cellStyle name="Normal 3 3 2 3 2 2 3 4 3" xfId="6526"/>
    <cellStyle name="Normal 3 3 2 3 2 2 3 4 3 2" xfId="25943"/>
    <cellStyle name="Normal 3 3 2 3 2 2 3 4 3 2 2" xfId="55855"/>
    <cellStyle name="Normal 3 3 2 3 2 2 3 4 3 3" xfId="36440"/>
    <cellStyle name="Normal 3 3 2 3 2 2 3 4 4" xfId="18465"/>
    <cellStyle name="Normal 3 3 2 3 2 2 3 4 4 2" xfId="48377"/>
    <cellStyle name="Normal 3 3 2 3 2 2 3 4 5" xfId="36437"/>
    <cellStyle name="Normal 3 3 2 3 2 2 3 5" xfId="6527"/>
    <cellStyle name="Normal 3 3 2 3 2 2 3 5 2" xfId="6528"/>
    <cellStyle name="Normal 3 3 2 3 2 2 3 5 2 2" xfId="25945"/>
    <cellStyle name="Normal 3 3 2 3 2 2 3 5 2 2 2" xfId="55857"/>
    <cellStyle name="Normal 3 3 2 3 2 2 3 5 2 3" xfId="36442"/>
    <cellStyle name="Normal 3 3 2 3 2 2 3 5 3" xfId="18467"/>
    <cellStyle name="Normal 3 3 2 3 2 2 3 5 3 2" xfId="48379"/>
    <cellStyle name="Normal 3 3 2 3 2 2 3 5 4" xfId="36441"/>
    <cellStyle name="Normal 3 3 2 3 2 2 3 6" xfId="6529"/>
    <cellStyle name="Normal 3 3 2 3 2 2 3 6 2" xfId="22745"/>
    <cellStyle name="Normal 3 3 2 3 2 2 3 6 2 2" xfId="52657"/>
    <cellStyle name="Normal 3 3 2 3 2 2 3 6 3" xfId="36443"/>
    <cellStyle name="Normal 3 3 2 3 2 2 3 7" xfId="15267"/>
    <cellStyle name="Normal 3 3 2 3 2 2 3 7 2" xfId="45179"/>
    <cellStyle name="Normal 3 3 2 3 2 2 3 8" xfId="30223"/>
    <cellStyle name="Normal 3 3 2 3 2 2 4" xfId="530"/>
    <cellStyle name="Normal 3 3 2 3 2 2 4 2" xfId="6530"/>
    <cellStyle name="Normal 3 3 2 3 2 2 4 2 2" xfId="6531"/>
    <cellStyle name="Normal 3 3 2 3 2 2 4 2 2 2" xfId="6532"/>
    <cellStyle name="Normal 3 3 2 3 2 2 4 2 2 2 2" xfId="6533"/>
    <cellStyle name="Normal 3 3 2 3 2 2 4 2 2 2 2 2" xfId="25948"/>
    <cellStyle name="Normal 3 3 2 3 2 2 4 2 2 2 2 2 2" xfId="55860"/>
    <cellStyle name="Normal 3 3 2 3 2 2 4 2 2 2 2 3" xfId="36447"/>
    <cellStyle name="Normal 3 3 2 3 2 2 4 2 2 2 3" xfId="18470"/>
    <cellStyle name="Normal 3 3 2 3 2 2 4 2 2 2 3 2" xfId="48382"/>
    <cellStyle name="Normal 3 3 2 3 2 2 4 2 2 2 4" xfId="36446"/>
    <cellStyle name="Normal 3 3 2 3 2 2 4 2 2 3" xfId="6534"/>
    <cellStyle name="Normal 3 3 2 3 2 2 4 2 2 3 2" xfId="25947"/>
    <cellStyle name="Normal 3 3 2 3 2 2 4 2 2 3 2 2" xfId="55859"/>
    <cellStyle name="Normal 3 3 2 3 2 2 4 2 2 3 3" xfId="36448"/>
    <cellStyle name="Normal 3 3 2 3 2 2 4 2 2 4" xfId="18469"/>
    <cellStyle name="Normal 3 3 2 3 2 2 4 2 2 4 2" xfId="48381"/>
    <cellStyle name="Normal 3 3 2 3 2 2 4 2 2 5" xfId="36445"/>
    <cellStyle name="Normal 3 3 2 3 2 2 4 2 3" xfId="6535"/>
    <cellStyle name="Normal 3 3 2 3 2 2 4 2 3 2" xfId="6536"/>
    <cellStyle name="Normal 3 3 2 3 2 2 4 2 3 2 2" xfId="25949"/>
    <cellStyle name="Normal 3 3 2 3 2 2 4 2 3 2 2 2" xfId="55861"/>
    <cellStyle name="Normal 3 3 2 3 2 2 4 2 3 2 3" xfId="36450"/>
    <cellStyle name="Normal 3 3 2 3 2 2 4 2 3 3" xfId="18471"/>
    <cellStyle name="Normal 3 3 2 3 2 2 4 2 3 3 2" xfId="48383"/>
    <cellStyle name="Normal 3 3 2 3 2 2 4 2 3 4" xfId="36449"/>
    <cellStyle name="Normal 3 3 2 3 2 2 4 2 4" xfId="6537"/>
    <cellStyle name="Normal 3 3 2 3 2 2 4 2 4 2" xfId="25946"/>
    <cellStyle name="Normal 3 3 2 3 2 2 4 2 4 2 2" xfId="55858"/>
    <cellStyle name="Normal 3 3 2 3 2 2 4 2 4 3" xfId="36451"/>
    <cellStyle name="Normal 3 3 2 3 2 2 4 2 5" xfId="18468"/>
    <cellStyle name="Normal 3 3 2 3 2 2 4 2 5 2" xfId="48380"/>
    <cellStyle name="Normal 3 3 2 3 2 2 4 2 6" xfId="36444"/>
    <cellStyle name="Normal 3 3 2 3 2 2 4 3" xfId="6538"/>
    <cellStyle name="Normal 3 3 2 3 2 2 4 3 2" xfId="6539"/>
    <cellStyle name="Normal 3 3 2 3 2 2 4 3 2 2" xfId="6540"/>
    <cellStyle name="Normal 3 3 2 3 2 2 4 3 2 2 2" xfId="25951"/>
    <cellStyle name="Normal 3 3 2 3 2 2 4 3 2 2 2 2" xfId="55863"/>
    <cellStyle name="Normal 3 3 2 3 2 2 4 3 2 2 3" xfId="36454"/>
    <cellStyle name="Normal 3 3 2 3 2 2 4 3 2 3" xfId="18473"/>
    <cellStyle name="Normal 3 3 2 3 2 2 4 3 2 3 2" xfId="48385"/>
    <cellStyle name="Normal 3 3 2 3 2 2 4 3 2 4" xfId="36453"/>
    <cellStyle name="Normal 3 3 2 3 2 2 4 3 3" xfId="6541"/>
    <cellStyle name="Normal 3 3 2 3 2 2 4 3 3 2" xfId="25950"/>
    <cellStyle name="Normal 3 3 2 3 2 2 4 3 3 2 2" xfId="55862"/>
    <cellStyle name="Normal 3 3 2 3 2 2 4 3 3 3" xfId="36455"/>
    <cellStyle name="Normal 3 3 2 3 2 2 4 3 4" xfId="18472"/>
    <cellStyle name="Normal 3 3 2 3 2 2 4 3 4 2" xfId="48384"/>
    <cellStyle name="Normal 3 3 2 3 2 2 4 3 5" xfId="36452"/>
    <cellStyle name="Normal 3 3 2 3 2 2 4 4" xfId="6542"/>
    <cellStyle name="Normal 3 3 2 3 2 2 4 4 2" xfId="6543"/>
    <cellStyle name="Normal 3 3 2 3 2 2 4 4 2 2" xfId="25952"/>
    <cellStyle name="Normal 3 3 2 3 2 2 4 4 2 2 2" xfId="55864"/>
    <cellStyle name="Normal 3 3 2 3 2 2 4 4 2 3" xfId="36457"/>
    <cellStyle name="Normal 3 3 2 3 2 2 4 4 3" xfId="18474"/>
    <cellStyle name="Normal 3 3 2 3 2 2 4 4 3 2" xfId="48386"/>
    <cellStyle name="Normal 3 3 2 3 2 2 4 4 4" xfId="36456"/>
    <cellStyle name="Normal 3 3 2 3 2 2 4 5" xfId="6544"/>
    <cellStyle name="Normal 3 3 2 3 2 2 4 5 2" xfId="22993"/>
    <cellStyle name="Normal 3 3 2 3 2 2 4 5 2 2" xfId="52905"/>
    <cellStyle name="Normal 3 3 2 3 2 2 4 5 3" xfId="36458"/>
    <cellStyle name="Normal 3 3 2 3 2 2 4 6" xfId="15515"/>
    <cellStyle name="Normal 3 3 2 3 2 2 4 6 2" xfId="45427"/>
    <cellStyle name="Normal 3 3 2 3 2 2 4 7" xfId="30471"/>
    <cellStyle name="Normal 3 3 2 3 2 2 5" xfId="655"/>
    <cellStyle name="Normal 3 3 2 3 2 2 5 2" xfId="6545"/>
    <cellStyle name="Normal 3 3 2 3 2 2 5 2 2" xfId="6546"/>
    <cellStyle name="Normal 3 3 2 3 2 2 5 2 2 2" xfId="6547"/>
    <cellStyle name="Normal 3 3 2 3 2 2 5 2 2 2 2" xfId="6548"/>
    <cellStyle name="Normal 3 3 2 3 2 2 5 2 2 2 2 2" xfId="25955"/>
    <cellStyle name="Normal 3 3 2 3 2 2 5 2 2 2 2 2 2" xfId="55867"/>
    <cellStyle name="Normal 3 3 2 3 2 2 5 2 2 2 2 3" xfId="36462"/>
    <cellStyle name="Normal 3 3 2 3 2 2 5 2 2 2 3" xfId="18477"/>
    <cellStyle name="Normal 3 3 2 3 2 2 5 2 2 2 3 2" xfId="48389"/>
    <cellStyle name="Normal 3 3 2 3 2 2 5 2 2 2 4" xfId="36461"/>
    <cellStyle name="Normal 3 3 2 3 2 2 5 2 2 3" xfId="6549"/>
    <cellStyle name="Normal 3 3 2 3 2 2 5 2 2 3 2" xfId="25954"/>
    <cellStyle name="Normal 3 3 2 3 2 2 5 2 2 3 2 2" xfId="55866"/>
    <cellStyle name="Normal 3 3 2 3 2 2 5 2 2 3 3" xfId="36463"/>
    <cellStyle name="Normal 3 3 2 3 2 2 5 2 2 4" xfId="18476"/>
    <cellStyle name="Normal 3 3 2 3 2 2 5 2 2 4 2" xfId="48388"/>
    <cellStyle name="Normal 3 3 2 3 2 2 5 2 2 5" xfId="36460"/>
    <cellStyle name="Normal 3 3 2 3 2 2 5 2 3" xfId="6550"/>
    <cellStyle name="Normal 3 3 2 3 2 2 5 2 3 2" xfId="6551"/>
    <cellStyle name="Normal 3 3 2 3 2 2 5 2 3 2 2" xfId="25956"/>
    <cellStyle name="Normal 3 3 2 3 2 2 5 2 3 2 2 2" xfId="55868"/>
    <cellStyle name="Normal 3 3 2 3 2 2 5 2 3 2 3" xfId="36465"/>
    <cellStyle name="Normal 3 3 2 3 2 2 5 2 3 3" xfId="18478"/>
    <cellStyle name="Normal 3 3 2 3 2 2 5 2 3 3 2" xfId="48390"/>
    <cellStyle name="Normal 3 3 2 3 2 2 5 2 3 4" xfId="36464"/>
    <cellStyle name="Normal 3 3 2 3 2 2 5 2 4" xfId="6552"/>
    <cellStyle name="Normal 3 3 2 3 2 2 5 2 4 2" xfId="25953"/>
    <cellStyle name="Normal 3 3 2 3 2 2 5 2 4 2 2" xfId="55865"/>
    <cellStyle name="Normal 3 3 2 3 2 2 5 2 4 3" xfId="36466"/>
    <cellStyle name="Normal 3 3 2 3 2 2 5 2 5" xfId="18475"/>
    <cellStyle name="Normal 3 3 2 3 2 2 5 2 5 2" xfId="48387"/>
    <cellStyle name="Normal 3 3 2 3 2 2 5 2 6" xfId="36459"/>
    <cellStyle name="Normal 3 3 2 3 2 2 5 3" xfId="6553"/>
    <cellStyle name="Normal 3 3 2 3 2 2 5 3 2" xfId="6554"/>
    <cellStyle name="Normal 3 3 2 3 2 2 5 3 2 2" xfId="6555"/>
    <cellStyle name="Normal 3 3 2 3 2 2 5 3 2 2 2" xfId="25958"/>
    <cellStyle name="Normal 3 3 2 3 2 2 5 3 2 2 2 2" xfId="55870"/>
    <cellStyle name="Normal 3 3 2 3 2 2 5 3 2 2 3" xfId="36469"/>
    <cellStyle name="Normal 3 3 2 3 2 2 5 3 2 3" xfId="18480"/>
    <cellStyle name="Normal 3 3 2 3 2 2 5 3 2 3 2" xfId="48392"/>
    <cellStyle name="Normal 3 3 2 3 2 2 5 3 2 4" xfId="36468"/>
    <cellStyle name="Normal 3 3 2 3 2 2 5 3 3" xfId="6556"/>
    <cellStyle name="Normal 3 3 2 3 2 2 5 3 3 2" xfId="25957"/>
    <cellStyle name="Normal 3 3 2 3 2 2 5 3 3 2 2" xfId="55869"/>
    <cellStyle name="Normal 3 3 2 3 2 2 5 3 3 3" xfId="36470"/>
    <cellStyle name="Normal 3 3 2 3 2 2 5 3 4" xfId="18479"/>
    <cellStyle name="Normal 3 3 2 3 2 2 5 3 4 2" xfId="48391"/>
    <cellStyle name="Normal 3 3 2 3 2 2 5 3 5" xfId="36467"/>
    <cellStyle name="Normal 3 3 2 3 2 2 5 4" xfId="6557"/>
    <cellStyle name="Normal 3 3 2 3 2 2 5 4 2" xfId="6558"/>
    <cellStyle name="Normal 3 3 2 3 2 2 5 4 2 2" xfId="25959"/>
    <cellStyle name="Normal 3 3 2 3 2 2 5 4 2 2 2" xfId="55871"/>
    <cellStyle name="Normal 3 3 2 3 2 2 5 4 2 3" xfId="36472"/>
    <cellStyle name="Normal 3 3 2 3 2 2 5 4 3" xfId="18481"/>
    <cellStyle name="Normal 3 3 2 3 2 2 5 4 3 2" xfId="48393"/>
    <cellStyle name="Normal 3 3 2 3 2 2 5 4 4" xfId="36471"/>
    <cellStyle name="Normal 3 3 2 3 2 2 5 5" xfId="6559"/>
    <cellStyle name="Normal 3 3 2 3 2 2 5 5 2" xfId="23118"/>
    <cellStyle name="Normal 3 3 2 3 2 2 5 5 2 2" xfId="53030"/>
    <cellStyle name="Normal 3 3 2 3 2 2 5 5 3" xfId="36473"/>
    <cellStyle name="Normal 3 3 2 3 2 2 5 6" xfId="15640"/>
    <cellStyle name="Normal 3 3 2 3 2 2 5 6 2" xfId="45552"/>
    <cellStyle name="Normal 3 3 2 3 2 2 5 7" xfId="30596"/>
    <cellStyle name="Normal 3 3 2 3 2 2 6" xfId="6560"/>
    <cellStyle name="Normal 3 3 2 3 2 2 6 2" xfId="6561"/>
    <cellStyle name="Normal 3 3 2 3 2 2 6 2 2" xfId="6562"/>
    <cellStyle name="Normal 3 3 2 3 2 2 6 2 2 2" xfId="6563"/>
    <cellStyle name="Normal 3 3 2 3 2 2 6 2 2 2 2" xfId="6564"/>
    <cellStyle name="Normal 3 3 2 3 2 2 6 2 2 2 2 2" xfId="25963"/>
    <cellStyle name="Normal 3 3 2 3 2 2 6 2 2 2 2 2 2" xfId="55875"/>
    <cellStyle name="Normal 3 3 2 3 2 2 6 2 2 2 2 3" xfId="36478"/>
    <cellStyle name="Normal 3 3 2 3 2 2 6 2 2 2 3" xfId="18485"/>
    <cellStyle name="Normal 3 3 2 3 2 2 6 2 2 2 3 2" xfId="48397"/>
    <cellStyle name="Normal 3 3 2 3 2 2 6 2 2 2 4" xfId="36477"/>
    <cellStyle name="Normal 3 3 2 3 2 2 6 2 2 3" xfId="6565"/>
    <cellStyle name="Normal 3 3 2 3 2 2 6 2 2 3 2" xfId="25962"/>
    <cellStyle name="Normal 3 3 2 3 2 2 6 2 2 3 2 2" xfId="55874"/>
    <cellStyle name="Normal 3 3 2 3 2 2 6 2 2 3 3" xfId="36479"/>
    <cellStyle name="Normal 3 3 2 3 2 2 6 2 2 4" xfId="18484"/>
    <cellStyle name="Normal 3 3 2 3 2 2 6 2 2 4 2" xfId="48396"/>
    <cellStyle name="Normal 3 3 2 3 2 2 6 2 2 5" xfId="36476"/>
    <cellStyle name="Normal 3 3 2 3 2 2 6 2 3" xfId="6566"/>
    <cellStyle name="Normal 3 3 2 3 2 2 6 2 3 2" xfId="6567"/>
    <cellStyle name="Normal 3 3 2 3 2 2 6 2 3 2 2" xfId="25964"/>
    <cellStyle name="Normal 3 3 2 3 2 2 6 2 3 2 2 2" xfId="55876"/>
    <cellStyle name="Normal 3 3 2 3 2 2 6 2 3 2 3" xfId="36481"/>
    <cellStyle name="Normal 3 3 2 3 2 2 6 2 3 3" xfId="18486"/>
    <cellStyle name="Normal 3 3 2 3 2 2 6 2 3 3 2" xfId="48398"/>
    <cellStyle name="Normal 3 3 2 3 2 2 6 2 3 4" xfId="36480"/>
    <cellStyle name="Normal 3 3 2 3 2 2 6 2 4" xfId="6568"/>
    <cellStyle name="Normal 3 3 2 3 2 2 6 2 4 2" xfId="25961"/>
    <cellStyle name="Normal 3 3 2 3 2 2 6 2 4 2 2" xfId="55873"/>
    <cellStyle name="Normal 3 3 2 3 2 2 6 2 4 3" xfId="36482"/>
    <cellStyle name="Normal 3 3 2 3 2 2 6 2 5" xfId="18483"/>
    <cellStyle name="Normal 3 3 2 3 2 2 6 2 5 2" xfId="48395"/>
    <cellStyle name="Normal 3 3 2 3 2 2 6 2 6" xfId="36475"/>
    <cellStyle name="Normal 3 3 2 3 2 2 6 3" xfId="6569"/>
    <cellStyle name="Normal 3 3 2 3 2 2 6 3 2" xfId="6570"/>
    <cellStyle name="Normal 3 3 2 3 2 2 6 3 2 2" xfId="6571"/>
    <cellStyle name="Normal 3 3 2 3 2 2 6 3 2 2 2" xfId="25966"/>
    <cellStyle name="Normal 3 3 2 3 2 2 6 3 2 2 2 2" xfId="55878"/>
    <cellStyle name="Normal 3 3 2 3 2 2 6 3 2 2 3" xfId="36485"/>
    <cellStyle name="Normal 3 3 2 3 2 2 6 3 2 3" xfId="18488"/>
    <cellStyle name="Normal 3 3 2 3 2 2 6 3 2 3 2" xfId="48400"/>
    <cellStyle name="Normal 3 3 2 3 2 2 6 3 2 4" xfId="36484"/>
    <cellStyle name="Normal 3 3 2 3 2 2 6 3 3" xfId="6572"/>
    <cellStyle name="Normal 3 3 2 3 2 2 6 3 3 2" xfId="25965"/>
    <cellStyle name="Normal 3 3 2 3 2 2 6 3 3 2 2" xfId="55877"/>
    <cellStyle name="Normal 3 3 2 3 2 2 6 3 3 3" xfId="36486"/>
    <cellStyle name="Normal 3 3 2 3 2 2 6 3 4" xfId="18487"/>
    <cellStyle name="Normal 3 3 2 3 2 2 6 3 4 2" xfId="48399"/>
    <cellStyle name="Normal 3 3 2 3 2 2 6 3 5" xfId="36483"/>
    <cellStyle name="Normal 3 3 2 3 2 2 6 4" xfId="6573"/>
    <cellStyle name="Normal 3 3 2 3 2 2 6 4 2" xfId="6574"/>
    <cellStyle name="Normal 3 3 2 3 2 2 6 4 2 2" xfId="25967"/>
    <cellStyle name="Normal 3 3 2 3 2 2 6 4 2 2 2" xfId="55879"/>
    <cellStyle name="Normal 3 3 2 3 2 2 6 4 2 3" xfId="36488"/>
    <cellStyle name="Normal 3 3 2 3 2 2 6 4 3" xfId="18489"/>
    <cellStyle name="Normal 3 3 2 3 2 2 6 4 3 2" xfId="48401"/>
    <cellStyle name="Normal 3 3 2 3 2 2 6 4 4" xfId="36487"/>
    <cellStyle name="Normal 3 3 2 3 2 2 6 5" xfId="6575"/>
    <cellStyle name="Normal 3 3 2 3 2 2 6 5 2" xfId="25960"/>
    <cellStyle name="Normal 3 3 2 3 2 2 6 5 2 2" xfId="55872"/>
    <cellStyle name="Normal 3 3 2 3 2 2 6 5 3" xfId="36489"/>
    <cellStyle name="Normal 3 3 2 3 2 2 6 6" xfId="18482"/>
    <cellStyle name="Normal 3 3 2 3 2 2 6 6 2" xfId="48394"/>
    <cellStyle name="Normal 3 3 2 3 2 2 6 7" xfId="36474"/>
    <cellStyle name="Normal 3 3 2 3 2 2 7" xfId="6576"/>
    <cellStyle name="Normal 3 3 2 3 2 2 7 2" xfId="6577"/>
    <cellStyle name="Normal 3 3 2 3 2 2 7 2 2" xfId="6578"/>
    <cellStyle name="Normal 3 3 2 3 2 2 7 2 2 2" xfId="6579"/>
    <cellStyle name="Normal 3 3 2 3 2 2 7 2 2 2 2" xfId="25970"/>
    <cellStyle name="Normal 3 3 2 3 2 2 7 2 2 2 2 2" xfId="55882"/>
    <cellStyle name="Normal 3 3 2 3 2 2 7 2 2 2 3" xfId="36493"/>
    <cellStyle name="Normal 3 3 2 3 2 2 7 2 2 3" xfId="18492"/>
    <cellStyle name="Normal 3 3 2 3 2 2 7 2 2 3 2" xfId="48404"/>
    <cellStyle name="Normal 3 3 2 3 2 2 7 2 2 4" xfId="36492"/>
    <cellStyle name="Normal 3 3 2 3 2 2 7 2 3" xfId="6580"/>
    <cellStyle name="Normal 3 3 2 3 2 2 7 2 3 2" xfId="25969"/>
    <cellStyle name="Normal 3 3 2 3 2 2 7 2 3 2 2" xfId="55881"/>
    <cellStyle name="Normal 3 3 2 3 2 2 7 2 3 3" xfId="36494"/>
    <cellStyle name="Normal 3 3 2 3 2 2 7 2 4" xfId="18491"/>
    <cellStyle name="Normal 3 3 2 3 2 2 7 2 4 2" xfId="48403"/>
    <cellStyle name="Normal 3 3 2 3 2 2 7 2 5" xfId="36491"/>
    <cellStyle name="Normal 3 3 2 3 2 2 7 3" xfId="6581"/>
    <cellStyle name="Normal 3 3 2 3 2 2 7 3 2" xfId="6582"/>
    <cellStyle name="Normal 3 3 2 3 2 2 7 3 2 2" xfId="25971"/>
    <cellStyle name="Normal 3 3 2 3 2 2 7 3 2 2 2" xfId="55883"/>
    <cellStyle name="Normal 3 3 2 3 2 2 7 3 2 3" xfId="36496"/>
    <cellStyle name="Normal 3 3 2 3 2 2 7 3 3" xfId="18493"/>
    <cellStyle name="Normal 3 3 2 3 2 2 7 3 3 2" xfId="48405"/>
    <cellStyle name="Normal 3 3 2 3 2 2 7 3 4" xfId="36495"/>
    <cellStyle name="Normal 3 3 2 3 2 2 7 4" xfId="6583"/>
    <cellStyle name="Normal 3 3 2 3 2 2 7 4 2" xfId="25968"/>
    <cellStyle name="Normal 3 3 2 3 2 2 7 4 2 2" xfId="55880"/>
    <cellStyle name="Normal 3 3 2 3 2 2 7 4 3" xfId="36497"/>
    <cellStyle name="Normal 3 3 2 3 2 2 7 5" xfId="18490"/>
    <cellStyle name="Normal 3 3 2 3 2 2 7 5 2" xfId="48402"/>
    <cellStyle name="Normal 3 3 2 3 2 2 7 6" xfId="36490"/>
    <cellStyle name="Normal 3 3 2 3 2 2 8" xfId="6584"/>
    <cellStyle name="Normal 3 3 2 3 2 2 8 2" xfId="6585"/>
    <cellStyle name="Normal 3 3 2 3 2 2 8 2 2" xfId="6586"/>
    <cellStyle name="Normal 3 3 2 3 2 2 8 2 2 2" xfId="6587"/>
    <cellStyle name="Normal 3 3 2 3 2 2 8 2 2 2 2" xfId="25974"/>
    <cellStyle name="Normal 3 3 2 3 2 2 8 2 2 2 2 2" xfId="55886"/>
    <cellStyle name="Normal 3 3 2 3 2 2 8 2 2 2 3" xfId="36501"/>
    <cellStyle name="Normal 3 3 2 3 2 2 8 2 2 3" xfId="18496"/>
    <cellStyle name="Normal 3 3 2 3 2 2 8 2 2 3 2" xfId="48408"/>
    <cellStyle name="Normal 3 3 2 3 2 2 8 2 2 4" xfId="36500"/>
    <cellStyle name="Normal 3 3 2 3 2 2 8 2 3" xfId="6588"/>
    <cellStyle name="Normal 3 3 2 3 2 2 8 2 3 2" xfId="25973"/>
    <cellStyle name="Normal 3 3 2 3 2 2 8 2 3 2 2" xfId="55885"/>
    <cellStyle name="Normal 3 3 2 3 2 2 8 2 3 3" xfId="36502"/>
    <cellStyle name="Normal 3 3 2 3 2 2 8 2 4" xfId="18495"/>
    <cellStyle name="Normal 3 3 2 3 2 2 8 2 4 2" xfId="48407"/>
    <cellStyle name="Normal 3 3 2 3 2 2 8 2 5" xfId="36499"/>
    <cellStyle name="Normal 3 3 2 3 2 2 8 3" xfId="6589"/>
    <cellStyle name="Normal 3 3 2 3 2 2 8 3 2" xfId="6590"/>
    <cellStyle name="Normal 3 3 2 3 2 2 8 3 2 2" xfId="25975"/>
    <cellStyle name="Normal 3 3 2 3 2 2 8 3 2 2 2" xfId="55887"/>
    <cellStyle name="Normal 3 3 2 3 2 2 8 3 2 3" xfId="36504"/>
    <cellStyle name="Normal 3 3 2 3 2 2 8 3 3" xfId="18497"/>
    <cellStyle name="Normal 3 3 2 3 2 2 8 3 3 2" xfId="48409"/>
    <cellStyle name="Normal 3 3 2 3 2 2 8 3 4" xfId="36503"/>
    <cellStyle name="Normal 3 3 2 3 2 2 8 4" xfId="6591"/>
    <cellStyle name="Normal 3 3 2 3 2 2 8 4 2" xfId="25972"/>
    <cellStyle name="Normal 3 3 2 3 2 2 8 4 2 2" xfId="55884"/>
    <cellStyle name="Normal 3 3 2 3 2 2 8 4 3" xfId="36505"/>
    <cellStyle name="Normal 3 3 2 3 2 2 8 5" xfId="18494"/>
    <cellStyle name="Normal 3 3 2 3 2 2 8 5 2" xfId="48406"/>
    <cellStyle name="Normal 3 3 2 3 2 2 8 6" xfId="36498"/>
    <cellStyle name="Normal 3 3 2 3 2 2 9" xfId="6592"/>
    <cellStyle name="Normal 3 3 2 3 2 2 9 2" xfId="6593"/>
    <cellStyle name="Normal 3 3 2 3 2 2 9 2 2" xfId="6594"/>
    <cellStyle name="Normal 3 3 2 3 2 2 9 2 2 2" xfId="25977"/>
    <cellStyle name="Normal 3 3 2 3 2 2 9 2 2 2 2" xfId="55889"/>
    <cellStyle name="Normal 3 3 2 3 2 2 9 2 2 3" xfId="36508"/>
    <cellStyle name="Normal 3 3 2 3 2 2 9 2 3" xfId="18499"/>
    <cellStyle name="Normal 3 3 2 3 2 2 9 2 3 2" xfId="48411"/>
    <cellStyle name="Normal 3 3 2 3 2 2 9 2 4" xfId="36507"/>
    <cellStyle name="Normal 3 3 2 3 2 2 9 3" xfId="6595"/>
    <cellStyle name="Normal 3 3 2 3 2 2 9 3 2" xfId="25976"/>
    <cellStyle name="Normal 3 3 2 3 2 2 9 3 2 2" xfId="55888"/>
    <cellStyle name="Normal 3 3 2 3 2 2 9 3 3" xfId="36509"/>
    <cellStyle name="Normal 3 3 2 3 2 2 9 4" xfId="18498"/>
    <cellStyle name="Normal 3 3 2 3 2 2 9 4 2" xfId="48410"/>
    <cellStyle name="Normal 3 3 2 3 2 2 9 5" xfId="36506"/>
    <cellStyle name="Normal 3 3 2 3 2 3" xfId="194"/>
    <cellStyle name="Normal 3 3 2 3 2 3 10" xfId="6596"/>
    <cellStyle name="Normal 3 3 2 3 2 3 10 2" xfId="6597"/>
    <cellStyle name="Normal 3 3 2 3 2 3 10 2 2" xfId="25978"/>
    <cellStyle name="Normal 3 3 2 3 2 3 10 2 2 2" xfId="55890"/>
    <cellStyle name="Normal 3 3 2 3 2 3 10 2 3" xfId="36511"/>
    <cellStyle name="Normal 3 3 2 3 2 3 10 3" xfId="18500"/>
    <cellStyle name="Normal 3 3 2 3 2 3 10 3 2" xfId="48412"/>
    <cellStyle name="Normal 3 3 2 3 2 3 10 4" xfId="36510"/>
    <cellStyle name="Normal 3 3 2 3 2 3 11" xfId="6598"/>
    <cellStyle name="Normal 3 3 2 3 2 3 11 2" xfId="22658"/>
    <cellStyle name="Normal 3 3 2 3 2 3 11 2 2" xfId="52570"/>
    <cellStyle name="Normal 3 3 2 3 2 3 11 3" xfId="36512"/>
    <cellStyle name="Normal 3 3 2 3 2 3 12" xfId="15180"/>
    <cellStyle name="Normal 3 3 2 3 2 3 12 2" xfId="45092"/>
    <cellStyle name="Normal 3 3 2 3 2 3 13" xfId="30136"/>
    <cellStyle name="Normal 3 3 2 3 2 3 14" xfId="60049"/>
    <cellStyle name="Normal 3 3 2 3 2 3 2" xfId="444"/>
    <cellStyle name="Normal 3 3 2 3 2 3 2 2" xfId="6599"/>
    <cellStyle name="Normal 3 3 2 3 2 3 2 2 2" xfId="6600"/>
    <cellStyle name="Normal 3 3 2 3 2 3 2 2 2 2" xfId="6601"/>
    <cellStyle name="Normal 3 3 2 3 2 3 2 2 2 2 2" xfId="6602"/>
    <cellStyle name="Normal 3 3 2 3 2 3 2 2 2 2 2 2" xfId="25981"/>
    <cellStyle name="Normal 3 3 2 3 2 3 2 2 2 2 2 2 2" xfId="55893"/>
    <cellStyle name="Normal 3 3 2 3 2 3 2 2 2 2 2 3" xfId="36516"/>
    <cellStyle name="Normal 3 3 2 3 2 3 2 2 2 2 3" xfId="18503"/>
    <cellStyle name="Normal 3 3 2 3 2 3 2 2 2 2 3 2" xfId="48415"/>
    <cellStyle name="Normal 3 3 2 3 2 3 2 2 2 2 4" xfId="36515"/>
    <cellStyle name="Normal 3 3 2 3 2 3 2 2 2 3" xfId="6603"/>
    <cellStyle name="Normal 3 3 2 3 2 3 2 2 2 3 2" xfId="25980"/>
    <cellStyle name="Normal 3 3 2 3 2 3 2 2 2 3 2 2" xfId="55892"/>
    <cellStyle name="Normal 3 3 2 3 2 3 2 2 2 3 3" xfId="36517"/>
    <cellStyle name="Normal 3 3 2 3 2 3 2 2 2 4" xfId="18502"/>
    <cellStyle name="Normal 3 3 2 3 2 3 2 2 2 4 2" xfId="48414"/>
    <cellStyle name="Normal 3 3 2 3 2 3 2 2 2 5" xfId="36514"/>
    <cellStyle name="Normal 3 3 2 3 2 3 2 2 3" xfId="6604"/>
    <cellStyle name="Normal 3 3 2 3 2 3 2 2 3 2" xfId="6605"/>
    <cellStyle name="Normal 3 3 2 3 2 3 2 2 3 2 2" xfId="25982"/>
    <cellStyle name="Normal 3 3 2 3 2 3 2 2 3 2 2 2" xfId="55894"/>
    <cellStyle name="Normal 3 3 2 3 2 3 2 2 3 2 3" xfId="36519"/>
    <cellStyle name="Normal 3 3 2 3 2 3 2 2 3 3" xfId="18504"/>
    <cellStyle name="Normal 3 3 2 3 2 3 2 2 3 3 2" xfId="48416"/>
    <cellStyle name="Normal 3 3 2 3 2 3 2 2 3 4" xfId="36518"/>
    <cellStyle name="Normal 3 3 2 3 2 3 2 2 4" xfId="6606"/>
    <cellStyle name="Normal 3 3 2 3 2 3 2 2 4 2" xfId="25979"/>
    <cellStyle name="Normal 3 3 2 3 2 3 2 2 4 2 2" xfId="55891"/>
    <cellStyle name="Normal 3 3 2 3 2 3 2 2 4 3" xfId="36520"/>
    <cellStyle name="Normal 3 3 2 3 2 3 2 2 5" xfId="18501"/>
    <cellStyle name="Normal 3 3 2 3 2 3 2 2 5 2" xfId="48413"/>
    <cellStyle name="Normal 3 3 2 3 2 3 2 2 6" xfId="36513"/>
    <cellStyle name="Normal 3 3 2 3 2 3 2 3" xfId="6607"/>
    <cellStyle name="Normal 3 3 2 3 2 3 2 3 2" xfId="6608"/>
    <cellStyle name="Normal 3 3 2 3 2 3 2 3 2 2" xfId="6609"/>
    <cellStyle name="Normal 3 3 2 3 2 3 2 3 2 2 2" xfId="6610"/>
    <cellStyle name="Normal 3 3 2 3 2 3 2 3 2 2 2 2" xfId="25985"/>
    <cellStyle name="Normal 3 3 2 3 2 3 2 3 2 2 2 2 2" xfId="55897"/>
    <cellStyle name="Normal 3 3 2 3 2 3 2 3 2 2 2 3" xfId="36524"/>
    <cellStyle name="Normal 3 3 2 3 2 3 2 3 2 2 3" xfId="18507"/>
    <cellStyle name="Normal 3 3 2 3 2 3 2 3 2 2 3 2" xfId="48419"/>
    <cellStyle name="Normal 3 3 2 3 2 3 2 3 2 2 4" xfId="36523"/>
    <cellStyle name="Normal 3 3 2 3 2 3 2 3 2 3" xfId="6611"/>
    <cellStyle name="Normal 3 3 2 3 2 3 2 3 2 3 2" xfId="25984"/>
    <cellStyle name="Normal 3 3 2 3 2 3 2 3 2 3 2 2" xfId="55896"/>
    <cellStyle name="Normal 3 3 2 3 2 3 2 3 2 3 3" xfId="36525"/>
    <cellStyle name="Normal 3 3 2 3 2 3 2 3 2 4" xfId="18506"/>
    <cellStyle name="Normal 3 3 2 3 2 3 2 3 2 4 2" xfId="48418"/>
    <cellStyle name="Normal 3 3 2 3 2 3 2 3 2 5" xfId="36522"/>
    <cellStyle name="Normal 3 3 2 3 2 3 2 3 3" xfId="6612"/>
    <cellStyle name="Normal 3 3 2 3 2 3 2 3 3 2" xfId="6613"/>
    <cellStyle name="Normal 3 3 2 3 2 3 2 3 3 2 2" xfId="25986"/>
    <cellStyle name="Normal 3 3 2 3 2 3 2 3 3 2 2 2" xfId="55898"/>
    <cellStyle name="Normal 3 3 2 3 2 3 2 3 3 2 3" xfId="36527"/>
    <cellStyle name="Normal 3 3 2 3 2 3 2 3 3 3" xfId="18508"/>
    <cellStyle name="Normal 3 3 2 3 2 3 2 3 3 3 2" xfId="48420"/>
    <cellStyle name="Normal 3 3 2 3 2 3 2 3 3 4" xfId="36526"/>
    <cellStyle name="Normal 3 3 2 3 2 3 2 3 4" xfId="6614"/>
    <cellStyle name="Normal 3 3 2 3 2 3 2 3 4 2" xfId="25983"/>
    <cellStyle name="Normal 3 3 2 3 2 3 2 3 4 2 2" xfId="55895"/>
    <cellStyle name="Normal 3 3 2 3 2 3 2 3 4 3" xfId="36528"/>
    <cellStyle name="Normal 3 3 2 3 2 3 2 3 5" xfId="18505"/>
    <cellStyle name="Normal 3 3 2 3 2 3 2 3 5 2" xfId="48417"/>
    <cellStyle name="Normal 3 3 2 3 2 3 2 3 6" xfId="36521"/>
    <cellStyle name="Normal 3 3 2 3 2 3 2 4" xfId="6615"/>
    <cellStyle name="Normal 3 3 2 3 2 3 2 4 2" xfId="6616"/>
    <cellStyle name="Normal 3 3 2 3 2 3 2 4 2 2" xfId="6617"/>
    <cellStyle name="Normal 3 3 2 3 2 3 2 4 2 2 2" xfId="25988"/>
    <cellStyle name="Normal 3 3 2 3 2 3 2 4 2 2 2 2" xfId="55900"/>
    <cellStyle name="Normal 3 3 2 3 2 3 2 4 2 2 3" xfId="36531"/>
    <cellStyle name="Normal 3 3 2 3 2 3 2 4 2 3" xfId="18510"/>
    <cellStyle name="Normal 3 3 2 3 2 3 2 4 2 3 2" xfId="48422"/>
    <cellStyle name="Normal 3 3 2 3 2 3 2 4 2 4" xfId="36530"/>
    <cellStyle name="Normal 3 3 2 3 2 3 2 4 3" xfId="6618"/>
    <cellStyle name="Normal 3 3 2 3 2 3 2 4 3 2" xfId="25987"/>
    <cellStyle name="Normal 3 3 2 3 2 3 2 4 3 2 2" xfId="55899"/>
    <cellStyle name="Normal 3 3 2 3 2 3 2 4 3 3" xfId="36532"/>
    <cellStyle name="Normal 3 3 2 3 2 3 2 4 4" xfId="18509"/>
    <cellStyle name="Normal 3 3 2 3 2 3 2 4 4 2" xfId="48421"/>
    <cellStyle name="Normal 3 3 2 3 2 3 2 4 5" xfId="36529"/>
    <cellStyle name="Normal 3 3 2 3 2 3 2 5" xfId="6619"/>
    <cellStyle name="Normal 3 3 2 3 2 3 2 5 2" xfId="6620"/>
    <cellStyle name="Normal 3 3 2 3 2 3 2 5 2 2" xfId="25989"/>
    <cellStyle name="Normal 3 3 2 3 2 3 2 5 2 2 2" xfId="55901"/>
    <cellStyle name="Normal 3 3 2 3 2 3 2 5 2 3" xfId="36534"/>
    <cellStyle name="Normal 3 3 2 3 2 3 2 5 3" xfId="18511"/>
    <cellStyle name="Normal 3 3 2 3 2 3 2 5 3 2" xfId="48423"/>
    <cellStyle name="Normal 3 3 2 3 2 3 2 5 4" xfId="36533"/>
    <cellStyle name="Normal 3 3 2 3 2 3 2 6" xfId="6621"/>
    <cellStyle name="Normal 3 3 2 3 2 3 2 6 2" xfId="22907"/>
    <cellStyle name="Normal 3 3 2 3 2 3 2 6 2 2" xfId="52819"/>
    <cellStyle name="Normal 3 3 2 3 2 3 2 6 3" xfId="36535"/>
    <cellStyle name="Normal 3 3 2 3 2 3 2 7" xfId="15429"/>
    <cellStyle name="Normal 3 3 2 3 2 3 2 7 2" xfId="45341"/>
    <cellStyle name="Normal 3 3 2 3 2 3 2 8" xfId="30385"/>
    <cellStyle name="Normal 3 3 2 3 2 3 3" xfId="323"/>
    <cellStyle name="Normal 3 3 2 3 2 3 3 2" xfId="6622"/>
    <cellStyle name="Normal 3 3 2 3 2 3 3 2 2" xfId="6623"/>
    <cellStyle name="Normal 3 3 2 3 2 3 3 2 2 2" xfId="6624"/>
    <cellStyle name="Normal 3 3 2 3 2 3 3 2 2 2 2" xfId="6625"/>
    <cellStyle name="Normal 3 3 2 3 2 3 3 2 2 2 2 2" xfId="25992"/>
    <cellStyle name="Normal 3 3 2 3 2 3 3 2 2 2 2 2 2" xfId="55904"/>
    <cellStyle name="Normal 3 3 2 3 2 3 3 2 2 2 2 3" xfId="36539"/>
    <cellStyle name="Normal 3 3 2 3 2 3 3 2 2 2 3" xfId="18514"/>
    <cellStyle name="Normal 3 3 2 3 2 3 3 2 2 2 3 2" xfId="48426"/>
    <cellStyle name="Normal 3 3 2 3 2 3 3 2 2 2 4" xfId="36538"/>
    <cellStyle name="Normal 3 3 2 3 2 3 3 2 2 3" xfId="6626"/>
    <cellStyle name="Normal 3 3 2 3 2 3 3 2 2 3 2" xfId="25991"/>
    <cellStyle name="Normal 3 3 2 3 2 3 3 2 2 3 2 2" xfId="55903"/>
    <cellStyle name="Normal 3 3 2 3 2 3 3 2 2 3 3" xfId="36540"/>
    <cellStyle name="Normal 3 3 2 3 2 3 3 2 2 4" xfId="18513"/>
    <cellStyle name="Normal 3 3 2 3 2 3 3 2 2 4 2" xfId="48425"/>
    <cellStyle name="Normal 3 3 2 3 2 3 3 2 2 5" xfId="36537"/>
    <cellStyle name="Normal 3 3 2 3 2 3 3 2 3" xfId="6627"/>
    <cellStyle name="Normal 3 3 2 3 2 3 3 2 3 2" xfId="6628"/>
    <cellStyle name="Normal 3 3 2 3 2 3 3 2 3 2 2" xfId="25993"/>
    <cellStyle name="Normal 3 3 2 3 2 3 3 2 3 2 2 2" xfId="55905"/>
    <cellStyle name="Normal 3 3 2 3 2 3 3 2 3 2 3" xfId="36542"/>
    <cellStyle name="Normal 3 3 2 3 2 3 3 2 3 3" xfId="18515"/>
    <cellStyle name="Normal 3 3 2 3 2 3 3 2 3 3 2" xfId="48427"/>
    <cellStyle name="Normal 3 3 2 3 2 3 3 2 3 4" xfId="36541"/>
    <cellStyle name="Normal 3 3 2 3 2 3 3 2 4" xfId="6629"/>
    <cellStyle name="Normal 3 3 2 3 2 3 3 2 4 2" xfId="25990"/>
    <cellStyle name="Normal 3 3 2 3 2 3 3 2 4 2 2" xfId="55902"/>
    <cellStyle name="Normal 3 3 2 3 2 3 3 2 4 3" xfId="36543"/>
    <cellStyle name="Normal 3 3 2 3 2 3 3 2 5" xfId="18512"/>
    <cellStyle name="Normal 3 3 2 3 2 3 3 2 5 2" xfId="48424"/>
    <cellStyle name="Normal 3 3 2 3 2 3 3 2 6" xfId="36536"/>
    <cellStyle name="Normal 3 3 2 3 2 3 3 3" xfId="6630"/>
    <cellStyle name="Normal 3 3 2 3 2 3 3 3 2" xfId="6631"/>
    <cellStyle name="Normal 3 3 2 3 2 3 3 3 2 2" xfId="6632"/>
    <cellStyle name="Normal 3 3 2 3 2 3 3 3 2 2 2" xfId="6633"/>
    <cellStyle name="Normal 3 3 2 3 2 3 3 3 2 2 2 2" xfId="25996"/>
    <cellStyle name="Normal 3 3 2 3 2 3 3 3 2 2 2 2 2" xfId="55908"/>
    <cellStyle name="Normal 3 3 2 3 2 3 3 3 2 2 2 3" xfId="36547"/>
    <cellStyle name="Normal 3 3 2 3 2 3 3 3 2 2 3" xfId="18518"/>
    <cellStyle name="Normal 3 3 2 3 2 3 3 3 2 2 3 2" xfId="48430"/>
    <cellStyle name="Normal 3 3 2 3 2 3 3 3 2 2 4" xfId="36546"/>
    <cellStyle name="Normal 3 3 2 3 2 3 3 3 2 3" xfId="6634"/>
    <cellStyle name="Normal 3 3 2 3 2 3 3 3 2 3 2" xfId="25995"/>
    <cellStyle name="Normal 3 3 2 3 2 3 3 3 2 3 2 2" xfId="55907"/>
    <cellStyle name="Normal 3 3 2 3 2 3 3 3 2 3 3" xfId="36548"/>
    <cellStyle name="Normal 3 3 2 3 2 3 3 3 2 4" xfId="18517"/>
    <cellStyle name="Normal 3 3 2 3 2 3 3 3 2 4 2" xfId="48429"/>
    <cellStyle name="Normal 3 3 2 3 2 3 3 3 2 5" xfId="36545"/>
    <cellStyle name="Normal 3 3 2 3 2 3 3 3 3" xfId="6635"/>
    <cellStyle name="Normal 3 3 2 3 2 3 3 3 3 2" xfId="6636"/>
    <cellStyle name="Normal 3 3 2 3 2 3 3 3 3 2 2" xfId="25997"/>
    <cellStyle name="Normal 3 3 2 3 2 3 3 3 3 2 2 2" xfId="55909"/>
    <cellStyle name="Normal 3 3 2 3 2 3 3 3 3 2 3" xfId="36550"/>
    <cellStyle name="Normal 3 3 2 3 2 3 3 3 3 3" xfId="18519"/>
    <cellStyle name="Normal 3 3 2 3 2 3 3 3 3 3 2" xfId="48431"/>
    <cellStyle name="Normal 3 3 2 3 2 3 3 3 3 4" xfId="36549"/>
    <cellStyle name="Normal 3 3 2 3 2 3 3 3 4" xfId="6637"/>
    <cellStyle name="Normal 3 3 2 3 2 3 3 3 4 2" xfId="25994"/>
    <cellStyle name="Normal 3 3 2 3 2 3 3 3 4 2 2" xfId="55906"/>
    <cellStyle name="Normal 3 3 2 3 2 3 3 3 4 3" xfId="36551"/>
    <cellStyle name="Normal 3 3 2 3 2 3 3 3 5" xfId="18516"/>
    <cellStyle name="Normal 3 3 2 3 2 3 3 3 5 2" xfId="48428"/>
    <cellStyle name="Normal 3 3 2 3 2 3 3 3 6" xfId="36544"/>
    <cellStyle name="Normal 3 3 2 3 2 3 3 4" xfId="6638"/>
    <cellStyle name="Normal 3 3 2 3 2 3 3 4 2" xfId="6639"/>
    <cellStyle name="Normal 3 3 2 3 2 3 3 4 2 2" xfId="6640"/>
    <cellStyle name="Normal 3 3 2 3 2 3 3 4 2 2 2" xfId="25999"/>
    <cellStyle name="Normal 3 3 2 3 2 3 3 4 2 2 2 2" xfId="55911"/>
    <cellStyle name="Normal 3 3 2 3 2 3 3 4 2 2 3" xfId="36554"/>
    <cellStyle name="Normal 3 3 2 3 2 3 3 4 2 3" xfId="18521"/>
    <cellStyle name="Normal 3 3 2 3 2 3 3 4 2 3 2" xfId="48433"/>
    <cellStyle name="Normal 3 3 2 3 2 3 3 4 2 4" xfId="36553"/>
    <cellStyle name="Normal 3 3 2 3 2 3 3 4 3" xfId="6641"/>
    <cellStyle name="Normal 3 3 2 3 2 3 3 4 3 2" xfId="25998"/>
    <cellStyle name="Normal 3 3 2 3 2 3 3 4 3 2 2" xfId="55910"/>
    <cellStyle name="Normal 3 3 2 3 2 3 3 4 3 3" xfId="36555"/>
    <cellStyle name="Normal 3 3 2 3 2 3 3 4 4" xfId="18520"/>
    <cellStyle name="Normal 3 3 2 3 2 3 3 4 4 2" xfId="48432"/>
    <cellStyle name="Normal 3 3 2 3 2 3 3 4 5" xfId="36552"/>
    <cellStyle name="Normal 3 3 2 3 2 3 3 5" xfId="6642"/>
    <cellStyle name="Normal 3 3 2 3 2 3 3 5 2" xfId="6643"/>
    <cellStyle name="Normal 3 3 2 3 2 3 3 5 2 2" xfId="26000"/>
    <cellStyle name="Normal 3 3 2 3 2 3 3 5 2 2 2" xfId="55912"/>
    <cellStyle name="Normal 3 3 2 3 2 3 3 5 2 3" xfId="36557"/>
    <cellStyle name="Normal 3 3 2 3 2 3 3 5 3" xfId="18522"/>
    <cellStyle name="Normal 3 3 2 3 2 3 3 5 3 2" xfId="48434"/>
    <cellStyle name="Normal 3 3 2 3 2 3 3 5 4" xfId="36556"/>
    <cellStyle name="Normal 3 3 2 3 2 3 3 6" xfId="6644"/>
    <cellStyle name="Normal 3 3 2 3 2 3 3 6 2" xfId="22787"/>
    <cellStyle name="Normal 3 3 2 3 2 3 3 6 2 2" xfId="52699"/>
    <cellStyle name="Normal 3 3 2 3 2 3 3 6 3" xfId="36558"/>
    <cellStyle name="Normal 3 3 2 3 2 3 3 7" xfId="15309"/>
    <cellStyle name="Normal 3 3 2 3 2 3 3 7 2" xfId="45221"/>
    <cellStyle name="Normal 3 3 2 3 2 3 3 8" xfId="30265"/>
    <cellStyle name="Normal 3 3 2 3 2 3 4" xfId="569"/>
    <cellStyle name="Normal 3 3 2 3 2 3 4 2" xfId="6645"/>
    <cellStyle name="Normal 3 3 2 3 2 3 4 2 2" xfId="6646"/>
    <cellStyle name="Normal 3 3 2 3 2 3 4 2 2 2" xfId="6647"/>
    <cellStyle name="Normal 3 3 2 3 2 3 4 2 2 2 2" xfId="6648"/>
    <cellStyle name="Normal 3 3 2 3 2 3 4 2 2 2 2 2" xfId="26003"/>
    <cellStyle name="Normal 3 3 2 3 2 3 4 2 2 2 2 2 2" xfId="55915"/>
    <cellStyle name="Normal 3 3 2 3 2 3 4 2 2 2 2 3" xfId="36562"/>
    <cellStyle name="Normal 3 3 2 3 2 3 4 2 2 2 3" xfId="18525"/>
    <cellStyle name="Normal 3 3 2 3 2 3 4 2 2 2 3 2" xfId="48437"/>
    <cellStyle name="Normal 3 3 2 3 2 3 4 2 2 2 4" xfId="36561"/>
    <cellStyle name="Normal 3 3 2 3 2 3 4 2 2 3" xfId="6649"/>
    <cellStyle name="Normal 3 3 2 3 2 3 4 2 2 3 2" xfId="26002"/>
    <cellStyle name="Normal 3 3 2 3 2 3 4 2 2 3 2 2" xfId="55914"/>
    <cellStyle name="Normal 3 3 2 3 2 3 4 2 2 3 3" xfId="36563"/>
    <cellStyle name="Normal 3 3 2 3 2 3 4 2 2 4" xfId="18524"/>
    <cellStyle name="Normal 3 3 2 3 2 3 4 2 2 4 2" xfId="48436"/>
    <cellStyle name="Normal 3 3 2 3 2 3 4 2 2 5" xfId="36560"/>
    <cellStyle name="Normal 3 3 2 3 2 3 4 2 3" xfId="6650"/>
    <cellStyle name="Normal 3 3 2 3 2 3 4 2 3 2" xfId="6651"/>
    <cellStyle name="Normal 3 3 2 3 2 3 4 2 3 2 2" xfId="26004"/>
    <cellStyle name="Normal 3 3 2 3 2 3 4 2 3 2 2 2" xfId="55916"/>
    <cellStyle name="Normal 3 3 2 3 2 3 4 2 3 2 3" xfId="36565"/>
    <cellStyle name="Normal 3 3 2 3 2 3 4 2 3 3" xfId="18526"/>
    <cellStyle name="Normal 3 3 2 3 2 3 4 2 3 3 2" xfId="48438"/>
    <cellStyle name="Normal 3 3 2 3 2 3 4 2 3 4" xfId="36564"/>
    <cellStyle name="Normal 3 3 2 3 2 3 4 2 4" xfId="6652"/>
    <cellStyle name="Normal 3 3 2 3 2 3 4 2 4 2" xfId="26001"/>
    <cellStyle name="Normal 3 3 2 3 2 3 4 2 4 2 2" xfId="55913"/>
    <cellStyle name="Normal 3 3 2 3 2 3 4 2 4 3" xfId="36566"/>
    <cellStyle name="Normal 3 3 2 3 2 3 4 2 5" xfId="18523"/>
    <cellStyle name="Normal 3 3 2 3 2 3 4 2 5 2" xfId="48435"/>
    <cellStyle name="Normal 3 3 2 3 2 3 4 2 6" xfId="36559"/>
    <cellStyle name="Normal 3 3 2 3 2 3 4 3" xfId="6653"/>
    <cellStyle name="Normal 3 3 2 3 2 3 4 3 2" xfId="6654"/>
    <cellStyle name="Normal 3 3 2 3 2 3 4 3 2 2" xfId="6655"/>
    <cellStyle name="Normal 3 3 2 3 2 3 4 3 2 2 2" xfId="26006"/>
    <cellStyle name="Normal 3 3 2 3 2 3 4 3 2 2 2 2" xfId="55918"/>
    <cellStyle name="Normal 3 3 2 3 2 3 4 3 2 2 3" xfId="36569"/>
    <cellStyle name="Normal 3 3 2 3 2 3 4 3 2 3" xfId="18528"/>
    <cellStyle name="Normal 3 3 2 3 2 3 4 3 2 3 2" xfId="48440"/>
    <cellStyle name="Normal 3 3 2 3 2 3 4 3 2 4" xfId="36568"/>
    <cellStyle name="Normal 3 3 2 3 2 3 4 3 3" xfId="6656"/>
    <cellStyle name="Normal 3 3 2 3 2 3 4 3 3 2" xfId="26005"/>
    <cellStyle name="Normal 3 3 2 3 2 3 4 3 3 2 2" xfId="55917"/>
    <cellStyle name="Normal 3 3 2 3 2 3 4 3 3 3" xfId="36570"/>
    <cellStyle name="Normal 3 3 2 3 2 3 4 3 4" xfId="18527"/>
    <cellStyle name="Normal 3 3 2 3 2 3 4 3 4 2" xfId="48439"/>
    <cellStyle name="Normal 3 3 2 3 2 3 4 3 5" xfId="36567"/>
    <cellStyle name="Normal 3 3 2 3 2 3 4 4" xfId="6657"/>
    <cellStyle name="Normal 3 3 2 3 2 3 4 4 2" xfId="6658"/>
    <cellStyle name="Normal 3 3 2 3 2 3 4 4 2 2" xfId="26007"/>
    <cellStyle name="Normal 3 3 2 3 2 3 4 4 2 2 2" xfId="55919"/>
    <cellStyle name="Normal 3 3 2 3 2 3 4 4 2 3" xfId="36572"/>
    <cellStyle name="Normal 3 3 2 3 2 3 4 4 3" xfId="18529"/>
    <cellStyle name="Normal 3 3 2 3 2 3 4 4 3 2" xfId="48441"/>
    <cellStyle name="Normal 3 3 2 3 2 3 4 4 4" xfId="36571"/>
    <cellStyle name="Normal 3 3 2 3 2 3 4 5" xfId="6659"/>
    <cellStyle name="Normal 3 3 2 3 2 3 4 5 2" xfId="23032"/>
    <cellStyle name="Normal 3 3 2 3 2 3 4 5 2 2" xfId="52944"/>
    <cellStyle name="Normal 3 3 2 3 2 3 4 5 3" xfId="36573"/>
    <cellStyle name="Normal 3 3 2 3 2 3 4 6" xfId="15554"/>
    <cellStyle name="Normal 3 3 2 3 2 3 4 6 2" xfId="45466"/>
    <cellStyle name="Normal 3 3 2 3 2 3 4 7" xfId="30510"/>
    <cellStyle name="Normal 3 3 2 3 2 3 5" xfId="694"/>
    <cellStyle name="Normal 3 3 2 3 2 3 5 2" xfId="6660"/>
    <cellStyle name="Normal 3 3 2 3 2 3 5 2 2" xfId="6661"/>
    <cellStyle name="Normal 3 3 2 3 2 3 5 2 2 2" xfId="6662"/>
    <cellStyle name="Normal 3 3 2 3 2 3 5 2 2 2 2" xfId="6663"/>
    <cellStyle name="Normal 3 3 2 3 2 3 5 2 2 2 2 2" xfId="26010"/>
    <cellStyle name="Normal 3 3 2 3 2 3 5 2 2 2 2 2 2" xfId="55922"/>
    <cellStyle name="Normal 3 3 2 3 2 3 5 2 2 2 2 3" xfId="36577"/>
    <cellStyle name="Normal 3 3 2 3 2 3 5 2 2 2 3" xfId="18532"/>
    <cellStyle name="Normal 3 3 2 3 2 3 5 2 2 2 3 2" xfId="48444"/>
    <cellStyle name="Normal 3 3 2 3 2 3 5 2 2 2 4" xfId="36576"/>
    <cellStyle name="Normal 3 3 2 3 2 3 5 2 2 3" xfId="6664"/>
    <cellStyle name="Normal 3 3 2 3 2 3 5 2 2 3 2" xfId="26009"/>
    <cellStyle name="Normal 3 3 2 3 2 3 5 2 2 3 2 2" xfId="55921"/>
    <cellStyle name="Normal 3 3 2 3 2 3 5 2 2 3 3" xfId="36578"/>
    <cellStyle name="Normal 3 3 2 3 2 3 5 2 2 4" xfId="18531"/>
    <cellStyle name="Normal 3 3 2 3 2 3 5 2 2 4 2" xfId="48443"/>
    <cellStyle name="Normal 3 3 2 3 2 3 5 2 2 5" xfId="36575"/>
    <cellStyle name="Normal 3 3 2 3 2 3 5 2 3" xfId="6665"/>
    <cellStyle name="Normal 3 3 2 3 2 3 5 2 3 2" xfId="6666"/>
    <cellStyle name="Normal 3 3 2 3 2 3 5 2 3 2 2" xfId="26011"/>
    <cellStyle name="Normal 3 3 2 3 2 3 5 2 3 2 2 2" xfId="55923"/>
    <cellStyle name="Normal 3 3 2 3 2 3 5 2 3 2 3" xfId="36580"/>
    <cellStyle name="Normal 3 3 2 3 2 3 5 2 3 3" xfId="18533"/>
    <cellStyle name="Normal 3 3 2 3 2 3 5 2 3 3 2" xfId="48445"/>
    <cellStyle name="Normal 3 3 2 3 2 3 5 2 3 4" xfId="36579"/>
    <cellStyle name="Normal 3 3 2 3 2 3 5 2 4" xfId="6667"/>
    <cellStyle name="Normal 3 3 2 3 2 3 5 2 4 2" xfId="26008"/>
    <cellStyle name="Normal 3 3 2 3 2 3 5 2 4 2 2" xfId="55920"/>
    <cellStyle name="Normal 3 3 2 3 2 3 5 2 4 3" xfId="36581"/>
    <cellStyle name="Normal 3 3 2 3 2 3 5 2 5" xfId="18530"/>
    <cellStyle name="Normal 3 3 2 3 2 3 5 2 5 2" xfId="48442"/>
    <cellStyle name="Normal 3 3 2 3 2 3 5 2 6" xfId="36574"/>
    <cellStyle name="Normal 3 3 2 3 2 3 5 3" xfId="6668"/>
    <cellStyle name="Normal 3 3 2 3 2 3 5 3 2" xfId="6669"/>
    <cellStyle name="Normal 3 3 2 3 2 3 5 3 2 2" xfId="6670"/>
    <cellStyle name="Normal 3 3 2 3 2 3 5 3 2 2 2" xfId="26013"/>
    <cellStyle name="Normal 3 3 2 3 2 3 5 3 2 2 2 2" xfId="55925"/>
    <cellStyle name="Normal 3 3 2 3 2 3 5 3 2 2 3" xfId="36584"/>
    <cellStyle name="Normal 3 3 2 3 2 3 5 3 2 3" xfId="18535"/>
    <cellStyle name="Normal 3 3 2 3 2 3 5 3 2 3 2" xfId="48447"/>
    <cellStyle name="Normal 3 3 2 3 2 3 5 3 2 4" xfId="36583"/>
    <cellStyle name="Normal 3 3 2 3 2 3 5 3 3" xfId="6671"/>
    <cellStyle name="Normal 3 3 2 3 2 3 5 3 3 2" xfId="26012"/>
    <cellStyle name="Normal 3 3 2 3 2 3 5 3 3 2 2" xfId="55924"/>
    <cellStyle name="Normal 3 3 2 3 2 3 5 3 3 3" xfId="36585"/>
    <cellStyle name="Normal 3 3 2 3 2 3 5 3 4" xfId="18534"/>
    <cellStyle name="Normal 3 3 2 3 2 3 5 3 4 2" xfId="48446"/>
    <cellStyle name="Normal 3 3 2 3 2 3 5 3 5" xfId="36582"/>
    <cellStyle name="Normal 3 3 2 3 2 3 5 4" xfId="6672"/>
    <cellStyle name="Normal 3 3 2 3 2 3 5 4 2" xfId="6673"/>
    <cellStyle name="Normal 3 3 2 3 2 3 5 4 2 2" xfId="26014"/>
    <cellStyle name="Normal 3 3 2 3 2 3 5 4 2 2 2" xfId="55926"/>
    <cellStyle name="Normal 3 3 2 3 2 3 5 4 2 3" xfId="36587"/>
    <cellStyle name="Normal 3 3 2 3 2 3 5 4 3" xfId="18536"/>
    <cellStyle name="Normal 3 3 2 3 2 3 5 4 3 2" xfId="48448"/>
    <cellStyle name="Normal 3 3 2 3 2 3 5 4 4" xfId="36586"/>
    <cellStyle name="Normal 3 3 2 3 2 3 5 5" xfId="6674"/>
    <cellStyle name="Normal 3 3 2 3 2 3 5 5 2" xfId="23157"/>
    <cellStyle name="Normal 3 3 2 3 2 3 5 5 2 2" xfId="53069"/>
    <cellStyle name="Normal 3 3 2 3 2 3 5 5 3" xfId="36588"/>
    <cellStyle name="Normal 3 3 2 3 2 3 5 6" xfId="15679"/>
    <cellStyle name="Normal 3 3 2 3 2 3 5 6 2" xfId="45591"/>
    <cellStyle name="Normal 3 3 2 3 2 3 5 7" xfId="30635"/>
    <cellStyle name="Normal 3 3 2 3 2 3 6" xfId="6675"/>
    <cellStyle name="Normal 3 3 2 3 2 3 6 2" xfId="6676"/>
    <cellStyle name="Normal 3 3 2 3 2 3 6 2 2" xfId="6677"/>
    <cellStyle name="Normal 3 3 2 3 2 3 6 2 2 2" xfId="6678"/>
    <cellStyle name="Normal 3 3 2 3 2 3 6 2 2 2 2" xfId="6679"/>
    <cellStyle name="Normal 3 3 2 3 2 3 6 2 2 2 2 2" xfId="26018"/>
    <cellStyle name="Normal 3 3 2 3 2 3 6 2 2 2 2 2 2" xfId="55930"/>
    <cellStyle name="Normal 3 3 2 3 2 3 6 2 2 2 2 3" xfId="36593"/>
    <cellStyle name="Normal 3 3 2 3 2 3 6 2 2 2 3" xfId="18540"/>
    <cellStyle name="Normal 3 3 2 3 2 3 6 2 2 2 3 2" xfId="48452"/>
    <cellStyle name="Normal 3 3 2 3 2 3 6 2 2 2 4" xfId="36592"/>
    <cellStyle name="Normal 3 3 2 3 2 3 6 2 2 3" xfId="6680"/>
    <cellStyle name="Normal 3 3 2 3 2 3 6 2 2 3 2" xfId="26017"/>
    <cellStyle name="Normal 3 3 2 3 2 3 6 2 2 3 2 2" xfId="55929"/>
    <cellStyle name="Normal 3 3 2 3 2 3 6 2 2 3 3" xfId="36594"/>
    <cellStyle name="Normal 3 3 2 3 2 3 6 2 2 4" xfId="18539"/>
    <cellStyle name="Normal 3 3 2 3 2 3 6 2 2 4 2" xfId="48451"/>
    <cellStyle name="Normal 3 3 2 3 2 3 6 2 2 5" xfId="36591"/>
    <cellStyle name="Normal 3 3 2 3 2 3 6 2 3" xfId="6681"/>
    <cellStyle name="Normal 3 3 2 3 2 3 6 2 3 2" xfId="6682"/>
    <cellStyle name="Normal 3 3 2 3 2 3 6 2 3 2 2" xfId="26019"/>
    <cellStyle name="Normal 3 3 2 3 2 3 6 2 3 2 2 2" xfId="55931"/>
    <cellStyle name="Normal 3 3 2 3 2 3 6 2 3 2 3" xfId="36596"/>
    <cellStyle name="Normal 3 3 2 3 2 3 6 2 3 3" xfId="18541"/>
    <cellStyle name="Normal 3 3 2 3 2 3 6 2 3 3 2" xfId="48453"/>
    <cellStyle name="Normal 3 3 2 3 2 3 6 2 3 4" xfId="36595"/>
    <cellStyle name="Normal 3 3 2 3 2 3 6 2 4" xfId="6683"/>
    <cellStyle name="Normal 3 3 2 3 2 3 6 2 4 2" xfId="26016"/>
    <cellStyle name="Normal 3 3 2 3 2 3 6 2 4 2 2" xfId="55928"/>
    <cellStyle name="Normal 3 3 2 3 2 3 6 2 4 3" xfId="36597"/>
    <cellStyle name="Normal 3 3 2 3 2 3 6 2 5" xfId="18538"/>
    <cellStyle name="Normal 3 3 2 3 2 3 6 2 5 2" xfId="48450"/>
    <cellStyle name="Normal 3 3 2 3 2 3 6 2 6" xfId="36590"/>
    <cellStyle name="Normal 3 3 2 3 2 3 6 3" xfId="6684"/>
    <cellStyle name="Normal 3 3 2 3 2 3 6 3 2" xfId="6685"/>
    <cellStyle name="Normal 3 3 2 3 2 3 6 3 2 2" xfId="6686"/>
    <cellStyle name="Normal 3 3 2 3 2 3 6 3 2 2 2" xfId="26021"/>
    <cellStyle name="Normal 3 3 2 3 2 3 6 3 2 2 2 2" xfId="55933"/>
    <cellStyle name="Normal 3 3 2 3 2 3 6 3 2 2 3" xfId="36600"/>
    <cellStyle name="Normal 3 3 2 3 2 3 6 3 2 3" xfId="18543"/>
    <cellStyle name="Normal 3 3 2 3 2 3 6 3 2 3 2" xfId="48455"/>
    <cellStyle name="Normal 3 3 2 3 2 3 6 3 2 4" xfId="36599"/>
    <cellStyle name="Normal 3 3 2 3 2 3 6 3 3" xfId="6687"/>
    <cellStyle name="Normal 3 3 2 3 2 3 6 3 3 2" xfId="26020"/>
    <cellStyle name="Normal 3 3 2 3 2 3 6 3 3 2 2" xfId="55932"/>
    <cellStyle name="Normal 3 3 2 3 2 3 6 3 3 3" xfId="36601"/>
    <cellStyle name="Normal 3 3 2 3 2 3 6 3 4" xfId="18542"/>
    <cellStyle name="Normal 3 3 2 3 2 3 6 3 4 2" xfId="48454"/>
    <cellStyle name="Normal 3 3 2 3 2 3 6 3 5" xfId="36598"/>
    <cellStyle name="Normal 3 3 2 3 2 3 6 4" xfId="6688"/>
    <cellStyle name="Normal 3 3 2 3 2 3 6 4 2" xfId="6689"/>
    <cellStyle name="Normal 3 3 2 3 2 3 6 4 2 2" xfId="26022"/>
    <cellStyle name="Normal 3 3 2 3 2 3 6 4 2 2 2" xfId="55934"/>
    <cellStyle name="Normal 3 3 2 3 2 3 6 4 2 3" xfId="36603"/>
    <cellStyle name="Normal 3 3 2 3 2 3 6 4 3" xfId="18544"/>
    <cellStyle name="Normal 3 3 2 3 2 3 6 4 3 2" xfId="48456"/>
    <cellStyle name="Normal 3 3 2 3 2 3 6 4 4" xfId="36602"/>
    <cellStyle name="Normal 3 3 2 3 2 3 6 5" xfId="6690"/>
    <cellStyle name="Normal 3 3 2 3 2 3 6 5 2" xfId="26015"/>
    <cellStyle name="Normal 3 3 2 3 2 3 6 5 2 2" xfId="55927"/>
    <cellStyle name="Normal 3 3 2 3 2 3 6 5 3" xfId="36604"/>
    <cellStyle name="Normal 3 3 2 3 2 3 6 6" xfId="18537"/>
    <cellStyle name="Normal 3 3 2 3 2 3 6 6 2" xfId="48449"/>
    <cellStyle name="Normal 3 3 2 3 2 3 6 7" xfId="36589"/>
    <cellStyle name="Normal 3 3 2 3 2 3 7" xfId="6691"/>
    <cellStyle name="Normal 3 3 2 3 2 3 7 2" xfId="6692"/>
    <cellStyle name="Normal 3 3 2 3 2 3 7 2 2" xfId="6693"/>
    <cellStyle name="Normal 3 3 2 3 2 3 7 2 2 2" xfId="6694"/>
    <cellStyle name="Normal 3 3 2 3 2 3 7 2 2 2 2" xfId="26025"/>
    <cellStyle name="Normal 3 3 2 3 2 3 7 2 2 2 2 2" xfId="55937"/>
    <cellStyle name="Normal 3 3 2 3 2 3 7 2 2 2 3" xfId="36608"/>
    <cellStyle name="Normal 3 3 2 3 2 3 7 2 2 3" xfId="18547"/>
    <cellStyle name="Normal 3 3 2 3 2 3 7 2 2 3 2" xfId="48459"/>
    <cellStyle name="Normal 3 3 2 3 2 3 7 2 2 4" xfId="36607"/>
    <cellStyle name="Normal 3 3 2 3 2 3 7 2 3" xfId="6695"/>
    <cellStyle name="Normal 3 3 2 3 2 3 7 2 3 2" xfId="26024"/>
    <cellStyle name="Normal 3 3 2 3 2 3 7 2 3 2 2" xfId="55936"/>
    <cellStyle name="Normal 3 3 2 3 2 3 7 2 3 3" xfId="36609"/>
    <cellStyle name="Normal 3 3 2 3 2 3 7 2 4" xfId="18546"/>
    <cellStyle name="Normal 3 3 2 3 2 3 7 2 4 2" xfId="48458"/>
    <cellStyle name="Normal 3 3 2 3 2 3 7 2 5" xfId="36606"/>
    <cellStyle name="Normal 3 3 2 3 2 3 7 3" xfId="6696"/>
    <cellStyle name="Normal 3 3 2 3 2 3 7 3 2" xfId="6697"/>
    <cellStyle name="Normal 3 3 2 3 2 3 7 3 2 2" xfId="26026"/>
    <cellStyle name="Normal 3 3 2 3 2 3 7 3 2 2 2" xfId="55938"/>
    <cellStyle name="Normal 3 3 2 3 2 3 7 3 2 3" xfId="36611"/>
    <cellStyle name="Normal 3 3 2 3 2 3 7 3 3" xfId="18548"/>
    <cellStyle name="Normal 3 3 2 3 2 3 7 3 3 2" xfId="48460"/>
    <cellStyle name="Normal 3 3 2 3 2 3 7 3 4" xfId="36610"/>
    <cellStyle name="Normal 3 3 2 3 2 3 7 4" xfId="6698"/>
    <cellStyle name="Normal 3 3 2 3 2 3 7 4 2" xfId="26023"/>
    <cellStyle name="Normal 3 3 2 3 2 3 7 4 2 2" xfId="55935"/>
    <cellStyle name="Normal 3 3 2 3 2 3 7 4 3" xfId="36612"/>
    <cellStyle name="Normal 3 3 2 3 2 3 7 5" xfId="18545"/>
    <cellStyle name="Normal 3 3 2 3 2 3 7 5 2" xfId="48457"/>
    <cellStyle name="Normal 3 3 2 3 2 3 7 6" xfId="36605"/>
    <cellStyle name="Normal 3 3 2 3 2 3 8" xfId="6699"/>
    <cellStyle name="Normal 3 3 2 3 2 3 8 2" xfId="6700"/>
    <cellStyle name="Normal 3 3 2 3 2 3 8 2 2" xfId="6701"/>
    <cellStyle name="Normal 3 3 2 3 2 3 8 2 2 2" xfId="6702"/>
    <cellStyle name="Normal 3 3 2 3 2 3 8 2 2 2 2" xfId="26029"/>
    <cellStyle name="Normal 3 3 2 3 2 3 8 2 2 2 2 2" xfId="55941"/>
    <cellStyle name="Normal 3 3 2 3 2 3 8 2 2 2 3" xfId="36616"/>
    <cellStyle name="Normal 3 3 2 3 2 3 8 2 2 3" xfId="18551"/>
    <cellStyle name="Normal 3 3 2 3 2 3 8 2 2 3 2" xfId="48463"/>
    <cellStyle name="Normal 3 3 2 3 2 3 8 2 2 4" xfId="36615"/>
    <cellStyle name="Normal 3 3 2 3 2 3 8 2 3" xfId="6703"/>
    <cellStyle name="Normal 3 3 2 3 2 3 8 2 3 2" xfId="26028"/>
    <cellStyle name="Normal 3 3 2 3 2 3 8 2 3 2 2" xfId="55940"/>
    <cellStyle name="Normal 3 3 2 3 2 3 8 2 3 3" xfId="36617"/>
    <cellStyle name="Normal 3 3 2 3 2 3 8 2 4" xfId="18550"/>
    <cellStyle name="Normal 3 3 2 3 2 3 8 2 4 2" xfId="48462"/>
    <cellStyle name="Normal 3 3 2 3 2 3 8 2 5" xfId="36614"/>
    <cellStyle name="Normal 3 3 2 3 2 3 8 3" xfId="6704"/>
    <cellStyle name="Normal 3 3 2 3 2 3 8 3 2" xfId="6705"/>
    <cellStyle name="Normal 3 3 2 3 2 3 8 3 2 2" xfId="26030"/>
    <cellStyle name="Normal 3 3 2 3 2 3 8 3 2 2 2" xfId="55942"/>
    <cellStyle name="Normal 3 3 2 3 2 3 8 3 2 3" xfId="36619"/>
    <cellStyle name="Normal 3 3 2 3 2 3 8 3 3" xfId="18552"/>
    <cellStyle name="Normal 3 3 2 3 2 3 8 3 3 2" xfId="48464"/>
    <cellStyle name="Normal 3 3 2 3 2 3 8 3 4" xfId="36618"/>
    <cellStyle name="Normal 3 3 2 3 2 3 8 4" xfId="6706"/>
    <cellStyle name="Normal 3 3 2 3 2 3 8 4 2" xfId="26027"/>
    <cellStyle name="Normal 3 3 2 3 2 3 8 4 2 2" xfId="55939"/>
    <cellStyle name="Normal 3 3 2 3 2 3 8 4 3" xfId="36620"/>
    <cellStyle name="Normal 3 3 2 3 2 3 8 5" xfId="18549"/>
    <cellStyle name="Normal 3 3 2 3 2 3 8 5 2" xfId="48461"/>
    <cellStyle name="Normal 3 3 2 3 2 3 8 6" xfId="36613"/>
    <cellStyle name="Normal 3 3 2 3 2 3 9" xfId="6707"/>
    <cellStyle name="Normal 3 3 2 3 2 3 9 2" xfId="6708"/>
    <cellStyle name="Normal 3 3 2 3 2 3 9 2 2" xfId="6709"/>
    <cellStyle name="Normal 3 3 2 3 2 3 9 2 2 2" xfId="26032"/>
    <cellStyle name="Normal 3 3 2 3 2 3 9 2 2 2 2" xfId="55944"/>
    <cellStyle name="Normal 3 3 2 3 2 3 9 2 2 3" xfId="36623"/>
    <cellStyle name="Normal 3 3 2 3 2 3 9 2 3" xfId="18554"/>
    <cellStyle name="Normal 3 3 2 3 2 3 9 2 3 2" xfId="48466"/>
    <cellStyle name="Normal 3 3 2 3 2 3 9 2 4" xfId="36622"/>
    <cellStyle name="Normal 3 3 2 3 2 3 9 3" xfId="6710"/>
    <cellStyle name="Normal 3 3 2 3 2 3 9 3 2" xfId="26031"/>
    <cellStyle name="Normal 3 3 2 3 2 3 9 3 2 2" xfId="55943"/>
    <cellStyle name="Normal 3 3 2 3 2 3 9 3 3" xfId="36624"/>
    <cellStyle name="Normal 3 3 2 3 2 3 9 4" xfId="18553"/>
    <cellStyle name="Normal 3 3 2 3 2 3 9 4 2" xfId="48465"/>
    <cellStyle name="Normal 3 3 2 3 2 3 9 5" xfId="36621"/>
    <cellStyle name="Normal 3 3 2 3 2 4" xfId="362"/>
    <cellStyle name="Normal 3 3 2 3 2 4 2" xfId="6711"/>
    <cellStyle name="Normal 3 3 2 3 2 4 2 2" xfId="6712"/>
    <cellStyle name="Normal 3 3 2 3 2 4 2 2 2" xfId="6713"/>
    <cellStyle name="Normal 3 3 2 3 2 4 2 2 2 2" xfId="6714"/>
    <cellStyle name="Normal 3 3 2 3 2 4 2 2 2 2 2" xfId="26035"/>
    <cellStyle name="Normal 3 3 2 3 2 4 2 2 2 2 2 2" xfId="55947"/>
    <cellStyle name="Normal 3 3 2 3 2 4 2 2 2 2 3" xfId="36628"/>
    <cellStyle name="Normal 3 3 2 3 2 4 2 2 2 3" xfId="18557"/>
    <cellStyle name="Normal 3 3 2 3 2 4 2 2 2 3 2" xfId="48469"/>
    <cellStyle name="Normal 3 3 2 3 2 4 2 2 2 4" xfId="36627"/>
    <cellStyle name="Normal 3 3 2 3 2 4 2 2 3" xfId="6715"/>
    <cellStyle name="Normal 3 3 2 3 2 4 2 2 3 2" xfId="26034"/>
    <cellStyle name="Normal 3 3 2 3 2 4 2 2 3 2 2" xfId="55946"/>
    <cellStyle name="Normal 3 3 2 3 2 4 2 2 3 3" xfId="36629"/>
    <cellStyle name="Normal 3 3 2 3 2 4 2 2 4" xfId="18556"/>
    <cellStyle name="Normal 3 3 2 3 2 4 2 2 4 2" xfId="48468"/>
    <cellStyle name="Normal 3 3 2 3 2 4 2 2 5" xfId="36626"/>
    <cellStyle name="Normal 3 3 2 3 2 4 2 3" xfId="6716"/>
    <cellStyle name="Normal 3 3 2 3 2 4 2 3 2" xfId="6717"/>
    <cellStyle name="Normal 3 3 2 3 2 4 2 3 2 2" xfId="26036"/>
    <cellStyle name="Normal 3 3 2 3 2 4 2 3 2 2 2" xfId="55948"/>
    <cellStyle name="Normal 3 3 2 3 2 4 2 3 2 3" xfId="36631"/>
    <cellStyle name="Normal 3 3 2 3 2 4 2 3 3" xfId="18558"/>
    <cellStyle name="Normal 3 3 2 3 2 4 2 3 3 2" xfId="48470"/>
    <cellStyle name="Normal 3 3 2 3 2 4 2 3 4" xfId="36630"/>
    <cellStyle name="Normal 3 3 2 3 2 4 2 4" xfId="6718"/>
    <cellStyle name="Normal 3 3 2 3 2 4 2 4 2" xfId="26033"/>
    <cellStyle name="Normal 3 3 2 3 2 4 2 4 2 2" xfId="55945"/>
    <cellStyle name="Normal 3 3 2 3 2 4 2 4 3" xfId="36632"/>
    <cellStyle name="Normal 3 3 2 3 2 4 2 5" xfId="18555"/>
    <cellStyle name="Normal 3 3 2 3 2 4 2 5 2" xfId="48467"/>
    <cellStyle name="Normal 3 3 2 3 2 4 2 6" xfId="36625"/>
    <cellStyle name="Normal 3 3 2 3 2 4 3" xfId="6719"/>
    <cellStyle name="Normal 3 3 2 3 2 4 3 2" xfId="6720"/>
    <cellStyle name="Normal 3 3 2 3 2 4 3 2 2" xfId="6721"/>
    <cellStyle name="Normal 3 3 2 3 2 4 3 2 2 2" xfId="6722"/>
    <cellStyle name="Normal 3 3 2 3 2 4 3 2 2 2 2" xfId="26039"/>
    <cellStyle name="Normal 3 3 2 3 2 4 3 2 2 2 2 2" xfId="55951"/>
    <cellStyle name="Normal 3 3 2 3 2 4 3 2 2 2 3" xfId="36636"/>
    <cellStyle name="Normal 3 3 2 3 2 4 3 2 2 3" xfId="18561"/>
    <cellStyle name="Normal 3 3 2 3 2 4 3 2 2 3 2" xfId="48473"/>
    <cellStyle name="Normal 3 3 2 3 2 4 3 2 2 4" xfId="36635"/>
    <cellStyle name="Normal 3 3 2 3 2 4 3 2 3" xfId="6723"/>
    <cellStyle name="Normal 3 3 2 3 2 4 3 2 3 2" xfId="26038"/>
    <cellStyle name="Normal 3 3 2 3 2 4 3 2 3 2 2" xfId="55950"/>
    <cellStyle name="Normal 3 3 2 3 2 4 3 2 3 3" xfId="36637"/>
    <cellStyle name="Normal 3 3 2 3 2 4 3 2 4" xfId="18560"/>
    <cellStyle name="Normal 3 3 2 3 2 4 3 2 4 2" xfId="48472"/>
    <cellStyle name="Normal 3 3 2 3 2 4 3 2 5" xfId="36634"/>
    <cellStyle name="Normal 3 3 2 3 2 4 3 3" xfId="6724"/>
    <cellStyle name="Normal 3 3 2 3 2 4 3 3 2" xfId="6725"/>
    <cellStyle name="Normal 3 3 2 3 2 4 3 3 2 2" xfId="26040"/>
    <cellStyle name="Normal 3 3 2 3 2 4 3 3 2 2 2" xfId="55952"/>
    <cellStyle name="Normal 3 3 2 3 2 4 3 3 2 3" xfId="36639"/>
    <cellStyle name="Normal 3 3 2 3 2 4 3 3 3" xfId="18562"/>
    <cellStyle name="Normal 3 3 2 3 2 4 3 3 3 2" xfId="48474"/>
    <cellStyle name="Normal 3 3 2 3 2 4 3 3 4" xfId="36638"/>
    <cellStyle name="Normal 3 3 2 3 2 4 3 4" xfId="6726"/>
    <cellStyle name="Normal 3 3 2 3 2 4 3 4 2" xfId="26037"/>
    <cellStyle name="Normal 3 3 2 3 2 4 3 4 2 2" xfId="55949"/>
    <cellStyle name="Normal 3 3 2 3 2 4 3 4 3" xfId="36640"/>
    <cellStyle name="Normal 3 3 2 3 2 4 3 5" xfId="18559"/>
    <cellStyle name="Normal 3 3 2 3 2 4 3 5 2" xfId="48471"/>
    <cellStyle name="Normal 3 3 2 3 2 4 3 6" xfId="36633"/>
    <cellStyle name="Normal 3 3 2 3 2 4 4" xfId="6727"/>
    <cellStyle name="Normal 3 3 2 3 2 4 4 2" xfId="6728"/>
    <cellStyle name="Normal 3 3 2 3 2 4 4 2 2" xfId="6729"/>
    <cellStyle name="Normal 3 3 2 3 2 4 4 2 2 2" xfId="26042"/>
    <cellStyle name="Normal 3 3 2 3 2 4 4 2 2 2 2" xfId="55954"/>
    <cellStyle name="Normal 3 3 2 3 2 4 4 2 2 3" xfId="36643"/>
    <cellStyle name="Normal 3 3 2 3 2 4 4 2 3" xfId="18564"/>
    <cellStyle name="Normal 3 3 2 3 2 4 4 2 3 2" xfId="48476"/>
    <cellStyle name="Normal 3 3 2 3 2 4 4 2 4" xfId="36642"/>
    <cellStyle name="Normal 3 3 2 3 2 4 4 3" xfId="6730"/>
    <cellStyle name="Normal 3 3 2 3 2 4 4 3 2" xfId="26041"/>
    <cellStyle name="Normal 3 3 2 3 2 4 4 3 2 2" xfId="55953"/>
    <cellStyle name="Normal 3 3 2 3 2 4 4 3 3" xfId="36644"/>
    <cellStyle name="Normal 3 3 2 3 2 4 4 4" xfId="18563"/>
    <cellStyle name="Normal 3 3 2 3 2 4 4 4 2" xfId="48475"/>
    <cellStyle name="Normal 3 3 2 3 2 4 4 5" xfId="36641"/>
    <cellStyle name="Normal 3 3 2 3 2 4 5" xfId="6731"/>
    <cellStyle name="Normal 3 3 2 3 2 4 5 2" xfId="6732"/>
    <cellStyle name="Normal 3 3 2 3 2 4 5 2 2" xfId="26043"/>
    <cellStyle name="Normal 3 3 2 3 2 4 5 2 2 2" xfId="55955"/>
    <cellStyle name="Normal 3 3 2 3 2 4 5 2 3" xfId="36646"/>
    <cellStyle name="Normal 3 3 2 3 2 4 5 3" xfId="18565"/>
    <cellStyle name="Normal 3 3 2 3 2 4 5 3 2" xfId="48477"/>
    <cellStyle name="Normal 3 3 2 3 2 4 5 4" xfId="36645"/>
    <cellStyle name="Normal 3 3 2 3 2 4 6" xfId="6733"/>
    <cellStyle name="Normal 3 3 2 3 2 4 6 2" xfId="22826"/>
    <cellStyle name="Normal 3 3 2 3 2 4 6 2 2" xfId="52738"/>
    <cellStyle name="Normal 3 3 2 3 2 4 6 3" xfId="36647"/>
    <cellStyle name="Normal 3 3 2 3 2 4 7" xfId="15348"/>
    <cellStyle name="Normal 3 3 2 3 2 4 7 2" xfId="45260"/>
    <cellStyle name="Normal 3 3 2 3 2 4 8" xfId="30304"/>
    <cellStyle name="Normal 3 3 2 3 2 5" xfId="243"/>
    <cellStyle name="Normal 3 3 2 3 2 5 2" xfId="6734"/>
    <cellStyle name="Normal 3 3 2 3 2 5 2 2" xfId="6735"/>
    <cellStyle name="Normal 3 3 2 3 2 5 2 2 2" xfId="6736"/>
    <cellStyle name="Normal 3 3 2 3 2 5 2 2 2 2" xfId="6737"/>
    <cellStyle name="Normal 3 3 2 3 2 5 2 2 2 2 2" xfId="26046"/>
    <cellStyle name="Normal 3 3 2 3 2 5 2 2 2 2 2 2" xfId="55958"/>
    <cellStyle name="Normal 3 3 2 3 2 5 2 2 2 2 3" xfId="36651"/>
    <cellStyle name="Normal 3 3 2 3 2 5 2 2 2 3" xfId="18568"/>
    <cellStyle name="Normal 3 3 2 3 2 5 2 2 2 3 2" xfId="48480"/>
    <cellStyle name="Normal 3 3 2 3 2 5 2 2 2 4" xfId="36650"/>
    <cellStyle name="Normal 3 3 2 3 2 5 2 2 3" xfId="6738"/>
    <cellStyle name="Normal 3 3 2 3 2 5 2 2 3 2" xfId="26045"/>
    <cellStyle name="Normal 3 3 2 3 2 5 2 2 3 2 2" xfId="55957"/>
    <cellStyle name="Normal 3 3 2 3 2 5 2 2 3 3" xfId="36652"/>
    <cellStyle name="Normal 3 3 2 3 2 5 2 2 4" xfId="18567"/>
    <cellStyle name="Normal 3 3 2 3 2 5 2 2 4 2" xfId="48479"/>
    <cellStyle name="Normal 3 3 2 3 2 5 2 2 5" xfId="36649"/>
    <cellStyle name="Normal 3 3 2 3 2 5 2 3" xfId="6739"/>
    <cellStyle name="Normal 3 3 2 3 2 5 2 3 2" xfId="6740"/>
    <cellStyle name="Normal 3 3 2 3 2 5 2 3 2 2" xfId="26047"/>
    <cellStyle name="Normal 3 3 2 3 2 5 2 3 2 2 2" xfId="55959"/>
    <cellStyle name="Normal 3 3 2 3 2 5 2 3 2 3" xfId="36654"/>
    <cellStyle name="Normal 3 3 2 3 2 5 2 3 3" xfId="18569"/>
    <cellStyle name="Normal 3 3 2 3 2 5 2 3 3 2" xfId="48481"/>
    <cellStyle name="Normal 3 3 2 3 2 5 2 3 4" xfId="36653"/>
    <cellStyle name="Normal 3 3 2 3 2 5 2 4" xfId="6741"/>
    <cellStyle name="Normal 3 3 2 3 2 5 2 4 2" xfId="26044"/>
    <cellStyle name="Normal 3 3 2 3 2 5 2 4 2 2" xfId="55956"/>
    <cellStyle name="Normal 3 3 2 3 2 5 2 4 3" xfId="36655"/>
    <cellStyle name="Normal 3 3 2 3 2 5 2 5" xfId="18566"/>
    <cellStyle name="Normal 3 3 2 3 2 5 2 5 2" xfId="48478"/>
    <cellStyle name="Normal 3 3 2 3 2 5 2 6" xfId="36648"/>
    <cellStyle name="Normal 3 3 2 3 2 5 3" xfId="6742"/>
    <cellStyle name="Normal 3 3 2 3 2 5 3 2" xfId="6743"/>
    <cellStyle name="Normal 3 3 2 3 2 5 3 2 2" xfId="6744"/>
    <cellStyle name="Normal 3 3 2 3 2 5 3 2 2 2" xfId="6745"/>
    <cellStyle name="Normal 3 3 2 3 2 5 3 2 2 2 2" xfId="26050"/>
    <cellStyle name="Normal 3 3 2 3 2 5 3 2 2 2 2 2" xfId="55962"/>
    <cellStyle name="Normal 3 3 2 3 2 5 3 2 2 2 3" xfId="36659"/>
    <cellStyle name="Normal 3 3 2 3 2 5 3 2 2 3" xfId="18572"/>
    <cellStyle name="Normal 3 3 2 3 2 5 3 2 2 3 2" xfId="48484"/>
    <cellStyle name="Normal 3 3 2 3 2 5 3 2 2 4" xfId="36658"/>
    <cellStyle name="Normal 3 3 2 3 2 5 3 2 3" xfId="6746"/>
    <cellStyle name="Normal 3 3 2 3 2 5 3 2 3 2" xfId="26049"/>
    <cellStyle name="Normal 3 3 2 3 2 5 3 2 3 2 2" xfId="55961"/>
    <cellStyle name="Normal 3 3 2 3 2 5 3 2 3 3" xfId="36660"/>
    <cellStyle name="Normal 3 3 2 3 2 5 3 2 4" xfId="18571"/>
    <cellStyle name="Normal 3 3 2 3 2 5 3 2 4 2" xfId="48483"/>
    <cellStyle name="Normal 3 3 2 3 2 5 3 2 5" xfId="36657"/>
    <cellStyle name="Normal 3 3 2 3 2 5 3 3" xfId="6747"/>
    <cellStyle name="Normal 3 3 2 3 2 5 3 3 2" xfId="6748"/>
    <cellStyle name="Normal 3 3 2 3 2 5 3 3 2 2" xfId="26051"/>
    <cellStyle name="Normal 3 3 2 3 2 5 3 3 2 2 2" xfId="55963"/>
    <cellStyle name="Normal 3 3 2 3 2 5 3 3 2 3" xfId="36662"/>
    <cellStyle name="Normal 3 3 2 3 2 5 3 3 3" xfId="18573"/>
    <cellStyle name="Normal 3 3 2 3 2 5 3 3 3 2" xfId="48485"/>
    <cellStyle name="Normal 3 3 2 3 2 5 3 3 4" xfId="36661"/>
    <cellStyle name="Normal 3 3 2 3 2 5 3 4" xfId="6749"/>
    <cellStyle name="Normal 3 3 2 3 2 5 3 4 2" xfId="26048"/>
    <cellStyle name="Normal 3 3 2 3 2 5 3 4 2 2" xfId="55960"/>
    <cellStyle name="Normal 3 3 2 3 2 5 3 4 3" xfId="36663"/>
    <cellStyle name="Normal 3 3 2 3 2 5 3 5" xfId="18570"/>
    <cellStyle name="Normal 3 3 2 3 2 5 3 5 2" xfId="48482"/>
    <cellStyle name="Normal 3 3 2 3 2 5 3 6" xfId="36656"/>
    <cellStyle name="Normal 3 3 2 3 2 5 4" xfId="6750"/>
    <cellStyle name="Normal 3 3 2 3 2 5 4 2" xfId="6751"/>
    <cellStyle name="Normal 3 3 2 3 2 5 4 2 2" xfId="6752"/>
    <cellStyle name="Normal 3 3 2 3 2 5 4 2 2 2" xfId="26053"/>
    <cellStyle name="Normal 3 3 2 3 2 5 4 2 2 2 2" xfId="55965"/>
    <cellStyle name="Normal 3 3 2 3 2 5 4 2 2 3" xfId="36666"/>
    <cellStyle name="Normal 3 3 2 3 2 5 4 2 3" xfId="18575"/>
    <cellStyle name="Normal 3 3 2 3 2 5 4 2 3 2" xfId="48487"/>
    <cellStyle name="Normal 3 3 2 3 2 5 4 2 4" xfId="36665"/>
    <cellStyle name="Normal 3 3 2 3 2 5 4 3" xfId="6753"/>
    <cellStyle name="Normal 3 3 2 3 2 5 4 3 2" xfId="26052"/>
    <cellStyle name="Normal 3 3 2 3 2 5 4 3 2 2" xfId="55964"/>
    <cellStyle name="Normal 3 3 2 3 2 5 4 3 3" xfId="36667"/>
    <cellStyle name="Normal 3 3 2 3 2 5 4 4" xfId="18574"/>
    <cellStyle name="Normal 3 3 2 3 2 5 4 4 2" xfId="48486"/>
    <cellStyle name="Normal 3 3 2 3 2 5 4 5" xfId="36664"/>
    <cellStyle name="Normal 3 3 2 3 2 5 5" xfId="6754"/>
    <cellStyle name="Normal 3 3 2 3 2 5 5 2" xfId="6755"/>
    <cellStyle name="Normal 3 3 2 3 2 5 5 2 2" xfId="26054"/>
    <cellStyle name="Normal 3 3 2 3 2 5 5 2 2 2" xfId="55966"/>
    <cellStyle name="Normal 3 3 2 3 2 5 5 2 3" xfId="36669"/>
    <cellStyle name="Normal 3 3 2 3 2 5 5 3" xfId="18576"/>
    <cellStyle name="Normal 3 3 2 3 2 5 5 3 2" xfId="48488"/>
    <cellStyle name="Normal 3 3 2 3 2 5 5 4" xfId="36668"/>
    <cellStyle name="Normal 3 3 2 3 2 5 6" xfId="6756"/>
    <cellStyle name="Normal 3 3 2 3 2 5 6 2" xfId="22707"/>
    <cellStyle name="Normal 3 3 2 3 2 5 6 2 2" xfId="52619"/>
    <cellStyle name="Normal 3 3 2 3 2 5 6 3" xfId="36670"/>
    <cellStyle name="Normal 3 3 2 3 2 5 7" xfId="15229"/>
    <cellStyle name="Normal 3 3 2 3 2 5 7 2" xfId="45141"/>
    <cellStyle name="Normal 3 3 2 3 2 5 8" xfId="30185"/>
    <cellStyle name="Normal 3 3 2 3 2 6" xfId="488"/>
    <cellStyle name="Normal 3 3 2 3 2 6 2" xfId="6757"/>
    <cellStyle name="Normal 3 3 2 3 2 6 2 2" xfId="6758"/>
    <cellStyle name="Normal 3 3 2 3 2 6 2 2 2" xfId="6759"/>
    <cellStyle name="Normal 3 3 2 3 2 6 2 2 2 2" xfId="6760"/>
    <cellStyle name="Normal 3 3 2 3 2 6 2 2 2 2 2" xfId="26057"/>
    <cellStyle name="Normal 3 3 2 3 2 6 2 2 2 2 2 2" xfId="55969"/>
    <cellStyle name="Normal 3 3 2 3 2 6 2 2 2 2 3" xfId="36674"/>
    <cellStyle name="Normal 3 3 2 3 2 6 2 2 2 3" xfId="18579"/>
    <cellStyle name="Normal 3 3 2 3 2 6 2 2 2 3 2" xfId="48491"/>
    <cellStyle name="Normal 3 3 2 3 2 6 2 2 2 4" xfId="36673"/>
    <cellStyle name="Normal 3 3 2 3 2 6 2 2 3" xfId="6761"/>
    <cellStyle name="Normal 3 3 2 3 2 6 2 2 3 2" xfId="26056"/>
    <cellStyle name="Normal 3 3 2 3 2 6 2 2 3 2 2" xfId="55968"/>
    <cellStyle name="Normal 3 3 2 3 2 6 2 2 3 3" xfId="36675"/>
    <cellStyle name="Normal 3 3 2 3 2 6 2 2 4" xfId="18578"/>
    <cellStyle name="Normal 3 3 2 3 2 6 2 2 4 2" xfId="48490"/>
    <cellStyle name="Normal 3 3 2 3 2 6 2 2 5" xfId="36672"/>
    <cellStyle name="Normal 3 3 2 3 2 6 2 3" xfId="6762"/>
    <cellStyle name="Normal 3 3 2 3 2 6 2 3 2" xfId="6763"/>
    <cellStyle name="Normal 3 3 2 3 2 6 2 3 2 2" xfId="26058"/>
    <cellStyle name="Normal 3 3 2 3 2 6 2 3 2 2 2" xfId="55970"/>
    <cellStyle name="Normal 3 3 2 3 2 6 2 3 2 3" xfId="36677"/>
    <cellStyle name="Normal 3 3 2 3 2 6 2 3 3" xfId="18580"/>
    <cellStyle name="Normal 3 3 2 3 2 6 2 3 3 2" xfId="48492"/>
    <cellStyle name="Normal 3 3 2 3 2 6 2 3 4" xfId="36676"/>
    <cellStyle name="Normal 3 3 2 3 2 6 2 4" xfId="6764"/>
    <cellStyle name="Normal 3 3 2 3 2 6 2 4 2" xfId="26055"/>
    <cellStyle name="Normal 3 3 2 3 2 6 2 4 2 2" xfId="55967"/>
    <cellStyle name="Normal 3 3 2 3 2 6 2 4 3" xfId="36678"/>
    <cellStyle name="Normal 3 3 2 3 2 6 2 5" xfId="18577"/>
    <cellStyle name="Normal 3 3 2 3 2 6 2 5 2" xfId="48489"/>
    <cellStyle name="Normal 3 3 2 3 2 6 2 6" xfId="36671"/>
    <cellStyle name="Normal 3 3 2 3 2 6 3" xfId="6765"/>
    <cellStyle name="Normal 3 3 2 3 2 6 3 2" xfId="6766"/>
    <cellStyle name="Normal 3 3 2 3 2 6 3 2 2" xfId="6767"/>
    <cellStyle name="Normal 3 3 2 3 2 6 3 2 2 2" xfId="26060"/>
    <cellStyle name="Normal 3 3 2 3 2 6 3 2 2 2 2" xfId="55972"/>
    <cellStyle name="Normal 3 3 2 3 2 6 3 2 2 3" xfId="36681"/>
    <cellStyle name="Normal 3 3 2 3 2 6 3 2 3" xfId="18582"/>
    <cellStyle name="Normal 3 3 2 3 2 6 3 2 3 2" xfId="48494"/>
    <cellStyle name="Normal 3 3 2 3 2 6 3 2 4" xfId="36680"/>
    <cellStyle name="Normal 3 3 2 3 2 6 3 3" xfId="6768"/>
    <cellStyle name="Normal 3 3 2 3 2 6 3 3 2" xfId="26059"/>
    <cellStyle name="Normal 3 3 2 3 2 6 3 3 2 2" xfId="55971"/>
    <cellStyle name="Normal 3 3 2 3 2 6 3 3 3" xfId="36682"/>
    <cellStyle name="Normal 3 3 2 3 2 6 3 4" xfId="18581"/>
    <cellStyle name="Normal 3 3 2 3 2 6 3 4 2" xfId="48493"/>
    <cellStyle name="Normal 3 3 2 3 2 6 3 5" xfId="36679"/>
    <cellStyle name="Normal 3 3 2 3 2 6 4" xfId="6769"/>
    <cellStyle name="Normal 3 3 2 3 2 6 4 2" xfId="6770"/>
    <cellStyle name="Normal 3 3 2 3 2 6 4 2 2" xfId="26061"/>
    <cellStyle name="Normal 3 3 2 3 2 6 4 2 2 2" xfId="55973"/>
    <cellStyle name="Normal 3 3 2 3 2 6 4 2 3" xfId="36684"/>
    <cellStyle name="Normal 3 3 2 3 2 6 4 3" xfId="18583"/>
    <cellStyle name="Normal 3 3 2 3 2 6 4 3 2" xfId="48495"/>
    <cellStyle name="Normal 3 3 2 3 2 6 4 4" xfId="36683"/>
    <cellStyle name="Normal 3 3 2 3 2 6 5" xfId="6771"/>
    <cellStyle name="Normal 3 3 2 3 2 6 5 2" xfId="22951"/>
    <cellStyle name="Normal 3 3 2 3 2 6 5 2 2" xfId="52863"/>
    <cellStyle name="Normal 3 3 2 3 2 6 5 3" xfId="36685"/>
    <cellStyle name="Normal 3 3 2 3 2 6 6" xfId="15473"/>
    <cellStyle name="Normal 3 3 2 3 2 6 6 2" xfId="45385"/>
    <cellStyle name="Normal 3 3 2 3 2 6 7" xfId="30429"/>
    <cellStyle name="Normal 3 3 2 3 2 7" xfId="613"/>
    <cellStyle name="Normal 3 3 2 3 2 7 2" xfId="6772"/>
    <cellStyle name="Normal 3 3 2 3 2 7 2 2" xfId="6773"/>
    <cellStyle name="Normal 3 3 2 3 2 7 2 2 2" xfId="6774"/>
    <cellStyle name="Normal 3 3 2 3 2 7 2 2 2 2" xfId="6775"/>
    <cellStyle name="Normal 3 3 2 3 2 7 2 2 2 2 2" xfId="26064"/>
    <cellStyle name="Normal 3 3 2 3 2 7 2 2 2 2 2 2" xfId="55976"/>
    <cellStyle name="Normal 3 3 2 3 2 7 2 2 2 2 3" xfId="36689"/>
    <cellStyle name="Normal 3 3 2 3 2 7 2 2 2 3" xfId="18586"/>
    <cellStyle name="Normal 3 3 2 3 2 7 2 2 2 3 2" xfId="48498"/>
    <cellStyle name="Normal 3 3 2 3 2 7 2 2 2 4" xfId="36688"/>
    <cellStyle name="Normal 3 3 2 3 2 7 2 2 3" xfId="6776"/>
    <cellStyle name="Normal 3 3 2 3 2 7 2 2 3 2" xfId="26063"/>
    <cellStyle name="Normal 3 3 2 3 2 7 2 2 3 2 2" xfId="55975"/>
    <cellStyle name="Normal 3 3 2 3 2 7 2 2 3 3" xfId="36690"/>
    <cellStyle name="Normal 3 3 2 3 2 7 2 2 4" xfId="18585"/>
    <cellStyle name="Normal 3 3 2 3 2 7 2 2 4 2" xfId="48497"/>
    <cellStyle name="Normal 3 3 2 3 2 7 2 2 5" xfId="36687"/>
    <cellStyle name="Normal 3 3 2 3 2 7 2 3" xfId="6777"/>
    <cellStyle name="Normal 3 3 2 3 2 7 2 3 2" xfId="6778"/>
    <cellStyle name="Normal 3 3 2 3 2 7 2 3 2 2" xfId="26065"/>
    <cellStyle name="Normal 3 3 2 3 2 7 2 3 2 2 2" xfId="55977"/>
    <cellStyle name="Normal 3 3 2 3 2 7 2 3 2 3" xfId="36692"/>
    <cellStyle name="Normal 3 3 2 3 2 7 2 3 3" xfId="18587"/>
    <cellStyle name="Normal 3 3 2 3 2 7 2 3 3 2" xfId="48499"/>
    <cellStyle name="Normal 3 3 2 3 2 7 2 3 4" xfId="36691"/>
    <cellStyle name="Normal 3 3 2 3 2 7 2 4" xfId="6779"/>
    <cellStyle name="Normal 3 3 2 3 2 7 2 4 2" xfId="26062"/>
    <cellStyle name="Normal 3 3 2 3 2 7 2 4 2 2" xfId="55974"/>
    <cellStyle name="Normal 3 3 2 3 2 7 2 4 3" xfId="36693"/>
    <cellStyle name="Normal 3 3 2 3 2 7 2 5" xfId="18584"/>
    <cellStyle name="Normal 3 3 2 3 2 7 2 5 2" xfId="48496"/>
    <cellStyle name="Normal 3 3 2 3 2 7 2 6" xfId="36686"/>
    <cellStyle name="Normal 3 3 2 3 2 7 3" xfId="6780"/>
    <cellStyle name="Normal 3 3 2 3 2 7 3 2" xfId="6781"/>
    <cellStyle name="Normal 3 3 2 3 2 7 3 2 2" xfId="6782"/>
    <cellStyle name="Normal 3 3 2 3 2 7 3 2 2 2" xfId="26067"/>
    <cellStyle name="Normal 3 3 2 3 2 7 3 2 2 2 2" xfId="55979"/>
    <cellStyle name="Normal 3 3 2 3 2 7 3 2 2 3" xfId="36696"/>
    <cellStyle name="Normal 3 3 2 3 2 7 3 2 3" xfId="18589"/>
    <cellStyle name="Normal 3 3 2 3 2 7 3 2 3 2" xfId="48501"/>
    <cellStyle name="Normal 3 3 2 3 2 7 3 2 4" xfId="36695"/>
    <cellStyle name="Normal 3 3 2 3 2 7 3 3" xfId="6783"/>
    <cellStyle name="Normal 3 3 2 3 2 7 3 3 2" xfId="26066"/>
    <cellStyle name="Normal 3 3 2 3 2 7 3 3 2 2" xfId="55978"/>
    <cellStyle name="Normal 3 3 2 3 2 7 3 3 3" xfId="36697"/>
    <cellStyle name="Normal 3 3 2 3 2 7 3 4" xfId="18588"/>
    <cellStyle name="Normal 3 3 2 3 2 7 3 4 2" xfId="48500"/>
    <cellStyle name="Normal 3 3 2 3 2 7 3 5" xfId="36694"/>
    <cellStyle name="Normal 3 3 2 3 2 7 4" xfId="6784"/>
    <cellStyle name="Normal 3 3 2 3 2 7 4 2" xfId="6785"/>
    <cellStyle name="Normal 3 3 2 3 2 7 4 2 2" xfId="26068"/>
    <cellStyle name="Normal 3 3 2 3 2 7 4 2 2 2" xfId="55980"/>
    <cellStyle name="Normal 3 3 2 3 2 7 4 2 3" xfId="36699"/>
    <cellStyle name="Normal 3 3 2 3 2 7 4 3" xfId="18590"/>
    <cellStyle name="Normal 3 3 2 3 2 7 4 3 2" xfId="48502"/>
    <cellStyle name="Normal 3 3 2 3 2 7 4 4" xfId="36698"/>
    <cellStyle name="Normal 3 3 2 3 2 7 5" xfId="6786"/>
    <cellStyle name="Normal 3 3 2 3 2 7 5 2" xfId="23076"/>
    <cellStyle name="Normal 3 3 2 3 2 7 5 2 2" xfId="52988"/>
    <cellStyle name="Normal 3 3 2 3 2 7 5 3" xfId="36700"/>
    <cellStyle name="Normal 3 3 2 3 2 7 6" xfId="15598"/>
    <cellStyle name="Normal 3 3 2 3 2 7 6 2" xfId="45510"/>
    <cellStyle name="Normal 3 3 2 3 2 7 7" xfId="30554"/>
    <cellStyle name="Normal 3 3 2 3 2 8" xfId="6787"/>
    <cellStyle name="Normal 3 3 2 3 2 8 2" xfId="6788"/>
    <cellStyle name="Normal 3 3 2 3 2 8 2 2" xfId="6789"/>
    <cellStyle name="Normal 3 3 2 3 2 8 2 2 2" xfId="6790"/>
    <cellStyle name="Normal 3 3 2 3 2 8 2 2 2 2" xfId="6791"/>
    <cellStyle name="Normal 3 3 2 3 2 8 2 2 2 2 2" xfId="26072"/>
    <cellStyle name="Normal 3 3 2 3 2 8 2 2 2 2 2 2" xfId="55984"/>
    <cellStyle name="Normal 3 3 2 3 2 8 2 2 2 2 3" xfId="36705"/>
    <cellStyle name="Normal 3 3 2 3 2 8 2 2 2 3" xfId="18594"/>
    <cellStyle name="Normal 3 3 2 3 2 8 2 2 2 3 2" xfId="48506"/>
    <cellStyle name="Normal 3 3 2 3 2 8 2 2 2 4" xfId="36704"/>
    <cellStyle name="Normal 3 3 2 3 2 8 2 2 3" xfId="6792"/>
    <cellStyle name="Normal 3 3 2 3 2 8 2 2 3 2" xfId="26071"/>
    <cellStyle name="Normal 3 3 2 3 2 8 2 2 3 2 2" xfId="55983"/>
    <cellStyle name="Normal 3 3 2 3 2 8 2 2 3 3" xfId="36706"/>
    <cellStyle name="Normal 3 3 2 3 2 8 2 2 4" xfId="18593"/>
    <cellStyle name="Normal 3 3 2 3 2 8 2 2 4 2" xfId="48505"/>
    <cellStyle name="Normal 3 3 2 3 2 8 2 2 5" xfId="36703"/>
    <cellStyle name="Normal 3 3 2 3 2 8 2 3" xfId="6793"/>
    <cellStyle name="Normal 3 3 2 3 2 8 2 3 2" xfId="6794"/>
    <cellStyle name="Normal 3 3 2 3 2 8 2 3 2 2" xfId="26073"/>
    <cellStyle name="Normal 3 3 2 3 2 8 2 3 2 2 2" xfId="55985"/>
    <cellStyle name="Normal 3 3 2 3 2 8 2 3 2 3" xfId="36708"/>
    <cellStyle name="Normal 3 3 2 3 2 8 2 3 3" xfId="18595"/>
    <cellStyle name="Normal 3 3 2 3 2 8 2 3 3 2" xfId="48507"/>
    <cellStyle name="Normal 3 3 2 3 2 8 2 3 4" xfId="36707"/>
    <cellStyle name="Normal 3 3 2 3 2 8 2 4" xfId="6795"/>
    <cellStyle name="Normal 3 3 2 3 2 8 2 4 2" xfId="26070"/>
    <cellStyle name="Normal 3 3 2 3 2 8 2 4 2 2" xfId="55982"/>
    <cellStyle name="Normal 3 3 2 3 2 8 2 4 3" xfId="36709"/>
    <cellStyle name="Normal 3 3 2 3 2 8 2 5" xfId="18592"/>
    <cellStyle name="Normal 3 3 2 3 2 8 2 5 2" xfId="48504"/>
    <cellStyle name="Normal 3 3 2 3 2 8 2 6" xfId="36702"/>
    <cellStyle name="Normal 3 3 2 3 2 8 3" xfId="6796"/>
    <cellStyle name="Normal 3 3 2 3 2 8 3 2" xfId="6797"/>
    <cellStyle name="Normal 3 3 2 3 2 8 3 2 2" xfId="6798"/>
    <cellStyle name="Normal 3 3 2 3 2 8 3 2 2 2" xfId="26075"/>
    <cellStyle name="Normal 3 3 2 3 2 8 3 2 2 2 2" xfId="55987"/>
    <cellStyle name="Normal 3 3 2 3 2 8 3 2 2 3" xfId="36712"/>
    <cellStyle name="Normal 3 3 2 3 2 8 3 2 3" xfId="18597"/>
    <cellStyle name="Normal 3 3 2 3 2 8 3 2 3 2" xfId="48509"/>
    <cellStyle name="Normal 3 3 2 3 2 8 3 2 4" xfId="36711"/>
    <cellStyle name="Normal 3 3 2 3 2 8 3 3" xfId="6799"/>
    <cellStyle name="Normal 3 3 2 3 2 8 3 3 2" xfId="26074"/>
    <cellStyle name="Normal 3 3 2 3 2 8 3 3 2 2" xfId="55986"/>
    <cellStyle name="Normal 3 3 2 3 2 8 3 3 3" xfId="36713"/>
    <cellStyle name="Normal 3 3 2 3 2 8 3 4" xfId="18596"/>
    <cellStyle name="Normal 3 3 2 3 2 8 3 4 2" xfId="48508"/>
    <cellStyle name="Normal 3 3 2 3 2 8 3 5" xfId="36710"/>
    <cellStyle name="Normal 3 3 2 3 2 8 4" xfId="6800"/>
    <cellStyle name="Normal 3 3 2 3 2 8 4 2" xfId="6801"/>
    <cellStyle name="Normal 3 3 2 3 2 8 4 2 2" xfId="26076"/>
    <cellStyle name="Normal 3 3 2 3 2 8 4 2 2 2" xfId="55988"/>
    <cellStyle name="Normal 3 3 2 3 2 8 4 2 3" xfId="36715"/>
    <cellStyle name="Normal 3 3 2 3 2 8 4 3" xfId="18598"/>
    <cellStyle name="Normal 3 3 2 3 2 8 4 3 2" xfId="48510"/>
    <cellStyle name="Normal 3 3 2 3 2 8 4 4" xfId="36714"/>
    <cellStyle name="Normal 3 3 2 3 2 8 5" xfId="6802"/>
    <cellStyle name="Normal 3 3 2 3 2 8 5 2" xfId="26069"/>
    <cellStyle name="Normal 3 3 2 3 2 8 5 2 2" xfId="55981"/>
    <cellStyle name="Normal 3 3 2 3 2 8 5 3" xfId="36716"/>
    <cellStyle name="Normal 3 3 2 3 2 8 6" xfId="18591"/>
    <cellStyle name="Normal 3 3 2 3 2 8 6 2" xfId="48503"/>
    <cellStyle name="Normal 3 3 2 3 2 8 7" xfId="36701"/>
    <cellStyle name="Normal 3 3 2 3 2 9" xfId="6803"/>
    <cellStyle name="Normal 3 3 2 3 2 9 2" xfId="6804"/>
    <cellStyle name="Normal 3 3 2 3 2 9 2 2" xfId="6805"/>
    <cellStyle name="Normal 3 3 2 3 2 9 2 2 2" xfId="6806"/>
    <cellStyle name="Normal 3 3 2 3 2 9 2 2 2 2" xfId="26079"/>
    <cellStyle name="Normal 3 3 2 3 2 9 2 2 2 2 2" xfId="55991"/>
    <cellStyle name="Normal 3 3 2 3 2 9 2 2 2 3" xfId="36720"/>
    <cellStyle name="Normal 3 3 2 3 2 9 2 2 3" xfId="18601"/>
    <cellStyle name="Normal 3 3 2 3 2 9 2 2 3 2" xfId="48513"/>
    <cellStyle name="Normal 3 3 2 3 2 9 2 2 4" xfId="36719"/>
    <cellStyle name="Normal 3 3 2 3 2 9 2 3" xfId="6807"/>
    <cellStyle name="Normal 3 3 2 3 2 9 2 3 2" xfId="26078"/>
    <cellStyle name="Normal 3 3 2 3 2 9 2 3 2 2" xfId="55990"/>
    <cellStyle name="Normal 3 3 2 3 2 9 2 3 3" xfId="36721"/>
    <cellStyle name="Normal 3 3 2 3 2 9 2 4" xfId="18600"/>
    <cellStyle name="Normal 3 3 2 3 2 9 2 4 2" xfId="48512"/>
    <cellStyle name="Normal 3 3 2 3 2 9 2 5" xfId="36718"/>
    <cellStyle name="Normal 3 3 2 3 2 9 3" xfId="6808"/>
    <cellStyle name="Normal 3 3 2 3 2 9 3 2" xfId="6809"/>
    <cellStyle name="Normal 3 3 2 3 2 9 3 2 2" xfId="26080"/>
    <cellStyle name="Normal 3 3 2 3 2 9 3 2 2 2" xfId="55992"/>
    <cellStyle name="Normal 3 3 2 3 2 9 3 2 3" xfId="36723"/>
    <cellStyle name="Normal 3 3 2 3 2 9 3 3" xfId="18602"/>
    <cellStyle name="Normal 3 3 2 3 2 9 3 3 2" xfId="48514"/>
    <cellStyle name="Normal 3 3 2 3 2 9 3 4" xfId="36722"/>
    <cellStyle name="Normal 3 3 2 3 2 9 4" xfId="6810"/>
    <cellStyle name="Normal 3 3 2 3 2 9 4 2" xfId="26077"/>
    <cellStyle name="Normal 3 3 2 3 2 9 4 2 2" xfId="55989"/>
    <cellStyle name="Normal 3 3 2 3 2 9 4 3" xfId="36724"/>
    <cellStyle name="Normal 3 3 2 3 2 9 5" xfId="18599"/>
    <cellStyle name="Normal 3 3 2 3 2 9 5 2" xfId="48511"/>
    <cellStyle name="Normal 3 3 2 3 2 9 6" xfId="36717"/>
    <cellStyle name="Normal 3 3 2 3 3" xfId="149"/>
    <cellStyle name="Normal 3 3 2 3 3 10" xfId="6811"/>
    <cellStyle name="Normal 3 3 2 3 3 10 2" xfId="6812"/>
    <cellStyle name="Normal 3 3 2 3 3 10 2 2" xfId="26081"/>
    <cellStyle name="Normal 3 3 2 3 3 10 2 2 2" xfId="55993"/>
    <cellStyle name="Normal 3 3 2 3 3 10 2 3" xfId="36726"/>
    <cellStyle name="Normal 3 3 2 3 3 10 3" xfId="18603"/>
    <cellStyle name="Normal 3 3 2 3 3 10 3 2" xfId="48515"/>
    <cellStyle name="Normal 3 3 2 3 3 10 4" xfId="36725"/>
    <cellStyle name="Normal 3 3 2 3 3 11" xfId="6813"/>
    <cellStyle name="Normal 3 3 2 3 3 11 2" xfId="22613"/>
    <cellStyle name="Normal 3 3 2 3 3 11 2 2" xfId="52525"/>
    <cellStyle name="Normal 3 3 2 3 3 11 3" xfId="36727"/>
    <cellStyle name="Normal 3 3 2 3 3 12" xfId="15135"/>
    <cellStyle name="Normal 3 3 2 3 3 12 2" xfId="45047"/>
    <cellStyle name="Normal 3 3 2 3 3 13" xfId="30091"/>
    <cellStyle name="Normal 3 3 2 3 3 14" xfId="60009"/>
    <cellStyle name="Normal 3 3 2 3 3 2" xfId="404"/>
    <cellStyle name="Normal 3 3 2 3 3 2 2" xfId="6814"/>
    <cellStyle name="Normal 3 3 2 3 3 2 2 2" xfId="6815"/>
    <cellStyle name="Normal 3 3 2 3 3 2 2 2 2" xfId="6816"/>
    <cellStyle name="Normal 3 3 2 3 3 2 2 2 2 2" xfId="6817"/>
    <cellStyle name="Normal 3 3 2 3 3 2 2 2 2 2 2" xfId="26084"/>
    <cellStyle name="Normal 3 3 2 3 3 2 2 2 2 2 2 2" xfId="55996"/>
    <cellStyle name="Normal 3 3 2 3 3 2 2 2 2 2 3" xfId="36731"/>
    <cellStyle name="Normal 3 3 2 3 3 2 2 2 2 3" xfId="18606"/>
    <cellStyle name="Normal 3 3 2 3 3 2 2 2 2 3 2" xfId="48518"/>
    <cellStyle name="Normal 3 3 2 3 3 2 2 2 2 4" xfId="36730"/>
    <cellStyle name="Normal 3 3 2 3 3 2 2 2 3" xfId="6818"/>
    <cellStyle name="Normal 3 3 2 3 3 2 2 2 3 2" xfId="26083"/>
    <cellStyle name="Normal 3 3 2 3 3 2 2 2 3 2 2" xfId="55995"/>
    <cellStyle name="Normal 3 3 2 3 3 2 2 2 3 3" xfId="36732"/>
    <cellStyle name="Normal 3 3 2 3 3 2 2 2 4" xfId="18605"/>
    <cellStyle name="Normal 3 3 2 3 3 2 2 2 4 2" xfId="48517"/>
    <cellStyle name="Normal 3 3 2 3 3 2 2 2 5" xfId="36729"/>
    <cellStyle name="Normal 3 3 2 3 3 2 2 3" xfId="6819"/>
    <cellStyle name="Normal 3 3 2 3 3 2 2 3 2" xfId="6820"/>
    <cellStyle name="Normal 3 3 2 3 3 2 2 3 2 2" xfId="26085"/>
    <cellStyle name="Normal 3 3 2 3 3 2 2 3 2 2 2" xfId="55997"/>
    <cellStyle name="Normal 3 3 2 3 3 2 2 3 2 3" xfId="36734"/>
    <cellStyle name="Normal 3 3 2 3 3 2 2 3 3" xfId="18607"/>
    <cellStyle name="Normal 3 3 2 3 3 2 2 3 3 2" xfId="48519"/>
    <cellStyle name="Normal 3 3 2 3 3 2 2 3 4" xfId="36733"/>
    <cellStyle name="Normal 3 3 2 3 3 2 2 4" xfId="6821"/>
    <cellStyle name="Normal 3 3 2 3 3 2 2 4 2" xfId="26082"/>
    <cellStyle name="Normal 3 3 2 3 3 2 2 4 2 2" xfId="55994"/>
    <cellStyle name="Normal 3 3 2 3 3 2 2 4 3" xfId="36735"/>
    <cellStyle name="Normal 3 3 2 3 3 2 2 5" xfId="18604"/>
    <cellStyle name="Normal 3 3 2 3 3 2 2 5 2" xfId="48516"/>
    <cellStyle name="Normal 3 3 2 3 3 2 2 6" xfId="36728"/>
    <cellStyle name="Normal 3 3 2 3 3 2 3" xfId="6822"/>
    <cellStyle name="Normal 3 3 2 3 3 2 3 2" xfId="6823"/>
    <cellStyle name="Normal 3 3 2 3 3 2 3 2 2" xfId="6824"/>
    <cellStyle name="Normal 3 3 2 3 3 2 3 2 2 2" xfId="6825"/>
    <cellStyle name="Normal 3 3 2 3 3 2 3 2 2 2 2" xfId="26088"/>
    <cellStyle name="Normal 3 3 2 3 3 2 3 2 2 2 2 2" xfId="56000"/>
    <cellStyle name="Normal 3 3 2 3 3 2 3 2 2 2 3" xfId="36739"/>
    <cellStyle name="Normal 3 3 2 3 3 2 3 2 2 3" xfId="18610"/>
    <cellStyle name="Normal 3 3 2 3 3 2 3 2 2 3 2" xfId="48522"/>
    <cellStyle name="Normal 3 3 2 3 3 2 3 2 2 4" xfId="36738"/>
    <cellStyle name="Normal 3 3 2 3 3 2 3 2 3" xfId="6826"/>
    <cellStyle name="Normal 3 3 2 3 3 2 3 2 3 2" xfId="26087"/>
    <cellStyle name="Normal 3 3 2 3 3 2 3 2 3 2 2" xfId="55999"/>
    <cellStyle name="Normal 3 3 2 3 3 2 3 2 3 3" xfId="36740"/>
    <cellStyle name="Normal 3 3 2 3 3 2 3 2 4" xfId="18609"/>
    <cellStyle name="Normal 3 3 2 3 3 2 3 2 4 2" xfId="48521"/>
    <cellStyle name="Normal 3 3 2 3 3 2 3 2 5" xfId="36737"/>
    <cellStyle name="Normal 3 3 2 3 3 2 3 3" xfId="6827"/>
    <cellStyle name="Normal 3 3 2 3 3 2 3 3 2" xfId="6828"/>
    <cellStyle name="Normal 3 3 2 3 3 2 3 3 2 2" xfId="26089"/>
    <cellStyle name="Normal 3 3 2 3 3 2 3 3 2 2 2" xfId="56001"/>
    <cellStyle name="Normal 3 3 2 3 3 2 3 3 2 3" xfId="36742"/>
    <cellStyle name="Normal 3 3 2 3 3 2 3 3 3" xfId="18611"/>
    <cellStyle name="Normal 3 3 2 3 3 2 3 3 3 2" xfId="48523"/>
    <cellStyle name="Normal 3 3 2 3 3 2 3 3 4" xfId="36741"/>
    <cellStyle name="Normal 3 3 2 3 3 2 3 4" xfId="6829"/>
    <cellStyle name="Normal 3 3 2 3 3 2 3 4 2" xfId="26086"/>
    <cellStyle name="Normal 3 3 2 3 3 2 3 4 2 2" xfId="55998"/>
    <cellStyle name="Normal 3 3 2 3 3 2 3 4 3" xfId="36743"/>
    <cellStyle name="Normal 3 3 2 3 3 2 3 5" xfId="18608"/>
    <cellStyle name="Normal 3 3 2 3 3 2 3 5 2" xfId="48520"/>
    <cellStyle name="Normal 3 3 2 3 3 2 3 6" xfId="36736"/>
    <cellStyle name="Normal 3 3 2 3 3 2 4" xfId="6830"/>
    <cellStyle name="Normal 3 3 2 3 3 2 4 2" xfId="6831"/>
    <cellStyle name="Normal 3 3 2 3 3 2 4 2 2" xfId="6832"/>
    <cellStyle name="Normal 3 3 2 3 3 2 4 2 2 2" xfId="26091"/>
    <cellStyle name="Normal 3 3 2 3 3 2 4 2 2 2 2" xfId="56003"/>
    <cellStyle name="Normal 3 3 2 3 3 2 4 2 2 3" xfId="36746"/>
    <cellStyle name="Normal 3 3 2 3 3 2 4 2 3" xfId="18613"/>
    <cellStyle name="Normal 3 3 2 3 3 2 4 2 3 2" xfId="48525"/>
    <cellStyle name="Normal 3 3 2 3 3 2 4 2 4" xfId="36745"/>
    <cellStyle name="Normal 3 3 2 3 3 2 4 3" xfId="6833"/>
    <cellStyle name="Normal 3 3 2 3 3 2 4 3 2" xfId="26090"/>
    <cellStyle name="Normal 3 3 2 3 3 2 4 3 2 2" xfId="56002"/>
    <cellStyle name="Normal 3 3 2 3 3 2 4 3 3" xfId="36747"/>
    <cellStyle name="Normal 3 3 2 3 3 2 4 4" xfId="18612"/>
    <cellStyle name="Normal 3 3 2 3 3 2 4 4 2" xfId="48524"/>
    <cellStyle name="Normal 3 3 2 3 3 2 4 5" xfId="36744"/>
    <cellStyle name="Normal 3 3 2 3 3 2 5" xfId="6834"/>
    <cellStyle name="Normal 3 3 2 3 3 2 5 2" xfId="6835"/>
    <cellStyle name="Normal 3 3 2 3 3 2 5 2 2" xfId="26092"/>
    <cellStyle name="Normal 3 3 2 3 3 2 5 2 2 2" xfId="56004"/>
    <cellStyle name="Normal 3 3 2 3 3 2 5 2 3" xfId="36749"/>
    <cellStyle name="Normal 3 3 2 3 3 2 5 3" xfId="18614"/>
    <cellStyle name="Normal 3 3 2 3 3 2 5 3 2" xfId="48526"/>
    <cellStyle name="Normal 3 3 2 3 3 2 5 4" xfId="36748"/>
    <cellStyle name="Normal 3 3 2 3 3 2 6" xfId="6836"/>
    <cellStyle name="Normal 3 3 2 3 3 2 6 2" xfId="22867"/>
    <cellStyle name="Normal 3 3 2 3 3 2 6 2 2" xfId="52779"/>
    <cellStyle name="Normal 3 3 2 3 3 2 6 3" xfId="36750"/>
    <cellStyle name="Normal 3 3 2 3 3 2 7" xfId="15389"/>
    <cellStyle name="Normal 3 3 2 3 3 2 7 2" xfId="45301"/>
    <cellStyle name="Normal 3 3 2 3 3 2 8" xfId="30345"/>
    <cellStyle name="Normal 3 3 2 3 3 3" xfId="280"/>
    <cellStyle name="Normal 3 3 2 3 3 3 2" xfId="6837"/>
    <cellStyle name="Normal 3 3 2 3 3 3 2 2" xfId="6838"/>
    <cellStyle name="Normal 3 3 2 3 3 3 2 2 2" xfId="6839"/>
    <cellStyle name="Normal 3 3 2 3 3 3 2 2 2 2" xfId="6840"/>
    <cellStyle name="Normal 3 3 2 3 3 3 2 2 2 2 2" xfId="26095"/>
    <cellStyle name="Normal 3 3 2 3 3 3 2 2 2 2 2 2" xfId="56007"/>
    <cellStyle name="Normal 3 3 2 3 3 3 2 2 2 2 3" xfId="36754"/>
    <cellStyle name="Normal 3 3 2 3 3 3 2 2 2 3" xfId="18617"/>
    <cellStyle name="Normal 3 3 2 3 3 3 2 2 2 3 2" xfId="48529"/>
    <cellStyle name="Normal 3 3 2 3 3 3 2 2 2 4" xfId="36753"/>
    <cellStyle name="Normal 3 3 2 3 3 3 2 2 3" xfId="6841"/>
    <cellStyle name="Normal 3 3 2 3 3 3 2 2 3 2" xfId="26094"/>
    <cellStyle name="Normal 3 3 2 3 3 3 2 2 3 2 2" xfId="56006"/>
    <cellStyle name="Normal 3 3 2 3 3 3 2 2 3 3" xfId="36755"/>
    <cellStyle name="Normal 3 3 2 3 3 3 2 2 4" xfId="18616"/>
    <cellStyle name="Normal 3 3 2 3 3 3 2 2 4 2" xfId="48528"/>
    <cellStyle name="Normal 3 3 2 3 3 3 2 2 5" xfId="36752"/>
    <cellStyle name="Normal 3 3 2 3 3 3 2 3" xfId="6842"/>
    <cellStyle name="Normal 3 3 2 3 3 3 2 3 2" xfId="6843"/>
    <cellStyle name="Normal 3 3 2 3 3 3 2 3 2 2" xfId="26096"/>
    <cellStyle name="Normal 3 3 2 3 3 3 2 3 2 2 2" xfId="56008"/>
    <cellStyle name="Normal 3 3 2 3 3 3 2 3 2 3" xfId="36757"/>
    <cellStyle name="Normal 3 3 2 3 3 3 2 3 3" xfId="18618"/>
    <cellStyle name="Normal 3 3 2 3 3 3 2 3 3 2" xfId="48530"/>
    <cellStyle name="Normal 3 3 2 3 3 3 2 3 4" xfId="36756"/>
    <cellStyle name="Normal 3 3 2 3 3 3 2 4" xfId="6844"/>
    <cellStyle name="Normal 3 3 2 3 3 3 2 4 2" xfId="26093"/>
    <cellStyle name="Normal 3 3 2 3 3 3 2 4 2 2" xfId="56005"/>
    <cellStyle name="Normal 3 3 2 3 3 3 2 4 3" xfId="36758"/>
    <cellStyle name="Normal 3 3 2 3 3 3 2 5" xfId="18615"/>
    <cellStyle name="Normal 3 3 2 3 3 3 2 5 2" xfId="48527"/>
    <cellStyle name="Normal 3 3 2 3 3 3 2 6" xfId="36751"/>
    <cellStyle name="Normal 3 3 2 3 3 3 3" xfId="6845"/>
    <cellStyle name="Normal 3 3 2 3 3 3 3 2" xfId="6846"/>
    <cellStyle name="Normal 3 3 2 3 3 3 3 2 2" xfId="6847"/>
    <cellStyle name="Normal 3 3 2 3 3 3 3 2 2 2" xfId="6848"/>
    <cellStyle name="Normal 3 3 2 3 3 3 3 2 2 2 2" xfId="26099"/>
    <cellStyle name="Normal 3 3 2 3 3 3 3 2 2 2 2 2" xfId="56011"/>
    <cellStyle name="Normal 3 3 2 3 3 3 3 2 2 2 3" xfId="36762"/>
    <cellStyle name="Normal 3 3 2 3 3 3 3 2 2 3" xfId="18621"/>
    <cellStyle name="Normal 3 3 2 3 3 3 3 2 2 3 2" xfId="48533"/>
    <cellStyle name="Normal 3 3 2 3 3 3 3 2 2 4" xfId="36761"/>
    <cellStyle name="Normal 3 3 2 3 3 3 3 2 3" xfId="6849"/>
    <cellStyle name="Normal 3 3 2 3 3 3 3 2 3 2" xfId="26098"/>
    <cellStyle name="Normal 3 3 2 3 3 3 3 2 3 2 2" xfId="56010"/>
    <cellStyle name="Normal 3 3 2 3 3 3 3 2 3 3" xfId="36763"/>
    <cellStyle name="Normal 3 3 2 3 3 3 3 2 4" xfId="18620"/>
    <cellStyle name="Normal 3 3 2 3 3 3 3 2 4 2" xfId="48532"/>
    <cellStyle name="Normal 3 3 2 3 3 3 3 2 5" xfId="36760"/>
    <cellStyle name="Normal 3 3 2 3 3 3 3 3" xfId="6850"/>
    <cellStyle name="Normal 3 3 2 3 3 3 3 3 2" xfId="6851"/>
    <cellStyle name="Normal 3 3 2 3 3 3 3 3 2 2" xfId="26100"/>
    <cellStyle name="Normal 3 3 2 3 3 3 3 3 2 2 2" xfId="56012"/>
    <cellStyle name="Normal 3 3 2 3 3 3 3 3 2 3" xfId="36765"/>
    <cellStyle name="Normal 3 3 2 3 3 3 3 3 3" xfId="18622"/>
    <cellStyle name="Normal 3 3 2 3 3 3 3 3 3 2" xfId="48534"/>
    <cellStyle name="Normal 3 3 2 3 3 3 3 3 4" xfId="36764"/>
    <cellStyle name="Normal 3 3 2 3 3 3 3 4" xfId="6852"/>
    <cellStyle name="Normal 3 3 2 3 3 3 3 4 2" xfId="26097"/>
    <cellStyle name="Normal 3 3 2 3 3 3 3 4 2 2" xfId="56009"/>
    <cellStyle name="Normal 3 3 2 3 3 3 3 4 3" xfId="36766"/>
    <cellStyle name="Normal 3 3 2 3 3 3 3 5" xfId="18619"/>
    <cellStyle name="Normal 3 3 2 3 3 3 3 5 2" xfId="48531"/>
    <cellStyle name="Normal 3 3 2 3 3 3 3 6" xfId="36759"/>
    <cellStyle name="Normal 3 3 2 3 3 3 4" xfId="6853"/>
    <cellStyle name="Normal 3 3 2 3 3 3 4 2" xfId="6854"/>
    <cellStyle name="Normal 3 3 2 3 3 3 4 2 2" xfId="6855"/>
    <cellStyle name="Normal 3 3 2 3 3 3 4 2 2 2" xfId="26102"/>
    <cellStyle name="Normal 3 3 2 3 3 3 4 2 2 2 2" xfId="56014"/>
    <cellStyle name="Normal 3 3 2 3 3 3 4 2 2 3" xfId="36769"/>
    <cellStyle name="Normal 3 3 2 3 3 3 4 2 3" xfId="18624"/>
    <cellStyle name="Normal 3 3 2 3 3 3 4 2 3 2" xfId="48536"/>
    <cellStyle name="Normal 3 3 2 3 3 3 4 2 4" xfId="36768"/>
    <cellStyle name="Normal 3 3 2 3 3 3 4 3" xfId="6856"/>
    <cellStyle name="Normal 3 3 2 3 3 3 4 3 2" xfId="26101"/>
    <cellStyle name="Normal 3 3 2 3 3 3 4 3 2 2" xfId="56013"/>
    <cellStyle name="Normal 3 3 2 3 3 3 4 3 3" xfId="36770"/>
    <cellStyle name="Normal 3 3 2 3 3 3 4 4" xfId="18623"/>
    <cellStyle name="Normal 3 3 2 3 3 3 4 4 2" xfId="48535"/>
    <cellStyle name="Normal 3 3 2 3 3 3 4 5" xfId="36767"/>
    <cellStyle name="Normal 3 3 2 3 3 3 5" xfId="6857"/>
    <cellStyle name="Normal 3 3 2 3 3 3 5 2" xfId="6858"/>
    <cellStyle name="Normal 3 3 2 3 3 3 5 2 2" xfId="26103"/>
    <cellStyle name="Normal 3 3 2 3 3 3 5 2 2 2" xfId="56015"/>
    <cellStyle name="Normal 3 3 2 3 3 3 5 2 3" xfId="36772"/>
    <cellStyle name="Normal 3 3 2 3 3 3 5 3" xfId="18625"/>
    <cellStyle name="Normal 3 3 2 3 3 3 5 3 2" xfId="48537"/>
    <cellStyle name="Normal 3 3 2 3 3 3 5 4" xfId="36771"/>
    <cellStyle name="Normal 3 3 2 3 3 3 6" xfId="6859"/>
    <cellStyle name="Normal 3 3 2 3 3 3 6 2" xfId="22744"/>
    <cellStyle name="Normal 3 3 2 3 3 3 6 2 2" xfId="52656"/>
    <cellStyle name="Normal 3 3 2 3 3 3 6 3" xfId="36773"/>
    <cellStyle name="Normal 3 3 2 3 3 3 7" xfId="15266"/>
    <cellStyle name="Normal 3 3 2 3 3 3 7 2" xfId="45178"/>
    <cellStyle name="Normal 3 3 2 3 3 3 8" xfId="30222"/>
    <cellStyle name="Normal 3 3 2 3 3 4" xfId="529"/>
    <cellStyle name="Normal 3 3 2 3 3 4 2" xfId="6860"/>
    <cellStyle name="Normal 3 3 2 3 3 4 2 2" xfId="6861"/>
    <cellStyle name="Normal 3 3 2 3 3 4 2 2 2" xfId="6862"/>
    <cellStyle name="Normal 3 3 2 3 3 4 2 2 2 2" xfId="6863"/>
    <cellStyle name="Normal 3 3 2 3 3 4 2 2 2 2 2" xfId="26106"/>
    <cellStyle name="Normal 3 3 2 3 3 4 2 2 2 2 2 2" xfId="56018"/>
    <cellStyle name="Normal 3 3 2 3 3 4 2 2 2 2 3" xfId="36777"/>
    <cellStyle name="Normal 3 3 2 3 3 4 2 2 2 3" xfId="18628"/>
    <cellStyle name="Normal 3 3 2 3 3 4 2 2 2 3 2" xfId="48540"/>
    <cellStyle name="Normal 3 3 2 3 3 4 2 2 2 4" xfId="36776"/>
    <cellStyle name="Normal 3 3 2 3 3 4 2 2 3" xfId="6864"/>
    <cellStyle name="Normal 3 3 2 3 3 4 2 2 3 2" xfId="26105"/>
    <cellStyle name="Normal 3 3 2 3 3 4 2 2 3 2 2" xfId="56017"/>
    <cellStyle name="Normal 3 3 2 3 3 4 2 2 3 3" xfId="36778"/>
    <cellStyle name="Normal 3 3 2 3 3 4 2 2 4" xfId="18627"/>
    <cellStyle name="Normal 3 3 2 3 3 4 2 2 4 2" xfId="48539"/>
    <cellStyle name="Normal 3 3 2 3 3 4 2 2 5" xfId="36775"/>
    <cellStyle name="Normal 3 3 2 3 3 4 2 3" xfId="6865"/>
    <cellStyle name="Normal 3 3 2 3 3 4 2 3 2" xfId="6866"/>
    <cellStyle name="Normal 3 3 2 3 3 4 2 3 2 2" xfId="26107"/>
    <cellStyle name="Normal 3 3 2 3 3 4 2 3 2 2 2" xfId="56019"/>
    <cellStyle name="Normal 3 3 2 3 3 4 2 3 2 3" xfId="36780"/>
    <cellStyle name="Normal 3 3 2 3 3 4 2 3 3" xfId="18629"/>
    <cellStyle name="Normal 3 3 2 3 3 4 2 3 3 2" xfId="48541"/>
    <cellStyle name="Normal 3 3 2 3 3 4 2 3 4" xfId="36779"/>
    <cellStyle name="Normal 3 3 2 3 3 4 2 4" xfId="6867"/>
    <cellStyle name="Normal 3 3 2 3 3 4 2 4 2" xfId="26104"/>
    <cellStyle name="Normal 3 3 2 3 3 4 2 4 2 2" xfId="56016"/>
    <cellStyle name="Normal 3 3 2 3 3 4 2 4 3" xfId="36781"/>
    <cellStyle name="Normal 3 3 2 3 3 4 2 5" xfId="18626"/>
    <cellStyle name="Normal 3 3 2 3 3 4 2 5 2" xfId="48538"/>
    <cellStyle name="Normal 3 3 2 3 3 4 2 6" xfId="36774"/>
    <cellStyle name="Normal 3 3 2 3 3 4 3" xfId="6868"/>
    <cellStyle name="Normal 3 3 2 3 3 4 3 2" xfId="6869"/>
    <cellStyle name="Normal 3 3 2 3 3 4 3 2 2" xfId="6870"/>
    <cellStyle name="Normal 3 3 2 3 3 4 3 2 2 2" xfId="26109"/>
    <cellStyle name="Normal 3 3 2 3 3 4 3 2 2 2 2" xfId="56021"/>
    <cellStyle name="Normal 3 3 2 3 3 4 3 2 2 3" xfId="36784"/>
    <cellStyle name="Normal 3 3 2 3 3 4 3 2 3" xfId="18631"/>
    <cellStyle name="Normal 3 3 2 3 3 4 3 2 3 2" xfId="48543"/>
    <cellStyle name="Normal 3 3 2 3 3 4 3 2 4" xfId="36783"/>
    <cellStyle name="Normal 3 3 2 3 3 4 3 3" xfId="6871"/>
    <cellStyle name="Normal 3 3 2 3 3 4 3 3 2" xfId="26108"/>
    <cellStyle name="Normal 3 3 2 3 3 4 3 3 2 2" xfId="56020"/>
    <cellStyle name="Normal 3 3 2 3 3 4 3 3 3" xfId="36785"/>
    <cellStyle name="Normal 3 3 2 3 3 4 3 4" xfId="18630"/>
    <cellStyle name="Normal 3 3 2 3 3 4 3 4 2" xfId="48542"/>
    <cellStyle name="Normal 3 3 2 3 3 4 3 5" xfId="36782"/>
    <cellStyle name="Normal 3 3 2 3 3 4 4" xfId="6872"/>
    <cellStyle name="Normal 3 3 2 3 3 4 4 2" xfId="6873"/>
    <cellStyle name="Normal 3 3 2 3 3 4 4 2 2" xfId="26110"/>
    <cellStyle name="Normal 3 3 2 3 3 4 4 2 2 2" xfId="56022"/>
    <cellStyle name="Normal 3 3 2 3 3 4 4 2 3" xfId="36787"/>
    <cellStyle name="Normal 3 3 2 3 3 4 4 3" xfId="18632"/>
    <cellStyle name="Normal 3 3 2 3 3 4 4 3 2" xfId="48544"/>
    <cellStyle name="Normal 3 3 2 3 3 4 4 4" xfId="36786"/>
    <cellStyle name="Normal 3 3 2 3 3 4 5" xfId="6874"/>
    <cellStyle name="Normal 3 3 2 3 3 4 5 2" xfId="22992"/>
    <cellStyle name="Normal 3 3 2 3 3 4 5 2 2" xfId="52904"/>
    <cellStyle name="Normal 3 3 2 3 3 4 5 3" xfId="36788"/>
    <cellStyle name="Normal 3 3 2 3 3 4 6" xfId="15514"/>
    <cellStyle name="Normal 3 3 2 3 3 4 6 2" xfId="45426"/>
    <cellStyle name="Normal 3 3 2 3 3 4 7" xfId="30470"/>
    <cellStyle name="Normal 3 3 2 3 3 5" xfId="654"/>
    <cellStyle name="Normal 3 3 2 3 3 5 2" xfId="6875"/>
    <cellStyle name="Normal 3 3 2 3 3 5 2 2" xfId="6876"/>
    <cellStyle name="Normal 3 3 2 3 3 5 2 2 2" xfId="6877"/>
    <cellStyle name="Normal 3 3 2 3 3 5 2 2 2 2" xfId="6878"/>
    <cellStyle name="Normal 3 3 2 3 3 5 2 2 2 2 2" xfId="26113"/>
    <cellStyle name="Normal 3 3 2 3 3 5 2 2 2 2 2 2" xfId="56025"/>
    <cellStyle name="Normal 3 3 2 3 3 5 2 2 2 2 3" xfId="36792"/>
    <cellStyle name="Normal 3 3 2 3 3 5 2 2 2 3" xfId="18635"/>
    <cellStyle name="Normal 3 3 2 3 3 5 2 2 2 3 2" xfId="48547"/>
    <cellStyle name="Normal 3 3 2 3 3 5 2 2 2 4" xfId="36791"/>
    <cellStyle name="Normal 3 3 2 3 3 5 2 2 3" xfId="6879"/>
    <cellStyle name="Normal 3 3 2 3 3 5 2 2 3 2" xfId="26112"/>
    <cellStyle name="Normal 3 3 2 3 3 5 2 2 3 2 2" xfId="56024"/>
    <cellStyle name="Normal 3 3 2 3 3 5 2 2 3 3" xfId="36793"/>
    <cellStyle name="Normal 3 3 2 3 3 5 2 2 4" xfId="18634"/>
    <cellStyle name="Normal 3 3 2 3 3 5 2 2 4 2" xfId="48546"/>
    <cellStyle name="Normal 3 3 2 3 3 5 2 2 5" xfId="36790"/>
    <cellStyle name="Normal 3 3 2 3 3 5 2 3" xfId="6880"/>
    <cellStyle name="Normal 3 3 2 3 3 5 2 3 2" xfId="6881"/>
    <cellStyle name="Normal 3 3 2 3 3 5 2 3 2 2" xfId="26114"/>
    <cellStyle name="Normal 3 3 2 3 3 5 2 3 2 2 2" xfId="56026"/>
    <cellStyle name="Normal 3 3 2 3 3 5 2 3 2 3" xfId="36795"/>
    <cellStyle name="Normal 3 3 2 3 3 5 2 3 3" xfId="18636"/>
    <cellStyle name="Normal 3 3 2 3 3 5 2 3 3 2" xfId="48548"/>
    <cellStyle name="Normal 3 3 2 3 3 5 2 3 4" xfId="36794"/>
    <cellStyle name="Normal 3 3 2 3 3 5 2 4" xfId="6882"/>
    <cellStyle name="Normal 3 3 2 3 3 5 2 4 2" xfId="26111"/>
    <cellStyle name="Normal 3 3 2 3 3 5 2 4 2 2" xfId="56023"/>
    <cellStyle name="Normal 3 3 2 3 3 5 2 4 3" xfId="36796"/>
    <cellStyle name="Normal 3 3 2 3 3 5 2 5" xfId="18633"/>
    <cellStyle name="Normal 3 3 2 3 3 5 2 5 2" xfId="48545"/>
    <cellStyle name="Normal 3 3 2 3 3 5 2 6" xfId="36789"/>
    <cellStyle name="Normal 3 3 2 3 3 5 3" xfId="6883"/>
    <cellStyle name="Normal 3 3 2 3 3 5 3 2" xfId="6884"/>
    <cellStyle name="Normal 3 3 2 3 3 5 3 2 2" xfId="6885"/>
    <cellStyle name="Normal 3 3 2 3 3 5 3 2 2 2" xfId="26116"/>
    <cellStyle name="Normal 3 3 2 3 3 5 3 2 2 2 2" xfId="56028"/>
    <cellStyle name="Normal 3 3 2 3 3 5 3 2 2 3" xfId="36799"/>
    <cellStyle name="Normal 3 3 2 3 3 5 3 2 3" xfId="18638"/>
    <cellStyle name="Normal 3 3 2 3 3 5 3 2 3 2" xfId="48550"/>
    <cellStyle name="Normal 3 3 2 3 3 5 3 2 4" xfId="36798"/>
    <cellStyle name="Normal 3 3 2 3 3 5 3 3" xfId="6886"/>
    <cellStyle name="Normal 3 3 2 3 3 5 3 3 2" xfId="26115"/>
    <cellStyle name="Normal 3 3 2 3 3 5 3 3 2 2" xfId="56027"/>
    <cellStyle name="Normal 3 3 2 3 3 5 3 3 3" xfId="36800"/>
    <cellStyle name="Normal 3 3 2 3 3 5 3 4" xfId="18637"/>
    <cellStyle name="Normal 3 3 2 3 3 5 3 4 2" xfId="48549"/>
    <cellStyle name="Normal 3 3 2 3 3 5 3 5" xfId="36797"/>
    <cellStyle name="Normal 3 3 2 3 3 5 4" xfId="6887"/>
    <cellStyle name="Normal 3 3 2 3 3 5 4 2" xfId="6888"/>
    <cellStyle name="Normal 3 3 2 3 3 5 4 2 2" xfId="26117"/>
    <cellStyle name="Normal 3 3 2 3 3 5 4 2 2 2" xfId="56029"/>
    <cellStyle name="Normal 3 3 2 3 3 5 4 2 3" xfId="36802"/>
    <cellStyle name="Normal 3 3 2 3 3 5 4 3" xfId="18639"/>
    <cellStyle name="Normal 3 3 2 3 3 5 4 3 2" xfId="48551"/>
    <cellStyle name="Normal 3 3 2 3 3 5 4 4" xfId="36801"/>
    <cellStyle name="Normal 3 3 2 3 3 5 5" xfId="6889"/>
    <cellStyle name="Normal 3 3 2 3 3 5 5 2" xfId="23117"/>
    <cellStyle name="Normal 3 3 2 3 3 5 5 2 2" xfId="53029"/>
    <cellStyle name="Normal 3 3 2 3 3 5 5 3" xfId="36803"/>
    <cellStyle name="Normal 3 3 2 3 3 5 6" xfId="15639"/>
    <cellStyle name="Normal 3 3 2 3 3 5 6 2" xfId="45551"/>
    <cellStyle name="Normal 3 3 2 3 3 5 7" xfId="30595"/>
    <cellStyle name="Normal 3 3 2 3 3 6" xfId="6890"/>
    <cellStyle name="Normal 3 3 2 3 3 6 2" xfId="6891"/>
    <cellStyle name="Normal 3 3 2 3 3 6 2 2" xfId="6892"/>
    <cellStyle name="Normal 3 3 2 3 3 6 2 2 2" xfId="6893"/>
    <cellStyle name="Normal 3 3 2 3 3 6 2 2 2 2" xfId="6894"/>
    <cellStyle name="Normal 3 3 2 3 3 6 2 2 2 2 2" xfId="26121"/>
    <cellStyle name="Normal 3 3 2 3 3 6 2 2 2 2 2 2" xfId="56033"/>
    <cellStyle name="Normal 3 3 2 3 3 6 2 2 2 2 3" xfId="36808"/>
    <cellStyle name="Normal 3 3 2 3 3 6 2 2 2 3" xfId="18643"/>
    <cellStyle name="Normal 3 3 2 3 3 6 2 2 2 3 2" xfId="48555"/>
    <cellStyle name="Normal 3 3 2 3 3 6 2 2 2 4" xfId="36807"/>
    <cellStyle name="Normal 3 3 2 3 3 6 2 2 3" xfId="6895"/>
    <cellStyle name="Normal 3 3 2 3 3 6 2 2 3 2" xfId="26120"/>
    <cellStyle name="Normal 3 3 2 3 3 6 2 2 3 2 2" xfId="56032"/>
    <cellStyle name="Normal 3 3 2 3 3 6 2 2 3 3" xfId="36809"/>
    <cellStyle name="Normal 3 3 2 3 3 6 2 2 4" xfId="18642"/>
    <cellStyle name="Normal 3 3 2 3 3 6 2 2 4 2" xfId="48554"/>
    <cellStyle name="Normal 3 3 2 3 3 6 2 2 5" xfId="36806"/>
    <cellStyle name="Normal 3 3 2 3 3 6 2 3" xfId="6896"/>
    <cellStyle name="Normal 3 3 2 3 3 6 2 3 2" xfId="6897"/>
    <cellStyle name="Normal 3 3 2 3 3 6 2 3 2 2" xfId="26122"/>
    <cellStyle name="Normal 3 3 2 3 3 6 2 3 2 2 2" xfId="56034"/>
    <cellStyle name="Normal 3 3 2 3 3 6 2 3 2 3" xfId="36811"/>
    <cellStyle name="Normal 3 3 2 3 3 6 2 3 3" xfId="18644"/>
    <cellStyle name="Normal 3 3 2 3 3 6 2 3 3 2" xfId="48556"/>
    <cellStyle name="Normal 3 3 2 3 3 6 2 3 4" xfId="36810"/>
    <cellStyle name="Normal 3 3 2 3 3 6 2 4" xfId="6898"/>
    <cellStyle name="Normal 3 3 2 3 3 6 2 4 2" xfId="26119"/>
    <cellStyle name="Normal 3 3 2 3 3 6 2 4 2 2" xfId="56031"/>
    <cellStyle name="Normal 3 3 2 3 3 6 2 4 3" xfId="36812"/>
    <cellStyle name="Normal 3 3 2 3 3 6 2 5" xfId="18641"/>
    <cellStyle name="Normal 3 3 2 3 3 6 2 5 2" xfId="48553"/>
    <cellStyle name="Normal 3 3 2 3 3 6 2 6" xfId="36805"/>
    <cellStyle name="Normal 3 3 2 3 3 6 3" xfId="6899"/>
    <cellStyle name="Normal 3 3 2 3 3 6 3 2" xfId="6900"/>
    <cellStyle name="Normal 3 3 2 3 3 6 3 2 2" xfId="6901"/>
    <cellStyle name="Normal 3 3 2 3 3 6 3 2 2 2" xfId="26124"/>
    <cellStyle name="Normal 3 3 2 3 3 6 3 2 2 2 2" xfId="56036"/>
    <cellStyle name="Normal 3 3 2 3 3 6 3 2 2 3" xfId="36815"/>
    <cellStyle name="Normal 3 3 2 3 3 6 3 2 3" xfId="18646"/>
    <cellStyle name="Normal 3 3 2 3 3 6 3 2 3 2" xfId="48558"/>
    <cellStyle name="Normal 3 3 2 3 3 6 3 2 4" xfId="36814"/>
    <cellStyle name="Normal 3 3 2 3 3 6 3 3" xfId="6902"/>
    <cellStyle name="Normal 3 3 2 3 3 6 3 3 2" xfId="26123"/>
    <cellStyle name="Normal 3 3 2 3 3 6 3 3 2 2" xfId="56035"/>
    <cellStyle name="Normal 3 3 2 3 3 6 3 3 3" xfId="36816"/>
    <cellStyle name="Normal 3 3 2 3 3 6 3 4" xfId="18645"/>
    <cellStyle name="Normal 3 3 2 3 3 6 3 4 2" xfId="48557"/>
    <cellStyle name="Normal 3 3 2 3 3 6 3 5" xfId="36813"/>
    <cellStyle name="Normal 3 3 2 3 3 6 4" xfId="6903"/>
    <cellStyle name="Normal 3 3 2 3 3 6 4 2" xfId="6904"/>
    <cellStyle name="Normal 3 3 2 3 3 6 4 2 2" xfId="26125"/>
    <cellStyle name="Normal 3 3 2 3 3 6 4 2 2 2" xfId="56037"/>
    <cellStyle name="Normal 3 3 2 3 3 6 4 2 3" xfId="36818"/>
    <cellStyle name="Normal 3 3 2 3 3 6 4 3" xfId="18647"/>
    <cellStyle name="Normal 3 3 2 3 3 6 4 3 2" xfId="48559"/>
    <cellStyle name="Normal 3 3 2 3 3 6 4 4" xfId="36817"/>
    <cellStyle name="Normal 3 3 2 3 3 6 5" xfId="6905"/>
    <cellStyle name="Normal 3 3 2 3 3 6 5 2" xfId="26118"/>
    <cellStyle name="Normal 3 3 2 3 3 6 5 2 2" xfId="56030"/>
    <cellStyle name="Normal 3 3 2 3 3 6 5 3" xfId="36819"/>
    <cellStyle name="Normal 3 3 2 3 3 6 6" xfId="18640"/>
    <cellStyle name="Normal 3 3 2 3 3 6 6 2" xfId="48552"/>
    <cellStyle name="Normal 3 3 2 3 3 6 7" xfId="36804"/>
    <cellStyle name="Normal 3 3 2 3 3 7" xfId="6906"/>
    <cellStyle name="Normal 3 3 2 3 3 7 2" xfId="6907"/>
    <cellStyle name="Normal 3 3 2 3 3 7 2 2" xfId="6908"/>
    <cellStyle name="Normal 3 3 2 3 3 7 2 2 2" xfId="6909"/>
    <cellStyle name="Normal 3 3 2 3 3 7 2 2 2 2" xfId="26128"/>
    <cellStyle name="Normal 3 3 2 3 3 7 2 2 2 2 2" xfId="56040"/>
    <cellStyle name="Normal 3 3 2 3 3 7 2 2 2 3" xfId="36823"/>
    <cellStyle name="Normal 3 3 2 3 3 7 2 2 3" xfId="18650"/>
    <cellStyle name="Normal 3 3 2 3 3 7 2 2 3 2" xfId="48562"/>
    <cellStyle name="Normal 3 3 2 3 3 7 2 2 4" xfId="36822"/>
    <cellStyle name="Normal 3 3 2 3 3 7 2 3" xfId="6910"/>
    <cellStyle name="Normal 3 3 2 3 3 7 2 3 2" xfId="26127"/>
    <cellStyle name="Normal 3 3 2 3 3 7 2 3 2 2" xfId="56039"/>
    <cellStyle name="Normal 3 3 2 3 3 7 2 3 3" xfId="36824"/>
    <cellStyle name="Normal 3 3 2 3 3 7 2 4" xfId="18649"/>
    <cellStyle name="Normal 3 3 2 3 3 7 2 4 2" xfId="48561"/>
    <cellStyle name="Normal 3 3 2 3 3 7 2 5" xfId="36821"/>
    <cellStyle name="Normal 3 3 2 3 3 7 3" xfId="6911"/>
    <cellStyle name="Normal 3 3 2 3 3 7 3 2" xfId="6912"/>
    <cellStyle name="Normal 3 3 2 3 3 7 3 2 2" xfId="26129"/>
    <cellStyle name="Normal 3 3 2 3 3 7 3 2 2 2" xfId="56041"/>
    <cellStyle name="Normal 3 3 2 3 3 7 3 2 3" xfId="36826"/>
    <cellStyle name="Normal 3 3 2 3 3 7 3 3" xfId="18651"/>
    <cellStyle name="Normal 3 3 2 3 3 7 3 3 2" xfId="48563"/>
    <cellStyle name="Normal 3 3 2 3 3 7 3 4" xfId="36825"/>
    <cellStyle name="Normal 3 3 2 3 3 7 4" xfId="6913"/>
    <cellStyle name="Normal 3 3 2 3 3 7 4 2" xfId="26126"/>
    <cellStyle name="Normal 3 3 2 3 3 7 4 2 2" xfId="56038"/>
    <cellStyle name="Normal 3 3 2 3 3 7 4 3" xfId="36827"/>
    <cellStyle name="Normal 3 3 2 3 3 7 5" xfId="18648"/>
    <cellStyle name="Normal 3 3 2 3 3 7 5 2" xfId="48560"/>
    <cellStyle name="Normal 3 3 2 3 3 7 6" xfId="36820"/>
    <cellStyle name="Normal 3 3 2 3 3 8" xfId="6914"/>
    <cellStyle name="Normal 3 3 2 3 3 8 2" xfId="6915"/>
    <cellStyle name="Normal 3 3 2 3 3 8 2 2" xfId="6916"/>
    <cellStyle name="Normal 3 3 2 3 3 8 2 2 2" xfId="6917"/>
    <cellStyle name="Normal 3 3 2 3 3 8 2 2 2 2" xfId="26132"/>
    <cellStyle name="Normal 3 3 2 3 3 8 2 2 2 2 2" xfId="56044"/>
    <cellStyle name="Normal 3 3 2 3 3 8 2 2 2 3" xfId="36831"/>
    <cellStyle name="Normal 3 3 2 3 3 8 2 2 3" xfId="18654"/>
    <cellStyle name="Normal 3 3 2 3 3 8 2 2 3 2" xfId="48566"/>
    <cellStyle name="Normal 3 3 2 3 3 8 2 2 4" xfId="36830"/>
    <cellStyle name="Normal 3 3 2 3 3 8 2 3" xfId="6918"/>
    <cellStyle name="Normal 3 3 2 3 3 8 2 3 2" xfId="26131"/>
    <cellStyle name="Normal 3 3 2 3 3 8 2 3 2 2" xfId="56043"/>
    <cellStyle name="Normal 3 3 2 3 3 8 2 3 3" xfId="36832"/>
    <cellStyle name="Normal 3 3 2 3 3 8 2 4" xfId="18653"/>
    <cellStyle name="Normal 3 3 2 3 3 8 2 4 2" xfId="48565"/>
    <cellStyle name="Normal 3 3 2 3 3 8 2 5" xfId="36829"/>
    <cellStyle name="Normal 3 3 2 3 3 8 3" xfId="6919"/>
    <cellStyle name="Normal 3 3 2 3 3 8 3 2" xfId="6920"/>
    <cellStyle name="Normal 3 3 2 3 3 8 3 2 2" xfId="26133"/>
    <cellStyle name="Normal 3 3 2 3 3 8 3 2 2 2" xfId="56045"/>
    <cellStyle name="Normal 3 3 2 3 3 8 3 2 3" xfId="36834"/>
    <cellStyle name="Normal 3 3 2 3 3 8 3 3" xfId="18655"/>
    <cellStyle name="Normal 3 3 2 3 3 8 3 3 2" xfId="48567"/>
    <cellStyle name="Normal 3 3 2 3 3 8 3 4" xfId="36833"/>
    <cellStyle name="Normal 3 3 2 3 3 8 4" xfId="6921"/>
    <cellStyle name="Normal 3 3 2 3 3 8 4 2" xfId="26130"/>
    <cellStyle name="Normal 3 3 2 3 3 8 4 2 2" xfId="56042"/>
    <cellStyle name="Normal 3 3 2 3 3 8 4 3" xfId="36835"/>
    <cellStyle name="Normal 3 3 2 3 3 8 5" xfId="18652"/>
    <cellStyle name="Normal 3 3 2 3 3 8 5 2" xfId="48564"/>
    <cellStyle name="Normal 3 3 2 3 3 8 6" xfId="36828"/>
    <cellStyle name="Normal 3 3 2 3 3 9" xfId="6922"/>
    <cellStyle name="Normal 3 3 2 3 3 9 2" xfId="6923"/>
    <cellStyle name="Normal 3 3 2 3 3 9 2 2" xfId="6924"/>
    <cellStyle name="Normal 3 3 2 3 3 9 2 2 2" xfId="26135"/>
    <cellStyle name="Normal 3 3 2 3 3 9 2 2 2 2" xfId="56047"/>
    <cellStyle name="Normal 3 3 2 3 3 9 2 2 3" xfId="36838"/>
    <cellStyle name="Normal 3 3 2 3 3 9 2 3" xfId="18657"/>
    <cellStyle name="Normal 3 3 2 3 3 9 2 3 2" xfId="48569"/>
    <cellStyle name="Normal 3 3 2 3 3 9 2 4" xfId="36837"/>
    <cellStyle name="Normal 3 3 2 3 3 9 3" xfId="6925"/>
    <cellStyle name="Normal 3 3 2 3 3 9 3 2" xfId="26134"/>
    <cellStyle name="Normal 3 3 2 3 3 9 3 2 2" xfId="56046"/>
    <cellStyle name="Normal 3 3 2 3 3 9 3 3" xfId="36839"/>
    <cellStyle name="Normal 3 3 2 3 3 9 4" xfId="18656"/>
    <cellStyle name="Normal 3 3 2 3 3 9 4 2" xfId="48568"/>
    <cellStyle name="Normal 3 3 2 3 3 9 5" xfId="36836"/>
    <cellStyle name="Normal 3 3 2 3 4" xfId="193"/>
    <cellStyle name="Normal 3 3 2 3 4 10" xfId="6926"/>
    <cellStyle name="Normal 3 3 2 3 4 10 2" xfId="6927"/>
    <cellStyle name="Normal 3 3 2 3 4 10 2 2" xfId="26136"/>
    <cellStyle name="Normal 3 3 2 3 4 10 2 2 2" xfId="56048"/>
    <cellStyle name="Normal 3 3 2 3 4 10 2 3" xfId="36841"/>
    <cellStyle name="Normal 3 3 2 3 4 10 3" xfId="18658"/>
    <cellStyle name="Normal 3 3 2 3 4 10 3 2" xfId="48570"/>
    <cellStyle name="Normal 3 3 2 3 4 10 4" xfId="36840"/>
    <cellStyle name="Normal 3 3 2 3 4 11" xfId="6928"/>
    <cellStyle name="Normal 3 3 2 3 4 11 2" xfId="22657"/>
    <cellStyle name="Normal 3 3 2 3 4 11 2 2" xfId="52569"/>
    <cellStyle name="Normal 3 3 2 3 4 11 3" xfId="36842"/>
    <cellStyle name="Normal 3 3 2 3 4 12" xfId="15179"/>
    <cellStyle name="Normal 3 3 2 3 4 12 2" xfId="45091"/>
    <cellStyle name="Normal 3 3 2 3 4 13" xfId="30135"/>
    <cellStyle name="Normal 3 3 2 3 4 14" xfId="60048"/>
    <cellStyle name="Normal 3 3 2 3 4 2" xfId="443"/>
    <cellStyle name="Normal 3 3 2 3 4 2 2" xfId="6929"/>
    <cellStyle name="Normal 3 3 2 3 4 2 2 2" xfId="6930"/>
    <cellStyle name="Normal 3 3 2 3 4 2 2 2 2" xfId="6931"/>
    <cellStyle name="Normal 3 3 2 3 4 2 2 2 2 2" xfId="6932"/>
    <cellStyle name="Normal 3 3 2 3 4 2 2 2 2 2 2" xfId="26139"/>
    <cellStyle name="Normal 3 3 2 3 4 2 2 2 2 2 2 2" xfId="56051"/>
    <cellStyle name="Normal 3 3 2 3 4 2 2 2 2 2 3" xfId="36846"/>
    <cellStyle name="Normal 3 3 2 3 4 2 2 2 2 3" xfId="18661"/>
    <cellStyle name="Normal 3 3 2 3 4 2 2 2 2 3 2" xfId="48573"/>
    <cellStyle name="Normal 3 3 2 3 4 2 2 2 2 4" xfId="36845"/>
    <cellStyle name="Normal 3 3 2 3 4 2 2 2 3" xfId="6933"/>
    <cellStyle name="Normal 3 3 2 3 4 2 2 2 3 2" xfId="26138"/>
    <cellStyle name="Normal 3 3 2 3 4 2 2 2 3 2 2" xfId="56050"/>
    <cellStyle name="Normal 3 3 2 3 4 2 2 2 3 3" xfId="36847"/>
    <cellStyle name="Normal 3 3 2 3 4 2 2 2 4" xfId="18660"/>
    <cellStyle name="Normal 3 3 2 3 4 2 2 2 4 2" xfId="48572"/>
    <cellStyle name="Normal 3 3 2 3 4 2 2 2 5" xfId="36844"/>
    <cellStyle name="Normal 3 3 2 3 4 2 2 3" xfId="6934"/>
    <cellStyle name="Normal 3 3 2 3 4 2 2 3 2" xfId="6935"/>
    <cellStyle name="Normal 3 3 2 3 4 2 2 3 2 2" xfId="26140"/>
    <cellStyle name="Normal 3 3 2 3 4 2 2 3 2 2 2" xfId="56052"/>
    <cellStyle name="Normal 3 3 2 3 4 2 2 3 2 3" xfId="36849"/>
    <cellStyle name="Normal 3 3 2 3 4 2 2 3 3" xfId="18662"/>
    <cellStyle name="Normal 3 3 2 3 4 2 2 3 3 2" xfId="48574"/>
    <cellStyle name="Normal 3 3 2 3 4 2 2 3 4" xfId="36848"/>
    <cellStyle name="Normal 3 3 2 3 4 2 2 4" xfId="6936"/>
    <cellStyle name="Normal 3 3 2 3 4 2 2 4 2" xfId="26137"/>
    <cellStyle name="Normal 3 3 2 3 4 2 2 4 2 2" xfId="56049"/>
    <cellStyle name="Normal 3 3 2 3 4 2 2 4 3" xfId="36850"/>
    <cellStyle name="Normal 3 3 2 3 4 2 2 5" xfId="18659"/>
    <cellStyle name="Normal 3 3 2 3 4 2 2 5 2" xfId="48571"/>
    <cellStyle name="Normal 3 3 2 3 4 2 2 6" xfId="36843"/>
    <cellStyle name="Normal 3 3 2 3 4 2 3" xfId="6937"/>
    <cellStyle name="Normal 3 3 2 3 4 2 3 2" xfId="6938"/>
    <cellStyle name="Normal 3 3 2 3 4 2 3 2 2" xfId="6939"/>
    <cellStyle name="Normal 3 3 2 3 4 2 3 2 2 2" xfId="6940"/>
    <cellStyle name="Normal 3 3 2 3 4 2 3 2 2 2 2" xfId="26143"/>
    <cellStyle name="Normal 3 3 2 3 4 2 3 2 2 2 2 2" xfId="56055"/>
    <cellStyle name="Normal 3 3 2 3 4 2 3 2 2 2 3" xfId="36854"/>
    <cellStyle name="Normal 3 3 2 3 4 2 3 2 2 3" xfId="18665"/>
    <cellStyle name="Normal 3 3 2 3 4 2 3 2 2 3 2" xfId="48577"/>
    <cellStyle name="Normal 3 3 2 3 4 2 3 2 2 4" xfId="36853"/>
    <cellStyle name="Normal 3 3 2 3 4 2 3 2 3" xfId="6941"/>
    <cellStyle name="Normal 3 3 2 3 4 2 3 2 3 2" xfId="26142"/>
    <cellStyle name="Normal 3 3 2 3 4 2 3 2 3 2 2" xfId="56054"/>
    <cellStyle name="Normal 3 3 2 3 4 2 3 2 3 3" xfId="36855"/>
    <cellStyle name="Normal 3 3 2 3 4 2 3 2 4" xfId="18664"/>
    <cellStyle name="Normal 3 3 2 3 4 2 3 2 4 2" xfId="48576"/>
    <cellStyle name="Normal 3 3 2 3 4 2 3 2 5" xfId="36852"/>
    <cellStyle name="Normal 3 3 2 3 4 2 3 3" xfId="6942"/>
    <cellStyle name="Normal 3 3 2 3 4 2 3 3 2" xfId="6943"/>
    <cellStyle name="Normal 3 3 2 3 4 2 3 3 2 2" xfId="26144"/>
    <cellStyle name="Normal 3 3 2 3 4 2 3 3 2 2 2" xfId="56056"/>
    <cellStyle name="Normal 3 3 2 3 4 2 3 3 2 3" xfId="36857"/>
    <cellStyle name="Normal 3 3 2 3 4 2 3 3 3" xfId="18666"/>
    <cellStyle name="Normal 3 3 2 3 4 2 3 3 3 2" xfId="48578"/>
    <cellStyle name="Normal 3 3 2 3 4 2 3 3 4" xfId="36856"/>
    <cellStyle name="Normal 3 3 2 3 4 2 3 4" xfId="6944"/>
    <cellStyle name="Normal 3 3 2 3 4 2 3 4 2" xfId="26141"/>
    <cellStyle name="Normal 3 3 2 3 4 2 3 4 2 2" xfId="56053"/>
    <cellStyle name="Normal 3 3 2 3 4 2 3 4 3" xfId="36858"/>
    <cellStyle name="Normal 3 3 2 3 4 2 3 5" xfId="18663"/>
    <cellStyle name="Normal 3 3 2 3 4 2 3 5 2" xfId="48575"/>
    <cellStyle name="Normal 3 3 2 3 4 2 3 6" xfId="36851"/>
    <cellStyle name="Normal 3 3 2 3 4 2 4" xfId="6945"/>
    <cellStyle name="Normal 3 3 2 3 4 2 4 2" xfId="6946"/>
    <cellStyle name="Normal 3 3 2 3 4 2 4 2 2" xfId="6947"/>
    <cellStyle name="Normal 3 3 2 3 4 2 4 2 2 2" xfId="26146"/>
    <cellStyle name="Normal 3 3 2 3 4 2 4 2 2 2 2" xfId="56058"/>
    <cellStyle name="Normal 3 3 2 3 4 2 4 2 2 3" xfId="36861"/>
    <cellStyle name="Normal 3 3 2 3 4 2 4 2 3" xfId="18668"/>
    <cellStyle name="Normal 3 3 2 3 4 2 4 2 3 2" xfId="48580"/>
    <cellStyle name="Normal 3 3 2 3 4 2 4 2 4" xfId="36860"/>
    <cellStyle name="Normal 3 3 2 3 4 2 4 3" xfId="6948"/>
    <cellStyle name="Normal 3 3 2 3 4 2 4 3 2" xfId="26145"/>
    <cellStyle name="Normal 3 3 2 3 4 2 4 3 2 2" xfId="56057"/>
    <cellStyle name="Normal 3 3 2 3 4 2 4 3 3" xfId="36862"/>
    <cellStyle name="Normal 3 3 2 3 4 2 4 4" xfId="18667"/>
    <cellStyle name="Normal 3 3 2 3 4 2 4 4 2" xfId="48579"/>
    <cellStyle name="Normal 3 3 2 3 4 2 4 5" xfId="36859"/>
    <cellStyle name="Normal 3 3 2 3 4 2 5" xfId="6949"/>
    <cellStyle name="Normal 3 3 2 3 4 2 5 2" xfId="6950"/>
    <cellStyle name="Normal 3 3 2 3 4 2 5 2 2" xfId="26147"/>
    <cellStyle name="Normal 3 3 2 3 4 2 5 2 2 2" xfId="56059"/>
    <cellStyle name="Normal 3 3 2 3 4 2 5 2 3" xfId="36864"/>
    <cellStyle name="Normal 3 3 2 3 4 2 5 3" xfId="18669"/>
    <cellStyle name="Normal 3 3 2 3 4 2 5 3 2" xfId="48581"/>
    <cellStyle name="Normal 3 3 2 3 4 2 5 4" xfId="36863"/>
    <cellStyle name="Normal 3 3 2 3 4 2 6" xfId="6951"/>
    <cellStyle name="Normal 3 3 2 3 4 2 6 2" xfId="22906"/>
    <cellStyle name="Normal 3 3 2 3 4 2 6 2 2" xfId="52818"/>
    <cellStyle name="Normal 3 3 2 3 4 2 6 3" xfId="36865"/>
    <cellStyle name="Normal 3 3 2 3 4 2 7" xfId="15428"/>
    <cellStyle name="Normal 3 3 2 3 4 2 7 2" xfId="45340"/>
    <cellStyle name="Normal 3 3 2 3 4 2 8" xfId="30384"/>
    <cellStyle name="Normal 3 3 2 3 4 3" xfId="322"/>
    <cellStyle name="Normal 3 3 2 3 4 3 2" xfId="6952"/>
    <cellStyle name="Normal 3 3 2 3 4 3 2 2" xfId="6953"/>
    <cellStyle name="Normal 3 3 2 3 4 3 2 2 2" xfId="6954"/>
    <cellStyle name="Normal 3 3 2 3 4 3 2 2 2 2" xfId="6955"/>
    <cellStyle name="Normal 3 3 2 3 4 3 2 2 2 2 2" xfId="26150"/>
    <cellStyle name="Normal 3 3 2 3 4 3 2 2 2 2 2 2" xfId="56062"/>
    <cellStyle name="Normal 3 3 2 3 4 3 2 2 2 2 3" xfId="36869"/>
    <cellStyle name="Normal 3 3 2 3 4 3 2 2 2 3" xfId="18672"/>
    <cellStyle name="Normal 3 3 2 3 4 3 2 2 2 3 2" xfId="48584"/>
    <cellStyle name="Normal 3 3 2 3 4 3 2 2 2 4" xfId="36868"/>
    <cellStyle name="Normal 3 3 2 3 4 3 2 2 3" xfId="6956"/>
    <cellStyle name="Normal 3 3 2 3 4 3 2 2 3 2" xfId="26149"/>
    <cellStyle name="Normal 3 3 2 3 4 3 2 2 3 2 2" xfId="56061"/>
    <cellStyle name="Normal 3 3 2 3 4 3 2 2 3 3" xfId="36870"/>
    <cellStyle name="Normal 3 3 2 3 4 3 2 2 4" xfId="18671"/>
    <cellStyle name="Normal 3 3 2 3 4 3 2 2 4 2" xfId="48583"/>
    <cellStyle name="Normal 3 3 2 3 4 3 2 2 5" xfId="36867"/>
    <cellStyle name="Normal 3 3 2 3 4 3 2 3" xfId="6957"/>
    <cellStyle name="Normal 3 3 2 3 4 3 2 3 2" xfId="6958"/>
    <cellStyle name="Normal 3 3 2 3 4 3 2 3 2 2" xfId="26151"/>
    <cellStyle name="Normal 3 3 2 3 4 3 2 3 2 2 2" xfId="56063"/>
    <cellStyle name="Normal 3 3 2 3 4 3 2 3 2 3" xfId="36872"/>
    <cellStyle name="Normal 3 3 2 3 4 3 2 3 3" xfId="18673"/>
    <cellStyle name="Normal 3 3 2 3 4 3 2 3 3 2" xfId="48585"/>
    <cellStyle name="Normal 3 3 2 3 4 3 2 3 4" xfId="36871"/>
    <cellStyle name="Normal 3 3 2 3 4 3 2 4" xfId="6959"/>
    <cellStyle name="Normal 3 3 2 3 4 3 2 4 2" xfId="26148"/>
    <cellStyle name="Normal 3 3 2 3 4 3 2 4 2 2" xfId="56060"/>
    <cellStyle name="Normal 3 3 2 3 4 3 2 4 3" xfId="36873"/>
    <cellStyle name="Normal 3 3 2 3 4 3 2 5" xfId="18670"/>
    <cellStyle name="Normal 3 3 2 3 4 3 2 5 2" xfId="48582"/>
    <cellStyle name="Normal 3 3 2 3 4 3 2 6" xfId="36866"/>
    <cellStyle name="Normal 3 3 2 3 4 3 3" xfId="6960"/>
    <cellStyle name="Normal 3 3 2 3 4 3 3 2" xfId="6961"/>
    <cellStyle name="Normal 3 3 2 3 4 3 3 2 2" xfId="6962"/>
    <cellStyle name="Normal 3 3 2 3 4 3 3 2 2 2" xfId="6963"/>
    <cellStyle name="Normal 3 3 2 3 4 3 3 2 2 2 2" xfId="26154"/>
    <cellStyle name="Normal 3 3 2 3 4 3 3 2 2 2 2 2" xfId="56066"/>
    <cellStyle name="Normal 3 3 2 3 4 3 3 2 2 2 3" xfId="36877"/>
    <cellStyle name="Normal 3 3 2 3 4 3 3 2 2 3" xfId="18676"/>
    <cellStyle name="Normal 3 3 2 3 4 3 3 2 2 3 2" xfId="48588"/>
    <cellStyle name="Normal 3 3 2 3 4 3 3 2 2 4" xfId="36876"/>
    <cellStyle name="Normal 3 3 2 3 4 3 3 2 3" xfId="6964"/>
    <cellStyle name="Normal 3 3 2 3 4 3 3 2 3 2" xfId="26153"/>
    <cellStyle name="Normal 3 3 2 3 4 3 3 2 3 2 2" xfId="56065"/>
    <cellStyle name="Normal 3 3 2 3 4 3 3 2 3 3" xfId="36878"/>
    <cellStyle name="Normal 3 3 2 3 4 3 3 2 4" xfId="18675"/>
    <cellStyle name="Normal 3 3 2 3 4 3 3 2 4 2" xfId="48587"/>
    <cellStyle name="Normal 3 3 2 3 4 3 3 2 5" xfId="36875"/>
    <cellStyle name="Normal 3 3 2 3 4 3 3 3" xfId="6965"/>
    <cellStyle name="Normal 3 3 2 3 4 3 3 3 2" xfId="6966"/>
    <cellStyle name="Normal 3 3 2 3 4 3 3 3 2 2" xfId="26155"/>
    <cellStyle name="Normal 3 3 2 3 4 3 3 3 2 2 2" xfId="56067"/>
    <cellStyle name="Normal 3 3 2 3 4 3 3 3 2 3" xfId="36880"/>
    <cellStyle name="Normal 3 3 2 3 4 3 3 3 3" xfId="18677"/>
    <cellStyle name="Normal 3 3 2 3 4 3 3 3 3 2" xfId="48589"/>
    <cellStyle name="Normal 3 3 2 3 4 3 3 3 4" xfId="36879"/>
    <cellStyle name="Normal 3 3 2 3 4 3 3 4" xfId="6967"/>
    <cellStyle name="Normal 3 3 2 3 4 3 3 4 2" xfId="26152"/>
    <cellStyle name="Normal 3 3 2 3 4 3 3 4 2 2" xfId="56064"/>
    <cellStyle name="Normal 3 3 2 3 4 3 3 4 3" xfId="36881"/>
    <cellStyle name="Normal 3 3 2 3 4 3 3 5" xfId="18674"/>
    <cellStyle name="Normal 3 3 2 3 4 3 3 5 2" xfId="48586"/>
    <cellStyle name="Normal 3 3 2 3 4 3 3 6" xfId="36874"/>
    <cellStyle name="Normal 3 3 2 3 4 3 4" xfId="6968"/>
    <cellStyle name="Normal 3 3 2 3 4 3 4 2" xfId="6969"/>
    <cellStyle name="Normal 3 3 2 3 4 3 4 2 2" xfId="6970"/>
    <cellStyle name="Normal 3 3 2 3 4 3 4 2 2 2" xfId="26157"/>
    <cellStyle name="Normal 3 3 2 3 4 3 4 2 2 2 2" xfId="56069"/>
    <cellStyle name="Normal 3 3 2 3 4 3 4 2 2 3" xfId="36884"/>
    <cellStyle name="Normal 3 3 2 3 4 3 4 2 3" xfId="18679"/>
    <cellStyle name="Normal 3 3 2 3 4 3 4 2 3 2" xfId="48591"/>
    <cellStyle name="Normal 3 3 2 3 4 3 4 2 4" xfId="36883"/>
    <cellStyle name="Normal 3 3 2 3 4 3 4 3" xfId="6971"/>
    <cellStyle name="Normal 3 3 2 3 4 3 4 3 2" xfId="26156"/>
    <cellStyle name="Normal 3 3 2 3 4 3 4 3 2 2" xfId="56068"/>
    <cellStyle name="Normal 3 3 2 3 4 3 4 3 3" xfId="36885"/>
    <cellStyle name="Normal 3 3 2 3 4 3 4 4" xfId="18678"/>
    <cellStyle name="Normal 3 3 2 3 4 3 4 4 2" xfId="48590"/>
    <cellStyle name="Normal 3 3 2 3 4 3 4 5" xfId="36882"/>
    <cellStyle name="Normal 3 3 2 3 4 3 5" xfId="6972"/>
    <cellStyle name="Normal 3 3 2 3 4 3 5 2" xfId="6973"/>
    <cellStyle name="Normal 3 3 2 3 4 3 5 2 2" xfId="26158"/>
    <cellStyle name="Normal 3 3 2 3 4 3 5 2 2 2" xfId="56070"/>
    <cellStyle name="Normal 3 3 2 3 4 3 5 2 3" xfId="36887"/>
    <cellStyle name="Normal 3 3 2 3 4 3 5 3" xfId="18680"/>
    <cellStyle name="Normal 3 3 2 3 4 3 5 3 2" xfId="48592"/>
    <cellStyle name="Normal 3 3 2 3 4 3 5 4" xfId="36886"/>
    <cellStyle name="Normal 3 3 2 3 4 3 6" xfId="6974"/>
    <cellStyle name="Normal 3 3 2 3 4 3 6 2" xfId="22786"/>
    <cellStyle name="Normal 3 3 2 3 4 3 6 2 2" xfId="52698"/>
    <cellStyle name="Normal 3 3 2 3 4 3 6 3" xfId="36888"/>
    <cellStyle name="Normal 3 3 2 3 4 3 7" xfId="15308"/>
    <cellStyle name="Normal 3 3 2 3 4 3 7 2" xfId="45220"/>
    <cellStyle name="Normal 3 3 2 3 4 3 8" xfId="30264"/>
    <cellStyle name="Normal 3 3 2 3 4 4" xfId="568"/>
    <cellStyle name="Normal 3 3 2 3 4 4 2" xfId="6975"/>
    <cellStyle name="Normal 3 3 2 3 4 4 2 2" xfId="6976"/>
    <cellStyle name="Normal 3 3 2 3 4 4 2 2 2" xfId="6977"/>
    <cellStyle name="Normal 3 3 2 3 4 4 2 2 2 2" xfId="6978"/>
    <cellStyle name="Normal 3 3 2 3 4 4 2 2 2 2 2" xfId="26161"/>
    <cellStyle name="Normal 3 3 2 3 4 4 2 2 2 2 2 2" xfId="56073"/>
    <cellStyle name="Normal 3 3 2 3 4 4 2 2 2 2 3" xfId="36892"/>
    <cellStyle name="Normal 3 3 2 3 4 4 2 2 2 3" xfId="18683"/>
    <cellStyle name="Normal 3 3 2 3 4 4 2 2 2 3 2" xfId="48595"/>
    <cellStyle name="Normal 3 3 2 3 4 4 2 2 2 4" xfId="36891"/>
    <cellStyle name="Normal 3 3 2 3 4 4 2 2 3" xfId="6979"/>
    <cellStyle name="Normal 3 3 2 3 4 4 2 2 3 2" xfId="26160"/>
    <cellStyle name="Normal 3 3 2 3 4 4 2 2 3 2 2" xfId="56072"/>
    <cellStyle name="Normal 3 3 2 3 4 4 2 2 3 3" xfId="36893"/>
    <cellStyle name="Normal 3 3 2 3 4 4 2 2 4" xfId="18682"/>
    <cellStyle name="Normal 3 3 2 3 4 4 2 2 4 2" xfId="48594"/>
    <cellStyle name="Normal 3 3 2 3 4 4 2 2 5" xfId="36890"/>
    <cellStyle name="Normal 3 3 2 3 4 4 2 3" xfId="6980"/>
    <cellStyle name="Normal 3 3 2 3 4 4 2 3 2" xfId="6981"/>
    <cellStyle name="Normal 3 3 2 3 4 4 2 3 2 2" xfId="26162"/>
    <cellStyle name="Normal 3 3 2 3 4 4 2 3 2 2 2" xfId="56074"/>
    <cellStyle name="Normal 3 3 2 3 4 4 2 3 2 3" xfId="36895"/>
    <cellStyle name="Normal 3 3 2 3 4 4 2 3 3" xfId="18684"/>
    <cellStyle name="Normal 3 3 2 3 4 4 2 3 3 2" xfId="48596"/>
    <cellStyle name="Normal 3 3 2 3 4 4 2 3 4" xfId="36894"/>
    <cellStyle name="Normal 3 3 2 3 4 4 2 4" xfId="6982"/>
    <cellStyle name="Normal 3 3 2 3 4 4 2 4 2" xfId="26159"/>
    <cellStyle name="Normal 3 3 2 3 4 4 2 4 2 2" xfId="56071"/>
    <cellStyle name="Normal 3 3 2 3 4 4 2 4 3" xfId="36896"/>
    <cellStyle name="Normal 3 3 2 3 4 4 2 5" xfId="18681"/>
    <cellStyle name="Normal 3 3 2 3 4 4 2 5 2" xfId="48593"/>
    <cellStyle name="Normal 3 3 2 3 4 4 2 6" xfId="36889"/>
    <cellStyle name="Normal 3 3 2 3 4 4 3" xfId="6983"/>
    <cellStyle name="Normal 3 3 2 3 4 4 3 2" xfId="6984"/>
    <cellStyle name="Normal 3 3 2 3 4 4 3 2 2" xfId="6985"/>
    <cellStyle name="Normal 3 3 2 3 4 4 3 2 2 2" xfId="26164"/>
    <cellStyle name="Normal 3 3 2 3 4 4 3 2 2 2 2" xfId="56076"/>
    <cellStyle name="Normal 3 3 2 3 4 4 3 2 2 3" xfId="36899"/>
    <cellStyle name="Normal 3 3 2 3 4 4 3 2 3" xfId="18686"/>
    <cellStyle name="Normal 3 3 2 3 4 4 3 2 3 2" xfId="48598"/>
    <cellStyle name="Normal 3 3 2 3 4 4 3 2 4" xfId="36898"/>
    <cellStyle name="Normal 3 3 2 3 4 4 3 3" xfId="6986"/>
    <cellStyle name="Normal 3 3 2 3 4 4 3 3 2" xfId="26163"/>
    <cellStyle name="Normal 3 3 2 3 4 4 3 3 2 2" xfId="56075"/>
    <cellStyle name="Normal 3 3 2 3 4 4 3 3 3" xfId="36900"/>
    <cellStyle name="Normal 3 3 2 3 4 4 3 4" xfId="18685"/>
    <cellStyle name="Normal 3 3 2 3 4 4 3 4 2" xfId="48597"/>
    <cellStyle name="Normal 3 3 2 3 4 4 3 5" xfId="36897"/>
    <cellStyle name="Normal 3 3 2 3 4 4 4" xfId="6987"/>
    <cellStyle name="Normal 3 3 2 3 4 4 4 2" xfId="6988"/>
    <cellStyle name="Normal 3 3 2 3 4 4 4 2 2" xfId="26165"/>
    <cellStyle name="Normal 3 3 2 3 4 4 4 2 2 2" xfId="56077"/>
    <cellStyle name="Normal 3 3 2 3 4 4 4 2 3" xfId="36902"/>
    <cellStyle name="Normal 3 3 2 3 4 4 4 3" xfId="18687"/>
    <cellStyle name="Normal 3 3 2 3 4 4 4 3 2" xfId="48599"/>
    <cellStyle name="Normal 3 3 2 3 4 4 4 4" xfId="36901"/>
    <cellStyle name="Normal 3 3 2 3 4 4 5" xfId="6989"/>
    <cellStyle name="Normal 3 3 2 3 4 4 5 2" xfId="23031"/>
    <cellStyle name="Normal 3 3 2 3 4 4 5 2 2" xfId="52943"/>
    <cellStyle name="Normal 3 3 2 3 4 4 5 3" xfId="36903"/>
    <cellStyle name="Normal 3 3 2 3 4 4 6" xfId="15553"/>
    <cellStyle name="Normal 3 3 2 3 4 4 6 2" xfId="45465"/>
    <cellStyle name="Normal 3 3 2 3 4 4 7" xfId="30509"/>
    <cellStyle name="Normal 3 3 2 3 4 5" xfId="693"/>
    <cellStyle name="Normal 3 3 2 3 4 5 2" xfId="6990"/>
    <cellStyle name="Normal 3 3 2 3 4 5 2 2" xfId="6991"/>
    <cellStyle name="Normal 3 3 2 3 4 5 2 2 2" xfId="6992"/>
    <cellStyle name="Normal 3 3 2 3 4 5 2 2 2 2" xfId="6993"/>
    <cellStyle name="Normal 3 3 2 3 4 5 2 2 2 2 2" xfId="26168"/>
    <cellStyle name="Normal 3 3 2 3 4 5 2 2 2 2 2 2" xfId="56080"/>
    <cellStyle name="Normal 3 3 2 3 4 5 2 2 2 2 3" xfId="36907"/>
    <cellStyle name="Normal 3 3 2 3 4 5 2 2 2 3" xfId="18690"/>
    <cellStyle name="Normal 3 3 2 3 4 5 2 2 2 3 2" xfId="48602"/>
    <cellStyle name="Normal 3 3 2 3 4 5 2 2 2 4" xfId="36906"/>
    <cellStyle name="Normal 3 3 2 3 4 5 2 2 3" xfId="6994"/>
    <cellStyle name="Normal 3 3 2 3 4 5 2 2 3 2" xfId="26167"/>
    <cellStyle name="Normal 3 3 2 3 4 5 2 2 3 2 2" xfId="56079"/>
    <cellStyle name="Normal 3 3 2 3 4 5 2 2 3 3" xfId="36908"/>
    <cellStyle name="Normal 3 3 2 3 4 5 2 2 4" xfId="18689"/>
    <cellStyle name="Normal 3 3 2 3 4 5 2 2 4 2" xfId="48601"/>
    <cellStyle name="Normal 3 3 2 3 4 5 2 2 5" xfId="36905"/>
    <cellStyle name="Normal 3 3 2 3 4 5 2 3" xfId="6995"/>
    <cellStyle name="Normal 3 3 2 3 4 5 2 3 2" xfId="6996"/>
    <cellStyle name="Normal 3 3 2 3 4 5 2 3 2 2" xfId="26169"/>
    <cellStyle name="Normal 3 3 2 3 4 5 2 3 2 2 2" xfId="56081"/>
    <cellStyle name="Normal 3 3 2 3 4 5 2 3 2 3" xfId="36910"/>
    <cellStyle name="Normal 3 3 2 3 4 5 2 3 3" xfId="18691"/>
    <cellStyle name="Normal 3 3 2 3 4 5 2 3 3 2" xfId="48603"/>
    <cellStyle name="Normal 3 3 2 3 4 5 2 3 4" xfId="36909"/>
    <cellStyle name="Normal 3 3 2 3 4 5 2 4" xfId="6997"/>
    <cellStyle name="Normal 3 3 2 3 4 5 2 4 2" xfId="26166"/>
    <cellStyle name="Normal 3 3 2 3 4 5 2 4 2 2" xfId="56078"/>
    <cellStyle name="Normal 3 3 2 3 4 5 2 4 3" xfId="36911"/>
    <cellStyle name="Normal 3 3 2 3 4 5 2 5" xfId="18688"/>
    <cellStyle name="Normal 3 3 2 3 4 5 2 5 2" xfId="48600"/>
    <cellStyle name="Normal 3 3 2 3 4 5 2 6" xfId="36904"/>
    <cellStyle name="Normal 3 3 2 3 4 5 3" xfId="6998"/>
    <cellStyle name="Normal 3 3 2 3 4 5 3 2" xfId="6999"/>
    <cellStyle name="Normal 3 3 2 3 4 5 3 2 2" xfId="7000"/>
    <cellStyle name="Normal 3 3 2 3 4 5 3 2 2 2" xfId="26171"/>
    <cellStyle name="Normal 3 3 2 3 4 5 3 2 2 2 2" xfId="56083"/>
    <cellStyle name="Normal 3 3 2 3 4 5 3 2 2 3" xfId="36914"/>
    <cellStyle name="Normal 3 3 2 3 4 5 3 2 3" xfId="18693"/>
    <cellStyle name="Normal 3 3 2 3 4 5 3 2 3 2" xfId="48605"/>
    <cellStyle name="Normal 3 3 2 3 4 5 3 2 4" xfId="36913"/>
    <cellStyle name="Normal 3 3 2 3 4 5 3 3" xfId="7001"/>
    <cellStyle name="Normal 3 3 2 3 4 5 3 3 2" xfId="26170"/>
    <cellStyle name="Normal 3 3 2 3 4 5 3 3 2 2" xfId="56082"/>
    <cellStyle name="Normal 3 3 2 3 4 5 3 3 3" xfId="36915"/>
    <cellStyle name="Normal 3 3 2 3 4 5 3 4" xfId="18692"/>
    <cellStyle name="Normal 3 3 2 3 4 5 3 4 2" xfId="48604"/>
    <cellStyle name="Normal 3 3 2 3 4 5 3 5" xfId="36912"/>
    <cellStyle name="Normal 3 3 2 3 4 5 4" xfId="7002"/>
    <cellStyle name="Normal 3 3 2 3 4 5 4 2" xfId="7003"/>
    <cellStyle name="Normal 3 3 2 3 4 5 4 2 2" xfId="26172"/>
    <cellStyle name="Normal 3 3 2 3 4 5 4 2 2 2" xfId="56084"/>
    <cellStyle name="Normal 3 3 2 3 4 5 4 2 3" xfId="36917"/>
    <cellStyle name="Normal 3 3 2 3 4 5 4 3" xfId="18694"/>
    <cellStyle name="Normal 3 3 2 3 4 5 4 3 2" xfId="48606"/>
    <cellStyle name="Normal 3 3 2 3 4 5 4 4" xfId="36916"/>
    <cellStyle name="Normal 3 3 2 3 4 5 5" xfId="7004"/>
    <cellStyle name="Normal 3 3 2 3 4 5 5 2" xfId="23156"/>
    <cellStyle name="Normal 3 3 2 3 4 5 5 2 2" xfId="53068"/>
    <cellStyle name="Normal 3 3 2 3 4 5 5 3" xfId="36918"/>
    <cellStyle name="Normal 3 3 2 3 4 5 6" xfId="15678"/>
    <cellStyle name="Normal 3 3 2 3 4 5 6 2" xfId="45590"/>
    <cellStyle name="Normal 3 3 2 3 4 5 7" xfId="30634"/>
    <cellStyle name="Normal 3 3 2 3 4 6" xfId="7005"/>
    <cellStyle name="Normal 3 3 2 3 4 6 2" xfId="7006"/>
    <cellStyle name="Normal 3 3 2 3 4 6 2 2" xfId="7007"/>
    <cellStyle name="Normal 3 3 2 3 4 6 2 2 2" xfId="7008"/>
    <cellStyle name="Normal 3 3 2 3 4 6 2 2 2 2" xfId="7009"/>
    <cellStyle name="Normal 3 3 2 3 4 6 2 2 2 2 2" xfId="26176"/>
    <cellStyle name="Normal 3 3 2 3 4 6 2 2 2 2 2 2" xfId="56088"/>
    <cellStyle name="Normal 3 3 2 3 4 6 2 2 2 2 3" xfId="36923"/>
    <cellStyle name="Normal 3 3 2 3 4 6 2 2 2 3" xfId="18698"/>
    <cellStyle name="Normal 3 3 2 3 4 6 2 2 2 3 2" xfId="48610"/>
    <cellStyle name="Normal 3 3 2 3 4 6 2 2 2 4" xfId="36922"/>
    <cellStyle name="Normal 3 3 2 3 4 6 2 2 3" xfId="7010"/>
    <cellStyle name="Normal 3 3 2 3 4 6 2 2 3 2" xfId="26175"/>
    <cellStyle name="Normal 3 3 2 3 4 6 2 2 3 2 2" xfId="56087"/>
    <cellStyle name="Normal 3 3 2 3 4 6 2 2 3 3" xfId="36924"/>
    <cellStyle name="Normal 3 3 2 3 4 6 2 2 4" xfId="18697"/>
    <cellStyle name="Normal 3 3 2 3 4 6 2 2 4 2" xfId="48609"/>
    <cellStyle name="Normal 3 3 2 3 4 6 2 2 5" xfId="36921"/>
    <cellStyle name="Normal 3 3 2 3 4 6 2 3" xfId="7011"/>
    <cellStyle name="Normal 3 3 2 3 4 6 2 3 2" xfId="7012"/>
    <cellStyle name="Normal 3 3 2 3 4 6 2 3 2 2" xfId="26177"/>
    <cellStyle name="Normal 3 3 2 3 4 6 2 3 2 2 2" xfId="56089"/>
    <cellStyle name="Normal 3 3 2 3 4 6 2 3 2 3" xfId="36926"/>
    <cellStyle name="Normal 3 3 2 3 4 6 2 3 3" xfId="18699"/>
    <cellStyle name="Normal 3 3 2 3 4 6 2 3 3 2" xfId="48611"/>
    <cellStyle name="Normal 3 3 2 3 4 6 2 3 4" xfId="36925"/>
    <cellStyle name="Normal 3 3 2 3 4 6 2 4" xfId="7013"/>
    <cellStyle name="Normal 3 3 2 3 4 6 2 4 2" xfId="26174"/>
    <cellStyle name="Normal 3 3 2 3 4 6 2 4 2 2" xfId="56086"/>
    <cellStyle name="Normal 3 3 2 3 4 6 2 4 3" xfId="36927"/>
    <cellStyle name="Normal 3 3 2 3 4 6 2 5" xfId="18696"/>
    <cellStyle name="Normal 3 3 2 3 4 6 2 5 2" xfId="48608"/>
    <cellStyle name="Normal 3 3 2 3 4 6 2 6" xfId="36920"/>
    <cellStyle name="Normal 3 3 2 3 4 6 3" xfId="7014"/>
    <cellStyle name="Normal 3 3 2 3 4 6 3 2" xfId="7015"/>
    <cellStyle name="Normal 3 3 2 3 4 6 3 2 2" xfId="7016"/>
    <cellStyle name="Normal 3 3 2 3 4 6 3 2 2 2" xfId="26179"/>
    <cellStyle name="Normal 3 3 2 3 4 6 3 2 2 2 2" xfId="56091"/>
    <cellStyle name="Normal 3 3 2 3 4 6 3 2 2 3" xfId="36930"/>
    <cellStyle name="Normal 3 3 2 3 4 6 3 2 3" xfId="18701"/>
    <cellStyle name="Normal 3 3 2 3 4 6 3 2 3 2" xfId="48613"/>
    <cellStyle name="Normal 3 3 2 3 4 6 3 2 4" xfId="36929"/>
    <cellStyle name="Normal 3 3 2 3 4 6 3 3" xfId="7017"/>
    <cellStyle name="Normal 3 3 2 3 4 6 3 3 2" xfId="26178"/>
    <cellStyle name="Normal 3 3 2 3 4 6 3 3 2 2" xfId="56090"/>
    <cellStyle name="Normal 3 3 2 3 4 6 3 3 3" xfId="36931"/>
    <cellStyle name="Normal 3 3 2 3 4 6 3 4" xfId="18700"/>
    <cellStyle name="Normal 3 3 2 3 4 6 3 4 2" xfId="48612"/>
    <cellStyle name="Normal 3 3 2 3 4 6 3 5" xfId="36928"/>
    <cellStyle name="Normal 3 3 2 3 4 6 4" xfId="7018"/>
    <cellStyle name="Normal 3 3 2 3 4 6 4 2" xfId="7019"/>
    <cellStyle name="Normal 3 3 2 3 4 6 4 2 2" xfId="26180"/>
    <cellStyle name="Normal 3 3 2 3 4 6 4 2 2 2" xfId="56092"/>
    <cellStyle name="Normal 3 3 2 3 4 6 4 2 3" xfId="36933"/>
    <cellStyle name="Normal 3 3 2 3 4 6 4 3" xfId="18702"/>
    <cellStyle name="Normal 3 3 2 3 4 6 4 3 2" xfId="48614"/>
    <cellStyle name="Normal 3 3 2 3 4 6 4 4" xfId="36932"/>
    <cellStyle name="Normal 3 3 2 3 4 6 5" xfId="7020"/>
    <cellStyle name="Normal 3 3 2 3 4 6 5 2" xfId="26173"/>
    <cellStyle name="Normal 3 3 2 3 4 6 5 2 2" xfId="56085"/>
    <cellStyle name="Normal 3 3 2 3 4 6 5 3" xfId="36934"/>
    <cellStyle name="Normal 3 3 2 3 4 6 6" xfId="18695"/>
    <cellStyle name="Normal 3 3 2 3 4 6 6 2" xfId="48607"/>
    <cellStyle name="Normal 3 3 2 3 4 6 7" xfId="36919"/>
    <cellStyle name="Normal 3 3 2 3 4 7" xfId="7021"/>
    <cellStyle name="Normal 3 3 2 3 4 7 2" xfId="7022"/>
    <cellStyle name="Normal 3 3 2 3 4 7 2 2" xfId="7023"/>
    <cellStyle name="Normal 3 3 2 3 4 7 2 2 2" xfId="7024"/>
    <cellStyle name="Normal 3 3 2 3 4 7 2 2 2 2" xfId="26183"/>
    <cellStyle name="Normal 3 3 2 3 4 7 2 2 2 2 2" xfId="56095"/>
    <cellStyle name="Normal 3 3 2 3 4 7 2 2 2 3" xfId="36938"/>
    <cellStyle name="Normal 3 3 2 3 4 7 2 2 3" xfId="18705"/>
    <cellStyle name="Normal 3 3 2 3 4 7 2 2 3 2" xfId="48617"/>
    <cellStyle name="Normal 3 3 2 3 4 7 2 2 4" xfId="36937"/>
    <cellStyle name="Normal 3 3 2 3 4 7 2 3" xfId="7025"/>
    <cellStyle name="Normal 3 3 2 3 4 7 2 3 2" xfId="26182"/>
    <cellStyle name="Normal 3 3 2 3 4 7 2 3 2 2" xfId="56094"/>
    <cellStyle name="Normal 3 3 2 3 4 7 2 3 3" xfId="36939"/>
    <cellStyle name="Normal 3 3 2 3 4 7 2 4" xfId="18704"/>
    <cellStyle name="Normal 3 3 2 3 4 7 2 4 2" xfId="48616"/>
    <cellStyle name="Normal 3 3 2 3 4 7 2 5" xfId="36936"/>
    <cellStyle name="Normal 3 3 2 3 4 7 3" xfId="7026"/>
    <cellStyle name="Normal 3 3 2 3 4 7 3 2" xfId="7027"/>
    <cellStyle name="Normal 3 3 2 3 4 7 3 2 2" xfId="26184"/>
    <cellStyle name="Normal 3 3 2 3 4 7 3 2 2 2" xfId="56096"/>
    <cellStyle name="Normal 3 3 2 3 4 7 3 2 3" xfId="36941"/>
    <cellStyle name="Normal 3 3 2 3 4 7 3 3" xfId="18706"/>
    <cellStyle name="Normal 3 3 2 3 4 7 3 3 2" xfId="48618"/>
    <cellStyle name="Normal 3 3 2 3 4 7 3 4" xfId="36940"/>
    <cellStyle name="Normal 3 3 2 3 4 7 4" xfId="7028"/>
    <cellStyle name="Normal 3 3 2 3 4 7 4 2" xfId="26181"/>
    <cellStyle name="Normal 3 3 2 3 4 7 4 2 2" xfId="56093"/>
    <cellStyle name="Normal 3 3 2 3 4 7 4 3" xfId="36942"/>
    <cellStyle name="Normal 3 3 2 3 4 7 5" xfId="18703"/>
    <cellStyle name="Normal 3 3 2 3 4 7 5 2" xfId="48615"/>
    <cellStyle name="Normal 3 3 2 3 4 7 6" xfId="36935"/>
    <cellStyle name="Normal 3 3 2 3 4 8" xfId="7029"/>
    <cellStyle name="Normal 3 3 2 3 4 8 2" xfId="7030"/>
    <cellStyle name="Normal 3 3 2 3 4 8 2 2" xfId="7031"/>
    <cellStyle name="Normal 3 3 2 3 4 8 2 2 2" xfId="7032"/>
    <cellStyle name="Normal 3 3 2 3 4 8 2 2 2 2" xfId="26187"/>
    <cellStyle name="Normal 3 3 2 3 4 8 2 2 2 2 2" xfId="56099"/>
    <cellStyle name="Normal 3 3 2 3 4 8 2 2 2 3" xfId="36946"/>
    <cellStyle name="Normal 3 3 2 3 4 8 2 2 3" xfId="18709"/>
    <cellStyle name="Normal 3 3 2 3 4 8 2 2 3 2" xfId="48621"/>
    <cellStyle name="Normal 3 3 2 3 4 8 2 2 4" xfId="36945"/>
    <cellStyle name="Normal 3 3 2 3 4 8 2 3" xfId="7033"/>
    <cellStyle name="Normal 3 3 2 3 4 8 2 3 2" xfId="26186"/>
    <cellStyle name="Normal 3 3 2 3 4 8 2 3 2 2" xfId="56098"/>
    <cellStyle name="Normal 3 3 2 3 4 8 2 3 3" xfId="36947"/>
    <cellStyle name="Normal 3 3 2 3 4 8 2 4" xfId="18708"/>
    <cellStyle name="Normal 3 3 2 3 4 8 2 4 2" xfId="48620"/>
    <cellStyle name="Normal 3 3 2 3 4 8 2 5" xfId="36944"/>
    <cellStyle name="Normal 3 3 2 3 4 8 3" xfId="7034"/>
    <cellStyle name="Normal 3 3 2 3 4 8 3 2" xfId="7035"/>
    <cellStyle name="Normal 3 3 2 3 4 8 3 2 2" xfId="26188"/>
    <cellStyle name="Normal 3 3 2 3 4 8 3 2 2 2" xfId="56100"/>
    <cellStyle name="Normal 3 3 2 3 4 8 3 2 3" xfId="36949"/>
    <cellStyle name="Normal 3 3 2 3 4 8 3 3" xfId="18710"/>
    <cellStyle name="Normal 3 3 2 3 4 8 3 3 2" xfId="48622"/>
    <cellStyle name="Normal 3 3 2 3 4 8 3 4" xfId="36948"/>
    <cellStyle name="Normal 3 3 2 3 4 8 4" xfId="7036"/>
    <cellStyle name="Normal 3 3 2 3 4 8 4 2" xfId="26185"/>
    <cellStyle name="Normal 3 3 2 3 4 8 4 2 2" xfId="56097"/>
    <cellStyle name="Normal 3 3 2 3 4 8 4 3" xfId="36950"/>
    <cellStyle name="Normal 3 3 2 3 4 8 5" xfId="18707"/>
    <cellStyle name="Normal 3 3 2 3 4 8 5 2" xfId="48619"/>
    <cellStyle name="Normal 3 3 2 3 4 8 6" xfId="36943"/>
    <cellStyle name="Normal 3 3 2 3 4 9" xfId="7037"/>
    <cellStyle name="Normal 3 3 2 3 4 9 2" xfId="7038"/>
    <cellStyle name="Normal 3 3 2 3 4 9 2 2" xfId="7039"/>
    <cellStyle name="Normal 3 3 2 3 4 9 2 2 2" xfId="26190"/>
    <cellStyle name="Normal 3 3 2 3 4 9 2 2 2 2" xfId="56102"/>
    <cellStyle name="Normal 3 3 2 3 4 9 2 2 3" xfId="36953"/>
    <cellStyle name="Normal 3 3 2 3 4 9 2 3" xfId="18712"/>
    <cellStyle name="Normal 3 3 2 3 4 9 2 3 2" xfId="48624"/>
    <cellStyle name="Normal 3 3 2 3 4 9 2 4" xfId="36952"/>
    <cellStyle name="Normal 3 3 2 3 4 9 3" xfId="7040"/>
    <cellStyle name="Normal 3 3 2 3 4 9 3 2" xfId="26189"/>
    <cellStyle name="Normal 3 3 2 3 4 9 3 2 2" xfId="56101"/>
    <cellStyle name="Normal 3 3 2 3 4 9 3 3" xfId="36954"/>
    <cellStyle name="Normal 3 3 2 3 4 9 4" xfId="18711"/>
    <cellStyle name="Normal 3 3 2 3 4 9 4 2" xfId="48623"/>
    <cellStyle name="Normal 3 3 2 3 4 9 5" xfId="36951"/>
    <cellStyle name="Normal 3 3 2 3 5" xfId="361"/>
    <cellStyle name="Normal 3 3 2 3 5 2" xfId="7041"/>
    <cellStyle name="Normal 3 3 2 3 5 2 2" xfId="7042"/>
    <cellStyle name="Normal 3 3 2 3 5 2 2 2" xfId="7043"/>
    <cellStyle name="Normal 3 3 2 3 5 2 2 2 2" xfId="7044"/>
    <cellStyle name="Normal 3 3 2 3 5 2 2 2 2 2" xfId="26193"/>
    <cellStyle name="Normal 3 3 2 3 5 2 2 2 2 2 2" xfId="56105"/>
    <cellStyle name="Normal 3 3 2 3 5 2 2 2 2 3" xfId="36958"/>
    <cellStyle name="Normal 3 3 2 3 5 2 2 2 3" xfId="18715"/>
    <cellStyle name="Normal 3 3 2 3 5 2 2 2 3 2" xfId="48627"/>
    <cellStyle name="Normal 3 3 2 3 5 2 2 2 4" xfId="36957"/>
    <cellStyle name="Normal 3 3 2 3 5 2 2 3" xfId="7045"/>
    <cellStyle name="Normal 3 3 2 3 5 2 2 3 2" xfId="26192"/>
    <cellStyle name="Normal 3 3 2 3 5 2 2 3 2 2" xfId="56104"/>
    <cellStyle name="Normal 3 3 2 3 5 2 2 3 3" xfId="36959"/>
    <cellStyle name="Normal 3 3 2 3 5 2 2 4" xfId="18714"/>
    <cellStyle name="Normal 3 3 2 3 5 2 2 4 2" xfId="48626"/>
    <cellStyle name="Normal 3 3 2 3 5 2 2 5" xfId="36956"/>
    <cellStyle name="Normal 3 3 2 3 5 2 3" xfId="7046"/>
    <cellStyle name="Normal 3 3 2 3 5 2 3 2" xfId="7047"/>
    <cellStyle name="Normal 3 3 2 3 5 2 3 2 2" xfId="26194"/>
    <cellStyle name="Normal 3 3 2 3 5 2 3 2 2 2" xfId="56106"/>
    <cellStyle name="Normal 3 3 2 3 5 2 3 2 3" xfId="36961"/>
    <cellStyle name="Normal 3 3 2 3 5 2 3 3" xfId="18716"/>
    <cellStyle name="Normal 3 3 2 3 5 2 3 3 2" xfId="48628"/>
    <cellStyle name="Normal 3 3 2 3 5 2 3 4" xfId="36960"/>
    <cellStyle name="Normal 3 3 2 3 5 2 4" xfId="7048"/>
    <cellStyle name="Normal 3 3 2 3 5 2 4 2" xfId="26191"/>
    <cellStyle name="Normal 3 3 2 3 5 2 4 2 2" xfId="56103"/>
    <cellStyle name="Normal 3 3 2 3 5 2 4 3" xfId="36962"/>
    <cellStyle name="Normal 3 3 2 3 5 2 5" xfId="18713"/>
    <cellStyle name="Normal 3 3 2 3 5 2 5 2" xfId="48625"/>
    <cellStyle name="Normal 3 3 2 3 5 2 6" xfId="36955"/>
    <cellStyle name="Normal 3 3 2 3 5 3" xfId="7049"/>
    <cellStyle name="Normal 3 3 2 3 5 3 2" xfId="7050"/>
    <cellStyle name="Normal 3 3 2 3 5 3 2 2" xfId="7051"/>
    <cellStyle name="Normal 3 3 2 3 5 3 2 2 2" xfId="7052"/>
    <cellStyle name="Normal 3 3 2 3 5 3 2 2 2 2" xfId="26197"/>
    <cellStyle name="Normal 3 3 2 3 5 3 2 2 2 2 2" xfId="56109"/>
    <cellStyle name="Normal 3 3 2 3 5 3 2 2 2 3" xfId="36966"/>
    <cellStyle name="Normal 3 3 2 3 5 3 2 2 3" xfId="18719"/>
    <cellStyle name="Normal 3 3 2 3 5 3 2 2 3 2" xfId="48631"/>
    <cellStyle name="Normal 3 3 2 3 5 3 2 2 4" xfId="36965"/>
    <cellStyle name="Normal 3 3 2 3 5 3 2 3" xfId="7053"/>
    <cellStyle name="Normal 3 3 2 3 5 3 2 3 2" xfId="26196"/>
    <cellStyle name="Normal 3 3 2 3 5 3 2 3 2 2" xfId="56108"/>
    <cellStyle name="Normal 3 3 2 3 5 3 2 3 3" xfId="36967"/>
    <cellStyle name="Normal 3 3 2 3 5 3 2 4" xfId="18718"/>
    <cellStyle name="Normal 3 3 2 3 5 3 2 4 2" xfId="48630"/>
    <cellStyle name="Normal 3 3 2 3 5 3 2 5" xfId="36964"/>
    <cellStyle name="Normal 3 3 2 3 5 3 3" xfId="7054"/>
    <cellStyle name="Normal 3 3 2 3 5 3 3 2" xfId="7055"/>
    <cellStyle name="Normal 3 3 2 3 5 3 3 2 2" xfId="26198"/>
    <cellStyle name="Normal 3 3 2 3 5 3 3 2 2 2" xfId="56110"/>
    <cellStyle name="Normal 3 3 2 3 5 3 3 2 3" xfId="36969"/>
    <cellStyle name="Normal 3 3 2 3 5 3 3 3" xfId="18720"/>
    <cellStyle name="Normal 3 3 2 3 5 3 3 3 2" xfId="48632"/>
    <cellStyle name="Normal 3 3 2 3 5 3 3 4" xfId="36968"/>
    <cellStyle name="Normal 3 3 2 3 5 3 4" xfId="7056"/>
    <cellStyle name="Normal 3 3 2 3 5 3 4 2" xfId="26195"/>
    <cellStyle name="Normal 3 3 2 3 5 3 4 2 2" xfId="56107"/>
    <cellStyle name="Normal 3 3 2 3 5 3 4 3" xfId="36970"/>
    <cellStyle name="Normal 3 3 2 3 5 3 5" xfId="18717"/>
    <cellStyle name="Normal 3 3 2 3 5 3 5 2" xfId="48629"/>
    <cellStyle name="Normal 3 3 2 3 5 3 6" xfId="36963"/>
    <cellStyle name="Normal 3 3 2 3 5 4" xfId="7057"/>
    <cellStyle name="Normal 3 3 2 3 5 4 2" xfId="7058"/>
    <cellStyle name="Normal 3 3 2 3 5 4 2 2" xfId="7059"/>
    <cellStyle name="Normal 3 3 2 3 5 4 2 2 2" xfId="26200"/>
    <cellStyle name="Normal 3 3 2 3 5 4 2 2 2 2" xfId="56112"/>
    <cellStyle name="Normal 3 3 2 3 5 4 2 2 3" xfId="36973"/>
    <cellStyle name="Normal 3 3 2 3 5 4 2 3" xfId="18722"/>
    <cellStyle name="Normal 3 3 2 3 5 4 2 3 2" xfId="48634"/>
    <cellStyle name="Normal 3 3 2 3 5 4 2 4" xfId="36972"/>
    <cellStyle name="Normal 3 3 2 3 5 4 3" xfId="7060"/>
    <cellStyle name="Normal 3 3 2 3 5 4 3 2" xfId="26199"/>
    <cellStyle name="Normal 3 3 2 3 5 4 3 2 2" xfId="56111"/>
    <cellStyle name="Normal 3 3 2 3 5 4 3 3" xfId="36974"/>
    <cellStyle name="Normal 3 3 2 3 5 4 4" xfId="18721"/>
    <cellStyle name="Normal 3 3 2 3 5 4 4 2" xfId="48633"/>
    <cellStyle name="Normal 3 3 2 3 5 4 5" xfId="36971"/>
    <cellStyle name="Normal 3 3 2 3 5 5" xfId="7061"/>
    <cellStyle name="Normal 3 3 2 3 5 5 2" xfId="7062"/>
    <cellStyle name="Normal 3 3 2 3 5 5 2 2" xfId="26201"/>
    <cellStyle name="Normal 3 3 2 3 5 5 2 2 2" xfId="56113"/>
    <cellStyle name="Normal 3 3 2 3 5 5 2 3" xfId="36976"/>
    <cellStyle name="Normal 3 3 2 3 5 5 3" xfId="18723"/>
    <cellStyle name="Normal 3 3 2 3 5 5 3 2" xfId="48635"/>
    <cellStyle name="Normal 3 3 2 3 5 5 4" xfId="36975"/>
    <cellStyle name="Normal 3 3 2 3 5 6" xfId="7063"/>
    <cellStyle name="Normal 3 3 2 3 5 6 2" xfId="22825"/>
    <cellStyle name="Normal 3 3 2 3 5 6 2 2" xfId="52737"/>
    <cellStyle name="Normal 3 3 2 3 5 6 3" xfId="36977"/>
    <cellStyle name="Normal 3 3 2 3 5 7" xfId="15347"/>
    <cellStyle name="Normal 3 3 2 3 5 7 2" xfId="45259"/>
    <cellStyle name="Normal 3 3 2 3 5 8" xfId="30303"/>
    <cellStyle name="Normal 3 3 2 3 6" xfId="231"/>
    <cellStyle name="Normal 3 3 2 3 6 2" xfId="7064"/>
    <cellStyle name="Normal 3 3 2 3 6 2 2" xfId="7065"/>
    <cellStyle name="Normal 3 3 2 3 6 2 2 2" xfId="7066"/>
    <cellStyle name="Normal 3 3 2 3 6 2 2 2 2" xfId="7067"/>
    <cellStyle name="Normal 3 3 2 3 6 2 2 2 2 2" xfId="26204"/>
    <cellStyle name="Normal 3 3 2 3 6 2 2 2 2 2 2" xfId="56116"/>
    <cellStyle name="Normal 3 3 2 3 6 2 2 2 2 3" xfId="36981"/>
    <cellStyle name="Normal 3 3 2 3 6 2 2 2 3" xfId="18726"/>
    <cellStyle name="Normal 3 3 2 3 6 2 2 2 3 2" xfId="48638"/>
    <cellStyle name="Normal 3 3 2 3 6 2 2 2 4" xfId="36980"/>
    <cellStyle name="Normal 3 3 2 3 6 2 2 3" xfId="7068"/>
    <cellStyle name="Normal 3 3 2 3 6 2 2 3 2" xfId="26203"/>
    <cellStyle name="Normal 3 3 2 3 6 2 2 3 2 2" xfId="56115"/>
    <cellStyle name="Normal 3 3 2 3 6 2 2 3 3" xfId="36982"/>
    <cellStyle name="Normal 3 3 2 3 6 2 2 4" xfId="18725"/>
    <cellStyle name="Normal 3 3 2 3 6 2 2 4 2" xfId="48637"/>
    <cellStyle name="Normal 3 3 2 3 6 2 2 5" xfId="36979"/>
    <cellStyle name="Normal 3 3 2 3 6 2 3" xfId="7069"/>
    <cellStyle name="Normal 3 3 2 3 6 2 3 2" xfId="7070"/>
    <cellStyle name="Normal 3 3 2 3 6 2 3 2 2" xfId="26205"/>
    <cellStyle name="Normal 3 3 2 3 6 2 3 2 2 2" xfId="56117"/>
    <cellStyle name="Normal 3 3 2 3 6 2 3 2 3" xfId="36984"/>
    <cellStyle name="Normal 3 3 2 3 6 2 3 3" xfId="18727"/>
    <cellStyle name="Normal 3 3 2 3 6 2 3 3 2" xfId="48639"/>
    <cellStyle name="Normal 3 3 2 3 6 2 3 4" xfId="36983"/>
    <cellStyle name="Normal 3 3 2 3 6 2 4" xfId="7071"/>
    <cellStyle name="Normal 3 3 2 3 6 2 4 2" xfId="26202"/>
    <cellStyle name="Normal 3 3 2 3 6 2 4 2 2" xfId="56114"/>
    <cellStyle name="Normal 3 3 2 3 6 2 4 3" xfId="36985"/>
    <cellStyle name="Normal 3 3 2 3 6 2 5" xfId="18724"/>
    <cellStyle name="Normal 3 3 2 3 6 2 5 2" xfId="48636"/>
    <cellStyle name="Normal 3 3 2 3 6 2 6" xfId="36978"/>
    <cellStyle name="Normal 3 3 2 3 6 3" xfId="7072"/>
    <cellStyle name="Normal 3 3 2 3 6 3 2" xfId="7073"/>
    <cellStyle name="Normal 3 3 2 3 6 3 2 2" xfId="7074"/>
    <cellStyle name="Normal 3 3 2 3 6 3 2 2 2" xfId="7075"/>
    <cellStyle name="Normal 3 3 2 3 6 3 2 2 2 2" xfId="26208"/>
    <cellStyle name="Normal 3 3 2 3 6 3 2 2 2 2 2" xfId="56120"/>
    <cellStyle name="Normal 3 3 2 3 6 3 2 2 2 3" xfId="36989"/>
    <cellStyle name="Normal 3 3 2 3 6 3 2 2 3" xfId="18730"/>
    <cellStyle name="Normal 3 3 2 3 6 3 2 2 3 2" xfId="48642"/>
    <cellStyle name="Normal 3 3 2 3 6 3 2 2 4" xfId="36988"/>
    <cellStyle name="Normal 3 3 2 3 6 3 2 3" xfId="7076"/>
    <cellStyle name="Normal 3 3 2 3 6 3 2 3 2" xfId="26207"/>
    <cellStyle name="Normal 3 3 2 3 6 3 2 3 2 2" xfId="56119"/>
    <cellStyle name="Normal 3 3 2 3 6 3 2 3 3" xfId="36990"/>
    <cellStyle name="Normal 3 3 2 3 6 3 2 4" xfId="18729"/>
    <cellStyle name="Normal 3 3 2 3 6 3 2 4 2" xfId="48641"/>
    <cellStyle name="Normal 3 3 2 3 6 3 2 5" xfId="36987"/>
    <cellStyle name="Normal 3 3 2 3 6 3 3" xfId="7077"/>
    <cellStyle name="Normal 3 3 2 3 6 3 3 2" xfId="7078"/>
    <cellStyle name="Normal 3 3 2 3 6 3 3 2 2" xfId="26209"/>
    <cellStyle name="Normal 3 3 2 3 6 3 3 2 2 2" xfId="56121"/>
    <cellStyle name="Normal 3 3 2 3 6 3 3 2 3" xfId="36992"/>
    <cellStyle name="Normal 3 3 2 3 6 3 3 3" xfId="18731"/>
    <cellStyle name="Normal 3 3 2 3 6 3 3 3 2" xfId="48643"/>
    <cellStyle name="Normal 3 3 2 3 6 3 3 4" xfId="36991"/>
    <cellStyle name="Normal 3 3 2 3 6 3 4" xfId="7079"/>
    <cellStyle name="Normal 3 3 2 3 6 3 4 2" xfId="26206"/>
    <cellStyle name="Normal 3 3 2 3 6 3 4 2 2" xfId="56118"/>
    <cellStyle name="Normal 3 3 2 3 6 3 4 3" xfId="36993"/>
    <cellStyle name="Normal 3 3 2 3 6 3 5" xfId="18728"/>
    <cellStyle name="Normal 3 3 2 3 6 3 5 2" xfId="48640"/>
    <cellStyle name="Normal 3 3 2 3 6 3 6" xfId="36986"/>
    <cellStyle name="Normal 3 3 2 3 6 4" xfId="7080"/>
    <cellStyle name="Normal 3 3 2 3 6 4 2" xfId="7081"/>
    <cellStyle name="Normal 3 3 2 3 6 4 2 2" xfId="7082"/>
    <cellStyle name="Normal 3 3 2 3 6 4 2 2 2" xfId="26211"/>
    <cellStyle name="Normal 3 3 2 3 6 4 2 2 2 2" xfId="56123"/>
    <cellStyle name="Normal 3 3 2 3 6 4 2 2 3" xfId="36996"/>
    <cellStyle name="Normal 3 3 2 3 6 4 2 3" xfId="18733"/>
    <cellStyle name="Normal 3 3 2 3 6 4 2 3 2" xfId="48645"/>
    <cellStyle name="Normal 3 3 2 3 6 4 2 4" xfId="36995"/>
    <cellStyle name="Normal 3 3 2 3 6 4 3" xfId="7083"/>
    <cellStyle name="Normal 3 3 2 3 6 4 3 2" xfId="26210"/>
    <cellStyle name="Normal 3 3 2 3 6 4 3 2 2" xfId="56122"/>
    <cellStyle name="Normal 3 3 2 3 6 4 3 3" xfId="36997"/>
    <cellStyle name="Normal 3 3 2 3 6 4 4" xfId="18732"/>
    <cellStyle name="Normal 3 3 2 3 6 4 4 2" xfId="48644"/>
    <cellStyle name="Normal 3 3 2 3 6 4 5" xfId="36994"/>
    <cellStyle name="Normal 3 3 2 3 6 5" xfId="7084"/>
    <cellStyle name="Normal 3 3 2 3 6 5 2" xfId="7085"/>
    <cellStyle name="Normal 3 3 2 3 6 5 2 2" xfId="26212"/>
    <cellStyle name="Normal 3 3 2 3 6 5 2 2 2" xfId="56124"/>
    <cellStyle name="Normal 3 3 2 3 6 5 2 3" xfId="36999"/>
    <cellStyle name="Normal 3 3 2 3 6 5 3" xfId="18734"/>
    <cellStyle name="Normal 3 3 2 3 6 5 3 2" xfId="48646"/>
    <cellStyle name="Normal 3 3 2 3 6 5 4" xfId="36998"/>
    <cellStyle name="Normal 3 3 2 3 6 6" xfId="7086"/>
    <cellStyle name="Normal 3 3 2 3 6 6 2" xfId="22695"/>
    <cellStyle name="Normal 3 3 2 3 6 6 2 2" xfId="52607"/>
    <cellStyle name="Normal 3 3 2 3 6 6 3" xfId="37000"/>
    <cellStyle name="Normal 3 3 2 3 6 7" xfId="15217"/>
    <cellStyle name="Normal 3 3 2 3 6 7 2" xfId="45129"/>
    <cellStyle name="Normal 3 3 2 3 6 8" xfId="30173"/>
    <cellStyle name="Normal 3 3 2 3 7" xfId="487"/>
    <cellStyle name="Normal 3 3 2 3 7 2" xfId="7087"/>
    <cellStyle name="Normal 3 3 2 3 7 2 2" xfId="7088"/>
    <cellStyle name="Normal 3 3 2 3 7 2 2 2" xfId="7089"/>
    <cellStyle name="Normal 3 3 2 3 7 2 2 2 2" xfId="7090"/>
    <cellStyle name="Normal 3 3 2 3 7 2 2 2 2 2" xfId="26215"/>
    <cellStyle name="Normal 3 3 2 3 7 2 2 2 2 2 2" xfId="56127"/>
    <cellStyle name="Normal 3 3 2 3 7 2 2 2 2 3" xfId="37004"/>
    <cellStyle name="Normal 3 3 2 3 7 2 2 2 3" xfId="18737"/>
    <cellStyle name="Normal 3 3 2 3 7 2 2 2 3 2" xfId="48649"/>
    <cellStyle name="Normal 3 3 2 3 7 2 2 2 4" xfId="37003"/>
    <cellStyle name="Normal 3 3 2 3 7 2 2 3" xfId="7091"/>
    <cellStyle name="Normal 3 3 2 3 7 2 2 3 2" xfId="26214"/>
    <cellStyle name="Normal 3 3 2 3 7 2 2 3 2 2" xfId="56126"/>
    <cellStyle name="Normal 3 3 2 3 7 2 2 3 3" xfId="37005"/>
    <cellStyle name="Normal 3 3 2 3 7 2 2 4" xfId="18736"/>
    <cellStyle name="Normal 3 3 2 3 7 2 2 4 2" xfId="48648"/>
    <cellStyle name="Normal 3 3 2 3 7 2 2 5" xfId="37002"/>
    <cellStyle name="Normal 3 3 2 3 7 2 3" xfId="7092"/>
    <cellStyle name="Normal 3 3 2 3 7 2 3 2" xfId="7093"/>
    <cellStyle name="Normal 3 3 2 3 7 2 3 2 2" xfId="26216"/>
    <cellStyle name="Normal 3 3 2 3 7 2 3 2 2 2" xfId="56128"/>
    <cellStyle name="Normal 3 3 2 3 7 2 3 2 3" xfId="37007"/>
    <cellStyle name="Normal 3 3 2 3 7 2 3 3" xfId="18738"/>
    <cellStyle name="Normal 3 3 2 3 7 2 3 3 2" xfId="48650"/>
    <cellStyle name="Normal 3 3 2 3 7 2 3 4" xfId="37006"/>
    <cellStyle name="Normal 3 3 2 3 7 2 4" xfId="7094"/>
    <cellStyle name="Normal 3 3 2 3 7 2 4 2" xfId="26213"/>
    <cellStyle name="Normal 3 3 2 3 7 2 4 2 2" xfId="56125"/>
    <cellStyle name="Normal 3 3 2 3 7 2 4 3" xfId="37008"/>
    <cellStyle name="Normal 3 3 2 3 7 2 5" xfId="18735"/>
    <cellStyle name="Normal 3 3 2 3 7 2 5 2" xfId="48647"/>
    <cellStyle name="Normal 3 3 2 3 7 2 6" xfId="37001"/>
    <cellStyle name="Normal 3 3 2 3 7 3" xfId="7095"/>
    <cellStyle name="Normal 3 3 2 3 7 3 2" xfId="7096"/>
    <cellStyle name="Normal 3 3 2 3 7 3 2 2" xfId="7097"/>
    <cellStyle name="Normal 3 3 2 3 7 3 2 2 2" xfId="26218"/>
    <cellStyle name="Normal 3 3 2 3 7 3 2 2 2 2" xfId="56130"/>
    <cellStyle name="Normal 3 3 2 3 7 3 2 2 3" xfId="37011"/>
    <cellStyle name="Normal 3 3 2 3 7 3 2 3" xfId="18740"/>
    <cellStyle name="Normal 3 3 2 3 7 3 2 3 2" xfId="48652"/>
    <cellStyle name="Normal 3 3 2 3 7 3 2 4" xfId="37010"/>
    <cellStyle name="Normal 3 3 2 3 7 3 3" xfId="7098"/>
    <cellStyle name="Normal 3 3 2 3 7 3 3 2" xfId="26217"/>
    <cellStyle name="Normal 3 3 2 3 7 3 3 2 2" xfId="56129"/>
    <cellStyle name="Normal 3 3 2 3 7 3 3 3" xfId="37012"/>
    <cellStyle name="Normal 3 3 2 3 7 3 4" xfId="18739"/>
    <cellStyle name="Normal 3 3 2 3 7 3 4 2" xfId="48651"/>
    <cellStyle name="Normal 3 3 2 3 7 3 5" xfId="37009"/>
    <cellStyle name="Normal 3 3 2 3 7 4" xfId="7099"/>
    <cellStyle name="Normal 3 3 2 3 7 4 2" xfId="7100"/>
    <cellStyle name="Normal 3 3 2 3 7 4 2 2" xfId="26219"/>
    <cellStyle name="Normal 3 3 2 3 7 4 2 2 2" xfId="56131"/>
    <cellStyle name="Normal 3 3 2 3 7 4 2 3" xfId="37014"/>
    <cellStyle name="Normal 3 3 2 3 7 4 3" xfId="18741"/>
    <cellStyle name="Normal 3 3 2 3 7 4 3 2" xfId="48653"/>
    <cellStyle name="Normal 3 3 2 3 7 4 4" xfId="37013"/>
    <cellStyle name="Normal 3 3 2 3 7 5" xfId="7101"/>
    <cellStyle name="Normal 3 3 2 3 7 5 2" xfId="22950"/>
    <cellStyle name="Normal 3 3 2 3 7 5 2 2" xfId="52862"/>
    <cellStyle name="Normal 3 3 2 3 7 5 3" xfId="37015"/>
    <cellStyle name="Normal 3 3 2 3 7 6" xfId="15472"/>
    <cellStyle name="Normal 3 3 2 3 7 6 2" xfId="45384"/>
    <cellStyle name="Normal 3 3 2 3 7 7" xfId="30428"/>
    <cellStyle name="Normal 3 3 2 3 8" xfId="612"/>
    <cellStyle name="Normal 3 3 2 3 8 2" xfId="7102"/>
    <cellStyle name="Normal 3 3 2 3 8 2 2" xfId="7103"/>
    <cellStyle name="Normal 3 3 2 3 8 2 2 2" xfId="7104"/>
    <cellStyle name="Normal 3 3 2 3 8 2 2 2 2" xfId="7105"/>
    <cellStyle name="Normal 3 3 2 3 8 2 2 2 2 2" xfId="26222"/>
    <cellStyle name="Normal 3 3 2 3 8 2 2 2 2 2 2" xfId="56134"/>
    <cellStyle name="Normal 3 3 2 3 8 2 2 2 2 3" xfId="37019"/>
    <cellStyle name="Normal 3 3 2 3 8 2 2 2 3" xfId="18744"/>
    <cellStyle name="Normal 3 3 2 3 8 2 2 2 3 2" xfId="48656"/>
    <cellStyle name="Normal 3 3 2 3 8 2 2 2 4" xfId="37018"/>
    <cellStyle name="Normal 3 3 2 3 8 2 2 3" xfId="7106"/>
    <cellStyle name="Normal 3 3 2 3 8 2 2 3 2" xfId="26221"/>
    <cellStyle name="Normal 3 3 2 3 8 2 2 3 2 2" xfId="56133"/>
    <cellStyle name="Normal 3 3 2 3 8 2 2 3 3" xfId="37020"/>
    <cellStyle name="Normal 3 3 2 3 8 2 2 4" xfId="18743"/>
    <cellStyle name="Normal 3 3 2 3 8 2 2 4 2" xfId="48655"/>
    <cellStyle name="Normal 3 3 2 3 8 2 2 5" xfId="37017"/>
    <cellStyle name="Normal 3 3 2 3 8 2 3" xfId="7107"/>
    <cellStyle name="Normal 3 3 2 3 8 2 3 2" xfId="7108"/>
    <cellStyle name="Normal 3 3 2 3 8 2 3 2 2" xfId="26223"/>
    <cellStyle name="Normal 3 3 2 3 8 2 3 2 2 2" xfId="56135"/>
    <cellStyle name="Normal 3 3 2 3 8 2 3 2 3" xfId="37022"/>
    <cellStyle name="Normal 3 3 2 3 8 2 3 3" xfId="18745"/>
    <cellStyle name="Normal 3 3 2 3 8 2 3 3 2" xfId="48657"/>
    <cellStyle name="Normal 3 3 2 3 8 2 3 4" xfId="37021"/>
    <cellStyle name="Normal 3 3 2 3 8 2 4" xfId="7109"/>
    <cellStyle name="Normal 3 3 2 3 8 2 4 2" xfId="26220"/>
    <cellStyle name="Normal 3 3 2 3 8 2 4 2 2" xfId="56132"/>
    <cellStyle name="Normal 3 3 2 3 8 2 4 3" xfId="37023"/>
    <cellStyle name="Normal 3 3 2 3 8 2 5" xfId="18742"/>
    <cellStyle name="Normal 3 3 2 3 8 2 5 2" xfId="48654"/>
    <cellStyle name="Normal 3 3 2 3 8 2 6" xfId="37016"/>
    <cellStyle name="Normal 3 3 2 3 8 3" xfId="7110"/>
    <cellStyle name="Normal 3 3 2 3 8 3 2" xfId="7111"/>
    <cellStyle name="Normal 3 3 2 3 8 3 2 2" xfId="7112"/>
    <cellStyle name="Normal 3 3 2 3 8 3 2 2 2" xfId="26225"/>
    <cellStyle name="Normal 3 3 2 3 8 3 2 2 2 2" xfId="56137"/>
    <cellStyle name="Normal 3 3 2 3 8 3 2 2 3" xfId="37026"/>
    <cellStyle name="Normal 3 3 2 3 8 3 2 3" xfId="18747"/>
    <cellStyle name="Normal 3 3 2 3 8 3 2 3 2" xfId="48659"/>
    <cellStyle name="Normal 3 3 2 3 8 3 2 4" xfId="37025"/>
    <cellStyle name="Normal 3 3 2 3 8 3 3" xfId="7113"/>
    <cellStyle name="Normal 3 3 2 3 8 3 3 2" xfId="26224"/>
    <cellStyle name="Normal 3 3 2 3 8 3 3 2 2" xfId="56136"/>
    <cellStyle name="Normal 3 3 2 3 8 3 3 3" xfId="37027"/>
    <cellStyle name="Normal 3 3 2 3 8 3 4" xfId="18746"/>
    <cellStyle name="Normal 3 3 2 3 8 3 4 2" xfId="48658"/>
    <cellStyle name="Normal 3 3 2 3 8 3 5" xfId="37024"/>
    <cellStyle name="Normal 3 3 2 3 8 4" xfId="7114"/>
    <cellStyle name="Normal 3 3 2 3 8 4 2" xfId="7115"/>
    <cellStyle name="Normal 3 3 2 3 8 4 2 2" xfId="26226"/>
    <cellStyle name="Normal 3 3 2 3 8 4 2 2 2" xfId="56138"/>
    <cellStyle name="Normal 3 3 2 3 8 4 2 3" xfId="37029"/>
    <cellStyle name="Normal 3 3 2 3 8 4 3" xfId="18748"/>
    <cellStyle name="Normal 3 3 2 3 8 4 3 2" xfId="48660"/>
    <cellStyle name="Normal 3 3 2 3 8 4 4" xfId="37028"/>
    <cellStyle name="Normal 3 3 2 3 8 5" xfId="7116"/>
    <cellStyle name="Normal 3 3 2 3 8 5 2" xfId="23075"/>
    <cellStyle name="Normal 3 3 2 3 8 5 2 2" xfId="52987"/>
    <cellStyle name="Normal 3 3 2 3 8 5 3" xfId="37030"/>
    <cellStyle name="Normal 3 3 2 3 8 6" xfId="15597"/>
    <cellStyle name="Normal 3 3 2 3 8 6 2" xfId="45509"/>
    <cellStyle name="Normal 3 3 2 3 8 7" xfId="30553"/>
    <cellStyle name="Normal 3 3 2 3 9" xfId="7117"/>
    <cellStyle name="Normal 3 3 2 3 9 2" xfId="7118"/>
    <cellStyle name="Normal 3 3 2 3 9 2 2" xfId="7119"/>
    <cellStyle name="Normal 3 3 2 3 9 2 2 2" xfId="7120"/>
    <cellStyle name="Normal 3 3 2 3 9 2 2 2 2" xfId="7121"/>
    <cellStyle name="Normal 3 3 2 3 9 2 2 2 2 2" xfId="26230"/>
    <cellStyle name="Normal 3 3 2 3 9 2 2 2 2 2 2" xfId="56142"/>
    <cellStyle name="Normal 3 3 2 3 9 2 2 2 2 3" xfId="37035"/>
    <cellStyle name="Normal 3 3 2 3 9 2 2 2 3" xfId="18752"/>
    <cellStyle name="Normal 3 3 2 3 9 2 2 2 3 2" xfId="48664"/>
    <cellStyle name="Normal 3 3 2 3 9 2 2 2 4" xfId="37034"/>
    <cellStyle name="Normal 3 3 2 3 9 2 2 3" xfId="7122"/>
    <cellStyle name="Normal 3 3 2 3 9 2 2 3 2" xfId="26229"/>
    <cellStyle name="Normal 3 3 2 3 9 2 2 3 2 2" xfId="56141"/>
    <cellStyle name="Normal 3 3 2 3 9 2 2 3 3" xfId="37036"/>
    <cellStyle name="Normal 3 3 2 3 9 2 2 4" xfId="18751"/>
    <cellStyle name="Normal 3 3 2 3 9 2 2 4 2" xfId="48663"/>
    <cellStyle name="Normal 3 3 2 3 9 2 2 5" xfId="37033"/>
    <cellStyle name="Normal 3 3 2 3 9 2 3" xfId="7123"/>
    <cellStyle name="Normal 3 3 2 3 9 2 3 2" xfId="7124"/>
    <cellStyle name="Normal 3 3 2 3 9 2 3 2 2" xfId="26231"/>
    <cellStyle name="Normal 3 3 2 3 9 2 3 2 2 2" xfId="56143"/>
    <cellStyle name="Normal 3 3 2 3 9 2 3 2 3" xfId="37038"/>
    <cellStyle name="Normal 3 3 2 3 9 2 3 3" xfId="18753"/>
    <cellStyle name="Normal 3 3 2 3 9 2 3 3 2" xfId="48665"/>
    <cellStyle name="Normal 3 3 2 3 9 2 3 4" xfId="37037"/>
    <cellStyle name="Normal 3 3 2 3 9 2 4" xfId="7125"/>
    <cellStyle name="Normal 3 3 2 3 9 2 4 2" xfId="26228"/>
    <cellStyle name="Normal 3 3 2 3 9 2 4 2 2" xfId="56140"/>
    <cellStyle name="Normal 3 3 2 3 9 2 4 3" xfId="37039"/>
    <cellStyle name="Normal 3 3 2 3 9 2 5" xfId="18750"/>
    <cellStyle name="Normal 3 3 2 3 9 2 5 2" xfId="48662"/>
    <cellStyle name="Normal 3 3 2 3 9 2 6" xfId="37032"/>
    <cellStyle name="Normal 3 3 2 3 9 3" xfId="7126"/>
    <cellStyle name="Normal 3 3 2 3 9 3 2" xfId="7127"/>
    <cellStyle name="Normal 3 3 2 3 9 3 2 2" xfId="7128"/>
    <cellStyle name="Normal 3 3 2 3 9 3 2 2 2" xfId="26233"/>
    <cellStyle name="Normal 3 3 2 3 9 3 2 2 2 2" xfId="56145"/>
    <cellStyle name="Normal 3 3 2 3 9 3 2 2 3" xfId="37042"/>
    <cellStyle name="Normal 3 3 2 3 9 3 2 3" xfId="18755"/>
    <cellStyle name="Normal 3 3 2 3 9 3 2 3 2" xfId="48667"/>
    <cellStyle name="Normal 3 3 2 3 9 3 2 4" xfId="37041"/>
    <cellStyle name="Normal 3 3 2 3 9 3 3" xfId="7129"/>
    <cellStyle name="Normal 3 3 2 3 9 3 3 2" xfId="26232"/>
    <cellStyle name="Normal 3 3 2 3 9 3 3 2 2" xfId="56144"/>
    <cellStyle name="Normal 3 3 2 3 9 3 3 3" xfId="37043"/>
    <cellStyle name="Normal 3 3 2 3 9 3 4" xfId="18754"/>
    <cellStyle name="Normal 3 3 2 3 9 3 4 2" xfId="48666"/>
    <cellStyle name="Normal 3 3 2 3 9 3 5" xfId="37040"/>
    <cellStyle name="Normal 3 3 2 3 9 4" xfId="7130"/>
    <cellStyle name="Normal 3 3 2 3 9 4 2" xfId="7131"/>
    <cellStyle name="Normal 3 3 2 3 9 4 2 2" xfId="26234"/>
    <cellStyle name="Normal 3 3 2 3 9 4 2 2 2" xfId="56146"/>
    <cellStyle name="Normal 3 3 2 3 9 4 2 3" xfId="37045"/>
    <cellStyle name="Normal 3 3 2 3 9 4 3" xfId="18756"/>
    <cellStyle name="Normal 3 3 2 3 9 4 3 2" xfId="48668"/>
    <cellStyle name="Normal 3 3 2 3 9 4 4" xfId="37044"/>
    <cellStyle name="Normal 3 3 2 3 9 5" xfId="7132"/>
    <cellStyle name="Normal 3 3 2 3 9 5 2" xfId="26227"/>
    <cellStyle name="Normal 3 3 2 3 9 5 2 2" xfId="56139"/>
    <cellStyle name="Normal 3 3 2 3 9 5 3" xfId="37046"/>
    <cellStyle name="Normal 3 3 2 3 9 6" xfId="18749"/>
    <cellStyle name="Normal 3 3 2 3 9 6 2" xfId="48661"/>
    <cellStyle name="Normal 3 3 2 3 9 7" xfId="37031"/>
    <cellStyle name="Normal 3 3 2 4" xfId="87"/>
    <cellStyle name="Normal 3 3 2 4 10" xfId="7133"/>
    <cellStyle name="Normal 3 3 2 4 10 2" xfId="7134"/>
    <cellStyle name="Normal 3 3 2 4 10 2 2" xfId="7135"/>
    <cellStyle name="Normal 3 3 2 4 10 2 2 2" xfId="7136"/>
    <cellStyle name="Normal 3 3 2 4 10 2 2 2 2" xfId="26237"/>
    <cellStyle name="Normal 3 3 2 4 10 2 2 2 2 2" xfId="56149"/>
    <cellStyle name="Normal 3 3 2 4 10 2 2 2 3" xfId="37050"/>
    <cellStyle name="Normal 3 3 2 4 10 2 2 3" xfId="18759"/>
    <cellStyle name="Normal 3 3 2 4 10 2 2 3 2" xfId="48671"/>
    <cellStyle name="Normal 3 3 2 4 10 2 2 4" xfId="37049"/>
    <cellStyle name="Normal 3 3 2 4 10 2 3" xfId="7137"/>
    <cellStyle name="Normal 3 3 2 4 10 2 3 2" xfId="26236"/>
    <cellStyle name="Normal 3 3 2 4 10 2 3 2 2" xfId="56148"/>
    <cellStyle name="Normal 3 3 2 4 10 2 3 3" xfId="37051"/>
    <cellStyle name="Normal 3 3 2 4 10 2 4" xfId="18758"/>
    <cellStyle name="Normal 3 3 2 4 10 2 4 2" xfId="48670"/>
    <cellStyle name="Normal 3 3 2 4 10 2 5" xfId="37048"/>
    <cellStyle name="Normal 3 3 2 4 10 3" xfId="7138"/>
    <cellStyle name="Normal 3 3 2 4 10 3 2" xfId="7139"/>
    <cellStyle name="Normal 3 3 2 4 10 3 2 2" xfId="26238"/>
    <cellStyle name="Normal 3 3 2 4 10 3 2 2 2" xfId="56150"/>
    <cellStyle name="Normal 3 3 2 4 10 3 2 3" xfId="37053"/>
    <cellStyle name="Normal 3 3 2 4 10 3 3" xfId="18760"/>
    <cellStyle name="Normal 3 3 2 4 10 3 3 2" xfId="48672"/>
    <cellStyle name="Normal 3 3 2 4 10 3 4" xfId="37052"/>
    <cellStyle name="Normal 3 3 2 4 10 4" xfId="7140"/>
    <cellStyle name="Normal 3 3 2 4 10 4 2" xfId="26235"/>
    <cellStyle name="Normal 3 3 2 4 10 4 2 2" xfId="56147"/>
    <cellStyle name="Normal 3 3 2 4 10 4 3" xfId="37054"/>
    <cellStyle name="Normal 3 3 2 4 10 5" xfId="18757"/>
    <cellStyle name="Normal 3 3 2 4 10 5 2" xfId="48669"/>
    <cellStyle name="Normal 3 3 2 4 10 6" xfId="37047"/>
    <cellStyle name="Normal 3 3 2 4 11" xfId="7141"/>
    <cellStyle name="Normal 3 3 2 4 11 2" xfId="7142"/>
    <cellStyle name="Normal 3 3 2 4 11 2 2" xfId="7143"/>
    <cellStyle name="Normal 3 3 2 4 11 2 2 2" xfId="26240"/>
    <cellStyle name="Normal 3 3 2 4 11 2 2 2 2" xfId="56152"/>
    <cellStyle name="Normal 3 3 2 4 11 2 2 3" xfId="37057"/>
    <cellStyle name="Normal 3 3 2 4 11 2 3" xfId="18762"/>
    <cellStyle name="Normal 3 3 2 4 11 2 3 2" xfId="48674"/>
    <cellStyle name="Normal 3 3 2 4 11 2 4" xfId="37056"/>
    <cellStyle name="Normal 3 3 2 4 11 3" xfId="7144"/>
    <cellStyle name="Normal 3 3 2 4 11 3 2" xfId="26239"/>
    <cellStyle name="Normal 3 3 2 4 11 3 2 2" xfId="56151"/>
    <cellStyle name="Normal 3 3 2 4 11 3 3" xfId="37058"/>
    <cellStyle name="Normal 3 3 2 4 11 4" xfId="18761"/>
    <cellStyle name="Normal 3 3 2 4 11 4 2" xfId="48673"/>
    <cellStyle name="Normal 3 3 2 4 11 5" xfId="37055"/>
    <cellStyle name="Normal 3 3 2 4 12" xfId="7145"/>
    <cellStyle name="Normal 3 3 2 4 12 2" xfId="7146"/>
    <cellStyle name="Normal 3 3 2 4 12 2 2" xfId="26241"/>
    <cellStyle name="Normal 3 3 2 4 12 2 2 2" xfId="56153"/>
    <cellStyle name="Normal 3 3 2 4 12 2 3" xfId="37060"/>
    <cellStyle name="Normal 3 3 2 4 12 3" xfId="18763"/>
    <cellStyle name="Normal 3 3 2 4 12 3 2" xfId="48675"/>
    <cellStyle name="Normal 3 3 2 4 12 4" xfId="37059"/>
    <cellStyle name="Normal 3 3 2 4 13" xfId="7147"/>
    <cellStyle name="Normal 3 3 2 4 13 2" xfId="22577"/>
    <cellStyle name="Normal 3 3 2 4 13 2 2" xfId="52489"/>
    <cellStyle name="Normal 3 3 2 4 13 3" xfId="37061"/>
    <cellStyle name="Normal 3 3 2 4 14" xfId="15099"/>
    <cellStyle name="Normal 3 3 2 4 14 2" xfId="45011"/>
    <cellStyle name="Normal 3 3 2 4 15" xfId="30055"/>
    <cellStyle name="Normal 3 3 2 4 16" xfId="59967"/>
    <cellStyle name="Normal 3 3 2 4 2" xfId="151"/>
    <cellStyle name="Normal 3 3 2 4 2 10" xfId="7148"/>
    <cellStyle name="Normal 3 3 2 4 2 10 2" xfId="7149"/>
    <cellStyle name="Normal 3 3 2 4 2 10 2 2" xfId="26242"/>
    <cellStyle name="Normal 3 3 2 4 2 10 2 2 2" xfId="56154"/>
    <cellStyle name="Normal 3 3 2 4 2 10 2 3" xfId="37063"/>
    <cellStyle name="Normal 3 3 2 4 2 10 3" xfId="18764"/>
    <cellStyle name="Normal 3 3 2 4 2 10 3 2" xfId="48676"/>
    <cellStyle name="Normal 3 3 2 4 2 10 4" xfId="37062"/>
    <cellStyle name="Normal 3 3 2 4 2 11" xfId="7150"/>
    <cellStyle name="Normal 3 3 2 4 2 11 2" xfId="22615"/>
    <cellStyle name="Normal 3 3 2 4 2 11 2 2" xfId="52527"/>
    <cellStyle name="Normal 3 3 2 4 2 11 3" xfId="37064"/>
    <cellStyle name="Normal 3 3 2 4 2 12" xfId="15137"/>
    <cellStyle name="Normal 3 3 2 4 2 12 2" xfId="45049"/>
    <cellStyle name="Normal 3 3 2 4 2 13" xfId="30093"/>
    <cellStyle name="Normal 3 3 2 4 2 14" xfId="60011"/>
    <cellStyle name="Normal 3 3 2 4 2 2" xfId="406"/>
    <cellStyle name="Normal 3 3 2 4 2 2 2" xfId="7151"/>
    <cellStyle name="Normal 3 3 2 4 2 2 2 2" xfId="7152"/>
    <cellStyle name="Normal 3 3 2 4 2 2 2 2 2" xfId="7153"/>
    <cellStyle name="Normal 3 3 2 4 2 2 2 2 2 2" xfId="7154"/>
    <cellStyle name="Normal 3 3 2 4 2 2 2 2 2 2 2" xfId="26245"/>
    <cellStyle name="Normal 3 3 2 4 2 2 2 2 2 2 2 2" xfId="56157"/>
    <cellStyle name="Normal 3 3 2 4 2 2 2 2 2 2 3" xfId="37068"/>
    <cellStyle name="Normal 3 3 2 4 2 2 2 2 2 3" xfId="18767"/>
    <cellStyle name="Normal 3 3 2 4 2 2 2 2 2 3 2" xfId="48679"/>
    <cellStyle name="Normal 3 3 2 4 2 2 2 2 2 4" xfId="37067"/>
    <cellStyle name="Normal 3 3 2 4 2 2 2 2 3" xfId="7155"/>
    <cellStyle name="Normal 3 3 2 4 2 2 2 2 3 2" xfId="26244"/>
    <cellStyle name="Normal 3 3 2 4 2 2 2 2 3 2 2" xfId="56156"/>
    <cellStyle name="Normal 3 3 2 4 2 2 2 2 3 3" xfId="37069"/>
    <cellStyle name="Normal 3 3 2 4 2 2 2 2 4" xfId="18766"/>
    <cellStyle name="Normal 3 3 2 4 2 2 2 2 4 2" xfId="48678"/>
    <cellStyle name="Normal 3 3 2 4 2 2 2 2 5" xfId="37066"/>
    <cellStyle name="Normal 3 3 2 4 2 2 2 3" xfId="7156"/>
    <cellStyle name="Normal 3 3 2 4 2 2 2 3 2" xfId="7157"/>
    <cellStyle name="Normal 3 3 2 4 2 2 2 3 2 2" xfId="26246"/>
    <cellStyle name="Normal 3 3 2 4 2 2 2 3 2 2 2" xfId="56158"/>
    <cellStyle name="Normal 3 3 2 4 2 2 2 3 2 3" xfId="37071"/>
    <cellStyle name="Normal 3 3 2 4 2 2 2 3 3" xfId="18768"/>
    <cellStyle name="Normal 3 3 2 4 2 2 2 3 3 2" xfId="48680"/>
    <cellStyle name="Normal 3 3 2 4 2 2 2 3 4" xfId="37070"/>
    <cellStyle name="Normal 3 3 2 4 2 2 2 4" xfId="7158"/>
    <cellStyle name="Normal 3 3 2 4 2 2 2 4 2" xfId="26243"/>
    <cellStyle name="Normal 3 3 2 4 2 2 2 4 2 2" xfId="56155"/>
    <cellStyle name="Normal 3 3 2 4 2 2 2 4 3" xfId="37072"/>
    <cellStyle name="Normal 3 3 2 4 2 2 2 5" xfId="18765"/>
    <cellStyle name="Normal 3 3 2 4 2 2 2 5 2" xfId="48677"/>
    <cellStyle name="Normal 3 3 2 4 2 2 2 6" xfId="37065"/>
    <cellStyle name="Normal 3 3 2 4 2 2 3" xfId="7159"/>
    <cellStyle name="Normal 3 3 2 4 2 2 3 2" xfId="7160"/>
    <cellStyle name="Normal 3 3 2 4 2 2 3 2 2" xfId="7161"/>
    <cellStyle name="Normal 3 3 2 4 2 2 3 2 2 2" xfId="7162"/>
    <cellStyle name="Normal 3 3 2 4 2 2 3 2 2 2 2" xfId="26249"/>
    <cellStyle name="Normal 3 3 2 4 2 2 3 2 2 2 2 2" xfId="56161"/>
    <cellStyle name="Normal 3 3 2 4 2 2 3 2 2 2 3" xfId="37076"/>
    <cellStyle name="Normal 3 3 2 4 2 2 3 2 2 3" xfId="18771"/>
    <cellStyle name="Normal 3 3 2 4 2 2 3 2 2 3 2" xfId="48683"/>
    <cellStyle name="Normal 3 3 2 4 2 2 3 2 2 4" xfId="37075"/>
    <cellStyle name="Normal 3 3 2 4 2 2 3 2 3" xfId="7163"/>
    <cellStyle name="Normal 3 3 2 4 2 2 3 2 3 2" xfId="26248"/>
    <cellStyle name="Normal 3 3 2 4 2 2 3 2 3 2 2" xfId="56160"/>
    <cellStyle name="Normal 3 3 2 4 2 2 3 2 3 3" xfId="37077"/>
    <cellStyle name="Normal 3 3 2 4 2 2 3 2 4" xfId="18770"/>
    <cellStyle name="Normal 3 3 2 4 2 2 3 2 4 2" xfId="48682"/>
    <cellStyle name="Normal 3 3 2 4 2 2 3 2 5" xfId="37074"/>
    <cellStyle name="Normal 3 3 2 4 2 2 3 3" xfId="7164"/>
    <cellStyle name="Normal 3 3 2 4 2 2 3 3 2" xfId="7165"/>
    <cellStyle name="Normal 3 3 2 4 2 2 3 3 2 2" xfId="26250"/>
    <cellStyle name="Normal 3 3 2 4 2 2 3 3 2 2 2" xfId="56162"/>
    <cellStyle name="Normal 3 3 2 4 2 2 3 3 2 3" xfId="37079"/>
    <cellStyle name="Normal 3 3 2 4 2 2 3 3 3" xfId="18772"/>
    <cellStyle name="Normal 3 3 2 4 2 2 3 3 3 2" xfId="48684"/>
    <cellStyle name="Normal 3 3 2 4 2 2 3 3 4" xfId="37078"/>
    <cellStyle name="Normal 3 3 2 4 2 2 3 4" xfId="7166"/>
    <cellStyle name="Normal 3 3 2 4 2 2 3 4 2" xfId="26247"/>
    <cellStyle name="Normal 3 3 2 4 2 2 3 4 2 2" xfId="56159"/>
    <cellStyle name="Normal 3 3 2 4 2 2 3 4 3" xfId="37080"/>
    <cellStyle name="Normal 3 3 2 4 2 2 3 5" xfId="18769"/>
    <cellStyle name="Normal 3 3 2 4 2 2 3 5 2" xfId="48681"/>
    <cellStyle name="Normal 3 3 2 4 2 2 3 6" xfId="37073"/>
    <cellStyle name="Normal 3 3 2 4 2 2 4" xfId="7167"/>
    <cellStyle name="Normal 3 3 2 4 2 2 4 2" xfId="7168"/>
    <cellStyle name="Normal 3 3 2 4 2 2 4 2 2" xfId="7169"/>
    <cellStyle name="Normal 3 3 2 4 2 2 4 2 2 2" xfId="26252"/>
    <cellStyle name="Normal 3 3 2 4 2 2 4 2 2 2 2" xfId="56164"/>
    <cellStyle name="Normal 3 3 2 4 2 2 4 2 2 3" xfId="37083"/>
    <cellStyle name="Normal 3 3 2 4 2 2 4 2 3" xfId="18774"/>
    <cellStyle name="Normal 3 3 2 4 2 2 4 2 3 2" xfId="48686"/>
    <cellStyle name="Normal 3 3 2 4 2 2 4 2 4" xfId="37082"/>
    <cellStyle name="Normal 3 3 2 4 2 2 4 3" xfId="7170"/>
    <cellStyle name="Normal 3 3 2 4 2 2 4 3 2" xfId="26251"/>
    <cellStyle name="Normal 3 3 2 4 2 2 4 3 2 2" xfId="56163"/>
    <cellStyle name="Normal 3 3 2 4 2 2 4 3 3" xfId="37084"/>
    <cellStyle name="Normal 3 3 2 4 2 2 4 4" xfId="18773"/>
    <cellStyle name="Normal 3 3 2 4 2 2 4 4 2" xfId="48685"/>
    <cellStyle name="Normal 3 3 2 4 2 2 4 5" xfId="37081"/>
    <cellStyle name="Normal 3 3 2 4 2 2 5" xfId="7171"/>
    <cellStyle name="Normal 3 3 2 4 2 2 5 2" xfId="7172"/>
    <cellStyle name="Normal 3 3 2 4 2 2 5 2 2" xfId="26253"/>
    <cellStyle name="Normal 3 3 2 4 2 2 5 2 2 2" xfId="56165"/>
    <cellStyle name="Normal 3 3 2 4 2 2 5 2 3" xfId="37086"/>
    <cellStyle name="Normal 3 3 2 4 2 2 5 3" xfId="18775"/>
    <cellStyle name="Normal 3 3 2 4 2 2 5 3 2" xfId="48687"/>
    <cellStyle name="Normal 3 3 2 4 2 2 5 4" xfId="37085"/>
    <cellStyle name="Normal 3 3 2 4 2 2 6" xfId="7173"/>
    <cellStyle name="Normal 3 3 2 4 2 2 6 2" xfId="22869"/>
    <cellStyle name="Normal 3 3 2 4 2 2 6 2 2" xfId="52781"/>
    <cellStyle name="Normal 3 3 2 4 2 2 6 3" xfId="37087"/>
    <cellStyle name="Normal 3 3 2 4 2 2 7" xfId="15391"/>
    <cellStyle name="Normal 3 3 2 4 2 2 7 2" xfId="45303"/>
    <cellStyle name="Normal 3 3 2 4 2 2 8" xfId="30347"/>
    <cellStyle name="Normal 3 3 2 4 2 3" xfId="282"/>
    <cellStyle name="Normal 3 3 2 4 2 3 2" xfId="7174"/>
    <cellStyle name="Normal 3 3 2 4 2 3 2 2" xfId="7175"/>
    <cellStyle name="Normal 3 3 2 4 2 3 2 2 2" xfId="7176"/>
    <cellStyle name="Normal 3 3 2 4 2 3 2 2 2 2" xfId="7177"/>
    <cellStyle name="Normal 3 3 2 4 2 3 2 2 2 2 2" xfId="26256"/>
    <cellStyle name="Normal 3 3 2 4 2 3 2 2 2 2 2 2" xfId="56168"/>
    <cellStyle name="Normal 3 3 2 4 2 3 2 2 2 2 3" xfId="37091"/>
    <cellStyle name="Normal 3 3 2 4 2 3 2 2 2 3" xfId="18778"/>
    <cellStyle name="Normal 3 3 2 4 2 3 2 2 2 3 2" xfId="48690"/>
    <cellStyle name="Normal 3 3 2 4 2 3 2 2 2 4" xfId="37090"/>
    <cellStyle name="Normal 3 3 2 4 2 3 2 2 3" xfId="7178"/>
    <cellStyle name="Normal 3 3 2 4 2 3 2 2 3 2" xfId="26255"/>
    <cellStyle name="Normal 3 3 2 4 2 3 2 2 3 2 2" xfId="56167"/>
    <cellStyle name="Normal 3 3 2 4 2 3 2 2 3 3" xfId="37092"/>
    <cellStyle name="Normal 3 3 2 4 2 3 2 2 4" xfId="18777"/>
    <cellStyle name="Normal 3 3 2 4 2 3 2 2 4 2" xfId="48689"/>
    <cellStyle name="Normal 3 3 2 4 2 3 2 2 5" xfId="37089"/>
    <cellStyle name="Normal 3 3 2 4 2 3 2 3" xfId="7179"/>
    <cellStyle name="Normal 3 3 2 4 2 3 2 3 2" xfId="7180"/>
    <cellStyle name="Normal 3 3 2 4 2 3 2 3 2 2" xfId="26257"/>
    <cellStyle name="Normal 3 3 2 4 2 3 2 3 2 2 2" xfId="56169"/>
    <cellStyle name="Normal 3 3 2 4 2 3 2 3 2 3" xfId="37094"/>
    <cellStyle name="Normal 3 3 2 4 2 3 2 3 3" xfId="18779"/>
    <cellStyle name="Normal 3 3 2 4 2 3 2 3 3 2" xfId="48691"/>
    <cellStyle name="Normal 3 3 2 4 2 3 2 3 4" xfId="37093"/>
    <cellStyle name="Normal 3 3 2 4 2 3 2 4" xfId="7181"/>
    <cellStyle name="Normal 3 3 2 4 2 3 2 4 2" xfId="26254"/>
    <cellStyle name="Normal 3 3 2 4 2 3 2 4 2 2" xfId="56166"/>
    <cellStyle name="Normal 3 3 2 4 2 3 2 4 3" xfId="37095"/>
    <cellStyle name="Normal 3 3 2 4 2 3 2 5" xfId="18776"/>
    <cellStyle name="Normal 3 3 2 4 2 3 2 5 2" xfId="48688"/>
    <cellStyle name="Normal 3 3 2 4 2 3 2 6" xfId="37088"/>
    <cellStyle name="Normal 3 3 2 4 2 3 3" xfId="7182"/>
    <cellStyle name="Normal 3 3 2 4 2 3 3 2" xfId="7183"/>
    <cellStyle name="Normal 3 3 2 4 2 3 3 2 2" xfId="7184"/>
    <cellStyle name="Normal 3 3 2 4 2 3 3 2 2 2" xfId="7185"/>
    <cellStyle name="Normal 3 3 2 4 2 3 3 2 2 2 2" xfId="26260"/>
    <cellStyle name="Normal 3 3 2 4 2 3 3 2 2 2 2 2" xfId="56172"/>
    <cellStyle name="Normal 3 3 2 4 2 3 3 2 2 2 3" xfId="37099"/>
    <cellStyle name="Normal 3 3 2 4 2 3 3 2 2 3" xfId="18782"/>
    <cellStyle name="Normal 3 3 2 4 2 3 3 2 2 3 2" xfId="48694"/>
    <cellStyle name="Normal 3 3 2 4 2 3 3 2 2 4" xfId="37098"/>
    <cellStyle name="Normal 3 3 2 4 2 3 3 2 3" xfId="7186"/>
    <cellStyle name="Normal 3 3 2 4 2 3 3 2 3 2" xfId="26259"/>
    <cellStyle name="Normal 3 3 2 4 2 3 3 2 3 2 2" xfId="56171"/>
    <cellStyle name="Normal 3 3 2 4 2 3 3 2 3 3" xfId="37100"/>
    <cellStyle name="Normal 3 3 2 4 2 3 3 2 4" xfId="18781"/>
    <cellStyle name="Normal 3 3 2 4 2 3 3 2 4 2" xfId="48693"/>
    <cellStyle name="Normal 3 3 2 4 2 3 3 2 5" xfId="37097"/>
    <cellStyle name="Normal 3 3 2 4 2 3 3 3" xfId="7187"/>
    <cellStyle name="Normal 3 3 2 4 2 3 3 3 2" xfId="7188"/>
    <cellStyle name="Normal 3 3 2 4 2 3 3 3 2 2" xfId="26261"/>
    <cellStyle name="Normal 3 3 2 4 2 3 3 3 2 2 2" xfId="56173"/>
    <cellStyle name="Normal 3 3 2 4 2 3 3 3 2 3" xfId="37102"/>
    <cellStyle name="Normal 3 3 2 4 2 3 3 3 3" xfId="18783"/>
    <cellStyle name="Normal 3 3 2 4 2 3 3 3 3 2" xfId="48695"/>
    <cellStyle name="Normal 3 3 2 4 2 3 3 3 4" xfId="37101"/>
    <cellStyle name="Normal 3 3 2 4 2 3 3 4" xfId="7189"/>
    <cellStyle name="Normal 3 3 2 4 2 3 3 4 2" xfId="26258"/>
    <cellStyle name="Normal 3 3 2 4 2 3 3 4 2 2" xfId="56170"/>
    <cellStyle name="Normal 3 3 2 4 2 3 3 4 3" xfId="37103"/>
    <cellStyle name="Normal 3 3 2 4 2 3 3 5" xfId="18780"/>
    <cellStyle name="Normal 3 3 2 4 2 3 3 5 2" xfId="48692"/>
    <cellStyle name="Normal 3 3 2 4 2 3 3 6" xfId="37096"/>
    <cellStyle name="Normal 3 3 2 4 2 3 4" xfId="7190"/>
    <cellStyle name="Normal 3 3 2 4 2 3 4 2" xfId="7191"/>
    <cellStyle name="Normal 3 3 2 4 2 3 4 2 2" xfId="7192"/>
    <cellStyle name="Normal 3 3 2 4 2 3 4 2 2 2" xfId="26263"/>
    <cellStyle name="Normal 3 3 2 4 2 3 4 2 2 2 2" xfId="56175"/>
    <cellStyle name="Normal 3 3 2 4 2 3 4 2 2 3" xfId="37106"/>
    <cellStyle name="Normal 3 3 2 4 2 3 4 2 3" xfId="18785"/>
    <cellStyle name="Normal 3 3 2 4 2 3 4 2 3 2" xfId="48697"/>
    <cellStyle name="Normal 3 3 2 4 2 3 4 2 4" xfId="37105"/>
    <cellStyle name="Normal 3 3 2 4 2 3 4 3" xfId="7193"/>
    <cellStyle name="Normal 3 3 2 4 2 3 4 3 2" xfId="26262"/>
    <cellStyle name="Normal 3 3 2 4 2 3 4 3 2 2" xfId="56174"/>
    <cellStyle name="Normal 3 3 2 4 2 3 4 3 3" xfId="37107"/>
    <cellStyle name="Normal 3 3 2 4 2 3 4 4" xfId="18784"/>
    <cellStyle name="Normal 3 3 2 4 2 3 4 4 2" xfId="48696"/>
    <cellStyle name="Normal 3 3 2 4 2 3 4 5" xfId="37104"/>
    <cellStyle name="Normal 3 3 2 4 2 3 5" xfId="7194"/>
    <cellStyle name="Normal 3 3 2 4 2 3 5 2" xfId="7195"/>
    <cellStyle name="Normal 3 3 2 4 2 3 5 2 2" xfId="26264"/>
    <cellStyle name="Normal 3 3 2 4 2 3 5 2 2 2" xfId="56176"/>
    <cellStyle name="Normal 3 3 2 4 2 3 5 2 3" xfId="37109"/>
    <cellStyle name="Normal 3 3 2 4 2 3 5 3" xfId="18786"/>
    <cellStyle name="Normal 3 3 2 4 2 3 5 3 2" xfId="48698"/>
    <cellStyle name="Normal 3 3 2 4 2 3 5 4" xfId="37108"/>
    <cellStyle name="Normal 3 3 2 4 2 3 6" xfId="7196"/>
    <cellStyle name="Normal 3 3 2 4 2 3 6 2" xfId="22746"/>
    <cellStyle name="Normal 3 3 2 4 2 3 6 2 2" xfId="52658"/>
    <cellStyle name="Normal 3 3 2 4 2 3 6 3" xfId="37110"/>
    <cellStyle name="Normal 3 3 2 4 2 3 7" xfId="15268"/>
    <cellStyle name="Normal 3 3 2 4 2 3 7 2" xfId="45180"/>
    <cellStyle name="Normal 3 3 2 4 2 3 8" xfId="30224"/>
    <cellStyle name="Normal 3 3 2 4 2 4" xfId="531"/>
    <cellStyle name="Normal 3 3 2 4 2 4 2" xfId="7197"/>
    <cellStyle name="Normal 3 3 2 4 2 4 2 2" xfId="7198"/>
    <cellStyle name="Normal 3 3 2 4 2 4 2 2 2" xfId="7199"/>
    <cellStyle name="Normal 3 3 2 4 2 4 2 2 2 2" xfId="7200"/>
    <cellStyle name="Normal 3 3 2 4 2 4 2 2 2 2 2" xfId="26267"/>
    <cellStyle name="Normal 3 3 2 4 2 4 2 2 2 2 2 2" xfId="56179"/>
    <cellStyle name="Normal 3 3 2 4 2 4 2 2 2 2 3" xfId="37114"/>
    <cellStyle name="Normal 3 3 2 4 2 4 2 2 2 3" xfId="18789"/>
    <cellStyle name="Normal 3 3 2 4 2 4 2 2 2 3 2" xfId="48701"/>
    <cellStyle name="Normal 3 3 2 4 2 4 2 2 2 4" xfId="37113"/>
    <cellStyle name="Normal 3 3 2 4 2 4 2 2 3" xfId="7201"/>
    <cellStyle name="Normal 3 3 2 4 2 4 2 2 3 2" xfId="26266"/>
    <cellStyle name="Normal 3 3 2 4 2 4 2 2 3 2 2" xfId="56178"/>
    <cellStyle name="Normal 3 3 2 4 2 4 2 2 3 3" xfId="37115"/>
    <cellStyle name="Normal 3 3 2 4 2 4 2 2 4" xfId="18788"/>
    <cellStyle name="Normal 3 3 2 4 2 4 2 2 4 2" xfId="48700"/>
    <cellStyle name="Normal 3 3 2 4 2 4 2 2 5" xfId="37112"/>
    <cellStyle name="Normal 3 3 2 4 2 4 2 3" xfId="7202"/>
    <cellStyle name="Normal 3 3 2 4 2 4 2 3 2" xfId="7203"/>
    <cellStyle name="Normal 3 3 2 4 2 4 2 3 2 2" xfId="26268"/>
    <cellStyle name="Normal 3 3 2 4 2 4 2 3 2 2 2" xfId="56180"/>
    <cellStyle name="Normal 3 3 2 4 2 4 2 3 2 3" xfId="37117"/>
    <cellStyle name="Normal 3 3 2 4 2 4 2 3 3" xfId="18790"/>
    <cellStyle name="Normal 3 3 2 4 2 4 2 3 3 2" xfId="48702"/>
    <cellStyle name="Normal 3 3 2 4 2 4 2 3 4" xfId="37116"/>
    <cellStyle name="Normal 3 3 2 4 2 4 2 4" xfId="7204"/>
    <cellStyle name="Normal 3 3 2 4 2 4 2 4 2" xfId="26265"/>
    <cellStyle name="Normal 3 3 2 4 2 4 2 4 2 2" xfId="56177"/>
    <cellStyle name="Normal 3 3 2 4 2 4 2 4 3" xfId="37118"/>
    <cellStyle name="Normal 3 3 2 4 2 4 2 5" xfId="18787"/>
    <cellStyle name="Normal 3 3 2 4 2 4 2 5 2" xfId="48699"/>
    <cellStyle name="Normal 3 3 2 4 2 4 2 6" xfId="37111"/>
    <cellStyle name="Normal 3 3 2 4 2 4 3" xfId="7205"/>
    <cellStyle name="Normal 3 3 2 4 2 4 3 2" xfId="7206"/>
    <cellStyle name="Normal 3 3 2 4 2 4 3 2 2" xfId="7207"/>
    <cellStyle name="Normal 3 3 2 4 2 4 3 2 2 2" xfId="26270"/>
    <cellStyle name="Normal 3 3 2 4 2 4 3 2 2 2 2" xfId="56182"/>
    <cellStyle name="Normal 3 3 2 4 2 4 3 2 2 3" xfId="37121"/>
    <cellStyle name="Normal 3 3 2 4 2 4 3 2 3" xfId="18792"/>
    <cellStyle name="Normal 3 3 2 4 2 4 3 2 3 2" xfId="48704"/>
    <cellStyle name="Normal 3 3 2 4 2 4 3 2 4" xfId="37120"/>
    <cellStyle name="Normal 3 3 2 4 2 4 3 3" xfId="7208"/>
    <cellStyle name="Normal 3 3 2 4 2 4 3 3 2" xfId="26269"/>
    <cellStyle name="Normal 3 3 2 4 2 4 3 3 2 2" xfId="56181"/>
    <cellStyle name="Normal 3 3 2 4 2 4 3 3 3" xfId="37122"/>
    <cellStyle name="Normal 3 3 2 4 2 4 3 4" xfId="18791"/>
    <cellStyle name="Normal 3 3 2 4 2 4 3 4 2" xfId="48703"/>
    <cellStyle name="Normal 3 3 2 4 2 4 3 5" xfId="37119"/>
    <cellStyle name="Normal 3 3 2 4 2 4 4" xfId="7209"/>
    <cellStyle name="Normal 3 3 2 4 2 4 4 2" xfId="7210"/>
    <cellStyle name="Normal 3 3 2 4 2 4 4 2 2" xfId="26271"/>
    <cellStyle name="Normal 3 3 2 4 2 4 4 2 2 2" xfId="56183"/>
    <cellStyle name="Normal 3 3 2 4 2 4 4 2 3" xfId="37124"/>
    <cellStyle name="Normal 3 3 2 4 2 4 4 3" xfId="18793"/>
    <cellStyle name="Normal 3 3 2 4 2 4 4 3 2" xfId="48705"/>
    <cellStyle name="Normal 3 3 2 4 2 4 4 4" xfId="37123"/>
    <cellStyle name="Normal 3 3 2 4 2 4 5" xfId="7211"/>
    <cellStyle name="Normal 3 3 2 4 2 4 5 2" xfId="22994"/>
    <cellStyle name="Normal 3 3 2 4 2 4 5 2 2" xfId="52906"/>
    <cellStyle name="Normal 3 3 2 4 2 4 5 3" xfId="37125"/>
    <cellStyle name="Normal 3 3 2 4 2 4 6" xfId="15516"/>
    <cellStyle name="Normal 3 3 2 4 2 4 6 2" xfId="45428"/>
    <cellStyle name="Normal 3 3 2 4 2 4 7" xfId="30472"/>
    <cellStyle name="Normal 3 3 2 4 2 5" xfId="656"/>
    <cellStyle name="Normal 3 3 2 4 2 5 2" xfId="7212"/>
    <cellStyle name="Normal 3 3 2 4 2 5 2 2" xfId="7213"/>
    <cellStyle name="Normal 3 3 2 4 2 5 2 2 2" xfId="7214"/>
    <cellStyle name="Normal 3 3 2 4 2 5 2 2 2 2" xfId="7215"/>
    <cellStyle name="Normal 3 3 2 4 2 5 2 2 2 2 2" xfId="26274"/>
    <cellStyle name="Normal 3 3 2 4 2 5 2 2 2 2 2 2" xfId="56186"/>
    <cellStyle name="Normal 3 3 2 4 2 5 2 2 2 2 3" xfId="37129"/>
    <cellStyle name="Normal 3 3 2 4 2 5 2 2 2 3" xfId="18796"/>
    <cellStyle name="Normal 3 3 2 4 2 5 2 2 2 3 2" xfId="48708"/>
    <cellStyle name="Normal 3 3 2 4 2 5 2 2 2 4" xfId="37128"/>
    <cellStyle name="Normal 3 3 2 4 2 5 2 2 3" xfId="7216"/>
    <cellStyle name="Normal 3 3 2 4 2 5 2 2 3 2" xfId="26273"/>
    <cellStyle name="Normal 3 3 2 4 2 5 2 2 3 2 2" xfId="56185"/>
    <cellStyle name="Normal 3 3 2 4 2 5 2 2 3 3" xfId="37130"/>
    <cellStyle name="Normal 3 3 2 4 2 5 2 2 4" xfId="18795"/>
    <cellStyle name="Normal 3 3 2 4 2 5 2 2 4 2" xfId="48707"/>
    <cellStyle name="Normal 3 3 2 4 2 5 2 2 5" xfId="37127"/>
    <cellStyle name="Normal 3 3 2 4 2 5 2 3" xfId="7217"/>
    <cellStyle name="Normal 3 3 2 4 2 5 2 3 2" xfId="7218"/>
    <cellStyle name="Normal 3 3 2 4 2 5 2 3 2 2" xfId="26275"/>
    <cellStyle name="Normal 3 3 2 4 2 5 2 3 2 2 2" xfId="56187"/>
    <cellStyle name="Normal 3 3 2 4 2 5 2 3 2 3" xfId="37132"/>
    <cellStyle name="Normal 3 3 2 4 2 5 2 3 3" xfId="18797"/>
    <cellStyle name="Normal 3 3 2 4 2 5 2 3 3 2" xfId="48709"/>
    <cellStyle name="Normal 3 3 2 4 2 5 2 3 4" xfId="37131"/>
    <cellStyle name="Normal 3 3 2 4 2 5 2 4" xfId="7219"/>
    <cellStyle name="Normal 3 3 2 4 2 5 2 4 2" xfId="26272"/>
    <cellStyle name="Normal 3 3 2 4 2 5 2 4 2 2" xfId="56184"/>
    <cellStyle name="Normal 3 3 2 4 2 5 2 4 3" xfId="37133"/>
    <cellStyle name="Normal 3 3 2 4 2 5 2 5" xfId="18794"/>
    <cellStyle name="Normal 3 3 2 4 2 5 2 5 2" xfId="48706"/>
    <cellStyle name="Normal 3 3 2 4 2 5 2 6" xfId="37126"/>
    <cellStyle name="Normal 3 3 2 4 2 5 3" xfId="7220"/>
    <cellStyle name="Normal 3 3 2 4 2 5 3 2" xfId="7221"/>
    <cellStyle name="Normal 3 3 2 4 2 5 3 2 2" xfId="7222"/>
    <cellStyle name="Normal 3 3 2 4 2 5 3 2 2 2" xfId="26277"/>
    <cellStyle name="Normal 3 3 2 4 2 5 3 2 2 2 2" xfId="56189"/>
    <cellStyle name="Normal 3 3 2 4 2 5 3 2 2 3" xfId="37136"/>
    <cellStyle name="Normal 3 3 2 4 2 5 3 2 3" xfId="18799"/>
    <cellStyle name="Normal 3 3 2 4 2 5 3 2 3 2" xfId="48711"/>
    <cellStyle name="Normal 3 3 2 4 2 5 3 2 4" xfId="37135"/>
    <cellStyle name="Normal 3 3 2 4 2 5 3 3" xfId="7223"/>
    <cellStyle name="Normal 3 3 2 4 2 5 3 3 2" xfId="26276"/>
    <cellStyle name="Normal 3 3 2 4 2 5 3 3 2 2" xfId="56188"/>
    <cellStyle name="Normal 3 3 2 4 2 5 3 3 3" xfId="37137"/>
    <cellStyle name="Normal 3 3 2 4 2 5 3 4" xfId="18798"/>
    <cellStyle name="Normal 3 3 2 4 2 5 3 4 2" xfId="48710"/>
    <cellStyle name="Normal 3 3 2 4 2 5 3 5" xfId="37134"/>
    <cellStyle name="Normal 3 3 2 4 2 5 4" xfId="7224"/>
    <cellStyle name="Normal 3 3 2 4 2 5 4 2" xfId="7225"/>
    <cellStyle name="Normal 3 3 2 4 2 5 4 2 2" xfId="26278"/>
    <cellStyle name="Normal 3 3 2 4 2 5 4 2 2 2" xfId="56190"/>
    <cellStyle name="Normal 3 3 2 4 2 5 4 2 3" xfId="37139"/>
    <cellStyle name="Normal 3 3 2 4 2 5 4 3" xfId="18800"/>
    <cellStyle name="Normal 3 3 2 4 2 5 4 3 2" xfId="48712"/>
    <cellStyle name="Normal 3 3 2 4 2 5 4 4" xfId="37138"/>
    <cellStyle name="Normal 3 3 2 4 2 5 5" xfId="7226"/>
    <cellStyle name="Normal 3 3 2 4 2 5 5 2" xfId="23119"/>
    <cellStyle name="Normal 3 3 2 4 2 5 5 2 2" xfId="53031"/>
    <cellStyle name="Normal 3 3 2 4 2 5 5 3" xfId="37140"/>
    <cellStyle name="Normal 3 3 2 4 2 5 6" xfId="15641"/>
    <cellStyle name="Normal 3 3 2 4 2 5 6 2" xfId="45553"/>
    <cellStyle name="Normal 3 3 2 4 2 5 7" xfId="30597"/>
    <cellStyle name="Normal 3 3 2 4 2 6" xfId="7227"/>
    <cellStyle name="Normal 3 3 2 4 2 6 2" xfId="7228"/>
    <cellStyle name="Normal 3 3 2 4 2 6 2 2" xfId="7229"/>
    <cellStyle name="Normal 3 3 2 4 2 6 2 2 2" xfId="7230"/>
    <cellStyle name="Normal 3 3 2 4 2 6 2 2 2 2" xfId="7231"/>
    <cellStyle name="Normal 3 3 2 4 2 6 2 2 2 2 2" xfId="26282"/>
    <cellStyle name="Normal 3 3 2 4 2 6 2 2 2 2 2 2" xfId="56194"/>
    <cellStyle name="Normal 3 3 2 4 2 6 2 2 2 2 3" xfId="37145"/>
    <cellStyle name="Normal 3 3 2 4 2 6 2 2 2 3" xfId="18804"/>
    <cellStyle name="Normal 3 3 2 4 2 6 2 2 2 3 2" xfId="48716"/>
    <cellStyle name="Normal 3 3 2 4 2 6 2 2 2 4" xfId="37144"/>
    <cellStyle name="Normal 3 3 2 4 2 6 2 2 3" xfId="7232"/>
    <cellStyle name="Normal 3 3 2 4 2 6 2 2 3 2" xfId="26281"/>
    <cellStyle name="Normal 3 3 2 4 2 6 2 2 3 2 2" xfId="56193"/>
    <cellStyle name="Normal 3 3 2 4 2 6 2 2 3 3" xfId="37146"/>
    <cellStyle name="Normal 3 3 2 4 2 6 2 2 4" xfId="18803"/>
    <cellStyle name="Normal 3 3 2 4 2 6 2 2 4 2" xfId="48715"/>
    <cellStyle name="Normal 3 3 2 4 2 6 2 2 5" xfId="37143"/>
    <cellStyle name="Normal 3 3 2 4 2 6 2 3" xfId="7233"/>
    <cellStyle name="Normal 3 3 2 4 2 6 2 3 2" xfId="7234"/>
    <cellStyle name="Normal 3 3 2 4 2 6 2 3 2 2" xfId="26283"/>
    <cellStyle name="Normal 3 3 2 4 2 6 2 3 2 2 2" xfId="56195"/>
    <cellStyle name="Normal 3 3 2 4 2 6 2 3 2 3" xfId="37148"/>
    <cellStyle name="Normal 3 3 2 4 2 6 2 3 3" xfId="18805"/>
    <cellStyle name="Normal 3 3 2 4 2 6 2 3 3 2" xfId="48717"/>
    <cellStyle name="Normal 3 3 2 4 2 6 2 3 4" xfId="37147"/>
    <cellStyle name="Normal 3 3 2 4 2 6 2 4" xfId="7235"/>
    <cellStyle name="Normal 3 3 2 4 2 6 2 4 2" xfId="26280"/>
    <cellStyle name="Normal 3 3 2 4 2 6 2 4 2 2" xfId="56192"/>
    <cellStyle name="Normal 3 3 2 4 2 6 2 4 3" xfId="37149"/>
    <cellStyle name="Normal 3 3 2 4 2 6 2 5" xfId="18802"/>
    <cellStyle name="Normal 3 3 2 4 2 6 2 5 2" xfId="48714"/>
    <cellStyle name="Normal 3 3 2 4 2 6 2 6" xfId="37142"/>
    <cellStyle name="Normal 3 3 2 4 2 6 3" xfId="7236"/>
    <cellStyle name="Normal 3 3 2 4 2 6 3 2" xfId="7237"/>
    <cellStyle name="Normal 3 3 2 4 2 6 3 2 2" xfId="7238"/>
    <cellStyle name="Normal 3 3 2 4 2 6 3 2 2 2" xfId="26285"/>
    <cellStyle name="Normal 3 3 2 4 2 6 3 2 2 2 2" xfId="56197"/>
    <cellStyle name="Normal 3 3 2 4 2 6 3 2 2 3" xfId="37152"/>
    <cellStyle name="Normal 3 3 2 4 2 6 3 2 3" xfId="18807"/>
    <cellStyle name="Normal 3 3 2 4 2 6 3 2 3 2" xfId="48719"/>
    <cellStyle name="Normal 3 3 2 4 2 6 3 2 4" xfId="37151"/>
    <cellStyle name="Normal 3 3 2 4 2 6 3 3" xfId="7239"/>
    <cellStyle name="Normal 3 3 2 4 2 6 3 3 2" xfId="26284"/>
    <cellStyle name="Normal 3 3 2 4 2 6 3 3 2 2" xfId="56196"/>
    <cellStyle name="Normal 3 3 2 4 2 6 3 3 3" xfId="37153"/>
    <cellStyle name="Normal 3 3 2 4 2 6 3 4" xfId="18806"/>
    <cellStyle name="Normal 3 3 2 4 2 6 3 4 2" xfId="48718"/>
    <cellStyle name="Normal 3 3 2 4 2 6 3 5" xfId="37150"/>
    <cellStyle name="Normal 3 3 2 4 2 6 4" xfId="7240"/>
    <cellStyle name="Normal 3 3 2 4 2 6 4 2" xfId="7241"/>
    <cellStyle name="Normal 3 3 2 4 2 6 4 2 2" xfId="26286"/>
    <cellStyle name="Normal 3 3 2 4 2 6 4 2 2 2" xfId="56198"/>
    <cellStyle name="Normal 3 3 2 4 2 6 4 2 3" xfId="37155"/>
    <cellStyle name="Normal 3 3 2 4 2 6 4 3" xfId="18808"/>
    <cellStyle name="Normal 3 3 2 4 2 6 4 3 2" xfId="48720"/>
    <cellStyle name="Normal 3 3 2 4 2 6 4 4" xfId="37154"/>
    <cellStyle name="Normal 3 3 2 4 2 6 5" xfId="7242"/>
    <cellStyle name="Normal 3 3 2 4 2 6 5 2" xfId="26279"/>
    <cellStyle name="Normal 3 3 2 4 2 6 5 2 2" xfId="56191"/>
    <cellStyle name="Normal 3 3 2 4 2 6 5 3" xfId="37156"/>
    <cellStyle name="Normal 3 3 2 4 2 6 6" xfId="18801"/>
    <cellStyle name="Normal 3 3 2 4 2 6 6 2" xfId="48713"/>
    <cellStyle name="Normal 3 3 2 4 2 6 7" xfId="37141"/>
    <cellStyle name="Normal 3 3 2 4 2 7" xfId="7243"/>
    <cellStyle name="Normal 3 3 2 4 2 7 2" xfId="7244"/>
    <cellStyle name="Normal 3 3 2 4 2 7 2 2" xfId="7245"/>
    <cellStyle name="Normal 3 3 2 4 2 7 2 2 2" xfId="7246"/>
    <cellStyle name="Normal 3 3 2 4 2 7 2 2 2 2" xfId="26289"/>
    <cellStyle name="Normal 3 3 2 4 2 7 2 2 2 2 2" xfId="56201"/>
    <cellStyle name="Normal 3 3 2 4 2 7 2 2 2 3" xfId="37160"/>
    <cellStyle name="Normal 3 3 2 4 2 7 2 2 3" xfId="18811"/>
    <cellStyle name="Normal 3 3 2 4 2 7 2 2 3 2" xfId="48723"/>
    <cellStyle name="Normal 3 3 2 4 2 7 2 2 4" xfId="37159"/>
    <cellStyle name="Normal 3 3 2 4 2 7 2 3" xfId="7247"/>
    <cellStyle name="Normal 3 3 2 4 2 7 2 3 2" xfId="26288"/>
    <cellStyle name="Normal 3 3 2 4 2 7 2 3 2 2" xfId="56200"/>
    <cellStyle name="Normal 3 3 2 4 2 7 2 3 3" xfId="37161"/>
    <cellStyle name="Normal 3 3 2 4 2 7 2 4" xfId="18810"/>
    <cellStyle name="Normal 3 3 2 4 2 7 2 4 2" xfId="48722"/>
    <cellStyle name="Normal 3 3 2 4 2 7 2 5" xfId="37158"/>
    <cellStyle name="Normal 3 3 2 4 2 7 3" xfId="7248"/>
    <cellStyle name="Normal 3 3 2 4 2 7 3 2" xfId="7249"/>
    <cellStyle name="Normal 3 3 2 4 2 7 3 2 2" xfId="26290"/>
    <cellStyle name="Normal 3 3 2 4 2 7 3 2 2 2" xfId="56202"/>
    <cellStyle name="Normal 3 3 2 4 2 7 3 2 3" xfId="37163"/>
    <cellStyle name="Normal 3 3 2 4 2 7 3 3" xfId="18812"/>
    <cellStyle name="Normal 3 3 2 4 2 7 3 3 2" xfId="48724"/>
    <cellStyle name="Normal 3 3 2 4 2 7 3 4" xfId="37162"/>
    <cellStyle name="Normal 3 3 2 4 2 7 4" xfId="7250"/>
    <cellStyle name="Normal 3 3 2 4 2 7 4 2" xfId="26287"/>
    <cellStyle name="Normal 3 3 2 4 2 7 4 2 2" xfId="56199"/>
    <cellStyle name="Normal 3 3 2 4 2 7 4 3" xfId="37164"/>
    <cellStyle name="Normal 3 3 2 4 2 7 5" xfId="18809"/>
    <cellStyle name="Normal 3 3 2 4 2 7 5 2" xfId="48721"/>
    <cellStyle name="Normal 3 3 2 4 2 7 6" xfId="37157"/>
    <cellStyle name="Normal 3 3 2 4 2 8" xfId="7251"/>
    <cellStyle name="Normal 3 3 2 4 2 8 2" xfId="7252"/>
    <cellStyle name="Normal 3 3 2 4 2 8 2 2" xfId="7253"/>
    <cellStyle name="Normal 3 3 2 4 2 8 2 2 2" xfId="7254"/>
    <cellStyle name="Normal 3 3 2 4 2 8 2 2 2 2" xfId="26293"/>
    <cellStyle name="Normal 3 3 2 4 2 8 2 2 2 2 2" xfId="56205"/>
    <cellStyle name="Normal 3 3 2 4 2 8 2 2 2 3" xfId="37168"/>
    <cellStyle name="Normal 3 3 2 4 2 8 2 2 3" xfId="18815"/>
    <cellStyle name="Normal 3 3 2 4 2 8 2 2 3 2" xfId="48727"/>
    <cellStyle name="Normal 3 3 2 4 2 8 2 2 4" xfId="37167"/>
    <cellStyle name="Normal 3 3 2 4 2 8 2 3" xfId="7255"/>
    <cellStyle name="Normal 3 3 2 4 2 8 2 3 2" xfId="26292"/>
    <cellStyle name="Normal 3 3 2 4 2 8 2 3 2 2" xfId="56204"/>
    <cellStyle name="Normal 3 3 2 4 2 8 2 3 3" xfId="37169"/>
    <cellStyle name="Normal 3 3 2 4 2 8 2 4" xfId="18814"/>
    <cellStyle name="Normal 3 3 2 4 2 8 2 4 2" xfId="48726"/>
    <cellStyle name="Normal 3 3 2 4 2 8 2 5" xfId="37166"/>
    <cellStyle name="Normal 3 3 2 4 2 8 3" xfId="7256"/>
    <cellStyle name="Normal 3 3 2 4 2 8 3 2" xfId="7257"/>
    <cellStyle name="Normal 3 3 2 4 2 8 3 2 2" xfId="26294"/>
    <cellStyle name="Normal 3 3 2 4 2 8 3 2 2 2" xfId="56206"/>
    <cellStyle name="Normal 3 3 2 4 2 8 3 2 3" xfId="37171"/>
    <cellStyle name="Normal 3 3 2 4 2 8 3 3" xfId="18816"/>
    <cellStyle name="Normal 3 3 2 4 2 8 3 3 2" xfId="48728"/>
    <cellStyle name="Normal 3 3 2 4 2 8 3 4" xfId="37170"/>
    <cellStyle name="Normal 3 3 2 4 2 8 4" xfId="7258"/>
    <cellStyle name="Normal 3 3 2 4 2 8 4 2" xfId="26291"/>
    <cellStyle name="Normal 3 3 2 4 2 8 4 2 2" xfId="56203"/>
    <cellStyle name="Normal 3 3 2 4 2 8 4 3" xfId="37172"/>
    <cellStyle name="Normal 3 3 2 4 2 8 5" xfId="18813"/>
    <cellStyle name="Normal 3 3 2 4 2 8 5 2" xfId="48725"/>
    <cellStyle name="Normal 3 3 2 4 2 8 6" xfId="37165"/>
    <cellStyle name="Normal 3 3 2 4 2 9" xfId="7259"/>
    <cellStyle name="Normal 3 3 2 4 2 9 2" xfId="7260"/>
    <cellStyle name="Normal 3 3 2 4 2 9 2 2" xfId="7261"/>
    <cellStyle name="Normal 3 3 2 4 2 9 2 2 2" xfId="26296"/>
    <cellStyle name="Normal 3 3 2 4 2 9 2 2 2 2" xfId="56208"/>
    <cellStyle name="Normal 3 3 2 4 2 9 2 2 3" xfId="37175"/>
    <cellStyle name="Normal 3 3 2 4 2 9 2 3" xfId="18818"/>
    <cellStyle name="Normal 3 3 2 4 2 9 2 3 2" xfId="48730"/>
    <cellStyle name="Normal 3 3 2 4 2 9 2 4" xfId="37174"/>
    <cellStyle name="Normal 3 3 2 4 2 9 3" xfId="7262"/>
    <cellStyle name="Normal 3 3 2 4 2 9 3 2" xfId="26295"/>
    <cellStyle name="Normal 3 3 2 4 2 9 3 2 2" xfId="56207"/>
    <cellStyle name="Normal 3 3 2 4 2 9 3 3" xfId="37176"/>
    <cellStyle name="Normal 3 3 2 4 2 9 4" xfId="18817"/>
    <cellStyle name="Normal 3 3 2 4 2 9 4 2" xfId="48729"/>
    <cellStyle name="Normal 3 3 2 4 2 9 5" xfId="37173"/>
    <cellStyle name="Normal 3 3 2 4 3" xfId="195"/>
    <cellStyle name="Normal 3 3 2 4 3 10" xfId="7263"/>
    <cellStyle name="Normal 3 3 2 4 3 10 2" xfId="7264"/>
    <cellStyle name="Normal 3 3 2 4 3 10 2 2" xfId="26297"/>
    <cellStyle name="Normal 3 3 2 4 3 10 2 2 2" xfId="56209"/>
    <cellStyle name="Normal 3 3 2 4 3 10 2 3" xfId="37178"/>
    <cellStyle name="Normal 3 3 2 4 3 10 3" xfId="18819"/>
    <cellStyle name="Normal 3 3 2 4 3 10 3 2" xfId="48731"/>
    <cellStyle name="Normal 3 3 2 4 3 10 4" xfId="37177"/>
    <cellStyle name="Normal 3 3 2 4 3 11" xfId="7265"/>
    <cellStyle name="Normal 3 3 2 4 3 11 2" xfId="22659"/>
    <cellStyle name="Normal 3 3 2 4 3 11 2 2" xfId="52571"/>
    <cellStyle name="Normal 3 3 2 4 3 11 3" xfId="37179"/>
    <cellStyle name="Normal 3 3 2 4 3 12" xfId="15181"/>
    <cellStyle name="Normal 3 3 2 4 3 12 2" xfId="45093"/>
    <cellStyle name="Normal 3 3 2 4 3 13" xfId="30137"/>
    <cellStyle name="Normal 3 3 2 4 3 14" xfId="60050"/>
    <cellStyle name="Normal 3 3 2 4 3 2" xfId="445"/>
    <cellStyle name="Normal 3 3 2 4 3 2 2" xfId="7266"/>
    <cellStyle name="Normal 3 3 2 4 3 2 2 2" xfId="7267"/>
    <cellStyle name="Normal 3 3 2 4 3 2 2 2 2" xfId="7268"/>
    <cellStyle name="Normal 3 3 2 4 3 2 2 2 2 2" xfId="7269"/>
    <cellStyle name="Normal 3 3 2 4 3 2 2 2 2 2 2" xfId="26300"/>
    <cellStyle name="Normal 3 3 2 4 3 2 2 2 2 2 2 2" xfId="56212"/>
    <cellStyle name="Normal 3 3 2 4 3 2 2 2 2 2 3" xfId="37183"/>
    <cellStyle name="Normal 3 3 2 4 3 2 2 2 2 3" xfId="18822"/>
    <cellStyle name="Normal 3 3 2 4 3 2 2 2 2 3 2" xfId="48734"/>
    <cellStyle name="Normal 3 3 2 4 3 2 2 2 2 4" xfId="37182"/>
    <cellStyle name="Normal 3 3 2 4 3 2 2 2 3" xfId="7270"/>
    <cellStyle name="Normal 3 3 2 4 3 2 2 2 3 2" xfId="26299"/>
    <cellStyle name="Normal 3 3 2 4 3 2 2 2 3 2 2" xfId="56211"/>
    <cellStyle name="Normal 3 3 2 4 3 2 2 2 3 3" xfId="37184"/>
    <cellStyle name="Normal 3 3 2 4 3 2 2 2 4" xfId="18821"/>
    <cellStyle name="Normal 3 3 2 4 3 2 2 2 4 2" xfId="48733"/>
    <cellStyle name="Normal 3 3 2 4 3 2 2 2 5" xfId="37181"/>
    <cellStyle name="Normal 3 3 2 4 3 2 2 3" xfId="7271"/>
    <cellStyle name="Normal 3 3 2 4 3 2 2 3 2" xfId="7272"/>
    <cellStyle name="Normal 3 3 2 4 3 2 2 3 2 2" xfId="26301"/>
    <cellStyle name="Normal 3 3 2 4 3 2 2 3 2 2 2" xfId="56213"/>
    <cellStyle name="Normal 3 3 2 4 3 2 2 3 2 3" xfId="37186"/>
    <cellStyle name="Normal 3 3 2 4 3 2 2 3 3" xfId="18823"/>
    <cellStyle name="Normal 3 3 2 4 3 2 2 3 3 2" xfId="48735"/>
    <cellStyle name="Normal 3 3 2 4 3 2 2 3 4" xfId="37185"/>
    <cellStyle name="Normal 3 3 2 4 3 2 2 4" xfId="7273"/>
    <cellStyle name="Normal 3 3 2 4 3 2 2 4 2" xfId="26298"/>
    <cellStyle name="Normal 3 3 2 4 3 2 2 4 2 2" xfId="56210"/>
    <cellStyle name="Normal 3 3 2 4 3 2 2 4 3" xfId="37187"/>
    <cellStyle name="Normal 3 3 2 4 3 2 2 5" xfId="18820"/>
    <cellStyle name="Normal 3 3 2 4 3 2 2 5 2" xfId="48732"/>
    <cellStyle name="Normal 3 3 2 4 3 2 2 6" xfId="37180"/>
    <cellStyle name="Normal 3 3 2 4 3 2 3" xfId="7274"/>
    <cellStyle name="Normal 3 3 2 4 3 2 3 2" xfId="7275"/>
    <cellStyle name="Normal 3 3 2 4 3 2 3 2 2" xfId="7276"/>
    <cellStyle name="Normal 3 3 2 4 3 2 3 2 2 2" xfId="7277"/>
    <cellStyle name="Normal 3 3 2 4 3 2 3 2 2 2 2" xfId="26304"/>
    <cellStyle name="Normal 3 3 2 4 3 2 3 2 2 2 2 2" xfId="56216"/>
    <cellStyle name="Normal 3 3 2 4 3 2 3 2 2 2 3" xfId="37191"/>
    <cellStyle name="Normal 3 3 2 4 3 2 3 2 2 3" xfId="18826"/>
    <cellStyle name="Normal 3 3 2 4 3 2 3 2 2 3 2" xfId="48738"/>
    <cellStyle name="Normal 3 3 2 4 3 2 3 2 2 4" xfId="37190"/>
    <cellStyle name="Normal 3 3 2 4 3 2 3 2 3" xfId="7278"/>
    <cellStyle name="Normal 3 3 2 4 3 2 3 2 3 2" xfId="26303"/>
    <cellStyle name="Normal 3 3 2 4 3 2 3 2 3 2 2" xfId="56215"/>
    <cellStyle name="Normal 3 3 2 4 3 2 3 2 3 3" xfId="37192"/>
    <cellStyle name="Normal 3 3 2 4 3 2 3 2 4" xfId="18825"/>
    <cellStyle name="Normal 3 3 2 4 3 2 3 2 4 2" xfId="48737"/>
    <cellStyle name="Normal 3 3 2 4 3 2 3 2 5" xfId="37189"/>
    <cellStyle name="Normal 3 3 2 4 3 2 3 3" xfId="7279"/>
    <cellStyle name="Normal 3 3 2 4 3 2 3 3 2" xfId="7280"/>
    <cellStyle name="Normal 3 3 2 4 3 2 3 3 2 2" xfId="26305"/>
    <cellStyle name="Normal 3 3 2 4 3 2 3 3 2 2 2" xfId="56217"/>
    <cellStyle name="Normal 3 3 2 4 3 2 3 3 2 3" xfId="37194"/>
    <cellStyle name="Normal 3 3 2 4 3 2 3 3 3" xfId="18827"/>
    <cellStyle name="Normal 3 3 2 4 3 2 3 3 3 2" xfId="48739"/>
    <cellStyle name="Normal 3 3 2 4 3 2 3 3 4" xfId="37193"/>
    <cellStyle name="Normal 3 3 2 4 3 2 3 4" xfId="7281"/>
    <cellStyle name="Normal 3 3 2 4 3 2 3 4 2" xfId="26302"/>
    <cellStyle name="Normal 3 3 2 4 3 2 3 4 2 2" xfId="56214"/>
    <cellStyle name="Normal 3 3 2 4 3 2 3 4 3" xfId="37195"/>
    <cellStyle name="Normal 3 3 2 4 3 2 3 5" xfId="18824"/>
    <cellStyle name="Normal 3 3 2 4 3 2 3 5 2" xfId="48736"/>
    <cellStyle name="Normal 3 3 2 4 3 2 3 6" xfId="37188"/>
    <cellStyle name="Normal 3 3 2 4 3 2 4" xfId="7282"/>
    <cellStyle name="Normal 3 3 2 4 3 2 4 2" xfId="7283"/>
    <cellStyle name="Normal 3 3 2 4 3 2 4 2 2" xfId="7284"/>
    <cellStyle name="Normal 3 3 2 4 3 2 4 2 2 2" xfId="26307"/>
    <cellStyle name="Normal 3 3 2 4 3 2 4 2 2 2 2" xfId="56219"/>
    <cellStyle name="Normal 3 3 2 4 3 2 4 2 2 3" xfId="37198"/>
    <cellStyle name="Normal 3 3 2 4 3 2 4 2 3" xfId="18829"/>
    <cellStyle name="Normal 3 3 2 4 3 2 4 2 3 2" xfId="48741"/>
    <cellStyle name="Normal 3 3 2 4 3 2 4 2 4" xfId="37197"/>
    <cellStyle name="Normal 3 3 2 4 3 2 4 3" xfId="7285"/>
    <cellStyle name="Normal 3 3 2 4 3 2 4 3 2" xfId="26306"/>
    <cellStyle name="Normal 3 3 2 4 3 2 4 3 2 2" xfId="56218"/>
    <cellStyle name="Normal 3 3 2 4 3 2 4 3 3" xfId="37199"/>
    <cellStyle name="Normal 3 3 2 4 3 2 4 4" xfId="18828"/>
    <cellStyle name="Normal 3 3 2 4 3 2 4 4 2" xfId="48740"/>
    <cellStyle name="Normal 3 3 2 4 3 2 4 5" xfId="37196"/>
    <cellStyle name="Normal 3 3 2 4 3 2 5" xfId="7286"/>
    <cellStyle name="Normal 3 3 2 4 3 2 5 2" xfId="7287"/>
    <cellStyle name="Normal 3 3 2 4 3 2 5 2 2" xfId="26308"/>
    <cellStyle name="Normal 3 3 2 4 3 2 5 2 2 2" xfId="56220"/>
    <cellStyle name="Normal 3 3 2 4 3 2 5 2 3" xfId="37201"/>
    <cellStyle name="Normal 3 3 2 4 3 2 5 3" xfId="18830"/>
    <cellStyle name="Normal 3 3 2 4 3 2 5 3 2" xfId="48742"/>
    <cellStyle name="Normal 3 3 2 4 3 2 5 4" xfId="37200"/>
    <cellStyle name="Normal 3 3 2 4 3 2 6" xfId="7288"/>
    <cellStyle name="Normal 3 3 2 4 3 2 6 2" xfId="22908"/>
    <cellStyle name="Normal 3 3 2 4 3 2 6 2 2" xfId="52820"/>
    <cellStyle name="Normal 3 3 2 4 3 2 6 3" xfId="37202"/>
    <cellStyle name="Normal 3 3 2 4 3 2 7" xfId="15430"/>
    <cellStyle name="Normal 3 3 2 4 3 2 7 2" xfId="45342"/>
    <cellStyle name="Normal 3 3 2 4 3 2 8" xfId="30386"/>
    <cellStyle name="Normal 3 3 2 4 3 3" xfId="324"/>
    <cellStyle name="Normal 3 3 2 4 3 3 2" xfId="7289"/>
    <cellStyle name="Normal 3 3 2 4 3 3 2 2" xfId="7290"/>
    <cellStyle name="Normal 3 3 2 4 3 3 2 2 2" xfId="7291"/>
    <cellStyle name="Normal 3 3 2 4 3 3 2 2 2 2" xfId="7292"/>
    <cellStyle name="Normal 3 3 2 4 3 3 2 2 2 2 2" xfId="26311"/>
    <cellStyle name="Normal 3 3 2 4 3 3 2 2 2 2 2 2" xfId="56223"/>
    <cellStyle name="Normal 3 3 2 4 3 3 2 2 2 2 3" xfId="37206"/>
    <cellStyle name="Normal 3 3 2 4 3 3 2 2 2 3" xfId="18833"/>
    <cellStyle name="Normal 3 3 2 4 3 3 2 2 2 3 2" xfId="48745"/>
    <cellStyle name="Normal 3 3 2 4 3 3 2 2 2 4" xfId="37205"/>
    <cellStyle name="Normal 3 3 2 4 3 3 2 2 3" xfId="7293"/>
    <cellStyle name="Normal 3 3 2 4 3 3 2 2 3 2" xfId="26310"/>
    <cellStyle name="Normal 3 3 2 4 3 3 2 2 3 2 2" xfId="56222"/>
    <cellStyle name="Normal 3 3 2 4 3 3 2 2 3 3" xfId="37207"/>
    <cellStyle name="Normal 3 3 2 4 3 3 2 2 4" xfId="18832"/>
    <cellStyle name="Normal 3 3 2 4 3 3 2 2 4 2" xfId="48744"/>
    <cellStyle name="Normal 3 3 2 4 3 3 2 2 5" xfId="37204"/>
    <cellStyle name="Normal 3 3 2 4 3 3 2 3" xfId="7294"/>
    <cellStyle name="Normal 3 3 2 4 3 3 2 3 2" xfId="7295"/>
    <cellStyle name="Normal 3 3 2 4 3 3 2 3 2 2" xfId="26312"/>
    <cellStyle name="Normal 3 3 2 4 3 3 2 3 2 2 2" xfId="56224"/>
    <cellStyle name="Normal 3 3 2 4 3 3 2 3 2 3" xfId="37209"/>
    <cellStyle name="Normal 3 3 2 4 3 3 2 3 3" xfId="18834"/>
    <cellStyle name="Normal 3 3 2 4 3 3 2 3 3 2" xfId="48746"/>
    <cellStyle name="Normal 3 3 2 4 3 3 2 3 4" xfId="37208"/>
    <cellStyle name="Normal 3 3 2 4 3 3 2 4" xfId="7296"/>
    <cellStyle name="Normal 3 3 2 4 3 3 2 4 2" xfId="26309"/>
    <cellStyle name="Normal 3 3 2 4 3 3 2 4 2 2" xfId="56221"/>
    <cellStyle name="Normal 3 3 2 4 3 3 2 4 3" xfId="37210"/>
    <cellStyle name="Normal 3 3 2 4 3 3 2 5" xfId="18831"/>
    <cellStyle name="Normal 3 3 2 4 3 3 2 5 2" xfId="48743"/>
    <cellStyle name="Normal 3 3 2 4 3 3 2 6" xfId="37203"/>
    <cellStyle name="Normal 3 3 2 4 3 3 3" xfId="7297"/>
    <cellStyle name="Normal 3 3 2 4 3 3 3 2" xfId="7298"/>
    <cellStyle name="Normal 3 3 2 4 3 3 3 2 2" xfId="7299"/>
    <cellStyle name="Normal 3 3 2 4 3 3 3 2 2 2" xfId="7300"/>
    <cellStyle name="Normal 3 3 2 4 3 3 3 2 2 2 2" xfId="26315"/>
    <cellStyle name="Normal 3 3 2 4 3 3 3 2 2 2 2 2" xfId="56227"/>
    <cellStyle name="Normal 3 3 2 4 3 3 3 2 2 2 3" xfId="37214"/>
    <cellStyle name="Normal 3 3 2 4 3 3 3 2 2 3" xfId="18837"/>
    <cellStyle name="Normal 3 3 2 4 3 3 3 2 2 3 2" xfId="48749"/>
    <cellStyle name="Normal 3 3 2 4 3 3 3 2 2 4" xfId="37213"/>
    <cellStyle name="Normal 3 3 2 4 3 3 3 2 3" xfId="7301"/>
    <cellStyle name="Normal 3 3 2 4 3 3 3 2 3 2" xfId="26314"/>
    <cellStyle name="Normal 3 3 2 4 3 3 3 2 3 2 2" xfId="56226"/>
    <cellStyle name="Normal 3 3 2 4 3 3 3 2 3 3" xfId="37215"/>
    <cellStyle name="Normal 3 3 2 4 3 3 3 2 4" xfId="18836"/>
    <cellStyle name="Normal 3 3 2 4 3 3 3 2 4 2" xfId="48748"/>
    <cellStyle name="Normal 3 3 2 4 3 3 3 2 5" xfId="37212"/>
    <cellStyle name="Normal 3 3 2 4 3 3 3 3" xfId="7302"/>
    <cellStyle name="Normal 3 3 2 4 3 3 3 3 2" xfId="7303"/>
    <cellStyle name="Normal 3 3 2 4 3 3 3 3 2 2" xfId="26316"/>
    <cellStyle name="Normal 3 3 2 4 3 3 3 3 2 2 2" xfId="56228"/>
    <cellStyle name="Normal 3 3 2 4 3 3 3 3 2 3" xfId="37217"/>
    <cellStyle name="Normal 3 3 2 4 3 3 3 3 3" xfId="18838"/>
    <cellStyle name="Normal 3 3 2 4 3 3 3 3 3 2" xfId="48750"/>
    <cellStyle name="Normal 3 3 2 4 3 3 3 3 4" xfId="37216"/>
    <cellStyle name="Normal 3 3 2 4 3 3 3 4" xfId="7304"/>
    <cellStyle name="Normal 3 3 2 4 3 3 3 4 2" xfId="26313"/>
    <cellStyle name="Normal 3 3 2 4 3 3 3 4 2 2" xfId="56225"/>
    <cellStyle name="Normal 3 3 2 4 3 3 3 4 3" xfId="37218"/>
    <cellStyle name="Normal 3 3 2 4 3 3 3 5" xfId="18835"/>
    <cellStyle name="Normal 3 3 2 4 3 3 3 5 2" xfId="48747"/>
    <cellStyle name="Normal 3 3 2 4 3 3 3 6" xfId="37211"/>
    <cellStyle name="Normal 3 3 2 4 3 3 4" xfId="7305"/>
    <cellStyle name="Normal 3 3 2 4 3 3 4 2" xfId="7306"/>
    <cellStyle name="Normal 3 3 2 4 3 3 4 2 2" xfId="7307"/>
    <cellStyle name="Normal 3 3 2 4 3 3 4 2 2 2" xfId="26318"/>
    <cellStyle name="Normal 3 3 2 4 3 3 4 2 2 2 2" xfId="56230"/>
    <cellStyle name="Normal 3 3 2 4 3 3 4 2 2 3" xfId="37221"/>
    <cellStyle name="Normal 3 3 2 4 3 3 4 2 3" xfId="18840"/>
    <cellStyle name="Normal 3 3 2 4 3 3 4 2 3 2" xfId="48752"/>
    <cellStyle name="Normal 3 3 2 4 3 3 4 2 4" xfId="37220"/>
    <cellStyle name="Normal 3 3 2 4 3 3 4 3" xfId="7308"/>
    <cellStyle name="Normal 3 3 2 4 3 3 4 3 2" xfId="26317"/>
    <cellStyle name="Normal 3 3 2 4 3 3 4 3 2 2" xfId="56229"/>
    <cellStyle name="Normal 3 3 2 4 3 3 4 3 3" xfId="37222"/>
    <cellStyle name="Normal 3 3 2 4 3 3 4 4" xfId="18839"/>
    <cellStyle name="Normal 3 3 2 4 3 3 4 4 2" xfId="48751"/>
    <cellStyle name="Normal 3 3 2 4 3 3 4 5" xfId="37219"/>
    <cellStyle name="Normal 3 3 2 4 3 3 5" xfId="7309"/>
    <cellStyle name="Normal 3 3 2 4 3 3 5 2" xfId="7310"/>
    <cellStyle name="Normal 3 3 2 4 3 3 5 2 2" xfId="26319"/>
    <cellStyle name="Normal 3 3 2 4 3 3 5 2 2 2" xfId="56231"/>
    <cellStyle name="Normal 3 3 2 4 3 3 5 2 3" xfId="37224"/>
    <cellStyle name="Normal 3 3 2 4 3 3 5 3" xfId="18841"/>
    <cellStyle name="Normal 3 3 2 4 3 3 5 3 2" xfId="48753"/>
    <cellStyle name="Normal 3 3 2 4 3 3 5 4" xfId="37223"/>
    <cellStyle name="Normal 3 3 2 4 3 3 6" xfId="7311"/>
    <cellStyle name="Normal 3 3 2 4 3 3 6 2" xfId="22788"/>
    <cellStyle name="Normal 3 3 2 4 3 3 6 2 2" xfId="52700"/>
    <cellStyle name="Normal 3 3 2 4 3 3 6 3" xfId="37225"/>
    <cellStyle name="Normal 3 3 2 4 3 3 7" xfId="15310"/>
    <cellStyle name="Normal 3 3 2 4 3 3 7 2" xfId="45222"/>
    <cellStyle name="Normal 3 3 2 4 3 3 8" xfId="30266"/>
    <cellStyle name="Normal 3 3 2 4 3 4" xfId="570"/>
    <cellStyle name="Normal 3 3 2 4 3 4 2" xfId="7312"/>
    <cellStyle name="Normal 3 3 2 4 3 4 2 2" xfId="7313"/>
    <cellStyle name="Normal 3 3 2 4 3 4 2 2 2" xfId="7314"/>
    <cellStyle name="Normal 3 3 2 4 3 4 2 2 2 2" xfId="7315"/>
    <cellStyle name="Normal 3 3 2 4 3 4 2 2 2 2 2" xfId="26322"/>
    <cellStyle name="Normal 3 3 2 4 3 4 2 2 2 2 2 2" xfId="56234"/>
    <cellStyle name="Normal 3 3 2 4 3 4 2 2 2 2 3" xfId="37229"/>
    <cellStyle name="Normal 3 3 2 4 3 4 2 2 2 3" xfId="18844"/>
    <cellStyle name="Normal 3 3 2 4 3 4 2 2 2 3 2" xfId="48756"/>
    <cellStyle name="Normal 3 3 2 4 3 4 2 2 2 4" xfId="37228"/>
    <cellStyle name="Normal 3 3 2 4 3 4 2 2 3" xfId="7316"/>
    <cellStyle name="Normal 3 3 2 4 3 4 2 2 3 2" xfId="26321"/>
    <cellStyle name="Normal 3 3 2 4 3 4 2 2 3 2 2" xfId="56233"/>
    <cellStyle name="Normal 3 3 2 4 3 4 2 2 3 3" xfId="37230"/>
    <cellStyle name="Normal 3 3 2 4 3 4 2 2 4" xfId="18843"/>
    <cellStyle name="Normal 3 3 2 4 3 4 2 2 4 2" xfId="48755"/>
    <cellStyle name="Normal 3 3 2 4 3 4 2 2 5" xfId="37227"/>
    <cellStyle name="Normal 3 3 2 4 3 4 2 3" xfId="7317"/>
    <cellStyle name="Normal 3 3 2 4 3 4 2 3 2" xfId="7318"/>
    <cellStyle name="Normal 3 3 2 4 3 4 2 3 2 2" xfId="26323"/>
    <cellStyle name="Normal 3 3 2 4 3 4 2 3 2 2 2" xfId="56235"/>
    <cellStyle name="Normal 3 3 2 4 3 4 2 3 2 3" xfId="37232"/>
    <cellStyle name="Normal 3 3 2 4 3 4 2 3 3" xfId="18845"/>
    <cellStyle name="Normal 3 3 2 4 3 4 2 3 3 2" xfId="48757"/>
    <cellStyle name="Normal 3 3 2 4 3 4 2 3 4" xfId="37231"/>
    <cellStyle name="Normal 3 3 2 4 3 4 2 4" xfId="7319"/>
    <cellStyle name="Normal 3 3 2 4 3 4 2 4 2" xfId="26320"/>
    <cellStyle name="Normal 3 3 2 4 3 4 2 4 2 2" xfId="56232"/>
    <cellStyle name="Normal 3 3 2 4 3 4 2 4 3" xfId="37233"/>
    <cellStyle name="Normal 3 3 2 4 3 4 2 5" xfId="18842"/>
    <cellStyle name="Normal 3 3 2 4 3 4 2 5 2" xfId="48754"/>
    <cellStyle name="Normal 3 3 2 4 3 4 2 6" xfId="37226"/>
    <cellStyle name="Normal 3 3 2 4 3 4 3" xfId="7320"/>
    <cellStyle name="Normal 3 3 2 4 3 4 3 2" xfId="7321"/>
    <cellStyle name="Normal 3 3 2 4 3 4 3 2 2" xfId="7322"/>
    <cellStyle name="Normal 3 3 2 4 3 4 3 2 2 2" xfId="26325"/>
    <cellStyle name="Normal 3 3 2 4 3 4 3 2 2 2 2" xfId="56237"/>
    <cellStyle name="Normal 3 3 2 4 3 4 3 2 2 3" xfId="37236"/>
    <cellStyle name="Normal 3 3 2 4 3 4 3 2 3" xfId="18847"/>
    <cellStyle name="Normal 3 3 2 4 3 4 3 2 3 2" xfId="48759"/>
    <cellStyle name="Normal 3 3 2 4 3 4 3 2 4" xfId="37235"/>
    <cellStyle name="Normal 3 3 2 4 3 4 3 3" xfId="7323"/>
    <cellStyle name="Normal 3 3 2 4 3 4 3 3 2" xfId="26324"/>
    <cellStyle name="Normal 3 3 2 4 3 4 3 3 2 2" xfId="56236"/>
    <cellStyle name="Normal 3 3 2 4 3 4 3 3 3" xfId="37237"/>
    <cellStyle name="Normal 3 3 2 4 3 4 3 4" xfId="18846"/>
    <cellStyle name="Normal 3 3 2 4 3 4 3 4 2" xfId="48758"/>
    <cellStyle name="Normal 3 3 2 4 3 4 3 5" xfId="37234"/>
    <cellStyle name="Normal 3 3 2 4 3 4 4" xfId="7324"/>
    <cellStyle name="Normal 3 3 2 4 3 4 4 2" xfId="7325"/>
    <cellStyle name="Normal 3 3 2 4 3 4 4 2 2" xfId="26326"/>
    <cellStyle name="Normal 3 3 2 4 3 4 4 2 2 2" xfId="56238"/>
    <cellStyle name="Normal 3 3 2 4 3 4 4 2 3" xfId="37239"/>
    <cellStyle name="Normal 3 3 2 4 3 4 4 3" xfId="18848"/>
    <cellStyle name="Normal 3 3 2 4 3 4 4 3 2" xfId="48760"/>
    <cellStyle name="Normal 3 3 2 4 3 4 4 4" xfId="37238"/>
    <cellStyle name="Normal 3 3 2 4 3 4 5" xfId="7326"/>
    <cellStyle name="Normal 3 3 2 4 3 4 5 2" xfId="23033"/>
    <cellStyle name="Normal 3 3 2 4 3 4 5 2 2" xfId="52945"/>
    <cellStyle name="Normal 3 3 2 4 3 4 5 3" xfId="37240"/>
    <cellStyle name="Normal 3 3 2 4 3 4 6" xfId="15555"/>
    <cellStyle name="Normal 3 3 2 4 3 4 6 2" xfId="45467"/>
    <cellStyle name="Normal 3 3 2 4 3 4 7" xfId="30511"/>
    <cellStyle name="Normal 3 3 2 4 3 5" xfId="695"/>
    <cellStyle name="Normal 3 3 2 4 3 5 2" xfId="7327"/>
    <cellStyle name="Normal 3 3 2 4 3 5 2 2" xfId="7328"/>
    <cellStyle name="Normal 3 3 2 4 3 5 2 2 2" xfId="7329"/>
    <cellStyle name="Normal 3 3 2 4 3 5 2 2 2 2" xfId="7330"/>
    <cellStyle name="Normal 3 3 2 4 3 5 2 2 2 2 2" xfId="26329"/>
    <cellStyle name="Normal 3 3 2 4 3 5 2 2 2 2 2 2" xfId="56241"/>
    <cellStyle name="Normal 3 3 2 4 3 5 2 2 2 2 3" xfId="37244"/>
    <cellStyle name="Normal 3 3 2 4 3 5 2 2 2 3" xfId="18851"/>
    <cellStyle name="Normal 3 3 2 4 3 5 2 2 2 3 2" xfId="48763"/>
    <cellStyle name="Normal 3 3 2 4 3 5 2 2 2 4" xfId="37243"/>
    <cellStyle name="Normal 3 3 2 4 3 5 2 2 3" xfId="7331"/>
    <cellStyle name="Normal 3 3 2 4 3 5 2 2 3 2" xfId="26328"/>
    <cellStyle name="Normal 3 3 2 4 3 5 2 2 3 2 2" xfId="56240"/>
    <cellStyle name="Normal 3 3 2 4 3 5 2 2 3 3" xfId="37245"/>
    <cellStyle name="Normal 3 3 2 4 3 5 2 2 4" xfId="18850"/>
    <cellStyle name="Normal 3 3 2 4 3 5 2 2 4 2" xfId="48762"/>
    <cellStyle name="Normal 3 3 2 4 3 5 2 2 5" xfId="37242"/>
    <cellStyle name="Normal 3 3 2 4 3 5 2 3" xfId="7332"/>
    <cellStyle name="Normal 3 3 2 4 3 5 2 3 2" xfId="7333"/>
    <cellStyle name="Normal 3 3 2 4 3 5 2 3 2 2" xfId="26330"/>
    <cellStyle name="Normal 3 3 2 4 3 5 2 3 2 2 2" xfId="56242"/>
    <cellStyle name="Normal 3 3 2 4 3 5 2 3 2 3" xfId="37247"/>
    <cellStyle name="Normal 3 3 2 4 3 5 2 3 3" xfId="18852"/>
    <cellStyle name="Normal 3 3 2 4 3 5 2 3 3 2" xfId="48764"/>
    <cellStyle name="Normal 3 3 2 4 3 5 2 3 4" xfId="37246"/>
    <cellStyle name="Normal 3 3 2 4 3 5 2 4" xfId="7334"/>
    <cellStyle name="Normal 3 3 2 4 3 5 2 4 2" xfId="26327"/>
    <cellStyle name="Normal 3 3 2 4 3 5 2 4 2 2" xfId="56239"/>
    <cellStyle name="Normal 3 3 2 4 3 5 2 4 3" xfId="37248"/>
    <cellStyle name="Normal 3 3 2 4 3 5 2 5" xfId="18849"/>
    <cellStyle name="Normal 3 3 2 4 3 5 2 5 2" xfId="48761"/>
    <cellStyle name="Normal 3 3 2 4 3 5 2 6" xfId="37241"/>
    <cellStyle name="Normal 3 3 2 4 3 5 3" xfId="7335"/>
    <cellStyle name="Normal 3 3 2 4 3 5 3 2" xfId="7336"/>
    <cellStyle name="Normal 3 3 2 4 3 5 3 2 2" xfId="7337"/>
    <cellStyle name="Normal 3 3 2 4 3 5 3 2 2 2" xfId="26332"/>
    <cellStyle name="Normal 3 3 2 4 3 5 3 2 2 2 2" xfId="56244"/>
    <cellStyle name="Normal 3 3 2 4 3 5 3 2 2 3" xfId="37251"/>
    <cellStyle name="Normal 3 3 2 4 3 5 3 2 3" xfId="18854"/>
    <cellStyle name="Normal 3 3 2 4 3 5 3 2 3 2" xfId="48766"/>
    <cellStyle name="Normal 3 3 2 4 3 5 3 2 4" xfId="37250"/>
    <cellStyle name="Normal 3 3 2 4 3 5 3 3" xfId="7338"/>
    <cellStyle name="Normal 3 3 2 4 3 5 3 3 2" xfId="26331"/>
    <cellStyle name="Normal 3 3 2 4 3 5 3 3 2 2" xfId="56243"/>
    <cellStyle name="Normal 3 3 2 4 3 5 3 3 3" xfId="37252"/>
    <cellStyle name="Normal 3 3 2 4 3 5 3 4" xfId="18853"/>
    <cellStyle name="Normal 3 3 2 4 3 5 3 4 2" xfId="48765"/>
    <cellStyle name="Normal 3 3 2 4 3 5 3 5" xfId="37249"/>
    <cellStyle name="Normal 3 3 2 4 3 5 4" xfId="7339"/>
    <cellStyle name="Normal 3 3 2 4 3 5 4 2" xfId="7340"/>
    <cellStyle name="Normal 3 3 2 4 3 5 4 2 2" xfId="26333"/>
    <cellStyle name="Normal 3 3 2 4 3 5 4 2 2 2" xfId="56245"/>
    <cellStyle name="Normal 3 3 2 4 3 5 4 2 3" xfId="37254"/>
    <cellStyle name="Normal 3 3 2 4 3 5 4 3" xfId="18855"/>
    <cellStyle name="Normal 3 3 2 4 3 5 4 3 2" xfId="48767"/>
    <cellStyle name="Normal 3 3 2 4 3 5 4 4" xfId="37253"/>
    <cellStyle name="Normal 3 3 2 4 3 5 5" xfId="7341"/>
    <cellStyle name="Normal 3 3 2 4 3 5 5 2" xfId="23158"/>
    <cellStyle name="Normal 3 3 2 4 3 5 5 2 2" xfId="53070"/>
    <cellStyle name="Normal 3 3 2 4 3 5 5 3" xfId="37255"/>
    <cellStyle name="Normal 3 3 2 4 3 5 6" xfId="15680"/>
    <cellStyle name="Normal 3 3 2 4 3 5 6 2" xfId="45592"/>
    <cellStyle name="Normal 3 3 2 4 3 5 7" xfId="30636"/>
    <cellStyle name="Normal 3 3 2 4 3 6" xfId="7342"/>
    <cellStyle name="Normal 3 3 2 4 3 6 2" xfId="7343"/>
    <cellStyle name="Normal 3 3 2 4 3 6 2 2" xfId="7344"/>
    <cellStyle name="Normal 3 3 2 4 3 6 2 2 2" xfId="7345"/>
    <cellStyle name="Normal 3 3 2 4 3 6 2 2 2 2" xfId="7346"/>
    <cellStyle name="Normal 3 3 2 4 3 6 2 2 2 2 2" xfId="26337"/>
    <cellStyle name="Normal 3 3 2 4 3 6 2 2 2 2 2 2" xfId="56249"/>
    <cellStyle name="Normal 3 3 2 4 3 6 2 2 2 2 3" xfId="37260"/>
    <cellStyle name="Normal 3 3 2 4 3 6 2 2 2 3" xfId="18859"/>
    <cellStyle name="Normal 3 3 2 4 3 6 2 2 2 3 2" xfId="48771"/>
    <cellStyle name="Normal 3 3 2 4 3 6 2 2 2 4" xfId="37259"/>
    <cellStyle name="Normal 3 3 2 4 3 6 2 2 3" xfId="7347"/>
    <cellStyle name="Normal 3 3 2 4 3 6 2 2 3 2" xfId="26336"/>
    <cellStyle name="Normal 3 3 2 4 3 6 2 2 3 2 2" xfId="56248"/>
    <cellStyle name="Normal 3 3 2 4 3 6 2 2 3 3" xfId="37261"/>
    <cellStyle name="Normal 3 3 2 4 3 6 2 2 4" xfId="18858"/>
    <cellStyle name="Normal 3 3 2 4 3 6 2 2 4 2" xfId="48770"/>
    <cellStyle name="Normal 3 3 2 4 3 6 2 2 5" xfId="37258"/>
    <cellStyle name="Normal 3 3 2 4 3 6 2 3" xfId="7348"/>
    <cellStyle name="Normal 3 3 2 4 3 6 2 3 2" xfId="7349"/>
    <cellStyle name="Normal 3 3 2 4 3 6 2 3 2 2" xfId="26338"/>
    <cellStyle name="Normal 3 3 2 4 3 6 2 3 2 2 2" xfId="56250"/>
    <cellStyle name="Normal 3 3 2 4 3 6 2 3 2 3" xfId="37263"/>
    <cellStyle name="Normal 3 3 2 4 3 6 2 3 3" xfId="18860"/>
    <cellStyle name="Normal 3 3 2 4 3 6 2 3 3 2" xfId="48772"/>
    <cellStyle name="Normal 3 3 2 4 3 6 2 3 4" xfId="37262"/>
    <cellStyle name="Normal 3 3 2 4 3 6 2 4" xfId="7350"/>
    <cellStyle name="Normal 3 3 2 4 3 6 2 4 2" xfId="26335"/>
    <cellStyle name="Normal 3 3 2 4 3 6 2 4 2 2" xfId="56247"/>
    <cellStyle name="Normal 3 3 2 4 3 6 2 4 3" xfId="37264"/>
    <cellStyle name="Normal 3 3 2 4 3 6 2 5" xfId="18857"/>
    <cellStyle name="Normal 3 3 2 4 3 6 2 5 2" xfId="48769"/>
    <cellStyle name="Normal 3 3 2 4 3 6 2 6" xfId="37257"/>
    <cellStyle name="Normal 3 3 2 4 3 6 3" xfId="7351"/>
    <cellStyle name="Normal 3 3 2 4 3 6 3 2" xfId="7352"/>
    <cellStyle name="Normal 3 3 2 4 3 6 3 2 2" xfId="7353"/>
    <cellStyle name="Normal 3 3 2 4 3 6 3 2 2 2" xfId="26340"/>
    <cellStyle name="Normal 3 3 2 4 3 6 3 2 2 2 2" xfId="56252"/>
    <cellStyle name="Normal 3 3 2 4 3 6 3 2 2 3" xfId="37267"/>
    <cellStyle name="Normal 3 3 2 4 3 6 3 2 3" xfId="18862"/>
    <cellStyle name="Normal 3 3 2 4 3 6 3 2 3 2" xfId="48774"/>
    <cellStyle name="Normal 3 3 2 4 3 6 3 2 4" xfId="37266"/>
    <cellStyle name="Normal 3 3 2 4 3 6 3 3" xfId="7354"/>
    <cellStyle name="Normal 3 3 2 4 3 6 3 3 2" xfId="26339"/>
    <cellStyle name="Normal 3 3 2 4 3 6 3 3 2 2" xfId="56251"/>
    <cellStyle name="Normal 3 3 2 4 3 6 3 3 3" xfId="37268"/>
    <cellStyle name="Normal 3 3 2 4 3 6 3 4" xfId="18861"/>
    <cellStyle name="Normal 3 3 2 4 3 6 3 4 2" xfId="48773"/>
    <cellStyle name="Normal 3 3 2 4 3 6 3 5" xfId="37265"/>
    <cellStyle name="Normal 3 3 2 4 3 6 4" xfId="7355"/>
    <cellStyle name="Normal 3 3 2 4 3 6 4 2" xfId="7356"/>
    <cellStyle name="Normal 3 3 2 4 3 6 4 2 2" xfId="26341"/>
    <cellStyle name="Normal 3 3 2 4 3 6 4 2 2 2" xfId="56253"/>
    <cellStyle name="Normal 3 3 2 4 3 6 4 2 3" xfId="37270"/>
    <cellStyle name="Normal 3 3 2 4 3 6 4 3" xfId="18863"/>
    <cellStyle name="Normal 3 3 2 4 3 6 4 3 2" xfId="48775"/>
    <cellStyle name="Normal 3 3 2 4 3 6 4 4" xfId="37269"/>
    <cellStyle name="Normal 3 3 2 4 3 6 5" xfId="7357"/>
    <cellStyle name="Normal 3 3 2 4 3 6 5 2" xfId="26334"/>
    <cellStyle name="Normal 3 3 2 4 3 6 5 2 2" xfId="56246"/>
    <cellStyle name="Normal 3 3 2 4 3 6 5 3" xfId="37271"/>
    <cellStyle name="Normal 3 3 2 4 3 6 6" xfId="18856"/>
    <cellStyle name="Normal 3 3 2 4 3 6 6 2" xfId="48768"/>
    <cellStyle name="Normal 3 3 2 4 3 6 7" xfId="37256"/>
    <cellStyle name="Normal 3 3 2 4 3 7" xfId="7358"/>
    <cellStyle name="Normal 3 3 2 4 3 7 2" xfId="7359"/>
    <cellStyle name="Normal 3 3 2 4 3 7 2 2" xfId="7360"/>
    <cellStyle name="Normal 3 3 2 4 3 7 2 2 2" xfId="7361"/>
    <cellStyle name="Normal 3 3 2 4 3 7 2 2 2 2" xfId="26344"/>
    <cellStyle name="Normal 3 3 2 4 3 7 2 2 2 2 2" xfId="56256"/>
    <cellStyle name="Normal 3 3 2 4 3 7 2 2 2 3" xfId="37275"/>
    <cellStyle name="Normal 3 3 2 4 3 7 2 2 3" xfId="18866"/>
    <cellStyle name="Normal 3 3 2 4 3 7 2 2 3 2" xfId="48778"/>
    <cellStyle name="Normal 3 3 2 4 3 7 2 2 4" xfId="37274"/>
    <cellStyle name="Normal 3 3 2 4 3 7 2 3" xfId="7362"/>
    <cellStyle name="Normal 3 3 2 4 3 7 2 3 2" xfId="26343"/>
    <cellStyle name="Normal 3 3 2 4 3 7 2 3 2 2" xfId="56255"/>
    <cellStyle name="Normal 3 3 2 4 3 7 2 3 3" xfId="37276"/>
    <cellStyle name="Normal 3 3 2 4 3 7 2 4" xfId="18865"/>
    <cellStyle name="Normal 3 3 2 4 3 7 2 4 2" xfId="48777"/>
    <cellStyle name="Normal 3 3 2 4 3 7 2 5" xfId="37273"/>
    <cellStyle name="Normal 3 3 2 4 3 7 3" xfId="7363"/>
    <cellStyle name="Normal 3 3 2 4 3 7 3 2" xfId="7364"/>
    <cellStyle name="Normal 3 3 2 4 3 7 3 2 2" xfId="26345"/>
    <cellStyle name="Normal 3 3 2 4 3 7 3 2 2 2" xfId="56257"/>
    <cellStyle name="Normal 3 3 2 4 3 7 3 2 3" xfId="37278"/>
    <cellStyle name="Normal 3 3 2 4 3 7 3 3" xfId="18867"/>
    <cellStyle name="Normal 3 3 2 4 3 7 3 3 2" xfId="48779"/>
    <cellStyle name="Normal 3 3 2 4 3 7 3 4" xfId="37277"/>
    <cellStyle name="Normal 3 3 2 4 3 7 4" xfId="7365"/>
    <cellStyle name="Normal 3 3 2 4 3 7 4 2" xfId="26342"/>
    <cellStyle name="Normal 3 3 2 4 3 7 4 2 2" xfId="56254"/>
    <cellStyle name="Normal 3 3 2 4 3 7 4 3" xfId="37279"/>
    <cellStyle name="Normal 3 3 2 4 3 7 5" xfId="18864"/>
    <cellStyle name="Normal 3 3 2 4 3 7 5 2" xfId="48776"/>
    <cellStyle name="Normal 3 3 2 4 3 7 6" xfId="37272"/>
    <cellStyle name="Normal 3 3 2 4 3 8" xfId="7366"/>
    <cellStyle name="Normal 3 3 2 4 3 8 2" xfId="7367"/>
    <cellStyle name="Normal 3 3 2 4 3 8 2 2" xfId="7368"/>
    <cellStyle name="Normal 3 3 2 4 3 8 2 2 2" xfId="7369"/>
    <cellStyle name="Normal 3 3 2 4 3 8 2 2 2 2" xfId="26348"/>
    <cellStyle name="Normal 3 3 2 4 3 8 2 2 2 2 2" xfId="56260"/>
    <cellStyle name="Normal 3 3 2 4 3 8 2 2 2 3" xfId="37283"/>
    <cellStyle name="Normal 3 3 2 4 3 8 2 2 3" xfId="18870"/>
    <cellStyle name="Normal 3 3 2 4 3 8 2 2 3 2" xfId="48782"/>
    <cellStyle name="Normal 3 3 2 4 3 8 2 2 4" xfId="37282"/>
    <cellStyle name="Normal 3 3 2 4 3 8 2 3" xfId="7370"/>
    <cellStyle name="Normal 3 3 2 4 3 8 2 3 2" xfId="26347"/>
    <cellStyle name="Normal 3 3 2 4 3 8 2 3 2 2" xfId="56259"/>
    <cellStyle name="Normal 3 3 2 4 3 8 2 3 3" xfId="37284"/>
    <cellStyle name="Normal 3 3 2 4 3 8 2 4" xfId="18869"/>
    <cellStyle name="Normal 3 3 2 4 3 8 2 4 2" xfId="48781"/>
    <cellStyle name="Normal 3 3 2 4 3 8 2 5" xfId="37281"/>
    <cellStyle name="Normal 3 3 2 4 3 8 3" xfId="7371"/>
    <cellStyle name="Normal 3 3 2 4 3 8 3 2" xfId="7372"/>
    <cellStyle name="Normal 3 3 2 4 3 8 3 2 2" xfId="26349"/>
    <cellStyle name="Normal 3 3 2 4 3 8 3 2 2 2" xfId="56261"/>
    <cellStyle name="Normal 3 3 2 4 3 8 3 2 3" xfId="37286"/>
    <cellStyle name="Normal 3 3 2 4 3 8 3 3" xfId="18871"/>
    <cellStyle name="Normal 3 3 2 4 3 8 3 3 2" xfId="48783"/>
    <cellStyle name="Normal 3 3 2 4 3 8 3 4" xfId="37285"/>
    <cellStyle name="Normal 3 3 2 4 3 8 4" xfId="7373"/>
    <cellStyle name="Normal 3 3 2 4 3 8 4 2" xfId="26346"/>
    <cellStyle name="Normal 3 3 2 4 3 8 4 2 2" xfId="56258"/>
    <cellStyle name="Normal 3 3 2 4 3 8 4 3" xfId="37287"/>
    <cellStyle name="Normal 3 3 2 4 3 8 5" xfId="18868"/>
    <cellStyle name="Normal 3 3 2 4 3 8 5 2" xfId="48780"/>
    <cellStyle name="Normal 3 3 2 4 3 8 6" xfId="37280"/>
    <cellStyle name="Normal 3 3 2 4 3 9" xfId="7374"/>
    <cellStyle name="Normal 3 3 2 4 3 9 2" xfId="7375"/>
    <cellStyle name="Normal 3 3 2 4 3 9 2 2" xfId="7376"/>
    <cellStyle name="Normal 3 3 2 4 3 9 2 2 2" xfId="26351"/>
    <cellStyle name="Normal 3 3 2 4 3 9 2 2 2 2" xfId="56263"/>
    <cellStyle name="Normal 3 3 2 4 3 9 2 2 3" xfId="37290"/>
    <cellStyle name="Normal 3 3 2 4 3 9 2 3" xfId="18873"/>
    <cellStyle name="Normal 3 3 2 4 3 9 2 3 2" xfId="48785"/>
    <cellStyle name="Normal 3 3 2 4 3 9 2 4" xfId="37289"/>
    <cellStyle name="Normal 3 3 2 4 3 9 3" xfId="7377"/>
    <cellStyle name="Normal 3 3 2 4 3 9 3 2" xfId="26350"/>
    <cellStyle name="Normal 3 3 2 4 3 9 3 2 2" xfId="56262"/>
    <cellStyle name="Normal 3 3 2 4 3 9 3 3" xfId="37291"/>
    <cellStyle name="Normal 3 3 2 4 3 9 4" xfId="18872"/>
    <cellStyle name="Normal 3 3 2 4 3 9 4 2" xfId="48784"/>
    <cellStyle name="Normal 3 3 2 4 3 9 5" xfId="37288"/>
    <cellStyle name="Normal 3 3 2 4 4" xfId="363"/>
    <cellStyle name="Normal 3 3 2 4 4 2" xfId="7378"/>
    <cellStyle name="Normal 3 3 2 4 4 2 2" xfId="7379"/>
    <cellStyle name="Normal 3 3 2 4 4 2 2 2" xfId="7380"/>
    <cellStyle name="Normal 3 3 2 4 4 2 2 2 2" xfId="7381"/>
    <cellStyle name="Normal 3 3 2 4 4 2 2 2 2 2" xfId="26354"/>
    <cellStyle name="Normal 3 3 2 4 4 2 2 2 2 2 2" xfId="56266"/>
    <cellStyle name="Normal 3 3 2 4 4 2 2 2 2 3" xfId="37295"/>
    <cellStyle name="Normal 3 3 2 4 4 2 2 2 3" xfId="18876"/>
    <cellStyle name="Normal 3 3 2 4 4 2 2 2 3 2" xfId="48788"/>
    <cellStyle name="Normal 3 3 2 4 4 2 2 2 4" xfId="37294"/>
    <cellStyle name="Normal 3 3 2 4 4 2 2 3" xfId="7382"/>
    <cellStyle name="Normal 3 3 2 4 4 2 2 3 2" xfId="26353"/>
    <cellStyle name="Normal 3 3 2 4 4 2 2 3 2 2" xfId="56265"/>
    <cellStyle name="Normal 3 3 2 4 4 2 2 3 3" xfId="37296"/>
    <cellStyle name="Normal 3 3 2 4 4 2 2 4" xfId="18875"/>
    <cellStyle name="Normal 3 3 2 4 4 2 2 4 2" xfId="48787"/>
    <cellStyle name="Normal 3 3 2 4 4 2 2 5" xfId="37293"/>
    <cellStyle name="Normal 3 3 2 4 4 2 3" xfId="7383"/>
    <cellStyle name="Normal 3 3 2 4 4 2 3 2" xfId="7384"/>
    <cellStyle name="Normal 3 3 2 4 4 2 3 2 2" xfId="26355"/>
    <cellStyle name="Normal 3 3 2 4 4 2 3 2 2 2" xfId="56267"/>
    <cellStyle name="Normal 3 3 2 4 4 2 3 2 3" xfId="37298"/>
    <cellStyle name="Normal 3 3 2 4 4 2 3 3" xfId="18877"/>
    <cellStyle name="Normal 3 3 2 4 4 2 3 3 2" xfId="48789"/>
    <cellStyle name="Normal 3 3 2 4 4 2 3 4" xfId="37297"/>
    <cellStyle name="Normal 3 3 2 4 4 2 4" xfId="7385"/>
    <cellStyle name="Normal 3 3 2 4 4 2 4 2" xfId="26352"/>
    <cellStyle name="Normal 3 3 2 4 4 2 4 2 2" xfId="56264"/>
    <cellStyle name="Normal 3 3 2 4 4 2 4 3" xfId="37299"/>
    <cellStyle name="Normal 3 3 2 4 4 2 5" xfId="18874"/>
    <cellStyle name="Normal 3 3 2 4 4 2 5 2" xfId="48786"/>
    <cellStyle name="Normal 3 3 2 4 4 2 6" xfId="37292"/>
    <cellStyle name="Normal 3 3 2 4 4 3" xfId="7386"/>
    <cellStyle name="Normal 3 3 2 4 4 3 2" xfId="7387"/>
    <cellStyle name="Normal 3 3 2 4 4 3 2 2" xfId="7388"/>
    <cellStyle name="Normal 3 3 2 4 4 3 2 2 2" xfId="7389"/>
    <cellStyle name="Normal 3 3 2 4 4 3 2 2 2 2" xfId="26358"/>
    <cellStyle name="Normal 3 3 2 4 4 3 2 2 2 2 2" xfId="56270"/>
    <cellStyle name="Normal 3 3 2 4 4 3 2 2 2 3" xfId="37303"/>
    <cellStyle name="Normal 3 3 2 4 4 3 2 2 3" xfId="18880"/>
    <cellStyle name="Normal 3 3 2 4 4 3 2 2 3 2" xfId="48792"/>
    <cellStyle name="Normal 3 3 2 4 4 3 2 2 4" xfId="37302"/>
    <cellStyle name="Normal 3 3 2 4 4 3 2 3" xfId="7390"/>
    <cellStyle name="Normal 3 3 2 4 4 3 2 3 2" xfId="26357"/>
    <cellStyle name="Normal 3 3 2 4 4 3 2 3 2 2" xfId="56269"/>
    <cellStyle name="Normal 3 3 2 4 4 3 2 3 3" xfId="37304"/>
    <cellStyle name="Normal 3 3 2 4 4 3 2 4" xfId="18879"/>
    <cellStyle name="Normal 3 3 2 4 4 3 2 4 2" xfId="48791"/>
    <cellStyle name="Normal 3 3 2 4 4 3 2 5" xfId="37301"/>
    <cellStyle name="Normal 3 3 2 4 4 3 3" xfId="7391"/>
    <cellStyle name="Normal 3 3 2 4 4 3 3 2" xfId="7392"/>
    <cellStyle name="Normal 3 3 2 4 4 3 3 2 2" xfId="26359"/>
    <cellStyle name="Normal 3 3 2 4 4 3 3 2 2 2" xfId="56271"/>
    <cellStyle name="Normal 3 3 2 4 4 3 3 2 3" xfId="37306"/>
    <cellStyle name="Normal 3 3 2 4 4 3 3 3" xfId="18881"/>
    <cellStyle name="Normal 3 3 2 4 4 3 3 3 2" xfId="48793"/>
    <cellStyle name="Normal 3 3 2 4 4 3 3 4" xfId="37305"/>
    <cellStyle name="Normal 3 3 2 4 4 3 4" xfId="7393"/>
    <cellStyle name="Normal 3 3 2 4 4 3 4 2" xfId="26356"/>
    <cellStyle name="Normal 3 3 2 4 4 3 4 2 2" xfId="56268"/>
    <cellStyle name="Normal 3 3 2 4 4 3 4 3" xfId="37307"/>
    <cellStyle name="Normal 3 3 2 4 4 3 5" xfId="18878"/>
    <cellStyle name="Normal 3 3 2 4 4 3 5 2" xfId="48790"/>
    <cellStyle name="Normal 3 3 2 4 4 3 6" xfId="37300"/>
    <cellStyle name="Normal 3 3 2 4 4 4" xfId="7394"/>
    <cellStyle name="Normal 3 3 2 4 4 4 2" xfId="7395"/>
    <cellStyle name="Normal 3 3 2 4 4 4 2 2" xfId="7396"/>
    <cellStyle name="Normal 3 3 2 4 4 4 2 2 2" xfId="26361"/>
    <cellStyle name="Normal 3 3 2 4 4 4 2 2 2 2" xfId="56273"/>
    <cellStyle name="Normal 3 3 2 4 4 4 2 2 3" xfId="37310"/>
    <cellStyle name="Normal 3 3 2 4 4 4 2 3" xfId="18883"/>
    <cellStyle name="Normal 3 3 2 4 4 4 2 3 2" xfId="48795"/>
    <cellStyle name="Normal 3 3 2 4 4 4 2 4" xfId="37309"/>
    <cellStyle name="Normal 3 3 2 4 4 4 3" xfId="7397"/>
    <cellStyle name="Normal 3 3 2 4 4 4 3 2" xfId="26360"/>
    <cellStyle name="Normal 3 3 2 4 4 4 3 2 2" xfId="56272"/>
    <cellStyle name="Normal 3 3 2 4 4 4 3 3" xfId="37311"/>
    <cellStyle name="Normal 3 3 2 4 4 4 4" xfId="18882"/>
    <cellStyle name="Normal 3 3 2 4 4 4 4 2" xfId="48794"/>
    <cellStyle name="Normal 3 3 2 4 4 4 5" xfId="37308"/>
    <cellStyle name="Normal 3 3 2 4 4 5" xfId="7398"/>
    <cellStyle name="Normal 3 3 2 4 4 5 2" xfId="7399"/>
    <cellStyle name="Normal 3 3 2 4 4 5 2 2" xfId="26362"/>
    <cellStyle name="Normal 3 3 2 4 4 5 2 2 2" xfId="56274"/>
    <cellStyle name="Normal 3 3 2 4 4 5 2 3" xfId="37313"/>
    <cellStyle name="Normal 3 3 2 4 4 5 3" xfId="18884"/>
    <cellStyle name="Normal 3 3 2 4 4 5 3 2" xfId="48796"/>
    <cellStyle name="Normal 3 3 2 4 4 5 4" xfId="37312"/>
    <cellStyle name="Normal 3 3 2 4 4 6" xfId="7400"/>
    <cellStyle name="Normal 3 3 2 4 4 6 2" xfId="22827"/>
    <cellStyle name="Normal 3 3 2 4 4 6 2 2" xfId="52739"/>
    <cellStyle name="Normal 3 3 2 4 4 6 3" xfId="37314"/>
    <cellStyle name="Normal 3 3 2 4 4 7" xfId="15349"/>
    <cellStyle name="Normal 3 3 2 4 4 7 2" xfId="45261"/>
    <cellStyle name="Normal 3 3 2 4 4 8" xfId="30305"/>
    <cellStyle name="Normal 3 3 2 4 5" xfId="237"/>
    <cellStyle name="Normal 3 3 2 4 5 2" xfId="7401"/>
    <cellStyle name="Normal 3 3 2 4 5 2 2" xfId="7402"/>
    <cellStyle name="Normal 3 3 2 4 5 2 2 2" xfId="7403"/>
    <cellStyle name="Normal 3 3 2 4 5 2 2 2 2" xfId="7404"/>
    <cellStyle name="Normal 3 3 2 4 5 2 2 2 2 2" xfId="26365"/>
    <cellStyle name="Normal 3 3 2 4 5 2 2 2 2 2 2" xfId="56277"/>
    <cellStyle name="Normal 3 3 2 4 5 2 2 2 2 3" xfId="37318"/>
    <cellStyle name="Normal 3 3 2 4 5 2 2 2 3" xfId="18887"/>
    <cellStyle name="Normal 3 3 2 4 5 2 2 2 3 2" xfId="48799"/>
    <cellStyle name="Normal 3 3 2 4 5 2 2 2 4" xfId="37317"/>
    <cellStyle name="Normal 3 3 2 4 5 2 2 3" xfId="7405"/>
    <cellStyle name="Normal 3 3 2 4 5 2 2 3 2" xfId="26364"/>
    <cellStyle name="Normal 3 3 2 4 5 2 2 3 2 2" xfId="56276"/>
    <cellStyle name="Normal 3 3 2 4 5 2 2 3 3" xfId="37319"/>
    <cellStyle name="Normal 3 3 2 4 5 2 2 4" xfId="18886"/>
    <cellStyle name="Normal 3 3 2 4 5 2 2 4 2" xfId="48798"/>
    <cellStyle name="Normal 3 3 2 4 5 2 2 5" xfId="37316"/>
    <cellStyle name="Normal 3 3 2 4 5 2 3" xfId="7406"/>
    <cellStyle name="Normal 3 3 2 4 5 2 3 2" xfId="7407"/>
    <cellStyle name="Normal 3 3 2 4 5 2 3 2 2" xfId="26366"/>
    <cellStyle name="Normal 3 3 2 4 5 2 3 2 2 2" xfId="56278"/>
    <cellStyle name="Normal 3 3 2 4 5 2 3 2 3" xfId="37321"/>
    <cellStyle name="Normal 3 3 2 4 5 2 3 3" xfId="18888"/>
    <cellStyle name="Normal 3 3 2 4 5 2 3 3 2" xfId="48800"/>
    <cellStyle name="Normal 3 3 2 4 5 2 3 4" xfId="37320"/>
    <cellStyle name="Normal 3 3 2 4 5 2 4" xfId="7408"/>
    <cellStyle name="Normal 3 3 2 4 5 2 4 2" xfId="26363"/>
    <cellStyle name="Normal 3 3 2 4 5 2 4 2 2" xfId="56275"/>
    <cellStyle name="Normal 3 3 2 4 5 2 4 3" xfId="37322"/>
    <cellStyle name="Normal 3 3 2 4 5 2 5" xfId="18885"/>
    <cellStyle name="Normal 3 3 2 4 5 2 5 2" xfId="48797"/>
    <cellStyle name="Normal 3 3 2 4 5 2 6" xfId="37315"/>
    <cellStyle name="Normal 3 3 2 4 5 3" xfId="7409"/>
    <cellStyle name="Normal 3 3 2 4 5 3 2" xfId="7410"/>
    <cellStyle name="Normal 3 3 2 4 5 3 2 2" xfId="7411"/>
    <cellStyle name="Normal 3 3 2 4 5 3 2 2 2" xfId="7412"/>
    <cellStyle name="Normal 3 3 2 4 5 3 2 2 2 2" xfId="26369"/>
    <cellStyle name="Normal 3 3 2 4 5 3 2 2 2 2 2" xfId="56281"/>
    <cellStyle name="Normal 3 3 2 4 5 3 2 2 2 3" xfId="37326"/>
    <cellStyle name="Normal 3 3 2 4 5 3 2 2 3" xfId="18891"/>
    <cellStyle name="Normal 3 3 2 4 5 3 2 2 3 2" xfId="48803"/>
    <cellStyle name="Normal 3 3 2 4 5 3 2 2 4" xfId="37325"/>
    <cellStyle name="Normal 3 3 2 4 5 3 2 3" xfId="7413"/>
    <cellStyle name="Normal 3 3 2 4 5 3 2 3 2" xfId="26368"/>
    <cellStyle name="Normal 3 3 2 4 5 3 2 3 2 2" xfId="56280"/>
    <cellStyle name="Normal 3 3 2 4 5 3 2 3 3" xfId="37327"/>
    <cellStyle name="Normal 3 3 2 4 5 3 2 4" xfId="18890"/>
    <cellStyle name="Normal 3 3 2 4 5 3 2 4 2" xfId="48802"/>
    <cellStyle name="Normal 3 3 2 4 5 3 2 5" xfId="37324"/>
    <cellStyle name="Normal 3 3 2 4 5 3 3" xfId="7414"/>
    <cellStyle name="Normal 3 3 2 4 5 3 3 2" xfId="7415"/>
    <cellStyle name="Normal 3 3 2 4 5 3 3 2 2" xfId="26370"/>
    <cellStyle name="Normal 3 3 2 4 5 3 3 2 2 2" xfId="56282"/>
    <cellStyle name="Normal 3 3 2 4 5 3 3 2 3" xfId="37329"/>
    <cellStyle name="Normal 3 3 2 4 5 3 3 3" xfId="18892"/>
    <cellStyle name="Normal 3 3 2 4 5 3 3 3 2" xfId="48804"/>
    <cellStyle name="Normal 3 3 2 4 5 3 3 4" xfId="37328"/>
    <cellStyle name="Normal 3 3 2 4 5 3 4" xfId="7416"/>
    <cellStyle name="Normal 3 3 2 4 5 3 4 2" xfId="26367"/>
    <cellStyle name="Normal 3 3 2 4 5 3 4 2 2" xfId="56279"/>
    <cellStyle name="Normal 3 3 2 4 5 3 4 3" xfId="37330"/>
    <cellStyle name="Normal 3 3 2 4 5 3 5" xfId="18889"/>
    <cellStyle name="Normal 3 3 2 4 5 3 5 2" xfId="48801"/>
    <cellStyle name="Normal 3 3 2 4 5 3 6" xfId="37323"/>
    <cellStyle name="Normal 3 3 2 4 5 4" xfId="7417"/>
    <cellStyle name="Normal 3 3 2 4 5 4 2" xfId="7418"/>
    <cellStyle name="Normal 3 3 2 4 5 4 2 2" xfId="7419"/>
    <cellStyle name="Normal 3 3 2 4 5 4 2 2 2" xfId="26372"/>
    <cellStyle name="Normal 3 3 2 4 5 4 2 2 2 2" xfId="56284"/>
    <cellStyle name="Normal 3 3 2 4 5 4 2 2 3" xfId="37333"/>
    <cellStyle name="Normal 3 3 2 4 5 4 2 3" xfId="18894"/>
    <cellStyle name="Normal 3 3 2 4 5 4 2 3 2" xfId="48806"/>
    <cellStyle name="Normal 3 3 2 4 5 4 2 4" xfId="37332"/>
    <cellStyle name="Normal 3 3 2 4 5 4 3" xfId="7420"/>
    <cellStyle name="Normal 3 3 2 4 5 4 3 2" xfId="26371"/>
    <cellStyle name="Normal 3 3 2 4 5 4 3 2 2" xfId="56283"/>
    <cellStyle name="Normal 3 3 2 4 5 4 3 3" xfId="37334"/>
    <cellStyle name="Normal 3 3 2 4 5 4 4" xfId="18893"/>
    <cellStyle name="Normal 3 3 2 4 5 4 4 2" xfId="48805"/>
    <cellStyle name="Normal 3 3 2 4 5 4 5" xfId="37331"/>
    <cellStyle name="Normal 3 3 2 4 5 5" xfId="7421"/>
    <cellStyle name="Normal 3 3 2 4 5 5 2" xfId="7422"/>
    <cellStyle name="Normal 3 3 2 4 5 5 2 2" xfId="26373"/>
    <cellStyle name="Normal 3 3 2 4 5 5 2 2 2" xfId="56285"/>
    <cellStyle name="Normal 3 3 2 4 5 5 2 3" xfId="37336"/>
    <cellStyle name="Normal 3 3 2 4 5 5 3" xfId="18895"/>
    <cellStyle name="Normal 3 3 2 4 5 5 3 2" xfId="48807"/>
    <cellStyle name="Normal 3 3 2 4 5 5 4" xfId="37335"/>
    <cellStyle name="Normal 3 3 2 4 5 6" xfId="7423"/>
    <cellStyle name="Normal 3 3 2 4 5 6 2" xfId="22701"/>
    <cellStyle name="Normal 3 3 2 4 5 6 2 2" xfId="52613"/>
    <cellStyle name="Normal 3 3 2 4 5 6 3" xfId="37337"/>
    <cellStyle name="Normal 3 3 2 4 5 7" xfId="15223"/>
    <cellStyle name="Normal 3 3 2 4 5 7 2" xfId="45135"/>
    <cellStyle name="Normal 3 3 2 4 5 8" xfId="30179"/>
    <cellStyle name="Normal 3 3 2 4 6" xfId="489"/>
    <cellStyle name="Normal 3 3 2 4 6 2" xfId="7424"/>
    <cellStyle name="Normal 3 3 2 4 6 2 2" xfId="7425"/>
    <cellStyle name="Normal 3 3 2 4 6 2 2 2" xfId="7426"/>
    <cellStyle name="Normal 3 3 2 4 6 2 2 2 2" xfId="7427"/>
    <cellStyle name="Normal 3 3 2 4 6 2 2 2 2 2" xfId="26376"/>
    <cellStyle name="Normal 3 3 2 4 6 2 2 2 2 2 2" xfId="56288"/>
    <cellStyle name="Normal 3 3 2 4 6 2 2 2 2 3" xfId="37341"/>
    <cellStyle name="Normal 3 3 2 4 6 2 2 2 3" xfId="18898"/>
    <cellStyle name="Normal 3 3 2 4 6 2 2 2 3 2" xfId="48810"/>
    <cellStyle name="Normal 3 3 2 4 6 2 2 2 4" xfId="37340"/>
    <cellStyle name="Normal 3 3 2 4 6 2 2 3" xfId="7428"/>
    <cellStyle name="Normal 3 3 2 4 6 2 2 3 2" xfId="26375"/>
    <cellStyle name="Normal 3 3 2 4 6 2 2 3 2 2" xfId="56287"/>
    <cellStyle name="Normal 3 3 2 4 6 2 2 3 3" xfId="37342"/>
    <cellStyle name="Normal 3 3 2 4 6 2 2 4" xfId="18897"/>
    <cellStyle name="Normal 3 3 2 4 6 2 2 4 2" xfId="48809"/>
    <cellStyle name="Normal 3 3 2 4 6 2 2 5" xfId="37339"/>
    <cellStyle name="Normal 3 3 2 4 6 2 3" xfId="7429"/>
    <cellStyle name="Normal 3 3 2 4 6 2 3 2" xfId="7430"/>
    <cellStyle name="Normal 3 3 2 4 6 2 3 2 2" xfId="26377"/>
    <cellStyle name="Normal 3 3 2 4 6 2 3 2 2 2" xfId="56289"/>
    <cellStyle name="Normal 3 3 2 4 6 2 3 2 3" xfId="37344"/>
    <cellStyle name="Normal 3 3 2 4 6 2 3 3" xfId="18899"/>
    <cellStyle name="Normal 3 3 2 4 6 2 3 3 2" xfId="48811"/>
    <cellStyle name="Normal 3 3 2 4 6 2 3 4" xfId="37343"/>
    <cellStyle name="Normal 3 3 2 4 6 2 4" xfId="7431"/>
    <cellStyle name="Normal 3 3 2 4 6 2 4 2" xfId="26374"/>
    <cellStyle name="Normal 3 3 2 4 6 2 4 2 2" xfId="56286"/>
    <cellStyle name="Normal 3 3 2 4 6 2 4 3" xfId="37345"/>
    <cellStyle name="Normal 3 3 2 4 6 2 5" xfId="18896"/>
    <cellStyle name="Normal 3 3 2 4 6 2 5 2" xfId="48808"/>
    <cellStyle name="Normal 3 3 2 4 6 2 6" xfId="37338"/>
    <cellStyle name="Normal 3 3 2 4 6 3" xfId="7432"/>
    <cellStyle name="Normal 3 3 2 4 6 3 2" xfId="7433"/>
    <cellStyle name="Normal 3 3 2 4 6 3 2 2" xfId="7434"/>
    <cellStyle name="Normal 3 3 2 4 6 3 2 2 2" xfId="26379"/>
    <cellStyle name="Normal 3 3 2 4 6 3 2 2 2 2" xfId="56291"/>
    <cellStyle name="Normal 3 3 2 4 6 3 2 2 3" xfId="37348"/>
    <cellStyle name="Normal 3 3 2 4 6 3 2 3" xfId="18901"/>
    <cellStyle name="Normal 3 3 2 4 6 3 2 3 2" xfId="48813"/>
    <cellStyle name="Normal 3 3 2 4 6 3 2 4" xfId="37347"/>
    <cellStyle name="Normal 3 3 2 4 6 3 3" xfId="7435"/>
    <cellStyle name="Normal 3 3 2 4 6 3 3 2" xfId="26378"/>
    <cellStyle name="Normal 3 3 2 4 6 3 3 2 2" xfId="56290"/>
    <cellStyle name="Normal 3 3 2 4 6 3 3 3" xfId="37349"/>
    <cellStyle name="Normal 3 3 2 4 6 3 4" xfId="18900"/>
    <cellStyle name="Normal 3 3 2 4 6 3 4 2" xfId="48812"/>
    <cellStyle name="Normal 3 3 2 4 6 3 5" xfId="37346"/>
    <cellStyle name="Normal 3 3 2 4 6 4" xfId="7436"/>
    <cellStyle name="Normal 3 3 2 4 6 4 2" xfId="7437"/>
    <cellStyle name="Normal 3 3 2 4 6 4 2 2" xfId="26380"/>
    <cellStyle name="Normal 3 3 2 4 6 4 2 2 2" xfId="56292"/>
    <cellStyle name="Normal 3 3 2 4 6 4 2 3" xfId="37351"/>
    <cellStyle name="Normal 3 3 2 4 6 4 3" xfId="18902"/>
    <cellStyle name="Normal 3 3 2 4 6 4 3 2" xfId="48814"/>
    <cellStyle name="Normal 3 3 2 4 6 4 4" xfId="37350"/>
    <cellStyle name="Normal 3 3 2 4 6 5" xfId="7438"/>
    <cellStyle name="Normal 3 3 2 4 6 5 2" xfId="22952"/>
    <cellStyle name="Normal 3 3 2 4 6 5 2 2" xfId="52864"/>
    <cellStyle name="Normal 3 3 2 4 6 5 3" xfId="37352"/>
    <cellStyle name="Normal 3 3 2 4 6 6" xfId="15474"/>
    <cellStyle name="Normal 3 3 2 4 6 6 2" xfId="45386"/>
    <cellStyle name="Normal 3 3 2 4 6 7" xfId="30430"/>
    <cellStyle name="Normal 3 3 2 4 7" xfId="614"/>
    <cellStyle name="Normal 3 3 2 4 7 2" xfId="7439"/>
    <cellStyle name="Normal 3 3 2 4 7 2 2" xfId="7440"/>
    <cellStyle name="Normal 3 3 2 4 7 2 2 2" xfId="7441"/>
    <cellStyle name="Normal 3 3 2 4 7 2 2 2 2" xfId="7442"/>
    <cellStyle name="Normal 3 3 2 4 7 2 2 2 2 2" xfId="26383"/>
    <cellStyle name="Normal 3 3 2 4 7 2 2 2 2 2 2" xfId="56295"/>
    <cellStyle name="Normal 3 3 2 4 7 2 2 2 2 3" xfId="37356"/>
    <cellStyle name="Normal 3 3 2 4 7 2 2 2 3" xfId="18905"/>
    <cellStyle name="Normal 3 3 2 4 7 2 2 2 3 2" xfId="48817"/>
    <cellStyle name="Normal 3 3 2 4 7 2 2 2 4" xfId="37355"/>
    <cellStyle name="Normal 3 3 2 4 7 2 2 3" xfId="7443"/>
    <cellStyle name="Normal 3 3 2 4 7 2 2 3 2" xfId="26382"/>
    <cellStyle name="Normal 3 3 2 4 7 2 2 3 2 2" xfId="56294"/>
    <cellStyle name="Normal 3 3 2 4 7 2 2 3 3" xfId="37357"/>
    <cellStyle name="Normal 3 3 2 4 7 2 2 4" xfId="18904"/>
    <cellStyle name="Normal 3 3 2 4 7 2 2 4 2" xfId="48816"/>
    <cellStyle name="Normal 3 3 2 4 7 2 2 5" xfId="37354"/>
    <cellStyle name="Normal 3 3 2 4 7 2 3" xfId="7444"/>
    <cellStyle name="Normal 3 3 2 4 7 2 3 2" xfId="7445"/>
    <cellStyle name="Normal 3 3 2 4 7 2 3 2 2" xfId="26384"/>
    <cellStyle name="Normal 3 3 2 4 7 2 3 2 2 2" xfId="56296"/>
    <cellStyle name="Normal 3 3 2 4 7 2 3 2 3" xfId="37359"/>
    <cellStyle name="Normal 3 3 2 4 7 2 3 3" xfId="18906"/>
    <cellStyle name="Normal 3 3 2 4 7 2 3 3 2" xfId="48818"/>
    <cellStyle name="Normal 3 3 2 4 7 2 3 4" xfId="37358"/>
    <cellStyle name="Normal 3 3 2 4 7 2 4" xfId="7446"/>
    <cellStyle name="Normal 3 3 2 4 7 2 4 2" xfId="26381"/>
    <cellStyle name="Normal 3 3 2 4 7 2 4 2 2" xfId="56293"/>
    <cellStyle name="Normal 3 3 2 4 7 2 4 3" xfId="37360"/>
    <cellStyle name="Normal 3 3 2 4 7 2 5" xfId="18903"/>
    <cellStyle name="Normal 3 3 2 4 7 2 5 2" xfId="48815"/>
    <cellStyle name="Normal 3 3 2 4 7 2 6" xfId="37353"/>
    <cellStyle name="Normal 3 3 2 4 7 3" xfId="7447"/>
    <cellStyle name="Normal 3 3 2 4 7 3 2" xfId="7448"/>
    <cellStyle name="Normal 3 3 2 4 7 3 2 2" xfId="7449"/>
    <cellStyle name="Normal 3 3 2 4 7 3 2 2 2" xfId="26386"/>
    <cellStyle name="Normal 3 3 2 4 7 3 2 2 2 2" xfId="56298"/>
    <cellStyle name="Normal 3 3 2 4 7 3 2 2 3" xfId="37363"/>
    <cellStyle name="Normal 3 3 2 4 7 3 2 3" xfId="18908"/>
    <cellStyle name="Normal 3 3 2 4 7 3 2 3 2" xfId="48820"/>
    <cellStyle name="Normal 3 3 2 4 7 3 2 4" xfId="37362"/>
    <cellStyle name="Normal 3 3 2 4 7 3 3" xfId="7450"/>
    <cellStyle name="Normal 3 3 2 4 7 3 3 2" xfId="26385"/>
    <cellStyle name="Normal 3 3 2 4 7 3 3 2 2" xfId="56297"/>
    <cellStyle name="Normal 3 3 2 4 7 3 3 3" xfId="37364"/>
    <cellStyle name="Normal 3 3 2 4 7 3 4" xfId="18907"/>
    <cellStyle name="Normal 3 3 2 4 7 3 4 2" xfId="48819"/>
    <cellStyle name="Normal 3 3 2 4 7 3 5" xfId="37361"/>
    <cellStyle name="Normal 3 3 2 4 7 4" xfId="7451"/>
    <cellStyle name="Normal 3 3 2 4 7 4 2" xfId="7452"/>
    <cellStyle name="Normal 3 3 2 4 7 4 2 2" xfId="26387"/>
    <cellStyle name="Normal 3 3 2 4 7 4 2 2 2" xfId="56299"/>
    <cellStyle name="Normal 3 3 2 4 7 4 2 3" xfId="37366"/>
    <cellStyle name="Normal 3 3 2 4 7 4 3" xfId="18909"/>
    <cellStyle name="Normal 3 3 2 4 7 4 3 2" xfId="48821"/>
    <cellStyle name="Normal 3 3 2 4 7 4 4" xfId="37365"/>
    <cellStyle name="Normal 3 3 2 4 7 5" xfId="7453"/>
    <cellStyle name="Normal 3 3 2 4 7 5 2" xfId="23077"/>
    <cellStyle name="Normal 3 3 2 4 7 5 2 2" xfId="52989"/>
    <cellStyle name="Normal 3 3 2 4 7 5 3" xfId="37367"/>
    <cellStyle name="Normal 3 3 2 4 7 6" xfId="15599"/>
    <cellStyle name="Normal 3 3 2 4 7 6 2" xfId="45511"/>
    <cellStyle name="Normal 3 3 2 4 7 7" xfId="30555"/>
    <cellStyle name="Normal 3 3 2 4 8" xfId="7454"/>
    <cellStyle name="Normal 3 3 2 4 8 2" xfId="7455"/>
    <cellStyle name="Normal 3 3 2 4 8 2 2" xfId="7456"/>
    <cellStyle name="Normal 3 3 2 4 8 2 2 2" xfId="7457"/>
    <cellStyle name="Normal 3 3 2 4 8 2 2 2 2" xfId="7458"/>
    <cellStyle name="Normal 3 3 2 4 8 2 2 2 2 2" xfId="26391"/>
    <cellStyle name="Normal 3 3 2 4 8 2 2 2 2 2 2" xfId="56303"/>
    <cellStyle name="Normal 3 3 2 4 8 2 2 2 2 3" xfId="37372"/>
    <cellStyle name="Normal 3 3 2 4 8 2 2 2 3" xfId="18913"/>
    <cellStyle name="Normal 3 3 2 4 8 2 2 2 3 2" xfId="48825"/>
    <cellStyle name="Normal 3 3 2 4 8 2 2 2 4" xfId="37371"/>
    <cellStyle name="Normal 3 3 2 4 8 2 2 3" xfId="7459"/>
    <cellStyle name="Normal 3 3 2 4 8 2 2 3 2" xfId="26390"/>
    <cellStyle name="Normal 3 3 2 4 8 2 2 3 2 2" xfId="56302"/>
    <cellStyle name="Normal 3 3 2 4 8 2 2 3 3" xfId="37373"/>
    <cellStyle name="Normal 3 3 2 4 8 2 2 4" xfId="18912"/>
    <cellStyle name="Normal 3 3 2 4 8 2 2 4 2" xfId="48824"/>
    <cellStyle name="Normal 3 3 2 4 8 2 2 5" xfId="37370"/>
    <cellStyle name="Normal 3 3 2 4 8 2 3" xfId="7460"/>
    <cellStyle name="Normal 3 3 2 4 8 2 3 2" xfId="7461"/>
    <cellStyle name="Normal 3 3 2 4 8 2 3 2 2" xfId="26392"/>
    <cellStyle name="Normal 3 3 2 4 8 2 3 2 2 2" xfId="56304"/>
    <cellStyle name="Normal 3 3 2 4 8 2 3 2 3" xfId="37375"/>
    <cellStyle name="Normal 3 3 2 4 8 2 3 3" xfId="18914"/>
    <cellStyle name="Normal 3 3 2 4 8 2 3 3 2" xfId="48826"/>
    <cellStyle name="Normal 3 3 2 4 8 2 3 4" xfId="37374"/>
    <cellStyle name="Normal 3 3 2 4 8 2 4" xfId="7462"/>
    <cellStyle name="Normal 3 3 2 4 8 2 4 2" xfId="26389"/>
    <cellStyle name="Normal 3 3 2 4 8 2 4 2 2" xfId="56301"/>
    <cellStyle name="Normal 3 3 2 4 8 2 4 3" xfId="37376"/>
    <cellStyle name="Normal 3 3 2 4 8 2 5" xfId="18911"/>
    <cellStyle name="Normal 3 3 2 4 8 2 5 2" xfId="48823"/>
    <cellStyle name="Normal 3 3 2 4 8 2 6" xfId="37369"/>
    <cellStyle name="Normal 3 3 2 4 8 3" xfId="7463"/>
    <cellStyle name="Normal 3 3 2 4 8 3 2" xfId="7464"/>
    <cellStyle name="Normal 3 3 2 4 8 3 2 2" xfId="7465"/>
    <cellStyle name="Normal 3 3 2 4 8 3 2 2 2" xfId="26394"/>
    <cellStyle name="Normal 3 3 2 4 8 3 2 2 2 2" xfId="56306"/>
    <cellStyle name="Normal 3 3 2 4 8 3 2 2 3" xfId="37379"/>
    <cellStyle name="Normal 3 3 2 4 8 3 2 3" xfId="18916"/>
    <cellStyle name="Normal 3 3 2 4 8 3 2 3 2" xfId="48828"/>
    <cellStyle name="Normal 3 3 2 4 8 3 2 4" xfId="37378"/>
    <cellStyle name="Normal 3 3 2 4 8 3 3" xfId="7466"/>
    <cellStyle name="Normal 3 3 2 4 8 3 3 2" xfId="26393"/>
    <cellStyle name="Normal 3 3 2 4 8 3 3 2 2" xfId="56305"/>
    <cellStyle name="Normal 3 3 2 4 8 3 3 3" xfId="37380"/>
    <cellStyle name="Normal 3 3 2 4 8 3 4" xfId="18915"/>
    <cellStyle name="Normal 3 3 2 4 8 3 4 2" xfId="48827"/>
    <cellStyle name="Normal 3 3 2 4 8 3 5" xfId="37377"/>
    <cellStyle name="Normal 3 3 2 4 8 4" xfId="7467"/>
    <cellStyle name="Normal 3 3 2 4 8 4 2" xfId="7468"/>
    <cellStyle name="Normal 3 3 2 4 8 4 2 2" xfId="26395"/>
    <cellStyle name="Normal 3 3 2 4 8 4 2 2 2" xfId="56307"/>
    <cellStyle name="Normal 3 3 2 4 8 4 2 3" xfId="37382"/>
    <cellStyle name="Normal 3 3 2 4 8 4 3" xfId="18917"/>
    <cellStyle name="Normal 3 3 2 4 8 4 3 2" xfId="48829"/>
    <cellStyle name="Normal 3 3 2 4 8 4 4" xfId="37381"/>
    <cellStyle name="Normal 3 3 2 4 8 5" xfId="7469"/>
    <cellStyle name="Normal 3 3 2 4 8 5 2" xfId="26388"/>
    <cellStyle name="Normal 3 3 2 4 8 5 2 2" xfId="56300"/>
    <cellStyle name="Normal 3 3 2 4 8 5 3" xfId="37383"/>
    <cellStyle name="Normal 3 3 2 4 8 6" xfId="18910"/>
    <cellStyle name="Normal 3 3 2 4 8 6 2" xfId="48822"/>
    <cellStyle name="Normal 3 3 2 4 8 7" xfId="37368"/>
    <cellStyle name="Normal 3 3 2 4 9" xfId="7470"/>
    <cellStyle name="Normal 3 3 2 4 9 2" xfId="7471"/>
    <cellStyle name="Normal 3 3 2 4 9 2 2" xfId="7472"/>
    <cellStyle name="Normal 3 3 2 4 9 2 2 2" xfId="7473"/>
    <cellStyle name="Normal 3 3 2 4 9 2 2 2 2" xfId="26398"/>
    <cellStyle name="Normal 3 3 2 4 9 2 2 2 2 2" xfId="56310"/>
    <cellStyle name="Normal 3 3 2 4 9 2 2 2 3" xfId="37387"/>
    <cellStyle name="Normal 3 3 2 4 9 2 2 3" xfId="18920"/>
    <cellStyle name="Normal 3 3 2 4 9 2 2 3 2" xfId="48832"/>
    <cellStyle name="Normal 3 3 2 4 9 2 2 4" xfId="37386"/>
    <cellStyle name="Normal 3 3 2 4 9 2 3" xfId="7474"/>
    <cellStyle name="Normal 3 3 2 4 9 2 3 2" xfId="26397"/>
    <cellStyle name="Normal 3 3 2 4 9 2 3 2 2" xfId="56309"/>
    <cellStyle name="Normal 3 3 2 4 9 2 3 3" xfId="37388"/>
    <cellStyle name="Normal 3 3 2 4 9 2 4" xfId="18919"/>
    <cellStyle name="Normal 3 3 2 4 9 2 4 2" xfId="48831"/>
    <cellStyle name="Normal 3 3 2 4 9 2 5" xfId="37385"/>
    <cellStyle name="Normal 3 3 2 4 9 3" xfId="7475"/>
    <cellStyle name="Normal 3 3 2 4 9 3 2" xfId="7476"/>
    <cellStyle name="Normal 3 3 2 4 9 3 2 2" xfId="26399"/>
    <cellStyle name="Normal 3 3 2 4 9 3 2 2 2" xfId="56311"/>
    <cellStyle name="Normal 3 3 2 4 9 3 2 3" xfId="37390"/>
    <cellStyle name="Normal 3 3 2 4 9 3 3" xfId="18921"/>
    <cellStyle name="Normal 3 3 2 4 9 3 3 2" xfId="48833"/>
    <cellStyle name="Normal 3 3 2 4 9 3 4" xfId="37389"/>
    <cellStyle name="Normal 3 3 2 4 9 4" xfId="7477"/>
    <cellStyle name="Normal 3 3 2 4 9 4 2" xfId="26396"/>
    <cellStyle name="Normal 3 3 2 4 9 4 2 2" xfId="56308"/>
    <cellStyle name="Normal 3 3 2 4 9 4 3" xfId="37391"/>
    <cellStyle name="Normal 3 3 2 4 9 5" xfId="18918"/>
    <cellStyle name="Normal 3 3 2 4 9 5 2" xfId="48830"/>
    <cellStyle name="Normal 3 3 2 4 9 6" xfId="37384"/>
    <cellStyle name="Normal 3 3 2 5" xfId="152"/>
    <cellStyle name="Normal 3 3 2 5 10" xfId="7478"/>
    <cellStyle name="Normal 3 3 2 5 10 2" xfId="7479"/>
    <cellStyle name="Normal 3 3 2 5 10 2 2" xfId="7480"/>
    <cellStyle name="Normal 3 3 2 5 10 2 2 2" xfId="26401"/>
    <cellStyle name="Normal 3 3 2 5 10 2 2 2 2" xfId="56313"/>
    <cellStyle name="Normal 3 3 2 5 10 2 2 3" xfId="37394"/>
    <cellStyle name="Normal 3 3 2 5 10 2 3" xfId="18923"/>
    <cellStyle name="Normal 3 3 2 5 10 2 3 2" xfId="48835"/>
    <cellStyle name="Normal 3 3 2 5 10 2 4" xfId="37393"/>
    <cellStyle name="Normal 3 3 2 5 10 3" xfId="7481"/>
    <cellStyle name="Normal 3 3 2 5 10 3 2" xfId="26400"/>
    <cellStyle name="Normal 3 3 2 5 10 3 2 2" xfId="56312"/>
    <cellStyle name="Normal 3 3 2 5 10 3 3" xfId="37395"/>
    <cellStyle name="Normal 3 3 2 5 10 4" xfId="18922"/>
    <cellStyle name="Normal 3 3 2 5 10 4 2" xfId="48834"/>
    <cellStyle name="Normal 3 3 2 5 10 5" xfId="37392"/>
    <cellStyle name="Normal 3 3 2 5 11" xfId="7482"/>
    <cellStyle name="Normal 3 3 2 5 11 2" xfId="7483"/>
    <cellStyle name="Normal 3 3 2 5 11 2 2" xfId="26402"/>
    <cellStyle name="Normal 3 3 2 5 11 2 2 2" xfId="56314"/>
    <cellStyle name="Normal 3 3 2 5 11 2 3" xfId="37397"/>
    <cellStyle name="Normal 3 3 2 5 11 3" xfId="18924"/>
    <cellStyle name="Normal 3 3 2 5 11 3 2" xfId="48836"/>
    <cellStyle name="Normal 3 3 2 5 11 4" xfId="37396"/>
    <cellStyle name="Normal 3 3 2 5 12" xfId="7484"/>
    <cellStyle name="Normal 3 3 2 5 12 2" xfId="22616"/>
    <cellStyle name="Normal 3 3 2 5 12 2 2" xfId="52528"/>
    <cellStyle name="Normal 3 3 2 5 12 3" xfId="37398"/>
    <cellStyle name="Normal 3 3 2 5 13" xfId="15138"/>
    <cellStyle name="Normal 3 3 2 5 13 2" xfId="45050"/>
    <cellStyle name="Normal 3 3 2 5 14" xfId="30094"/>
    <cellStyle name="Normal 3 3 2 5 15" xfId="59968"/>
    <cellStyle name="Normal 3 3 2 5 2" xfId="196"/>
    <cellStyle name="Normal 3 3 2 5 2 10" xfId="7485"/>
    <cellStyle name="Normal 3 3 2 5 2 10 2" xfId="7486"/>
    <cellStyle name="Normal 3 3 2 5 2 10 2 2" xfId="26403"/>
    <cellStyle name="Normal 3 3 2 5 2 10 2 2 2" xfId="56315"/>
    <cellStyle name="Normal 3 3 2 5 2 10 2 3" xfId="37400"/>
    <cellStyle name="Normal 3 3 2 5 2 10 3" xfId="18925"/>
    <cellStyle name="Normal 3 3 2 5 2 10 3 2" xfId="48837"/>
    <cellStyle name="Normal 3 3 2 5 2 10 4" xfId="37399"/>
    <cellStyle name="Normal 3 3 2 5 2 11" xfId="7487"/>
    <cellStyle name="Normal 3 3 2 5 2 11 2" xfId="22660"/>
    <cellStyle name="Normal 3 3 2 5 2 11 2 2" xfId="52572"/>
    <cellStyle name="Normal 3 3 2 5 2 11 3" xfId="37401"/>
    <cellStyle name="Normal 3 3 2 5 2 12" xfId="15182"/>
    <cellStyle name="Normal 3 3 2 5 2 12 2" xfId="45094"/>
    <cellStyle name="Normal 3 3 2 5 2 13" xfId="30138"/>
    <cellStyle name="Normal 3 3 2 5 2 14" xfId="60051"/>
    <cellStyle name="Normal 3 3 2 5 2 2" xfId="446"/>
    <cellStyle name="Normal 3 3 2 5 2 2 2" xfId="7488"/>
    <cellStyle name="Normal 3 3 2 5 2 2 2 2" xfId="7489"/>
    <cellStyle name="Normal 3 3 2 5 2 2 2 2 2" xfId="7490"/>
    <cellStyle name="Normal 3 3 2 5 2 2 2 2 2 2" xfId="7491"/>
    <cellStyle name="Normal 3 3 2 5 2 2 2 2 2 2 2" xfId="26406"/>
    <cellStyle name="Normal 3 3 2 5 2 2 2 2 2 2 2 2" xfId="56318"/>
    <cellStyle name="Normal 3 3 2 5 2 2 2 2 2 2 3" xfId="37405"/>
    <cellStyle name="Normal 3 3 2 5 2 2 2 2 2 3" xfId="18928"/>
    <cellStyle name="Normal 3 3 2 5 2 2 2 2 2 3 2" xfId="48840"/>
    <cellStyle name="Normal 3 3 2 5 2 2 2 2 2 4" xfId="37404"/>
    <cellStyle name="Normal 3 3 2 5 2 2 2 2 3" xfId="7492"/>
    <cellStyle name="Normal 3 3 2 5 2 2 2 2 3 2" xfId="26405"/>
    <cellStyle name="Normal 3 3 2 5 2 2 2 2 3 2 2" xfId="56317"/>
    <cellStyle name="Normal 3 3 2 5 2 2 2 2 3 3" xfId="37406"/>
    <cellStyle name="Normal 3 3 2 5 2 2 2 2 4" xfId="18927"/>
    <cellStyle name="Normal 3 3 2 5 2 2 2 2 4 2" xfId="48839"/>
    <cellStyle name="Normal 3 3 2 5 2 2 2 2 5" xfId="37403"/>
    <cellStyle name="Normal 3 3 2 5 2 2 2 3" xfId="7493"/>
    <cellStyle name="Normal 3 3 2 5 2 2 2 3 2" xfId="7494"/>
    <cellStyle name="Normal 3 3 2 5 2 2 2 3 2 2" xfId="26407"/>
    <cellStyle name="Normal 3 3 2 5 2 2 2 3 2 2 2" xfId="56319"/>
    <cellStyle name="Normal 3 3 2 5 2 2 2 3 2 3" xfId="37408"/>
    <cellStyle name="Normal 3 3 2 5 2 2 2 3 3" xfId="18929"/>
    <cellStyle name="Normal 3 3 2 5 2 2 2 3 3 2" xfId="48841"/>
    <cellStyle name="Normal 3 3 2 5 2 2 2 3 4" xfId="37407"/>
    <cellStyle name="Normal 3 3 2 5 2 2 2 4" xfId="7495"/>
    <cellStyle name="Normal 3 3 2 5 2 2 2 4 2" xfId="26404"/>
    <cellStyle name="Normal 3 3 2 5 2 2 2 4 2 2" xfId="56316"/>
    <cellStyle name="Normal 3 3 2 5 2 2 2 4 3" xfId="37409"/>
    <cellStyle name="Normal 3 3 2 5 2 2 2 5" xfId="18926"/>
    <cellStyle name="Normal 3 3 2 5 2 2 2 5 2" xfId="48838"/>
    <cellStyle name="Normal 3 3 2 5 2 2 2 6" xfId="37402"/>
    <cellStyle name="Normal 3 3 2 5 2 2 3" xfId="7496"/>
    <cellStyle name="Normal 3 3 2 5 2 2 3 2" xfId="7497"/>
    <cellStyle name="Normal 3 3 2 5 2 2 3 2 2" xfId="7498"/>
    <cellStyle name="Normal 3 3 2 5 2 2 3 2 2 2" xfId="7499"/>
    <cellStyle name="Normal 3 3 2 5 2 2 3 2 2 2 2" xfId="26410"/>
    <cellStyle name="Normal 3 3 2 5 2 2 3 2 2 2 2 2" xfId="56322"/>
    <cellStyle name="Normal 3 3 2 5 2 2 3 2 2 2 3" xfId="37413"/>
    <cellStyle name="Normal 3 3 2 5 2 2 3 2 2 3" xfId="18932"/>
    <cellStyle name="Normal 3 3 2 5 2 2 3 2 2 3 2" xfId="48844"/>
    <cellStyle name="Normal 3 3 2 5 2 2 3 2 2 4" xfId="37412"/>
    <cellStyle name="Normal 3 3 2 5 2 2 3 2 3" xfId="7500"/>
    <cellStyle name="Normal 3 3 2 5 2 2 3 2 3 2" xfId="26409"/>
    <cellStyle name="Normal 3 3 2 5 2 2 3 2 3 2 2" xfId="56321"/>
    <cellStyle name="Normal 3 3 2 5 2 2 3 2 3 3" xfId="37414"/>
    <cellStyle name="Normal 3 3 2 5 2 2 3 2 4" xfId="18931"/>
    <cellStyle name="Normal 3 3 2 5 2 2 3 2 4 2" xfId="48843"/>
    <cellStyle name="Normal 3 3 2 5 2 2 3 2 5" xfId="37411"/>
    <cellStyle name="Normal 3 3 2 5 2 2 3 3" xfId="7501"/>
    <cellStyle name="Normal 3 3 2 5 2 2 3 3 2" xfId="7502"/>
    <cellStyle name="Normal 3 3 2 5 2 2 3 3 2 2" xfId="26411"/>
    <cellStyle name="Normal 3 3 2 5 2 2 3 3 2 2 2" xfId="56323"/>
    <cellStyle name="Normal 3 3 2 5 2 2 3 3 2 3" xfId="37416"/>
    <cellStyle name="Normal 3 3 2 5 2 2 3 3 3" xfId="18933"/>
    <cellStyle name="Normal 3 3 2 5 2 2 3 3 3 2" xfId="48845"/>
    <cellStyle name="Normal 3 3 2 5 2 2 3 3 4" xfId="37415"/>
    <cellStyle name="Normal 3 3 2 5 2 2 3 4" xfId="7503"/>
    <cellStyle name="Normal 3 3 2 5 2 2 3 4 2" xfId="26408"/>
    <cellStyle name="Normal 3 3 2 5 2 2 3 4 2 2" xfId="56320"/>
    <cellStyle name="Normal 3 3 2 5 2 2 3 4 3" xfId="37417"/>
    <cellStyle name="Normal 3 3 2 5 2 2 3 5" xfId="18930"/>
    <cellStyle name="Normal 3 3 2 5 2 2 3 5 2" xfId="48842"/>
    <cellStyle name="Normal 3 3 2 5 2 2 3 6" xfId="37410"/>
    <cellStyle name="Normal 3 3 2 5 2 2 4" xfId="7504"/>
    <cellStyle name="Normal 3 3 2 5 2 2 4 2" xfId="7505"/>
    <cellStyle name="Normal 3 3 2 5 2 2 4 2 2" xfId="7506"/>
    <cellStyle name="Normal 3 3 2 5 2 2 4 2 2 2" xfId="26413"/>
    <cellStyle name="Normal 3 3 2 5 2 2 4 2 2 2 2" xfId="56325"/>
    <cellStyle name="Normal 3 3 2 5 2 2 4 2 2 3" xfId="37420"/>
    <cellStyle name="Normal 3 3 2 5 2 2 4 2 3" xfId="18935"/>
    <cellStyle name="Normal 3 3 2 5 2 2 4 2 3 2" xfId="48847"/>
    <cellStyle name="Normal 3 3 2 5 2 2 4 2 4" xfId="37419"/>
    <cellStyle name="Normal 3 3 2 5 2 2 4 3" xfId="7507"/>
    <cellStyle name="Normal 3 3 2 5 2 2 4 3 2" xfId="26412"/>
    <cellStyle name="Normal 3 3 2 5 2 2 4 3 2 2" xfId="56324"/>
    <cellStyle name="Normal 3 3 2 5 2 2 4 3 3" xfId="37421"/>
    <cellStyle name="Normal 3 3 2 5 2 2 4 4" xfId="18934"/>
    <cellStyle name="Normal 3 3 2 5 2 2 4 4 2" xfId="48846"/>
    <cellStyle name="Normal 3 3 2 5 2 2 4 5" xfId="37418"/>
    <cellStyle name="Normal 3 3 2 5 2 2 5" xfId="7508"/>
    <cellStyle name="Normal 3 3 2 5 2 2 5 2" xfId="7509"/>
    <cellStyle name="Normal 3 3 2 5 2 2 5 2 2" xfId="26414"/>
    <cellStyle name="Normal 3 3 2 5 2 2 5 2 2 2" xfId="56326"/>
    <cellStyle name="Normal 3 3 2 5 2 2 5 2 3" xfId="37423"/>
    <cellStyle name="Normal 3 3 2 5 2 2 5 3" xfId="18936"/>
    <cellStyle name="Normal 3 3 2 5 2 2 5 3 2" xfId="48848"/>
    <cellStyle name="Normal 3 3 2 5 2 2 5 4" xfId="37422"/>
    <cellStyle name="Normal 3 3 2 5 2 2 6" xfId="7510"/>
    <cellStyle name="Normal 3 3 2 5 2 2 6 2" xfId="22909"/>
    <cellStyle name="Normal 3 3 2 5 2 2 6 2 2" xfId="52821"/>
    <cellStyle name="Normal 3 3 2 5 2 2 6 3" xfId="37424"/>
    <cellStyle name="Normal 3 3 2 5 2 2 7" xfId="15431"/>
    <cellStyle name="Normal 3 3 2 5 2 2 7 2" xfId="45343"/>
    <cellStyle name="Normal 3 3 2 5 2 2 8" xfId="30387"/>
    <cellStyle name="Normal 3 3 2 5 2 3" xfId="283"/>
    <cellStyle name="Normal 3 3 2 5 2 3 2" xfId="7511"/>
    <cellStyle name="Normal 3 3 2 5 2 3 2 2" xfId="7512"/>
    <cellStyle name="Normal 3 3 2 5 2 3 2 2 2" xfId="7513"/>
    <cellStyle name="Normal 3 3 2 5 2 3 2 2 2 2" xfId="7514"/>
    <cellStyle name="Normal 3 3 2 5 2 3 2 2 2 2 2" xfId="26417"/>
    <cellStyle name="Normal 3 3 2 5 2 3 2 2 2 2 2 2" xfId="56329"/>
    <cellStyle name="Normal 3 3 2 5 2 3 2 2 2 2 3" xfId="37428"/>
    <cellStyle name="Normal 3 3 2 5 2 3 2 2 2 3" xfId="18939"/>
    <cellStyle name="Normal 3 3 2 5 2 3 2 2 2 3 2" xfId="48851"/>
    <cellStyle name="Normal 3 3 2 5 2 3 2 2 2 4" xfId="37427"/>
    <cellStyle name="Normal 3 3 2 5 2 3 2 2 3" xfId="7515"/>
    <cellStyle name="Normal 3 3 2 5 2 3 2 2 3 2" xfId="26416"/>
    <cellStyle name="Normal 3 3 2 5 2 3 2 2 3 2 2" xfId="56328"/>
    <cellStyle name="Normal 3 3 2 5 2 3 2 2 3 3" xfId="37429"/>
    <cellStyle name="Normal 3 3 2 5 2 3 2 2 4" xfId="18938"/>
    <cellStyle name="Normal 3 3 2 5 2 3 2 2 4 2" xfId="48850"/>
    <cellStyle name="Normal 3 3 2 5 2 3 2 2 5" xfId="37426"/>
    <cellStyle name="Normal 3 3 2 5 2 3 2 3" xfId="7516"/>
    <cellStyle name="Normal 3 3 2 5 2 3 2 3 2" xfId="7517"/>
    <cellStyle name="Normal 3 3 2 5 2 3 2 3 2 2" xfId="26418"/>
    <cellStyle name="Normal 3 3 2 5 2 3 2 3 2 2 2" xfId="56330"/>
    <cellStyle name="Normal 3 3 2 5 2 3 2 3 2 3" xfId="37431"/>
    <cellStyle name="Normal 3 3 2 5 2 3 2 3 3" xfId="18940"/>
    <cellStyle name="Normal 3 3 2 5 2 3 2 3 3 2" xfId="48852"/>
    <cellStyle name="Normal 3 3 2 5 2 3 2 3 4" xfId="37430"/>
    <cellStyle name="Normal 3 3 2 5 2 3 2 4" xfId="7518"/>
    <cellStyle name="Normal 3 3 2 5 2 3 2 4 2" xfId="26415"/>
    <cellStyle name="Normal 3 3 2 5 2 3 2 4 2 2" xfId="56327"/>
    <cellStyle name="Normal 3 3 2 5 2 3 2 4 3" xfId="37432"/>
    <cellStyle name="Normal 3 3 2 5 2 3 2 5" xfId="18937"/>
    <cellStyle name="Normal 3 3 2 5 2 3 2 5 2" xfId="48849"/>
    <cellStyle name="Normal 3 3 2 5 2 3 2 6" xfId="37425"/>
    <cellStyle name="Normal 3 3 2 5 2 3 3" xfId="7519"/>
    <cellStyle name="Normal 3 3 2 5 2 3 3 2" xfId="7520"/>
    <cellStyle name="Normal 3 3 2 5 2 3 3 2 2" xfId="7521"/>
    <cellStyle name="Normal 3 3 2 5 2 3 3 2 2 2" xfId="7522"/>
    <cellStyle name="Normal 3 3 2 5 2 3 3 2 2 2 2" xfId="26421"/>
    <cellStyle name="Normal 3 3 2 5 2 3 3 2 2 2 2 2" xfId="56333"/>
    <cellStyle name="Normal 3 3 2 5 2 3 3 2 2 2 3" xfId="37436"/>
    <cellStyle name="Normal 3 3 2 5 2 3 3 2 2 3" xfId="18943"/>
    <cellStyle name="Normal 3 3 2 5 2 3 3 2 2 3 2" xfId="48855"/>
    <cellStyle name="Normal 3 3 2 5 2 3 3 2 2 4" xfId="37435"/>
    <cellStyle name="Normal 3 3 2 5 2 3 3 2 3" xfId="7523"/>
    <cellStyle name="Normal 3 3 2 5 2 3 3 2 3 2" xfId="26420"/>
    <cellStyle name="Normal 3 3 2 5 2 3 3 2 3 2 2" xfId="56332"/>
    <cellStyle name="Normal 3 3 2 5 2 3 3 2 3 3" xfId="37437"/>
    <cellStyle name="Normal 3 3 2 5 2 3 3 2 4" xfId="18942"/>
    <cellStyle name="Normal 3 3 2 5 2 3 3 2 4 2" xfId="48854"/>
    <cellStyle name="Normal 3 3 2 5 2 3 3 2 5" xfId="37434"/>
    <cellStyle name="Normal 3 3 2 5 2 3 3 3" xfId="7524"/>
    <cellStyle name="Normal 3 3 2 5 2 3 3 3 2" xfId="7525"/>
    <cellStyle name="Normal 3 3 2 5 2 3 3 3 2 2" xfId="26422"/>
    <cellStyle name="Normal 3 3 2 5 2 3 3 3 2 2 2" xfId="56334"/>
    <cellStyle name="Normal 3 3 2 5 2 3 3 3 2 3" xfId="37439"/>
    <cellStyle name="Normal 3 3 2 5 2 3 3 3 3" xfId="18944"/>
    <cellStyle name="Normal 3 3 2 5 2 3 3 3 3 2" xfId="48856"/>
    <cellStyle name="Normal 3 3 2 5 2 3 3 3 4" xfId="37438"/>
    <cellStyle name="Normal 3 3 2 5 2 3 3 4" xfId="7526"/>
    <cellStyle name="Normal 3 3 2 5 2 3 3 4 2" xfId="26419"/>
    <cellStyle name="Normal 3 3 2 5 2 3 3 4 2 2" xfId="56331"/>
    <cellStyle name="Normal 3 3 2 5 2 3 3 4 3" xfId="37440"/>
    <cellStyle name="Normal 3 3 2 5 2 3 3 5" xfId="18941"/>
    <cellStyle name="Normal 3 3 2 5 2 3 3 5 2" xfId="48853"/>
    <cellStyle name="Normal 3 3 2 5 2 3 3 6" xfId="37433"/>
    <cellStyle name="Normal 3 3 2 5 2 3 4" xfId="7527"/>
    <cellStyle name="Normal 3 3 2 5 2 3 4 2" xfId="7528"/>
    <cellStyle name="Normal 3 3 2 5 2 3 4 2 2" xfId="7529"/>
    <cellStyle name="Normal 3 3 2 5 2 3 4 2 2 2" xfId="26424"/>
    <cellStyle name="Normal 3 3 2 5 2 3 4 2 2 2 2" xfId="56336"/>
    <cellStyle name="Normal 3 3 2 5 2 3 4 2 2 3" xfId="37443"/>
    <cellStyle name="Normal 3 3 2 5 2 3 4 2 3" xfId="18946"/>
    <cellStyle name="Normal 3 3 2 5 2 3 4 2 3 2" xfId="48858"/>
    <cellStyle name="Normal 3 3 2 5 2 3 4 2 4" xfId="37442"/>
    <cellStyle name="Normal 3 3 2 5 2 3 4 3" xfId="7530"/>
    <cellStyle name="Normal 3 3 2 5 2 3 4 3 2" xfId="26423"/>
    <cellStyle name="Normal 3 3 2 5 2 3 4 3 2 2" xfId="56335"/>
    <cellStyle name="Normal 3 3 2 5 2 3 4 3 3" xfId="37444"/>
    <cellStyle name="Normal 3 3 2 5 2 3 4 4" xfId="18945"/>
    <cellStyle name="Normal 3 3 2 5 2 3 4 4 2" xfId="48857"/>
    <cellStyle name="Normal 3 3 2 5 2 3 4 5" xfId="37441"/>
    <cellStyle name="Normal 3 3 2 5 2 3 5" xfId="7531"/>
    <cellStyle name="Normal 3 3 2 5 2 3 5 2" xfId="7532"/>
    <cellStyle name="Normal 3 3 2 5 2 3 5 2 2" xfId="26425"/>
    <cellStyle name="Normal 3 3 2 5 2 3 5 2 2 2" xfId="56337"/>
    <cellStyle name="Normal 3 3 2 5 2 3 5 2 3" xfId="37446"/>
    <cellStyle name="Normal 3 3 2 5 2 3 5 3" xfId="18947"/>
    <cellStyle name="Normal 3 3 2 5 2 3 5 3 2" xfId="48859"/>
    <cellStyle name="Normal 3 3 2 5 2 3 5 4" xfId="37445"/>
    <cellStyle name="Normal 3 3 2 5 2 3 6" xfId="7533"/>
    <cellStyle name="Normal 3 3 2 5 2 3 6 2" xfId="22747"/>
    <cellStyle name="Normal 3 3 2 5 2 3 6 2 2" xfId="52659"/>
    <cellStyle name="Normal 3 3 2 5 2 3 6 3" xfId="37447"/>
    <cellStyle name="Normal 3 3 2 5 2 3 7" xfId="15269"/>
    <cellStyle name="Normal 3 3 2 5 2 3 7 2" xfId="45181"/>
    <cellStyle name="Normal 3 3 2 5 2 3 8" xfId="30225"/>
    <cellStyle name="Normal 3 3 2 5 2 4" xfId="571"/>
    <cellStyle name="Normal 3 3 2 5 2 4 2" xfId="7534"/>
    <cellStyle name="Normal 3 3 2 5 2 4 2 2" xfId="7535"/>
    <cellStyle name="Normal 3 3 2 5 2 4 2 2 2" xfId="7536"/>
    <cellStyle name="Normal 3 3 2 5 2 4 2 2 2 2" xfId="7537"/>
    <cellStyle name="Normal 3 3 2 5 2 4 2 2 2 2 2" xfId="26428"/>
    <cellStyle name="Normal 3 3 2 5 2 4 2 2 2 2 2 2" xfId="56340"/>
    <cellStyle name="Normal 3 3 2 5 2 4 2 2 2 2 3" xfId="37451"/>
    <cellStyle name="Normal 3 3 2 5 2 4 2 2 2 3" xfId="18950"/>
    <cellStyle name="Normal 3 3 2 5 2 4 2 2 2 3 2" xfId="48862"/>
    <cellStyle name="Normal 3 3 2 5 2 4 2 2 2 4" xfId="37450"/>
    <cellStyle name="Normal 3 3 2 5 2 4 2 2 3" xfId="7538"/>
    <cellStyle name="Normal 3 3 2 5 2 4 2 2 3 2" xfId="26427"/>
    <cellStyle name="Normal 3 3 2 5 2 4 2 2 3 2 2" xfId="56339"/>
    <cellStyle name="Normal 3 3 2 5 2 4 2 2 3 3" xfId="37452"/>
    <cellStyle name="Normal 3 3 2 5 2 4 2 2 4" xfId="18949"/>
    <cellStyle name="Normal 3 3 2 5 2 4 2 2 4 2" xfId="48861"/>
    <cellStyle name="Normal 3 3 2 5 2 4 2 2 5" xfId="37449"/>
    <cellStyle name="Normal 3 3 2 5 2 4 2 3" xfId="7539"/>
    <cellStyle name="Normal 3 3 2 5 2 4 2 3 2" xfId="7540"/>
    <cellStyle name="Normal 3 3 2 5 2 4 2 3 2 2" xfId="26429"/>
    <cellStyle name="Normal 3 3 2 5 2 4 2 3 2 2 2" xfId="56341"/>
    <cellStyle name="Normal 3 3 2 5 2 4 2 3 2 3" xfId="37454"/>
    <cellStyle name="Normal 3 3 2 5 2 4 2 3 3" xfId="18951"/>
    <cellStyle name="Normal 3 3 2 5 2 4 2 3 3 2" xfId="48863"/>
    <cellStyle name="Normal 3 3 2 5 2 4 2 3 4" xfId="37453"/>
    <cellStyle name="Normal 3 3 2 5 2 4 2 4" xfId="7541"/>
    <cellStyle name="Normal 3 3 2 5 2 4 2 4 2" xfId="26426"/>
    <cellStyle name="Normal 3 3 2 5 2 4 2 4 2 2" xfId="56338"/>
    <cellStyle name="Normal 3 3 2 5 2 4 2 4 3" xfId="37455"/>
    <cellStyle name="Normal 3 3 2 5 2 4 2 5" xfId="18948"/>
    <cellStyle name="Normal 3 3 2 5 2 4 2 5 2" xfId="48860"/>
    <cellStyle name="Normal 3 3 2 5 2 4 2 6" xfId="37448"/>
    <cellStyle name="Normal 3 3 2 5 2 4 3" xfId="7542"/>
    <cellStyle name="Normal 3 3 2 5 2 4 3 2" xfId="7543"/>
    <cellStyle name="Normal 3 3 2 5 2 4 3 2 2" xfId="7544"/>
    <cellStyle name="Normal 3 3 2 5 2 4 3 2 2 2" xfId="26431"/>
    <cellStyle name="Normal 3 3 2 5 2 4 3 2 2 2 2" xfId="56343"/>
    <cellStyle name="Normal 3 3 2 5 2 4 3 2 2 3" xfId="37458"/>
    <cellStyle name="Normal 3 3 2 5 2 4 3 2 3" xfId="18953"/>
    <cellStyle name="Normal 3 3 2 5 2 4 3 2 3 2" xfId="48865"/>
    <cellStyle name="Normal 3 3 2 5 2 4 3 2 4" xfId="37457"/>
    <cellStyle name="Normal 3 3 2 5 2 4 3 3" xfId="7545"/>
    <cellStyle name="Normal 3 3 2 5 2 4 3 3 2" xfId="26430"/>
    <cellStyle name="Normal 3 3 2 5 2 4 3 3 2 2" xfId="56342"/>
    <cellStyle name="Normal 3 3 2 5 2 4 3 3 3" xfId="37459"/>
    <cellStyle name="Normal 3 3 2 5 2 4 3 4" xfId="18952"/>
    <cellStyle name="Normal 3 3 2 5 2 4 3 4 2" xfId="48864"/>
    <cellStyle name="Normal 3 3 2 5 2 4 3 5" xfId="37456"/>
    <cellStyle name="Normal 3 3 2 5 2 4 4" xfId="7546"/>
    <cellStyle name="Normal 3 3 2 5 2 4 4 2" xfId="7547"/>
    <cellStyle name="Normal 3 3 2 5 2 4 4 2 2" xfId="26432"/>
    <cellStyle name="Normal 3 3 2 5 2 4 4 2 2 2" xfId="56344"/>
    <cellStyle name="Normal 3 3 2 5 2 4 4 2 3" xfId="37461"/>
    <cellStyle name="Normal 3 3 2 5 2 4 4 3" xfId="18954"/>
    <cellStyle name="Normal 3 3 2 5 2 4 4 3 2" xfId="48866"/>
    <cellStyle name="Normal 3 3 2 5 2 4 4 4" xfId="37460"/>
    <cellStyle name="Normal 3 3 2 5 2 4 5" xfId="7548"/>
    <cellStyle name="Normal 3 3 2 5 2 4 5 2" xfId="23034"/>
    <cellStyle name="Normal 3 3 2 5 2 4 5 2 2" xfId="52946"/>
    <cellStyle name="Normal 3 3 2 5 2 4 5 3" xfId="37462"/>
    <cellStyle name="Normal 3 3 2 5 2 4 6" xfId="15556"/>
    <cellStyle name="Normal 3 3 2 5 2 4 6 2" xfId="45468"/>
    <cellStyle name="Normal 3 3 2 5 2 4 7" xfId="30512"/>
    <cellStyle name="Normal 3 3 2 5 2 5" xfId="696"/>
    <cellStyle name="Normal 3 3 2 5 2 5 2" xfId="7549"/>
    <cellStyle name="Normal 3 3 2 5 2 5 2 2" xfId="7550"/>
    <cellStyle name="Normal 3 3 2 5 2 5 2 2 2" xfId="7551"/>
    <cellStyle name="Normal 3 3 2 5 2 5 2 2 2 2" xfId="7552"/>
    <cellStyle name="Normal 3 3 2 5 2 5 2 2 2 2 2" xfId="26435"/>
    <cellStyle name="Normal 3 3 2 5 2 5 2 2 2 2 2 2" xfId="56347"/>
    <cellStyle name="Normal 3 3 2 5 2 5 2 2 2 2 3" xfId="37466"/>
    <cellStyle name="Normal 3 3 2 5 2 5 2 2 2 3" xfId="18957"/>
    <cellStyle name="Normal 3 3 2 5 2 5 2 2 2 3 2" xfId="48869"/>
    <cellStyle name="Normal 3 3 2 5 2 5 2 2 2 4" xfId="37465"/>
    <cellStyle name="Normal 3 3 2 5 2 5 2 2 3" xfId="7553"/>
    <cellStyle name="Normal 3 3 2 5 2 5 2 2 3 2" xfId="26434"/>
    <cellStyle name="Normal 3 3 2 5 2 5 2 2 3 2 2" xfId="56346"/>
    <cellStyle name="Normal 3 3 2 5 2 5 2 2 3 3" xfId="37467"/>
    <cellStyle name="Normal 3 3 2 5 2 5 2 2 4" xfId="18956"/>
    <cellStyle name="Normal 3 3 2 5 2 5 2 2 4 2" xfId="48868"/>
    <cellStyle name="Normal 3 3 2 5 2 5 2 2 5" xfId="37464"/>
    <cellStyle name="Normal 3 3 2 5 2 5 2 3" xfId="7554"/>
    <cellStyle name="Normal 3 3 2 5 2 5 2 3 2" xfId="7555"/>
    <cellStyle name="Normal 3 3 2 5 2 5 2 3 2 2" xfId="26436"/>
    <cellStyle name="Normal 3 3 2 5 2 5 2 3 2 2 2" xfId="56348"/>
    <cellStyle name="Normal 3 3 2 5 2 5 2 3 2 3" xfId="37469"/>
    <cellStyle name="Normal 3 3 2 5 2 5 2 3 3" xfId="18958"/>
    <cellStyle name="Normal 3 3 2 5 2 5 2 3 3 2" xfId="48870"/>
    <cellStyle name="Normal 3 3 2 5 2 5 2 3 4" xfId="37468"/>
    <cellStyle name="Normal 3 3 2 5 2 5 2 4" xfId="7556"/>
    <cellStyle name="Normal 3 3 2 5 2 5 2 4 2" xfId="26433"/>
    <cellStyle name="Normal 3 3 2 5 2 5 2 4 2 2" xfId="56345"/>
    <cellStyle name="Normal 3 3 2 5 2 5 2 4 3" xfId="37470"/>
    <cellStyle name="Normal 3 3 2 5 2 5 2 5" xfId="18955"/>
    <cellStyle name="Normal 3 3 2 5 2 5 2 5 2" xfId="48867"/>
    <cellStyle name="Normal 3 3 2 5 2 5 2 6" xfId="37463"/>
    <cellStyle name="Normal 3 3 2 5 2 5 3" xfId="7557"/>
    <cellStyle name="Normal 3 3 2 5 2 5 3 2" xfId="7558"/>
    <cellStyle name="Normal 3 3 2 5 2 5 3 2 2" xfId="7559"/>
    <cellStyle name="Normal 3 3 2 5 2 5 3 2 2 2" xfId="26438"/>
    <cellStyle name="Normal 3 3 2 5 2 5 3 2 2 2 2" xfId="56350"/>
    <cellStyle name="Normal 3 3 2 5 2 5 3 2 2 3" xfId="37473"/>
    <cellStyle name="Normal 3 3 2 5 2 5 3 2 3" xfId="18960"/>
    <cellStyle name="Normal 3 3 2 5 2 5 3 2 3 2" xfId="48872"/>
    <cellStyle name="Normal 3 3 2 5 2 5 3 2 4" xfId="37472"/>
    <cellStyle name="Normal 3 3 2 5 2 5 3 3" xfId="7560"/>
    <cellStyle name="Normal 3 3 2 5 2 5 3 3 2" xfId="26437"/>
    <cellStyle name="Normal 3 3 2 5 2 5 3 3 2 2" xfId="56349"/>
    <cellStyle name="Normal 3 3 2 5 2 5 3 3 3" xfId="37474"/>
    <cellStyle name="Normal 3 3 2 5 2 5 3 4" xfId="18959"/>
    <cellStyle name="Normal 3 3 2 5 2 5 3 4 2" xfId="48871"/>
    <cellStyle name="Normal 3 3 2 5 2 5 3 5" xfId="37471"/>
    <cellStyle name="Normal 3 3 2 5 2 5 4" xfId="7561"/>
    <cellStyle name="Normal 3 3 2 5 2 5 4 2" xfId="7562"/>
    <cellStyle name="Normal 3 3 2 5 2 5 4 2 2" xfId="26439"/>
    <cellStyle name="Normal 3 3 2 5 2 5 4 2 2 2" xfId="56351"/>
    <cellStyle name="Normal 3 3 2 5 2 5 4 2 3" xfId="37476"/>
    <cellStyle name="Normal 3 3 2 5 2 5 4 3" xfId="18961"/>
    <cellStyle name="Normal 3 3 2 5 2 5 4 3 2" xfId="48873"/>
    <cellStyle name="Normal 3 3 2 5 2 5 4 4" xfId="37475"/>
    <cellStyle name="Normal 3 3 2 5 2 5 5" xfId="7563"/>
    <cellStyle name="Normal 3 3 2 5 2 5 5 2" xfId="23159"/>
    <cellStyle name="Normal 3 3 2 5 2 5 5 2 2" xfId="53071"/>
    <cellStyle name="Normal 3 3 2 5 2 5 5 3" xfId="37477"/>
    <cellStyle name="Normal 3 3 2 5 2 5 6" xfId="15681"/>
    <cellStyle name="Normal 3 3 2 5 2 5 6 2" xfId="45593"/>
    <cellStyle name="Normal 3 3 2 5 2 5 7" xfId="30637"/>
    <cellStyle name="Normal 3 3 2 5 2 6" xfId="7564"/>
    <cellStyle name="Normal 3 3 2 5 2 6 2" xfId="7565"/>
    <cellStyle name="Normal 3 3 2 5 2 6 2 2" xfId="7566"/>
    <cellStyle name="Normal 3 3 2 5 2 6 2 2 2" xfId="7567"/>
    <cellStyle name="Normal 3 3 2 5 2 6 2 2 2 2" xfId="7568"/>
    <cellStyle name="Normal 3 3 2 5 2 6 2 2 2 2 2" xfId="26443"/>
    <cellStyle name="Normal 3 3 2 5 2 6 2 2 2 2 2 2" xfId="56355"/>
    <cellStyle name="Normal 3 3 2 5 2 6 2 2 2 2 3" xfId="37482"/>
    <cellStyle name="Normal 3 3 2 5 2 6 2 2 2 3" xfId="18965"/>
    <cellStyle name="Normal 3 3 2 5 2 6 2 2 2 3 2" xfId="48877"/>
    <cellStyle name="Normal 3 3 2 5 2 6 2 2 2 4" xfId="37481"/>
    <cellStyle name="Normal 3 3 2 5 2 6 2 2 3" xfId="7569"/>
    <cellStyle name="Normal 3 3 2 5 2 6 2 2 3 2" xfId="26442"/>
    <cellStyle name="Normal 3 3 2 5 2 6 2 2 3 2 2" xfId="56354"/>
    <cellStyle name="Normal 3 3 2 5 2 6 2 2 3 3" xfId="37483"/>
    <cellStyle name="Normal 3 3 2 5 2 6 2 2 4" xfId="18964"/>
    <cellStyle name="Normal 3 3 2 5 2 6 2 2 4 2" xfId="48876"/>
    <cellStyle name="Normal 3 3 2 5 2 6 2 2 5" xfId="37480"/>
    <cellStyle name="Normal 3 3 2 5 2 6 2 3" xfId="7570"/>
    <cellStyle name="Normal 3 3 2 5 2 6 2 3 2" xfId="7571"/>
    <cellStyle name="Normal 3 3 2 5 2 6 2 3 2 2" xfId="26444"/>
    <cellStyle name="Normal 3 3 2 5 2 6 2 3 2 2 2" xfId="56356"/>
    <cellStyle name="Normal 3 3 2 5 2 6 2 3 2 3" xfId="37485"/>
    <cellStyle name="Normal 3 3 2 5 2 6 2 3 3" xfId="18966"/>
    <cellStyle name="Normal 3 3 2 5 2 6 2 3 3 2" xfId="48878"/>
    <cellStyle name="Normal 3 3 2 5 2 6 2 3 4" xfId="37484"/>
    <cellStyle name="Normal 3 3 2 5 2 6 2 4" xfId="7572"/>
    <cellStyle name="Normal 3 3 2 5 2 6 2 4 2" xfId="26441"/>
    <cellStyle name="Normal 3 3 2 5 2 6 2 4 2 2" xfId="56353"/>
    <cellStyle name="Normal 3 3 2 5 2 6 2 4 3" xfId="37486"/>
    <cellStyle name="Normal 3 3 2 5 2 6 2 5" xfId="18963"/>
    <cellStyle name="Normal 3 3 2 5 2 6 2 5 2" xfId="48875"/>
    <cellStyle name="Normal 3 3 2 5 2 6 2 6" xfId="37479"/>
    <cellStyle name="Normal 3 3 2 5 2 6 3" xfId="7573"/>
    <cellStyle name="Normal 3 3 2 5 2 6 3 2" xfId="7574"/>
    <cellStyle name="Normal 3 3 2 5 2 6 3 2 2" xfId="7575"/>
    <cellStyle name="Normal 3 3 2 5 2 6 3 2 2 2" xfId="26446"/>
    <cellStyle name="Normal 3 3 2 5 2 6 3 2 2 2 2" xfId="56358"/>
    <cellStyle name="Normal 3 3 2 5 2 6 3 2 2 3" xfId="37489"/>
    <cellStyle name="Normal 3 3 2 5 2 6 3 2 3" xfId="18968"/>
    <cellStyle name="Normal 3 3 2 5 2 6 3 2 3 2" xfId="48880"/>
    <cellStyle name="Normal 3 3 2 5 2 6 3 2 4" xfId="37488"/>
    <cellStyle name="Normal 3 3 2 5 2 6 3 3" xfId="7576"/>
    <cellStyle name="Normal 3 3 2 5 2 6 3 3 2" xfId="26445"/>
    <cellStyle name="Normal 3 3 2 5 2 6 3 3 2 2" xfId="56357"/>
    <cellStyle name="Normal 3 3 2 5 2 6 3 3 3" xfId="37490"/>
    <cellStyle name="Normal 3 3 2 5 2 6 3 4" xfId="18967"/>
    <cellStyle name="Normal 3 3 2 5 2 6 3 4 2" xfId="48879"/>
    <cellStyle name="Normal 3 3 2 5 2 6 3 5" xfId="37487"/>
    <cellStyle name="Normal 3 3 2 5 2 6 4" xfId="7577"/>
    <cellStyle name="Normal 3 3 2 5 2 6 4 2" xfId="7578"/>
    <cellStyle name="Normal 3 3 2 5 2 6 4 2 2" xfId="26447"/>
    <cellStyle name="Normal 3 3 2 5 2 6 4 2 2 2" xfId="56359"/>
    <cellStyle name="Normal 3 3 2 5 2 6 4 2 3" xfId="37492"/>
    <cellStyle name="Normal 3 3 2 5 2 6 4 3" xfId="18969"/>
    <cellStyle name="Normal 3 3 2 5 2 6 4 3 2" xfId="48881"/>
    <cellStyle name="Normal 3 3 2 5 2 6 4 4" xfId="37491"/>
    <cellStyle name="Normal 3 3 2 5 2 6 5" xfId="7579"/>
    <cellStyle name="Normal 3 3 2 5 2 6 5 2" xfId="26440"/>
    <cellStyle name="Normal 3 3 2 5 2 6 5 2 2" xfId="56352"/>
    <cellStyle name="Normal 3 3 2 5 2 6 5 3" xfId="37493"/>
    <cellStyle name="Normal 3 3 2 5 2 6 6" xfId="18962"/>
    <cellStyle name="Normal 3 3 2 5 2 6 6 2" xfId="48874"/>
    <cellStyle name="Normal 3 3 2 5 2 6 7" xfId="37478"/>
    <cellStyle name="Normal 3 3 2 5 2 7" xfId="7580"/>
    <cellStyle name="Normal 3 3 2 5 2 7 2" xfId="7581"/>
    <cellStyle name="Normal 3 3 2 5 2 7 2 2" xfId="7582"/>
    <cellStyle name="Normal 3 3 2 5 2 7 2 2 2" xfId="7583"/>
    <cellStyle name="Normal 3 3 2 5 2 7 2 2 2 2" xfId="26450"/>
    <cellStyle name="Normal 3 3 2 5 2 7 2 2 2 2 2" xfId="56362"/>
    <cellStyle name="Normal 3 3 2 5 2 7 2 2 2 3" xfId="37497"/>
    <cellStyle name="Normal 3 3 2 5 2 7 2 2 3" xfId="18972"/>
    <cellStyle name="Normal 3 3 2 5 2 7 2 2 3 2" xfId="48884"/>
    <cellStyle name="Normal 3 3 2 5 2 7 2 2 4" xfId="37496"/>
    <cellStyle name="Normal 3 3 2 5 2 7 2 3" xfId="7584"/>
    <cellStyle name="Normal 3 3 2 5 2 7 2 3 2" xfId="26449"/>
    <cellStyle name="Normal 3 3 2 5 2 7 2 3 2 2" xfId="56361"/>
    <cellStyle name="Normal 3 3 2 5 2 7 2 3 3" xfId="37498"/>
    <cellStyle name="Normal 3 3 2 5 2 7 2 4" xfId="18971"/>
    <cellStyle name="Normal 3 3 2 5 2 7 2 4 2" xfId="48883"/>
    <cellStyle name="Normal 3 3 2 5 2 7 2 5" xfId="37495"/>
    <cellStyle name="Normal 3 3 2 5 2 7 3" xfId="7585"/>
    <cellStyle name="Normal 3 3 2 5 2 7 3 2" xfId="7586"/>
    <cellStyle name="Normal 3 3 2 5 2 7 3 2 2" xfId="26451"/>
    <cellStyle name="Normal 3 3 2 5 2 7 3 2 2 2" xfId="56363"/>
    <cellStyle name="Normal 3 3 2 5 2 7 3 2 3" xfId="37500"/>
    <cellStyle name="Normal 3 3 2 5 2 7 3 3" xfId="18973"/>
    <cellStyle name="Normal 3 3 2 5 2 7 3 3 2" xfId="48885"/>
    <cellStyle name="Normal 3 3 2 5 2 7 3 4" xfId="37499"/>
    <cellStyle name="Normal 3 3 2 5 2 7 4" xfId="7587"/>
    <cellStyle name="Normal 3 3 2 5 2 7 4 2" xfId="26448"/>
    <cellStyle name="Normal 3 3 2 5 2 7 4 2 2" xfId="56360"/>
    <cellStyle name="Normal 3 3 2 5 2 7 4 3" xfId="37501"/>
    <cellStyle name="Normal 3 3 2 5 2 7 5" xfId="18970"/>
    <cellStyle name="Normal 3 3 2 5 2 7 5 2" xfId="48882"/>
    <cellStyle name="Normal 3 3 2 5 2 7 6" xfId="37494"/>
    <cellStyle name="Normal 3 3 2 5 2 8" xfId="7588"/>
    <cellStyle name="Normal 3 3 2 5 2 8 2" xfId="7589"/>
    <cellStyle name="Normal 3 3 2 5 2 8 2 2" xfId="7590"/>
    <cellStyle name="Normal 3 3 2 5 2 8 2 2 2" xfId="7591"/>
    <cellStyle name="Normal 3 3 2 5 2 8 2 2 2 2" xfId="26454"/>
    <cellStyle name="Normal 3 3 2 5 2 8 2 2 2 2 2" xfId="56366"/>
    <cellStyle name="Normal 3 3 2 5 2 8 2 2 2 3" xfId="37505"/>
    <cellStyle name="Normal 3 3 2 5 2 8 2 2 3" xfId="18976"/>
    <cellStyle name="Normal 3 3 2 5 2 8 2 2 3 2" xfId="48888"/>
    <cellStyle name="Normal 3 3 2 5 2 8 2 2 4" xfId="37504"/>
    <cellStyle name="Normal 3 3 2 5 2 8 2 3" xfId="7592"/>
    <cellStyle name="Normal 3 3 2 5 2 8 2 3 2" xfId="26453"/>
    <cellStyle name="Normal 3 3 2 5 2 8 2 3 2 2" xfId="56365"/>
    <cellStyle name="Normal 3 3 2 5 2 8 2 3 3" xfId="37506"/>
    <cellStyle name="Normal 3 3 2 5 2 8 2 4" xfId="18975"/>
    <cellStyle name="Normal 3 3 2 5 2 8 2 4 2" xfId="48887"/>
    <cellStyle name="Normal 3 3 2 5 2 8 2 5" xfId="37503"/>
    <cellStyle name="Normal 3 3 2 5 2 8 3" xfId="7593"/>
    <cellStyle name="Normal 3 3 2 5 2 8 3 2" xfId="7594"/>
    <cellStyle name="Normal 3 3 2 5 2 8 3 2 2" xfId="26455"/>
    <cellStyle name="Normal 3 3 2 5 2 8 3 2 2 2" xfId="56367"/>
    <cellStyle name="Normal 3 3 2 5 2 8 3 2 3" xfId="37508"/>
    <cellStyle name="Normal 3 3 2 5 2 8 3 3" xfId="18977"/>
    <cellStyle name="Normal 3 3 2 5 2 8 3 3 2" xfId="48889"/>
    <cellStyle name="Normal 3 3 2 5 2 8 3 4" xfId="37507"/>
    <cellStyle name="Normal 3 3 2 5 2 8 4" xfId="7595"/>
    <cellStyle name="Normal 3 3 2 5 2 8 4 2" xfId="26452"/>
    <cellStyle name="Normal 3 3 2 5 2 8 4 2 2" xfId="56364"/>
    <cellStyle name="Normal 3 3 2 5 2 8 4 3" xfId="37509"/>
    <cellStyle name="Normal 3 3 2 5 2 8 5" xfId="18974"/>
    <cellStyle name="Normal 3 3 2 5 2 8 5 2" xfId="48886"/>
    <cellStyle name="Normal 3 3 2 5 2 8 6" xfId="37502"/>
    <cellStyle name="Normal 3 3 2 5 2 9" xfId="7596"/>
    <cellStyle name="Normal 3 3 2 5 2 9 2" xfId="7597"/>
    <cellStyle name="Normal 3 3 2 5 2 9 2 2" xfId="7598"/>
    <cellStyle name="Normal 3 3 2 5 2 9 2 2 2" xfId="26457"/>
    <cellStyle name="Normal 3 3 2 5 2 9 2 2 2 2" xfId="56369"/>
    <cellStyle name="Normal 3 3 2 5 2 9 2 2 3" xfId="37512"/>
    <cellStyle name="Normal 3 3 2 5 2 9 2 3" xfId="18979"/>
    <cellStyle name="Normal 3 3 2 5 2 9 2 3 2" xfId="48891"/>
    <cellStyle name="Normal 3 3 2 5 2 9 2 4" xfId="37511"/>
    <cellStyle name="Normal 3 3 2 5 2 9 3" xfId="7599"/>
    <cellStyle name="Normal 3 3 2 5 2 9 3 2" xfId="26456"/>
    <cellStyle name="Normal 3 3 2 5 2 9 3 2 2" xfId="56368"/>
    <cellStyle name="Normal 3 3 2 5 2 9 3 3" xfId="37513"/>
    <cellStyle name="Normal 3 3 2 5 2 9 4" xfId="18978"/>
    <cellStyle name="Normal 3 3 2 5 2 9 4 2" xfId="48890"/>
    <cellStyle name="Normal 3 3 2 5 2 9 5" xfId="37510"/>
    <cellStyle name="Normal 3 3 2 5 3" xfId="364"/>
    <cellStyle name="Normal 3 3 2 5 3 2" xfId="7600"/>
    <cellStyle name="Normal 3 3 2 5 3 2 2" xfId="7601"/>
    <cellStyle name="Normal 3 3 2 5 3 2 2 2" xfId="7602"/>
    <cellStyle name="Normal 3 3 2 5 3 2 2 2 2" xfId="7603"/>
    <cellStyle name="Normal 3 3 2 5 3 2 2 2 2 2" xfId="26460"/>
    <cellStyle name="Normal 3 3 2 5 3 2 2 2 2 2 2" xfId="56372"/>
    <cellStyle name="Normal 3 3 2 5 3 2 2 2 2 3" xfId="37517"/>
    <cellStyle name="Normal 3 3 2 5 3 2 2 2 3" xfId="18982"/>
    <cellStyle name="Normal 3 3 2 5 3 2 2 2 3 2" xfId="48894"/>
    <cellStyle name="Normal 3 3 2 5 3 2 2 2 4" xfId="37516"/>
    <cellStyle name="Normal 3 3 2 5 3 2 2 3" xfId="7604"/>
    <cellStyle name="Normal 3 3 2 5 3 2 2 3 2" xfId="26459"/>
    <cellStyle name="Normal 3 3 2 5 3 2 2 3 2 2" xfId="56371"/>
    <cellStyle name="Normal 3 3 2 5 3 2 2 3 3" xfId="37518"/>
    <cellStyle name="Normal 3 3 2 5 3 2 2 4" xfId="18981"/>
    <cellStyle name="Normal 3 3 2 5 3 2 2 4 2" xfId="48893"/>
    <cellStyle name="Normal 3 3 2 5 3 2 2 5" xfId="37515"/>
    <cellStyle name="Normal 3 3 2 5 3 2 3" xfId="7605"/>
    <cellStyle name="Normal 3 3 2 5 3 2 3 2" xfId="7606"/>
    <cellStyle name="Normal 3 3 2 5 3 2 3 2 2" xfId="26461"/>
    <cellStyle name="Normal 3 3 2 5 3 2 3 2 2 2" xfId="56373"/>
    <cellStyle name="Normal 3 3 2 5 3 2 3 2 3" xfId="37520"/>
    <cellStyle name="Normal 3 3 2 5 3 2 3 3" xfId="18983"/>
    <cellStyle name="Normal 3 3 2 5 3 2 3 3 2" xfId="48895"/>
    <cellStyle name="Normal 3 3 2 5 3 2 3 4" xfId="37519"/>
    <cellStyle name="Normal 3 3 2 5 3 2 4" xfId="7607"/>
    <cellStyle name="Normal 3 3 2 5 3 2 4 2" xfId="26458"/>
    <cellStyle name="Normal 3 3 2 5 3 2 4 2 2" xfId="56370"/>
    <cellStyle name="Normal 3 3 2 5 3 2 4 3" xfId="37521"/>
    <cellStyle name="Normal 3 3 2 5 3 2 5" xfId="18980"/>
    <cellStyle name="Normal 3 3 2 5 3 2 5 2" xfId="48892"/>
    <cellStyle name="Normal 3 3 2 5 3 2 6" xfId="37514"/>
    <cellStyle name="Normal 3 3 2 5 3 3" xfId="7608"/>
    <cellStyle name="Normal 3 3 2 5 3 3 2" xfId="7609"/>
    <cellStyle name="Normal 3 3 2 5 3 3 2 2" xfId="7610"/>
    <cellStyle name="Normal 3 3 2 5 3 3 2 2 2" xfId="7611"/>
    <cellStyle name="Normal 3 3 2 5 3 3 2 2 2 2" xfId="26464"/>
    <cellStyle name="Normal 3 3 2 5 3 3 2 2 2 2 2" xfId="56376"/>
    <cellStyle name="Normal 3 3 2 5 3 3 2 2 2 3" xfId="37525"/>
    <cellStyle name="Normal 3 3 2 5 3 3 2 2 3" xfId="18986"/>
    <cellStyle name="Normal 3 3 2 5 3 3 2 2 3 2" xfId="48898"/>
    <cellStyle name="Normal 3 3 2 5 3 3 2 2 4" xfId="37524"/>
    <cellStyle name="Normal 3 3 2 5 3 3 2 3" xfId="7612"/>
    <cellStyle name="Normal 3 3 2 5 3 3 2 3 2" xfId="26463"/>
    <cellStyle name="Normal 3 3 2 5 3 3 2 3 2 2" xfId="56375"/>
    <cellStyle name="Normal 3 3 2 5 3 3 2 3 3" xfId="37526"/>
    <cellStyle name="Normal 3 3 2 5 3 3 2 4" xfId="18985"/>
    <cellStyle name="Normal 3 3 2 5 3 3 2 4 2" xfId="48897"/>
    <cellStyle name="Normal 3 3 2 5 3 3 2 5" xfId="37523"/>
    <cellStyle name="Normal 3 3 2 5 3 3 3" xfId="7613"/>
    <cellStyle name="Normal 3 3 2 5 3 3 3 2" xfId="7614"/>
    <cellStyle name="Normal 3 3 2 5 3 3 3 2 2" xfId="26465"/>
    <cellStyle name="Normal 3 3 2 5 3 3 3 2 2 2" xfId="56377"/>
    <cellStyle name="Normal 3 3 2 5 3 3 3 2 3" xfId="37528"/>
    <cellStyle name="Normal 3 3 2 5 3 3 3 3" xfId="18987"/>
    <cellStyle name="Normal 3 3 2 5 3 3 3 3 2" xfId="48899"/>
    <cellStyle name="Normal 3 3 2 5 3 3 3 4" xfId="37527"/>
    <cellStyle name="Normal 3 3 2 5 3 3 4" xfId="7615"/>
    <cellStyle name="Normal 3 3 2 5 3 3 4 2" xfId="26462"/>
    <cellStyle name="Normal 3 3 2 5 3 3 4 2 2" xfId="56374"/>
    <cellStyle name="Normal 3 3 2 5 3 3 4 3" xfId="37529"/>
    <cellStyle name="Normal 3 3 2 5 3 3 5" xfId="18984"/>
    <cellStyle name="Normal 3 3 2 5 3 3 5 2" xfId="48896"/>
    <cellStyle name="Normal 3 3 2 5 3 3 6" xfId="37522"/>
    <cellStyle name="Normal 3 3 2 5 3 4" xfId="7616"/>
    <cellStyle name="Normal 3 3 2 5 3 4 2" xfId="7617"/>
    <cellStyle name="Normal 3 3 2 5 3 4 2 2" xfId="7618"/>
    <cellStyle name="Normal 3 3 2 5 3 4 2 2 2" xfId="26467"/>
    <cellStyle name="Normal 3 3 2 5 3 4 2 2 2 2" xfId="56379"/>
    <cellStyle name="Normal 3 3 2 5 3 4 2 2 3" xfId="37532"/>
    <cellStyle name="Normal 3 3 2 5 3 4 2 3" xfId="18989"/>
    <cellStyle name="Normal 3 3 2 5 3 4 2 3 2" xfId="48901"/>
    <cellStyle name="Normal 3 3 2 5 3 4 2 4" xfId="37531"/>
    <cellStyle name="Normal 3 3 2 5 3 4 3" xfId="7619"/>
    <cellStyle name="Normal 3 3 2 5 3 4 3 2" xfId="26466"/>
    <cellStyle name="Normal 3 3 2 5 3 4 3 2 2" xfId="56378"/>
    <cellStyle name="Normal 3 3 2 5 3 4 3 3" xfId="37533"/>
    <cellStyle name="Normal 3 3 2 5 3 4 4" xfId="18988"/>
    <cellStyle name="Normal 3 3 2 5 3 4 4 2" xfId="48900"/>
    <cellStyle name="Normal 3 3 2 5 3 4 5" xfId="37530"/>
    <cellStyle name="Normal 3 3 2 5 3 5" xfId="7620"/>
    <cellStyle name="Normal 3 3 2 5 3 5 2" xfId="7621"/>
    <cellStyle name="Normal 3 3 2 5 3 5 2 2" xfId="26468"/>
    <cellStyle name="Normal 3 3 2 5 3 5 2 2 2" xfId="56380"/>
    <cellStyle name="Normal 3 3 2 5 3 5 2 3" xfId="37535"/>
    <cellStyle name="Normal 3 3 2 5 3 5 3" xfId="18990"/>
    <cellStyle name="Normal 3 3 2 5 3 5 3 2" xfId="48902"/>
    <cellStyle name="Normal 3 3 2 5 3 5 4" xfId="37534"/>
    <cellStyle name="Normal 3 3 2 5 3 6" xfId="7622"/>
    <cellStyle name="Normal 3 3 2 5 3 6 2" xfId="22828"/>
    <cellStyle name="Normal 3 3 2 5 3 6 2 2" xfId="52740"/>
    <cellStyle name="Normal 3 3 2 5 3 6 3" xfId="37536"/>
    <cellStyle name="Normal 3 3 2 5 3 7" xfId="15350"/>
    <cellStyle name="Normal 3 3 2 5 3 7 2" xfId="45262"/>
    <cellStyle name="Normal 3 3 2 5 3 8" xfId="30306"/>
    <cellStyle name="Normal 3 3 2 5 4" xfId="257"/>
    <cellStyle name="Normal 3 3 2 5 4 2" xfId="7623"/>
    <cellStyle name="Normal 3 3 2 5 4 2 2" xfId="7624"/>
    <cellStyle name="Normal 3 3 2 5 4 2 2 2" xfId="7625"/>
    <cellStyle name="Normal 3 3 2 5 4 2 2 2 2" xfId="7626"/>
    <cellStyle name="Normal 3 3 2 5 4 2 2 2 2 2" xfId="26471"/>
    <cellStyle name="Normal 3 3 2 5 4 2 2 2 2 2 2" xfId="56383"/>
    <cellStyle name="Normal 3 3 2 5 4 2 2 2 2 3" xfId="37540"/>
    <cellStyle name="Normal 3 3 2 5 4 2 2 2 3" xfId="18993"/>
    <cellStyle name="Normal 3 3 2 5 4 2 2 2 3 2" xfId="48905"/>
    <cellStyle name="Normal 3 3 2 5 4 2 2 2 4" xfId="37539"/>
    <cellStyle name="Normal 3 3 2 5 4 2 2 3" xfId="7627"/>
    <cellStyle name="Normal 3 3 2 5 4 2 2 3 2" xfId="26470"/>
    <cellStyle name="Normal 3 3 2 5 4 2 2 3 2 2" xfId="56382"/>
    <cellStyle name="Normal 3 3 2 5 4 2 2 3 3" xfId="37541"/>
    <cellStyle name="Normal 3 3 2 5 4 2 2 4" xfId="18992"/>
    <cellStyle name="Normal 3 3 2 5 4 2 2 4 2" xfId="48904"/>
    <cellStyle name="Normal 3 3 2 5 4 2 2 5" xfId="37538"/>
    <cellStyle name="Normal 3 3 2 5 4 2 3" xfId="7628"/>
    <cellStyle name="Normal 3 3 2 5 4 2 3 2" xfId="7629"/>
    <cellStyle name="Normal 3 3 2 5 4 2 3 2 2" xfId="26472"/>
    <cellStyle name="Normal 3 3 2 5 4 2 3 2 2 2" xfId="56384"/>
    <cellStyle name="Normal 3 3 2 5 4 2 3 2 3" xfId="37543"/>
    <cellStyle name="Normal 3 3 2 5 4 2 3 3" xfId="18994"/>
    <cellStyle name="Normal 3 3 2 5 4 2 3 3 2" xfId="48906"/>
    <cellStyle name="Normal 3 3 2 5 4 2 3 4" xfId="37542"/>
    <cellStyle name="Normal 3 3 2 5 4 2 4" xfId="7630"/>
    <cellStyle name="Normal 3 3 2 5 4 2 4 2" xfId="26469"/>
    <cellStyle name="Normal 3 3 2 5 4 2 4 2 2" xfId="56381"/>
    <cellStyle name="Normal 3 3 2 5 4 2 4 3" xfId="37544"/>
    <cellStyle name="Normal 3 3 2 5 4 2 5" xfId="18991"/>
    <cellStyle name="Normal 3 3 2 5 4 2 5 2" xfId="48903"/>
    <cellStyle name="Normal 3 3 2 5 4 2 6" xfId="37537"/>
    <cellStyle name="Normal 3 3 2 5 4 3" xfId="7631"/>
    <cellStyle name="Normal 3 3 2 5 4 3 2" xfId="7632"/>
    <cellStyle name="Normal 3 3 2 5 4 3 2 2" xfId="7633"/>
    <cellStyle name="Normal 3 3 2 5 4 3 2 2 2" xfId="7634"/>
    <cellStyle name="Normal 3 3 2 5 4 3 2 2 2 2" xfId="26475"/>
    <cellStyle name="Normal 3 3 2 5 4 3 2 2 2 2 2" xfId="56387"/>
    <cellStyle name="Normal 3 3 2 5 4 3 2 2 2 3" xfId="37548"/>
    <cellStyle name="Normal 3 3 2 5 4 3 2 2 3" xfId="18997"/>
    <cellStyle name="Normal 3 3 2 5 4 3 2 2 3 2" xfId="48909"/>
    <cellStyle name="Normal 3 3 2 5 4 3 2 2 4" xfId="37547"/>
    <cellStyle name="Normal 3 3 2 5 4 3 2 3" xfId="7635"/>
    <cellStyle name="Normal 3 3 2 5 4 3 2 3 2" xfId="26474"/>
    <cellStyle name="Normal 3 3 2 5 4 3 2 3 2 2" xfId="56386"/>
    <cellStyle name="Normal 3 3 2 5 4 3 2 3 3" xfId="37549"/>
    <cellStyle name="Normal 3 3 2 5 4 3 2 4" xfId="18996"/>
    <cellStyle name="Normal 3 3 2 5 4 3 2 4 2" xfId="48908"/>
    <cellStyle name="Normal 3 3 2 5 4 3 2 5" xfId="37546"/>
    <cellStyle name="Normal 3 3 2 5 4 3 3" xfId="7636"/>
    <cellStyle name="Normal 3 3 2 5 4 3 3 2" xfId="7637"/>
    <cellStyle name="Normal 3 3 2 5 4 3 3 2 2" xfId="26476"/>
    <cellStyle name="Normal 3 3 2 5 4 3 3 2 2 2" xfId="56388"/>
    <cellStyle name="Normal 3 3 2 5 4 3 3 2 3" xfId="37551"/>
    <cellStyle name="Normal 3 3 2 5 4 3 3 3" xfId="18998"/>
    <cellStyle name="Normal 3 3 2 5 4 3 3 3 2" xfId="48910"/>
    <cellStyle name="Normal 3 3 2 5 4 3 3 4" xfId="37550"/>
    <cellStyle name="Normal 3 3 2 5 4 3 4" xfId="7638"/>
    <cellStyle name="Normal 3 3 2 5 4 3 4 2" xfId="26473"/>
    <cellStyle name="Normal 3 3 2 5 4 3 4 2 2" xfId="56385"/>
    <cellStyle name="Normal 3 3 2 5 4 3 4 3" xfId="37552"/>
    <cellStyle name="Normal 3 3 2 5 4 3 5" xfId="18995"/>
    <cellStyle name="Normal 3 3 2 5 4 3 5 2" xfId="48907"/>
    <cellStyle name="Normal 3 3 2 5 4 3 6" xfId="37545"/>
    <cellStyle name="Normal 3 3 2 5 4 4" xfId="7639"/>
    <cellStyle name="Normal 3 3 2 5 4 4 2" xfId="7640"/>
    <cellStyle name="Normal 3 3 2 5 4 4 2 2" xfId="7641"/>
    <cellStyle name="Normal 3 3 2 5 4 4 2 2 2" xfId="26478"/>
    <cellStyle name="Normal 3 3 2 5 4 4 2 2 2 2" xfId="56390"/>
    <cellStyle name="Normal 3 3 2 5 4 4 2 2 3" xfId="37555"/>
    <cellStyle name="Normal 3 3 2 5 4 4 2 3" xfId="19000"/>
    <cellStyle name="Normal 3 3 2 5 4 4 2 3 2" xfId="48912"/>
    <cellStyle name="Normal 3 3 2 5 4 4 2 4" xfId="37554"/>
    <cellStyle name="Normal 3 3 2 5 4 4 3" xfId="7642"/>
    <cellStyle name="Normal 3 3 2 5 4 4 3 2" xfId="26477"/>
    <cellStyle name="Normal 3 3 2 5 4 4 3 2 2" xfId="56389"/>
    <cellStyle name="Normal 3 3 2 5 4 4 3 3" xfId="37556"/>
    <cellStyle name="Normal 3 3 2 5 4 4 4" xfId="18999"/>
    <cellStyle name="Normal 3 3 2 5 4 4 4 2" xfId="48911"/>
    <cellStyle name="Normal 3 3 2 5 4 4 5" xfId="37553"/>
    <cellStyle name="Normal 3 3 2 5 4 5" xfId="7643"/>
    <cellStyle name="Normal 3 3 2 5 4 5 2" xfId="7644"/>
    <cellStyle name="Normal 3 3 2 5 4 5 2 2" xfId="26479"/>
    <cellStyle name="Normal 3 3 2 5 4 5 2 2 2" xfId="56391"/>
    <cellStyle name="Normal 3 3 2 5 4 5 2 3" xfId="37558"/>
    <cellStyle name="Normal 3 3 2 5 4 5 3" xfId="19001"/>
    <cellStyle name="Normal 3 3 2 5 4 5 3 2" xfId="48913"/>
    <cellStyle name="Normal 3 3 2 5 4 5 4" xfId="37557"/>
    <cellStyle name="Normal 3 3 2 5 4 6" xfId="7645"/>
    <cellStyle name="Normal 3 3 2 5 4 6 2" xfId="22721"/>
    <cellStyle name="Normal 3 3 2 5 4 6 2 2" xfId="52633"/>
    <cellStyle name="Normal 3 3 2 5 4 6 3" xfId="37559"/>
    <cellStyle name="Normal 3 3 2 5 4 7" xfId="15243"/>
    <cellStyle name="Normal 3 3 2 5 4 7 2" xfId="45155"/>
    <cellStyle name="Normal 3 3 2 5 4 8" xfId="30199"/>
    <cellStyle name="Normal 3 3 2 5 5" xfId="490"/>
    <cellStyle name="Normal 3 3 2 5 5 2" xfId="7646"/>
    <cellStyle name="Normal 3 3 2 5 5 2 2" xfId="7647"/>
    <cellStyle name="Normal 3 3 2 5 5 2 2 2" xfId="7648"/>
    <cellStyle name="Normal 3 3 2 5 5 2 2 2 2" xfId="7649"/>
    <cellStyle name="Normal 3 3 2 5 5 2 2 2 2 2" xfId="26482"/>
    <cellStyle name="Normal 3 3 2 5 5 2 2 2 2 2 2" xfId="56394"/>
    <cellStyle name="Normal 3 3 2 5 5 2 2 2 2 3" xfId="37563"/>
    <cellStyle name="Normal 3 3 2 5 5 2 2 2 3" xfId="19004"/>
    <cellStyle name="Normal 3 3 2 5 5 2 2 2 3 2" xfId="48916"/>
    <cellStyle name="Normal 3 3 2 5 5 2 2 2 4" xfId="37562"/>
    <cellStyle name="Normal 3 3 2 5 5 2 2 3" xfId="7650"/>
    <cellStyle name="Normal 3 3 2 5 5 2 2 3 2" xfId="26481"/>
    <cellStyle name="Normal 3 3 2 5 5 2 2 3 2 2" xfId="56393"/>
    <cellStyle name="Normal 3 3 2 5 5 2 2 3 3" xfId="37564"/>
    <cellStyle name="Normal 3 3 2 5 5 2 2 4" xfId="19003"/>
    <cellStyle name="Normal 3 3 2 5 5 2 2 4 2" xfId="48915"/>
    <cellStyle name="Normal 3 3 2 5 5 2 2 5" xfId="37561"/>
    <cellStyle name="Normal 3 3 2 5 5 2 3" xfId="7651"/>
    <cellStyle name="Normal 3 3 2 5 5 2 3 2" xfId="7652"/>
    <cellStyle name="Normal 3 3 2 5 5 2 3 2 2" xfId="26483"/>
    <cellStyle name="Normal 3 3 2 5 5 2 3 2 2 2" xfId="56395"/>
    <cellStyle name="Normal 3 3 2 5 5 2 3 2 3" xfId="37566"/>
    <cellStyle name="Normal 3 3 2 5 5 2 3 3" xfId="19005"/>
    <cellStyle name="Normal 3 3 2 5 5 2 3 3 2" xfId="48917"/>
    <cellStyle name="Normal 3 3 2 5 5 2 3 4" xfId="37565"/>
    <cellStyle name="Normal 3 3 2 5 5 2 4" xfId="7653"/>
    <cellStyle name="Normal 3 3 2 5 5 2 4 2" xfId="26480"/>
    <cellStyle name="Normal 3 3 2 5 5 2 4 2 2" xfId="56392"/>
    <cellStyle name="Normal 3 3 2 5 5 2 4 3" xfId="37567"/>
    <cellStyle name="Normal 3 3 2 5 5 2 5" xfId="19002"/>
    <cellStyle name="Normal 3 3 2 5 5 2 5 2" xfId="48914"/>
    <cellStyle name="Normal 3 3 2 5 5 2 6" xfId="37560"/>
    <cellStyle name="Normal 3 3 2 5 5 3" xfId="7654"/>
    <cellStyle name="Normal 3 3 2 5 5 3 2" xfId="7655"/>
    <cellStyle name="Normal 3 3 2 5 5 3 2 2" xfId="7656"/>
    <cellStyle name="Normal 3 3 2 5 5 3 2 2 2" xfId="26485"/>
    <cellStyle name="Normal 3 3 2 5 5 3 2 2 2 2" xfId="56397"/>
    <cellStyle name="Normal 3 3 2 5 5 3 2 2 3" xfId="37570"/>
    <cellStyle name="Normal 3 3 2 5 5 3 2 3" xfId="19007"/>
    <cellStyle name="Normal 3 3 2 5 5 3 2 3 2" xfId="48919"/>
    <cellStyle name="Normal 3 3 2 5 5 3 2 4" xfId="37569"/>
    <cellStyle name="Normal 3 3 2 5 5 3 3" xfId="7657"/>
    <cellStyle name="Normal 3 3 2 5 5 3 3 2" xfId="26484"/>
    <cellStyle name="Normal 3 3 2 5 5 3 3 2 2" xfId="56396"/>
    <cellStyle name="Normal 3 3 2 5 5 3 3 3" xfId="37571"/>
    <cellStyle name="Normal 3 3 2 5 5 3 4" xfId="19006"/>
    <cellStyle name="Normal 3 3 2 5 5 3 4 2" xfId="48918"/>
    <cellStyle name="Normal 3 3 2 5 5 3 5" xfId="37568"/>
    <cellStyle name="Normal 3 3 2 5 5 4" xfId="7658"/>
    <cellStyle name="Normal 3 3 2 5 5 4 2" xfId="7659"/>
    <cellStyle name="Normal 3 3 2 5 5 4 2 2" xfId="26486"/>
    <cellStyle name="Normal 3 3 2 5 5 4 2 2 2" xfId="56398"/>
    <cellStyle name="Normal 3 3 2 5 5 4 2 3" xfId="37573"/>
    <cellStyle name="Normal 3 3 2 5 5 4 3" xfId="19008"/>
    <cellStyle name="Normal 3 3 2 5 5 4 3 2" xfId="48920"/>
    <cellStyle name="Normal 3 3 2 5 5 4 4" xfId="37572"/>
    <cellStyle name="Normal 3 3 2 5 5 5" xfId="7660"/>
    <cellStyle name="Normal 3 3 2 5 5 5 2" xfId="22953"/>
    <cellStyle name="Normal 3 3 2 5 5 5 2 2" xfId="52865"/>
    <cellStyle name="Normal 3 3 2 5 5 5 3" xfId="37574"/>
    <cellStyle name="Normal 3 3 2 5 5 6" xfId="15475"/>
    <cellStyle name="Normal 3 3 2 5 5 6 2" xfId="45387"/>
    <cellStyle name="Normal 3 3 2 5 5 7" xfId="30431"/>
    <cellStyle name="Normal 3 3 2 5 6" xfId="615"/>
    <cellStyle name="Normal 3 3 2 5 6 2" xfId="7661"/>
    <cellStyle name="Normal 3 3 2 5 6 2 2" xfId="7662"/>
    <cellStyle name="Normal 3 3 2 5 6 2 2 2" xfId="7663"/>
    <cellStyle name="Normal 3 3 2 5 6 2 2 2 2" xfId="7664"/>
    <cellStyle name="Normal 3 3 2 5 6 2 2 2 2 2" xfId="26489"/>
    <cellStyle name="Normal 3 3 2 5 6 2 2 2 2 2 2" xfId="56401"/>
    <cellStyle name="Normal 3 3 2 5 6 2 2 2 2 3" xfId="37578"/>
    <cellStyle name="Normal 3 3 2 5 6 2 2 2 3" xfId="19011"/>
    <cellStyle name="Normal 3 3 2 5 6 2 2 2 3 2" xfId="48923"/>
    <cellStyle name="Normal 3 3 2 5 6 2 2 2 4" xfId="37577"/>
    <cellStyle name="Normal 3 3 2 5 6 2 2 3" xfId="7665"/>
    <cellStyle name="Normal 3 3 2 5 6 2 2 3 2" xfId="26488"/>
    <cellStyle name="Normal 3 3 2 5 6 2 2 3 2 2" xfId="56400"/>
    <cellStyle name="Normal 3 3 2 5 6 2 2 3 3" xfId="37579"/>
    <cellStyle name="Normal 3 3 2 5 6 2 2 4" xfId="19010"/>
    <cellStyle name="Normal 3 3 2 5 6 2 2 4 2" xfId="48922"/>
    <cellStyle name="Normal 3 3 2 5 6 2 2 5" xfId="37576"/>
    <cellStyle name="Normal 3 3 2 5 6 2 3" xfId="7666"/>
    <cellStyle name="Normal 3 3 2 5 6 2 3 2" xfId="7667"/>
    <cellStyle name="Normal 3 3 2 5 6 2 3 2 2" xfId="26490"/>
    <cellStyle name="Normal 3 3 2 5 6 2 3 2 2 2" xfId="56402"/>
    <cellStyle name="Normal 3 3 2 5 6 2 3 2 3" xfId="37581"/>
    <cellStyle name="Normal 3 3 2 5 6 2 3 3" xfId="19012"/>
    <cellStyle name="Normal 3 3 2 5 6 2 3 3 2" xfId="48924"/>
    <cellStyle name="Normal 3 3 2 5 6 2 3 4" xfId="37580"/>
    <cellStyle name="Normal 3 3 2 5 6 2 4" xfId="7668"/>
    <cellStyle name="Normal 3 3 2 5 6 2 4 2" xfId="26487"/>
    <cellStyle name="Normal 3 3 2 5 6 2 4 2 2" xfId="56399"/>
    <cellStyle name="Normal 3 3 2 5 6 2 4 3" xfId="37582"/>
    <cellStyle name="Normal 3 3 2 5 6 2 5" xfId="19009"/>
    <cellStyle name="Normal 3 3 2 5 6 2 5 2" xfId="48921"/>
    <cellStyle name="Normal 3 3 2 5 6 2 6" xfId="37575"/>
    <cellStyle name="Normal 3 3 2 5 6 3" xfId="7669"/>
    <cellStyle name="Normal 3 3 2 5 6 3 2" xfId="7670"/>
    <cellStyle name="Normal 3 3 2 5 6 3 2 2" xfId="7671"/>
    <cellStyle name="Normal 3 3 2 5 6 3 2 2 2" xfId="26492"/>
    <cellStyle name="Normal 3 3 2 5 6 3 2 2 2 2" xfId="56404"/>
    <cellStyle name="Normal 3 3 2 5 6 3 2 2 3" xfId="37585"/>
    <cellStyle name="Normal 3 3 2 5 6 3 2 3" xfId="19014"/>
    <cellStyle name="Normal 3 3 2 5 6 3 2 3 2" xfId="48926"/>
    <cellStyle name="Normal 3 3 2 5 6 3 2 4" xfId="37584"/>
    <cellStyle name="Normal 3 3 2 5 6 3 3" xfId="7672"/>
    <cellStyle name="Normal 3 3 2 5 6 3 3 2" xfId="26491"/>
    <cellStyle name="Normal 3 3 2 5 6 3 3 2 2" xfId="56403"/>
    <cellStyle name="Normal 3 3 2 5 6 3 3 3" xfId="37586"/>
    <cellStyle name="Normal 3 3 2 5 6 3 4" xfId="19013"/>
    <cellStyle name="Normal 3 3 2 5 6 3 4 2" xfId="48925"/>
    <cellStyle name="Normal 3 3 2 5 6 3 5" xfId="37583"/>
    <cellStyle name="Normal 3 3 2 5 6 4" xfId="7673"/>
    <cellStyle name="Normal 3 3 2 5 6 4 2" xfId="7674"/>
    <cellStyle name="Normal 3 3 2 5 6 4 2 2" xfId="26493"/>
    <cellStyle name="Normal 3 3 2 5 6 4 2 2 2" xfId="56405"/>
    <cellStyle name="Normal 3 3 2 5 6 4 2 3" xfId="37588"/>
    <cellStyle name="Normal 3 3 2 5 6 4 3" xfId="19015"/>
    <cellStyle name="Normal 3 3 2 5 6 4 3 2" xfId="48927"/>
    <cellStyle name="Normal 3 3 2 5 6 4 4" xfId="37587"/>
    <cellStyle name="Normal 3 3 2 5 6 5" xfId="7675"/>
    <cellStyle name="Normal 3 3 2 5 6 5 2" xfId="23078"/>
    <cellStyle name="Normal 3 3 2 5 6 5 2 2" xfId="52990"/>
    <cellStyle name="Normal 3 3 2 5 6 5 3" xfId="37589"/>
    <cellStyle name="Normal 3 3 2 5 6 6" xfId="15600"/>
    <cellStyle name="Normal 3 3 2 5 6 6 2" xfId="45512"/>
    <cellStyle name="Normal 3 3 2 5 6 7" xfId="30556"/>
    <cellStyle name="Normal 3 3 2 5 7" xfId="7676"/>
    <cellStyle name="Normal 3 3 2 5 7 2" xfId="7677"/>
    <cellStyle name="Normal 3 3 2 5 7 2 2" xfId="7678"/>
    <cellStyle name="Normal 3 3 2 5 7 2 2 2" xfId="7679"/>
    <cellStyle name="Normal 3 3 2 5 7 2 2 2 2" xfId="7680"/>
    <cellStyle name="Normal 3 3 2 5 7 2 2 2 2 2" xfId="26497"/>
    <cellStyle name="Normal 3 3 2 5 7 2 2 2 2 2 2" xfId="56409"/>
    <cellStyle name="Normal 3 3 2 5 7 2 2 2 2 3" xfId="37594"/>
    <cellStyle name="Normal 3 3 2 5 7 2 2 2 3" xfId="19019"/>
    <cellStyle name="Normal 3 3 2 5 7 2 2 2 3 2" xfId="48931"/>
    <cellStyle name="Normal 3 3 2 5 7 2 2 2 4" xfId="37593"/>
    <cellStyle name="Normal 3 3 2 5 7 2 2 3" xfId="7681"/>
    <cellStyle name="Normal 3 3 2 5 7 2 2 3 2" xfId="26496"/>
    <cellStyle name="Normal 3 3 2 5 7 2 2 3 2 2" xfId="56408"/>
    <cellStyle name="Normal 3 3 2 5 7 2 2 3 3" xfId="37595"/>
    <cellStyle name="Normal 3 3 2 5 7 2 2 4" xfId="19018"/>
    <cellStyle name="Normal 3 3 2 5 7 2 2 4 2" xfId="48930"/>
    <cellStyle name="Normal 3 3 2 5 7 2 2 5" xfId="37592"/>
    <cellStyle name="Normal 3 3 2 5 7 2 3" xfId="7682"/>
    <cellStyle name="Normal 3 3 2 5 7 2 3 2" xfId="7683"/>
    <cellStyle name="Normal 3 3 2 5 7 2 3 2 2" xfId="26498"/>
    <cellStyle name="Normal 3 3 2 5 7 2 3 2 2 2" xfId="56410"/>
    <cellStyle name="Normal 3 3 2 5 7 2 3 2 3" xfId="37597"/>
    <cellStyle name="Normal 3 3 2 5 7 2 3 3" xfId="19020"/>
    <cellStyle name="Normal 3 3 2 5 7 2 3 3 2" xfId="48932"/>
    <cellStyle name="Normal 3 3 2 5 7 2 3 4" xfId="37596"/>
    <cellStyle name="Normal 3 3 2 5 7 2 4" xfId="7684"/>
    <cellStyle name="Normal 3 3 2 5 7 2 4 2" xfId="26495"/>
    <cellStyle name="Normal 3 3 2 5 7 2 4 2 2" xfId="56407"/>
    <cellStyle name="Normal 3 3 2 5 7 2 4 3" xfId="37598"/>
    <cellStyle name="Normal 3 3 2 5 7 2 5" xfId="19017"/>
    <cellStyle name="Normal 3 3 2 5 7 2 5 2" xfId="48929"/>
    <cellStyle name="Normal 3 3 2 5 7 2 6" xfId="37591"/>
    <cellStyle name="Normal 3 3 2 5 7 3" xfId="7685"/>
    <cellStyle name="Normal 3 3 2 5 7 3 2" xfId="7686"/>
    <cellStyle name="Normal 3 3 2 5 7 3 2 2" xfId="7687"/>
    <cellStyle name="Normal 3 3 2 5 7 3 2 2 2" xfId="26500"/>
    <cellStyle name="Normal 3 3 2 5 7 3 2 2 2 2" xfId="56412"/>
    <cellStyle name="Normal 3 3 2 5 7 3 2 2 3" xfId="37601"/>
    <cellStyle name="Normal 3 3 2 5 7 3 2 3" xfId="19022"/>
    <cellStyle name="Normal 3 3 2 5 7 3 2 3 2" xfId="48934"/>
    <cellStyle name="Normal 3 3 2 5 7 3 2 4" xfId="37600"/>
    <cellStyle name="Normal 3 3 2 5 7 3 3" xfId="7688"/>
    <cellStyle name="Normal 3 3 2 5 7 3 3 2" xfId="26499"/>
    <cellStyle name="Normal 3 3 2 5 7 3 3 2 2" xfId="56411"/>
    <cellStyle name="Normal 3 3 2 5 7 3 3 3" xfId="37602"/>
    <cellStyle name="Normal 3 3 2 5 7 3 4" xfId="19021"/>
    <cellStyle name="Normal 3 3 2 5 7 3 4 2" xfId="48933"/>
    <cellStyle name="Normal 3 3 2 5 7 3 5" xfId="37599"/>
    <cellStyle name="Normal 3 3 2 5 7 4" xfId="7689"/>
    <cellStyle name="Normal 3 3 2 5 7 4 2" xfId="7690"/>
    <cellStyle name="Normal 3 3 2 5 7 4 2 2" xfId="26501"/>
    <cellStyle name="Normal 3 3 2 5 7 4 2 2 2" xfId="56413"/>
    <cellStyle name="Normal 3 3 2 5 7 4 2 3" xfId="37604"/>
    <cellStyle name="Normal 3 3 2 5 7 4 3" xfId="19023"/>
    <cellStyle name="Normal 3 3 2 5 7 4 3 2" xfId="48935"/>
    <cellStyle name="Normal 3 3 2 5 7 4 4" xfId="37603"/>
    <cellStyle name="Normal 3 3 2 5 7 5" xfId="7691"/>
    <cellStyle name="Normal 3 3 2 5 7 5 2" xfId="26494"/>
    <cellStyle name="Normal 3 3 2 5 7 5 2 2" xfId="56406"/>
    <cellStyle name="Normal 3 3 2 5 7 5 3" xfId="37605"/>
    <cellStyle name="Normal 3 3 2 5 7 6" xfId="19016"/>
    <cellStyle name="Normal 3 3 2 5 7 6 2" xfId="48928"/>
    <cellStyle name="Normal 3 3 2 5 7 7" xfId="37590"/>
    <cellStyle name="Normal 3 3 2 5 8" xfId="7692"/>
    <cellStyle name="Normal 3 3 2 5 8 2" xfId="7693"/>
    <cellStyle name="Normal 3 3 2 5 8 2 2" xfId="7694"/>
    <cellStyle name="Normal 3 3 2 5 8 2 2 2" xfId="7695"/>
    <cellStyle name="Normal 3 3 2 5 8 2 2 2 2" xfId="26504"/>
    <cellStyle name="Normal 3 3 2 5 8 2 2 2 2 2" xfId="56416"/>
    <cellStyle name="Normal 3 3 2 5 8 2 2 2 3" xfId="37609"/>
    <cellStyle name="Normal 3 3 2 5 8 2 2 3" xfId="19026"/>
    <cellStyle name="Normal 3 3 2 5 8 2 2 3 2" xfId="48938"/>
    <cellStyle name="Normal 3 3 2 5 8 2 2 4" xfId="37608"/>
    <cellStyle name="Normal 3 3 2 5 8 2 3" xfId="7696"/>
    <cellStyle name="Normal 3 3 2 5 8 2 3 2" xfId="26503"/>
    <cellStyle name="Normal 3 3 2 5 8 2 3 2 2" xfId="56415"/>
    <cellStyle name="Normal 3 3 2 5 8 2 3 3" xfId="37610"/>
    <cellStyle name="Normal 3 3 2 5 8 2 4" xfId="19025"/>
    <cellStyle name="Normal 3 3 2 5 8 2 4 2" xfId="48937"/>
    <cellStyle name="Normal 3 3 2 5 8 2 5" xfId="37607"/>
    <cellStyle name="Normal 3 3 2 5 8 3" xfId="7697"/>
    <cellStyle name="Normal 3 3 2 5 8 3 2" xfId="7698"/>
    <cellStyle name="Normal 3 3 2 5 8 3 2 2" xfId="26505"/>
    <cellStyle name="Normal 3 3 2 5 8 3 2 2 2" xfId="56417"/>
    <cellStyle name="Normal 3 3 2 5 8 3 2 3" xfId="37612"/>
    <cellStyle name="Normal 3 3 2 5 8 3 3" xfId="19027"/>
    <cellStyle name="Normal 3 3 2 5 8 3 3 2" xfId="48939"/>
    <cellStyle name="Normal 3 3 2 5 8 3 4" xfId="37611"/>
    <cellStyle name="Normal 3 3 2 5 8 4" xfId="7699"/>
    <cellStyle name="Normal 3 3 2 5 8 4 2" xfId="26502"/>
    <cellStyle name="Normal 3 3 2 5 8 4 2 2" xfId="56414"/>
    <cellStyle name="Normal 3 3 2 5 8 4 3" xfId="37613"/>
    <cellStyle name="Normal 3 3 2 5 8 5" xfId="19024"/>
    <cellStyle name="Normal 3 3 2 5 8 5 2" xfId="48936"/>
    <cellStyle name="Normal 3 3 2 5 8 6" xfId="37606"/>
    <cellStyle name="Normal 3 3 2 5 9" xfId="7700"/>
    <cellStyle name="Normal 3 3 2 5 9 2" xfId="7701"/>
    <cellStyle name="Normal 3 3 2 5 9 2 2" xfId="7702"/>
    <cellStyle name="Normal 3 3 2 5 9 2 2 2" xfId="7703"/>
    <cellStyle name="Normal 3 3 2 5 9 2 2 2 2" xfId="26508"/>
    <cellStyle name="Normal 3 3 2 5 9 2 2 2 2 2" xfId="56420"/>
    <cellStyle name="Normal 3 3 2 5 9 2 2 2 3" xfId="37617"/>
    <cellStyle name="Normal 3 3 2 5 9 2 2 3" xfId="19030"/>
    <cellStyle name="Normal 3 3 2 5 9 2 2 3 2" xfId="48942"/>
    <cellStyle name="Normal 3 3 2 5 9 2 2 4" xfId="37616"/>
    <cellStyle name="Normal 3 3 2 5 9 2 3" xfId="7704"/>
    <cellStyle name="Normal 3 3 2 5 9 2 3 2" xfId="26507"/>
    <cellStyle name="Normal 3 3 2 5 9 2 3 2 2" xfId="56419"/>
    <cellStyle name="Normal 3 3 2 5 9 2 3 3" xfId="37618"/>
    <cellStyle name="Normal 3 3 2 5 9 2 4" xfId="19029"/>
    <cellStyle name="Normal 3 3 2 5 9 2 4 2" xfId="48941"/>
    <cellStyle name="Normal 3 3 2 5 9 2 5" xfId="37615"/>
    <cellStyle name="Normal 3 3 2 5 9 3" xfId="7705"/>
    <cellStyle name="Normal 3 3 2 5 9 3 2" xfId="7706"/>
    <cellStyle name="Normal 3 3 2 5 9 3 2 2" xfId="26509"/>
    <cellStyle name="Normal 3 3 2 5 9 3 2 2 2" xfId="56421"/>
    <cellStyle name="Normal 3 3 2 5 9 3 2 3" xfId="37620"/>
    <cellStyle name="Normal 3 3 2 5 9 3 3" xfId="19031"/>
    <cellStyle name="Normal 3 3 2 5 9 3 3 2" xfId="48943"/>
    <cellStyle name="Normal 3 3 2 5 9 3 4" xfId="37619"/>
    <cellStyle name="Normal 3 3 2 5 9 4" xfId="7707"/>
    <cellStyle name="Normal 3 3 2 5 9 4 2" xfId="26506"/>
    <cellStyle name="Normal 3 3 2 5 9 4 2 2" xfId="56418"/>
    <cellStyle name="Normal 3 3 2 5 9 4 3" xfId="37621"/>
    <cellStyle name="Normal 3 3 2 5 9 5" xfId="19028"/>
    <cellStyle name="Normal 3 3 2 5 9 5 2" xfId="48940"/>
    <cellStyle name="Normal 3 3 2 5 9 6" xfId="37614"/>
    <cellStyle name="Normal 3 3 2 6" xfId="120"/>
    <cellStyle name="Normal 3 3 2 6 10" xfId="7708"/>
    <cellStyle name="Normal 3 3 2 6 10 2" xfId="7709"/>
    <cellStyle name="Normal 3 3 2 6 10 2 2" xfId="26510"/>
    <cellStyle name="Normal 3 3 2 6 10 2 2 2" xfId="56422"/>
    <cellStyle name="Normal 3 3 2 6 10 2 3" xfId="37623"/>
    <cellStyle name="Normal 3 3 2 6 10 3" xfId="19032"/>
    <cellStyle name="Normal 3 3 2 6 10 3 2" xfId="48944"/>
    <cellStyle name="Normal 3 3 2 6 10 4" xfId="37622"/>
    <cellStyle name="Normal 3 3 2 6 11" xfId="7710"/>
    <cellStyle name="Normal 3 3 2 6 11 2" xfId="22597"/>
    <cellStyle name="Normal 3 3 2 6 11 2 2" xfId="52509"/>
    <cellStyle name="Normal 3 3 2 6 11 3" xfId="37624"/>
    <cellStyle name="Normal 3 3 2 6 12" xfId="15119"/>
    <cellStyle name="Normal 3 3 2 6 12 2" xfId="45031"/>
    <cellStyle name="Normal 3 3 2 6 13" xfId="30075"/>
    <cellStyle name="Normal 3 3 2 6 14" xfId="59995"/>
    <cellStyle name="Normal 3 3 2 6 2" xfId="390"/>
    <cellStyle name="Normal 3 3 2 6 2 2" xfId="7711"/>
    <cellStyle name="Normal 3 3 2 6 2 2 2" xfId="7712"/>
    <cellStyle name="Normal 3 3 2 6 2 2 2 2" xfId="7713"/>
    <cellStyle name="Normal 3 3 2 6 2 2 2 2 2" xfId="7714"/>
    <cellStyle name="Normal 3 3 2 6 2 2 2 2 2 2" xfId="26513"/>
    <cellStyle name="Normal 3 3 2 6 2 2 2 2 2 2 2" xfId="56425"/>
    <cellStyle name="Normal 3 3 2 6 2 2 2 2 2 3" xfId="37628"/>
    <cellStyle name="Normal 3 3 2 6 2 2 2 2 3" xfId="19035"/>
    <cellStyle name="Normal 3 3 2 6 2 2 2 2 3 2" xfId="48947"/>
    <cellStyle name="Normal 3 3 2 6 2 2 2 2 4" xfId="37627"/>
    <cellStyle name="Normal 3 3 2 6 2 2 2 3" xfId="7715"/>
    <cellStyle name="Normal 3 3 2 6 2 2 2 3 2" xfId="26512"/>
    <cellStyle name="Normal 3 3 2 6 2 2 2 3 2 2" xfId="56424"/>
    <cellStyle name="Normal 3 3 2 6 2 2 2 3 3" xfId="37629"/>
    <cellStyle name="Normal 3 3 2 6 2 2 2 4" xfId="19034"/>
    <cellStyle name="Normal 3 3 2 6 2 2 2 4 2" xfId="48946"/>
    <cellStyle name="Normal 3 3 2 6 2 2 2 5" xfId="37626"/>
    <cellStyle name="Normal 3 3 2 6 2 2 3" xfId="7716"/>
    <cellStyle name="Normal 3 3 2 6 2 2 3 2" xfId="7717"/>
    <cellStyle name="Normal 3 3 2 6 2 2 3 2 2" xfId="26514"/>
    <cellStyle name="Normal 3 3 2 6 2 2 3 2 2 2" xfId="56426"/>
    <cellStyle name="Normal 3 3 2 6 2 2 3 2 3" xfId="37631"/>
    <cellStyle name="Normal 3 3 2 6 2 2 3 3" xfId="19036"/>
    <cellStyle name="Normal 3 3 2 6 2 2 3 3 2" xfId="48948"/>
    <cellStyle name="Normal 3 3 2 6 2 2 3 4" xfId="37630"/>
    <cellStyle name="Normal 3 3 2 6 2 2 4" xfId="7718"/>
    <cellStyle name="Normal 3 3 2 6 2 2 4 2" xfId="26511"/>
    <cellStyle name="Normal 3 3 2 6 2 2 4 2 2" xfId="56423"/>
    <cellStyle name="Normal 3 3 2 6 2 2 4 3" xfId="37632"/>
    <cellStyle name="Normal 3 3 2 6 2 2 5" xfId="19033"/>
    <cellStyle name="Normal 3 3 2 6 2 2 5 2" xfId="48945"/>
    <cellStyle name="Normal 3 3 2 6 2 2 6" xfId="37625"/>
    <cellStyle name="Normal 3 3 2 6 2 3" xfId="7719"/>
    <cellStyle name="Normal 3 3 2 6 2 3 2" xfId="7720"/>
    <cellStyle name="Normal 3 3 2 6 2 3 2 2" xfId="7721"/>
    <cellStyle name="Normal 3 3 2 6 2 3 2 2 2" xfId="7722"/>
    <cellStyle name="Normal 3 3 2 6 2 3 2 2 2 2" xfId="26517"/>
    <cellStyle name="Normal 3 3 2 6 2 3 2 2 2 2 2" xfId="56429"/>
    <cellStyle name="Normal 3 3 2 6 2 3 2 2 2 3" xfId="37636"/>
    <cellStyle name="Normal 3 3 2 6 2 3 2 2 3" xfId="19039"/>
    <cellStyle name="Normal 3 3 2 6 2 3 2 2 3 2" xfId="48951"/>
    <cellStyle name="Normal 3 3 2 6 2 3 2 2 4" xfId="37635"/>
    <cellStyle name="Normal 3 3 2 6 2 3 2 3" xfId="7723"/>
    <cellStyle name="Normal 3 3 2 6 2 3 2 3 2" xfId="26516"/>
    <cellStyle name="Normal 3 3 2 6 2 3 2 3 2 2" xfId="56428"/>
    <cellStyle name="Normal 3 3 2 6 2 3 2 3 3" xfId="37637"/>
    <cellStyle name="Normal 3 3 2 6 2 3 2 4" xfId="19038"/>
    <cellStyle name="Normal 3 3 2 6 2 3 2 4 2" xfId="48950"/>
    <cellStyle name="Normal 3 3 2 6 2 3 2 5" xfId="37634"/>
    <cellStyle name="Normal 3 3 2 6 2 3 3" xfId="7724"/>
    <cellStyle name="Normal 3 3 2 6 2 3 3 2" xfId="7725"/>
    <cellStyle name="Normal 3 3 2 6 2 3 3 2 2" xfId="26518"/>
    <cellStyle name="Normal 3 3 2 6 2 3 3 2 2 2" xfId="56430"/>
    <cellStyle name="Normal 3 3 2 6 2 3 3 2 3" xfId="37639"/>
    <cellStyle name="Normal 3 3 2 6 2 3 3 3" xfId="19040"/>
    <cellStyle name="Normal 3 3 2 6 2 3 3 3 2" xfId="48952"/>
    <cellStyle name="Normal 3 3 2 6 2 3 3 4" xfId="37638"/>
    <cellStyle name="Normal 3 3 2 6 2 3 4" xfId="7726"/>
    <cellStyle name="Normal 3 3 2 6 2 3 4 2" xfId="26515"/>
    <cellStyle name="Normal 3 3 2 6 2 3 4 2 2" xfId="56427"/>
    <cellStyle name="Normal 3 3 2 6 2 3 4 3" xfId="37640"/>
    <cellStyle name="Normal 3 3 2 6 2 3 5" xfId="19037"/>
    <cellStyle name="Normal 3 3 2 6 2 3 5 2" xfId="48949"/>
    <cellStyle name="Normal 3 3 2 6 2 3 6" xfId="37633"/>
    <cellStyle name="Normal 3 3 2 6 2 4" xfId="7727"/>
    <cellStyle name="Normal 3 3 2 6 2 4 2" xfId="7728"/>
    <cellStyle name="Normal 3 3 2 6 2 4 2 2" xfId="7729"/>
    <cellStyle name="Normal 3 3 2 6 2 4 2 2 2" xfId="26520"/>
    <cellStyle name="Normal 3 3 2 6 2 4 2 2 2 2" xfId="56432"/>
    <cellStyle name="Normal 3 3 2 6 2 4 2 2 3" xfId="37643"/>
    <cellStyle name="Normal 3 3 2 6 2 4 2 3" xfId="19042"/>
    <cellStyle name="Normal 3 3 2 6 2 4 2 3 2" xfId="48954"/>
    <cellStyle name="Normal 3 3 2 6 2 4 2 4" xfId="37642"/>
    <cellStyle name="Normal 3 3 2 6 2 4 3" xfId="7730"/>
    <cellStyle name="Normal 3 3 2 6 2 4 3 2" xfId="26519"/>
    <cellStyle name="Normal 3 3 2 6 2 4 3 2 2" xfId="56431"/>
    <cellStyle name="Normal 3 3 2 6 2 4 3 3" xfId="37644"/>
    <cellStyle name="Normal 3 3 2 6 2 4 4" xfId="19041"/>
    <cellStyle name="Normal 3 3 2 6 2 4 4 2" xfId="48953"/>
    <cellStyle name="Normal 3 3 2 6 2 4 5" xfId="37641"/>
    <cellStyle name="Normal 3 3 2 6 2 5" xfId="7731"/>
    <cellStyle name="Normal 3 3 2 6 2 5 2" xfId="7732"/>
    <cellStyle name="Normal 3 3 2 6 2 5 2 2" xfId="26521"/>
    <cellStyle name="Normal 3 3 2 6 2 5 2 2 2" xfId="56433"/>
    <cellStyle name="Normal 3 3 2 6 2 5 2 3" xfId="37646"/>
    <cellStyle name="Normal 3 3 2 6 2 5 3" xfId="19043"/>
    <cellStyle name="Normal 3 3 2 6 2 5 3 2" xfId="48955"/>
    <cellStyle name="Normal 3 3 2 6 2 5 4" xfId="37645"/>
    <cellStyle name="Normal 3 3 2 6 2 6" xfId="7733"/>
    <cellStyle name="Normal 3 3 2 6 2 6 2" xfId="22853"/>
    <cellStyle name="Normal 3 3 2 6 2 6 2 2" xfId="52765"/>
    <cellStyle name="Normal 3 3 2 6 2 6 3" xfId="37647"/>
    <cellStyle name="Normal 3 3 2 6 2 7" xfId="15375"/>
    <cellStyle name="Normal 3 3 2 6 2 7 2" xfId="45287"/>
    <cellStyle name="Normal 3 3 2 6 2 8" xfId="30331"/>
    <cellStyle name="Normal 3 3 2 6 3" xfId="264"/>
    <cellStyle name="Normal 3 3 2 6 3 2" xfId="7734"/>
    <cellStyle name="Normal 3 3 2 6 3 2 2" xfId="7735"/>
    <cellStyle name="Normal 3 3 2 6 3 2 2 2" xfId="7736"/>
    <cellStyle name="Normal 3 3 2 6 3 2 2 2 2" xfId="7737"/>
    <cellStyle name="Normal 3 3 2 6 3 2 2 2 2 2" xfId="26524"/>
    <cellStyle name="Normal 3 3 2 6 3 2 2 2 2 2 2" xfId="56436"/>
    <cellStyle name="Normal 3 3 2 6 3 2 2 2 2 3" xfId="37651"/>
    <cellStyle name="Normal 3 3 2 6 3 2 2 2 3" xfId="19046"/>
    <cellStyle name="Normal 3 3 2 6 3 2 2 2 3 2" xfId="48958"/>
    <cellStyle name="Normal 3 3 2 6 3 2 2 2 4" xfId="37650"/>
    <cellStyle name="Normal 3 3 2 6 3 2 2 3" xfId="7738"/>
    <cellStyle name="Normal 3 3 2 6 3 2 2 3 2" xfId="26523"/>
    <cellStyle name="Normal 3 3 2 6 3 2 2 3 2 2" xfId="56435"/>
    <cellStyle name="Normal 3 3 2 6 3 2 2 3 3" xfId="37652"/>
    <cellStyle name="Normal 3 3 2 6 3 2 2 4" xfId="19045"/>
    <cellStyle name="Normal 3 3 2 6 3 2 2 4 2" xfId="48957"/>
    <cellStyle name="Normal 3 3 2 6 3 2 2 5" xfId="37649"/>
    <cellStyle name="Normal 3 3 2 6 3 2 3" xfId="7739"/>
    <cellStyle name="Normal 3 3 2 6 3 2 3 2" xfId="7740"/>
    <cellStyle name="Normal 3 3 2 6 3 2 3 2 2" xfId="26525"/>
    <cellStyle name="Normal 3 3 2 6 3 2 3 2 2 2" xfId="56437"/>
    <cellStyle name="Normal 3 3 2 6 3 2 3 2 3" xfId="37654"/>
    <cellStyle name="Normal 3 3 2 6 3 2 3 3" xfId="19047"/>
    <cellStyle name="Normal 3 3 2 6 3 2 3 3 2" xfId="48959"/>
    <cellStyle name="Normal 3 3 2 6 3 2 3 4" xfId="37653"/>
    <cellStyle name="Normal 3 3 2 6 3 2 4" xfId="7741"/>
    <cellStyle name="Normal 3 3 2 6 3 2 4 2" xfId="26522"/>
    <cellStyle name="Normal 3 3 2 6 3 2 4 2 2" xfId="56434"/>
    <cellStyle name="Normal 3 3 2 6 3 2 4 3" xfId="37655"/>
    <cellStyle name="Normal 3 3 2 6 3 2 5" xfId="19044"/>
    <cellStyle name="Normal 3 3 2 6 3 2 5 2" xfId="48956"/>
    <cellStyle name="Normal 3 3 2 6 3 2 6" xfId="37648"/>
    <cellStyle name="Normal 3 3 2 6 3 3" xfId="7742"/>
    <cellStyle name="Normal 3 3 2 6 3 3 2" xfId="7743"/>
    <cellStyle name="Normal 3 3 2 6 3 3 2 2" xfId="7744"/>
    <cellStyle name="Normal 3 3 2 6 3 3 2 2 2" xfId="7745"/>
    <cellStyle name="Normal 3 3 2 6 3 3 2 2 2 2" xfId="26528"/>
    <cellStyle name="Normal 3 3 2 6 3 3 2 2 2 2 2" xfId="56440"/>
    <cellStyle name="Normal 3 3 2 6 3 3 2 2 2 3" xfId="37659"/>
    <cellStyle name="Normal 3 3 2 6 3 3 2 2 3" xfId="19050"/>
    <cellStyle name="Normal 3 3 2 6 3 3 2 2 3 2" xfId="48962"/>
    <cellStyle name="Normal 3 3 2 6 3 3 2 2 4" xfId="37658"/>
    <cellStyle name="Normal 3 3 2 6 3 3 2 3" xfId="7746"/>
    <cellStyle name="Normal 3 3 2 6 3 3 2 3 2" xfId="26527"/>
    <cellStyle name="Normal 3 3 2 6 3 3 2 3 2 2" xfId="56439"/>
    <cellStyle name="Normal 3 3 2 6 3 3 2 3 3" xfId="37660"/>
    <cellStyle name="Normal 3 3 2 6 3 3 2 4" xfId="19049"/>
    <cellStyle name="Normal 3 3 2 6 3 3 2 4 2" xfId="48961"/>
    <cellStyle name="Normal 3 3 2 6 3 3 2 5" xfId="37657"/>
    <cellStyle name="Normal 3 3 2 6 3 3 3" xfId="7747"/>
    <cellStyle name="Normal 3 3 2 6 3 3 3 2" xfId="7748"/>
    <cellStyle name="Normal 3 3 2 6 3 3 3 2 2" xfId="26529"/>
    <cellStyle name="Normal 3 3 2 6 3 3 3 2 2 2" xfId="56441"/>
    <cellStyle name="Normal 3 3 2 6 3 3 3 2 3" xfId="37662"/>
    <cellStyle name="Normal 3 3 2 6 3 3 3 3" xfId="19051"/>
    <cellStyle name="Normal 3 3 2 6 3 3 3 3 2" xfId="48963"/>
    <cellStyle name="Normal 3 3 2 6 3 3 3 4" xfId="37661"/>
    <cellStyle name="Normal 3 3 2 6 3 3 4" xfId="7749"/>
    <cellStyle name="Normal 3 3 2 6 3 3 4 2" xfId="26526"/>
    <cellStyle name="Normal 3 3 2 6 3 3 4 2 2" xfId="56438"/>
    <cellStyle name="Normal 3 3 2 6 3 3 4 3" xfId="37663"/>
    <cellStyle name="Normal 3 3 2 6 3 3 5" xfId="19048"/>
    <cellStyle name="Normal 3 3 2 6 3 3 5 2" xfId="48960"/>
    <cellStyle name="Normal 3 3 2 6 3 3 6" xfId="37656"/>
    <cellStyle name="Normal 3 3 2 6 3 4" xfId="7750"/>
    <cellStyle name="Normal 3 3 2 6 3 4 2" xfId="7751"/>
    <cellStyle name="Normal 3 3 2 6 3 4 2 2" xfId="7752"/>
    <cellStyle name="Normal 3 3 2 6 3 4 2 2 2" xfId="26531"/>
    <cellStyle name="Normal 3 3 2 6 3 4 2 2 2 2" xfId="56443"/>
    <cellStyle name="Normal 3 3 2 6 3 4 2 2 3" xfId="37666"/>
    <cellStyle name="Normal 3 3 2 6 3 4 2 3" xfId="19053"/>
    <cellStyle name="Normal 3 3 2 6 3 4 2 3 2" xfId="48965"/>
    <cellStyle name="Normal 3 3 2 6 3 4 2 4" xfId="37665"/>
    <cellStyle name="Normal 3 3 2 6 3 4 3" xfId="7753"/>
    <cellStyle name="Normal 3 3 2 6 3 4 3 2" xfId="26530"/>
    <cellStyle name="Normal 3 3 2 6 3 4 3 2 2" xfId="56442"/>
    <cellStyle name="Normal 3 3 2 6 3 4 3 3" xfId="37667"/>
    <cellStyle name="Normal 3 3 2 6 3 4 4" xfId="19052"/>
    <cellStyle name="Normal 3 3 2 6 3 4 4 2" xfId="48964"/>
    <cellStyle name="Normal 3 3 2 6 3 4 5" xfId="37664"/>
    <cellStyle name="Normal 3 3 2 6 3 5" xfId="7754"/>
    <cellStyle name="Normal 3 3 2 6 3 5 2" xfId="7755"/>
    <cellStyle name="Normal 3 3 2 6 3 5 2 2" xfId="26532"/>
    <cellStyle name="Normal 3 3 2 6 3 5 2 2 2" xfId="56444"/>
    <cellStyle name="Normal 3 3 2 6 3 5 2 3" xfId="37669"/>
    <cellStyle name="Normal 3 3 2 6 3 5 3" xfId="19054"/>
    <cellStyle name="Normal 3 3 2 6 3 5 3 2" xfId="48966"/>
    <cellStyle name="Normal 3 3 2 6 3 5 4" xfId="37668"/>
    <cellStyle name="Normal 3 3 2 6 3 6" xfId="7756"/>
    <cellStyle name="Normal 3 3 2 6 3 6 2" xfId="22728"/>
    <cellStyle name="Normal 3 3 2 6 3 6 2 2" xfId="52640"/>
    <cellStyle name="Normal 3 3 2 6 3 6 3" xfId="37670"/>
    <cellStyle name="Normal 3 3 2 6 3 7" xfId="15250"/>
    <cellStyle name="Normal 3 3 2 6 3 7 2" xfId="45162"/>
    <cellStyle name="Normal 3 3 2 6 3 8" xfId="30206"/>
    <cellStyle name="Normal 3 3 2 6 4" xfId="515"/>
    <cellStyle name="Normal 3 3 2 6 4 2" xfId="7757"/>
    <cellStyle name="Normal 3 3 2 6 4 2 2" xfId="7758"/>
    <cellStyle name="Normal 3 3 2 6 4 2 2 2" xfId="7759"/>
    <cellStyle name="Normal 3 3 2 6 4 2 2 2 2" xfId="7760"/>
    <cellStyle name="Normal 3 3 2 6 4 2 2 2 2 2" xfId="26535"/>
    <cellStyle name="Normal 3 3 2 6 4 2 2 2 2 2 2" xfId="56447"/>
    <cellStyle name="Normal 3 3 2 6 4 2 2 2 2 3" xfId="37674"/>
    <cellStyle name="Normal 3 3 2 6 4 2 2 2 3" xfId="19057"/>
    <cellStyle name="Normal 3 3 2 6 4 2 2 2 3 2" xfId="48969"/>
    <cellStyle name="Normal 3 3 2 6 4 2 2 2 4" xfId="37673"/>
    <cellStyle name="Normal 3 3 2 6 4 2 2 3" xfId="7761"/>
    <cellStyle name="Normal 3 3 2 6 4 2 2 3 2" xfId="26534"/>
    <cellStyle name="Normal 3 3 2 6 4 2 2 3 2 2" xfId="56446"/>
    <cellStyle name="Normal 3 3 2 6 4 2 2 3 3" xfId="37675"/>
    <cellStyle name="Normal 3 3 2 6 4 2 2 4" xfId="19056"/>
    <cellStyle name="Normal 3 3 2 6 4 2 2 4 2" xfId="48968"/>
    <cellStyle name="Normal 3 3 2 6 4 2 2 5" xfId="37672"/>
    <cellStyle name="Normal 3 3 2 6 4 2 3" xfId="7762"/>
    <cellStyle name="Normal 3 3 2 6 4 2 3 2" xfId="7763"/>
    <cellStyle name="Normal 3 3 2 6 4 2 3 2 2" xfId="26536"/>
    <cellStyle name="Normal 3 3 2 6 4 2 3 2 2 2" xfId="56448"/>
    <cellStyle name="Normal 3 3 2 6 4 2 3 2 3" xfId="37677"/>
    <cellStyle name="Normal 3 3 2 6 4 2 3 3" xfId="19058"/>
    <cellStyle name="Normal 3 3 2 6 4 2 3 3 2" xfId="48970"/>
    <cellStyle name="Normal 3 3 2 6 4 2 3 4" xfId="37676"/>
    <cellStyle name="Normal 3 3 2 6 4 2 4" xfId="7764"/>
    <cellStyle name="Normal 3 3 2 6 4 2 4 2" xfId="26533"/>
    <cellStyle name="Normal 3 3 2 6 4 2 4 2 2" xfId="56445"/>
    <cellStyle name="Normal 3 3 2 6 4 2 4 3" xfId="37678"/>
    <cellStyle name="Normal 3 3 2 6 4 2 5" xfId="19055"/>
    <cellStyle name="Normal 3 3 2 6 4 2 5 2" xfId="48967"/>
    <cellStyle name="Normal 3 3 2 6 4 2 6" xfId="37671"/>
    <cellStyle name="Normal 3 3 2 6 4 3" xfId="7765"/>
    <cellStyle name="Normal 3 3 2 6 4 3 2" xfId="7766"/>
    <cellStyle name="Normal 3 3 2 6 4 3 2 2" xfId="7767"/>
    <cellStyle name="Normal 3 3 2 6 4 3 2 2 2" xfId="26538"/>
    <cellStyle name="Normal 3 3 2 6 4 3 2 2 2 2" xfId="56450"/>
    <cellStyle name="Normal 3 3 2 6 4 3 2 2 3" xfId="37681"/>
    <cellStyle name="Normal 3 3 2 6 4 3 2 3" xfId="19060"/>
    <cellStyle name="Normal 3 3 2 6 4 3 2 3 2" xfId="48972"/>
    <cellStyle name="Normal 3 3 2 6 4 3 2 4" xfId="37680"/>
    <cellStyle name="Normal 3 3 2 6 4 3 3" xfId="7768"/>
    <cellStyle name="Normal 3 3 2 6 4 3 3 2" xfId="26537"/>
    <cellStyle name="Normal 3 3 2 6 4 3 3 2 2" xfId="56449"/>
    <cellStyle name="Normal 3 3 2 6 4 3 3 3" xfId="37682"/>
    <cellStyle name="Normal 3 3 2 6 4 3 4" xfId="19059"/>
    <cellStyle name="Normal 3 3 2 6 4 3 4 2" xfId="48971"/>
    <cellStyle name="Normal 3 3 2 6 4 3 5" xfId="37679"/>
    <cellStyle name="Normal 3 3 2 6 4 4" xfId="7769"/>
    <cellStyle name="Normal 3 3 2 6 4 4 2" xfId="7770"/>
    <cellStyle name="Normal 3 3 2 6 4 4 2 2" xfId="26539"/>
    <cellStyle name="Normal 3 3 2 6 4 4 2 2 2" xfId="56451"/>
    <cellStyle name="Normal 3 3 2 6 4 4 2 3" xfId="37684"/>
    <cellStyle name="Normal 3 3 2 6 4 4 3" xfId="19061"/>
    <cellStyle name="Normal 3 3 2 6 4 4 3 2" xfId="48973"/>
    <cellStyle name="Normal 3 3 2 6 4 4 4" xfId="37683"/>
    <cellStyle name="Normal 3 3 2 6 4 5" xfId="7771"/>
    <cellStyle name="Normal 3 3 2 6 4 5 2" xfId="22978"/>
    <cellStyle name="Normal 3 3 2 6 4 5 2 2" xfId="52890"/>
    <cellStyle name="Normal 3 3 2 6 4 5 3" xfId="37685"/>
    <cellStyle name="Normal 3 3 2 6 4 6" xfId="15500"/>
    <cellStyle name="Normal 3 3 2 6 4 6 2" xfId="45412"/>
    <cellStyle name="Normal 3 3 2 6 4 7" xfId="30456"/>
    <cellStyle name="Normal 3 3 2 6 5" xfId="640"/>
    <cellStyle name="Normal 3 3 2 6 5 2" xfId="7772"/>
    <cellStyle name="Normal 3 3 2 6 5 2 2" xfId="7773"/>
    <cellStyle name="Normal 3 3 2 6 5 2 2 2" xfId="7774"/>
    <cellStyle name="Normal 3 3 2 6 5 2 2 2 2" xfId="7775"/>
    <cellStyle name="Normal 3 3 2 6 5 2 2 2 2 2" xfId="26542"/>
    <cellStyle name="Normal 3 3 2 6 5 2 2 2 2 2 2" xfId="56454"/>
    <cellStyle name="Normal 3 3 2 6 5 2 2 2 2 3" xfId="37689"/>
    <cellStyle name="Normal 3 3 2 6 5 2 2 2 3" xfId="19064"/>
    <cellStyle name="Normal 3 3 2 6 5 2 2 2 3 2" xfId="48976"/>
    <cellStyle name="Normal 3 3 2 6 5 2 2 2 4" xfId="37688"/>
    <cellStyle name="Normal 3 3 2 6 5 2 2 3" xfId="7776"/>
    <cellStyle name="Normal 3 3 2 6 5 2 2 3 2" xfId="26541"/>
    <cellStyle name="Normal 3 3 2 6 5 2 2 3 2 2" xfId="56453"/>
    <cellStyle name="Normal 3 3 2 6 5 2 2 3 3" xfId="37690"/>
    <cellStyle name="Normal 3 3 2 6 5 2 2 4" xfId="19063"/>
    <cellStyle name="Normal 3 3 2 6 5 2 2 4 2" xfId="48975"/>
    <cellStyle name="Normal 3 3 2 6 5 2 2 5" xfId="37687"/>
    <cellStyle name="Normal 3 3 2 6 5 2 3" xfId="7777"/>
    <cellStyle name="Normal 3 3 2 6 5 2 3 2" xfId="7778"/>
    <cellStyle name="Normal 3 3 2 6 5 2 3 2 2" xfId="26543"/>
    <cellStyle name="Normal 3 3 2 6 5 2 3 2 2 2" xfId="56455"/>
    <cellStyle name="Normal 3 3 2 6 5 2 3 2 3" xfId="37692"/>
    <cellStyle name="Normal 3 3 2 6 5 2 3 3" xfId="19065"/>
    <cellStyle name="Normal 3 3 2 6 5 2 3 3 2" xfId="48977"/>
    <cellStyle name="Normal 3 3 2 6 5 2 3 4" xfId="37691"/>
    <cellStyle name="Normal 3 3 2 6 5 2 4" xfId="7779"/>
    <cellStyle name="Normal 3 3 2 6 5 2 4 2" xfId="26540"/>
    <cellStyle name="Normal 3 3 2 6 5 2 4 2 2" xfId="56452"/>
    <cellStyle name="Normal 3 3 2 6 5 2 4 3" xfId="37693"/>
    <cellStyle name="Normal 3 3 2 6 5 2 5" xfId="19062"/>
    <cellStyle name="Normal 3 3 2 6 5 2 5 2" xfId="48974"/>
    <cellStyle name="Normal 3 3 2 6 5 2 6" xfId="37686"/>
    <cellStyle name="Normal 3 3 2 6 5 3" xfId="7780"/>
    <cellStyle name="Normal 3 3 2 6 5 3 2" xfId="7781"/>
    <cellStyle name="Normal 3 3 2 6 5 3 2 2" xfId="7782"/>
    <cellStyle name="Normal 3 3 2 6 5 3 2 2 2" xfId="26545"/>
    <cellStyle name="Normal 3 3 2 6 5 3 2 2 2 2" xfId="56457"/>
    <cellStyle name="Normal 3 3 2 6 5 3 2 2 3" xfId="37696"/>
    <cellStyle name="Normal 3 3 2 6 5 3 2 3" xfId="19067"/>
    <cellStyle name="Normal 3 3 2 6 5 3 2 3 2" xfId="48979"/>
    <cellStyle name="Normal 3 3 2 6 5 3 2 4" xfId="37695"/>
    <cellStyle name="Normal 3 3 2 6 5 3 3" xfId="7783"/>
    <cellStyle name="Normal 3 3 2 6 5 3 3 2" xfId="26544"/>
    <cellStyle name="Normal 3 3 2 6 5 3 3 2 2" xfId="56456"/>
    <cellStyle name="Normal 3 3 2 6 5 3 3 3" xfId="37697"/>
    <cellStyle name="Normal 3 3 2 6 5 3 4" xfId="19066"/>
    <cellStyle name="Normal 3 3 2 6 5 3 4 2" xfId="48978"/>
    <cellStyle name="Normal 3 3 2 6 5 3 5" xfId="37694"/>
    <cellStyle name="Normal 3 3 2 6 5 4" xfId="7784"/>
    <cellStyle name="Normal 3 3 2 6 5 4 2" xfId="7785"/>
    <cellStyle name="Normal 3 3 2 6 5 4 2 2" xfId="26546"/>
    <cellStyle name="Normal 3 3 2 6 5 4 2 2 2" xfId="56458"/>
    <cellStyle name="Normal 3 3 2 6 5 4 2 3" xfId="37699"/>
    <cellStyle name="Normal 3 3 2 6 5 4 3" xfId="19068"/>
    <cellStyle name="Normal 3 3 2 6 5 4 3 2" xfId="48980"/>
    <cellStyle name="Normal 3 3 2 6 5 4 4" xfId="37698"/>
    <cellStyle name="Normal 3 3 2 6 5 5" xfId="7786"/>
    <cellStyle name="Normal 3 3 2 6 5 5 2" xfId="23103"/>
    <cellStyle name="Normal 3 3 2 6 5 5 2 2" xfId="53015"/>
    <cellStyle name="Normal 3 3 2 6 5 5 3" xfId="37700"/>
    <cellStyle name="Normal 3 3 2 6 5 6" xfId="15625"/>
    <cellStyle name="Normal 3 3 2 6 5 6 2" xfId="45537"/>
    <cellStyle name="Normal 3 3 2 6 5 7" xfId="30581"/>
    <cellStyle name="Normal 3 3 2 6 6" xfId="7787"/>
    <cellStyle name="Normal 3 3 2 6 6 2" xfId="7788"/>
    <cellStyle name="Normal 3 3 2 6 6 2 2" xfId="7789"/>
    <cellStyle name="Normal 3 3 2 6 6 2 2 2" xfId="7790"/>
    <cellStyle name="Normal 3 3 2 6 6 2 2 2 2" xfId="7791"/>
    <cellStyle name="Normal 3 3 2 6 6 2 2 2 2 2" xfId="26550"/>
    <cellStyle name="Normal 3 3 2 6 6 2 2 2 2 2 2" xfId="56462"/>
    <cellStyle name="Normal 3 3 2 6 6 2 2 2 2 3" xfId="37705"/>
    <cellStyle name="Normal 3 3 2 6 6 2 2 2 3" xfId="19072"/>
    <cellStyle name="Normal 3 3 2 6 6 2 2 2 3 2" xfId="48984"/>
    <cellStyle name="Normal 3 3 2 6 6 2 2 2 4" xfId="37704"/>
    <cellStyle name="Normal 3 3 2 6 6 2 2 3" xfId="7792"/>
    <cellStyle name="Normal 3 3 2 6 6 2 2 3 2" xfId="26549"/>
    <cellStyle name="Normal 3 3 2 6 6 2 2 3 2 2" xfId="56461"/>
    <cellStyle name="Normal 3 3 2 6 6 2 2 3 3" xfId="37706"/>
    <cellStyle name="Normal 3 3 2 6 6 2 2 4" xfId="19071"/>
    <cellStyle name="Normal 3 3 2 6 6 2 2 4 2" xfId="48983"/>
    <cellStyle name="Normal 3 3 2 6 6 2 2 5" xfId="37703"/>
    <cellStyle name="Normal 3 3 2 6 6 2 3" xfId="7793"/>
    <cellStyle name="Normal 3 3 2 6 6 2 3 2" xfId="7794"/>
    <cellStyle name="Normal 3 3 2 6 6 2 3 2 2" xfId="26551"/>
    <cellStyle name="Normal 3 3 2 6 6 2 3 2 2 2" xfId="56463"/>
    <cellStyle name="Normal 3 3 2 6 6 2 3 2 3" xfId="37708"/>
    <cellStyle name="Normal 3 3 2 6 6 2 3 3" xfId="19073"/>
    <cellStyle name="Normal 3 3 2 6 6 2 3 3 2" xfId="48985"/>
    <cellStyle name="Normal 3 3 2 6 6 2 3 4" xfId="37707"/>
    <cellStyle name="Normal 3 3 2 6 6 2 4" xfId="7795"/>
    <cellStyle name="Normal 3 3 2 6 6 2 4 2" xfId="26548"/>
    <cellStyle name="Normal 3 3 2 6 6 2 4 2 2" xfId="56460"/>
    <cellStyle name="Normal 3 3 2 6 6 2 4 3" xfId="37709"/>
    <cellStyle name="Normal 3 3 2 6 6 2 5" xfId="19070"/>
    <cellStyle name="Normal 3 3 2 6 6 2 5 2" xfId="48982"/>
    <cellStyle name="Normal 3 3 2 6 6 2 6" xfId="37702"/>
    <cellStyle name="Normal 3 3 2 6 6 3" xfId="7796"/>
    <cellStyle name="Normal 3 3 2 6 6 3 2" xfId="7797"/>
    <cellStyle name="Normal 3 3 2 6 6 3 2 2" xfId="7798"/>
    <cellStyle name="Normal 3 3 2 6 6 3 2 2 2" xfId="26553"/>
    <cellStyle name="Normal 3 3 2 6 6 3 2 2 2 2" xfId="56465"/>
    <cellStyle name="Normal 3 3 2 6 6 3 2 2 3" xfId="37712"/>
    <cellStyle name="Normal 3 3 2 6 6 3 2 3" xfId="19075"/>
    <cellStyle name="Normal 3 3 2 6 6 3 2 3 2" xfId="48987"/>
    <cellStyle name="Normal 3 3 2 6 6 3 2 4" xfId="37711"/>
    <cellStyle name="Normal 3 3 2 6 6 3 3" xfId="7799"/>
    <cellStyle name="Normal 3 3 2 6 6 3 3 2" xfId="26552"/>
    <cellStyle name="Normal 3 3 2 6 6 3 3 2 2" xfId="56464"/>
    <cellStyle name="Normal 3 3 2 6 6 3 3 3" xfId="37713"/>
    <cellStyle name="Normal 3 3 2 6 6 3 4" xfId="19074"/>
    <cellStyle name="Normal 3 3 2 6 6 3 4 2" xfId="48986"/>
    <cellStyle name="Normal 3 3 2 6 6 3 5" xfId="37710"/>
    <cellStyle name="Normal 3 3 2 6 6 4" xfId="7800"/>
    <cellStyle name="Normal 3 3 2 6 6 4 2" xfId="7801"/>
    <cellStyle name="Normal 3 3 2 6 6 4 2 2" xfId="26554"/>
    <cellStyle name="Normal 3 3 2 6 6 4 2 2 2" xfId="56466"/>
    <cellStyle name="Normal 3 3 2 6 6 4 2 3" xfId="37715"/>
    <cellStyle name="Normal 3 3 2 6 6 4 3" xfId="19076"/>
    <cellStyle name="Normal 3 3 2 6 6 4 3 2" xfId="48988"/>
    <cellStyle name="Normal 3 3 2 6 6 4 4" xfId="37714"/>
    <cellStyle name="Normal 3 3 2 6 6 5" xfId="7802"/>
    <cellStyle name="Normal 3 3 2 6 6 5 2" xfId="26547"/>
    <cellStyle name="Normal 3 3 2 6 6 5 2 2" xfId="56459"/>
    <cellStyle name="Normal 3 3 2 6 6 5 3" xfId="37716"/>
    <cellStyle name="Normal 3 3 2 6 6 6" xfId="19069"/>
    <cellStyle name="Normal 3 3 2 6 6 6 2" xfId="48981"/>
    <cellStyle name="Normal 3 3 2 6 6 7" xfId="37701"/>
    <cellStyle name="Normal 3 3 2 6 7" xfId="7803"/>
    <cellStyle name="Normal 3 3 2 6 7 2" xfId="7804"/>
    <cellStyle name="Normal 3 3 2 6 7 2 2" xfId="7805"/>
    <cellStyle name="Normal 3 3 2 6 7 2 2 2" xfId="7806"/>
    <cellStyle name="Normal 3 3 2 6 7 2 2 2 2" xfId="26557"/>
    <cellStyle name="Normal 3 3 2 6 7 2 2 2 2 2" xfId="56469"/>
    <cellStyle name="Normal 3 3 2 6 7 2 2 2 3" xfId="37720"/>
    <cellStyle name="Normal 3 3 2 6 7 2 2 3" xfId="19079"/>
    <cellStyle name="Normal 3 3 2 6 7 2 2 3 2" xfId="48991"/>
    <cellStyle name="Normal 3 3 2 6 7 2 2 4" xfId="37719"/>
    <cellStyle name="Normal 3 3 2 6 7 2 3" xfId="7807"/>
    <cellStyle name="Normal 3 3 2 6 7 2 3 2" xfId="26556"/>
    <cellStyle name="Normal 3 3 2 6 7 2 3 2 2" xfId="56468"/>
    <cellStyle name="Normal 3 3 2 6 7 2 3 3" xfId="37721"/>
    <cellStyle name="Normal 3 3 2 6 7 2 4" xfId="19078"/>
    <cellStyle name="Normal 3 3 2 6 7 2 4 2" xfId="48990"/>
    <cellStyle name="Normal 3 3 2 6 7 2 5" xfId="37718"/>
    <cellStyle name="Normal 3 3 2 6 7 3" xfId="7808"/>
    <cellStyle name="Normal 3 3 2 6 7 3 2" xfId="7809"/>
    <cellStyle name="Normal 3 3 2 6 7 3 2 2" xfId="26558"/>
    <cellStyle name="Normal 3 3 2 6 7 3 2 2 2" xfId="56470"/>
    <cellStyle name="Normal 3 3 2 6 7 3 2 3" xfId="37723"/>
    <cellStyle name="Normal 3 3 2 6 7 3 3" xfId="19080"/>
    <cellStyle name="Normal 3 3 2 6 7 3 3 2" xfId="48992"/>
    <cellStyle name="Normal 3 3 2 6 7 3 4" xfId="37722"/>
    <cellStyle name="Normal 3 3 2 6 7 4" xfId="7810"/>
    <cellStyle name="Normal 3 3 2 6 7 4 2" xfId="26555"/>
    <cellStyle name="Normal 3 3 2 6 7 4 2 2" xfId="56467"/>
    <cellStyle name="Normal 3 3 2 6 7 4 3" xfId="37724"/>
    <cellStyle name="Normal 3 3 2 6 7 5" xfId="19077"/>
    <cellStyle name="Normal 3 3 2 6 7 5 2" xfId="48989"/>
    <cellStyle name="Normal 3 3 2 6 7 6" xfId="37717"/>
    <cellStyle name="Normal 3 3 2 6 8" xfId="7811"/>
    <cellStyle name="Normal 3 3 2 6 8 2" xfId="7812"/>
    <cellStyle name="Normal 3 3 2 6 8 2 2" xfId="7813"/>
    <cellStyle name="Normal 3 3 2 6 8 2 2 2" xfId="7814"/>
    <cellStyle name="Normal 3 3 2 6 8 2 2 2 2" xfId="26561"/>
    <cellStyle name="Normal 3 3 2 6 8 2 2 2 2 2" xfId="56473"/>
    <cellStyle name="Normal 3 3 2 6 8 2 2 2 3" xfId="37728"/>
    <cellStyle name="Normal 3 3 2 6 8 2 2 3" xfId="19083"/>
    <cellStyle name="Normal 3 3 2 6 8 2 2 3 2" xfId="48995"/>
    <cellStyle name="Normal 3 3 2 6 8 2 2 4" xfId="37727"/>
    <cellStyle name="Normal 3 3 2 6 8 2 3" xfId="7815"/>
    <cellStyle name="Normal 3 3 2 6 8 2 3 2" xfId="26560"/>
    <cellStyle name="Normal 3 3 2 6 8 2 3 2 2" xfId="56472"/>
    <cellStyle name="Normal 3 3 2 6 8 2 3 3" xfId="37729"/>
    <cellStyle name="Normal 3 3 2 6 8 2 4" xfId="19082"/>
    <cellStyle name="Normal 3 3 2 6 8 2 4 2" xfId="48994"/>
    <cellStyle name="Normal 3 3 2 6 8 2 5" xfId="37726"/>
    <cellStyle name="Normal 3 3 2 6 8 3" xfId="7816"/>
    <cellStyle name="Normal 3 3 2 6 8 3 2" xfId="7817"/>
    <cellStyle name="Normal 3 3 2 6 8 3 2 2" xfId="26562"/>
    <cellStyle name="Normal 3 3 2 6 8 3 2 2 2" xfId="56474"/>
    <cellStyle name="Normal 3 3 2 6 8 3 2 3" xfId="37731"/>
    <cellStyle name="Normal 3 3 2 6 8 3 3" xfId="19084"/>
    <cellStyle name="Normal 3 3 2 6 8 3 3 2" xfId="48996"/>
    <cellStyle name="Normal 3 3 2 6 8 3 4" xfId="37730"/>
    <cellStyle name="Normal 3 3 2 6 8 4" xfId="7818"/>
    <cellStyle name="Normal 3 3 2 6 8 4 2" xfId="26559"/>
    <cellStyle name="Normal 3 3 2 6 8 4 2 2" xfId="56471"/>
    <cellStyle name="Normal 3 3 2 6 8 4 3" xfId="37732"/>
    <cellStyle name="Normal 3 3 2 6 8 5" xfId="19081"/>
    <cellStyle name="Normal 3 3 2 6 8 5 2" xfId="48993"/>
    <cellStyle name="Normal 3 3 2 6 8 6" xfId="37725"/>
    <cellStyle name="Normal 3 3 2 6 9" xfId="7819"/>
    <cellStyle name="Normal 3 3 2 6 9 2" xfId="7820"/>
    <cellStyle name="Normal 3 3 2 6 9 2 2" xfId="7821"/>
    <cellStyle name="Normal 3 3 2 6 9 2 2 2" xfId="26564"/>
    <cellStyle name="Normal 3 3 2 6 9 2 2 2 2" xfId="56476"/>
    <cellStyle name="Normal 3 3 2 6 9 2 2 3" xfId="37735"/>
    <cellStyle name="Normal 3 3 2 6 9 2 3" xfId="19086"/>
    <cellStyle name="Normal 3 3 2 6 9 2 3 2" xfId="48998"/>
    <cellStyle name="Normal 3 3 2 6 9 2 4" xfId="37734"/>
    <cellStyle name="Normal 3 3 2 6 9 3" xfId="7822"/>
    <cellStyle name="Normal 3 3 2 6 9 3 2" xfId="26563"/>
    <cellStyle name="Normal 3 3 2 6 9 3 2 2" xfId="56475"/>
    <cellStyle name="Normal 3 3 2 6 9 3 3" xfId="37736"/>
    <cellStyle name="Normal 3 3 2 6 9 4" xfId="19085"/>
    <cellStyle name="Normal 3 3 2 6 9 4 2" xfId="48997"/>
    <cellStyle name="Normal 3 3 2 6 9 5" xfId="37733"/>
    <cellStyle name="Normal 3 3 2 7" xfId="177"/>
    <cellStyle name="Normal 3 3 2 7 10" xfId="7823"/>
    <cellStyle name="Normal 3 3 2 7 10 2" xfId="7824"/>
    <cellStyle name="Normal 3 3 2 7 10 2 2" xfId="26565"/>
    <cellStyle name="Normal 3 3 2 7 10 2 2 2" xfId="56477"/>
    <cellStyle name="Normal 3 3 2 7 10 2 3" xfId="37738"/>
    <cellStyle name="Normal 3 3 2 7 10 3" xfId="19087"/>
    <cellStyle name="Normal 3 3 2 7 10 3 2" xfId="48999"/>
    <cellStyle name="Normal 3 3 2 7 10 4" xfId="37737"/>
    <cellStyle name="Normal 3 3 2 7 11" xfId="7825"/>
    <cellStyle name="Normal 3 3 2 7 11 2" xfId="22641"/>
    <cellStyle name="Normal 3 3 2 7 11 2 2" xfId="52553"/>
    <cellStyle name="Normal 3 3 2 7 11 3" xfId="37739"/>
    <cellStyle name="Normal 3 3 2 7 12" xfId="15163"/>
    <cellStyle name="Normal 3 3 2 7 12 2" xfId="45075"/>
    <cellStyle name="Normal 3 3 2 7 13" xfId="30119"/>
    <cellStyle name="Normal 3 3 2 7 14" xfId="60032"/>
    <cellStyle name="Normal 3 3 2 7 2" xfId="427"/>
    <cellStyle name="Normal 3 3 2 7 2 2" xfId="7826"/>
    <cellStyle name="Normal 3 3 2 7 2 2 2" xfId="7827"/>
    <cellStyle name="Normal 3 3 2 7 2 2 2 2" xfId="7828"/>
    <cellStyle name="Normal 3 3 2 7 2 2 2 2 2" xfId="7829"/>
    <cellStyle name="Normal 3 3 2 7 2 2 2 2 2 2" xfId="26568"/>
    <cellStyle name="Normal 3 3 2 7 2 2 2 2 2 2 2" xfId="56480"/>
    <cellStyle name="Normal 3 3 2 7 2 2 2 2 2 3" xfId="37743"/>
    <cellStyle name="Normal 3 3 2 7 2 2 2 2 3" xfId="19090"/>
    <cellStyle name="Normal 3 3 2 7 2 2 2 2 3 2" xfId="49002"/>
    <cellStyle name="Normal 3 3 2 7 2 2 2 2 4" xfId="37742"/>
    <cellStyle name="Normal 3 3 2 7 2 2 2 3" xfId="7830"/>
    <cellStyle name="Normal 3 3 2 7 2 2 2 3 2" xfId="26567"/>
    <cellStyle name="Normal 3 3 2 7 2 2 2 3 2 2" xfId="56479"/>
    <cellStyle name="Normal 3 3 2 7 2 2 2 3 3" xfId="37744"/>
    <cellStyle name="Normal 3 3 2 7 2 2 2 4" xfId="19089"/>
    <cellStyle name="Normal 3 3 2 7 2 2 2 4 2" xfId="49001"/>
    <cellStyle name="Normal 3 3 2 7 2 2 2 5" xfId="37741"/>
    <cellStyle name="Normal 3 3 2 7 2 2 3" xfId="7831"/>
    <cellStyle name="Normal 3 3 2 7 2 2 3 2" xfId="7832"/>
    <cellStyle name="Normal 3 3 2 7 2 2 3 2 2" xfId="26569"/>
    <cellStyle name="Normal 3 3 2 7 2 2 3 2 2 2" xfId="56481"/>
    <cellStyle name="Normal 3 3 2 7 2 2 3 2 3" xfId="37746"/>
    <cellStyle name="Normal 3 3 2 7 2 2 3 3" xfId="19091"/>
    <cellStyle name="Normal 3 3 2 7 2 2 3 3 2" xfId="49003"/>
    <cellStyle name="Normal 3 3 2 7 2 2 3 4" xfId="37745"/>
    <cellStyle name="Normal 3 3 2 7 2 2 4" xfId="7833"/>
    <cellStyle name="Normal 3 3 2 7 2 2 4 2" xfId="26566"/>
    <cellStyle name="Normal 3 3 2 7 2 2 4 2 2" xfId="56478"/>
    <cellStyle name="Normal 3 3 2 7 2 2 4 3" xfId="37747"/>
    <cellStyle name="Normal 3 3 2 7 2 2 5" xfId="19088"/>
    <cellStyle name="Normal 3 3 2 7 2 2 5 2" xfId="49000"/>
    <cellStyle name="Normal 3 3 2 7 2 2 6" xfId="37740"/>
    <cellStyle name="Normal 3 3 2 7 2 3" xfId="7834"/>
    <cellStyle name="Normal 3 3 2 7 2 3 2" xfId="7835"/>
    <cellStyle name="Normal 3 3 2 7 2 3 2 2" xfId="7836"/>
    <cellStyle name="Normal 3 3 2 7 2 3 2 2 2" xfId="7837"/>
    <cellStyle name="Normal 3 3 2 7 2 3 2 2 2 2" xfId="26572"/>
    <cellStyle name="Normal 3 3 2 7 2 3 2 2 2 2 2" xfId="56484"/>
    <cellStyle name="Normal 3 3 2 7 2 3 2 2 2 3" xfId="37751"/>
    <cellStyle name="Normal 3 3 2 7 2 3 2 2 3" xfId="19094"/>
    <cellStyle name="Normal 3 3 2 7 2 3 2 2 3 2" xfId="49006"/>
    <cellStyle name="Normal 3 3 2 7 2 3 2 2 4" xfId="37750"/>
    <cellStyle name="Normal 3 3 2 7 2 3 2 3" xfId="7838"/>
    <cellStyle name="Normal 3 3 2 7 2 3 2 3 2" xfId="26571"/>
    <cellStyle name="Normal 3 3 2 7 2 3 2 3 2 2" xfId="56483"/>
    <cellStyle name="Normal 3 3 2 7 2 3 2 3 3" xfId="37752"/>
    <cellStyle name="Normal 3 3 2 7 2 3 2 4" xfId="19093"/>
    <cellStyle name="Normal 3 3 2 7 2 3 2 4 2" xfId="49005"/>
    <cellStyle name="Normal 3 3 2 7 2 3 2 5" xfId="37749"/>
    <cellStyle name="Normal 3 3 2 7 2 3 3" xfId="7839"/>
    <cellStyle name="Normal 3 3 2 7 2 3 3 2" xfId="7840"/>
    <cellStyle name="Normal 3 3 2 7 2 3 3 2 2" xfId="26573"/>
    <cellStyle name="Normal 3 3 2 7 2 3 3 2 2 2" xfId="56485"/>
    <cellStyle name="Normal 3 3 2 7 2 3 3 2 3" xfId="37754"/>
    <cellStyle name="Normal 3 3 2 7 2 3 3 3" xfId="19095"/>
    <cellStyle name="Normal 3 3 2 7 2 3 3 3 2" xfId="49007"/>
    <cellStyle name="Normal 3 3 2 7 2 3 3 4" xfId="37753"/>
    <cellStyle name="Normal 3 3 2 7 2 3 4" xfId="7841"/>
    <cellStyle name="Normal 3 3 2 7 2 3 4 2" xfId="26570"/>
    <cellStyle name="Normal 3 3 2 7 2 3 4 2 2" xfId="56482"/>
    <cellStyle name="Normal 3 3 2 7 2 3 4 3" xfId="37755"/>
    <cellStyle name="Normal 3 3 2 7 2 3 5" xfId="19092"/>
    <cellStyle name="Normal 3 3 2 7 2 3 5 2" xfId="49004"/>
    <cellStyle name="Normal 3 3 2 7 2 3 6" xfId="37748"/>
    <cellStyle name="Normal 3 3 2 7 2 4" xfId="7842"/>
    <cellStyle name="Normal 3 3 2 7 2 4 2" xfId="7843"/>
    <cellStyle name="Normal 3 3 2 7 2 4 2 2" xfId="7844"/>
    <cellStyle name="Normal 3 3 2 7 2 4 2 2 2" xfId="26575"/>
    <cellStyle name="Normal 3 3 2 7 2 4 2 2 2 2" xfId="56487"/>
    <cellStyle name="Normal 3 3 2 7 2 4 2 2 3" xfId="37758"/>
    <cellStyle name="Normal 3 3 2 7 2 4 2 3" xfId="19097"/>
    <cellStyle name="Normal 3 3 2 7 2 4 2 3 2" xfId="49009"/>
    <cellStyle name="Normal 3 3 2 7 2 4 2 4" xfId="37757"/>
    <cellStyle name="Normal 3 3 2 7 2 4 3" xfId="7845"/>
    <cellStyle name="Normal 3 3 2 7 2 4 3 2" xfId="26574"/>
    <cellStyle name="Normal 3 3 2 7 2 4 3 2 2" xfId="56486"/>
    <cellStyle name="Normal 3 3 2 7 2 4 3 3" xfId="37759"/>
    <cellStyle name="Normal 3 3 2 7 2 4 4" xfId="19096"/>
    <cellStyle name="Normal 3 3 2 7 2 4 4 2" xfId="49008"/>
    <cellStyle name="Normal 3 3 2 7 2 4 5" xfId="37756"/>
    <cellStyle name="Normal 3 3 2 7 2 5" xfId="7846"/>
    <cellStyle name="Normal 3 3 2 7 2 5 2" xfId="7847"/>
    <cellStyle name="Normal 3 3 2 7 2 5 2 2" xfId="26576"/>
    <cellStyle name="Normal 3 3 2 7 2 5 2 2 2" xfId="56488"/>
    <cellStyle name="Normal 3 3 2 7 2 5 2 3" xfId="37761"/>
    <cellStyle name="Normal 3 3 2 7 2 5 3" xfId="19098"/>
    <cellStyle name="Normal 3 3 2 7 2 5 3 2" xfId="49010"/>
    <cellStyle name="Normal 3 3 2 7 2 5 4" xfId="37760"/>
    <cellStyle name="Normal 3 3 2 7 2 6" xfId="7848"/>
    <cellStyle name="Normal 3 3 2 7 2 6 2" xfId="22890"/>
    <cellStyle name="Normal 3 3 2 7 2 6 2 2" xfId="52802"/>
    <cellStyle name="Normal 3 3 2 7 2 6 3" xfId="37762"/>
    <cellStyle name="Normal 3 3 2 7 2 7" xfId="15412"/>
    <cellStyle name="Normal 3 3 2 7 2 7 2" xfId="45324"/>
    <cellStyle name="Normal 3 3 2 7 2 8" xfId="30368"/>
    <cellStyle name="Normal 3 3 2 7 3" xfId="308"/>
    <cellStyle name="Normal 3 3 2 7 3 2" xfId="7849"/>
    <cellStyle name="Normal 3 3 2 7 3 2 2" xfId="7850"/>
    <cellStyle name="Normal 3 3 2 7 3 2 2 2" xfId="7851"/>
    <cellStyle name="Normal 3 3 2 7 3 2 2 2 2" xfId="7852"/>
    <cellStyle name="Normal 3 3 2 7 3 2 2 2 2 2" xfId="26579"/>
    <cellStyle name="Normal 3 3 2 7 3 2 2 2 2 2 2" xfId="56491"/>
    <cellStyle name="Normal 3 3 2 7 3 2 2 2 2 3" xfId="37766"/>
    <cellStyle name="Normal 3 3 2 7 3 2 2 2 3" xfId="19101"/>
    <cellStyle name="Normal 3 3 2 7 3 2 2 2 3 2" xfId="49013"/>
    <cellStyle name="Normal 3 3 2 7 3 2 2 2 4" xfId="37765"/>
    <cellStyle name="Normal 3 3 2 7 3 2 2 3" xfId="7853"/>
    <cellStyle name="Normal 3 3 2 7 3 2 2 3 2" xfId="26578"/>
    <cellStyle name="Normal 3 3 2 7 3 2 2 3 2 2" xfId="56490"/>
    <cellStyle name="Normal 3 3 2 7 3 2 2 3 3" xfId="37767"/>
    <cellStyle name="Normal 3 3 2 7 3 2 2 4" xfId="19100"/>
    <cellStyle name="Normal 3 3 2 7 3 2 2 4 2" xfId="49012"/>
    <cellStyle name="Normal 3 3 2 7 3 2 2 5" xfId="37764"/>
    <cellStyle name="Normal 3 3 2 7 3 2 3" xfId="7854"/>
    <cellStyle name="Normal 3 3 2 7 3 2 3 2" xfId="7855"/>
    <cellStyle name="Normal 3 3 2 7 3 2 3 2 2" xfId="26580"/>
    <cellStyle name="Normal 3 3 2 7 3 2 3 2 2 2" xfId="56492"/>
    <cellStyle name="Normal 3 3 2 7 3 2 3 2 3" xfId="37769"/>
    <cellStyle name="Normal 3 3 2 7 3 2 3 3" xfId="19102"/>
    <cellStyle name="Normal 3 3 2 7 3 2 3 3 2" xfId="49014"/>
    <cellStyle name="Normal 3 3 2 7 3 2 3 4" xfId="37768"/>
    <cellStyle name="Normal 3 3 2 7 3 2 4" xfId="7856"/>
    <cellStyle name="Normal 3 3 2 7 3 2 4 2" xfId="26577"/>
    <cellStyle name="Normal 3 3 2 7 3 2 4 2 2" xfId="56489"/>
    <cellStyle name="Normal 3 3 2 7 3 2 4 3" xfId="37770"/>
    <cellStyle name="Normal 3 3 2 7 3 2 5" xfId="19099"/>
    <cellStyle name="Normal 3 3 2 7 3 2 5 2" xfId="49011"/>
    <cellStyle name="Normal 3 3 2 7 3 2 6" xfId="37763"/>
    <cellStyle name="Normal 3 3 2 7 3 3" xfId="7857"/>
    <cellStyle name="Normal 3 3 2 7 3 3 2" xfId="7858"/>
    <cellStyle name="Normal 3 3 2 7 3 3 2 2" xfId="7859"/>
    <cellStyle name="Normal 3 3 2 7 3 3 2 2 2" xfId="7860"/>
    <cellStyle name="Normal 3 3 2 7 3 3 2 2 2 2" xfId="26583"/>
    <cellStyle name="Normal 3 3 2 7 3 3 2 2 2 2 2" xfId="56495"/>
    <cellStyle name="Normal 3 3 2 7 3 3 2 2 2 3" xfId="37774"/>
    <cellStyle name="Normal 3 3 2 7 3 3 2 2 3" xfId="19105"/>
    <cellStyle name="Normal 3 3 2 7 3 3 2 2 3 2" xfId="49017"/>
    <cellStyle name="Normal 3 3 2 7 3 3 2 2 4" xfId="37773"/>
    <cellStyle name="Normal 3 3 2 7 3 3 2 3" xfId="7861"/>
    <cellStyle name="Normal 3 3 2 7 3 3 2 3 2" xfId="26582"/>
    <cellStyle name="Normal 3 3 2 7 3 3 2 3 2 2" xfId="56494"/>
    <cellStyle name="Normal 3 3 2 7 3 3 2 3 3" xfId="37775"/>
    <cellStyle name="Normal 3 3 2 7 3 3 2 4" xfId="19104"/>
    <cellStyle name="Normal 3 3 2 7 3 3 2 4 2" xfId="49016"/>
    <cellStyle name="Normal 3 3 2 7 3 3 2 5" xfId="37772"/>
    <cellStyle name="Normal 3 3 2 7 3 3 3" xfId="7862"/>
    <cellStyle name="Normal 3 3 2 7 3 3 3 2" xfId="7863"/>
    <cellStyle name="Normal 3 3 2 7 3 3 3 2 2" xfId="26584"/>
    <cellStyle name="Normal 3 3 2 7 3 3 3 2 2 2" xfId="56496"/>
    <cellStyle name="Normal 3 3 2 7 3 3 3 2 3" xfId="37777"/>
    <cellStyle name="Normal 3 3 2 7 3 3 3 3" xfId="19106"/>
    <cellStyle name="Normal 3 3 2 7 3 3 3 3 2" xfId="49018"/>
    <cellStyle name="Normal 3 3 2 7 3 3 3 4" xfId="37776"/>
    <cellStyle name="Normal 3 3 2 7 3 3 4" xfId="7864"/>
    <cellStyle name="Normal 3 3 2 7 3 3 4 2" xfId="26581"/>
    <cellStyle name="Normal 3 3 2 7 3 3 4 2 2" xfId="56493"/>
    <cellStyle name="Normal 3 3 2 7 3 3 4 3" xfId="37778"/>
    <cellStyle name="Normal 3 3 2 7 3 3 5" xfId="19103"/>
    <cellStyle name="Normal 3 3 2 7 3 3 5 2" xfId="49015"/>
    <cellStyle name="Normal 3 3 2 7 3 3 6" xfId="37771"/>
    <cellStyle name="Normal 3 3 2 7 3 4" xfId="7865"/>
    <cellStyle name="Normal 3 3 2 7 3 4 2" xfId="7866"/>
    <cellStyle name="Normal 3 3 2 7 3 4 2 2" xfId="7867"/>
    <cellStyle name="Normal 3 3 2 7 3 4 2 2 2" xfId="26586"/>
    <cellStyle name="Normal 3 3 2 7 3 4 2 2 2 2" xfId="56498"/>
    <cellStyle name="Normal 3 3 2 7 3 4 2 2 3" xfId="37781"/>
    <cellStyle name="Normal 3 3 2 7 3 4 2 3" xfId="19108"/>
    <cellStyle name="Normal 3 3 2 7 3 4 2 3 2" xfId="49020"/>
    <cellStyle name="Normal 3 3 2 7 3 4 2 4" xfId="37780"/>
    <cellStyle name="Normal 3 3 2 7 3 4 3" xfId="7868"/>
    <cellStyle name="Normal 3 3 2 7 3 4 3 2" xfId="26585"/>
    <cellStyle name="Normal 3 3 2 7 3 4 3 2 2" xfId="56497"/>
    <cellStyle name="Normal 3 3 2 7 3 4 3 3" xfId="37782"/>
    <cellStyle name="Normal 3 3 2 7 3 4 4" xfId="19107"/>
    <cellStyle name="Normal 3 3 2 7 3 4 4 2" xfId="49019"/>
    <cellStyle name="Normal 3 3 2 7 3 4 5" xfId="37779"/>
    <cellStyle name="Normal 3 3 2 7 3 5" xfId="7869"/>
    <cellStyle name="Normal 3 3 2 7 3 5 2" xfId="7870"/>
    <cellStyle name="Normal 3 3 2 7 3 5 2 2" xfId="26587"/>
    <cellStyle name="Normal 3 3 2 7 3 5 2 2 2" xfId="56499"/>
    <cellStyle name="Normal 3 3 2 7 3 5 2 3" xfId="37784"/>
    <cellStyle name="Normal 3 3 2 7 3 5 3" xfId="19109"/>
    <cellStyle name="Normal 3 3 2 7 3 5 3 2" xfId="49021"/>
    <cellStyle name="Normal 3 3 2 7 3 5 4" xfId="37783"/>
    <cellStyle name="Normal 3 3 2 7 3 6" xfId="7871"/>
    <cellStyle name="Normal 3 3 2 7 3 6 2" xfId="22772"/>
    <cellStyle name="Normal 3 3 2 7 3 6 2 2" xfId="52684"/>
    <cellStyle name="Normal 3 3 2 7 3 6 3" xfId="37785"/>
    <cellStyle name="Normal 3 3 2 7 3 7" xfId="15294"/>
    <cellStyle name="Normal 3 3 2 7 3 7 2" xfId="45206"/>
    <cellStyle name="Normal 3 3 2 7 3 8" xfId="30250"/>
    <cellStyle name="Normal 3 3 2 7 4" xfId="552"/>
    <cellStyle name="Normal 3 3 2 7 4 2" xfId="7872"/>
    <cellStyle name="Normal 3 3 2 7 4 2 2" xfId="7873"/>
    <cellStyle name="Normal 3 3 2 7 4 2 2 2" xfId="7874"/>
    <cellStyle name="Normal 3 3 2 7 4 2 2 2 2" xfId="7875"/>
    <cellStyle name="Normal 3 3 2 7 4 2 2 2 2 2" xfId="26590"/>
    <cellStyle name="Normal 3 3 2 7 4 2 2 2 2 2 2" xfId="56502"/>
    <cellStyle name="Normal 3 3 2 7 4 2 2 2 2 3" xfId="37789"/>
    <cellStyle name="Normal 3 3 2 7 4 2 2 2 3" xfId="19112"/>
    <cellStyle name="Normal 3 3 2 7 4 2 2 2 3 2" xfId="49024"/>
    <cellStyle name="Normal 3 3 2 7 4 2 2 2 4" xfId="37788"/>
    <cellStyle name="Normal 3 3 2 7 4 2 2 3" xfId="7876"/>
    <cellStyle name="Normal 3 3 2 7 4 2 2 3 2" xfId="26589"/>
    <cellStyle name="Normal 3 3 2 7 4 2 2 3 2 2" xfId="56501"/>
    <cellStyle name="Normal 3 3 2 7 4 2 2 3 3" xfId="37790"/>
    <cellStyle name="Normal 3 3 2 7 4 2 2 4" xfId="19111"/>
    <cellStyle name="Normal 3 3 2 7 4 2 2 4 2" xfId="49023"/>
    <cellStyle name="Normal 3 3 2 7 4 2 2 5" xfId="37787"/>
    <cellStyle name="Normal 3 3 2 7 4 2 3" xfId="7877"/>
    <cellStyle name="Normal 3 3 2 7 4 2 3 2" xfId="7878"/>
    <cellStyle name="Normal 3 3 2 7 4 2 3 2 2" xfId="26591"/>
    <cellStyle name="Normal 3 3 2 7 4 2 3 2 2 2" xfId="56503"/>
    <cellStyle name="Normal 3 3 2 7 4 2 3 2 3" xfId="37792"/>
    <cellStyle name="Normal 3 3 2 7 4 2 3 3" xfId="19113"/>
    <cellStyle name="Normal 3 3 2 7 4 2 3 3 2" xfId="49025"/>
    <cellStyle name="Normal 3 3 2 7 4 2 3 4" xfId="37791"/>
    <cellStyle name="Normal 3 3 2 7 4 2 4" xfId="7879"/>
    <cellStyle name="Normal 3 3 2 7 4 2 4 2" xfId="26588"/>
    <cellStyle name="Normal 3 3 2 7 4 2 4 2 2" xfId="56500"/>
    <cellStyle name="Normal 3 3 2 7 4 2 4 3" xfId="37793"/>
    <cellStyle name="Normal 3 3 2 7 4 2 5" xfId="19110"/>
    <cellStyle name="Normal 3 3 2 7 4 2 5 2" xfId="49022"/>
    <cellStyle name="Normal 3 3 2 7 4 2 6" xfId="37786"/>
    <cellStyle name="Normal 3 3 2 7 4 3" xfId="7880"/>
    <cellStyle name="Normal 3 3 2 7 4 3 2" xfId="7881"/>
    <cellStyle name="Normal 3 3 2 7 4 3 2 2" xfId="7882"/>
    <cellStyle name="Normal 3 3 2 7 4 3 2 2 2" xfId="26593"/>
    <cellStyle name="Normal 3 3 2 7 4 3 2 2 2 2" xfId="56505"/>
    <cellStyle name="Normal 3 3 2 7 4 3 2 2 3" xfId="37796"/>
    <cellStyle name="Normal 3 3 2 7 4 3 2 3" xfId="19115"/>
    <cellStyle name="Normal 3 3 2 7 4 3 2 3 2" xfId="49027"/>
    <cellStyle name="Normal 3 3 2 7 4 3 2 4" xfId="37795"/>
    <cellStyle name="Normal 3 3 2 7 4 3 3" xfId="7883"/>
    <cellStyle name="Normal 3 3 2 7 4 3 3 2" xfId="26592"/>
    <cellStyle name="Normal 3 3 2 7 4 3 3 2 2" xfId="56504"/>
    <cellStyle name="Normal 3 3 2 7 4 3 3 3" xfId="37797"/>
    <cellStyle name="Normal 3 3 2 7 4 3 4" xfId="19114"/>
    <cellStyle name="Normal 3 3 2 7 4 3 4 2" xfId="49026"/>
    <cellStyle name="Normal 3 3 2 7 4 3 5" xfId="37794"/>
    <cellStyle name="Normal 3 3 2 7 4 4" xfId="7884"/>
    <cellStyle name="Normal 3 3 2 7 4 4 2" xfId="7885"/>
    <cellStyle name="Normal 3 3 2 7 4 4 2 2" xfId="26594"/>
    <cellStyle name="Normal 3 3 2 7 4 4 2 2 2" xfId="56506"/>
    <cellStyle name="Normal 3 3 2 7 4 4 2 3" xfId="37799"/>
    <cellStyle name="Normal 3 3 2 7 4 4 3" xfId="19116"/>
    <cellStyle name="Normal 3 3 2 7 4 4 3 2" xfId="49028"/>
    <cellStyle name="Normal 3 3 2 7 4 4 4" xfId="37798"/>
    <cellStyle name="Normal 3 3 2 7 4 5" xfId="7886"/>
    <cellStyle name="Normal 3 3 2 7 4 5 2" xfId="23015"/>
    <cellStyle name="Normal 3 3 2 7 4 5 2 2" xfId="52927"/>
    <cellStyle name="Normal 3 3 2 7 4 5 3" xfId="37800"/>
    <cellStyle name="Normal 3 3 2 7 4 6" xfId="15537"/>
    <cellStyle name="Normal 3 3 2 7 4 6 2" xfId="45449"/>
    <cellStyle name="Normal 3 3 2 7 4 7" xfId="30493"/>
    <cellStyle name="Normal 3 3 2 7 5" xfId="677"/>
    <cellStyle name="Normal 3 3 2 7 5 2" xfId="7887"/>
    <cellStyle name="Normal 3 3 2 7 5 2 2" xfId="7888"/>
    <cellStyle name="Normal 3 3 2 7 5 2 2 2" xfId="7889"/>
    <cellStyle name="Normal 3 3 2 7 5 2 2 2 2" xfId="7890"/>
    <cellStyle name="Normal 3 3 2 7 5 2 2 2 2 2" xfId="26597"/>
    <cellStyle name="Normal 3 3 2 7 5 2 2 2 2 2 2" xfId="56509"/>
    <cellStyle name="Normal 3 3 2 7 5 2 2 2 2 3" xfId="37804"/>
    <cellStyle name="Normal 3 3 2 7 5 2 2 2 3" xfId="19119"/>
    <cellStyle name="Normal 3 3 2 7 5 2 2 2 3 2" xfId="49031"/>
    <cellStyle name="Normal 3 3 2 7 5 2 2 2 4" xfId="37803"/>
    <cellStyle name="Normal 3 3 2 7 5 2 2 3" xfId="7891"/>
    <cellStyle name="Normal 3 3 2 7 5 2 2 3 2" xfId="26596"/>
    <cellStyle name="Normal 3 3 2 7 5 2 2 3 2 2" xfId="56508"/>
    <cellStyle name="Normal 3 3 2 7 5 2 2 3 3" xfId="37805"/>
    <cellStyle name="Normal 3 3 2 7 5 2 2 4" xfId="19118"/>
    <cellStyle name="Normal 3 3 2 7 5 2 2 4 2" xfId="49030"/>
    <cellStyle name="Normal 3 3 2 7 5 2 2 5" xfId="37802"/>
    <cellStyle name="Normal 3 3 2 7 5 2 3" xfId="7892"/>
    <cellStyle name="Normal 3 3 2 7 5 2 3 2" xfId="7893"/>
    <cellStyle name="Normal 3 3 2 7 5 2 3 2 2" xfId="26598"/>
    <cellStyle name="Normal 3 3 2 7 5 2 3 2 2 2" xfId="56510"/>
    <cellStyle name="Normal 3 3 2 7 5 2 3 2 3" xfId="37807"/>
    <cellStyle name="Normal 3 3 2 7 5 2 3 3" xfId="19120"/>
    <cellStyle name="Normal 3 3 2 7 5 2 3 3 2" xfId="49032"/>
    <cellStyle name="Normal 3 3 2 7 5 2 3 4" xfId="37806"/>
    <cellStyle name="Normal 3 3 2 7 5 2 4" xfId="7894"/>
    <cellStyle name="Normal 3 3 2 7 5 2 4 2" xfId="26595"/>
    <cellStyle name="Normal 3 3 2 7 5 2 4 2 2" xfId="56507"/>
    <cellStyle name="Normal 3 3 2 7 5 2 4 3" xfId="37808"/>
    <cellStyle name="Normal 3 3 2 7 5 2 5" xfId="19117"/>
    <cellStyle name="Normal 3 3 2 7 5 2 5 2" xfId="49029"/>
    <cellStyle name="Normal 3 3 2 7 5 2 6" xfId="37801"/>
    <cellStyle name="Normal 3 3 2 7 5 3" xfId="7895"/>
    <cellStyle name="Normal 3 3 2 7 5 3 2" xfId="7896"/>
    <cellStyle name="Normal 3 3 2 7 5 3 2 2" xfId="7897"/>
    <cellStyle name="Normal 3 3 2 7 5 3 2 2 2" xfId="26600"/>
    <cellStyle name="Normal 3 3 2 7 5 3 2 2 2 2" xfId="56512"/>
    <cellStyle name="Normal 3 3 2 7 5 3 2 2 3" xfId="37811"/>
    <cellStyle name="Normal 3 3 2 7 5 3 2 3" xfId="19122"/>
    <cellStyle name="Normal 3 3 2 7 5 3 2 3 2" xfId="49034"/>
    <cellStyle name="Normal 3 3 2 7 5 3 2 4" xfId="37810"/>
    <cellStyle name="Normal 3 3 2 7 5 3 3" xfId="7898"/>
    <cellStyle name="Normal 3 3 2 7 5 3 3 2" xfId="26599"/>
    <cellStyle name="Normal 3 3 2 7 5 3 3 2 2" xfId="56511"/>
    <cellStyle name="Normal 3 3 2 7 5 3 3 3" xfId="37812"/>
    <cellStyle name="Normal 3 3 2 7 5 3 4" xfId="19121"/>
    <cellStyle name="Normal 3 3 2 7 5 3 4 2" xfId="49033"/>
    <cellStyle name="Normal 3 3 2 7 5 3 5" xfId="37809"/>
    <cellStyle name="Normal 3 3 2 7 5 4" xfId="7899"/>
    <cellStyle name="Normal 3 3 2 7 5 4 2" xfId="7900"/>
    <cellStyle name="Normal 3 3 2 7 5 4 2 2" xfId="26601"/>
    <cellStyle name="Normal 3 3 2 7 5 4 2 2 2" xfId="56513"/>
    <cellStyle name="Normal 3 3 2 7 5 4 2 3" xfId="37814"/>
    <cellStyle name="Normal 3 3 2 7 5 4 3" xfId="19123"/>
    <cellStyle name="Normal 3 3 2 7 5 4 3 2" xfId="49035"/>
    <cellStyle name="Normal 3 3 2 7 5 4 4" xfId="37813"/>
    <cellStyle name="Normal 3 3 2 7 5 5" xfId="7901"/>
    <cellStyle name="Normal 3 3 2 7 5 5 2" xfId="23140"/>
    <cellStyle name="Normal 3 3 2 7 5 5 2 2" xfId="53052"/>
    <cellStyle name="Normal 3 3 2 7 5 5 3" xfId="37815"/>
    <cellStyle name="Normal 3 3 2 7 5 6" xfId="15662"/>
    <cellStyle name="Normal 3 3 2 7 5 6 2" xfId="45574"/>
    <cellStyle name="Normal 3 3 2 7 5 7" xfId="30618"/>
    <cellStyle name="Normal 3 3 2 7 6" xfId="7902"/>
    <cellStyle name="Normal 3 3 2 7 6 2" xfId="7903"/>
    <cellStyle name="Normal 3 3 2 7 6 2 2" xfId="7904"/>
    <cellStyle name="Normal 3 3 2 7 6 2 2 2" xfId="7905"/>
    <cellStyle name="Normal 3 3 2 7 6 2 2 2 2" xfId="7906"/>
    <cellStyle name="Normal 3 3 2 7 6 2 2 2 2 2" xfId="26605"/>
    <cellStyle name="Normal 3 3 2 7 6 2 2 2 2 2 2" xfId="56517"/>
    <cellStyle name="Normal 3 3 2 7 6 2 2 2 2 3" xfId="37820"/>
    <cellStyle name="Normal 3 3 2 7 6 2 2 2 3" xfId="19127"/>
    <cellStyle name="Normal 3 3 2 7 6 2 2 2 3 2" xfId="49039"/>
    <cellStyle name="Normal 3 3 2 7 6 2 2 2 4" xfId="37819"/>
    <cellStyle name="Normal 3 3 2 7 6 2 2 3" xfId="7907"/>
    <cellStyle name="Normal 3 3 2 7 6 2 2 3 2" xfId="26604"/>
    <cellStyle name="Normal 3 3 2 7 6 2 2 3 2 2" xfId="56516"/>
    <cellStyle name="Normal 3 3 2 7 6 2 2 3 3" xfId="37821"/>
    <cellStyle name="Normal 3 3 2 7 6 2 2 4" xfId="19126"/>
    <cellStyle name="Normal 3 3 2 7 6 2 2 4 2" xfId="49038"/>
    <cellStyle name="Normal 3 3 2 7 6 2 2 5" xfId="37818"/>
    <cellStyle name="Normal 3 3 2 7 6 2 3" xfId="7908"/>
    <cellStyle name="Normal 3 3 2 7 6 2 3 2" xfId="7909"/>
    <cellStyle name="Normal 3 3 2 7 6 2 3 2 2" xfId="26606"/>
    <cellStyle name="Normal 3 3 2 7 6 2 3 2 2 2" xfId="56518"/>
    <cellStyle name="Normal 3 3 2 7 6 2 3 2 3" xfId="37823"/>
    <cellStyle name="Normal 3 3 2 7 6 2 3 3" xfId="19128"/>
    <cellStyle name="Normal 3 3 2 7 6 2 3 3 2" xfId="49040"/>
    <cellStyle name="Normal 3 3 2 7 6 2 3 4" xfId="37822"/>
    <cellStyle name="Normal 3 3 2 7 6 2 4" xfId="7910"/>
    <cellStyle name="Normal 3 3 2 7 6 2 4 2" xfId="26603"/>
    <cellStyle name="Normal 3 3 2 7 6 2 4 2 2" xfId="56515"/>
    <cellStyle name="Normal 3 3 2 7 6 2 4 3" xfId="37824"/>
    <cellStyle name="Normal 3 3 2 7 6 2 5" xfId="19125"/>
    <cellStyle name="Normal 3 3 2 7 6 2 5 2" xfId="49037"/>
    <cellStyle name="Normal 3 3 2 7 6 2 6" xfId="37817"/>
    <cellStyle name="Normal 3 3 2 7 6 3" xfId="7911"/>
    <cellStyle name="Normal 3 3 2 7 6 3 2" xfId="7912"/>
    <cellStyle name="Normal 3 3 2 7 6 3 2 2" xfId="7913"/>
    <cellStyle name="Normal 3 3 2 7 6 3 2 2 2" xfId="26608"/>
    <cellStyle name="Normal 3 3 2 7 6 3 2 2 2 2" xfId="56520"/>
    <cellStyle name="Normal 3 3 2 7 6 3 2 2 3" xfId="37827"/>
    <cellStyle name="Normal 3 3 2 7 6 3 2 3" xfId="19130"/>
    <cellStyle name="Normal 3 3 2 7 6 3 2 3 2" xfId="49042"/>
    <cellStyle name="Normal 3 3 2 7 6 3 2 4" xfId="37826"/>
    <cellStyle name="Normal 3 3 2 7 6 3 3" xfId="7914"/>
    <cellStyle name="Normal 3 3 2 7 6 3 3 2" xfId="26607"/>
    <cellStyle name="Normal 3 3 2 7 6 3 3 2 2" xfId="56519"/>
    <cellStyle name="Normal 3 3 2 7 6 3 3 3" xfId="37828"/>
    <cellStyle name="Normal 3 3 2 7 6 3 4" xfId="19129"/>
    <cellStyle name="Normal 3 3 2 7 6 3 4 2" xfId="49041"/>
    <cellStyle name="Normal 3 3 2 7 6 3 5" xfId="37825"/>
    <cellStyle name="Normal 3 3 2 7 6 4" xfId="7915"/>
    <cellStyle name="Normal 3 3 2 7 6 4 2" xfId="7916"/>
    <cellStyle name="Normal 3 3 2 7 6 4 2 2" xfId="26609"/>
    <cellStyle name="Normal 3 3 2 7 6 4 2 2 2" xfId="56521"/>
    <cellStyle name="Normal 3 3 2 7 6 4 2 3" xfId="37830"/>
    <cellStyle name="Normal 3 3 2 7 6 4 3" xfId="19131"/>
    <cellStyle name="Normal 3 3 2 7 6 4 3 2" xfId="49043"/>
    <cellStyle name="Normal 3 3 2 7 6 4 4" xfId="37829"/>
    <cellStyle name="Normal 3 3 2 7 6 5" xfId="7917"/>
    <cellStyle name="Normal 3 3 2 7 6 5 2" xfId="26602"/>
    <cellStyle name="Normal 3 3 2 7 6 5 2 2" xfId="56514"/>
    <cellStyle name="Normal 3 3 2 7 6 5 3" xfId="37831"/>
    <cellStyle name="Normal 3 3 2 7 6 6" xfId="19124"/>
    <cellStyle name="Normal 3 3 2 7 6 6 2" xfId="49036"/>
    <cellStyle name="Normal 3 3 2 7 6 7" xfId="37816"/>
    <cellStyle name="Normal 3 3 2 7 7" xfId="7918"/>
    <cellStyle name="Normal 3 3 2 7 7 2" xfId="7919"/>
    <cellStyle name="Normal 3 3 2 7 7 2 2" xfId="7920"/>
    <cellStyle name="Normal 3 3 2 7 7 2 2 2" xfId="7921"/>
    <cellStyle name="Normal 3 3 2 7 7 2 2 2 2" xfId="26612"/>
    <cellStyle name="Normal 3 3 2 7 7 2 2 2 2 2" xfId="56524"/>
    <cellStyle name="Normal 3 3 2 7 7 2 2 2 3" xfId="37835"/>
    <cellStyle name="Normal 3 3 2 7 7 2 2 3" xfId="19134"/>
    <cellStyle name="Normal 3 3 2 7 7 2 2 3 2" xfId="49046"/>
    <cellStyle name="Normal 3 3 2 7 7 2 2 4" xfId="37834"/>
    <cellStyle name="Normal 3 3 2 7 7 2 3" xfId="7922"/>
    <cellStyle name="Normal 3 3 2 7 7 2 3 2" xfId="26611"/>
    <cellStyle name="Normal 3 3 2 7 7 2 3 2 2" xfId="56523"/>
    <cellStyle name="Normal 3 3 2 7 7 2 3 3" xfId="37836"/>
    <cellStyle name="Normal 3 3 2 7 7 2 4" xfId="19133"/>
    <cellStyle name="Normal 3 3 2 7 7 2 4 2" xfId="49045"/>
    <cellStyle name="Normal 3 3 2 7 7 2 5" xfId="37833"/>
    <cellStyle name="Normal 3 3 2 7 7 3" xfId="7923"/>
    <cellStyle name="Normal 3 3 2 7 7 3 2" xfId="7924"/>
    <cellStyle name="Normal 3 3 2 7 7 3 2 2" xfId="26613"/>
    <cellStyle name="Normal 3 3 2 7 7 3 2 2 2" xfId="56525"/>
    <cellStyle name="Normal 3 3 2 7 7 3 2 3" xfId="37838"/>
    <cellStyle name="Normal 3 3 2 7 7 3 3" xfId="19135"/>
    <cellStyle name="Normal 3 3 2 7 7 3 3 2" xfId="49047"/>
    <cellStyle name="Normal 3 3 2 7 7 3 4" xfId="37837"/>
    <cellStyle name="Normal 3 3 2 7 7 4" xfId="7925"/>
    <cellStyle name="Normal 3 3 2 7 7 4 2" xfId="26610"/>
    <cellStyle name="Normal 3 3 2 7 7 4 2 2" xfId="56522"/>
    <cellStyle name="Normal 3 3 2 7 7 4 3" xfId="37839"/>
    <cellStyle name="Normal 3 3 2 7 7 5" xfId="19132"/>
    <cellStyle name="Normal 3 3 2 7 7 5 2" xfId="49044"/>
    <cellStyle name="Normal 3 3 2 7 7 6" xfId="37832"/>
    <cellStyle name="Normal 3 3 2 7 8" xfId="7926"/>
    <cellStyle name="Normal 3 3 2 7 8 2" xfId="7927"/>
    <cellStyle name="Normal 3 3 2 7 8 2 2" xfId="7928"/>
    <cellStyle name="Normal 3 3 2 7 8 2 2 2" xfId="7929"/>
    <cellStyle name="Normal 3 3 2 7 8 2 2 2 2" xfId="26616"/>
    <cellStyle name="Normal 3 3 2 7 8 2 2 2 2 2" xfId="56528"/>
    <cellStyle name="Normal 3 3 2 7 8 2 2 2 3" xfId="37843"/>
    <cellStyle name="Normal 3 3 2 7 8 2 2 3" xfId="19138"/>
    <cellStyle name="Normal 3 3 2 7 8 2 2 3 2" xfId="49050"/>
    <cellStyle name="Normal 3 3 2 7 8 2 2 4" xfId="37842"/>
    <cellStyle name="Normal 3 3 2 7 8 2 3" xfId="7930"/>
    <cellStyle name="Normal 3 3 2 7 8 2 3 2" xfId="26615"/>
    <cellStyle name="Normal 3 3 2 7 8 2 3 2 2" xfId="56527"/>
    <cellStyle name="Normal 3 3 2 7 8 2 3 3" xfId="37844"/>
    <cellStyle name="Normal 3 3 2 7 8 2 4" xfId="19137"/>
    <cellStyle name="Normal 3 3 2 7 8 2 4 2" xfId="49049"/>
    <cellStyle name="Normal 3 3 2 7 8 2 5" xfId="37841"/>
    <cellStyle name="Normal 3 3 2 7 8 3" xfId="7931"/>
    <cellStyle name="Normal 3 3 2 7 8 3 2" xfId="7932"/>
    <cellStyle name="Normal 3 3 2 7 8 3 2 2" xfId="26617"/>
    <cellStyle name="Normal 3 3 2 7 8 3 2 2 2" xfId="56529"/>
    <cellStyle name="Normal 3 3 2 7 8 3 2 3" xfId="37846"/>
    <cellStyle name="Normal 3 3 2 7 8 3 3" xfId="19139"/>
    <cellStyle name="Normal 3 3 2 7 8 3 3 2" xfId="49051"/>
    <cellStyle name="Normal 3 3 2 7 8 3 4" xfId="37845"/>
    <cellStyle name="Normal 3 3 2 7 8 4" xfId="7933"/>
    <cellStyle name="Normal 3 3 2 7 8 4 2" xfId="26614"/>
    <cellStyle name="Normal 3 3 2 7 8 4 2 2" xfId="56526"/>
    <cellStyle name="Normal 3 3 2 7 8 4 3" xfId="37847"/>
    <cellStyle name="Normal 3 3 2 7 8 5" xfId="19136"/>
    <cellStyle name="Normal 3 3 2 7 8 5 2" xfId="49048"/>
    <cellStyle name="Normal 3 3 2 7 8 6" xfId="37840"/>
    <cellStyle name="Normal 3 3 2 7 9" xfId="7934"/>
    <cellStyle name="Normal 3 3 2 7 9 2" xfId="7935"/>
    <cellStyle name="Normal 3 3 2 7 9 2 2" xfId="7936"/>
    <cellStyle name="Normal 3 3 2 7 9 2 2 2" xfId="26619"/>
    <cellStyle name="Normal 3 3 2 7 9 2 2 2 2" xfId="56531"/>
    <cellStyle name="Normal 3 3 2 7 9 2 2 3" xfId="37850"/>
    <cellStyle name="Normal 3 3 2 7 9 2 3" xfId="19141"/>
    <cellStyle name="Normal 3 3 2 7 9 2 3 2" xfId="49053"/>
    <cellStyle name="Normal 3 3 2 7 9 2 4" xfId="37849"/>
    <cellStyle name="Normal 3 3 2 7 9 3" xfId="7937"/>
    <cellStyle name="Normal 3 3 2 7 9 3 2" xfId="26618"/>
    <cellStyle name="Normal 3 3 2 7 9 3 2 2" xfId="56530"/>
    <cellStyle name="Normal 3 3 2 7 9 3 3" xfId="37851"/>
    <cellStyle name="Normal 3 3 2 7 9 4" xfId="19140"/>
    <cellStyle name="Normal 3 3 2 7 9 4 2" xfId="49052"/>
    <cellStyle name="Normal 3 3 2 7 9 5" xfId="37848"/>
    <cellStyle name="Normal 3 3 2 8" xfId="345"/>
    <cellStyle name="Normal 3 3 2 8 2" xfId="7938"/>
    <cellStyle name="Normal 3 3 2 8 2 2" xfId="7939"/>
    <cellStyle name="Normal 3 3 2 8 2 2 2" xfId="7940"/>
    <cellStyle name="Normal 3 3 2 8 2 2 2 2" xfId="7941"/>
    <cellStyle name="Normal 3 3 2 8 2 2 2 2 2" xfId="26622"/>
    <cellStyle name="Normal 3 3 2 8 2 2 2 2 2 2" xfId="56534"/>
    <cellStyle name="Normal 3 3 2 8 2 2 2 2 3" xfId="37855"/>
    <cellStyle name="Normal 3 3 2 8 2 2 2 3" xfId="19144"/>
    <cellStyle name="Normal 3 3 2 8 2 2 2 3 2" xfId="49056"/>
    <cellStyle name="Normal 3 3 2 8 2 2 2 4" xfId="37854"/>
    <cellStyle name="Normal 3 3 2 8 2 2 3" xfId="7942"/>
    <cellStyle name="Normal 3 3 2 8 2 2 3 2" xfId="26621"/>
    <cellStyle name="Normal 3 3 2 8 2 2 3 2 2" xfId="56533"/>
    <cellStyle name="Normal 3 3 2 8 2 2 3 3" xfId="37856"/>
    <cellStyle name="Normal 3 3 2 8 2 2 4" xfId="19143"/>
    <cellStyle name="Normal 3 3 2 8 2 2 4 2" xfId="49055"/>
    <cellStyle name="Normal 3 3 2 8 2 2 5" xfId="37853"/>
    <cellStyle name="Normal 3 3 2 8 2 3" xfId="7943"/>
    <cellStyle name="Normal 3 3 2 8 2 3 2" xfId="7944"/>
    <cellStyle name="Normal 3 3 2 8 2 3 2 2" xfId="26623"/>
    <cellStyle name="Normal 3 3 2 8 2 3 2 2 2" xfId="56535"/>
    <cellStyle name="Normal 3 3 2 8 2 3 2 3" xfId="37858"/>
    <cellStyle name="Normal 3 3 2 8 2 3 3" xfId="19145"/>
    <cellStyle name="Normal 3 3 2 8 2 3 3 2" xfId="49057"/>
    <cellStyle name="Normal 3 3 2 8 2 3 4" xfId="37857"/>
    <cellStyle name="Normal 3 3 2 8 2 4" xfId="7945"/>
    <cellStyle name="Normal 3 3 2 8 2 4 2" xfId="26620"/>
    <cellStyle name="Normal 3 3 2 8 2 4 2 2" xfId="56532"/>
    <cellStyle name="Normal 3 3 2 8 2 4 3" xfId="37859"/>
    <cellStyle name="Normal 3 3 2 8 2 5" xfId="19142"/>
    <cellStyle name="Normal 3 3 2 8 2 5 2" xfId="49054"/>
    <cellStyle name="Normal 3 3 2 8 2 6" xfId="37852"/>
    <cellStyle name="Normal 3 3 2 8 3" xfId="7946"/>
    <cellStyle name="Normal 3 3 2 8 3 2" xfId="7947"/>
    <cellStyle name="Normal 3 3 2 8 3 2 2" xfId="7948"/>
    <cellStyle name="Normal 3 3 2 8 3 2 2 2" xfId="7949"/>
    <cellStyle name="Normal 3 3 2 8 3 2 2 2 2" xfId="26626"/>
    <cellStyle name="Normal 3 3 2 8 3 2 2 2 2 2" xfId="56538"/>
    <cellStyle name="Normal 3 3 2 8 3 2 2 2 3" xfId="37863"/>
    <cellStyle name="Normal 3 3 2 8 3 2 2 3" xfId="19148"/>
    <cellStyle name="Normal 3 3 2 8 3 2 2 3 2" xfId="49060"/>
    <cellStyle name="Normal 3 3 2 8 3 2 2 4" xfId="37862"/>
    <cellStyle name="Normal 3 3 2 8 3 2 3" xfId="7950"/>
    <cellStyle name="Normal 3 3 2 8 3 2 3 2" xfId="26625"/>
    <cellStyle name="Normal 3 3 2 8 3 2 3 2 2" xfId="56537"/>
    <cellStyle name="Normal 3 3 2 8 3 2 3 3" xfId="37864"/>
    <cellStyle name="Normal 3 3 2 8 3 2 4" xfId="19147"/>
    <cellStyle name="Normal 3 3 2 8 3 2 4 2" xfId="49059"/>
    <cellStyle name="Normal 3 3 2 8 3 2 5" xfId="37861"/>
    <cellStyle name="Normal 3 3 2 8 3 3" xfId="7951"/>
    <cellStyle name="Normal 3 3 2 8 3 3 2" xfId="7952"/>
    <cellStyle name="Normal 3 3 2 8 3 3 2 2" xfId="26627"/>
    <cellStyle name="Normal 3 3 2 8 3 3 2 2 2" xfId="56539"/>
    <cellStyle name="Normal 3 3 2 8 3 3 2 3" xfId="37866"/>
    <cellStyle name="Normal 3 3 2 8 3 3 3" xfId="19149"/>
    <cellStyle name="Normal 3 3 2 8 3 3 3 2" xfId="49061"/>
    <cellStyle name="Normal 3 3 2 8 3 3 4" xfId="37865"/>
    <cellStyle name="Normal 3 3 2 8 3 4" xfId="7953"/>
    <cellStyle name="Normal 3 3 2 8 3 4 2" xfId="26624"/>
    <cellStyle name="Normal 3 3 2 8 3 4 2 2" xfId="56536"/>
    <cellStyle name="Normal 3 3 2 8 3 4 3" xfId="37867"/>
    <cellStyle name="Normal 3 3 2 8 3 5" xfId="19146"/>
    <cellStyle name="Normal 3 3 2 8 3 5 2" xfId="49058"/>
    <cellStyle name="Normal 3 3 2 8 3 6" xfId="37860"/>
    <cellStyle name="Normal 3 3 2 8 4" xfId="7954"/>
    <cellStyle name="Normal 3 3 2 8 4 2" xfId="7955"/>
    <cellStyle name="Normal 3 3 2 8 4 2 2" xfId="7956"/>
    <cellStyle name="Normal 3 3 2 8 4 2 2 2" xfId="26629"/>
    <cellStyle name="Normal 3 3 2 8 4 2 2 2 2" xfId="56541"/>
    <cellStyle name="Normal 3 3 2 8 4 2 2 3" xfId="37870"/>
    <cellStyle name="Normal 3 3 2 8 4 2 3" xfId="19151"/>
    <cellStyle name="Normal 3 3 2 8 4 2 3 2" xfId="49063"/>
    <cellStyle name="Normal 3 3 2 8 4 2 4" xfId="37869"/>
    <cellStyle name="Normal 3 3 2 8 4 3" xfId="7957"/>
    <cellStyle name="Normal 3 3 2 8 4 3 2" xfId="26628"/>
    <cellStyle name="Normal 3 3 2 8 4 3 2 2" xfId="56540"/>
    <cellStyle name="Normal 3 3 2 8 4 3 3" xfId="37871"/>
    <cellStyle name="Normal 3 3 2 8 4 4" xfId="19150"/>
    <cellStyle name="Normal 3 3 2 8 4 4 2" xfId="49062"/>
    <cellStyle name="Normal 3 3 2 8 4 5" xfId="37868"/>
    <cellStyle name="Normal 3 3 2 8 5" xfId="7958"/>
    <cellStyle name="Normal 3 3 2 8 5 2" xfId="7959"/>
    <cellStyle name="Normal 3 3 2 8 5 2 2" xfId="26630"/>
    <cellStyle name="Normal 3 3 2 8 5 2 2 2" xfId="56542"/>
    <cellStyle name="Normal 3 3 2 8 5 2 3" xfId="37873"/>
    <cellStyle name="Normal 3 3 2 8 5 3" xfId="19152"/>
    <cellStyle name="Normal 3 3 2 8 5 3 2" xfId="49064"/>
    <cellStyle name="Normal 3 3 2 8 5 4" xfId="37872"/>
    <cellStyle name="Normal 3 3 2 8 6" xfId="7960"/>
    <cellStyle name="Normal 3 3 2 8 6 2" xfId="22809"/>
    <cellStyle name="Normal 3 3 2 8 6 2 2" xfId="52721"/>
    <cellStyle name="Normal 3 3 2 8 6 3" xfId="37874"/>
    <cellStyle name="Normal 3 3 2 8 7" xfId="15331"/>
    <cellStyle name="Normal 3 3 2 8 7 2" xfId="45243"/>
    <cellStyle name="Normal 3 3 2 8 8" xfId="30287"/>
    <cellStyle name="Normal 3 3 2 9" xfId="219"/>
    <cellStyle name="Normal 3 3 2 9 2" xfId="7961"/>
    <cellStyle name="Normal 3 3 2 9 2 2" xfId="7962"/>
    <cellStyle name="Normal 3 3 2 9 2 2 2" xfId="7963"/>
    <cellStyle name="Normal 3 3 2 9 2 2 2 2" xfId="7964"/>
    <cellStyle name="Normal 3 3 2 9 2 2 2 2 2" xfId="26633"/>
    <cellStyle name="Normal 3 3 2 9 2 2 2 2 2 2" xfId="56545"/>
    <cellStyle name="Normal 3 3 2 9 2 2 2 2 3" xfId="37878"/>
    <cellStyle name="Normal 3 3 2 9 2 2 2 3" xfId="19155"/>
    <cellStyle name="Normal 3 3 2 9 2 2 2 3 2" xfId="49067"/>
    <cellStyle name="Normal 3 3 2 9 2 2 2 4" xfId="37877"/>
    <cellStyle name="Normal 3 3 2 9 2 2 3" xfId="7965"/>
    <cellStyle name="Normal 3 3 2 9 2 2 3 2" xfId="26632"/>
    <cellStyle name="Normal 3 3 2 9 2 2 3 2 2" xfId="56544"/>
    <cellStyle name="Normal 3 3 2 9 2 2 3 3" xfId="37879"/>
    <cellStyle name="Normal 3 3 2 9 2 2 4" xfId="19154"/>
    <cellStyle name="Normal 3 3 2 9 2 2 4 2" xfId="49066"/>
    <cellStyle name="Normal 3 3 2 9 2 2 5" xfId="37876"/>
    <cellStyle name="Normal 3 3 2 9 2 3" xfId="7966"/>
    <cellStyle name="Normal 3 3 2 9 2 3 2" xfId="7967"/>
    <cellStyle name="Normal 3 3 2 9 2 3 2 2" xfId="26634"/>
    <cellStyle name="Normal 3 3 2 9 2 3 2 2 2" xfId="56546"/>
    <cellStyle name="Normal 3 3 2 9 2 3 2 3" xfId="37881"/>
    <cellStyle name="Normal 3 3 2 9 2 3 3" xfId="19156"/>
    <cellStyle name="Normal 3 3 2 9 2 3 3 2" xfId="49068"/>
    <cellStyle name="Normal 3 3 2 9 2 3 4" xfId="37880"/>
    <cellStyle name="Normal 3 3 2 9 2 4" xfId="7968"/>
    <cellStyle name="Normal 3 3 2 9 2 4 2" xfId="26631"/>
    <cellStyle name="Normal 3 3 2 9 2 4 2 2" xfId="56543"/>
    <cellStyle name="Normal 3 3 2 9 2 4 3" xfId="37882"/>
    <cellStyle name="Normal 3 3 2 9 2 5" xfId="19153"/>
    <cellStyle name="Normal 3 3 2 9 2 5 2" xfId="49065"/>
    <cellStyle name="Normal 3 3 2 9 2 6" xfId="37875"/>
    <cellStyle name="Normal 3 3 2 9 3" xfId="7969"/>
    <cellStyle name="Normal 3 3 2 9 3 2" xfId="7970"/>
    <cellStyle name="Normal 3 3 2 9 3 2 2" xfId="7971"/>
    <cellStyle name="Normal 3 3 2 9 3 2 2 2" xfId="7972"/>
    <cellStyle name="Normal 3 3 2 9 3 2 2 2 2" xfId="26637"/>
    <cellStyle name="Normal 3 3 2 9 3 2 2 2 2 2" xfId="56549"/>
    <cellStyle name="Normal 3 3 2 9 3 2 2 2 3" xfId="37886"/>
    <cellStyle name="Normal 3 3 2 9 3 2 2 3" xfId="19159"/>
    <cellStyle name="Normal 3 3 2 9 3 2 2 3 2" xfId="49071"/>
    <cellStyle name="Normal 3 3 2 9 3 2 2 4" xfId="37885"/>
    <cellStyle name="Normal 3 3 2 9 3 2 3" xfId="7973"/>
    <cellStyle name="Normal 3 3 2 9 3 2 3 2" xfId="26636"/>
    <cellStyle name="Normal 3 3 2 9 3 2 3 2 2" xfId="56548"/>
    <cellStyle name="Normal 3 3 2 9 3 2 3 3" xfId="37887"/>
    <cellStyle name="Normal 3 3 2 9 3 2 4" xfId="19158"/>
    <cellStyle name="Normal 3 3 2 9 3 2 4 2" xfId="49070"/>
    <cellStyle name="Normal 3 3 2 9 3 2 5" xfId="37884"/>
    <cellStyle name="Normal 3 3 2 9 3 3" xfId="7974"/>
    <cellStyle name="Normal 3 3 2 9 3 3 2" xfId="7975"/>
    <cellStyle name="Normal 3 3 2 9 3 3 2 2" xfId="26638"/>
    <cellStyle name="Normal 3 3 2 9 3 3 2 2 2" xfId="56550"/>
    <cellStyle name="Normal 3 3 2 9 3 3 2 3" xfId="37889"/>
    <cellStyle name="Normal 3 3 2 9 3 3 3" xfId="19160"/>
    <cellStyle name="Normal 3 3 2 9 3 3 3 2" xfId="49072"/>
    <cellStyle name="Normal 3 3 2 9 3 3 4" xfId="37888"/>
    <cellStyle name="Normal 3 3 2 9 3 4" xfId="7976"/>
    <cellStyle name="Normal 3 3 2 9 3 4 2" xfId="26635"/>
    <cellStyle name="Normal 3 3 2 9 3 4 2 2" xfId="56547"/>
    <cellStyle name="Normal 3 3 2 9 3 4 3" xfId="37890"/>
    <cellStyle name="Normal 3 3 2 9 3 5" xfId="19157"/>
    <cellStyle name="Normal 3 3 2 9 3 5 2" xfId="49069"/>
    <cellStyle name="Normal 3 3 2 9 3 6" xfId="37883"/>
    <cellStyle name="Normal 3 3 2 9 4" xfId="7977"/>
    <cellStyle name="Normal 3 3 2 9 4 2" xfId="7978"/>
    <cellStyle name="Normal 3 3 2 9 4 2 2" xfId="7979"/>
    <cellStyle name="Normal 3 3 2 9 4 2 2 2" xfId="26640"/>
    <cellStyle name="Normal 3 3 2 9 4 2 2 2 2" xfId="56552"/>
    <cellStyle name="Normal 3 3 2 9 4 2 2 3" xfId="37893"/>
    <cellStyle name="Normal 3 3 2 9 4 2 3" xfId="19162"/>
    <cellStyle name="Normal 3 3 2 9 4 2 3 2" xfId="49074"/>
    <cellStyle name="Normal 3 3 2 9 4 2 4" xfId="37892"/>
    <cellStyle name="Normal 3 3 2 9 4 3" xfId="7980"/>
    <cellStyle name="Normal 3 3 2 9 4 3 2" xfId="26639"/>
    <cellStyle name="Normal 3 3 2 9 4 3 2 2" xfId="56551"/>
    <cellStyle name="Normal 3 3 2 9 4 3 3" xfId="37894"/>
    <cellStyle name="Normal 3 3 2 9 4 4" xfId="19161"/>
    <cellStyle name="Normal 3 3 2 9 4 4 2" xfId="49073"/>
    <cellStyle name="Normal 3 3 2 9 4 5" xfId="37891"/>
    <cellStyle name="Normal 3 3 2 9 5" xfId="7981"/>
    <cellStyle name="Normal 3 3 2 9 5 2" xfId="7982"/>
    <cellStyle name="Normal 3 3 2 9 5 2 2" xfId="26641"/>
    <cellStyle name="Normal 3 3 2 9 5 2 2 2" xfId="56553"/>
    <cellStyle name="Normal 3 3 2 9 5 2 3" xfId="37896"/>
    <cellStyle name="Normal 3 3 2 9 5 3" xfId="19163"/>
    <cellStyle name="Normal 3 3 2 9 5 3 2" xfId="49075"/>
    <cellStyle name="Normal 3 3 2 9 5 4" xfId="37895"/>
    <cellStyle name="Normal 3 3 2 9 6" xfId="7983"/>
    <cellStyle name="Normal 3 3 2 9 6 2" xfId="22683"/>
    <cellStyle name="Normal 3 3 2 9 6 2 2" xfId="52595"/>
    <cellStyle name="Normal 3 3 2 9 6 3" xfId="37897"/>
    <cellStyle name="Normal 3 3 2 9 7" xfId="15205"/>
    <cellStyle name="Normal 3 3 2 9 7 2" xfId="45117"/>
    <cellStyle name="Normal 3 3 2 9 8" xfId="30161"/>
    <cellStyle name="Normal 3 3 20" xfId="30034"/>
    <cellStyle name="Normal 3 3 21" xfId="59961"/>
    <cellStyle name="Normal 3 3 3" xfId="72"/>
    <cellStyle name="Normal 3 3 3 10" xfId="7984"/>
    <cellStyle name="Normal 3 3 3 10 2" xfId="7985"/>
    <cellStyle name="Normal 3 3 3 10 2 2" xfId="7986"/>
    <cellStyle name="Normal 3 3 3 10 2 2 2" xfId="7987"/>
    <cellStyle name="Normal 3 3 3 10 2 2 2 2" xfId="26644"/>
    <cellStyle name="Normal 3 3 3 10 2 2 2 2 2" xfId="56556"/>
    <cellStyle name="Normal 3 3 3 10 2 2 2 3" xfId="37901"/>
    <cellStyle name="Normal 3 3 3 10 2 2 3" xfId="19166"/>
    <cellStyle name="Normal 3 3 3 10 2 2 3 2" xfId="49078"/>
    <cellStyle name="Normal 3 3 3 10 2 2 4" xfId="37900"/>
    <cellStyle name="Normal 3 3 3 10 2 3" xfId="7988"/>
    <cellStyle name="Normal 3 3 3 10 2 3 2" xfId="26643"/>
    <cellStyle name="Normal 3 3 3 10 2 3 2 2" xfId="56555"/>
    <cellStyle name="Normal 3 3 3 10 2 3 3" xfId="37902"/>
    <cellStyle name="Normal 3 3 3 10 2 4" xfId="19165"/>
    <cellStyle name="Normal 3 3 3 10 2 4 2" xfId="49077"/>
    <cellStyle name="Normal 3 3 3 10 2 5" xfId="37899"/>
    <cellStyle name="Normal 3 3 3 10 3" xfId="7989"/>
    <cellStyle name="Normal 3 3 3 10 3 2" xfId="7990"/>
    <cellStyle name="Normal 3 3 3 10 3 2 2" xfId="26645"/>
    <cellStyle name="Normal 3 3 3 10 3 2 2 2" xfId="56557"/>
    <cellStyle name="Normal 3 3 3 10 3 2 3" xfId="37904"/>
    <cellStyle name="Normal 3 3 3 10 3 3" xfId="19167"/>
    <cellStyle name="Normal 3 3 3 10 3 3 2" xfId="49079"/>
    <cellStyle name="Normal 3 3 3 10 3 4" xfId="37903"/>
    <cellStyle name="Normal 3 3 3 10 4" xfId="7991"/>
    <cellStyle name="Normal 3 3 3 10 4 2" xfId="26642"/>
    <cellStyle name="Normal 3 3 3 10 4 2 2" xfId="56554"/>
    <cellStyle name="Normal 3 3 3 10 4 3" xfId="37905"/>
    <cellStyle name="Normal 3 3 3 10 5" xfId="19164"/>
    <cellStyle name="Normal 3 3 3 10 5 2" xfId="49076"/>
    <cellStyle name="Normal 3 3 3 10 6" xfId="37898"/>
    <cellStyle name="Normal 3 3 3 11" xfId="7992"/>
    <cellStyle name="Normal 3 3 3 11 2" xfId="7993"/>
    <cellStyle name="Normal 3 3 3 11 2 2" xfId="7994"/>
    <cellStyle name="Normal 3 3 3 11 2 2 2" xfId="7995"/>
    <cellStyle name="Normal 3 3 3 11 2 2 2 2" xfId="26648"/>
    <cellStyle name="Normal 3 3 3 11 2 2 2 2 2" xfId="56560"/>
    <cellStyle name="Normal 3 3 3 11 2 2 2 3" xfId="37909"/>
    <cellStyle name="Normal 3 3 3 11 2 2 3" xfId="19170"/>
    <cellStyle name="Normal 3 3 3 11 2 2 3 2" xfId="49082"/>
    <cellStyle name="Normal 3 3 3 11 2 2 4" xfId="37908"/>
    <cellStyle name="Normal 3 3 3 11 2 3" xfId="7996"/>
    <cellStyle name="Normal 3 3 3 11 2 3 2" xfId="26647"/>
    <cellStyle name="Normal 3 3 3 11 2 3 2 2" xfId="56559"/>
    <cellStyle name="Normal 3 3 3 11 2 3 3" xfId="37910"/>
    <cellStyle name="Normal 3 3 3 11 2 4" xfId="19169"/>
    <cellStyle name="Normal 3 3 3 11 2 4 2" xfId="49081"/>
    <cellStyle name="Normal 3 3 3 11 2 5" xfId="37907"/>
    <cellStyle name="Normal 3 3 3 11 3" xfId="7997"/>
    <cellStyle name="Normal 3 3 3 11 3 2" xfId="7998"/>
    <cellStyle name="Normal 3 3 3 11 3 2 2" xfId="26649"/>
    <cellStyle name="Normal 3 3 3 11 3 2 2 2" xfId="56561"/>
    <cellStyle name="Normal 3 3 3 11 3 2 3" xfId="37912"/>
    <cellStyle name="Normal 3 3 3 11 3 3" xfId="19171"/>
    <cellStyle name="Normal 3 3 3 11 3 3 2" xfId="49083"/>
    <cellStyle name="Normal 3 3 3 11 3 4" xfId="37911"/>
    <cellStyle name="Normal 3 3 3 11 4" xfId="7999"/>
    <cellStyle name="Normal 3 3 3 11 4 2" xfId="26646"/>
    <cellStyle name="Normal 3 3 3 11 4 2 2" xfId="56558"/>
    <cellStyle name="Normal 3 3 3 11 4 3" xfId="37913"/>
    <cellStyle name="Normal 3 3 3 11 5" xfId="19168"/>
    <cellStyle name="Normal 3 3 3 11 5 2" xfId="49080"/>
    <cellStyle name="Normal 3 3 3 11 6" xfId="37906"/>
    <cellStyle name="Normal 3 3 3 12" xfId="8000"/>
    <cellStyle name="Normal 3 3 3 12 2" xfId="8001"/>
    <cellStyle name="Normal 3 3 3 12 2 2" xfId="8002"/>
    <cellStyle name="Normal 3 3 3 12 2 2 2" xfId="26651"/>
    <cellStyle name="Normal 3 3 3 12 2 2 2 2" xfId="56563"/>
    <cellStyle name="Normal 3 3 3 12 2 2 3" xfId="37916"/>
    <cellStyle name="Normal 3 3 3 12 2 3" xfId="19173"/>
    <cellStyle name="Normal 3 3 3 12 2 3 2" xfId="49085"/>
    <cellStyle name="Normal 3 3 3 12 2 4" xfId="37915"/>
    <cellStyle name="Normal 3 3 3 12 3" xfId="8003"/>
    <cellStyle name="Normal 3 3 3 12 3 2" xfId="26650"/>
    <cellStyle name="Normal 3 3 3 12 3 2 2" xfId="56562"/>
    <cellStyle name="Normal 3 3 3 12 3 3" xfId="37917"/>
    <cellStyle name="Normal 3 3 3 12 4" xfId="19172"/>
    <cellStyle name="Normal 3 3 3 12 4 2" xfId="49084"/>
    <cellStyle name="Normal 3 3 3 12 5" xfId="37914"/>
    <cellStyle name="Normal 3 3 3 13" xfId="8004"/>
    <cellStyle name="Normal 3 3 3 13 2" xfId="8005"/>
    <cellStyle name="Normal 3 3 3 13 2 2" xfId="26652"/>
    <cellStyle name="Normal 3 3 3 13 2 2 2" xfId="56564"/>
    <cellStyle name="Normal 3 3 3 13 2 3" xfId="37919"/>
    <cellStyle name="Normal 3 3 3 13 3" xfId="19174"/>
    <cellStyle name="Normal 3 3 3 13 3 2" xfId="49086"/>
    <cellStyle name="Normal 3 3 3 13 4" xfId="37918"/>
    <cellStyle name="Normal 3 3 3 14" xfId="8006"/>
    <cellStyle name="Normal 3 3 3 14 2" xfId="22562"/>
    <cellStyle name="Normal 3 3 3 14 2 2" xfId="52474"/>
    <cellStyle name="Normal 3 3 3 14 3" xfId="37920"/>
    <cellStyle name="Normal 3 3 3 15" xfId="15084"/>
    <cellStyle name="Normal 3 3 3 15 2" xfId="44996"/>
    <cellStyle name="Normal 3 3 3 16" xfId="30040"/>
    <cellStyle name="Normal 3 3 3 17" xfId="59969"/>
    <cellStyle name="Normal 3 3 3 2" xfId="96"/>
    <cellStyle name="Normal 3 3 3 2 10" xfId="8007"/>
    <cellStyle name="Normal 3 3 3 2 10 2" xfId="8008"/>
    <cellStyle name="Normal 3 3 3 2 10 2 2" xfId="8009"/>
    <cellStyle name="Normal 3 3 3 2 10 2 2 2" xfId="8010"/>
    <cellStyle name="Normal 3 3 3 2 10 2 2 2 2" xfId="26655"/>
    <cellStyle name="Normal 3 3 3 2 10 2 2 2 2 2" xfId="56567"/>
    <cellStyle name="Normal 3 3 3 2 10 2 2 2 3" xfId="37924"/>
    <cellStyle name="Normal 3 3 3 2 10 2 2 3" xfId="19177"/>
    <cellStyle name="Normal 3 3 3 2 10 2 2 3 2" xfId="49089"/>
    <cellStyle name="Normal 3 3 3 2 10 2 2 4" xfId="37923"/>
    <cellStyle name="Normal 3 3 3 2 10 2 3" xfId="8011"/>
    <cellStyle name="Normal 3 3 3 2 10 2 3 2" xfId="26654"/>
    <cellStyle name="Normal 3 3 3 2 10 2 3 2 2" xfId="56566"/>
    <cellStyle name="Normal 3 3 3 2 10 2 3 3" xfId="37925"/>
    <cellStyle name="Normal 3 3 3 2 10 2 4" xfId="19176"/>
    <cellStyle name="Normal 3 3 3 2 10 2 4 2" xfId="49088"/>
    <cellStyle name="Normal 3 3 3 2 10 2 5" xfId="37922"/>
    <cellStyle name="Normal 3 3 3 2 10 3" xfId="8012"/>
    <cellStyle name="Normal 3 3 3 2 10 3 2" xfId="8013"/>
    <cellStyle name="Normal 3 3 3 2 10 3 2 2" xfId="26656"/>
    <cellStyle name="Normal 3 3 3 2 10 3 2 2 2" xfId="56568"/>
    <cellStyle name="Normal 3 3 3 2 10 3 2 3" xfId="37927"/>
    <cellStyle name="Normal 3 3 3 2 10 3 3" xfId="19178"/>
    <cellStyle name="Normal 3 3 3 2 10 3 3 2" xfId="49090"/>
    <cellStyle name="Normal 3 3 3 2 10 3 4" xfId="37926"/>
    <cellStyle name="Normal 3 3 3 2 10 4" xfId="8014"/>
    <cellStyle name="Normal 3 3 3 2 10 4 2" xfId="26653"/>
    <cellStyle name="Normal 3 3 3 2 10 4 2 2" xfId="56565"/>
    <cellStyle name="Normal 3 3 3 2 10 4 3" xfId="37928"/>
    <cellStyle name="Normal 3 3 3 2 10 5" xfId="19175"/>
    <cellStyle name="Normal 3 3 3 2 10 5 2" xfId="49087"/>
    <cellStyle name="Normal 3 3 3 2 10 6" xfId="37921"/>
    <cellStyle name="Normal 3 3 3 2 11" xfId="8015"/>
    <cellStyle name="Normal 3 3 3 2 11 2" xfId="8016"/>
    <cellStyle name="Normal 3 3 3 2 11 2 2" xfId="8017"/>
    <cellStyle name="Normal 3 3 3 2 11 2 2 2" xfId="26658"/>
    <cellStyle name="Normal 3 3 3 2 11 2 2 2 2" xfId="56570"/>
    <cellStyle name="Normal 3 3 3 2 11 2 2 3" xfId="37931"/>
    <cellStyle name="Normal 3 3 3 2 11 2 3" xfId="19180"/>
    <cellStyle name="Normal 3 3 3 2 11 2 3 2" xfId="49092"/>
    <cellStyle name="Normal 3 3 3 2 11 2 4" xfId="37930"/>
    <cellStyle name="Normal 3 3 3 2 11 3" xfId="8018"/>
    <cellStyle name="Normal 3 3 3 2 11 3 2" xfId="26657"/>
    <cellStyle name="Normal 3 3 3 2 11 3 2 2" xfId="56569"/>
    <cellStyle name="Normal 3 3 3 2 11 3 3" xfId="37932"/>
    <cellStyle name="Normal 3 3 3 2 11 4" xfId="19179"/>
    <cellStyle name="Normal 3 3 3 2 11 4 2" xfId="49091"/>
    <cellStyle name="Normal 3 3 3 2 11 5" xfId="37929"/>
    <cellStyle name="Normal 3 3 3 2 12" xfId="8019"/>
    <cellStyle name="Normal 3 3 3 2 12 2" xfId="8020"/>
    <cellStyle name="Normal 3 3 3 2 12 2 2" xfId="26659"/>
    <cellStyle name="Normal 3 3 3 2 12 2 2 2" xfId="56571"/>
    <cellStyle name="Normal 3 3 3 2 12 2 3" xfId="37934"/>
    <cellStyle name="Normal 3 3 3 2 12 3" xfId="19181"/>
    <cellStyle name="Normal 3 3 3 2 12 3 2" xfId="49093"/>
    <cellStyle name="Normal 3 3 3 2 12 4" xfId="37933"/>
    <cellStyle name="Normal 3 3 3 2 13" xfId="8021"/>
    <cellStyle name="Normal 3 3 3 2 13 2" xfId="22586"/>
    <cellStyle name="Normal 3 3 3 2 13 2 2" xfId="52498"/>
    <cellStyle name="Normal 3 3 3 2 13 3" xfId="37935"/>
    <cellStyle name="Normal 3 3 3 2 14" xfId="15108"/>
    <cellStyle name="Normal 3 3 3 2 14 2" xfId="45020"/>
    <cellStyle name="Normal 3 3 3 2 15" xfId="30064"/>
    <cellStyle name="Normal 3 3 3 2 16" xfId="59970"/>
    <cellStyle name="Normal 3 3 3 2 2" xfId="154"/>
    <cellStyle name="Normal 3 3 3 2 2 10" xfId="8022"/>
    <cellStyle name="Normal 3 3 3 2 2 10 2" xfId="8023"/>
    <cellStyle name="Normal 3 3 3 2 2 10 2 2" xfId="26660"/>
    <cellStyle name="Normal 3 3 3 2 2 10 2 2 2" xfId="56572"/>
    <cellStyle name="Normal 3 3 3 2 2 10 2 3" xfId="37937"/>
    <cellStyle name="Normal 3 3 3 2 2 10 3" xfId="19182"/>
    <cellStyle name="Normal 3 3 3 2 2 10 3 2" xfId="49094"/>
    <cellStyle name="Normal 3 3 3 2 2 10 4" xfId="37936"/>
    <cellStyle name="Normal 3 3 3 2 2 11" xfId="8024"/>
    <cellStyle name="Normal 3 3 3 2 2 11 2" xfId="22618"/>
    <cellStyle name="Normal 3 3 3 2 2 11 2 2" xfId="52530"/>
    <cellStyle name="Normal 3 3 3 2 2 11 3" xfId="37938"/>
    <cellStyle name="Normal 3 3 3 2 2 12" xfId="15140"/>
    <cellStyle name="Normal 3 3 3 2 2 12 2" xfId="45052"/>
    <cellStyle name="Normal 3 3 3 2 2 13" xfId="30096"/>
    <cellStyle name="Normal 3 3 3 2 2 14" xfId="60013"/>
    <cellStyle name="Normal 3 3 3 2 2 2" xfId="408"/>
    <cellStyle name="Normal 3 3 3 2 2 2 2" xfId="8025"/>
    <cellStyle name="Normal 3 3 3 2 2 2 2 2" xfId="8026"/>
    <cellStyle name="Normal 3 3 3 2 2 2 2 2 2" xfId="8027"/>
    <cellStyle name="Normal 3 3 3 2 2 2 2 2 2 2" xfId="8028"/>
    <cellStyle name="Normal 3 3 3 2 2 2 2 2 2 2 2" xfId="26663"/>
    <cellStyle name="Normal 3 3 3 2 2 2 2 2 2 2 2 2" xfId="56575"/>
    <cellStyle name="Normal 3 3 3 2 2 2 2 2 2 2 3" xfId="37942"/>
    <cellStyle name="Normal 3 3 3 2 2 2 2 2 2 3" xfId="19185"/>
    <cellStyle name="Normal 3 3 3 2 2 2 2 2 2 3 2" xfId="49097"/>
    <cellStyle name="Normal 3 3 3 2 2 2 2 2 2 4" xfId="37941"/>
    <cellStyle name="Normal 3 3 3 2 2 2 2 2 3" xfId="8029"/>
    <cellStyle name="Normal 3 3 3 2 2 2 2 2 3 2" xfId="26662"/>
    <cellStyle name="Normal 3 3 3 2 2 2 2 2 3 2 2" xfId="56574"/>
    <cellStyle name="Normal 3 3 3 2 2 2 2 2 3 3" xfId="37943"/>
    <cellStyle name="Normal 3 3 3 2 2 2 2 2 4" xfId="19184"/>
    <cellStyle name="Normal 3 3 3 2 2 2 2 2 4 2" xfId="49096"/>
    <cellStyle name="Normal 3 3 3 2 2 2 2 2 5" xfId="37940"/>
    <cellStyle name="Normal 3 3 3 2 2 2 2 3" xfId="8030"/>
    <cellStyle name="Normal 3 3 3 2 2 2 2 3 2" xfId="8031"/>
    <cellStyle name="Normal 3 3 3 2 2 2 2 3 2 2" xfId="26664"/>
    <cellStyle name="Normal 3 3 3 2 2 2 2 3 2 2 2" xfId="56576"/>
    <cellStyle name="Normal 3 3 3 2 2 2 2 3 2 3" xfId="37945"/>
    <cellStyle name="Normal 3 3 3 2 2 2 2 3 3" xfId="19186"/>
    <cellStyle name="Normal 3 3 3 2 2 2 2 3 3 2" xfId="49098"/>
    <cellStyle name="Normal 3 3 3 2 2 2 2 3 4" xfId="37944"/>
    <cellStyle name="Normal 3 3 3 2 2 2 2 4" xfId="8032"/>
    <cellStyle name="Normal 3 3 3 2 2 2 2 4 2" xfId="26661"/>
    <cellStyle name="Normal 3 3 3 2 2 2 2 4 2 2" xfId="56573"/>
    <cellStyle name="Normal 3 3 3 2 2 2 2 4 3" xfId="37946"/>
    <cellStyle name="Normal 3 3 3 2 2 2 2 5" xfId="19183"/>
    <cellStyle name="Normal 3 3 3 2 2 2 2 5 2" xfId="49095"/>
    <cellStyle name="Normal 3 3 3 2 2 2 2 6" xfId="37939"/>
    <cellStyle name="Normal 3 3 3 2 2 2 3" xfId="8033"/>
    <cellStyle name="Normal 3 3 3 2 2 2 3 2" xfId="8034"/>
    <cellStyle name="Normal 3 3 3 2 2 2 3 2 2" xfId="8035"/>
    <cellStyle name="Normal 3 3 3 2 2 2 3 2 2 2" xfId="8036"/>
    <cellStyle name="Normal 3 3 3 2 2 2 3 2 2 2 2" xfId="26667"/>
    <cellStyle name="Normal 3 3 3 2 2 2 3 2 2 2 2 2" xfId="56579"/>
    <cellStyle name="Normal 3 3 3 2 2 2 3 2 2 2 3" xfId="37950"/>
    <cellStyle name="Normal 3 3 3 2 2 2 3 2 2 3" xfId="19189"/>
    <cellStyle name="Normal 3 3 3 2 2 2 3 2 2 3 2" xfId="49101"/>
    <cellStyle name="Normal 3 3 3 2 2 2 3 2 2 4" xfId="37949"/>
    <cellStyle name="Normal 3 3 3 2 2 2 3 2 3" xfId="8037"/>
    <cellStyle name="Normal 3 3 3 2 2 2 3 2 3 2" xfId="26666"/>
    <cellStyle name="Normal 3 3 3 2 2 2 3 2 3 2 2" xfId="56578"/>
    <cellStyle name="Normal 3 3 3 2 2 2 3 2 3 3" xfId="37951"/>
    <cellStyle name="Normal 3 3 3 2 2 2 3 2 4" xfId="19188"/>
    <cellStyle name="Normal 3 3 3 2 2 2 3 2 4 2" xfId="49100"/>
    <cellStyle name="Normal 3 3 3 2 2 2 3 2 5" xfId="37948"/>
    <cellStyle name="Normal 3 3 3 2 2 2 3 3" xfId="8038"/>
    <cellStyle name="Normal 3 3 3 2 2 2 3 3 2" xfId="8039"/>
    <cellStyle name="Normal 3 3 3 2 2 2 3 3 2 2" xfId="26668"/>
    <cellStyle name="Normal 3 3 3 2 2 2 3 3 2 2 2" xfId="56580"/>
    <cellStyle name="Normal 3 3 3 2 2 2 3 3 2 3" xfId="37953"/>
    <cellStyle name="Normal 3 3 3 2 2 2 3 3 3" xfId="19190"/>
    <cellStyle name="Normal 3 3 3 2 2 2 3 3 3 2" xfId="49102"/>
    <cellStyle name="Normal 3 3 3 2 2 2 3 3 4" xfId="37952"/>
    <cellStyle name="Normal 3 3 3 2 2 2 3 4" xfId="8040"/>
    <cellStyle name="Normal 3 3 3 2 2 2 3 4 2" xfId="26665"/>
    <cellStyle name="Normal 3 3 3 2 2 2 3 4 2 2" xfId="56577"/>
    <cellStyle name="Normal 3 3 3 2 2 2 3 4 3" xfId="37954"/>
    <cellStyle name="Normal 3 3 3 2 2 2 3 5" xfId="19187"/>
    <cellStyle name="Normal 3 3 3 2 2 2 3 5 2" xfId="49099"/>
    <cellStyle name="Normal 3 3 3 2 2 2 3 6" xfId="37947"/>
    <cellStyle name="Normal 3 3 3 2 2 2 4" xfId="8041"/>
    <cellStyle name="Normal 3 3 3 2 2 2 4 2" xfId="8042"/>
    <cellStyle name="Normal 3 3 3 2 2 2 4 2 2" xfId="8043"/>
    <cellStyle name="Normal 3 3 3 2 2 2 4 2 2 2" xfId="26670"/>
    <cellStyle name="Normal 3 3 3 2 2 2 4 2 2 2 2" xfId="56582"/>
    <cellStyle name="Normal 3 3 3 2 2 2 4 2 2 3" xfId="37957"/>
    <cellStyle name="Normal 3 3 3 2 2 2 4 2 3" xfId="19192"/>
    <cellStyle name="Normal 3 3 3 2 2 2 4 2 3 2" xfId="49104"/>
    <cellStyle name="Normal 3 3 3 2 2 2 4 2 4" xfId="37956"/>
    <cellStyle name="Normal 3 3 3 2 2 2 4 3" xfId="8044"/>
    <cellStyle name="Normal 3 3 3 2 2 2 4 3 2" xfId="26669"/>
    <cellStyle name="Normal 3 3 3 2 2 2 4 3 2 2" xfId="56581"/>
    <cellStyle name="Normal 3 3 3 2 2 2 4 3 3" xfId="37958"/>
    <cellStyle name="Normal 3 3 3 2 2 2 4 4" xfId="19191"/>
    <cellStyle name="Normal 3 3 3 2 2 2 4 4 2" xfId="49103"/>
    <cellStyle name="Normal 3 3 3 2 2 2 4 5" xfId="37955"/>
    <cellStyle name="Normal 3 3 3 2 2 2 5" xfId="8045"/>
    <cellStyle name="Normal 3 3 3 2 2 2 5 2" xfId="8046"/>
    <cellStyle name="Normal 3 3 3 2 2 2 5 2 2" xfId="26671"/>
    <cellStyle name="Normal 3 3 3 2 2 2 5 2 2 2" xfId="56583"/>
    <cellStyle name="Normal 3 3 3 2 2 2 5 2 3" xfId="37960"/>
    <cellStyle name="Normal 3 3 3 2 2 2 5 3" xfId="19193"/>
    <cellStyle name="Normal 3 3 3 2 2 2 5 3 2" xfId="49105"/>
    <cellStyle name="Normal 3 3 3 2 2 2 5 4" xfId="37959"/>
    <cellStyle name="Normal 3 3 3 2 2 2 6" xfId="8047"/>
    <cellStyle name="Normal 3 3 3 2 2 2 6 2" xfId="22871"/>
    <cellStyle name="Normal 3 3 3 2 2 2 6 2 2" xfId="52783"/>
    <cellStyle name="Normal 3 3 3 2 2 2 6 3" xfId="37961"/>
    <cellStyle name="Normal 3 3 3 2 2 2 7" xfId="15393"/>
    <cellStyle name="Normal 3 3 3 2 2 2 7 2" xfId="45305"/>
    <cellStyle name="Normal 3 3 3 2 2 2 8" xfId="30349"/>
    <cellStyle name="Normal 3 3 3 2 2 3" xfId="285"/>
    <cellStyle name="Normal 3 3 3 2 2 3 2" xfId="8048"/>
    <cellStyle name="Normal 3 3 3 2 2 3 2 2" xfId="8049"/>
    <cellStyle name="Normal 3 3 3 2 2 3 2 2 2" xfId="8050"/>
    <cellStyle name="Normal 3 3 3 2 2 3 2 2 2 2" xfId="8051"/>
    <cellStyle name="Normal 3 3 3 2 2 3 2 2 2 2 2" xfId="26674"/>
    <cellStyle name="Normal 3 3 3 2 2 3 2 2 2 2 2 2" xfId="56586"/>
    <cellStyle name="Normal 3 3 3 2 2 3 2 2 2 2 3" xfId="37965"/>
    <cellStyle name="Normal 3 3 3 2 2 3 2 2 2 3" xfId="19196"/>
    <cellStyle name="Normal 3 3 3 2 2 3 2 2 2 3 2" xfId="49108"/>
    <cellStyle name="Normal 3 3 3 2 2 3 2 2 2 4" xfId="37964"/>
    <cellStyle name="Normal 3 3 3 2 2 3 2 2 3" xfId="8052"/>
    <cellStyle name="Normal 3 3 3 2 2 3 2 2 3 2" xfId="26673"/>
    <cellStyle name="Normal 3 3 3 2 2 3 2 2 3 2 2" xfId="56585"/>
    <cellStyle name="Normal 3 3 3 2 2 3 2 2 3 3" xfId="37966"/>
    <cellStyle name="Normal 3 3 3 2 2 3 2 2 4" xfId="19195"/>
    <cellStyle name="Normal 3 3 3 2 2 3 2 2 4 2" xfId="49107"/>
    <cellStyle name="Normal 3 3 3 2 2 3 2 2 5" xfId="37963"/>
    <cellStyle name="Normal 3 3 3 2 2 3 2 3" xfId="8053"/>
    <cellStyle name="Normal 3 3 3 2 2 3 2 3 2" xfId="8054"/>
    <cellStyle name="Normal 3 3 3 2 2 3 2 3 2 2" xfId="26675"/>
    <cellStyle name="Normal 3 3 3 2 2 3 2 3 2 2 2" xfId="56587"/>
    <cellStyle name="Normal 3 3 3 2 2 3 2 3 2 3" xfId="37968"/>
    <cellStyle name="Normal 3 3 3 2 2 3 2 3 3" xfId="19197"/>
    <cellStyle name="Normal 3 3 3 2 2 3 2 3 3 2" xfId="49109"/>
    <cellStyle name="Normal 3 3 3 2 2 3 2 3 4" xfId="37967"/>
    <cellStyle name="Normal 3 3 3 2 2 3 2 4" xfId="8055"/>
    <cellStyle name="Normal 3 3 3 2 2 3 2 4 2" xfId="26672"/>
    <cellStyle name="Normal 3 3 3 2 2 3 2 4 2 2" xfId="56584"/>
    <cellStyle name="Normal 3 3 3 2 2 3 2 4 3" xfId="37969"/>
    <cellStyle name="Normal 3 3 3 2 2 3 2 5" xfId="19194"/>
    <cellStyle name="Normal 3 3 3 2 2 3 2 5 2" xfId="49106"/>
    <cellStyle name="Normal 3 3 3 2 2 3 2 6" xfId="37962"/>
    <cellStyle name="Normal 3 3 3 2 2 3 3" xfId="8056"/>
    <cellStyle name="Normal 3 3 3 2 2 3 3 2" xfId="8057"/>
    <cellStyle name="Normal 3 3 3 2 2 3 3 2 2" xfId="8058"/>
    <cellStyle name="Normal 3 3 3 2 2 3 3 2 2 2" xfId="8059"/>
    <cellStyle name="Normal 3 3 3 2 2 3 3 2 2 2 2" xfId="26678"/>
    <cellStyle name="Normal 3 3 3 2 2 3 3 2 2 2 2 2" xfId="56590"/>
    <cellStyle name="Normal 3 3 3 2 2 3 3 2 2 2 3" xfId="37973"/>
    <cellStyle name="Normal 3 3 3 2 2 3 3 2 2 3" xfId="19200"/>
    <cellStyle name="Normal 3 3 3 2 2 3 3 2 2 3 2" xfId="49112"/>
    <cellStyle name="Normal 3 3 3 2 2 3 3 2 2 4" xfId="37972"/>
    <cellStyle name="Normal 3 3 3 2 2 3 3 2 3" xfId="8060"/>
    <cellStyle name="Normal 3 3 3 2 2 3 3 2 3 2" xfId="26677"/>
    <cellStyle name="Normal 3 3 3 2 2 3 3 2 3 2 2" xfId="56589"/>
    <cellStyle name="Normal 3 3 3 2 2 3 3 2 3 3" xfId="37974"/>
    <cellStyle name="Normal 3 3 3 2 2 3 3 2 4" xfId="19199"/>
    <cellStyle name="Normal 3 3 3 2 2 3 3 2 4 2" xfId="49111"/>
    <cellStyle name="Normal 3 3 3 2 2 3 3 2 5" xfId="37971"/>
    <cellStyle name="Normal 3 3 3 2 2 3 3 3" xfId="8061"/>
    <cellStyle name="Normal 3 3 3 2 2 3 3 3 2" xfId="8062"/>
    <cellStyle name="Normal 3 3 3 2 2 3 3 3 2 2" xfId="26679"/>
    <cellStyle name="Normal 3 3 3 2 2 3 3 3 2 2 2" xfId="56591"/>
    <cellStyle name="Normal 3 3 3 2 2 3 3 3 2 3" xfId="37976"/>
    <cellStyle name="Normal 3 3 3 2 2 3 3 3 3" xfId="19201"/>
    <cellStyle name="Normal 3 3 3 2 2 3 3 3 3 2" xfId="49113"/>
    <cellStyle name="Normal 3 3 3 2 2 3 3 3 4" xfId="37975"/>
    <cellStyle name="Normal 3 3 3 2 2 3 3 4" xfId="8063"/>
    <cellStyle name="Normal 3 3 3 2 2 3 3 4 2" xfId="26676"/>
    <cellStyle name="Normal 3 3 3 2 2 3 3 4 2 2" xfId="56588"/>
    <cellStyle name="Normal 3 3 3 2 2 3 3 4 3" xfId="37977"/>
    <cellStyle name="Normal 3 3 3 2 2 3 3 5" xfId="19198"/>
    <cellStyle name="Normal 3 3 3 2 2 3 3 5 2" xfId="49110"/>
    <cellStyle name="Normal 3 3 3 2 2 3 3 6" xfId="37970"/>
    <cellStyle name="Normal 3 3 3 2 2 3 4" xfId="8064"/>
    <cellStyle name="Normal 3 3 3 2 2 3 4 2" xfId="8065"/>
    <cellStyle name="Normal 3 3 3 2 2 3 4 2 2" xfId="8066"/>
    <cellStyle name="Normal 3 3 3 2 2 3 4 2 2 2" xfId="26681"/>
    <cellStyle name="Normal 3 3 3 2 2 3 4 2 2 2 2" xfId="56593"/>
    <cellStyle name="Normal 3 3 3 2 2 3 4 2 2 3" xfId="37980"/>
    <cellStyle name="Normal 3 3 3 2 2 3 4 2 3" xfId="19203"/>
    <cellStyle name="Normal 3 3 3 2 2 3 4 2 3 2" xfId="49115"/>
    <cellStyle name="Normal 3 3 3 2 2 3 4 2 4" xfId="37979"/>
    <cellStyle name="Normal 3 3 3 2 2 3 4 3" xfId="8067"/>
    <cellStyle name="Normal 3 3 3 2 2 3 4 3 2" xfId="26680"/>
    <cellStyle name="Normal 3 3 3 2 2 3 4 3 2 2" xfId="56592"/>
    <cellStyle name="Normal 3 3 3 2 2 3 4 3 3" xfId="37981"/>
    <cellStyle name="Normal 3 3 3 2 2 3 4 4" xfId="19202"/>
    <cellStyle name="Normal 3 3 3 2 2 3 4 4 2" xfId="49114"/>
    <cellStyle name="Normal 3 3 3 2 2 3 4 5" xfId="37978"/>
    <cellStyle name="Normal 3 3 3 2 2 3 5" xfId="8068"/>
    <cellStyle name="Normal 3 3 3 2 2 3 5 2" xfId="8069"/>
    <cellStyle name="Normal 3 3 3 2 2 3 5 2 2" xfId="26682"/>
    <cellStyle name="Normal 3 3 3 2 2 3 5 2 2 2" xfId="56594"/>
    <cellStyle name="Normal 3 3 3 2 2 3 5 2 3" xfId="37983"/>
    <cellStyle name="Normal 3 3 3 2 2 3 5 3" xfId="19204"/>
    <cellStyle name="Normal 3 3 3 2 2 3 5 3 2" xfId="49116"/>
    <cellStyle name="Normal 3 3 3 2 2 3 5 4" xfId="37982"/>
    <cellStyle name="Normal 3 3 3 2 2 3 6" xfId="8070"/>
    <cellStyle name="Normal 3 3 3 2 2 3 6 2" xfId="22749"/>
    <cellStyle name="Normal 3 3 3 2 2 3 6 2 2" xfId="52661"/>
    <cellStyle name="Normal 3 3 3 2 2 3 6 3" xfId="37984"/>
    <cellStyle name="Normal 3 3 3 2 2 3 7" xfId="15271"/>
    <cellStyle name="Normal 3 3 3 2 2 3 7 2" xfId="45183"/>
    <cellStyle name="Normal 3 3 3 2 2 3 8" xfId="30227"/>
    <cellStyle name="Normal 3 3 3 2 2 4" xfId="533"/>
    <cellStyle name="Normal 3 3 3 2 2 4 2" xfId="8071"/>
    <cellStyle name="Normal 3 3 3 2 2 4 2 2" xfId="8072"/>
    <cellStyle name="Normal 3 3 3 2 2 4 2 2 2" xfId="8073"/>
    <cellStyle name="Normal 3 3 3 2 2 4 2 2 2 2" xfId="8074"/>
    <cellStyle name="Normal 3 3 3 2 2 4 2 2 2 2 2" xfId="26685"/>
    <cellStyle name="Normal 3 3 3 2 2 4 2 2 2 2 2 2" xfId="56597"/>
    <cellStyle name="Normal 3 3 3 2 2 4 2 2 2 2 3" xfId="37988"/>
    <cellStyle name="Normal 3 3 3 2 2 4 2 2 2 3" xfId="19207"/>
    <cellStyle name="Normal 3 3 3 2 2 4 2 2 2 3 2" xfId="49119"/>
    <cellStyle name="Normal 3 3 3 2 2 4 2 2 2 4" xfId="37987"/>
    <cellStyle name="Normal 3 3 3 2 2 4 2 2 3" xfId="8075"/>
    <cellStyle name="Normal 3 3 3 2 2 4 2 2 3 2" xfId="26684"/>
    <cellStyle name="Normal 3 3 3 2 2 4 2 2 3 2 2" xfId="56596"/>
    <cellStyle name="Normal 3 3 3 2 2 4 2 2 3 3" xfId="37989"/>
    <cellStyle name="Normal 3 3 3 2 2 4 2 2 4" xfId="19206"/>
    <cellStyle name="Normal 3 3 3 2 2 4 2 2 4 2" xfId="49118"/>
    <cellStyle name="Normal 3 3 3 2 2 4 2 2 5" xfId="37986"/>
    <cellStyle name="Normal 3 3 3 2 2 4 2 3" xfId="8076"/>
    <cellStyle name="Normal 3 3 3 2 2 4 2 3 2" xfId="8077"/>
    <cellStyle name="Normal 3 3 3 2 2 4 2 3 2 2" xfId="26686"/>
    <cellStyle name="Normal 3 3 3 2 2 4 2 3 2 2 2" xfId="56598"/>
    <cellStyle name="Normal 3 3 3 2 2 4 2 3 2 3" xfId="37991"/>
    <cellStyle name="Normal 3 3 3 2 2 4 2 3 3" xfId="19208"/>
    <cellStyle name="Normal 3 3 3 2 2 4 2 3 3 2" xfId="49120"/>
    <cellStyle name="Normal 3 3 3 2 2 4 2 3 4" xfId="37990"/>
    <cellStyle name="Normal 3 3 3 2 2 4 2 4" xfId="8078"/>
    <cellStyle name="Normal 3 3 3 2 2 4 2 4 2" xfId="26683"/>
    <cellStyle name="Normal 3 3 3 2 2 4 2 4 2 2" xfId="56595"/>
    <cellStyle name="Normal 3 3 3 2 2 4 2 4 3" xfId="37992"/>
    <cellStyle name="Normal 3 3 3 2 2 4 2 5" xfId="19205"/>
    <cellStyle name="Normal 3 3 3 2 2 4 2 5 2" xfId="49117"/>
    <cellStyle name="Normal 3 3 3 2 2 4 2 6" xfId="37985"/>
    <cellStyle name="Normal 3 3 3 2 2 4 3" xfId="8079"/>
    <cellStyle name="Normal 3 3 3 2 2 4 3 2" xfId="8080"/>
    <cellStyle name="Normal 3 3 3 2 2 4 3 2 2" xfId="8081"/>
    <cellStyle name="Normal 3 3 3 2 2 4 3 2 2 2" xfId="26688"/>
    <cellStyle name="Normal 3 3 3 2 2 4 3 2 2 2 2" xfId="56600"/>
    <cellStyle name="Normal 3 3 3 2 2 4 3 2 2 3" xfId="37995"/>
    <cellStyle name="Normal 3 3 3 2 2 4 3 2 3" xfId="19210"/>
    <cellStyle name="Normal 3 3 3 2 2 4 3 2 3 2" xfId="49122"/>
    <cellStyle name="Normal 3 3 3 2 2 4 3 2 4" xfId="37994"/>
    <cellStyle name="Normal 3 3 3 2 2 4 3 3" xfId="8082"/>
    <cellStyle name="Normal 3 3 3 2 2 4 3 3 2" xfId="26687"/>
    <cellStyle name="Normal 3 3 3 2 2 4 3 3 2 2" xfId="56599"/>
    <cellStyle name="Normal 3 3 3 2 2 4 3 3 3" xfId="37996"/>
    <cellStyle name="Normal 3 3 3 2 2 4 3 4" xfId="19209"/>
    <cellStyle name="Normal 3 3 3 2 2 4 3 4 2" xfId="49121"/>
    <cellStyle name="Normal 3 3 3 2 2 4 3 5" xfId="37993"/>
    <cellStyle name="Normal 3 3 3 2 2 4 4" xfId="8083"/>
    <cellStyle name="Normal 3 3 3 2 2 4 4 2" xfId="8084"/>
    <cellStyle name="Normal 3 3 3 2 2 4 4 2 2" xfId="26689"/>
    <cellStyle name="Normal 3 3 3 2 2 4 4 2 2 2" xfId="56601"/>
    <cellStyle name="Normal 3 3 3 2 2 4 4 2 3" xfId="37998"/>
    <cellStyle name="Normal 3 3 3 2 2 4 4 3" xfId="19211"/>
    <cellStyle name="Normal 3 3 3 2 2 4 4 3 2" xfId="49123"/>
    <cellStyle name="Normal 3 3 3 2 2 4 4 4" xfId="37997"/>
    <cellStyle name="Normal 3 3 3 2 2 4 5" xfId="8085"/>
    <cellStyle name="Normal 3 3 3 2 2 4 5 2" xfId="22996"/>
    <cellStyle name="Normal 3 3 3 2 2 4 5 2 2" xfId="52908"/>
    <cellStyle name="Normal 3 3 3 2 2 4 5 3" xfId="37999"/>
    <cellStyle name="Normal 3 3 3 2 2 4 6" xfId="15518"/>
    <cellStyle name="Normal 3 3 3 2 2 4 6 2" xfId="45430"/>
    <cellStyle name="Normal 3 3 3 2 2 4 7" xfId="30474"/>
    <cellStyle name="Normal 3 3 3 2 2 5" xfId="658"/>
    <cellStyle name="Normal 3 3 3 2 2 5 2" xfId="8086"/>
    <cellStyle name="Normal 3 3 3 2 2 5 2 2" xfId="8087"/>
    <cellStyle name="Normal 3 3 3 2 2 5 2 2 2" xfId="8088"/>
    <cellStyle name="Normal 3 3 3 2 2 5 2 2 2 2" xfId="8089"/>
    <cellStyle name="Normal 3 3 3 2 2 5 2 2 2 2 2" xfId="26692"/>
    <cellStyle name="Normal 3 3 3 2 2 5 2 2 2 2 2 2" xfId="56604"/>
    <cellStyle name="Normal 3 3 3 2 2 5 2 2 2 2 3" xfId="38003"/>
    <cellStyle name="Normal 3 3 3 2 2 5 2 2 2 3" xfId="19214"/>
    <cellStyle name="Normal 3 3 3 2 2 5 2 2 2 3 2" xfId="49126"/>
    <cellStyle name="Normal 3 3 3 2 2 5 2 2 2 4" xfId="38002"/>
    <cellStyle name="Normal 3 3 3 2 2 5 2 2 3" xfId="8090"/>
    <cellStyle name="Normal 3 3 3 2 2 5 2 2 3 2" xfId="26691"/>
    <cellStyle name="Normal 3 3 3 2 2 5 2 2 3 2 2" xfId="56603"/>
    <cellStyle name="Normal 3 3 3 2 2 5 2 2 3 3" xfId="38004"/>
    <cellStyle name="Normal 3 3 3 2 2 5 2 2 4" xfId="19213"/>
    <cellStyle name="Normal 3 3 3 2 2 5 2 2 4 2" xfId="49125"/>
    <cellStyle name="Normal 3 3 3 2 2 5 2 2 5" xfId="38001"/>
    <cellStyle name="Normal 3 3 3 2 2 5 2 3" xfId="8091"/>
    <cellStyle name="Normal 3 3 3 2 2 5 2 3 2" xfId="8092"/>
    <cellStyle name="Normal 3 3 3 2 2 5 2 3 2 2" xfId="26693"/>
    <cellStyle name="Normal 3 3 3 2 2 5 2 3 2 2 2" xfId="56605"/>
    <cellStyle name="Normal 3 3 3 2 2 5 2 3 2 3" xfId="38006"/>
    <cellStyle name="Normal 3 3 3 2 2 5 2 3 3" xfId="19215"/>
    <cellStyle name="Normal 3 3 3 2 2 5 2 3 3 2" xfId="49127"/>
    <cellStyle name="Normal 3 3 3 2 2 5 2 3 4" xfId="38005"/>
    <cellStyle name="Normal 3 3 3 2 2 5 2 4" xfId="8093"/>
    <cellStyle name="Normal 3 3 3 2 2 5 2 4 2" xfId="26690"/>
    <cellStyle name="Normal 3 3 3 2 2 5 2 4 2 2" xfId="56602"/>
    <cellStyle name="Normal 3 3 3 2 2 5 2 4 3" xfId="38007"/>
    <cellStyle name="Normal 3 3 3 2 2 5 2 5" xfId="19212"/>
    <cellStyle name="Normal 3 3 3 2 2 5 2 5 2" xfId="49124"/>
    <cellStyle name="Normal 3 3 3 2 2 5 2 6" xfId="38000"/>
    <cellStyle name="Normal 3 3 3 2 2 5 3" xfId="8094"/>
    <cellStyle name="Normal 3 3 3 2 2 5 3 2" xfId="8095"/>
    <cellStyle name="Normal 3 3 3 2 2 5 3 2 2" xfId="8096"/>
    <cellStyle name="Normal 3 3 3 2 2 5 3 2 2 2" xfId="26695"/>
    <cellStyle name="Normal 3 3 3 2 2 5 3 2 2 2 2" xfId="56607"/>
    <cellStyle name="Normal 3 3 3 2 2 5 3 2 2 3" xfId="38010"/>
    <cellStyle name="Normal 3 3 3 2 2 5 3 2 3" xfId="19217"/>
    <cellStyle name="Normal 3 3 3 2 2 5 3 2 3 2" xfId="49129"/>
    <cellStyle name="Normal 3 3 3 2 2 5 3 2 4" xfId="38009"/>
    <cellStyle name="Normal 3 3 3 2 2 5 3 3" xfId="8097"/>
    <cellStyle name="Normal 3 3 3 2 2 5 3 3 2" xfId="26694"/>
    <cellStyle name="Normal 3 3 3 2 2 5 3 3 2 2" xfId="56606"/>
    <cellStyle name="Normal 3 3 3 2 2 5 3 3 3" xfId="38011"/>
    <cellStyle name="Normal 3 3 3 2 2 5 3 4" xfId="19216"/>
    <cellStyle name="Normal 3 3 3 2 2 5 3 4 2" xfId="49128"/>
    <cellStyle name="Normal 3 3 3 2 2 5 3 5" xfId="38008"/>
    <cellStyle name="Normal 3 3 3 2 2 5 4" xfId="8098"/>
    <cellStyle name="Normal 3 3 3 2 2 5 4 2" xfId="8099"/>
    <cellStyle name="Normal 3 3 3 2 2 5 4 2 2" xfId="26696"/>
    <cellStyle name="Normal 3 3 3 2 2 5 4 2 2 2" xfId="56608"/>
    <cellStyle name="Normal 3 3 3 2 2 5 4 2 3" xfId="38013"/>
    <cellStyle name="Normal 3 3 3 2 2 5 4 3" xfId="19218"/>
    <cellStyle name="Normal 3 3 3 2 2 5 4 3 2" xfId="49130"/>
    <cellStyle name="Normal 3 3 3 2 2 5 4 4" xfId="38012"/>
    <cellStyle name="Normal 3 3 3 2 2 5 5" xfId="8100"/>
    <cellStyle name="Normal 3 3 3 2 2 5 5 2" xfId="23121"/>
    <cellStyle name="Normal 3 3 3 2 2 5 5 2 2" xfId="53033"/>
    <cellStyle name="Normal 3 3 3 2 2 5 5 3" xfId="38014"/>
    <cellStyle name="Normal 3 3 3 2 2 5 6" xfId="15643"/>
    <cellStyle name="Normal 3 3 3 2 2 5 6 2" xfId="45555"/>
    <cellStyle name="Normal 3 3 3 2 2 5 7" xfId="30599"/>
    <cellStyle name="Normal 3 3 3 2 2 6" xfId="8101"/>
    <cellStyle name="Normal 3 3 3 2 2 6 2" xfId="8102"/>
    <cellStyle name="Normal 3 3 3 2 2 6 2 2" xfId="8103"/>
    <cellStyle name="Normal 3 3 3 2 2 6 2 2 2" xfId="8104"/>
    <cellStyle name="Normal 3 3 3 2 2 6 2 2 2 2" xfId="8105"/>
    <cellStyle name="Normal 3 3 3 2 2 6 2 2 2 2 2" xfId="26700"/>
    <cellStyle name="Normal 3 3 3 2 2 6 2 2 2 2 2 2" xfId="56612"/>
    <cellStyle name="Normal 3 3 3 2 2 6 2 2 2 2 3" xfId="38019"/>
    <cellStyle name="Normal 3 3 3 2 2 6 2 2 2 3" xfId="19222"/>
    <cellStyle name="Normal 3 3 3 2 2 6 2 2 2 3 2" xfId="49134"/>
    <cellStyle name="Normal 3 3 3 2 2 6 2 2 2 4" xfId="38018"/>
    <cellStyle name="Normal 3 3 3 2 2 6 2 2 3" xfId="8106"/>
    <cellStyle name="Normal 3 3 3 2 2 6 2 2 3 2" xfId="26699"/>
    <cellStyle name="Normal 3 3 3 2 2 6 2 2 3 2 2" xfId="56611"/>
    <cellStyle name="Normal 3 3 3 2 2 6 2 2 3 3" xfId="38020"/>
    <cellStyle name="Normal 3 3 3 2 2 6 2 2 4" xfId="19221"/>
    <cellStyle name="Normal 3 3 3 2 2 6 2 2 4 2" xfId="49133"/>
    <cellStyle name="Normal 3 3 3 2 2 6 2 2 5" xfId="38017"/>
    <cellStyle name="Normal 3 3 3 2 2 6 2 3" xfId="8107"/>
    <cellStyle name="Normal 3 3 3 2 2 6 2 3 2" xfId="8108"/>
    <cellStyle name="Normal 3 3 3 2 2 6 2 3 2 2" xfId="26701"/>
    <cellStyle name="Normal 3 3 3 2 2 6 2 3 2 2 2" xfId="56613"/>
    <cellStyle name="Normal 3 3 3 2 2 6 2 3 2 3" xfId="38022"/>
    <cellStyle name="Normal 3 3 3 2 2 6 2 3 3" xfId="19223"/>
    <cellStyle name="Normal 3 3 3 2 2 6 2 3 3 2" xfId="49135"/>
    <cellStyle name="Normal 3 3 3 2 2 6 2 3 4" xfId="38021"/>
    <cellStyle name="Normal 3 3 3 2 2 6 2 4" xfId="8109"/>
    <cellStyle name="Normal 3 3 3 2 2 6 2 4 2" xfId="26698"/>
    <cellStyle name="Normal 3 3 3 2 2 6 2 4 2 2" xfId="56610"/>
    <cellStyle name="Normal 3 3 3 2 2 6 2 4 3" xfId="38023"/>
    <cellStyle name="Normal 3 3 3 2 2 6 2 5" xfId="19220"/>
    <cellStyle name="Normal 3 3 3 2 2 6 2 5 2" xfId="49132"/>
    <cellStyle name="Normal 3 3 3 2 2 6 2 6" xfId="38016"/>
    <cellStyle name="Normal 3 3 3 2 2 6 3" xfId="8110"/>
    <cellStyle name="Normal 3 3 3 2 2 6 3 2" xfId="8111"/>
    <cellStyle name="Normal 3 3 3 2 2 6 3 2 2" xfId="8112"/>
    <cellStyle name="Normal 3 3 3 2 2 6 3 2 2 2" xfId="26703"/>
    <cellStyle name="Normal 3 3 3 2 2 6 3 2 2 2 2" xfId="56615"/>
    <cellStyle name="Normal 3 3 3 2 2 6 3 2 2 3" xfId="38026"/>
    <cellStyle name="Normal 3 3 3 2 2 6 3 2 3" xfId="19225"/>
    <cellStyle name="Normal 3 3 3 2 2 6 3 2 3 2" xfId="49137"/>
    <cellStyle name="Normal 3 3 3 2 2 6 3 2 4" xfId="38025"/>
    <cellStyle name="Normal 3 3 3 2 2 6 3 3" xfId="8113"/>
    <cellStyle name="Normal 3 3 3 2 2 6 3 3 2" xfId="26702"/>
    <cellStyle name="Normal 3 3 3 2 2 6 3 3 2 2" xfId="56614"/>
    <cellStyle name="Normal 3 3 3 2 2 6 3 3 3" xfId="38027"/>
    <cellStyle name="Normal 3 3 3 2 2 6 3 4" xfId="19224"/>
    <cellStyle name="Normal 3 3 3 2 2 6 3 4 2" xfId="49136"/>
    <cellStyle name="Normal 3 3 3 2 2 6 3 5" xfId="38024"/>
    <cellStyle name="Normal 3 3 3 2 2 6 4" xfId="8114"/>
    <cellStyle name="Normal 3 3 3 2 2 6 4 2" xfId="8115"/>
    <cellStyle name="Normal 3 3 3 2 2 6 4 2 2" xfId="26704"/>
    <cellStyle name="Normal 3 3 3 2 2 6 4 2 2 2" xfId="56616"/>
    <cellStyle name="Normal 3 3 3 2 2 6 4 2 3" xfId="38029"/>
    <cellStyle name="Normal 3 3 3 2 2 6 4 3" xfId="19226"/>
    <cellStyle name="Normal 3 3 3 2 2 6 4 3 2" xfId="49138"/>
    <cellStyle name="Normal 3 3 3 2 2 6 4 4" xfId="38028"/>
    <cellStyle name="Normal 3 3 3 2 2 6 5" xfId="8116"/>
    <cellStyle name="Normal 3 3 3 2 2 6 5 2" xfId="26697"/>
    <cellStyle name="Normal 3 3 3 2 2 6 5 2 2" xfId="56609"/>
    <cellStyle name="Normal 3 3 3 2 2 6 5 3" xfId="38030"/>
    <cellStyle name="Normal 3 3 3 2 2 6 6" xfId="19219"/>
    <cellStyle name="Normal 3 3 3 2 2 6 6 2" xfId="49131"/>
    <cellStyle name="Normal 3 3 3 2 2 6 7" xfId="38015"/>
    <cellStyle name="Normal 3 3 3 2 2 7" xfId="8117"/>
    <cellStyle name="Normal 3 3 3 2 2 7 2" xfId="8118"/>
    <cellStyle name="Normal 3 3 3 2 2 7 2 2" xfId="8119"/>
    <cellStyle name="Normal 3 3 3 2 2 7 2 2 2" xfId="8120"/>
    <cellStyle name="Normal 3 3 3 2 2 7 2 2 2 2" xfId="26707"/>
    <cellStyle name="Normal 3 3 3 2 2 7 2 2 2 2 2" xfId="56619"/>
    <cellStyle name="Normal 3 3 3 2 2 7 2 2 2 3" xfId="38034"/>
    <cellStyle name="Normal 3 3 3 2 2 7 2 2 3" xfId="19229"/>
    <cellStyle name="Normal 3 3 3 2 2 7 2 2 3 2" xfId="49141"/>
    <cellStyle name="Normal 3 3 3 2 2 7 2 2 4" xfId="38033"/>
    <cellStyle name="Normal 3 3 3 2 2 7 2 3" xfId="8121"/>
    <cellStyle name="Normal 3 3 3 2 2 7 2 3 2" xfId="26706"/>
    <cellStyle name="Normal 3 3 3 2 2 7 2 3 2 2" xfId="56618"/>
    <cellStyle name="Normal 3 3 3 2 2 7 2 3 3" xfId="38035"/>
    <cellStyle name="Normal 3 3 3 2 2 7 2 4" xfId="19228"/>
    <cellStyle name="Normal 3 3 3 2 2 7 2 4 2" xfId="49140"/>
    <cellStyle name="Normal 3 3 3 2 2 7 2 5" xfId="38032"/>
    <cellStyle name="Normal 3 3 3 2 2 7 3" xfId="8122"/>
    <cellStyle name="Normal 3 3 3 2 2 7 3 2" xfId="8123"/>
    <cellStyle name="Normal 3 3 3 2 2 7 3 2 2" xfId="26708"/>
    <cellStyle name="Normal 3 3 3 2 2 7 3 2 2 2" xfId="56620"/>
    <cellStyle name="Normal 3 3 3 2 2 7 3 2 3" xfId="38037"/>
    <cellStyle name="Normal 3 3 3 2 2 7 3 3" xfId="19230"/>
    <cellStyle name="Normal 3 3 3 2 2 7 3 3 2" xfId="49142"/>
    <cellStyle name="Normal 3 3 3 2 2 7 3 4" xfId="38036"/>
    <cellStyle name="Normal 3 3 3 2 2 7 4" xfId="8124"/>
    <cellStyle name="Normal 3 3 3 2 2 7 4 2" xfId="26705"/>
    <cellStyle name="Normal 3 3 3 2 2 7 4 2 2" xfId="56617"/>
    <cellStyle name="Normal 3 3 3 2 2 7 4 3" xfId="38038"/>
    <cellStyle name="Normal 3 3 3 2 2 7 5" xfId="19227"/>
    <cellStyle name="Normal 3 3 3 2 2 7 5 2" xfId="49139"/>
    <cellStyle name="Normal 3 3 3 2 2 7 6" xfId="38031"/>
    <cellStyle name="Normal 3 3 3 2 2 8" xfId="8125"/>
    <cellStyle name="Normal 3 3 3 2 2 8 2" xfId="8126"/>
    <cellStyle name="Normal 3 3 3 2 2 8 2 2" xfId="8127"/>
    <cellStyle name="Normal 3 3 3 2 2 8 2 2 2" xfId="8128"/>
    <cellStyle name="Normal 3 3 3 2 2 8 2 2 2 2" xfId="26711"/>
    <cellStyle name="Normal 3 3 3 2 2 8 2 2 2 2 2" xfId="56623"/>
    <cellStyle name="Normal 3 3 3 2 2 8 2 2 2 3" xfId="38042"/>
    <cellStyle name="Normal 3 3 3 2 2 8 2 2 3" xfId="19233"/>
    <cellStyle name="Normal 3 3 3 2 2 8 2 2 3 2" xfId="49145"/>
    <cellStyle name="Normal 3 3 3 2 2 8 2 2 4" xfId="38041"/>
    <cellStyle name="Normal 3 3 3 2 2 8 2 3" xfId="8129"/>
    <cellStyle name="Normal 3 3 3 2 2 8 2 3 2" xfId="26710"/>
    <cellStyle name="Normal 3 3 3 2 2 8 2 3 2 2" xfId="56622"/>
    <cellStyle name="Normal 3 3 3 2 2 8 2 3 3" xfId="38043"/>
    <cellStyle name="Normal 3 3 3 2 2 8 2 4" xfId="19232"/>
    <cellStyle name="Normal 3 3 3 2 2 8 2 4 2" xfId="49144"/>
    <cellStyle name="Normal 3 3 3 2 2 8 2 5" xfId="38040"/>
    <cellStyle name="Normal 3 3 3 2 2 8 3" xfId="8130"/>
    <cellStyle name="Normal 3 3 3 2 2 8 3 2" xfId="8131"/>
    <cellStyle name="Normal 3 3 3 2 2 8 3 2 2" xfId="26712"/>
    <cellStyle name="Normal 3 3 3 2 2 8 3 2 2 2" xfId="56624"/>
    <cellStyle name="Normal 3 3 3 2 2 8 3 2 3" xfId="38045"/>
    <cellStyle name="Normal 3 3 3 2 2 8 3 3" xfId="19234"/>
    <cellStyle name="Normal 3 3 3 2 2 8 3 3 2" xfId="49146"/>
    <cellStyle name="Normal 3 3 3 2 2 8 3 4" xfId="38044"/>
    <cellStyle name="Normal 3 3 3 2 2 8 4" xfId="8132"/>
    <cellStyle name="Normal 3 3 3 2 2 8 4 2" xfId="26709"/>
    <cellStyle name="Normal 3 3 3 2 2 8 4 2 2" xfId="56621"/>
    <cellStyle name="Normal 3 3 3 2 2 8 4 3" xfId="38046"/>
    <cellStyle name="Normal 3 3 3 2 2 8 5" xfId="19231"/>
    <cellStyle name="Normal 3 3 3 2 2 8 5 2" xfId="49143"/>
    <cellStyle name="Normal 3 3 3 2 2 8 6" xfId="38039"/>
    <cellStyle name="Normal 3 3 3 2 2 9" xfId="8133"/>
    <cellStyle name="Normal 3 3 3 2 2 9 2" xfId="8134"/>
    <cellStyle name="Normal 3 3 3 2 2 9 2 2" xfId="8135"/>
    <cellStyle name="Normal 3 3 3 2 2 9 2 2 2" xfId="26714"/>
    <cellStyle name="Normal 3 3 3 2 2 9 2 2 2 2" xfId="56626"/>
    <cellStyle name="Normal 3 3 3 2 2 9 2 2 3" xfId="38049"/>
    <cellStyle name="Normal 3 3 3 2 2 9 2 3" xfId="19236"/>
    <cellStyle name="Normal 3 3 3 2 2 9 2 3 2" xfId="49148"/>
    <cellStyle name="Normal 3 3 3 2 2 9 2 4" xfId="38048"/>
    <cellStyle name="Normal 3 3 3 2 2 9 3" xfId="8136"/>
    <cellStyle name="Normal 3 3 3 2 2 9 3 2" xfId="26713"/>
    <cellStyle name="Normal 3 3 3 2 2 9 3 2 2" xfId="56625"/>
    <cellStyle name="Normal 3 3 3 2 2 9 3 3" xfId="38050"/>
    <cellStyle name="Normal 3 3 3 2 2 9 4" xfId="19235"/>
    <cellStyle name="Normal 3 3 3 2 2 9 4 2" xfId="49147"/>
    <cellStyle name="Normal 3 3 3 2 2 9 5" xfId="38047"/>
    <cellStyle name="Normal 3 3 3 2 3" xfId="198"/>
    <cellStyle name="Normal 3 3 3 2 3 10" xfId="8137"/>
    <cellStyle name="Normal 3 3 3 2 3 10 2" xfId="8138"/>
    <cellStyle name="Normal 3 3 3 2 3 10 2 2" xfId="26715"/>
    <cellStyle name="Normal 3 3 3 2 3 10 2 2 2" xfId="56627"/>
    <cellStyle name="Normal 3 3 3 2 3 10 2 3" xfId="38052"/>
    <cellStyle name="Normal 3 3 3 2 3 10 3" xfId="19237"/>
    <cellStyle name="Normal 3 3 3 2 3 10 3 2" xfId="49149"/>
    <cellStyle name="Normal 3 3 3 2 3 10 4" xfId="38051"/>
    <cellStyle name="Normal 3 3 3 2 3 11" xfId="8139"/>
    <cellStyle name="Normal 3 3 3 2 3 11 2" xfId="22662"/>
    <cellStyle name="Normal 3 3 3 2 3 11 2 2" xfId="52574"/>
    <cellStyle name="Normal 3 3 3 2 3 11 3" xfId="38053"/>
    <cellStyle name="Normal 3 3 3 2 3 12" xfId="15184"/>
    <cellStyle name="Normal 3 3 3 2 3 12 2" xfId="45096"/>
    <cellStyle name="Normal 3 3 3 2 3 13" xfId="30140"/>
    <cellStyle name="Normal 3 3 3 2 3 14" xfId="60053"/>
    <cellStyle name="Normal 3 3 3 2 3 2" xfId="448"/>
    <cellStyle name="Normal 3 3 3 2 3 2 2" xfId="8140"/>
    <cellStyle name="Normal 3 3 3 2 3 2 2 2" xfId="8141"/>
    <cellStyle name="Normal 3 3 3 2 3 2 2 2 2" xfId="8142"/>
    <cellStyle name="Normal 3 3 3 2 3 2 2 2 2 2" xfId="8143"/>
    <cellStyle name="Normal 3 3 3 2 3 2 2 2 2 2 2" xfId="26718"/>
    <cellStyle name="Normal 3 3 3 2 3 2 2 2 2 2 2 2" xfId="56630"/>
    <cellStyle name="Normal 3 3 3 2 3 2 2 2 2 2 3" xfId="38057"/>
    <cellStyle name="Normal 3 3 3 2 3 2 2 2 2 3" xfId="19240"/>
    <cellStyle name="Normal 3 3 3 2 3 2 2 2 2 3 2" xfId="49152"/>
    <cellStyle name="Normal 3 3 3 2 3 2 2 2 2 4" xfId="38056"/>
    <cellStyle name="Normal 3 3 3 2 3 2 2 2 3" xfId="8144"/>
    <cellStyle name="Normal 3 3 3 2 3 2 2 2 3 2" xfId="26717"/>
    <cellStyle name="Normal 3 3 3 2 3 2 2 2 3 2 2" xfId="56629"/>
    <cellStyle name="Normal 3 3 3 2 3 2 2 2 3 3" xfId="38058"/>
    <cellStyle name="Normal 3 3 3 2 3 2 2 2 4" xfId="19239"/>
    <cellStyle name="Normal 3 3 3 2 3 2 2 2 4 2" xfId="49151"/>
    <cellStyle name="Normal 3 3 3 2 3 2 2 2 5" xfId="38055"/>
    <cellStyle name="Normal 3 3 3 2 3 2 2 3" xfId="8145"/>
    <cellStyle name="Normal 3 3 3 2 3 2 2 3 2" xfId="8146"/>
    <cellStyle name="Normal 3 3 3 2 3 2 2 3 2 2" xfId="26719"/>
    <cellStyle name="Normal 3 3 3 2 3 2 2 3 2 2 2" xfId="56631"/>
    <cellStyle name="Normal 3 3 3 2 3 2 2 3 2 3" xfId="38060"/>
    <cellStyle name="Normal 3 3 3 2 3 2 2 3 3" xfId="19241"/>
    <cellStyle name="Normal 3 3 3 2 3 2 2 3 3 2" xfId="49153"/>
    <cellStyle name="Normal 3 3 3 2 3 2 2 3 4" xfId="38059"/>
    <cellStyle name="Normal 3 3 3 2 3 2 2 4" xfId="8147"/>
    <cellStyle name="Normal 3 3 3 2 3 2 2 4 2" xfId="26716"/>
    <cellStyle name="Normal 3 3 3 2 3 2 2 4 2 2" xfId="56628"/>
    <cellStyle name="Normal 3 3 3 2 3 2 2 4 3" xfId="38061"/>
    <cellStyle name="Normal 3 3 3 2 3 2 2 5" xfId="19238"/>
    <cellStyle name="Normal 3 3 3 2 3 2 2 5 2" xfId="49150"/>
    <cellStyle name="Normal 3 3 3 2 3 2 2 6" xfId="38054"/>
    <cellStyle name="Normal 3 3 3 2 3 2 3" xfId="8148"/>
    <cellStyle name="Normal 3 3 3 2 3 2 3 2" xfId="8149"/>
    <cellStyle name="Normal 3 3 3 2 3 2 3 2 2" xfId="8150"/>
    <cellStyle name="Normal 3 3 3 2 3 2 3 2 2 2" xfId="8151"/>
    <cellStyle name="Normal 3 3 3 2 3 2 3 2 2 2 2" xfId="26722"/>
    <cellStyle name="Normal 3 3 3 2 3 2 3 2 2 2 2 2" xfId="56634"/>
    <cellStyle name="Normal 3 3 3 2 3 2 3 2 2 2 3" xfId="38065"/>
    <cellStyle name="Normal 3 3 3 2 3 2 3 2 2 3" xfId="19244"/>
    <cellStyle name="Normal 3 3 3 2 3 2 3 2 2 3 2" xfId="49156"/>
    <cellStyle name="Normal 3 3 3 2 3 2 3 2 2 4" xfId="38064"/>
    <cellStyle name="Normal 3 3 3 2 3 2 3 2 3" xfId="8152"/>
    <cellStyle name="Normal 3 3 3 2 3 2 3 2 3 2" xfId="26721"/>
    <cellStyle name="Normal 3 3 3 2 3 2 3 2 3 2 2" xfId="56633"/>
    <cellStyle name="Normal 3 3 3 2 3 2 3 2 3 3" xfId="38066"/>
    <cellStyle name="Normal 3 3 3 2 3 2 3 2 4" xfId="19243"/>
    <cellStyle name="Normal 3 3 3 2 3 2 3 2 4 2" xfId="49155"/>
    <cellStyle name="Normal 3 3 3 2 3 2 3 2 5" xfId="38063"/>
    <cellStyle name="Normal 3 3 3 2 3 2 3 3" xfId="8153"/>
    <cellStyle name="Normal 3 3 3 2 3 2 3 3 2" xfId="8154"/>
    <cellStyle name="Normal 3 3 3 2 3 2 3 3 2 2" xfId="26723"/>
    <cellStyle name="Normal 3 3 3 2 3 2 3 3 2 2 2" xfId="56635"/>
    <cellStyle name="Normal 3 3 3 2 3 2 3 3 2 3" xfId="38068"/>
    <cellStyle name="Normal 3 3 3 2 3 2 3 3 3" xfId="19245"/>
    <cellStyle name="Normal 3 3 3 2 3 2 3 3 3 2" xfId="49157"/>
    <cellStyle name="Normal 3 3 3 2 3 2 3 3 4" xfId="38067"/>
    <cellStyle name="Normal 3 3 3 2 3 2 3 4" xfId="8155"/>
    <cellStyle name="Normal 3 3 3 2 3 2 3 4 2" xfId="26720"/>
    <cellStyle name="Normal 3 3 3 2 3 2 3 4 2 2" xfId="56632"/>
    <cellStyle name="Normal 3 3 3 2 3 2 3 4 3" xfId="38069"/>
    <cellStyle name="Normal 3 3 3 2 3 2 3 5" xfId="19242"/>
    <cellStyle name="Normal 3 3 3 2 3 2 3 5 2" xfId="49154"/>
    <cellStyle name="Normal 3 3 3 2 3 2 3 6" xfId="38062"/>
    <cellStyle name="Normal 3 3 3 2 3 2 4" xfId="8156"/>
    <cellStyle name="Normal 3 3 3 2 3 2 4 2" xfId="8157"/>
    <cellStyle name="Normal 3 3 3 2 3 2 4 2 2" xfId="8158"/>
    <cellStyle name="Normal 3 3 3 2 3 2 4 2 2 2" xfId="26725"/>
    <cellStyle name="Normal 3 3 3 2 3 2 4 2 2 2 2" xfId="56637"/>
    <cellStyle name="Normal 3 3 3 2 3 2 4 2 2 3" xfId="38072"/>
    <cellStyle name="Normal 3 3 3 2 3 2 4 2 3" xfId="19247"/>
    <cellStyle name="Normal 3 3 3 2 3 2 4 2 3 2" xfId="49159"/>
    <cellStyle name="Normal 3 3 3 2 3 2 4 2 4" xfId="38071"/>
    <cellStyle name="Normal 3 3 3 2 3 2 4 3" xfId="8159"/>
    <cellStyle name="Normal 3 3 3 2 3 2 4 3 2" xfId="26724"/>
    <cellStyle name="Normal 3 3 3 2 3 2 4 3 2 2" xfId="56636"/>
    <cellStyle name="Normal 3 3 3 2 3 2 4 3 3" xfId="38073"/>
    <cellStyle name="Normal 3 3 3 2 3 2 4 4" xfId="19246"/>
    <cellStyle name="Normal 3 3 3 2 3 2 4 4 2" xfId="49158"/>
    <cellStyle name="Normal 3 3 3 2 3 2 4 5" xfId="38070"/>
    <cellStyle name="Normal 3 3 3 2 3 2 5" xfId="8160"/>
    <cellStyle name="Normal 3 3 3 2 3 2 5 2" xfId="8161"/>
    <cellStyle name="Normal 3 3 3 2 3 2 5 2 2" xfId="26726"/>
    <cellStyle name="Normal 3 3 3 2 3 2 5 2 2 2" xfId="56638"/>
    <cellStyle name="Normal 3 3 3 2 3 2 5 2 3" xfId="38075"/>
    <cellStyle name="Normal 3 3 3 2 3 2 5 3" xfId="19248"/>
    <cellStyle name="Normal 3 3 3 2 3 2 5 3 2" xfId="49160"/>
    <cellStyle name="Normal 3 3 3 2 3 2 5 4" xfId="38074"/>
    <cellStyle name="Normal 3 3 3 2 3 2 6" xfId="8162"/>
    <cellStyle name="Normal 3 3 3 2 3 2 6 2" xfId="22911"/>
    <cellStyle name="Normal 3 3 3 2 3 2 6 2 2" xfId="52823"/>
    <cellStyle name="Normal 3 3 3 2 3 2 6 3" xfId="38076"/>
    <cellStyle name="Normal 3 3 3 2 3 2 7" xfId="15433"/>
    <cellStyle name="Normal 3 3 3 2 3 2 7 2" xfId="45345"/>
    <cellStyle name="Normal 3 3 3 2 3 2 8" xfId="30389"/>
    <cellStyle name="Normal 3 3 3 2 3 3" xfId="326"/>
    <cellStyle name="Normal 3 3 3 2 3 3 2" xfId="8163"/>
    <cellStyle name="Normal 3 3 3 2 3 3 2 2" xfId="8164"/>
    <cellStyle name="Normal 3 3 3 2 3 3 2 2 2" xfId="8165"/>
    <cellStyle name="Normal 3 3 3 2 3 3 2 2 2 2" xfId="8166"/>
    <cellStyle name="Normal 3 3 3 2 3 3 2 2 2 2 2" xfId="26729"/>
    <cellStyle name="Normal 3 3 3 2 3 3 2 2 2 2 2 2" xfId="56641"/>
    <cellStyle name="Normal 3 3 3 2 3 3 2 2 2 2 3" xfId="38080"/>
    <cellStyle name="Normal 3 3 3 2 3 3 2 2 2 3" xfId="19251"/>
    <cellStyle name="Normal 3 3 3 2 3 3 2 2 2 3 2" xfId="49163"/>
    <cellStyle name="Normal 3 3 3 2 3 3 2 2 2 4" xfId="38079"/>
    <cellStyle name="Normal 3 3 3 2 3 3 2 2 3" xfId="8167"/>
    <cellStyle name="Normal 3 3 3 2 3 3 2 2 3 2" xfId="26728"/>
    <cellStyle name="Normal 3 3 3 2 3 3 2 2 3 2 2" xfId="56640"/>
    <cellStyle name="Normal 3 3 3 2 3 3 2 2 3 3" xfId="38081"/>
    <cellStyle name="Normal 3 3 3 2 3 3 2 2 4" xfId="19250"/>
    <cellStyle name="Normal 3 3 3 2 3 3 2 2 4 2" xfId="49162"/>
    <cellStyle name="Normal 3 3 3 2 3 3 2 2 5" xfId="38078"/>
    <cellStyle name="Normal 3 3 3 2 3 3 2 3" xfId="8168"/>
    <cellStyle name="Normal 3 3 3 2 3 3 2 3 2" xfId="8169"/>
    <cellStyle name="Normal 3 3 3 2 3 3 2 3 2 2" xfId="26730"/>
    <cellStyle name="Normal 3 3 3 2 3 3 2 3 2 2 2" xfId="56642"/>
    <cellStyle name="Normal 3 3 3 2 3 3 2 3 2 3" xfId="38083"/>
    <cellStyle name="Normal 3 3 3 2 3 3 2 3 3" xfId="19252"/>
    <cellStyle name="Normal 3 3 3 2 3 3 2 3 3 2" xfId="49164"/>
    <cellStyle name="Normal 3 3 3 2 3 3 2 3 4" xfId="38082"/>
    <cellStyle name="Normal 3 3 3 2 3 3 2 4" xfId="8170"/>
    <cellStyle name="Normal 3 3 3 2 3 3 2 4 2" xfId="26727"/>
    <cellStyle name="Normal 3 3 3 2 3 3 2 4 2 2" xfId="56639"/>
    <cellStyle name="Normal 3 3 3 2 3 3 2 4 3" xfId="38084"/>
    <cellStyle name="Normal 3 3 3 2 3 3 2 5" xfId="19249"/>
    <cellStyle name="Normal 3 3 3 2 3 3 2 5 2" xfId="49161"/>
    <cellStyle name="Normal 3 3 3 2 3 3 2 6" xfId="38077"/>
    <cellStyle name="Normal 3 3 3 2 3 3 3" xfId="8171"/>
    <cellStyle name="Normal 3 3 3 2 3 3 3 2" xfId="8172"/>
    <cellStyle name="Normal 3 3 3 2 3 3 3 2 2" xfId="8173"/>
    <cellStyle name="Normal 3 3 3 2 3 3 3 2 2 2" xfId="8174"/>
    <cellStyle name="Normal 3 3 3 2 3 3 3 2 2 2 2" xfId="26733"/>
    <cellStyle name="Normal 3 3 3 2 3 3 3 2 2 2 2 2" xfId="56645"/>
    <cellStyle name="Normal 3 3 3 2 3 3 3 2 2 2 3" xfId="38088"/>
    <cellStyle name="Normal 3 3 3 2 3 3 3 2 2 3" xfId="19255"/>
    <cellStyle name="Normal 3 3 3 2 3 3 3 2 2 3 2" xfId="49167"/>
    <cellStyle name="Normal 3 3 3 2 3 3 3 2 2 4" xfId="38087"/>
    <cellStyle name="Normal 3 3 3 2 3 3 3 2 3" xfId="8175"/>
    <cellStyle name="Normal 3 3 3 2 3 3 3 2 3 2" xfId="26732"/>
    <cellStyle name="Normal 3 3 3 2 3 3 3 2 3 2 2" xfId="56644"/>
    <cellStyle name="Normal 3 3 3 2 3 3 3 2 3 3" xfId="38089"/>
    <cellStyle name="Normal 3 3 3 2 3 3 3 2 4" xfId="19254"/>
    <cellStyle name="Normal 3 3 3 2 3 3 3 2 4 2" xfId="49166"/>
    <cellStyle name="Normal 3 3 3 2 3 3 3 2 5" xfId="38086"/>
    <cellStyle name="Normal 3 3 3 2 3 3 3 3" xfId="8176"/>
    <cellStyle name="Normal 3 3 3 2 3 3 3 3 2" xfId="8177"/>
    <cellStyle name="Normal 3 3 3 2 3 3 3 3 2 2" xfId="26734"/>
    <cellStyle name="Normal 3 3 3 2 3 3 3 3 2 2 2" xfId="56646"/>
    <cellStyle name="Normal 3 3 3 2 3 3 3 3 2 3" xfId="38091"/>
    <cellStyle name="Normal 3 3 3 2 3 3 3 3 3" xfId="19256"/>
    <cellStyle name="Normal 3 3 3 2 3 3 3 3 3 2" xfId="49168"/>
    <cellStyle name="Normal 3 3 3 2 3 3 3 3 4" xfId="38090"/>
    <cellStyle name="Normal 3 3 3 2 3 3 3 4" xfId="8178"/>
    <cellStyle name="Normal 3 3 3 2 3 3 3 4 2" xfId="26731"/>
    <cellStyle name="Normal 3 3 3 2 3 3 3 4 2 2" xfId="56643"/>
    <cellStyle name="Normal 3 3 3 2 3 3 3 4 3" xfId="38092"/>
    <cellStyle name="Normal 3 3 3 2 3 3 3 5" xfId="19253"/>
    <cellStyle name="Normal 3 3 3 2 3 3 3 5 2" xfId="49165"/>
    <cellStyle name="Normal 3 3 3 2 3 3 3 6" xfId="38085"/>
    <cellStyle name="Normal 3 3 3 2 3 3 4" xfId="8179"/>
    <cellStyle name="Normal 3 3 3 2 3 3 4 2" xfId="8180"/>
    <cellStyle name="Normal 3 3 3 2 3 3 4 2 2" xfId="8181"/>
    <cellStyle name="Normal 3 3 3 2 3 3 4 2 2 2" xfId="26736"/>
    <cellStyle name="Normal 3 3 3 2 3 3 4 2 2 2 2" xfId="56648"/>
    <cellStyle name="Normal 3 3 3 2 3 3 4 2 2 3" xfId="38095"/>
    <cellStyle name="Normal 3 3 3 2 3 3 4 2 3" xfId="19258"/>
    <cellStyle name="Normal 3 3 3 2 3 3 4 2 3 2" xfId="49170"/>
    <cellStyle name="Normal 3 3 3 2 3 3 4 2 4" xfId="38094"/>
    <cellStyle name="Normal 3 3 3 2 3 3 4 3" xfId="8182"/>
    <cellStyle name="Normal 3 3 3 2 3 3 4 3 2" xfId="26735"/>
    <cellStyle name="Normal 3 3 3 2 3 3 4 3 2 2" xfId="56647"/>
    <cellStyle name="Normal 3 3 3 2 3 3 4 3 3" xfId="38096"/>
    <cellStyle name="Normal 3 3 3 2 3 3 4 4" xfId="19257"/>
    <cellStyle name="Normal 3 3 3 2 3 3 4 4 2" xfId="49169"/>
    <cellStyle name="Normal 3 3 3 2 3 3 4 5" xfId="38093"/>
    <cellStyle name="Normal 3 3 3 2 3 3 5" xfId="8183"/>
    <cellStyle name="Normal 3 3 3 2 3 3 5 2" xfId="8184"/>
    <cellStyle name="Normal 3 3 3 2 3 3 5 2 2" xfId="26737"/>
    <cellStyle name="Normal 3 3 3 2 3 3 5 2 2 2" xfId="56649"/>
    <cellStyle name="Normal 3 3 3 2 3 3 5 2 3" xfId="38098"/>
    <cellStyle name="Normal 3 3 3 2 3 3 5 3" xfId="19259"/>
    <cellStyle name="Normal 3 3 3 2 3 3 5 3 2" xfId="49171"/>
    <cellStyle name="Normal 3 3 3 2 3 3 5 4" xfId="38097"/>
    <cellStyle name="Normal 3 3 3 2 3 3 6" xfId="8185"/>
    <cellStyle name="Normal 3 3 3 2 3 3 6 2" xfId="22790"/>
    <cellStyle name="Normal 3 3 3 2 3 3 6 2 2" xfId="52702"/>
    <cellStyle name="Normal 3 3 3 2 3 3 6 3" xfId="38099"/>
    <cellStyle name="Normal 3 3 3 2 3 3 7" xfId="15312"/>
    <cellStyle name="Normal 3 3 3 2 3 3 7 2" xfId="45224"/>
    <cellStyle name="Normal 3 3 3 2 3 3 8" xfId="30268"/>
    <cellStyle name="Normal 3 3 3 2 3 4" xfId="573"/>
    <cellStyle name="Normal 3 3 3 2 3 4 2" xfId="8186"/>
    <cellStyle name="Normal 3 3 3 2 3 4 2 2" xfId="8187"/>
    <cellStyle name="Normal 3 3 3 2 3 4 2 2 2" xfId="8188"/>
    <cellStyle name="Normal 3 3 3 2 3 4 2 2 2 2" xfId="8189"/>
    <cellStyle name="Normal 3 3 3 2 3 4 2 2 2 2 2" xfId="26740"/>
    <cellStyle name="Normal 3 3 3 2 3 4 2 2 2 2 2 2" xfId="56652"/>
    <cellStyle name="Normal 3 3 3 2 3 4 2 2 2 2 3" xfId="38103"/>
    <cellStyle name="Normal 3 3 3 2 3 4 2 2 2 3" xfId="19262"/>
    <cellStyle name="Normal 3 3 3 2 3 4 2 2 2 3 2" xfId="49174"/>
    <cellStyle name="Normal 3 3 3 2 3 4 2 2 2 4" xfId="38102"/>
    <cellStyle name="Normal 3 3 3 2 3 4 2 2 3" xfId="8190"/>
    <cellStyle name="Normal 3 3 3 2 3 4 2 2 3 2" xfId="26739"/>
    <cellStyle name="Normal 3 3 3 2 3 4 2 2 3 2 2" xfId="56651"/>
    <cellStyle name="Normal 3 3 3 2 3 4 2 2 3 3" xfId="38104"/>
    <cellStyle name="Normal 3 3 3 2 3 4 2 2 4" xfId="19261"/>
    <cellStyle name="Normal 3 3 3 2 3 4 2 2 4 2" xfId="49173"/>
    <cellStyle name="Normal 3 3 3 2 3 4 2 2 5" xfId="38101"/>
    <cellStyle name="Normal 3 3 3 2 3 4 2 3" xfId="8191"/>
    <cellStyle name="Normal 3 3 3 2 3 4 2 3 2" xfId="8192"/>
    <cellStyle name="Normal 3 3 3 2 3 4 2 3 2 2" xfId="26741"/>
    <cellStyle name="Normal 3 3 3 2 3 4 2 3 2 2 2" xfId="56653"/>
    <cellStyle name="Normal 3 3 3 2 3 4 2 3 2 3" xfId="38106"/>
    <cellStyle name="Normal 3 3 3 2 3 4 2 3 3" xfId="19263"/>
    <cellStyle name="Normal 3 3 3 2 3 4 2 3 3 2" xfId="49175"/>
    <cellStyle name="Normal 3 3 3 2 3 4 2 3 4" xfId="38105"/>
    <cellStyle name="Normal 3 3 3 2 3 4 2 4" xfId="8193"/>
    <cellStyle name="Normal 3 3 3 2 3 4 2 4 2" xfId="26738"/>
    <cellStyle name="Normal 3 3 3 2 3 4 2 4 2 2" xfId="56650"/>
    <cellStyle name="Normal 3 3 3 2 3 4 2 4 3" xfId="38107"/>
    <cellStyle name="Normal 3 3 3 2 3 4 2 5" xfId="19260"/>
    <cellStyle name="Normal 3 3 3 2 3 4 2 5 2" xfId="49172"/>
    <cellStyle name="Normal 3 3 3 2 3 4 2 6" xfId="38100"/>
    <cellStyle name="Normal 3 3 3 2 3 4 3" xfId="8194"/>
    <cellStyle name="Normal 3 3 3 2 3 4 3 2" xfId="8195"/>
    <cellStyle name="Normal 3 3 3 2 3 4 3 2 2" xfId="8196"/>
    <cellStyle name="Normal 3 3 3 2 3 4 3 2 2 2" xfId="26743"/>
    <cellStyle name="Normal 3 3 3 2 3 4 3 2 2 2 2" xfId="56655"/>
    <cellStyle name="Normal 3 3 3 2 3 4 3 2 2 3" xfId="38110"/>
    <cellStyle name="Normal 3 3 3 2 3 4 3 2 3" xfId="19265"/>
    <cellStyle name="Normal 3 3 3 2 3 4 3 2 3 2" xfId="49177"/>
    <cellStyle name="Normal 3 3 3 2 3 4 3 2 4" xfId="38109"/>
    <cellStyle name="Normal 3 3 3 2 3 4 3 3" xfId="8197"/>
    <cellStyle name="Normal 3 3 3 2 3 4 3 3 2" xfId="26742"/>
    <cellStyle name="Normal 3 3 3 2 3 4 3 3 2 2" xfId="56654"/>
    <cellStyle name="Normal 3 3 3 2 3 4 3 3 3" xfId="38111"/>
    <cellStyle name="Normal 3 3 3 2 3 4 3 4" xfId="19264"/>
    <cellStyle name="Normal 3 3 3 2 3 4 3 4 2" xfId="49176"/>
    <cellStyle name="Normal 3 3 3 2 3 4 3 5" xfId="38108"/>
    <cellStyle name="Normal 3 3 3 2 3 4 4" xfId="8198"/>
    <cellStyle name="Normal 3 3 3 2 3 4 4 2" xfId="8199"/>
    <cellStyle name="Normal 3 3 3 2 3 4 4 2 2" xfId="26744"/>
    <cellStyle name="Normal 3 3 3 2 3 4 4 2 2 2" xfId="56656"/>
    <cellStyle name="Normal 3 3 3 2 3 4 4 2 3" xfId="38113"/>
    <cellStyle name="Normal 3 3 3 2 3 4 4 3" xfId="19266"/>
    <cellStyle name="Normal 3 3 3 2 3 4 4 3 2" xfId="49178"/>
    <cellStyle name="Normal 3 3 3 2 3 4 4 4" xfId="38112"/>
    <cellStyle name="Normal 3 3 3 2 3 4 5" xfId="8200"/>
    <cellStyle name="Normal 3 3 3 2 3 4 5 2" xfId="23036"/>
    <cellStyle name="Normal 3 3 3 2 3 4 5 2 2" xfId="52948"/>
    <cellStyle name="Normal 3 3 3 2 3 4 5 3" xfId="38114"/>
    <cellStyle name="Normal 3 3 3 2 3 4 6" xfId="15558"/>
    <cellStyle name="Normal 3 3 3 2 3 4 6 2" xfId="45470"/>
    <cellStyle name="Normal 3 3 3 2 3 4 7" xfId="30514"/>
    <cellStyle name="Normal 3 3 3 2 3 5" xfId="698"/>
    <cellStyle name="Normal 3 3 3 2 3 5 2" xfId="8201"/>
    <cellStyle name="Normal 3 3 3 2 3 5 2 2" xfId="8202"/>
    <cellStyle name="Normal 3 3 3 2 3 5 2 2 2" xfId="8203"/>
    <cellStyle name="Normal 3 3 3 2 3 5 2 2 2 2" xfId="8204"/>
    <cellStyle name="Normal 3 3 3 2 3 5 2 2 2 2 2" xfId="26747"/>
    <cellStyle name="Normal 3 3 3 2 3 5 2 2 2 2 2 2" xfId="56659"/>
    <cellStyle name="Normal 3 3 3 2 3 5 2 2 2 2 3" xfId="38118"/>
    <cellStyle name="Normal 3 3 3 2 3 5 2 2 2 3" xfId="19269"/>
    <cellStyle name="Normal 3 3 3 2 3 5 2 2 2 3 2" xfId="49181"/>
    <cellStyle name="Normal 3 3 3 2 3 5 2 2 2 4" xfId="38117"/>
    <cellStyle name="Normal 3 3 3 2 3 5 2 2 3" xfId="8205"/>
    <cellStyle name="Normal 3 3 3 2 3 5 2 2 3 2" xfId="26746"/>
    <cellStyle name="Normal 3 3 3 2 3 5 2 2 3 2 2" xfId="56658"/>
    <cellStyle name="Normal 3 3 3 2 3 5 2 2 3 3" xfId="38119"/>
    <cellStyle name="Normal 3 3 3 2 3 5 2 2 4" xfId="19268"/>
    <cellStyle name="Normal 3 3 3 2 3 5 2 2 4 2" xfId="49180"/>
    <cellStyle name="Normal 3 3 3 2 3 5 2 2 5" xfId="38116"/>
    <cellStyle name="Normal 3 3 3 2 3 5 2 3" xfId="8206"/>
    <cellStyle name="Normal 3 3 3 2 3 5 2 3 2" xfId="8207"/>
    <cellStyle name="Normal 3 3 3 2 3 5 2 3 2 2" xfId="26748"/>
    <cellStyle name="Normal 3 3 3 2 3 5 2 3 2 2 2" xfId="56660"/>
    <cellStyle name="Normal 3 3 3 2 3 5 2 3 2 3" xfId="38121"/>
    <cellStyle name="Normal 3 3 3 2 3 5 2 3 3" xfId="19270"/>
    <cellStyle name="Normal 3 3 3 2 3 5 2 3 3 2" xfId="49182"/>
    <cellStyle name="Normal 3 3 3 2 3 5 2 3 4" xfId="38120"/>
    <cellStyle name="Normal 3 3 3 2 3 5 2 4" xfId="8208"/>
    <cellStyle name="Normal 3 3 3 2 3 5 2 4 2" xfId="26745"/>
    <cellStyle name="Normal 3 3 3 2 3 5 2 4 2 2" xfId="56657"/>
    <cellStyle name="Normal 3 3 3 2 3 5 2 4 3" xfId="38122"/>
    <cellStyle name="Normal 3 3 3 2 3 5 2 5" xfId="19267"/>
    <cellStyle name="Normal 3 3 3 2 3 5 2 5 2" xfId="49179"/>
    <cellStyle name="Normal 3 3 3 2 3 5 2 6" xfId="38115"/>
    <cellStyle name="Normal 3 3 3 2 3 5 3" xfId="8209"/>
    <cellStyle name="Normal 3 3 3 2 3 5 3 2" xfId="8210"/>
    <cellStyle name="Normal 3 3 3 2 3 5 3 2 2" xfId="8211"/>
    <cellStyle name="Normal 3 3 3 2 3 5 3 2 2 2" xfId="26750"/>
    <cellStyle name="Normal 3 3 3 2 3 5 3 2 2 2 2" xfId="56662"/>
    <cellStyle name="Normal 3 3 3 2 3 5 3 2 2 3" xfId="38125"/>
    <cellStyle name="Normal 3 3 3 2 3 5 3 2 3" xfId="19272"/>
    <cellStyle name="Normal 3 3 3 2 3 5 3 2 3 2" xfId="49184"/>
    <cellStyle name="Normal 3 3 3 2 3 5 3 2 4" xfId="38124"/>
    <cellStyle name="Normal 3 3 3 2 3 5 3 3" xfId="8212"/>
    <cellStyle name="Normal 3 3 3 2 3 5 3 3 2" xfId="26749"/>
    <cellStyle name="Normal 3 3 3 2 3 5 3 3 2 2" xfId="56661"/>
    <cellStyle name="Normal 3 3 3 2 3 5 3 3 3" xfId="38126"/>
    <cellStyle name="Normal 3 3 3 2 3 5 3 4" xfId="19271"/>
    <cellStyle name="Normal 3 3 3 2 3 5 3 4 2" xfId="49183"/>
    <cellStyle name="Normal 3 3 3 2 3 5 3 5" xfId="38123"/>
    <cellStyle name="Normal 3 3 3 2 3 5 4" xfId="8213"/>
    <cellStyle name="Normal 3 3 3 2 3 5 4 2" xfId="8214"/>
    <cellStyle name="Normal 3 3 3 2 3 5 4 2 2" xfId="26751"/>
    <cellStyle name="Normal 3 3 3 2 3 5 4 2 2 2" xfId="56663"/>
    <cellStyle name="Normal 3 3 3 2 3 5 4 2 3" xfId="38128"/>
    <cellStyle name="Normal 3 3 3 2 3 5 4 3" xfId="19273"/>
    <cellStyle name="Normal 3 3 3 2 3 5 4 3 2" xfId="49185"/>
    <cellStyle name="Normal 3 3 3 2 3 5 4 4" xfId="38127"/>
    <cellStyle name="Normal 3 3 3 2 3 5 5" xfId="8215"/>
    <cellStyle name="Normal 3 3 3 2 3 5 5 2" xfId="23161"/>
    <cellStyle name="Normal 3 3 3 2 3 5 5 2 2" xfId="53073"/>
    <cellStyle name="Normal 3 3 3 2 3 5 5 3" xfId="38129"/>
    <cellStyle name="Normal 3 3 3 2 3 5 6" xfId="15683"/>
    <cellStyle name="Normal 3 3 3 2 3 5 6 2" xfId="45595"/>
    <cellStyle name="Normal 3 3 3 2 3 5 7" xfId="30639"/>
    <cellStyle name="Normal 3 3 3 2 3 6" xfId="8216"/>
    <cellStyle name="Normal 3 3 3 2 3 6 2" xfId="8217"/>
    <cellStyle name="Normal 3 3 3 2 3 6 2 2" xfId="8218"/>
    <cellStyle name="Normal 3 3 3 2 3 6 2 2 2" xfId="8219"/>
    <cellStyle name="Normal 3 3 3 2 3 6 2 2 2 2" xfId="8220"/>
    <cellStyle name="Normal 3 3 3 2 3 6 2 2 2 2 2" xfId="26755"/>
    <cellStyle name="Normal 3 3 3 2 3 6 2 2 2 2 2 2" xfId="56667"/>
    <cellStyle name="Normal 3 3 3 2 3 6 2 2 2 2 3" xfId="38134"/>
    <cellStyle name="Normal 3 3 3 2 3 6 2 2 2 3" xfId="19277"/>
    <cellStyle name="Normal 3 3 3 2 3 6 2 2 2 3 2" xfId="49189"/>
    <cellStyle name="Normal 3 3 3 2 3 6 2 2 2 4" xfId="38133"/>
    <cellStyle name="Normal 3 3 3 2 3 6 2 2 3" xfId="8221"/>
    <cellStyle name="Normal 3 3 3 2 3 6 2 2 3 2" xfId="26754"/>
    <cellStyle name="Normal 3 3 3 2 3 6 2 2 3 2 2" xfId="56666"/>
    <cellStyle name="Normal 3 3 3 2 3 6 2 2 3 3" xfId="38135"/>
    <cellStyle name="Normal 3 3 3 2 3 6 2 2 4" xfId="19276"/>
    <cellStyle name="Normal 3 3 3 2 3 6 2 2 4 2" xfId="49188"/>
    <cellStyle name="Normal 3 3 3 2 3 6 2 2 5" xfId="38132"/>
    <cellStyle name="Normal 3 3 3 2 3 6 2 3" xfId="8222"/>
    <cellStyle name="Normal 3 3 3 2 3 6 2 3 2" xfId="8223"/>
    <cellStyle name="Normal 3 3 3 2 3 6 2 3 2 2" xfId="26756"/>
    <cellStyle name="Normal 3 3 3 2 3 6 2 3 2 2 2" xfId="56668"/>
    <cellStyle name="Normal 3 3 3 2 3 6 2 3 2 3" xfId="38137"/>
    <cellStyle name="Normal 3 3 3 2 3 6 2 3 3" xfId="19278"/>
    <cellStyle name="Normal 3 3 3 2 3 6 2 3 3 2" xfId="49190"/>
    <cellStyle name="Normal 3 3 3 2 3 6 2 3 4" xfId="38136"/>
    <cellStyle name="Normal 3 3 3 2 3 6 2 4" xfId="8224"/>
    <cellStyle name="Normal 3 3 3 2 3 6 2 4 2" xfId="26753"/>
    <cellStyle name="Normal 3 3 3 2 3 6 2 4 2 2" xfId="56665"/>
    <cellStyle name="Normal 3 3 3 2 3 6 2 4 3" xfId="38138"/>
    <cellStyle name="Normal 3 3 3 2 3 6 2 5" xfId="19275"/>
    <cellStyle name="Normal 3 3 3 2 3 6 2 5 2" xfId="49187"/>
    <cellStyle name="Normal 3 3 3 2 3 6 2 6" xfId="38131"/>
    <cellStyle name="Normal 3 3 3 2 3 6 3" xfId="8225"/>
    <cellStyle name="Normal 3 3 3 2 3 6 3 2" xfId="8226"/>
    <cellStyle name="Normal 3 3 3 2 3 6 3 2 2" xfId="8227"/>
    <cellStyle name="Normal 3 3 3 2 3 6 3 2 2 2" xfId="26758"/>
    <cellStyle name="Normal 3 3 3 2 3 6 3 2 2 2 2" xfId="56670"/>
    <cellStyle name="Normal 3 3 3 2 3 6 3 2 2 3" xfId="38141"/>
    <cellStyle name="Normal 3 3 3 2 3 6 3 2 3" xfId="19280"/>
    <cellStyle name="Normal 3 3 3 2 3 6 3 2 3 2" xfId="49192"/>
    <cellStyle name="Normal 3 3 3 2 3 6 3 2 4" xfId="38140"/>
    <cellStyle name="Normal 3 3 3 2 3 6 3 3" xfId="8228"/>
    <cellStyle name="Normal 3 3 3 2 3 6 3 3 2" xfId="26757"/>
    <cellStyle name="Normal 3 3 3 2 3 6 3 3 2 2" xfId="56669"/>
    <cellStyle name="Normal 3 3 3 2 3 6 3 3 3" xfId="38142"/>
    <cellStyle name="Normal 3 3 3 2 3 6 3 4" xfId="19279"/>
    <cellStyle name="Normal 3 3 3 2 3 6 3 4 2" xfId="49191"/>
    <cellStyle name="Normal 3 3 3 2 3 6 3 5" xfId="38139"/>
    <cellStyle name="Normal 3 3 3 2 3 6 4" xfId="8229"/>
    <cellStyle name="Normal 3 3 3 2 3 6 4 2" xfId="8230"/>
    <cellStyle name="Normal 3 3 3 2 3 6 4 2 2" xfId="26759"/>
    <cellStyle name="Normal 3 3 3 2 3 6 4 2 2 2" xfId="56671"/>
    <cellStyle name="Normal 3 3 3 2 3 6 4 2 3" xfId="38144"/>
    <cellStyle name="Normal 3 3 3 2 3 6 4 3" xfId="19281"/>
    <cellStyle name="Normal 3 3 3 2 3 6 4 3 2" xfId="49193"/>
    <cellStyle name="Normal 3 3 3 2 3 6 4 4" xfId="38143"/>
    <cellStyle name="Normal 3 3 3 2 3 6 5" xfId="8231"/>
    <cellStyle name="Normal 3 3 3 2 3 6 5 2" xfId="26752"/>
    <cellStyle name="Normal 3 3 3 2 3 6 5 2 2" xfId="56664"/>
    <cellStyle name="Normal 3 3 3 2 3 6 5 3" xfId="38145"/>
    <cellStyle name="Normal 3 3 3 2 3 6 6" xfId="19274"/>
    <cellStyle name="Normal 3 3 3 2 3 6 6 2" xfId="49186"/>
    <cellStyle name="Normal 3 3 3 2 3 6 7" xfId="38130"/>
    <cellStyle name="Normal 3 3 3 2 3 7" xfId="8232"/>
    <cellStyle name="Normal 3 3 3 2 3 7 2" xfId="8233"/>
    <cellStyle name="Normal 3 3 3 2 3 7 2 2" xfId="8234"/>
    <cellStyle name="Normal 3 3 3 2 3 7 2 2 2" xfId="8235"/>
    <cellStyle name="Normal 3 3 3 2 3 7 2 2 2 2" xfId="26762"/>
    <cellStyle name="Normal 3 3 3 2 3 7 2 2 2 2 2" xfId="56674"/>
    <cellStyle name="Normal 3 3 3 2 3 7 2 2 2 3" xfId="38149"/>
    <cellStyle name="Normal 3 3 3 2 3 7 2 2 3" xfId="19284"/>
    <cellStyle name="Normal 3 3 3 2 3 7 2 2 3 2" xfId="49196"/>
    <cellStyle name="Normal 3 3 3 2 3 7 2 2 4" xfId="38148"/>
    <cellStyle name="Normal 3 3 3 2 3 7 2 3" xfId="8236"/>
    <cellStyle name="Normal 3 3 3 2 3 7 2 3 2" xfId="26761"/>
    <cellStyle name="Normal 3 3 3 2 3 7 2 3 2 2" xfId="56673"/>
    <cellStyle name="Normal 3 3 3 2 3 7 2 3 3" xfId="38150"/>
    <cellStyle name="Normal 3 3 3 2 3 7 2 4" xfId="19283"/>
    <cellStyle name="Normal 3 3 3 2 3 7 2 4 2" xfId="49195"/>
    <cellStyle name="Normal 3 3 3 2 3 7 2 5" xfId="38147"/>
    <cellStyle name="Normal 3 3 3 2 3 7 3" xfId="8237"/>
    <cellStyle name="Normal 3 3 3 2 3 7 3 2" xfId="8238"/>
    <cellStyle name="Normal 3 3 3 2 3 7 3 2 2" xfId="26763"/>
    <cellStyle name="Normal 3 3 3 2 3 7 3 2 2 2" xfId="56675"/>
    <cellStyle name="Normal 3 3 3 2 3 7 3 2 3" xfId="38152"/>
    <cellStyle name="Normal 3 3 3 2 3 7 3 3" xfId="19285"/>
    <cellStyle name="Normal 3 3 3 2 3 7 3 3 2" xfId="49197"/>
    <cellStyle name="Normal 3 3 3 2 3 7 3 4" xfId="38151"/>
    <cellStyle name="Normal 3 3 3 2 3 7 4" xfId="8239"/>
    <cellStyle name="Normal 3 3 3 2 3 7 4 2" xfId="26760"/>
    <cellStyle name="Normal 3 3 3 2 3 7 4 2 2" xfId="56672"/>
    <cellStyle name="Normal 3 3 3 2 3 7 4 3" xfId="38153"/>
    <cellStyle name="Normal 3 3 3 2 3 7 5" xfId="19282"/>
    <cellStyle name="Normal 3 3 3 2 3 7 5 2" xfId="49194"/>
    <cellStyle name="Normal 3 3 3 2 3 7 6" xfId="38146"/>
    <cellStyle name="Normal 3 3 3 2 3 8" xfId="8240"/>
    <cellStyle name="Normal 3 3 3 2 3 8 2" xfId="8241"/>
    <cellStyle name="Normal 3 3 3 2 3 8 2 2" xfId="8242"/>
    <cellStyle name="Normal 3 3 3 2 3 8 2 2 2" xfId="8243"/>
    <cellStyle name="Normal 3 3 3 2 3 8 2 2 2 2" xfId="26766"/>
    <cellStyle name="Normal 3 3 3 2 3 8 2 2 2 2 2" xfId="56678"/>
    <cellStyle name="Normal 3 3 3 2 3 8 2 2 2 3" xfId="38157"/>
    <cellStyle name="Normal 3 3 3 2 3 8 2 2 3" xfId="19288"/>
    <cellStyle name="Normal 3 3 3 2 3 8 2 2 3 2" xfId="49200"/>
    <cellStyle name="Normal 3 3 3 2 3 8 2 2 4" xfId="38156"/>
    <cellStyle name="Normal 3 3 3 2 3 8 2 3" xfId="8244"/>
    <cellStyle name="Normal 3 3 3 2 3 8 2 3 2" xfId="26765"/>
    <cellStyle name="Normal 3 3 3 2 3 8 2 3 2 2" xfId="56677"/>
    <cellStyle name="Normal 3 3 3 2 3 8 2 3 3" xfId="38158"/>
    <cellStyle name="Normal 3 3 3 2 3 8 2 4" xfId="19287"/>
    <cellStyle name="Normal 3 3 3 2 3 8 2 4 2" xfId="49199"/>
    <cellStyle name="Normal 3 3 3 2 3 8 2 5" xfId="38155"/>
    <cellStyle name="Normal 3 3 3 2 3 8 3" xfId="8245"/>
    <cellStyle name="Normal 3 3 3 2 3 8 3 2" xfId="8246"/>
    <cellStyle name="Normal 3 3 3 2 3 8 3 2 2" xfId="26767"/>
    <cellStyle name="Normal 3 3 3 2 3 8 3 2 2 2" xfId="56679"/>
    <cellStyle name="Normal 3 3 3 2 3 8 3 2 3" xfId="38160"/>
    <cellStyle name="Normal 3 3 3 2 3 8 3 3" xfId="19289"/>
    <cellStyle name="Normal 3 3 3 2 3 8 3 3 2" xfId="49201"/>
    <cellStyle name="Normal 3 3 3 2 3 8 3 4" xfId="38159"/>
    <cellStyle name="Normal 3 3 3 2 3 8 4" xfId="8247"/>
    <cellStyle name="Normal 3 3 3 2 3 8 4 2" xfId="26764"/>
    <cellStyle name="Normal 3 3 3 2 3 8 4 2 2" xfId="56676"/>
    <cellStyle name="Normal 3 3 3 2 3 8 4 3" xfId="38161"/>
    <cellStyle name="Normal 3 3 3 2 3 8 5" xfId="19286"/>
    <cellStyle name="Normal 3 3 3 2 3 8 5 2" xfId="49198"/>
    <cellStyle name="Normal 3 3 3 2 3 8 6" xfId="38154"/>
    <cellStyle name="Normal 3 3 3 2 3 9" xfId="8248"/>
    <cellStyle name="Normal 3 3 3 2 3 9 2" xfId="8249"/>
    <cellStyle name="Normal 3 3 3 2 3 9 2 2" xfId="8250"/>
    <cellStyle name="Normal 3 3 3 2 3 9 2 2 2" xfId="26769"/>
    <cellStyle name="Normal 3 3 3 2 3 9 2 2 2 2" xfId="56681"/>
    <cellStyle name="Normal 3 3 3 2 3 9 2 2 3" xfId="38164"/>
    <cellStyle name="Normal 3 3 3 2 3 9 2 3" xfId="19291"/>
    <cellStyle name="Normal 3 3 3 2 3 9 2 3 2" xfId="49203"/>
    <cellStyle name="Normal 3 3 3 2 3 9 2 4" xfId="38163"/>
    <cellStyle name="Normal 3 3 3 2 3 9 3" xfId="8251"/>
    <cellStyle name="Normal 3 3 3 2 3 9 3 2" xfId="26768"/>
    <cellStyle name="Normal 3 3 3 2 3 9 3 2 2" xfId="56680"/>
    <cellStyle name="Normal 3 3 3 2 3 9 3 3" xfId="38165"/>
    <cellStyle name="Normal 3 3 3 2 3 9 4" xfId="19290"/>
    <cellStyle name="Normal 3 3 3 2 3 9 4 2" xfId="49202"/>
    <cellStyle name="Normal 3 3 3 2 3 9 5" xfId="38162"/>
    <cellStyle name="Normal 3 3 3 2 4" xfId="366"/>
    <cellStyle name="Normal 3 3 3 2 4 2" xfId="8252"/>
    <cellStyle name="Normal 3 3 3 2 4 2 2" xfId="8253"/>
    <cellStyle name="Normal 3 3 3 2 4 2 2 2" xfId="8254"/>
    <cellStyle name="Normal 3 3 3 2 4 2 2 2 2" xfId="8255"/>
    <cellStyle name="Normal 3 3 3 2 4 2 2 2 2 2" xfId="26772"/>
    <cellStyle name="Normal 3 3 3 2 4 2 2 2 2 2 2" xfId="56684"/>
    <cellStyle name="Normal 3 3 3 2 4 2 2 2 2 3" xfId="38169"/>
    <cellStyle name="Normal 3 3 3 2 4 2 2 2 3" xfId="19294"/>
    <cellStyle name="Normal 3 3 3 2 4 2 2 2 3 2" xfId="49206"/>
    <cellStyle name="Normal 3 3 3 2 4 2 2 2 4" xfId="38168"/>
    <cellStyle name="Normal 3 3 3 2 4 2 2 3" xfId="8256"/>
    <cellStyle name="Normal 3 3 3 2 4 2 2 3 2" xfId="26771"/>
    <cellStyle name="Normal 3 3 3 2 4 2 2 3 2 2" xfId="56683"/>
    <cellStyle name="Normal 3 3 3 2 4 2 2 3 3" xfId="38170"/>
    <cellStyle name="Normal 3 3 3 2 4 2 2 4" xfId="19293"/>
    <cellStyle name="Normal 3 3 3 2 4 2 2 4 2" xfId="49205"/>
    <cellStyle name="Normal 3 3 3 2 4 2 2 5" xfId="38167"/>
    <cellStyle name="Normal 3 3 3 2 4 2 3" xfId="8257"/>
    <cellStyle name="Normal 3 3 3 2 4 2 3 2" xfId="8258"/>
    <cellStyle name="Normal 3 3 3 2 4 2 3 2 2" xfId="26773"/>
    <cellStyle name="Normal 3 3 3 2 4 2 3 2 2 2" xfId="56685"/>
    <cellStyle name="Normal 3 3 3 2 4 2 3 2 3" xfId="38172"/>
    <cellStyle name="Normal 3 3 3 2 4 2 3 3" xfId="19295"/>
    <cellStyle name="Normal 3 3 3 2 4 2 3 3 2" xfId="49207"/>
    <cellStyle name="Normal 3 3 3 2 4 2 3 4" xfId="38171"/>
    <cellStyle name="Normal 3 3 3 2 4 2 4" xfId="8259"/>
    <cellStyle name="Normal 3 3 3 2 4 2 4 2" xfId="26770"/>
    <cellStyle name="Normal 3 3 3 2 4 2 4 2 2" xfId="56682"/>
    <cellStyle name="Normal 3 3 3 2 4 2 4 3" xfId="38173"/>
    <cellStyle name="Normal 3 3 3 2 4 2 5" xfId="19292"/>
    <cellStyle name="Normal 3 3 3 2 4 2 5 2" xfId="49204"/>
    <cellStyle name="Normal 3 3 3 2 4 2 6" xfId="38166"/>
    <cellStyle name="Normal 3 3 3 2 4 3" xfId="8260"/>
    <cellStyle name="Normal 3 3 3 2 4 3 2" xfId="8261"/>
    <cellStyle name="Normal 3 3 3 2 4 3 2 2" xfId="8262"/>
    <cellStyle name="Normal 3 3 3 2 4 3 2 2 2" xfId="8263"/>
    <cellStyle name="Normal 3 3 3 2 4 3 2 2 2 2" xfId="26776"/>
    <cellStyle name="Normal 3 3 3 2 4 3 2 2 2 2 2" xfId="56688"/>
    <cellStyle name="Normal 3 3 3 2 4 3 2 2 2 3" xfId="38177"/>
    <cellStyle name="Normal 3 3 3 2 4 3 2 2 3" xfId="19298"/>
    <cellStyle name="Normal 3 3 3 2 4 3 2 2 3 2" xfId="49210"/>
    <cellStyle name="Normal 3 3 3 2 4 3 2 2 4" xfId="38176"/>
    <cellStyle name="Normal 3 3 3 2 4 3 2 3" xfId="8264"/>
    <cellStyle name="Normal 3 3 3 2 4 3 2 3 2" xfId="26775"/>
    <cellStyle name="Normal 3 3 3 2 4 3 2 3 2 2" xfId="56687"/>
    <cellStyle name="Normal 3 3 3 2 4 3 2 3 3" xfId="38178"/>
    <cellStyle name="Normal 3 3 3 2 4 3 2 4" xfId="19297"/>
    <cellStyle name="Normal 3 3 3 2 4 3 2 4 2" xfId="49209"/>
    <cellStyle name="Normal 3 3 3 2 4 3 2 5" xfId="38175"/>
    <cellStyle name="Normal 3 3 3 2 4 3 3" xfId="8265"/>
    <cellStyle name="Normal 3 3 3 2 4 3 3 2" xfId="8266"/>
    <cellStyle name="Normal 3 3 3 2 4 3 3 2 2" xfId="26777"/>
    <cellStyle name="Normal 3 3 3 2 4 3 3 2 2 2" xfId="56689"/>
    <cellStyle name="Normal 3 3 3 2 4 3 3 2 3" xfId="38180"/>
    <cellStyle name="Normal 3 3 3 2 4 3 3 3" xfId="19299"/>
    <cellStyle name="Normal 3 3 3 2 4 3 3 3 2" xfId="49211"/>
    <cellStyle name="Normal 3 3 3 2 4 3 3 4" xfId="38179"/>
    <cellStyle name="Normal 3 3 3 2 4 3 4" xfId="8267"/>
    <cellStyle name="Normal 3 3 3 2 4 3 4 2" xfId="26774"/>
    <cellStyle name="Normal 3 3 3 2 4 3 4 2 2" xfId="56686"/>
    <cellStyle name="Normal 3 3 3 2 4 3 4 3" xfId="38181"/>
    <cellStyle name="Normal 3 3 3 2 4 3 5" xfId="19296"/>
    <cellStyle name="Normal 3 3 3 2 4 3 5 2" xfId="49208"/>
    <cellStyle name="Normal 3 3 3 2 4 3 6" xfId="38174"/>
    <cellStyle name="Normal 3 3 3 2 4 4" xfId="8268"/>
    <cellStyle name="Normal 3 3 3 2 4 4 2" xfId="8269"/>
    <cellStyle name="Normal 3 3 3 2 4 4 2 2" xfId="8270"/>
    <cellStyle name="Normal 3 3 3 2 4 4 2 2 2" xfId="26779"/>
    <cellStyle name="Normal 3 3 3 2 4 4 2 2 2 2" xfId="56691"/>
    <cellStyle name="Normal 3 3 3 2 4 4 2 2 3" xfId="38184"/>
    <cellStyle name="Normal 3 3 3 2 4 4 2 3" xfId="19301"/>
    <cellStyle name="Normal 3 3 3 2 4 4 2 3 2" xfId="49213"/>
    <cellStyle name="Normal 3 3 3 2 4 4 2 4" xfId="38183"/>
    <cellStyle name="Normal 3 3 3 2 4 4 3" xfId="8271"/>
    <cellStyle name="Normal 3 3 3 2 4 4 3 2" xfId="26778"/>
    <cellStyle name="Normal 3 3 3 2 4 4 3 2 2" xfId="56690"/>
    <cellStyle name="Normal 3 3 3 2 4 4 3 3" xfId="38185"/>
    <cellStyle name="Normal 3 3 3 2 4 4 4" xfId="19300"/>
    <cellStyle name="Normal 3 3 3 2 4 4 4 2" xfId="49212"/>
    <cellStyle name="Normal 3 3 3 2 4 4 5" xfId="38182"/>
    <cellStyle name="Normal 3 3 3 2 4 5" xfId="8272"/>
    <cellStyle name="Normal 3 3 3 2 4 5 2" xfId="8273"/>
    <cellStyle name="Normal 3 3 3 2 4 5 2 2" xfId="26780"/>
    <cellStyle name="Normal 3 3 3 2 4 5 2 2 2" xfId="56692"/>
    <cellStyle name="Normal 3 3 3 2 4 5 2 3" xfId="38187"/>
    <cellStyle name="Normal 3 3 3 2 4 5 3" xfId="19302"/>
    <cellStyle name="Normal 3 3 3 2 4 5 3 2" xfId="49214"/>
    <cellStyle name="Normal 3 3 3 2 4 5 4" xfId="38186"/>
    <cellStyle name="Normal 3 3 3 2 4 6" xfId="8274"/>
    <cellStyle name="Normal 3 3 3 2 4 6 2" xfId="22830"/>
    <cellStyle name="Normal 3 3 3 2 4 6 2 2" xfId="52742"/>
    <cellStyle name="Normal 3 3 3 2 4 6 3" xfId="38188"/>
    <cellStyle name="Normal 3 3 3 2 4 7" xfId="15352"/>
    <cellStyle name="Normal 3 3 3 2 4 7 2" xfId="45264"/>
    <cellStyle name="Normal 3 3 3 2 4 8" xfId="30308"/>
    <cellStyle name="Normal 3 3 3 2 5" xfId="246"/>
    <cellStyle name="Normal 3 3 3 2 5 2" xfId="8275"/>
    <cellStyle name="Normal 3 3 3 2 5 2 2" xfId="8276"/>
    <cellStyle name="Normal 3 3 3 2 5 2 2 2" xfId="8277"/>
    <cellStyle name="Normal 3 3 3 2 5 2 2 2 2" xfId="8278"/>
    <cellStyle name="Normal 3 3 3 2 5 2 2 2 2 2" xfId="26783"/>
    <cellStyle name="Normal 3 3 3 2 5 2 2 2 2 2 2" xfId="56695"/>
    <cellStyle name="Normal 3 3 3 2 5 2 2 2 2 3" xfId="38192"/>
    <cellStyle name="Normal 3 3 3 2 5 2 2 2 3" xfId="19305"/>
    <cellStyle name="Normal 3 3 3 2 5 2 2 2 3 2" xfId="49217"/>
    <cellStyle name="Normal 3 3 3 2 5 2 2 2 4" xfId="38191"/>
    <cellStyle name="Normal 3 3 3 2 5 2 2 3" xfId="8279"/>
    <cellStyle name="Normal 3 3 3 2 5 2 2 3 2" xfId="26782"/>
    <cellStyle name="Normal 3 3 3 2 5 2 2 3 2 2" xfId="56694"/>
    <cellStyle name="Normal 3 3 3 2 5 2 2 3 3" xfId="38193"/>
    <cellStyle name="Normal 3 3 3 2 5 2 2 4" xfId="19304"/>
    <cellStyle name="Normal 3 3 3 2 5 2 2 4 2" xfId="49216"/>
    <cellStyle name="Normal 3 3 3 2 5 2 2 5" xfId="38190"/>
    <cellStyle name="Normal 3 3 3 2 5 2 3" xfId="8280"/>
    <cellStyle name="Normal 3 3 3 2 5 2 3 2" xfId="8281"/>
    <cellStyle name="Normal 3 3 3 2 5 2 3 2 2" xfId="26784"/>
    <cellStyle name="Normal 3 3 3 2 5 2 3 2 2 2" xfId="56696"/>
    <cellStyle name="Normal 3 3 3 2 5 2 3 2 3" xfId="38195"/>
    <cellStyle name="Normal 3 3 3 2 5 2 3 3" xfId="19306"/>
    <cellStyle name="Normal 3 3 3 2 5 2 3 3 2" xfId="49218"/>
    <cellStyle name="Normal 3 3 3 2 5 2 3 4" xfId="38194"/>
    <cellStyle name="Normal 3 3 3 2 5 2 4" xfId="8282"/>
    <cellStyle name="Normal 3 3 3 2 5 2 4 2" xfId="26781"/>
    <cellStyle name="Normal 3 3 3 2 5 2 4 2 2" xfId="56693"/>
    <cellStyle name="Normal 3 3 3 2 5 2 4 3" xfId="38196"/>
    <cellStyle name="Normal 3 3 3 2 5 2 5" xfId="19303"/>
    <cellStyle name="Normal 3 3 3 2 5 2 5 2" xfId="49215"/>
    <cellStyle name="Normal 3 3 3 2 5 2 6" xfId="38189"/>
    <cellStyle name="Normal 3 3 3 2 5 3" xfId="8283"/>
    <cellStyle name="Normal 3 3 3 2 5 3 2" xfId="8284"/>
    <cellStyle name="Normal 3 3 3 2 5 3 2 2" xfId="8285"/>
    <cellStyle name="Normal 3 3 3 2 5 3 2 2 2" xfId="8286"/>
    <cellStyle name="Normal 3 3 3 2 5 3 2 2 2 2" xfId="26787"/>
    <cellStyle name="Normal 3 3 3 2 5 3 2 2 2 2 2" xfId="56699"/>
    <cellStyle name="Normal 3 3 3 2 5 3 2 2 2 3" xfId="38200"/>
    <cellStyle name="Normal 3 3 3 2 5 3 2 2 3" xfId="19309"/>
    <cellStyle name="Normal 3 3 3 2 5 3 2 2 3 2" xfId="49221"/>
    <cellStyle name="Normal 3 3 3 2 5 3 2 2 4" xfId="38199"/>
    <cellStyle name="Normal 3 3 3 2 5 3 2 3" xfId="8287"/>
    <cellStyle name="Normal 3 3 3 2 5 3 2 3 2" xfId="26786"/>
    <cellStyle name="Normal 3 3 3 2 5 3 2 3 2 2" xfId="56698"/>
    <cellStyle name="Normal 3 3 3 2 5 3 2 3 3" xfId="38201"/>
    <cellStyle name="Normal 3 3 3 2 5 3 2 4" xfId="19308"/>
    <cellStyle name="Normal 3 3 3 2 5 3 2 4 2" xfId="49220"/>
    <cellStyle name="Normal 3 3 3 2 5 3 2 5" xfId="38198"/>
    <cellStyle name="Normal 3 3 3 2 5 3 3" xfId="8288"/>
    <cellStyle name="Normal 3 3 3 2 5 3 3 2" xfId="8289"/>
    <cellStyle name="Normal 3 3 3 2 5 3 3 2 2" xfId="26788"/>
    <cellStyle name="Normal 3 3 3 2 5 3 3 2 2 2" xfId="56700"/>
    <cellStyle name="Normal 3 3 3 2 5 3 3 2 3" xfId="38203"/>
    <cellStyle name="Normal 3 3 3 2 5 3 3 3" xfId="19310"/>
    <cellStyle name="Normal 3 3 3 2 5 3 3 3 2" xfId="49222"/>
    <cellStyle name="Normal 3 3 3 2 5 3 3 4" xfId="38202"/>
    <cellStyle name="Normal 3 3 3 2 5 3 4" xfId="8290"/>
    <cellStyle name="Normal 3 3 3 2 5 3 4 2" xfId="26785"/>
    <cellStyle name="Normal 3 3 3 2 5 3 4 2 2" xfId="56697"/>
    <cellStyle name="Normal 3 3 3 2 5 3 4 3" xfId="38204"/>
    <cellStyle name="Normal 3 3 3 2 5 3 5" xfId="19307"/>
    <cellStyle name="Normal 3 3 3 2 5 3 5 2" xfId="49219"/>
    <cellStyle name="Normal 3 3 3 2 5 3 6" xfId="38197"/>
    <cellStyle name="Normal 3 3 3 2 5 4" xfId="8291"/>
    <cellStyle name="Normal 3 3 3 2 5 4 2" xfId="8292"/>
    <cellStyle name="Normal 3 3 3 2 5 4 2 2" xfId="8293"/>
    <cellStyle name="Normal 3 3 3 2 5 4 2 2 2" xfId="26790"/>
    <cellStyle name="Normal 3 3 3 2 5 4 2 2 2 2" xfId="56702"/>
    <cellStyle name="Normal 3 3 3 2 5 4 2 2 3" xfId="38207"/>
    <cellStyle name="Normal 3 3 3 2 5 4 2 3" xfId="19312"/>
    <cellStyle name="Normal 3 3 3 2 5 4 2 3 2" xfId="49224"/>
    <cellStyle name="Normal 3 3 3 2 5 4 2 4" xfId="38206"/>
    <cellStyle name="Normal 3 3 3 2 5 4 3" xfId="8294"/>
    <cellStyle name="Normal 3 3 3 2 5 4 3 2" xfId="26789"/>
    <cellStyle name="Normal 3 3 3 2 5 4 3 2 2" xfId="56701"/>
    <cellStyle name="Normal 3 3 3 2 5 4 3 3" xfId="38208"/>
    <cellStyle name="Normal 3 3 3 2 5 4 4" xfId="19311"/>
    <cellStyle name="Normal 3 3 3 2 5 4 4 2" xfId="49223"/>
    <cellStyle name="Normal 3 3 3 2 5 4 5" xfId="38205"/>
    <cellStyle name="Normal 3 3 3 2 5 5" xfId="8295"/>
    <cellStyle name="Normal 3 3 3 2 5 5 2" xfId="8296"/>
    <cellStyle name="Normal 3 3 3 2 5 5 2 2" xfId="26791"/>
    <cellStyle name="Normal 3 3 3 2 5 5 2 2 2" xfId="56703"/>
    <cellStyle name="Normal 3 3 3 2 5 5 2 3" xfId="38210"/>
    <cellStyle name="Normal 3 3 3 2 5 5 3" xfId="19313"/>
    <cellStyle name="Normal 3 3 3 2 5 5 3 2" xfId="49225"/>
    <cellStyle name="Normal 3 3 3 2 5 5 4" xfId="38209"/>
    <cellStyle name="Normal 3 3 3 2 5 6" xfId="8297"/>
    <cellStyle name="Normal 3 3 3 2 5 6 2" xfId="22710"/>
    <cellStyle name="Normal 3 3 3 2 5 6 2 2" xfId="52622"/>
    <cellStyle name="Normal 3 3 3 2 5 6 3" xfId="38211"/>
    <cellStyle name="Normal 3 3 3 2 5 7" xfId="15232"/>
    <cellStyle name="Normal 3 3 3 2 5 7 2" xfId="45144"/>
    <cellStyle name="Normal 3 3 3 2 5 8" xfId="30188"/>
    <cellStyle name="Normal 3 3 3 2 6" xfId="492"/>
    <cellStyle name="Normal 3 3 3 2 6 2" xfId="8298"/>
    <cellStyle name="Normal 3 3 3 2 6 2 2" xfId="8299"/>
    <cellStyle name="Normal 3 3 3 2 6 2 2 2" xfId="8300"/>
    <cellStyle name="Normal 3 3 3 2 6 2 2 2 2" xfId="8301"/>
    <cellStyle name="Normal 3 3 3 2 6 2 2 2 2 2" xfId="26794"/>
    <cellStyle name="Normal 3 3 3 2 6 2 2 2 2 2 2" xfId="56706"/>
    <cellStyle name="Normal 3 3 3 2 6 2 2 2 2 3" xfId="38215"/>
    <cellStyle name="Normal 3 3 3 2 6 2 2 2 3" xfId="19316"/>
    <cellStyle name="Normal 3 3 3 2 6 2 2 2 3 2" xfId="49228"/>
    <cellStyle name="Normal 3 3 3 2 6 2 2 2 4" xfId="38214"/>
    <cellStyle name="Normal 3 3 3 2 6 2 2 3" xfId="8302"/>
    <cellStyle name="Normal 3 3 3 2 6 2 2 3 2" xfId="26793"/>
    <cellStyle name="Normal 3 3 3 2 6 2 2 3 2 2" xfId="56705"/>
    <cellStyle name="Normal 3 3 3 2 6 2 2 3 3" xfId="38216"/>
    <cellStyle name="Normal 3 3 3 2 6 2 2 4" xfId="19315"/>
    <cellStyle name="Normal 3 3 3 2 6 2 2 4 2" xfId="49227"/>
    <cellStyle name="Normal 3 3 3 2 6 2 2 5" xfId="38213"/>
    <cellStyle name="Normal 3 3 3 2 6 2 3" xfId="8303"/>
    <cellStyle name="Normal 3 3 3 2 6 2 3 2" xfId="8304"/>
    <cellStyle name="Normal 3 3 3 2 6 2 3 2 2" xfId="26795"/>
    <cellStyle name="Normal 3 3 3 2 6 2 3 2 2 2" xfId="56707"/>
    <cellStyle name="Normal 3 3 3 2 6 2 3 2 3" xfId="38218"/>
    <cellStyle name="Normal 3 3 3 2 6 2 3 3" xfId="19317"/>
    <cellStyle name="Normal 3 3 3 2 6 2 3 3 2" xfId="49229"/>
    <cellStyle name="Normal 3 3 3 2 6 2 3 4" xfId="38217"/>
    <cellStyle name="Normal 3 3 3 2 6 2 4" xfId="8305"/>
    <cellStyle name="Normal 3 3 3 2 6 2 4 2" xfId="26792"/>
    <cellStyle name="Normal 3 3 3 2 6 2 4 2 2" xfId="56704"/>
    <cellStyle name="Normal 3 3 3 2 6 2 4 3" xfId="38219"/>
    <cellStyle name="Normal 3 3 3 2 6 2 5" xfId="19314"/>
    <cellStyle name="Normal 3 3 3 2 6 2 5 2" xfId="49226"/>
    <cellStyle name="Normal 3 3 3 2 6 2 6" xfId="38212"/>
    <cellStyle name="Normal 3 3 3 2 6 3" xfId="8306"/>
    <cellStyle name="Normal 3 3 3 2 6 3 2" xfId="8307"/>
    <cellStyle name="Normal 3 3 3 2 6 3 2 2" xfId="8308"/>
    <cellStyle name="Normal 3 3 3 2 6 3 2 2 2" xfId="26797"/>
    <cellStyle name="Normal 3 3 3 2 6 3 2 2 2 2" xfId="56709"/>
    <cellStyle name="Normal 3 3 3 2 6 3 2 2 3" xfId="38222"/>
    <cellStyle name="Normal 3 3 3 2 6 3 2 3" xfId="19319"/>
    <cellStyle name="Normal 3 3 3 2 6 3 2 3 2" xfId="49231"/>
    <cellStyle name="Normal 3 3 3 2 6 3 2 4" xfId="38221"/>
    <cellStyle name="Normal 3 3 3 2 6 3 3" xfId="8309"/>
    <cellStyle name="Normal 3 3 3 2 6 3 3 2" xfId="26796"/>
    <cellStyle name="Normal 3 3 3 2 6 3 3 2 2" xfId="56708"/>
    <cellStyle name="Normal 3 3 3 2 6 3 3 3" xfId="38223"/>
    <cellStyle name="Normal 3 3 3 2 6 3 4" xfId="19318"/>
    <cellStyle name="Normal 3 3 3 2 6 3 4 2" xfId="49230"/>
    <cellStyle name="Normal 3 3 3 2 6 3 5" xfId="38220"/>
    <cellStyle name="Normal 3 3 3 2 6 4" xfId="8310"/>
    <cellStyle name="Normal 3 3 3 2 6 4 2" xfId="8311"/>
    <cellStyle name="Normal 3 3 3 2 6 4 2 2" xfId="26798"/>
    <cellStyle name="Normal 3 3 3 2 6 4 2 2 2" xfId="56710"/>
    <cellStyle name="Normal 3 3 3 2 6 4 2 3" xfId="38225"/>
    <cellStyle name="Normal 3 3 3 2 6 4 3" xfId="19320"/>
    <cellStyle name="Normal 3 3 3 2 6 4 3 2" xfId="49232"/>
    <cellStyle name="Normal 3 3 3 2 6 4 4" xfId="38224"/>
    <cellStyle name="Normal 3 3 3 2 6 5" xfId="8312"/>
    <cellStyle name="Normal 3 3 3 2 6 5 2" xfId="22955"/>
    <cellStyle name="Normal 3 3 3 2 6 5 2 2" xfId="52867"/>
    <cellStyle name="Normal 3 3 3 2 6 5 3" xfId="38226"/>
    <cellStyle name="Normal 3 3 3 2 6 6" xfId="15477"/>
    <cellStyle name="Normal 3 3 3 2 6 6 2" xfId="45389"/>
    <cellStyle name="Normal 3 3 3 2 6 7" xfId="30433"/>
    <cellStyle name="Normal 3 3 3 2 7" xfId="617"/>
    <cellStyle name="Normal 3 3 3 2 7 2" xfId="8313"/>
    <cellStyle name="Normal 3 3 3 2 7 2 2" xfId="8314"/>
    <cellStyle name="Normal 3 3 3 2 7 2 2 2" xfId="8315"/>
    <cellStyle name="Normal 3 3 3 2 7 2 2 2 2" xfId="8316"/>
    <cellStyle name="Normal 3 3 3 2 7 2 2 2 2 2" xfId="26801"/>
    <cellStyle name="Normal 3 3 3 2 7 2 2 2 2 2 2" xfId="56713"/>
    <cellStyle name="Normal 3 3 3 2 7 2 2 2 2 3" xfId="38230"/>
    <cellStyle name="Normal 3 3 3 2 7 2 2 2 3" xfId="19323"/>
    <cellStyle name="Normal 3 3 3 2 7 2 2 2 3 2" xfId="49235"/>
    <cellStyle name="Normal 3 3 3 2 7 2 2 2 4" xfId="38229"/>
    <cellStyle name="Normal 3 3 3 2 7 2 2 3" xfId="8317"/>
    <cellStyle name="Normal 3 3 3 2 7 2 2 3 2" xfId="26800"/>
    <cellStyle name="Normal 3 3 3 2 7 2 2 3 2 2" xfId="56712"/>
    <cellStyle name="Normal 3 3 3 2 7 2 2 3 3" xfId="38231"/>
    <cellStyle name="Normal 3 3 3 2 7 2 2 4" xfId="19322"/>
    <cellStyle name="Normal 3 3 3 2 7 2 2 4 2" xfId="49234"/>
    <cellStyle name="Normal 3 3 3 2 7 2 2 5" xfId="38228"/>
    <cellStyle name="Normal 3 3 3 2 7 2 3" xfId="8318"/>
    <cellStyle name="Normal 3 3 3 2 7 2 3 2" xfId="8319"/>
    <cellStyle name="Normal 3 3 3 2 7 2 3 2 2" xfId="26802"/>
    <cellStyle name="Normal 3 3 3 2 7 2 3 2 2 2" xfId="56714"/>
    <cellStyle name="Normal 3 3 3 2 7 2 3 2 3" xfId="38233"/>
    <cellStyle name="Normal 3 3 3 2 7 2 3 3" xfId="19324"/>
    <cellStyle name="Normal 3 3 3 2 7 2 3 3 2" xfId="49236"/>
    <cellStyle name="Normal 3 3 3 2 7 2 3 4" xfId="38232"/>
    <cellStyle name="Normal 3 3 3 2 7 2 4" xfId="8320"/>
    <cellStyle name="Normal 3 3 3 2 7 2 4 2" xfId="26799"/>
    <cellStyle name="Normal 3 3 3 2 7 2 4 2 2" xfId="56711"/>
    <cellStyle name="Normal 3 3 3 2 7 2 4 3" xfId="38234"/>
    <cellStyle name="Normal 3 3 3 2 7 2 5" xfId="19321"/>
    <cellStyle name="Normal 3 3 3 2 7 2 5 2" xfId="49233"/>
    <cellStyle name="Normal 3 3 3 2 7 2 6" xfId="38227"/>
    <cellStyle name="Normal 3 3 3 2 7 3" xfId="8321"/>
    <cellStyle name="Normal 3 3 3 2 7 3 2" xfId="8322"/>
    <cellStyle name="Normal 3 3 3 2 7 3 2 2" xfId="8323"/>
    <cellStyle name="Normal 3 3 3 2 7 3 2 2 2" xfId="26804"/>
    <cellStyle name="Normal 3 3 3 2 7 3 2 2 2 2" xfId="56716"/>
    <cellStyle name="Normal 3 3 3 2 7 3 2 2 3" xfId="38237"/>
    <cellStyle name="Normal 3 3 3 2 7 3 2 3" xfId="19326"/>
    <cellStyle name="Normal 3 3 3 2 7 3 2 3 2" xfId="49238"/>
    <cellStyle name="Normal 3 3 3 2 7 3 2 4" xfId="38236"/>
    <cellStyle name="Normal 3 3 3 2 7 3 3" xfId="8324"/>
    <cellStyle name="Normal 3 3 3 2 7 3 3 2" xfId="26803"/>
    <cellStyle name="Normal 3 3 3 2 7 3 3 2 2" xfId="56715"/>
    <cellStyle name="Normal 3 3 3 2 7 3 3 3" xfId="38238"/>
    <cellStyle name="Normal 3 3 3 2 7 3 4" xfId="19325"/>
    <cellStyle name="Normal 3 3 3 2 7 3 4 2" xfId="49237"/>
    <cellStyle name="Normal 3 3 3 2 7 3 5" xfId="38235"/>
    <cellStyle name="Normal 3 3 3 2 7 4" xfId="8325"/>
    <cellStyle name="Normal 3 3 3 2 7 4 2" xfId="8326"/>
    <cellStyle name="Normal 3 3 3 2 7 4 2 2" xfId="26805"/>
    <cellStyle name="Normal 3 3 3 2 7 4 2 2 2" xfId="56717"/>
    <cellStyle name="Normal 3 3 3 2 7 4 2 3" xfId="38240"/>
    <cellStyle name="Normal 3 3 3 2 7 4 3" xfId="19327"/>
    <cellStyle name="Normal 3 3 3 2 7 4 3 2" xfId="49239"/>
    <cellStyle name="Normal 3 3 3 2 7 4 4" xfId="38239"/>
    <cellStyle name="Normal 3 3 3 2 7 5" xfId="8327"/>
    <cellStyle name="Normal 3 3 3 2 7 5 2" xfId="23080"/>
    <cellStyle name="Normal 3 3 3 2 7 5 2 2" xfId="52992"/>
    <cellStyle name="Normal 3 3 3 2 7 5 3" xfId="38241"/>
    <cellStyle name="Normal 3 3 3 2 7 6" xfId="15602"/>
    <cellStyle name="Normal 3 3 3 2 7 6 2" xfId="45514"/>
    <cellStyle name="Normal 3 3 3 2 7 7" xfId="30558"/>
    <cellStyle name="Normal 3 3 3 2 8" xfId="8328"/>
    <cellStyle name="Normal 3 3 3 2 8 2" xfId="8329"/>
    <cellStyle name="Normal 3 3 3 2 8 2 2" xfId="8330"/>
    <cellStyle name="Normal 3 3 3 2 8 2 2 2" xfId="8331"/>
    <cellStyle name="Normal 3 3 3 2 8 2 2 2 2" xfId="8332"/>
    <cellStyle name="Normal 3 3 3 2 8 2 2 2 2 2" xfId="26809"/>
    <cellStyle name="Normal 3 3 3 2 8 2 2 2 2 2 2" xfId="56721"/>
    <cellStyle name="Normal 3 3 3 2 8 2 2 2 2 3" xfId="38246"/>
    <cellStyle name="Normal 3 3 3 2 8 2 2 2 3" xfId="19331"/>
    <cellStyle name="Normal 3 3 3 2 8 2 2 2 3 2" xfId="49243"/>
    <cellStyle name="Normal 3 3 3 2 8 2 2 2 4" xfId="38245"/>
    <cellStyle name="Normal 3 3 3 2 8 2 2 3" xfId="8333"/>
    <cellStyle name="Normal 3 3 3 2 8 2 2 3 2" xfId="26808"/>
    <cellStyle name="Normal 3 3 3 2 8 2 2 3 2 2" xfId="56720"/>
    <cellStyle name="Normal 3 3 3 2 8 2 2 3 3" xfId="38247"/>
    <cellStyle name="Normal 3 3 3 2 8 2 2 4" xfId="19330"/>
    <cellStyle name="Normal 3 3 3 2 8 2 2 4 2" xfId="49242"/>
    <cellStyle name="Normal 3 3 3 2 8 2 2 5" xfId="38244"/>
    <cellStyle name="Normal 3 3 3 2 8 2 3" xfId="8334"/>
    <cellStyle name="Normal 3 3 3 2 8 2 3 2" xfId="8335"/>
    <cellStyle name="Normal 3 3 3 2 8 2 3 2 2" xfId="26810"/>
    <cellStyle name="Normal 3 3 3 2 8 2 3 2 2 2" xfId="56722"/>
    <cellStyle name="Normal 3 3 3 2 8 2 3 2 3" xfId="38249"/>
    <cellStyle name="Normal 3 3 3 2 8 2 3 3" xfId="19332"/>
    <cellStyle name="Normal 3 3 3 2 8 2 3 3 2" xfId="49244"/>
    <cellStyle name="Normal 3 3 3 2 8 2 3 4" xfId="38248"/>
    <cellStyle name="Normal 3 3 3 2 8 2 4" xfId="8336"/>
    <cellStyle name="Normal 3 3 3 2 8 2 4 2" xfId="26807"/>
    <cellStyle name="Normal 3 3 3 2 8 2 4 2 2" xfId="56719"/>
    <cellStyle name="Normal 3 3 3 2 8 2 4 3" xfId="38250"/>
    <cellStyle name="Normal 3 3 3 2 8 2 5" xfId="19329"/>
    <cellStyle name="Normal 3 3 3 2 8 2 5 2" xfId="49241"/>
    <cellStyle name="Normal 3 3 3 2 8 2 6" xfId="38243"/>
    <cellStyle name="Normal 3 3 3 2 8 3" xfId="8337"/>
    <cellStyle name="Normal 3 3 3 2 8 3 2" xfId="8338"/>
    <cellStyle name="Normal 3 3 3 2 8 3 2 2" xfId="8339"/>
    <cellStyle name="Normal 3 3 3 2 8 3 2 2 2" xfId="26812"/>
    <cellStyle name="Normal 3 3 3 2 8 3 2 2 2 2" xfId="56724"/>
    <cellStyle name="Normal 3 3 3 2 8 3 2 2 3" xfId="38253"/>
    <cellStyle name="Normal 3 3 3 2 8 3 2 3" xfId="19334"/>
    <cellStyle name="Normal 3 3 3 2 8 3 2 3 2" xfId="49246"/>
    <cellStyle name="Normal 3 3 3 2 8 3 2 4" xfId="38252"/>
    <cellStyle name="Normal 3 3 3 2 8 3 3" xfId="8340"/>
    <cellStyle name="Normal 3 3 3 2 8 3 3 2" xfId="26811"/>
    <cellStyle name="Normal 3 3 3 2 8 3 3 2 2" xfId="56723"/>
    <cellStyle name="Normal 3 3 3 2 8 3 3 3" xfId="38254"/>
    <cellStyle name="Normal 3 3 3 2 8 3 4" xfId="19333"/>
    <cellStyle name="Normal 3 3 3 2 8 3 4 2" xfId="49245"/>
    <cellStyle name="Normal 3 3 3 2 8 3 5" xfId="38251"/>
    <cellStyle name="Normal 3 3 3 2 8 4" xfId="8341"/>
    <cellStyle name="Normal 3 3 3 2 8 4 2" xfId="8342"/>
    <cellStyle name="Normal 3 3 3 2 8 4 2 2" xfId="26813"/>
    <cellStyle name="Normal 3 3 3 2 8 4 2 2 2" xfId="56725"/>
    <cellStyle name="Normal 3 3 3 2 8 4 2 3" xfId="38256"/>
    <cellStyle name="Normal 3 3 3 2 8 4 3" xfId="19335"/>
    <cellStyle name="Normal 3 3 3 2 8 4 3 2" xfId="49247"/>
    <cellStyle name="Normal 3 3 3 2 8 4 4" xfId="38255"/>
    <cellStyle name="Normal 3 3 3 2 8 5" xfId="8343"/>
    <cellStyle name="Normal 3 3 3 2 8 5 2" xfId="26806"/>
    <cellStyle name="Normal 3 3 3 2 8 5 2 2" xfId="56718"/>
    <cellStyle name="Normal 3 3 3 2 8 5 3" xfId="38257"/>
    <cellStyle name="Normal 3 3 3 2 8 6" xfId="19328"/>
    <cellStyle name="Normal 3 3 3 2 8 6 2" xfId="49240"/>
    <cellStyle name="Normal 3 3 3 2 8 7" xfId="38242"/>
    <cellStyle name="Normal 3 3 3 2 9" xfId="8344"/>
    <cellStyle name="Normal 3 3 3 2 9 2" xfId="8345"/>
    <cellStyle name="Normal 3 3 3 2 9 2 2" xfId="8346"/>
    <cellStyle name="Normal 3 3 3 2 9 2 2 2" xfId="8347"/>
    <cellStyle name="Normal 3 3 3 2 9 2 2 2 2" xfId="26816"/>
    <cellStyle name="Normal 3 3 3 2 9 2 2 2 2 2" xfId="56728"/>
    <cellStyle name="Normal 3 3 3 2 9 2 2 2 3" xfId="38261"/>
    <cellStyle name="Normal 3 3 3 2 9 2 2 3" xfId="19338"/>
    <cellStyle name="Normal 3 3 3 2 9 2 2 3 2" xfId="49250"/>
    <cellStyle name="Normal 3 3 3 2 9 2 2 4" xfId="38260"/>
    <cellStyle name="Normal 3 3 3 2 9 2 3" xfId="8348"/>
    <cellStyle name="Normal 3 3 3 2 9 2 3 2" xfId="26815"/>
    <cellStyle name="Normal 3 3 3 2 9 2 3 2 2" xfId="56727"/>
    <cellStyle name="Normal 3 3 3 2 9 2 3 3" xfId="38262"/>
    <cellStyle name="Normal 3 3 3 2 9 2 4" xfId="19337"/>
    <cellStyle name="Normal 3 3 3 2 9 2 4 2" xfId="49249"/>
    <cellStyle name="Normal 3 3 3 2 9 2 5" xfId="38259"/>
    <cellStyle name="Normal 3 3 3 2 9 3" xfId="8349"/>
    <cellStyle name="Normal 3 3 3 2 9 3 2" xfId="8350"/>
    <cellStyle name="Normal 3 3 3 2 9 3 2 2" xfId="26817"/>
    <cellStyle name="Normal 3 3 3 2 9 3 2 2 2" xfId="56729"/>
    <cellStyle name="Normal 3 3 3 2 9 3 2 3" xfId="38264"/>
    <cellStyle name="Normal 3 3 3 2 9 3 3" xfId="19339"/>
    <cellStyle name="Normal 3 3 3 2 9 3 3 2" xfId="49251"/>
    <cellStyle name="Normal 3 3 3 2 9 3 4" xfId="38263"/>
    <cellStyle name="Normal 3 3 3 2 9 4" xfId="8351"/>
    <cellStyle name="Normal 3 3 3 2 9 4 2" xfId="26814"/>
    <cellStyle name="Normal 3 3 3 2 9 4 2 2" xfId="56726"/>
    <cellStyle name="Normal 3 3 3 2 9 4 3" xfId="38265"/>
    <cellStyle name="Normal 3 3 3 2 9 5" xfId="19336"/>
    <cellStyle name="Normal 3 3 3 2 9 5 2" xfId="49248"/>
    <cellStyle name="Normal 3 3 3 2 9 6" xfId="38258"/>
    <cellStyle name="Normal 3 3 3 3" xfId="153"/>
    <cellStyle name="Normal 3 3 3 3 10" xfId="8352"/>
    <cellStyle name="Normal 3 3 3 3 10 2" xfId="8353"/>
    <cellStyle name="Normal 3 3 3 3 10 2 2" xfId="26818"/>
    <cellStyle name="Normal 3 3 3 3 10 2 2 2" xfId="56730"/>
    <cellStyle name="Normal 3 3 3 3 10 2 3" xfId="38267"/>
    <cellStyle name="Normal 3 3 3 3 10 3" xfId="19340"/>
    <cellStyle name="Normal 3 3 3 3 10 3 2" xfId="49252"/>
    <cellStyle name="Normal 3 3 3 3 10 4" xfId="38266"/>
    <cellStyle name="Normal 3 3 3 3 11" xfId="8354"/>
    <cellStyle name="Normal 3 3 3 3 11 2" xfId="22617"/>
    <cellStyle name="Normal 3 3 3 3 11 2 2" xfId="52529"/>
    <cellStyle name="Normal 3 3 3 3 11 3" xfId="38268"/>
    <cellStyle name="Normal 3 3 3 3 12" xfId="15139"/>
    <cellStyle name="Normal 3 3 3 3 12 2" xfId="45051"/>
    <cellStyle name="Normal 3 3 3 3 13" xfId="30095"/>
    <cellStyle name="Normal 3 3 3 3 14" xfId="60012"/>
    <cellStyle name="Normal 3 3 3 3 2" xfId="407"/>
    <cellStyle name="Normal 3 3 3 3 2 2" xfId="8355"/>
    <cellStyle name="Normal 3 3 3 3 2 2 2" xfId="8356"/>
    <cellStyle name="Normal 3 3 3 3 2 2 2 2" xfId="8357"/>
    <cellStyle name="Normal 3 3 3 3 2 2 2 2 2" xfId="8358"/>
    <cellStyle name="Normal 3 3 3 3 2 2 2 2 2 2" xfId="26821"/>
    <cellStyle name="Normal 3 3 3 3 2 2 2 2 2 2 2" xfId="56733"/>
    <cellStyle name="Normal 3 3 3 3 2 2 2 2 2 3" xfId="38272"/>
    <cellStyle name="Normal 3 3 3 3 2 2 2 2 3" xfId="19343"/>
    <cellStyle name="Normal 3 3 3 3 2 2 2 2 3 2" xfId="49255"/>
    <cellStyle name="Normal 3 3 3 3 2 2 2 2 4" xfId="38271"/>
    <cellStyle name="Normal 3 3 3 3 2 2 2 3" xfId="8359"/>
    <cellStyle name="Normal 3 3 3 3 2 2 2 3 2" xfId="26820"/>
    <cellStyle name="Normal 3 3 3 3 2 2 2 3 2 2" xfId="56732"/>
    <cellStyle name="Normal 3 3 3 3 2 2 2 3 3" xfId="38273"/>
    <cellStyle name="Normal 3 3 3 3 2 2 2 4" xfId="19342"/>
    <cellStyle name="Normal 3 3 3 3 2 2 2 4 2" xfId="49254"/>
    <cellStyle name="Normal 3 3 3 3 2 2 2 5" xfId="38270"/>
    <cellStyle name="Normal 3 3 3 3 2 2 3" xfId="8360"/>
    <cellStyle name="Normal 3 3 3 3 2 2 3 2" xfId="8361"/>
    <cellStyle name="Normal 3 3 3 3 2 2 3 2 2" xfId="26822"/>
    <cellStyle name="Normal 3 3 3 3 2 2 3 2 2 2" xfId="56734"/>
    <cellStyle name="Normal 3 3 3 3 2 2 3 2 3" xfId="38275"/>
    <cellStyle name="Normal 3 3 3 3 2 2 3 3" xfId="19344"/>
    <cellStyle name="Normal 3 3 3 3 2 2 3 3 2" xfId="49256"/>
    <cellStyle name="Normal 3 3 3 3 2 2 3 4" xfId="38274"/>
    <cellStyle name="Normal 3 3 3 3 2 2 4" xfId="8362"/>
    <cellStyle name="Normal 3 3 3 3 2 2 4 2" xfId="26819"/>
    <cellStyle name="Normal 3 3 3 3 2 2 4 2 2" xfId="56731"/>
    <cellStyle name="Normal 3 3 3 3 2 2 4 3" xfId="38276"/>
    <cellStyle name="Normal 3 3 3 3 2 2 5" xfId="19341"/>
    <cellStyle name="Normal 3 3 3 3 2 2 5 2" xfId="49253"/>
    <cellStyle name="Normal 3 3 3 3 2 2 6" xfId="38269"/>
    <cellStyle name="Normal 3 3 3 3 2 3" xfId="8363"/>
    <cellStyle name="Normal 3 3 3 3 2 3 2" xfId="8364"/>
    <cellStyle name="Normal 3 3 3 3 2 3 2 2" xfId="8365"/>
    <cellStyle name="Normal 3 3 3 3 2 3 2 2 2" xfId="8366"/>
    <cellStyle name="Normal 3 3 3 3 2 3 2 2 2 2" xfId="26825"/>
    <cellStyle name="Normal 3 3 3 3 2 3 2 2 2 2 2" xfId="56737"/>
    <cellStyle name="Normal 3 3 3 3 2 3 2 2 2 3" xfId="38280"/>
    <cellStyle name="Normal 3 3 3 3 2 3 2 2 3" xfId="19347"/>
    <cellStyle name="Normal 3 3 3 3 2 3 2 2 3 2" xfId="49259"/>
    <cellStyle name="Normal 3 3 3 3 2 3 2 2 4" xfId="38279"/>
    <cellStyle name="Normal 3 3 3 3 2 3 2 3" xfId="8367"/>
    <cellStyle name="Normal 3 3 3 3 2 3 2 3 2" xfId="26824"/>
    <cellStyle name="Normal 3 3 3 3 2 3 2 3 2 2" xfId="56736"/>
    <cellStyle name="Normal 3 3 3 3 2 3 2 3 3" xfId="38281"/>
    <cellStyle name="Normal 3 3 3 3 2 3 2 4" xfId="19346"/>
    <cellStyle name="Normal 3 3 3 3 2 3 2 4 2" xfId="49258"/>
    <cellStyle name="Normal 3 3 3 3 2 3 2 5" xfId="38278"/>
    <cellStyle name="Normal 3 3 3 3 2 3 3" xfId="8368"/>
    <cellStyle name="Normal 3 3 3 3 2 3 3 2" xfId="8369"/>
    <cellStyle name="Normal 3 3 3 3 2 3 3 2 2" xfId="26826"/>
    <cellStyle name="Normal 3 3 3 3 2 3 3 2 2 2" xfId="56738"/>
    <cellStyle name="Normal 3 3 3 3 2 3 3 2 3" xfId="38283"/>
    <cellStyle name="Normal 3 3 3 3 2 3 3 3" xfId="19348"/>
    <cellStyle name="Normal 3 3 3 3 2 3 3 3 2" xfId="49260"/>
    <cellStyle name="Normal 3 3 3 3 2 3 3 4" xfId="38282"/>
    <cellStyle name="Normal 3 3 3 3 2 3 4" xfId="8370"/>
    <cellStyle name="Normal 3 3 3 3 2 3 4 2" xfId="26823"/>
    <cellStyle name="Normal 3 3 3 3 2 3 4 2 2" xfId="56735"/>
    <cellStyle name="Normal 3 3 3 3 2 3 4 3" xfId="38284"/>
    <cellStyle name="Normal 3 3 3 3 2 3 5" xfId="19345"/>
    <cellStyle name="Normal 3 3 3 3 2 3 5 2" xfId="49257"/>
    <cellStyle name="Normal 3 3 3 3 2 3 6" xfId="38277"/>
    <cellStyle name="Normal 3 3 3 3 2 4" xfId="8371"/>
    <cellStyle name="Normal 3 3 3 3 2 4 2" xfId="8372"/>
    <cellStyle name="Normal 3 3 3 3 2 4 2 2" xfId="8373"/>
    <cellStyle name="Normal 3 3 3 3 2 4 2 2 2" xfId="26828"/>
    <cellStyle name="Normal 3 3 3 3 2 4 2 2 2 2" xfId="56740"/>
    <cellStyle name="Normal 3 3 3 3 2 4 2 2 3" xfId="38287"/>
    <cellStyle name="Normal 3 3 3 3 2 4 2 3" xfId="19350"/>
    <cellStyle name="Normal 3 3 3 3 2 4 2 3 2" xfId="49262"/>
    <cellStyle name="Normal 3 3 3 3 2 4 2 4" xfId="38286"/>
    <cellStyle name="Normal 3 3 3 3 2 4 3" xfId="8374"/>
    <cellStyle name="Normal 3 3 3 3 2 4 3 2" xfId="26827"/>
    <cellStyle name="Normal 3 3 3 3 2 4 3 2 2" xfId="56739"/>
    <cellStyle name="Normal 3 3 3 3 2 4 3 3" xfId="38288"/>
    <cellStyle name="Normal 3 3 3 3 2 4 4" xfId="19349"/>
    <cellStyle name="Normal 3 3 3 3 2 4 4 2" xfId="49261"/>
    <cellStyle name="Normal 3 3 3 3 2 4 5" xfId="38285"/>
    <cellStyle name="Normal 3 3 3 3 2 5" xfId="8375"/>
    <cellStyle name="Normal 3 3 3 3 2 5 2" xfId="8376"/>
    <cellStyle name="Normal 3 3 3 3 2 5 2 2" xfId="26829"/>
    <cellStyle name="Normal 3 3 3 3 2 5 2 2 2" xfId="56741"/>
    <cellStyle name="Normal 3 3 3 3 2 5 2 3" xfId="38290"/>
    <cellStyle name="Normal 3 3 3 3 2 5 3" xfId="19351"/>
    <cellStyle name="Normal 3 3 3 3 2 5 3 2" xfId="49263"/>
    <cellStyle name="Normal 3 3 3 3 2 5 4" xfId="38289"/>
    <cellStyle name="Normal 3 3 3 3 2 6" xfId="8377"/>
    <cellStyle name="Normal 3 3 3 3 2 6 2" xfId="22870"/>
    <cellStyle name="Normal 3 3 3 3 2 6 2 2" xfId="52782"/>
    <cellStyle name="Normal 3 3 3 3 2 6 3" xfId="38291"/>
    <cellStyle name="Normal 3 3 3 3 2 7" xfId="15392"/>
    <cellStyle name="Normal 3 3 3 3 2 7 2" xfId="45304"/>
    <cellStyle name="Normal 3 3 3 3 2 8" xfId="30348"/>
    <cellStyle name="Normal 3 3 3 3 3" xfId="284"/>
    <cellStyle name="Normal 3 3 3 3 3 2" xfId="8378"/>
    <cellStyle name="Normal 3 3 3 3 3 2 2" xfId="8379"/>
    <cellStyle name="Normal 3 3 3 3 3 2 2 2" xfId="8380"/>
    <cellStyle name="Normal 3 3 3 3 3 2 2 2 2" xfId="8381"/>
    <cellStyle name="Normal 3 3 3 3 3 2 2 2 2 2" xfId="26832"/>
    <cellStyle name="Normal 3 3 3 3 3 2 2 2 2 2 2" xfId="56744"/>
    <cellStyle name="Normal 3 3 3 3 3 2 2 2 2 3" xfId="38295"/>
    <cellStyle name="Normal 3 3 3 3 3 2 2 2 3" xfId="19354"/>
    <cellStyle name="Normal 3 3 3 3 3 2 2 2 3 2" xfId="49266"/>
    <cellStyle name="Normal 3 3 3 3 3 2 2 2 4" xfId="38294"/>
    <cellStyle name="Normal 3 3 3 3 3 2 2 3" xfId="8382"/>
    <cellStyle name="Normal 3 3 3 3 3 2 2 3 2" xfId="26831"/>
    <cellStyle name="Normal 3 3 3 3 3 2 2 3 2 2" xfId="56743"/>
    <cellStyle name="Normal 3 3 3 3 3 2 2 3 3" xfId="38296"/>
    <cellStyle name="Normal 3 3 3 3 3 2 2 4" xfId="19353"/>
    <cellStyle name="Normal 3 3 3 3 3 2 2 4 2" xfId="49265"/>
    <cellStyle name="Normal 3 3 3 3 3 2 2 5" xfId="38293"/>
    <cellStyle name="Normal 3 3 3 3 3 2 3" xfId="8383"/>
    <cellStyle name="Normal 3 3 3 3 3 2 3 2" xfId="8384"/>
    <cellStyle name="Normal 3 3 3 3 3 2 3 2 2" xfId="26833"/>
    <cellStyle name="Normal 3 3 3 3 3 2 3 2 2 2" xfId="56745"/>
    <cellStyle name="Normal 3 3 3 3 3 2 3 2 3" xfId="38298"/>
    <cellStyle name="Normal 3 3 3 3 3 2 3 3" xfId="19355"/>
    <cellStyle name="Normal 3 3 3 3 3 2 3 3 2" xfId="49267"/>
    <cellStyle name="Normal 3 3 3 3 3 2 3 4" xfId="38297"/>
    <cellStyle name="Normal 3 3 3 3 3 2 4" xfId="8385"/>
    <cellStyle name="Normal 3 3 3 3 3 2 4 2" xfId="26830"/>
    <cellStyle name="Normal 3 3 3 3 3 2 4 2 2" xfId="56742"/>
    <cellStyle name="Normal 3 3 3 3 3 2 4 3" xfId="38299"/>
    <cellStyle name="Normal 3 3 3 3 3 2 5" xfId="19352"/>
    <cellStyle name="Normal 3 3 3 3 3 2 5 2" xfId="49264"/>
    <cellStyle name="Normal 3 3 3 3 3 2 6" xfId="38292"/>
    <cellStyle name="Normal 3 3 3 3 3 3" xfId="8386"/>
    <cellStyle name="Normal 3 3 3 3 3 3 2" xfId="8387"/>
    <cellStyle name="Normal 3 3 3 3 3 3 2 2" xfId="8388"/>
    <cellStyle name="Normal 3 3 3 3 3 3 2 2 2" xfId="8389"/>
    <cellStyle name="Normal 3 3 3 3 3 3 2 2 2 2" xfId="26836"/>
    <cellStyle name="Normal 3 3 3 3 3 3 2 2 2 2 2" xfId="56748"/>
    <cellStyle name="Normal 3 3 3 3 3 3 2 2 2 3" xfId="38303"/>
    <cellStyle name="Normal 3 3 3 3 3 3 2 2 3" xfId="19358"/>
    <cellStyle name="Normal 3 3 3 3 3 3 2 2 3 2" xfId="49270"/>
    <cellStyle name="Normal 3 3 3 3 3 3 2 2 4" xfId="38302"/>
    <cellStyle name="Normal 3 3 3 3 3 3 2 3" xfId="8390"/>
    <cellStyle name="Normal 3 3 3 3 3 3 2 3 2" xfId="26835"/>
    <cellStyle name="Normal 3 3 3 3 3 3 2 3 2 2" xfId="56747"/>
    <cellStyle name="Normal 3 3 3 3 3 3 2 3 3" xfId="38304"/>
    <cellStyle name="Normal 3 3 3 3 3 3 2 4" xfId="19357"/>
    <cellStyle name="Normal 3 3 3 3 3 3 2 4 2" xfId="49269"/>
    <cellStyle name="Normal 3 3 3 3 3 3 2 5" xfId="38301"/>
    <cellStyle name="Normal 3 3 3 3 3 3 3" xfId="8391"/>
    <cellStyle name="Normal 3 3 3 3 3 3 3 2" xfId="8392"/>
    <cellStyle name="Normal 3 3 3 3 3 3 3 2 2" xfId="26837"/>
    <cellStyle name="Normal 3 3 3 3 3 3 3 2 2 2" xfId="56749"/>
    <cellStyle name="Normal 3 3 3 3 3 3 3 2 3" xfId="38306"/>
    <cellStyle name="Normal 3 3 3 3 3 3 3 3" xfId="19359"/>
    <cellStyle name="Normal 3 3 3 3 3 3 3 3 2" xfId="49271"/>
    <cellStyle name="Normal 3 3 3 3 3 3 3 4" xfId="38305"/>
    <cellStyle name="Normal 3 3 3 3 3 3 4" xfId="8393"/>
    <cellStyle name="Normal 3 3 3 3 3 3 4 2" xfId="26834"/>
    <cellStyle name="Normal 3 3 3 3 3 3 4 2 2" xfId="56746"/>
    <cellStyle name="Normal 3 3 3 3 3 3 4 3" xfId="38307"/>
    <cellStyle name="Normal 3 3 3 3 3 3 5" xfId="19356"/>
    <cellStyle name="Normal 3 3 3 3 3 3 5 2" xfId="49268"/>
    <cellStyle name="Normal 3 3 3 3 3 3 6" xfId="38300"/>
    <cellStyle name="Normal 3 3 3 3 3 4" xfId="8394"/>
    <cellStyle name="Normal 3 3 3 3 3 4 2" xfId="8395"/>
    <cellStyle name="Normal 3 3 3 3 3 4 2 2" xfId="8396"/>
    <cellStyle name="Normal 3 3 3 3 3 4 2 2 2" xfId="26839"/>
    <cellStyle name="Normal 3 3 3 3 3 4 2 2 2 2" xfId="56751"/>
    <cellStyle name="Normal 3 3 3 3 3 4 2 2 3" xfId="38310"/>
    <cellStyle name="Normal 3 3 3 3 3 4 2 3" xfId="19361"/>
    <cellStyle name="Normal 3 3 3 3 3 4 2 3 2" xfId="49273"/>
    <cellStyle name="Normal 3 3 3 3 3 4 2 4" xfId="38309"/>
    <cellStyle name="Normal 3 3 3 3 3 4 3" xfId="8397"/>
    <cellStyle name="Normal 3 3 3 3 3 4 3 2" xfId="26838"/>
    <cellStyle name="Normal 3 3 3 3 3 4 3 2 2" xfId="56750"/>
    <cellStyle name="Normal 3 3 3 3 3 4 3 3" xfId="38311"/>
    <cellStyle name="Normal 3 3 3 3 3 4 4" xfId="19360"/>
    <cellStyle name="Normal 3 3 3 3 3 4 4 2" xfId="49272"/>
    <cellStyle name="Normal 3 3 3 3 3 4 5" xfId="38308"/>
    <cellStyle name="Normal 3 3 3 3 3 5" xfId="8398"/>
    <cellStyle name="Normal 3 3 3 3 3 5 2" xfId="8399"/>
    <cellStyle name="Normal 3 3 3 3 3 5 2 2" xfId="26840"/>
    <cellStyle name="Normal 3 3 3 3 3 5 2 2 2" xfId="56752"/>
    <cellStyle name="Normal 3 3 3 3 3 5 2 3" xfId="38313"/>
    <cellStyle name="Normal 3 3 3 3 3 5 3" xfId="19362"/>
    <cellStyle name="Normal 3 3 3 3 3 5 3 2" xfId="49274"/>
    <cellStyle name="Normal 3 3 3 3 3 5 4" xfId="38312"/>
    <cellStyle name="Normal 3 3 3 3 3 6" xfId="8400"/>
    <cellStyle name="Normal 3 3 3 3 3 6 2" xfId="22748"/>
    <cellStyle name="Normal 3 3 3 3 3 6 2 2" xfId="52660"/>
    <cellStyle name="Normal 3 3 3 3 3 6 3" xfId="38314"/>
    <cellStyle name="Normal 3 3 3 3 3 7" xfId="15270"/>
    <cellStyle name="Normal 3 3 3 3 3 7 2" xfId="45182"/>
    <cellStyle name="Normal 3 3 3 3 3 8" xfId="30226"/>
    <cellStyle name="Normal 3 3 3 3 4" xfId="532"/>
    <cellStyle name="Normal 3 3 3 3 4 2" xfId="8401"/>
    <cellStyle name="Normal 3 3 3 3 4 2 2" xfId="8402"/>
    <cellStyle name="Normal 3 3 3 3 4 2 2 2" xfId="8403"/>
    <cellStyle name="Normal 3 3 3 3 4 2 2 2 2" xfId="8404"/>
    <cellStyle name="Normal 3 3 3 3 4 2 2 2 2 2" xfId="26843"/>
    <cellStyle name="Normal 3 3 3 3 4 2 2 2 2 2 2" xfId="56755"/>
    <cellStyle name="Normal 3 3 3 3 4 2 2 2 2 3" xfId="38318"/>
    <cellStyle name="Normal 3 3 3 3 4 2 2 2 3" xfId="19365"/>
    <cellStyle name="Normal 3 3 3 3 4 2 2 2 3 2" xfId="49277"/>
    <cellStyle name="Normal 3 3 3 3 4 2 2 2 4" xfId="38317"/>
    <cellStyle name="Normal 3 3 3 3 4 2 2 3" xfId="8405"/>
    <cellStyle name="Normal 3 3 3 3 4 2 2 3 2" xfId="26842"/>
    <cellStyle name="Normal 3 3 3 3 4 2 2 3 2 2" xfId="56754"/>
    <cellStyle name="Normal 3 3 3 3 4 2 2 3 3" xfId="38319"/>
    <cellStyle name="Normal 3 3 3 3 4 2 2 4" xfId="19364"/>
    <cellStyle name="Normal 3 3 3 3 4 2 2 4 2" xfId="49276"/>
    <cellStyle name="Normal 3 3 3 3 4 2 2 5" xfId="38316"/>
    <cellStyle name="Normal 3 3 3 3 4 2 3" xfId="8406"/>
    <cellStyle name="Normal 3 3 3 3 4 2 3 2" xfId="8407"/>
    <cellStyle name="Normal 3 3 3 3 4 2 3 2 2" xfId="26844"/>
    <cellStyle name="Normal 3 3 3 3 4 2 3 2 2 2" xfId="56756"/>
    <cellStyle name="Normal 3 3 3 3 4 2 3 2 3" xfId="38321"/>
    <cellStyle name="Normal 3 3 3 3 4 2 3 3" xfId="19366"/>
    <cellStyle name="Normal 3 3 3 3 4 2 3 3 2" xfId="49278"/>
    <cellStyle name="Normal 3 3 3 3 4 2 3 4" xfId="38320"/>
    <cellStyle name="Normal 3 3 3 3 4 2 4" xfId="8408"/>
    <cellStyle name="Normal 3 3 3 3 4 2 4 2" xfId="26841"/>
    <cellStyle name="Normal 3 3 3 3 4 2 4 2 2" xfId="56753"/>
    <cellStyle name="Normal 3 3 3 3 4 2 4 3" xfId="38322"/>
    <cellStyle name="Normal 3 3 3 3 4 2 5" xfId="19363"/>
    <cellStyle name="Normal 3 3 3 3 4 2 5 2" xfId="49275"/>
    <cellStyle name="Normal 3 3 3 3 4 2 6" xfId="38315"/>
    <cellStyle name="Normal 3 3 3 3 4 3" xfId="8409"/>
    <cellStyle name="Normal 3 3 3 3 4 3 2" xfId="8410"/>
    <cellStyle name="Normal 3 3 3 3 4 3 2 2" xfId="8411"/>
    <cellStyle name="Normal 3 3 3 3 4 3 2 2 2" xfId="26846"/>
    <cellStyle name="Normal 3 3 3 3 4 3 2 2 2 2" xfId="56758"/>
    <cellStyle name="Normal 3 3 3 3 4 3 2 2 3" xfId="38325"/>
    <cellStyle name="Normal 3 3 3 3 4 3 2 3" xfId="19368"/>
    <cellStyle name="Normal 3 3 3 3 4 3 2 3 2" xfId="49280"/>
    <cellStyle name="Normal 3 3 3 3 4 3 2 4" xfId="38324"/>
    <cellStyle name="Normal 3 3 3 3 4 3 3" xfId="8412"/>
    <cellStyle name="Normal 3 3 3 3 4 3 3 2" xfId="26845"/>
    <cellStyle name="Normal 3 3 3 3 4 3 3 2 2" xfId="56757"/>
    <cellStyle name="Normal 3 3 3 3 4 3 3 3" xfId="38326"/>
    <cellStyle name="Normal 3 3 3 3 4 3 4" xfId="19367"/>
    <cellStyle name="Normal 3 3 3 3 4 3 4 2" xfId="49279"/>
    <cellStyle name="Normal 3 3 3 3 4 3 5" xfId="38323"/>
    <cellStyle name="Normal 3 3 3 3 4 4" xfId="8413"/>
    <cellStyle name="Normal 3 3 3 3 4 4 2" xfId="8414"/>
    <cellStyle name="Normal 3 3 3 3 4 4 2 2" xfId="26847"/>
    <cellStyle name="Normal 3 3 3 3 4 4 2 2 2" xfId="56759"/>
    <cellStyle name="Normal 3 3 3 3 4 4 2 3" xfId="38328"/>
    <cellStyle name="Normal 3 3 3 3 4 4 3" xfId="19369"/>
    <cellStyle name="Normal 3 3 3 3 4 4 3 2" xfId="49281"/>
    <cellStyle name="Normal 3 3 3 3 4 4 4" xfId="38327"/>
    <cellStyle name="Normal 3 3 3 3 4 5" xfId="8415"/>
    <cellStyle name="Normal 3 3 3 3 4 5 2" xfId="22995"/>
    <cellStyle name="Normal 3 3 3 3 4 5 2 2" xfId="52907"/>
    <cellStyle name="Normal 3 3 3 3 4 5 3" xfId="38329"/>
    <cellStyle name="Normal 3 3 3 3 4 6" xfId="15517"/>
    <cellStyle name="Normal 3 3 3 3 4 6 2" xfId="45429"/>
    <cellStyle name="Normal 3 3 3 3 4 7" xfId="30473"/>
    <cellStyle name="Normal 3 3 3 3 5" xfId="657"/>
    <cellStyle name="Normal 3 3 3 3 5 2" xfId="8416"/>
    <cellStyle name="Normal 3 3 3 3 5 2 2" xfId="8417"/>
    <cellStyle name="Normal 3 3 3 3 5 2 2 2" xfId="8418"/>
    <cellStyle name="Normal 3 3 3 3 5 2 2 2 2" xfId="8419"/>
    <cellStyle name="Normal 3 3 3 3 5 2 2 2 2 2" xfId="26850"/>
    <cellStyle name="Normal 3 3 3 3 5 2 2 2 2 2 2" xfId="56762"/>
    <cellStyle name="Normal 3 3 3 3 5 2 2 2 2 3" xfId="38333"/>
    <cellStyle name="Normal 3 3 3 3 5 2 2 2 3" xfId="19372"/>
    <cellStyle name="Normal 3 3 3 3 5 2 2 2 3 2" xfId="49284"/>
    <cellStyle name="Normal 3 3 3 3 5 2 2 2 4" xfId="38332"/>
    <cellStyle name="Normal 3 3 3 3 5 2 2 3" xfId="8420"/>
    <cellStyle name="Normal 3 3 3 3 5 2 2 3 2" xfId="26849"/>
    <cellStyle name="Normal 3 3 3 3 5 2 2 3 2 2" xfId="56761"/>
    <cellStyle name="Normal 3 3 3 3 5 2 2 3 3" xfId="38334"/>
    <cellStyle name="Normal 3 3 3 3 5 2 2 4" xfId="19371"/>
    <cellStyle name="Normal 3 3 3 3 5 2 2 4 2" xfId="49283"/>
    <cellStyle name="Normal 3 3 3 3 5 2 2 5" xfId="38331"/>
    <cellStyle name="Normal 3 3 3 3 5 2 3" xfId="8421"/>
    <cellStyle name="Normal 3 3 3 3 5 2 3 2" xfId="8422"/>
    <cellStyle name="Normal 3 3 3 3 5 2 3 2 2" xfId="26851"/>
    <cellStyle name="Normal 3 3 3 3 5 2 3 2 2 2" xfId="56763"/>
    <cellStyle name="Normal 3 3 3 3 5 2 3 2 3" xfId="38336"/>
    <cellStyle name="Normal 3 3 3 3 5 2 3 3" xfId="19373"/>
    <cellStyle name="Normal 3 3 3 3 5 2 3 3 2" xfId="49285"/>
    <cellStyle name="Normal 3 3 3 3 5 2 3 4" xfId="38335"/>
    <cellStyle name="Normal 3 3 3 3 5 2 4" xfId="8423"/>
    <cellStyle name="Normal 3 3 3 3 5 2 4 2" xfId="26848"/>
    <cellStyle name="Normal 3 3 3 3 5 2 4 2 2" xfId="56760"/>
    <cellStyle name="Normal 3 3 3 3 5 2 4 3" xfId="38337"/>
    <cellStyle name="Normal 3 3 3 3 5 2 5" xfId="19370"/>
    <cellStyle name="Normal 3 3 3 3 5 2 5 2" xfId="49282"/>
    <cellStyle name="Normal 3 3 3 3 5 2 6" xfId="38330"/>
    <cellStyle name="Normal 3 3 3 3 5 3" xfId="8424"/>
    <cellStyle name="Normal 3 3 3 3 5 3 2" xfId="8425"/>
    <cellStyle name="Normal 3 3 3 3 5 3 2 2" xfId="8426"/>
    <cellStyle name="Normal 3 3 3 3 5 3 2 2 2" xfId="26853"/>
    <cellStyle name="Normal 3 3 3 3 5 3 2 2 2 2" xfId="56765"/>
    <cellStyle name="Normal 3 3 3 3 5 3 2 2 3" xfId="38340"/>
    <cellStyle name="Normal 3 3 3 3 5 3 2 3" xfId="19375"/>
    <cellStyle name="Normal 3 3 3 3 5 3 2 3 2" xfId="49287"/>
    <cellStyle name="Normal 3 3 3 3 5 3 2 4" xfId="38339"/>
    <cellStyle name="Normal 3 3 3 3 5 3 3" xfId="8427"/>
    <cellStyle name="Normal 3 3 3 3 5 3 3 2" xfId="26852"/>
    <cellStyle name="Normal 3 3 3 3 5 3 3 2 2" xfId="56764"/>
    <cellStyle name="Normal 3 3 3 3 5 3 3 3" xfId="38341"/>
    <cellStyle name="Normal 3 3 3 3 5 3 4" xfId="19374"/>
    <cellStyle name="Normal 3 3 3 3 5 3 4 2" xfId="49286"/>
    <cellStyle name="Normal 3 3 3 3 5 3 5" xfId="38338"/>
    <cellStyle name="Normal 3 3 3 3 5 4" xfId="8428"/>
    <cellStyle name="Normal 3 3 3 3 5 4 2" xfId="8429"/>
    <cellStyle name="Normal 3 3 3 3 5 4 2 2" xfId="26854"/>
    <cellStyle name="Normal 3 3 3 3 5 4 2 2 2" xfId="56766"/>
    <cellStyle name="Normal 3 3 3 3 5 4 2 3" xfId="38343"/>
    <cellStyle name="Normal 3 3 3 3 5 4 3" xfId="19376"/>
    <cellStyle name="Normal 3 3 3 3 5 4 3 2" xfId="49288"/>
    <cellStyle name="Normal 3 3 3 3 5 4 4" xfId="38342"/>
    <cellStyle name="Normal 3 3 3 3 5 5" xfId="8430"/>
    <cellStyle name="Normal 3 3 3 3 5 5 2" xfId="23120"/>
    <cellStyle name="Normal 3 3 3 3 5 5 2 2" xfId="53032"/>
    <cellStyle name="Normal 3 3 3 3 5 5 3" xfId="38344"/>
    <cellStyle name="Normal 3 3 3 3 5 6" xfId="15642"/>
    <cellStyle name="Normal 3 3 3 3 5 6 2" xfId="45554"/>
    <cellStyle name="Normal 3 3 3 3 5 7" xfId="30598"/>
    <cellStyle name="Normal 3 3 3 3 6" xfId="8431"/>
    <cellStyle name="Normal 3 3 3 3 6 2" xfId="8432"/>
    <cellStyle name="Normal 3 3 3 3 6 2 2" xfId="8433"/>
    <cellStyle name="Normal 3 3 3 3 6 2 2 2" xfId="8434"/>
    <cellStyle name="Normal 3 3 3 3 6 2 2 2 2" xfId="8435"/>
    <cellStyle name="Normal 3 3 3 3 6 2 2 2 2 2" xfId="26858"/>
    <cellStyle name="Normal 3 3 3 3 6 2 2 2 2 2 2" xfId="56770"/>
    <cellStyle name="Normal 3 3 3 3 6 2 2 2 2 3" xfId="38349"/>
    <cellStyle name="Normal 3 3 3 3 6 2 2 2 3" xfId="19380"/>
    <cellStyle name="Normal 3 3 3 3 6 2 2 2 3 2" xfId="49292"/>
    <cellStyle name="Normal 3 3 3 3 6 2 2 2 4" xfId="38348"/>
    <cellStyle name="Normal 3 3 3 3 6 2 2 3" xfId="8436"/>
    <cellStyle name="Normal 3 3 3 3 6 2 2 3 2" xfId="26857"/>
    <cellStyle name="Normal 3 3 3 3 6 2 2 3 2 2" xfId="56769"/>
    <cellStyle name="Normal 3 3 3 3 6 2 2 3 3" xfId="38350"/>
    <cellStyle name="Normal 3 3 3 3 6 2 2 4" xfId="19379"/>
    <cellStyle name="Normal 3 3 3 3 6 2 2 4 2" xfId="49291"/>
    <cellStyle name="Normal 3 3 3 3 6 2 2 5" xfId="38347"/>
    <cellStyle name="Normal 3 3 3 3 6 2 3" xfId="8437"/>
    <cellStyle name="Normal 3 3 3 3 6 2 3 2" xfId="8438"/>
    <cellStyle name="Normal 3 3 3 3 6 2 3 2 2" xfId="26859"/>
    <cellStyle name="Normal 3 3 3 3 6 2 3 2 2 2" xfId="56771"/>
    <cellStyle name="Normal 3 3 3 3 6 2 3 2 3" xfId="38352"/>
    <cellStyle name="Normal 3 3 3 3 6 2 3 3" xfId="19381"/>
    <cellStyle name="Normal 3 3 3 3 6 2 3 3 2" xfId="49293"/>
    <cellStyle name="Normal 3 3 3 3 6 2 3 4" xfId="38351"/>
    <cellStyle name="Normal 3 3 3 3 6 2 4" xfId="8439"/>
    <cellStyle name="Normal 3 3 3 3 6 2 4 2" xfId="26856"/>
    <cellStyle name="Normal 3 3 3 3 6 2 4 2 2" xfId="56768"/>
    <cellStyle name="Normal 3 3 3 3 6 2 4 3" xfId="38353"/>
    <cellStyle name="Normal 3 3 3 3 6 2 5" xfId="19378"/>
    <cellStyle name="Normal 3 3 3 3 6 2 5 2" xfId="49290"/>
    <cellStyle name="Normal 3 3 3 3 6 2 6" xfId="38346"/>
    <cellStyle name="Normal 3 3 3 3 6 3" xfId="8440"/>
    <cellStyle name="Normal 3 3 3 3 6 3 2" xfId="8441"/>
    <cellStyle name="Normal 3 3 3 3 6 3 2 2" xfId="8442"/>
    <cellStyle name="Normal 3 3 3 3 6 3 2 2 2" xfId="26861"/>
    <cellStyle name="Normal 3 3 3 3 6 3 2 2 2 2" xfId="56773"/>
    <cellStyle name="Normal 3 3 3 3 6 3 2 2 3" xfId="38356"/>
    <cellStyle name="Normal 3 3 3 3 6 3 2 3" xfId="19383"/>
    <cellStyle name="Normal 3 3 3 3 6 3 2 3 2" xfId="49295"/>
    <cellStyle name="Normal 3 3 3 3 6 3 2 4" xfId="38355"/>
    <cellStyle name="Normal 3 3 3 3 6 3 3" xfId="8443"/>
    <cellStyle name="Normal 3 3 3 3 6 3 3 2" xfId="26860"/>
    <cellStyle name="Normal 3 3 3 3 6 3 3 2 2" xfId="56772"/>
    <cellStyle name="Normal 3 3 3 3 6 3 3 3" xfId="38357"/>
    <cellStyle name="Normal 3 3 3 3 6 3 4" xfId="19382"/>
    <cellStyle name="Normal 3 3 3 3 6 3 4 2" xfId="49294"/>
    <cellStyle name="Normal 3 3 3 3 6 3 5" xfId="38354"/>
    <cellStyle name="Normal 3 3 3 3 6 4" xfId="8444"/>
    <cellStyle name="Normal 3 3 3 3 6 4 2" xfId="8445"/>
    <cellStyle name="Normal 3 3 3 3 6 4 2 2" xfId="26862"/>
    <cellStyle name="Normal 3 3 3 3 6 4 2 2 2" xfId="56774"/>
    <cellStyle name="Normal 3 3 3 3 6 4 2 3" xfId="38359"/>
    <cellStyle name="Normal 3 3 3 3 6 4 3" xfId="19384"/>
    <cellStyle name="Normal 3 3 3 3 6 4 3 2" xfId="49296"/>
    <cellStyle name="Normal 3 3 3 3 6 4 4" xfId="38358"/>
    <cellStyle name="Normal 3 3 3 3 6 5" xfId="8446"/>
    <cellStyle name="Normal 3 3 3 3 6 5 2" xfId="26855"/>
    <cellStyle name="Normal 3 3 3 3 6 5 2 2" xfId="56767"/>
    <cellStyle name="Normal 3 3 3 3 6 5 3" xfId="38360"/>
    <cellStyle name="Normal 3 3 3 3 6 6" xfId="19377"/>
    <cellStyle name="Normal 3 3 3 3 6 6 2" xfId="49289"/>
    <cellStyle name="Normal 3 3 3 3 6 7" xfId="38345"/>
    <cellStyle name="Normal 3 3 3 3 7" xfId="8447"/>
    <cellStyle name="Normal 3 3 3 3 7 2" xfId="8448"/>
    <cellStyle name="Normal 3 3 3 3 7 2 2" xfId="8449"/>
    <cellStyle name="Normal 3 3 3 3 7 2 2 2" xfId="8450"/>
    <cellStyle name="Normal 3 3 3 3 7 2 2 2 2" xfId="26865"/>
    <cellStyle name="Normal 3 3 3 3 7 2 2 2 2 2" xfId="56777"/>
    <cellStyle name="Normal 3 3 3 3 7 2 2 2 3" xfId="38364"/>
    <cellStyle name="Normal 3 3 3 3 7 2 2 3" xfId="19387"/>
    <cellStyle name="Normal 3 3 3 3 7 2 2 3 2" xfId="49299"/>
    <cellStyle name="Normal 3 3 3 3 7 2 2 4" xfId="38363"/>
    <cellStyle name="Normal 3 3 3 3 7 2 3" xfId="8451"/>
    <cellStyle name="Normal 3 3 3 3 7 2 3 2" xfId="26864"/>
    <cellStyle name="Normal 3 3 3 3 7 2 3 2 2" xfId="56776"/>
    <cellStyle name="Normal 3 3 3 3 7 2 3 3" xfId="38365"/>
    <cellStyle name="Normal 3 3 3 3 7 2 4" xfId="19386"/>
    <cellStyle name="Normal 3 3 3 3 7 2 4 2" xfId="49298"/>
    <cellStyle name="Normal 3 3 3 3 7 2 5" xfId="38362"/>
    <cellStyle name="Normal 3 3 3 3 7 3" xfId="8452"/>
    <cellStyle name="Normal 3 3 3 3 7 3 2" xfId="8453"/>
    <cellStyle name="Normal 3 3 3 3 7 3 2 2" xfId="26866"/>
    <cellStyle name="Normal 3 3 3 3 7 3 2 2 2" xfId="56778"/>
    <cellStyle name="Normal 3 3 3 3 7 3 2 3" xfId="38367"/>
    <cellStyle name="Normal 3 3 3 3 7 3 3" xfId="19388"/>
    <cellStyle name="Normal 3 3 3 3 7 3 3 2" xfId="49300"/>
    <cellStyle name="Normal 3 3 3 3 7 3 4" xfId="38366"/>
    <cellStyle name="Normal 3 3 3 3 7 4" xfId="8454"/>
    <cellStyle name="Normal 3 3 3 3 7 4 2" xfId="26863"/>
    <cellStyle name="Normal 3 3 3 3 7 4 2 2" xfId="56775"/>
    <cellStyle name="Normal 3 3 3 3 7 4 3" xfId="38368"/>
    <cellStyle name="Normal 3 3 3 3 7 5" xfId="19385"/>
    <cellStyle name="Normal 3 3 3 3 7 5 2" xfId="49297"/>
    <cellStyle name="Normal 3 3 3 3 7 6" xfId="38361"/>
    <cellStyle name="Normal 3 3 3 3 8" xfId="8455"/>
    <cellStyle name="Normal 3 3 3 3 8 2" xfId="8456"/>
    <cellStyle name="Normal 3 3 3 3 8 2 2" xfId="8457"/>
    <cellStyle name="Normal 3 3 3 3 8 2 2 2" xfId="8458"/>
    <cellStyle name="Normal 3 3 3 3 8 2 2 2 2" xfId="26869"/>
    <cellStyle name="Normal 3 3 3 3 8 2 2 2 2 2" xfId="56781"/>
    <cellStyle name="Normal 3 3 3 3 8 2 2 2 3" xfId="38372"/>
    <cellStyle name="Normal 3 3 3 3 8 2 2 3" xfId="19391"/>
    <cellStyle name="Normal 3 3 3 3 8 2 2 3 2" xfId="49303"/>
    <cellStyle name="Normal 3 3 3 3 8 2 2 4" xfId="38371"/>
    <cellStyle name="Normal 3 3 3 3 8 2 3" xfId="8459"/>
    <cellStyle name="Normal 3 3 3 3 8 2 3 2" xfId="26868"/>
    <cellStyle name="Normal 3 3 3 3 8 2 3 2 2" xfId="56780"/>
    <cellStyle name="Normal 3 3 3 3 8 2 3 3" xfId="38373"/>
    <cellStyle name="Normal 3 3 3 3 8 2 4" xfId="19390"/>
    <cellStyle name="Normal 3 3 3 3 8 2 4 2" xfId="49302"/>
    <cellStyle name="Normal 3 3 3 3 8 2 5" xfId="38370"/>
    <cellStyle name="Normal 3 3 3 3 8 3" xfId="8460"/>
    <cellStyle name="Normal 3 3 3 3 8 3 2" xfId="8461"/>
    <cellStyle name="Normal 3 3 3 3 8 3 2 2" xfId="26870"/>
    <cellStyle name="Normal 3 3 3 3 8 3 2 2 2" xfId="56782"/>
    <cellStyle name="Normal 3 3 3 3 8 3 2 3" xfId="38375"/>
    <cellStyle name="Normal 3 3 3 3 8 3 3" xfId="19392"/>
    <cellStyle name="Normal 3 3 3 3 8 3 3 2" xfId="49304"/>
    <cellStyle name="Normal 3 3 3 3 8 3 4" xfId="38374"/>
    <cellStyle name="Normal 3 3 3 3 8 4" xfId="8462"/>
    <cellStyle name="Normal 3 3 3 3 8 4 2" xfId="26867"/>
    <cellStyle name="Normal 3 3 3 3 8 4 2 2" xfId="56779"/>
    <cellStyle name="Normal 3 3 3 3 8 4 3" xfId="38376"/>
    <cellStyle name="Normal 3 3 3 3 8 5" xfId="19389"/>
    <cellStyle name="Normal 3 3 3 3 8 5 2" xfId="49301"/>
    <cellStyle name="Normal 3 3 3 3 8 6" xfId="38369"/>
    <cellStyle name="Normal 3 3 3 3 9" xfId="8463"/>
    <cellStyle name="Normal 3 3 3 3 9 2" xfId="8464"/>
    <cellStyle name="Normal 3 3 3 3 9 2 2" xfId="8465"/>
    <cellStyle name="Normal 3 3 3 3 9 2 2 2" xfId="26872"/>
    <cellStyle name="Normal 3 3 3 3 9 2 2 2 2" xfId="56784"/>
    <cellStyle name="Normal 3 3 3 3 9 2 2 3" xfId="38379"/>
    <cellStyle name="Normal 3 3 3 3 9 2 3" xfId="19394"/>
    <cellStyle name="Normal 3 3 3 3 9 2 3 2" xfId="49306"/>
    <cellStyle name="Normal 3 3 3 3 9 2 4" xfId="38378"/>
    <cellStyle name="Normal 3 3 3 3 9 3" xfId="8466"/>
    <cellStyle name="Normal 3 3 3 3 9 3 2" xfId="26871"/>
    <cellStyle name="Normal 3 3 3 3 9 3 2 2" xfId="56783"/>
    <cellStyle name="Normal 3 3 3 3 9 3 3" xfId="38380"/>
    <cellStyle name="Normal 3 3 3 3 9 4" xfId="19393"/>
    <cellStyle name="Normal 3 3 3 3 9 4 2" xfId="49305"/>
    <cellStyle name="Normal 3 3 3 3 9 5" xfId="38377"/>
    <cellStyle name="Normal 3 3 3 4" xfId="197"/>
    <cellStyle name="Normal 3 3 3 4 10" xfId="8467"/>
    <cellStyle name="Normal 3 3 3 4 10 2" xfId="8468"/>
    <cellStyle name="Normal 3 3 3 4 10 2 2" xfId="26873"/>
    <cellStyle name="Normal 3 3 3 4 10 2 2 2" xfId="56785"/>
    <cellStyle name="Normal 3 3 3 4 10 2 3" xfId="38382"/>
    <cellStyle name="Normal 3 3 3 4 10 3" xfId="19395"/>
    <cellStyle name="Normal 3 3 3 4 10 3 2" xfId="49307"/>
    <cellStyle name="Normal 3 3 3 4 10 4" xfId="38381"/>
    <cellStyle name="Normal 3 3 3 4 11" xfId="8469"/>
    <cellStyle name="Normal 3 3 3 4 11 2" xfId="22661"/>
    <cellStyle name="Normal 3 3 3 4 11 2 2" xfId="52573"/>
    <cellStyle name="Normal 3 3 3 4 11 3" xfId="38383"/>
    <cellStyle name="Normal 3 3 3 4 12" xfId="15183"/>
    <cellStyle name="Normal 3 3 3 4 12 2" xfId="45095"/>
    <cellStyle name="Normal 3 3 3 4 13" xfId="30139"/>
    <cellStyle name="Normal 3 3 3 4 14" xfId="60052"/>
    <cellStyle name="Normal 3 3 3 4 2" xfId="447"/>
    <cellStyle name="Normal 3 3 3 4 2 2" xfId="8470"/>
    <cellStyle name="Normal 3 3 3 4 2 2 2" xfId="8471"/>
    <cellStyle name="Normal 3 3 3 4 2 2 2 2" xfId="8472"/>
    <cellStyle name="Normal 3 3 3 4 2 2 2 2 2" xfId="8473"/>
    <cellStyle name="Normal 3 3 3 4 2 2 2 2 2 2" xfId="26876"/>
    <cellStyle name="Normal 3 3 3 4 2 2 2 2 2 2 2" xfId="56788"/>
    <cellStyle name="Normal 3 3 3 4 2 2 2 2 2 3" xfId="38387"/>
    <cellStyle name="Normal 3 3 3 4 2 2 2 2 3" xfId="19398"/>
    <cellStyle name="Normal 3 3 3 4 2 2 2 2 3 2" xfId="49310"/>
    <cellStyle name="Normal 3 3 3 4 2 2 2 2 4" xfId="38386"/>
    <cellStyle name="Normal 3 3 3 4 2 2 2 3" xfId="8474"/>
    <cellStyle name="Normal 3 3 3 4 2 2 2 3 2" xfId="26875"/>
    <cellStyle name="Normal 3 3 3 4 2 2 2 3 2 2" xfId="56787"/>
    <cellStyle name="Normal 3 3 3 4 2 2 2 3 3" xfId="38388"/>
    <cellStyle name="Normal 3 3 3 4 2 2 2 4" xfId="19397"/>
    <cellStyle name="Normal 3 3 3 4 2 2 2 4 2" xfId="49309"/>
    <cellStyle name="Normal 3 3 3 4 2 2 2 5" xfId="38385"/>
    <cellStyle name="Normal 3 3 3 4 2 2 3" xfId="8475"/>
    <cellStyle name="Normal 3 3 3 4 2 2 3 2" xfId="8476"/>
    <cellStyle name="Normal 3 3 3 4 2 2 3 2 2" xfId="26877"/>
    <cellStyle name="Normal 3 3 3 4 2 2 3 2 2 2" xfId="56789"/>
    <cellStyle name="Normal 3 3 3 4 2 2 3 2 3" xfId="38390"/>
    <cellStyle name="Normal 3 3 3 4 2 2 3 3" xfId="19399"/>
    <cellStyle name="Normal 3 3 3 4 2 2 3 3 2" xfId="49311"/>
    <cellStyle name="Normal 3 3 3 4 2 2 3 4" xfId="38389"/>
    <cellStyle name="Normal 3 3 3 4 2 2 4" xfId="8477"/>
    <cellStyle name="Normal 3 3 3 4 2 2 4 2" xfId="26874"/>
    <cellStyle name="Normal 3 3 3 4 2 2 4 2 2" xfId="56786"/>
    <cellStyle name="Normal 3 3 3 4 2 2 4 3" xfId="38391"/>
    <cellStyle name="Normal 3 3 3 4 2 2 5" xfId="19396"/>
    <cellStyle name="Normal 3 3 3 4 2 2 5 2" xfId="49308"/>
    <cellStyle name="Normal 3 3 3 4 2 2 6" xfId="38384"/>
    <cellStyle name="Normal 3 3 3 4 2 3" xfId="8478"/>
    <cellStyle name="Normal 3 3 3 4 2 3 2" xfId="8479"/>
    <cellStyle name="Normal 3 3 3 4 2 3 2 2" xfId="8480"/>
    <cellStyle name="Normal 3 3 3 4 2 3 2 2 2" xfId="8481"/>
    <cellStyle name="Normal 3 3 3 4 2 3 2 2 2 2" xfId="26880"/>
    <cellStyle name="Normal 3 3 3 4 2 3 2 2 2 2 2" xfId="56792"/>
    <cellStyle name="Normal 3 3 3 4 2 3 2 2 2 3" xfId="38395"/>
    <cellStyle name="Normal 3 3 3 4 2 3 2 2 3" xfId="19402"/>
    <cellStyle name="Normal 3 3 3 4 2 3 2 2 3 2" xfId="49314"/>
    <cellStyle name="Normal 3 3 3 4 2 3 2 2 4" xfId="38394"/>
    <cellStyle name="Normal 3 3 3 4 2 3 2 3" xfId="8482"/>
    <cellStyle name="Normal 3 3 3 4 2 3 2 3 2" xfId="26879"/>
    <cellStyle name="Normal 3 3 3 4 2 3 2 3 2 2" xfId="56791"/>
    <cellStyle name="Normal 3 3 3 4 2 3 2 3 3" xfId="38396"/>
    <cellStyle name="Normal 3 3 3 4 2 3 2 4" xfId="19401"/>
    <cellStyle name="Normal 3 3 3 4 2 3 2 4 2" xfId="49313"/>
    <cellStyle name="Normal 3 3 3 4 2 3 2 5" xfId="38393"/>
    <cellStyle name="Normal 3 3 3 4 2 3 3" xfId="8483"/>
    <cellStyle name="Normal 3 3 3 4 2 3 3 2" xfId="8484"/>
    <cellStyle name="Normal 3 3 3 4 2 3 3 2 2" xfId="26881"/>
    <cellStyle name="Normal 3 3 3 4 2 3 3 2 2 2" xfId="56793"/>
    <cellStyle name="Normal 3 3 3 4 2 3 3 2 3" xfId="38398"/>
    <cellStyle name="Normal 3 3 3 4 2 3 3 3" xfId="19403"/>
    <cellStyle name="Normal 3 3 3 4 2 3 3 3 2" xfId="49315"/>
    <cellStyle name="Normal 3 3 3 4 2 3 3 4" xfId="38397"/>
    <cellStyle name="Normal 3 3 3 4 2 3 4" xfId="8485"/>
    <cellStyle name="Normal 3 3 3 4 2 3 4 2" xfId="26878"/>
    <cellStyle name="Normal 3 3 3 4 2 3 4 2 2" xfId="56790"/>
    <cellStyle name="Normal 3 3 3 4 2 3 4 3" xfId="38399"/>
    <cellStyle name="Normal 3 3 3 4 2 3 5" xfId="19400"/>
    <cellStyle name="Normal 3 3 3 4 2 3 5 2" xfId="49312"/>
    <cellStyle name="Normal 3 3 3 4 2 3 6" xfId="38392"/>
    <cellStyle name="Normal 3 3 3 4 2 4" xfId="8486"/>
    <cellStyle name="Normal 3 3 3 4 2 4 2" xfId="8487"/>
    <cellStyle name="Normal 3 3 3 4 2 4 2 2" xfId="8488"/>
    <cellStyle name="Normal 3 3 3 4 2 4 2 2 2" xfId="26883"/>
    <cellStyle name="Normal 3 3 3 4 2 4 2 2 2 2" xfId="56795"/>
    <cellStyle name="Normal 3 3 3 4 2 4 2 2 3" xfId="38402"/>
    <cellStyle name="Normal 3 3 3 4 2 4 2 3" xfId="19405"/>
    <cellStyle name="Normal 3 3 3 4 2 4 2 3 2" xfId="49317"/>
    <cellStyle name="Normal 3 3 3 4 2 4 2 4" xfId="38401"/>
    <cellStyle name="Normal 3 3 3 4 2 4 3" xfId="8489"/>
    <cellStyle name="Normal 3 3 3 4 2 4 3 2" xfId="26882"/>
    <cellStyle name="Normal 3 3 3 4 2 4 3 2 2" xfId="56794"/>
    <cellStyle name="Normal 3 3 3 4 2 4 3 3" xfId="38403"/>
    <cellStyle name="Normal 3 3 3 4 2 4 4" xfId="19404"/>
    <cellStyle name="Normal 3 3 3 4 2 4 4 2" xfId="49316"/>
    <cellStyle name="Normal 3 3 3 4 2 4 5" xfId="38400"/>
    <cellStyle name="Normal 3 3 3 4 2 5" xfId="8490"/>
    <cellStyle name="Normal 3 3 3 4 2 5 2" xfId="8491"/>
    <cellStyle name="Normal 3 3 3 4 2 5 2 2" xfId="26884"/>
    <cellStyle name="Normal 3 3 3 4 2 5 2 2 2" xfId="56796"/>
    <cellStyle name="Normal 3 3 3 4 2 5 2 3" xfId="38405"/>
    <cellStyle name="Normal 3 3 3 4 2 5 3" xfId="19406"/>
    <cellStyle name="Normal 3 3 3 4 2 5 3 2" xfId="49318"/>
    <cellStyle name="Normal 3 3 3 4 2 5 4" xfId="38404"/>
    <cellStyle name="Normal 3 3 3 4 2 6" xfId="8492"/>
    <cellStyle name="Normal 3 3 3 4 2 6 2" xfId="22910"/>
    <cellStyle name="Normal 3 3 3 4 2 6 2 2" xfId="52822"/>
    <cellStyle name="Normal 3 3 3 4 2 6 3" xfId="38406"/>
    <cellStyle name="Normal 3 3 3 4 2 7" xfId="15432"/>
    <cellStyle name="Normal 3 3 3 4 2 7 2" xfId="45344"/>
    <cellStyle name="Normal 3 3 3 4 2 8" xfId="30388"/>
    <cellStyle name="Normal 3 3 3 4 3" xfId="325"/>
    <cellStyle name="Normal 3 3 3 4 3 2" xfId="8493"/>
    <cellStyle name="Normal 3 3 3 4 3 2 2" xfId="8494"/>
    <cellStyle name="Normal 3 3 3 4 3 2 2 2" xfId="8495"/>
    <cellStyle name="Normal 3 3 3 4 3 2 2 2 2" xfId="8496"/>
    <cellStyle name="Normal 3 3 3 4 3 2 2 2 2 2" xfId="26887"/>
    <cellStyle name="Normal 3 3 3 4 3 2 2 2 2 2 2" xfId="56799"/>
    <cellStyle name="Normal 3 3 3 4 3 2 2 2 2 3" xfId="38410"/>
    <cellStyle name="Normal 3 3 3 4 3 2 2 2 3" xfId="19409"/>
    <cellStyle name="Normal 3 3 3 4 3 2 2 2 3 2" xfId="49321"/>
    <cellStyle name="Normal 3 3 3 4 3 2 2 2 4" xfId="38409"/>
    <cellStyle name="Normal 3 3 3 4 3 2 2 3" xfId="8497"/>
    <cellStyle name="Normal 3 3 3 4 3 2 2 3 2" xfId="26886"/>
    <cellStyle name="Normal 3 3 3 4 3 2 2 3 2 2" xfId="56798"/>
    <cellStyle name="Normal 3 3 3 4 3 2 2 3 3" xfId="38411"/>
    <cellStyle name="Normal 3 3 3 4 3 2 2 4" xfId="19408"/>
    <cellStyle name="Normal 3 3 3 4 3 2 2 4 2" xfId="49320"/>
    <cellStyle name="Normal 3 3 3 4 3 2 2 5" xfId="38408"/>
    <cellStyle name="Normal 3 3 3 4 3 2 3" xfId="8498"/>
    <cellStyle name="Normal 3 3 3 4 3 2 3 2" xfId="8499"/>
    <cellStyle name="Normal 3 3 3 4 3 2 3 2 2" xfId="26888"/>
    <cellStyle name="Normal 3 3 3 4 3 2 3 2 2 2" xfId="56800"/>
    <cellStyle name="Normal 3 3 3 4 3 2 3 2 3" xfId="38413"/>
    <cellStyle name="Normal 3 3 3 4 3 2 3 3" xfId="19410"/>
    <cellStyle name="Normal 3 3 3 4 3 2 3 3 2" xfId="49322"/>
    <cellStyle name="Normal 3 3 3 4 3 2 3 4" xfId="38412"/>
    <cellStyle name="Normal 3 3 3 4 3 2 4" xfId="8500"/>
    <cellStyle name="Normal 3 3 3 4 3 2 4 2" xfId="26885"/>
    <cellStyle name="Normal 3 3 3 4 3 2 4 2 2" xfId="56797"/>
    <cellStyle name="Normal 3 3 3 4 3 2 4 3" xfId="38414"/>
    <cellStyle name="Normal 3 3 3 4 3 2 5" xfId="19407"/>
    <cellStyle name="Normal 3 3 3 4 3 2 5 2" xfId="49319"/>
    <cellStyle name="Normal 3 3 3 4 3 2 6" xfId="38407"/>
    <cellStyle name="Normal 3 3 3 4 3 3" xfId="8501"/>
    <cellStyle name="Normal 3 3 3 4 3 3 2" xfId="8502"/>
    <cellStyle name="Normal 3 3 3 4 3 3 2 2" xfId="8503"/>
    <cellStyle name="Normal 3 3 3 4 3 3 2 2 2" xfId="8504"/>
    <cellStyle name="Normal 3 3 3 4 3 3 2 2 2 2" xfId="26891"/>
    <cellStyle name="Normal 3 3 3 4 3 3 2 2 2 2 2" xfId="56803"/>
    <cellStyle name="Normal 3 3 3 4 3 3 2 2 2 3" xfId="38418"/>
    <cellStyle name="Normal 3 3 3 4 3 3 2 2 3" xfId="19413"/>
    <cellStyle name="Normal 3 3 3 4 3 3 2 2 3 2" xfId="49325"/>
    <cellStyle name="Normal 3 3 3 4 3 3 2 2 4" xfId="38417"/>
    <cellStyle name="Normal 3 3 3 4 3 3 2 3" xfId="8505"/>
    <cellStyle name="Normal 3 3 3 4 3 3 2 3 2" xfId="26890"/>
    <cellStyle name="Normal 3 3 3 4 3 3 2 3 2 2" xfId="56802"/>
    <cellStyle name="Normal 3 3 3 4 3 3 2 3 3" xfId="38419"/>
    <cellStyle name="Normal 3 3 3 4 3 3 2 4" xfId="19412"/>
    <cellStyle name="Normal 3 3 3 4 3 3 2 4 2" xfId="49324"/>
    <cellStyle name="Normal 3 3 3 4 3 3 2 5" xfId="38416"/>
    <cellStyle name="Normal 3 3 3 4 3 3 3" xfId="8506"/>
    <cellStyle name="Normal 3 3 3 4 3 3 3 2" xfId="8507"/>
    <cellStyle name="Normal 3 3 3 4 3 3 3 2 2" xfId="26892"/>
    <cellStyle name="Normal 3 3 3 4 3 3 3 2 2 2" xfId="56804"/>
    <cellStyle name="Normal 3 3 3 4 3 3 3 2 3" xfId="38421"/>
    <cellStyle name="Normal 3 3 3 4 3 3 3 3" xfId="19414"/>
    <cellStyle name="Normal 3 3 3 4 3 3 3 3 2" xfId="49326"/>
    <cellStyle name="Normal 3 3 3 4 3 3 3 4" xfId="38420"/>
    <cellStyle name="Normal 3 3 3 4 3 3 4" xfId="8508"/>
    <cellStyle name="Normal 3 3 3 4 3 3 4 2" xfId="26889"/>
    <cellStyle name="Normal 3 3 3 4 3 3 4 2 2" xfId="56801"/>
    <cellStyle name="Normal 3 3 3 4 3 3 4 3" xfId="38422"/>
    <cellStyle name="Normal 3 3 3 4 3 3 5" xfId="19411"/>
    <cellStyle name="Normal 3 3 3 4 3 3 5 2" xfId="49323"/>
    <cellStyle name="Normal 3 3 3 4 3 3 6" xfId="38415"/>
    <cellStyle name="Normal 3 3 3 4 3 4" xfId="8509"/>
    <cellStyle name="Normal 3 3 3 4 3 4 2" xfId="8510"/>
    <cellStyle name="Normal 3 3 3 4 3 4 2 2" xfId="8511"/>
    <cellStyle name="Normal 3 3 3 4 3 4 2 2 2" xfId="26894"/>
    <cellStyle name="Normal 3 3 3 4 3 4 2 2 2 2" xfId="56806"/>
    <cellStyle name="Normal 3 3 3 4 3 4 2 2 3" xfId="38425"/>
    <cellStyle name="Normal 3 3 3 4 3 4 2 3" xfId="19416"/>
    <cellStyle name="Normal 3 3 3 4 3 4 2 3 2" xfId="49328"/>
    <cellStyle name="Normal 3 3 3 4 3 4 2 4" xfId="38424"/>
    <cellStyle name="Normal 3 3 3 4 3 4 3" xfId="8512"/>
    <cellStyle name="Normal 3 3 3 4 3 4 3 2" xfId="26893"/>
    <cellStyle name="Normal 3 3 3 4 3 4 3 2 2" xfId="56805"/>
    <cellStyle name="Normal 3 3 3 4 3 4 3 3" xfId="38426"/>
    <cellStyle name="Normal 3 3 3 4 3 4 4" xfId="19415"/>
    <cellStyle name="Normal 3 3 3 4 3 4 4 2" xfId="49327"/>
    <cellStyle name="Normal 3 3 3 4 3 4 5" xfId="38423"/>
    <cellStyle name="Normal 3 3 3 4 3 5" xfId="8513"/>
    <cellStyle name="Normal 3 3 3 4 3 5 2" xfId="8514"/>
    <cellStyle name="Normal 3 3 3 4 3 5 2 2" xfId="26895"/>
    <cellStyle name="Normal 3 3 3 4 3 5 2 2 2" xfId="56807"/>
    <cellStyle name="Normal 3 3 3 4 3 5 2 3" xfId="38428"/>
    <cellStyle name="Normal 3 3 3 4 3 5 3" xfId="19417"/>
    <cellStyle name="Normal 3 3 3 4 3 5 3 2" xfId="49329"/>
    <cellStyle name="Normal 3 3 3 4 3 5 4" xfId="38427"/>
    <cellStyle name="Normal 3 3 3 4 3 6" xfId="8515"/>
    <cellStyle name="Normal 3 3 3 4 3 6 2" xfId="22789"/>
    <cellStyle name="Normal 3 3 3 4 3 6 2 2" xfId="52701"/>
    <cellStyle name="Normal 3 3 3 4 3 6 3" xfId="38429"/>
    <cellStyle name="Normal 3 3 3 4 3 7" xfId="15311"/>
    <cellStyle name="Normal 3 3 3 4 3 7 2" xfId="45223"/>
    <cellStyle name="Normal 3 3 3 4 3 8" xfId="30267"/>
    <cellStyle name="Normal 3 3 3 4 4" xfId="572"/>
    <cellStyle name="Normal 3 3 3 4 4 2" xfId="8516"/>
    <cellStyle name="Normal 3 3 3 4 4 2 2" xfId="8517"/>
    <cellStyle name="Normal 3 3 3 4 4 2 2 2" xfId="8518"/>
    <cellStyle name="Normal 3 3 3 4 4 2 2 2 2" xfId="8519"/>
    <cellStyle name="Normal 3 3 3 4 4 2 2 2 2 2" xfId="26898"/>
    <cellStyle name="Normal 3 3 3 4 4 2 2 2 2 2 2" xfId="56810"/>
    <cellStyle name="Normal 3 3 3 4 4 2 2 2 2 3" xfId="38433"/>
    <cellStyle name="Normal 3 3 3 4 4 2 2 2 3" xfId="19420"/>
    <cellStyle name="Normal 3 3 3 4 4 2 2 2 3 2" xfId="49332"/>
    <cellStyle name="Normal 3 3 3 4 4 2 2 2 4" xfId="38432"/>
    <cellStyle name="Normal 3 3 3 4 4 2 2 3" xfId="8520"/>
    <cellStyle name="Normal 3 3 3 4 4 2 2 3 2" xfId="26897"/>
    <cellStyle name="Normal 3 3 3 4 4 2 2 3 2 2" xfId="56809"/>
    <cellStyle name="Normal 3 3 3 4 4 2 2 3 3" xfId="38434"/>
    <cellStyle name="Normal 3 3 3 4 4 2 2 4" xfId="19419"/>
    <cellStyle name="Normal 3 3 3 4 4 2 2 4 2" xfId="49331"/>
    <cellStyle name="Normal 3 3 3 4 4 2 2 5" xfId="38431"/>
    <cellStyle name="Normal 3 3 3 4 4 2 3" xfId="8521"/>
    <cellStyle name="Normal 3 3 3 4 4 2 3 2" xfId="8522"/>
    <cellStyle name="Normal 3 3 3 4 4 2 3 2 2" xfId="26899"/>
    <cellStyle name="Normal 3 3 3 4 4 2 3 2 2 2" xfId="56811"/>
    <cellStyle name="Normal 3 3 3 4 4 2 3 2 3" xfId="38436"/>
    <cellStyle name="Normal 3 3 3 4 4 2 3 3" xfId="19421"/>
    <cellStyle name="Normal 3 3 3 4 4 2 3 3 2" xfId="49333"/>
    <cellStyle name="Normal 3 3 3 4 4 2 3 4" xfId="38435"/>
    <cellStyle name="Normal 3 3 3 4 4 2 4" xfId="8523"/>
    <cellStyle name="Normal 3 3 3 4 4 2 4 2" xfId="26896"/>
    <cellStyle name="Normal 3 3 3 4 4 2 4 2 2" xfId="56808"/>
    <cellStyle name="Normal 3 3 3 4 4 2 4 3" xfId="38437"/>
    <cellStyle name="Normal 3 3 3 4 4 2 5" xfId="19418"/>
    <cellStyle name="Normal 3 3 3 4 4 2 5 2" xfId="49330"/>
    <cellStyle name="Normal 3 3 3 4 4 2 6" xfId="38430"/>
    <cellStyle name="Normal 3 3 3 4 4 3" xfId="8524"/>
    <cellStyle name="Normal 3 3 3 4 4 3 2" xfId="8525"/>
    <cellStyle name="Normal 3 3 3 4 4 3 2 2" xfId="8526"/>
    <cellStyle name="Normal 3 3 3 4 4 3 2 2 2" xfId="26901"/>
    <cellStyle name="Normal 3 3 3 4 4 3 2 2 2 2" xfId="56813"/>
    <cellStyle name="Normal 3 3 3 4 4 3 2 2 3" xfId="38440"/>
    <cellStyle name="Normal 3 3 3 4 4 3 2 3" xfId="19423"/>
    <cellStyle name="Normal 3 3 3 4 4 3 2 3 2" xfId="49335"/>
    <cellStyle name="Normal 3 3 3 4 4 3 2 4" xfId="38439"/>
    <cellStyle name="Normal 3 3 3 4 4 3 3" xfId="8527"/>
    <cellStyle name="Normal 3 3 3 4 4 3 3 2" xfId="26900"/>
    <cellStyle name="Normal 3 3 3 4 4 3 3 2 2" xfId="56812"/>
    <cellStyle name="Normal 3 3 3 4 4 3 3 3" xfId="38441"/>
    <cellStyle name="Normal 3 3 3 4 4 3 4" xfId="19422"/>
    <cellStyle name="Normal 3 3 3 4 4 3 4 2" xfId="49334"/>
    <cellStyle name="Normal 3 3 3 4 4 3 5" xfId="38438"/>
    <cellStyle name="Normal 3 3 3 4 4 4" xfId="8528"/>
    <cellStyle name="Normal 3 3 3 4 4 4 2" xfId="8529"/>
    <cellStyle name="Normal 3 3 3 4 4 4 2 2" xfId="26902"/>
    <cellStyle name="Normal 3 3 3 4 4 4 2 2 2" xfId="56814"/>
    <cellStyle name="Normal 3 3 3 4 4 4 2 3" xfId="38443"/>
    <cellStyle name="Normal 3 3 3 4 4 4 3" xfId="19424"/>
    <cellStyle name="Normal 3 3 3 4 4 4 3 2" xfId="49336"/>
    <cellStyle name="Normal 3 3 3 4 4 4 4" xfId="38442"/>
    <cellStyle name="Normal 3 3 3 4 4 5" xfId="8530"/>
    <cellStyle name="Normal 3 3 3 4 4 5 2" xfId="23035"/>
    <cellStyle name="Normal 3 3 3 4 4 5 2 2" xfId="52947"/>
    <cellStyle name="Normal 3 3 3 4 4 5 3" xfId="38444"/>
    <cellStyle name="Normal 3 3 3 4 4 6" xfId="15557"/>
    <cellStyle name="Normal 3 3 3 4 4 6 2" xfId="45469"/>
    <cellStyle name="Normal 3 3 3 4 4 7" xfId="30513"/>
    <cellStyle name="Normal 3 3 3 4 5" xfId="697"/>
    <cellStyle name="Normal 3 3 3 4 5 2" xfId="8531"/>
    <cellStyle name="Normal 3 3 3 4 5 2 2" xfId="8532"/>
    <cellStyle name="Normal 3 3 3 4 5 2 2 2" xfId="8533"/>
    <cellStyle name="Normal 3 3 3 4 5 2 2 2 2" xfId="8534"/>
    <cellStyle name="Normal 3 3 3 4 5 2 2 2 2 2" xfId="26905"/>
    <cellStyle name="Normal 3 3 3 4 5 2 2 2 2 2 2" xfId="56817"/>
    <cellStyle name="Normal 3 3 3 4 5 2 2 2 2 3" xfId="38448"/>
    <cellStyle name="Normal 3 3 3 4 5 2 2 2 3" xfId="19427"/>
    <cellStyle name="Normal 3 3 3 4 5 2 2 2 3 2" xfId="49339"/>
    <cellStyle name="Normal 3 3 3 4 5 2 2 2 4" xfId="38447"/>
    <cellStyle name="Normal 3 3 3 4 5 2 2 3" xfId="8535"/>
    <cellStyle name="Normal 3 3 3 4 5 2 2 3 2" xfId="26904"/>
    <cellStyle name="Normal 3 3 3 4 5 2 2 3 2 2" xfId="56816"/>
    <cellStyle name="Normal 3 3 3 4 5 2 2 3 3" xfId="38449"/>
    <cellStyle name="Normal 3 3 3 4 5 2 2 4" xfId="19426"/>
    <cellStyle name="Normal 3 3 3 4 5 2 2 4 2" xfId="49338"/>
    <cellStyle name="Normal 3 3 3 4 5 2 2 5" xfId="38446"/>
    <cellStyle name="Normal 3 3 3 4 5 2 3" xfId="8536"/>
    <cellStyle name="Normal 3 3 3 4 5 2 3 2" xfId="8537"/>
    <cellStyle name="Normal 3 3 3 4 5 2 3 2 2" xfId="26906"/>
    <cellStyle name="Normal 3 3 3 4 5 2 3 2 2 2" xfId="56818"/>
    <cellStyle name="Normal 3 3 3 4 5 2 3 2 3" xfId="38451"/>
    <cellStyle name="Normal 3 3 3 4 5 2 3 3" xfId="19428"/>
    <cellStyle name="Normal 3 3 3 4 5 2 3 3 2" xfId="49340"/>
    <cellStyle name="Normal 3 3 3 4 5 2 3 4" xfId="38450"/>
    <cellStyle name="Normal 3 3 3 4 5 2 4" xfId="8538"/>
    <cellStyle name="Normal 3 3 3 4 5 2 4 2" xfId="26903"/>
    <cellStyle name="Normal 3 3 3 4 5 2 4 2 2" xfId="56815"/>
    <cellStyle name="Normal 3 3 3 4 5 2 4 3" xfId="38452"/>
    <cellStyle name="Normal 3 3 3 4 5 2 5" xfId="19425"/>
    <cellStyle name="Normal 3 3 3 4 5 2 5 2" xfId="49337"/>
    <cellStyle name="Normal 3 3 3 4 5 2 6" xfId="38445"/>
    <cellStyle name="Normal 3 3 3 4 5 3" xfId="8539"/>
    <cellStyle name="Normal 3 3 3 4 5 3 2" xfId="8540"/>
    <cellStyle name="Normal 3 3 3 4 5 3 2 2" xfId="8541"/>
    <cellStyle name="Normal 3 3 3 4 5 3 2 2 2" xfId="26908"/>
    <cellStyle name="Normal 3 3 3 4 5 3 2 2 2 2" xfId="56820"/>
    <cellStyle name="Normal 3 3 3 4 5 3 2 2 3" xfId="38455"/>
    <cellStyle name="Normal 3 3 3 4 5 3 2 3" xfId="19430"/>
    <cellStyle name="Normal 3 3 3 4 5 3 2 3 2" xfId="49342"/>
    <cellStyle name="Normal 3 3 3 4 5 3 2 4" xfId="38454"/>
    <cellStyle name="Normal 3 3 3 4 5 3 3" xfId="8542"/>
    <cellStyle name="Normal 3 3 3 4 5 3 3 2" xfId="26907"/>
    <cellStyle name="Normal 3 3 3 4 5 3 3 2 2" xfId="56819"/>
    <cellStyle name="Normal 3 3 3 4 5 3 3 3" xfId="38456"/>
    <cellStyle name="Normal 3 3 3 4 5 3 4" xfId="19429"/>
    <cellStyle name="Normal 3 3 3 4 5 3 4 2" xfId="49341"/>
    <cellStyle name="Normal 3 3 3 4 5 3 5" xfId="38453"/>
    <cellStyle name="Normal 3 3 3 4 5 4" xfId="8543"/>
    <cellStyle name="Normal 3 3 3 4 5 4 2" xfId="8544"/>
    <cellStyle name="Normal 3 3 3 4 5 4 2 2" xfId="26909"/>
    <cellStyle name="Normal 3 3 3 4 5 4 2 2 2" xfId="56821"/>
    <cellStyle name="Normal 3 3 3 4 5 4 2 3" xfId="38458"/>
    <cellStyle name="Normal 3 3 3 4 5 4 3" xfId="19431"/>
    <cellStyle name="Normal 3 3 3 4 5 4 3 2" xfId="49343"/>
    <cellStyle name="Normal 3 3 3 4 5 4 4" xfId="38457"/>
    <cellStyle name="Normal 3 3 3 4 5 5" xfId="8545"/>
    <cellStyle name="Normal 3 3 3 4 5 5 2" xfId="23160"/>
    <cellStyle name="Normal 3 3 3 4 5 5 2 2" xfId="53072"/>
    <cellStyle name="Normal 3 3 3 4 5 5 3" xfId="38459"/>
    <cellStyle name="Normal 3 3 3 4 5 6" xfId="15682"/>
    <cellStyle name="Normal 3 3 3 4 5 6 2" xfId="45594"/>
    <cellStyle name="Normal 3 3 3 4 5 7" xfId="30638"/>
    <cellStyle name="Normal 3 3 3 4 6" xfId="8546"/>
    <cellStyle name="Normal 3 3 3 4 6 2" xfId="8547"/>
    <cellStyle name="Normal 3 3 3 4 6 2 2" xfId="8548"/>
    <cellStyle name="Normal 3 3 3 4 6 2 2 2" xfId="8549"/>
    <cellStyle name="Normal 3 3 3 4 6 2 2 2 2" xfId="8550"/>
    <cellStyle name="Normal 3 3 3 4 6 2 2 2 2 2" xfId="26913"/>
    <cellStyle name="Normal 3 3 3 4 6 2 2 2 2 2 2" xfId="56825"/>
    <cellStyle name="Normal 3 3 3 4 6 2 2 2 2 3" xfId="38464"/>
    <cellStyle name="Normal 3 3 3 4 6 2 2 2 3" xfId="19435"/>
    <cellStyle name="Normal 3 3 3 4 6 2 2 2 3 2" xfId="49347"/>
    <cellStyle name="Normal 3 3 3 4 6 2 2 2 4" xfId="38463"/>
    <cellStyle name="Normal 3 3 3 4 6 2 2 3" xfId="8551"/>
    <cellStyle name="Normal 3 3 3 4 6 2 2 3 2" xfId="26912"/>
    <cellStyle name="Normal 3 3 3 4 6 2 2 3 2 2" xfId="56824"/>
    <cellStyle name="Normal 3 3 3 4 6 2 2 3 3" xfId="38465"/>
    <cellStyle name="Normal 3 3 3 4 6 2 2 4" xfId="19434"/>
    <cellStyle name="Normal 3 3 3 4 6 2 2 4 2" xfId="49346"/>
    <cellStyle name="Normal 3 3 3 4 6 2 2 5" xfId="38462"/>
    <cellStyle name="Normal 3 3 3 4 6 2 3" xfId="8552"/>
    <cellStyle name="Normal 3 3 3 4 6 2 3 2" xfId="8553"/>
    <cellStyle name="Normal 3 3 3 4 6 2 3 2 2" xfId="26914"/>
    <cellStyle name="Normal 3 3 3 4 6 2 3 2 2 2" xfId="56826"/>
    <cellStyle name="Normal 3 3 3 4 6 2 3 2 3" xfId="38467"/>
    <cellStyle name="Normal 3 3 3 4 6 2 3 3" xfId="19436"/>
    <cellStyle name="Normal 3 3 3 4 6 2 3 3 2" xfId="49348"/>
    <cellStyle name="Normal 3 3 3 4 6 2 3 4" xfId="38466"/>
    <cellStyle name="Normal 3 3 3 4 6 2 4" xfId="8554"/>
    <cellStyle name="Normal 3 3 3 4 6 2 4 2" xfId="26911"/>
    <cellStyle name="Normal 3 3 3 4 6 2 4 2 2" xfId="56823"/>
    <cellStyle name="Normal 3 3 3 4 6 2 4 3" xfId="38468"/>
    <cellStyle name="Normal 3 3 3 4 6 2 5" xfId="19433"/>
    <cellStyle name="Normal 3 3 3 4 6 2 5 2" xfId="49345"/>
    <cellStyle name="Normal 3 3 3 4 6 2 6" xfId="38461"/>
    <cellStyle name="Normal 3 3 3 4 6 3" xfId="8555"/>
    <cellStyle name="Normal 3 3 3 4 6 3 2" xfId="8556"/>
    <cellStyle name="Normal 3 3 3 4 6 3 2 2" xfId="8557"/>
    <cellStyle name="Normal 3 3 3 4 6 3 2 2 2" xfId="26916"/>
    <cellStyle name="Normal 3 3 3 4 6 3 2 2 2 2" xfId="56828"/>
    <cellStyle name="Normal 3 3 3 4 6 3 2 2 3" xfId="38471"/>
    <cellStyle name="Normal 3 3 3 4 6 3 2 3" xfId="19438"/>
    <cellStyle name="Normal 3 3 3 4 6 3 2 3 2" xfId="49350"/>
    <cellStyle name="Normal 3 3 3 4 6 3 2 4" xfId="38470"/>
    <cellStyle name="Normal 3 3 3 4 6 3 3" xfId="8558"/>
    <cellStyle name="Normal 3 3 3 4 6 3 3 2" xfId="26915"/>
    <cellStyle name="Normal 3 3 3 4 6 3 3 2 2" xfId="56827"/>
    <cellStyle name="Normal 3 3 3 4 6 3 3 3" xfId="38472"/>
    <cellStyle name="Normal 3 3 3 4 6 3 4" xfId="19437"/>
    <cellStyle name="Normal 3 3 3 4 6 3 4 2" xfId="49349"/>
    <cellStyle name="Normal 3 3 3 4 6 3 5" xfId="38469"/>
    <cellStyle name="Normal 3 3 3 4 6 4" xfId="8559"/>
    <cellStyle name="Normal 3 3 3 4 6 4 2" xfId="8560"/>
    <cellStyle name="Normal 3 3 3 4 6 4 2 2" xfId="26917"/>
    <cellStyle name="Normal 3 3 3 4 6 4 2 2 2" xfId="56829"/>
    <cellStyle name="Normal 3 3 3 4 6 4 2 3" xfId="38474"/>
    <cellStyle name="Normal 3 3 3 4 6 4 3" xfId="19439"/>
    <cellStyle name="Normal 3 3 3 4 6 4 3 2" xfId="49351"/>
    <cellStyle name="Normal 3 3 3 4 6 4 4" xfId="38473"/>
    <cellStyle name="Normal 3 3 3 4 6 5" xfId="8561"/>
    <cellStyle name="Normal 3 3 3 4 6 5 2" xfId="26910"/>
    <cellStyle name="Normal 3 3 3 4 6 5 2 2" xfId="56822"/>
    <cellStyle name="Normal 3 3 3 4 6 5 3" xfId="38475"/>
    <cellStyle name="Normal 3 3 3 4 6 6" xfId="19432"/>
    <cellStyle name="Normal 3 3 3 4 6 6 2" xfId="49344"/>
    <cellStyle name="Normal 3 3 3 4 6 7" xfId="38460"/>
    <cellStyle name="Normal 3 3 3 4 7" xfId="8562"/>
    <cellStyle name="Normal 3 3 3 4 7 2" xfId="8563"/>
    <cellStyle name="Normal 3 3 3 4 7 2 2" xfId="8564"/>
    <cellStyle name="Normal 3 3 3 4 7 2 2 2" xfId="8565"/>
    <cellStyle name="Normal 3 3 3 4 7 2 2 2 2" xfId="26920"/>
    <cellStyle name="Normal 3 3 3 4 7 2 2 2 2 2" xfId="56832"/>
    <cellStyle name="Normal 3 3 3 4 7 2 2 2 3" xfId="38479"/>
    <cellStyle name="Normal 3 3 3 4 7 2 2 3" xfId="19442"/>
    <cellStyle name="Normal 3 3 3 4 7 2 2 3 2" xfId="49354"/>
    <cellStyle name="Normal 3 3 3 4 7 2 2 4" xfId="38478"/>
    <cellStyle name="Normal 3 3 3 4 7 2 3" xfId="8566"/>
    <cellStyle name="Normal 3 3 3 4 7 2 3 2" xfId="26919"/>
    <cellStyle name="Normal 3 3 3 4 7 2 3 2 2" xfId="56831"/>
    <cellStyle name="Normal 3 3 3 4 7 2 3 3" xfId="38480"/>
    <cellStyle name="Normal 3 3 3 4 7 2 4" xfId="19441"/>
    <cellStyle name="Normal 3 3 3 4 7 2 4 2" xfId="49353"/>
    <cellStyle name="Normal 3 3 3 4 7 2 5" xfId="38477"/>
    <cellStyle name="Normal 3 3 3 4 7 3" xfId="8567"/>
    <cellStyle name="Normal 3 3 3 4 7 3 2" xfId="8568"/>
    <cellStyle name="Normal 3 3 3 4 7 3 2 2" xfId="26921"/>
    <cellStyle name="Normal 3 3 3 4 7 3 2 2 2" xfId="56833"/>
    <cellStyle name="Normal 3 3 3 4 7 3 2 3" xfId="38482"/>
    <cellStyle name="Normal 3 3 3 4 7 3 3" xfId="19443"/>
    <cellStyle name="Normal 3 3 3 4 7 3 3 2" xfId="49355"/>
    <cellStyle name="Normal 3 3 3 4 7 3 4" xfId="38481"/>
    <cellStyle name="Normal 3 3 3 4 7 4" xfId="8569"/>
    <cellStyle name="Normal 3 3 3 4 7 4 2" xfId="26918"/>
    <cellStyle name="Normal 3 3 3 4 7 4 2 2" xfId="56830"/>
    <cellStyle name="Normal 3 3 3 4 7 4 3" xfId="38483"/>
    <cellStyle name="Normal 3 3 3 4 7 5" xfId="19440"/>
    <cellStyle name="Normal 3 3 3 4 7 5 2" xfId="49352"/>
    <cellStyle name="Normal 3 3 3 4 7 6" xfId="38476"/>
    <cellStyle name="Normal 3 3 3 4 8" xfId="8570"/>
    <cellStyle name="Normal 3 3 3 4 8 2" xfId="8571"/>
    <cellStyle name="Normal 3 3 3 4 8 2 2" xfId="8572"/>
    <cellStyle name="Normal 3 3 3 4 8 2 2 2" xfId="8573"/>
    <cellStyle name="Normal 3 3 3 4 8 2 2 2 2" xfId="26924"/>
    <cellStyle name="Normal 3 3 3 4 8 2 2 2 2 2" xfId="56836"/>
    <cellStyle name="Normal 3 3 3 4 8 2 2 2 3" xfId="38487"/>
    <cellStyle name="Normal 3 3 3 4 8 2 2 3" xfId="19446"/>
    <cellStyle name="Normal 3 3 3 4 8 2 2 3 2" xfId="49358"/>
    <cellStyle name="Normal 3 3 3 4 8 2 2 4" xfId="38486"/>
    <cellStyle name="Normal 3 3 3 4 8 2 3" xfId="8574"/>
    <cellStyle name="Normal 3 3 3 4 8 2 3 2" xfId="26923"/>
    <cellStyle name="Normal 3 3 3 4 8 2 3 2 2" xfId="56835"/>
    <cellStyle name="Normal 3 3 3 4 8 2 3 3" xfId="38488"/>
    <cellStyle name="Normal 3 3 3 4 8 2 4" xfId="19445"/>
    <cellStyle name="Normal 3 3 3 4 8 2 4 2" xfId="49357"/>
    <cellStyle name="Normal 3 3 3 4 8 2 5" xfId="38485"/>
    <cellStyle name="Normal 3 3 3 4 8 3" xfId="8575"/>
    <cellStyle name="Normal 3 3 3 4 8 3 2" xfId="8576"/>
    <cellStyle name="Normal 3 3 3 4 8 3 2 2" xfId="26925"/>
    <cellStyle name="Normal 3 3 3 4 8 3 2 2 2" xfId="56837"/>
    <cellStyle name="Normal 3 3 3 4 8 3 2 3" xfId="38490"/>
    <cellStyle name="Normal 3 3 3 4 8 3 3" xfId="19447"/>
    <cellStyle name="Normal 3 3 3 4 8 3 3 2" xfId="49359"/>
    <cellStyle name="Normal 3 3 3 4 8 3 4" xfId="38489"/>
    <cellStyle name="Normal 3 3 3 4 8 4" xfId="8577"/>
    <cellStyle name="Normal 3 3 3 4 8 4 2" xfId="26922"/>
    <cellStyle name="Normal 3 3 3 4 8 4 2 2" xfId="56834"/>
    <cellStyle name="Normal 3 3 3 4 8 4 3" xfId="38491"/>
    <cellStyle name="Normal 3 3 3 4 8 5" xfId="19444"/>
    <cellStyle name="Normal 3 3 3 4 8 5 2" xfId="49356"/>
    <cellStyle name="Normal 3 3 3 4 8 6" xfId="38484"/>
    <cellStyle name="Normal 3 3 3 4 9" xfId="8578"/>
    <cellStyle name="Normal 3 3 3 4 9 2" xfId="8579"/>
    <cellStyle name="Normal 3 3 3 4 9 2 2" xfId="8580"/>
    <cellStyle name="Normal 3 3 3 4 9 2 2 2" xfId="26927"/>
    <cellStyle name="Normal 3 3 3 4 9 2 2 2 2" xfId="56839"/>
    <cellStyle name="Normal 3 3 3 4 9 2 2 3" xfId="38494"/>
    <cellStyle name="Normal 3 3 3 4 9 2 3" xfId="19449"/>
    <cellStyle name="Normal 3 3 3 4 9 2 3 2" xfId="49361"/>
    <cellStyle name="Normal 3 3 3 4 9 2 4" xfId="38493"/>
    <cellStyle name="Normal 3 3 3 4 9 3" xfId="8581"/>
    <cellStyle name="Normal 3 3 3 4 9 3 2" xfId="26926"/>
    <cellStyle name="Normal 3 3 3 4 9 3 2 2" xfId="56838"/>
    <cellStyle name="Normal 3 3 3 4 9 3 3" xfId="38495"/>
    <cellStyle name="Normal 3 3 3 4 9 4" xfId="19448"/>
    <cellStyle name="Normal 3 3 3 4 9 4 2" xfId="49360"/>
    <cellStyle name="Normal 3 3 3 4 9 5" xfId="38492"/>
    <cellStyle name="Normal 3 3 3 5" xfId="365"/>
    <cellStyle name="Normal 3 3 3 5 2" xfId="8582"/>
    <cellStyle name="Normal 3 3 3 5 2 2" xfId="8583"/>
    <cellStyle name="Normal 3 3 3 5 2 2 2" xfId="8584"/>
    <cellStyle name="Normal 3 3 3 5 2 2 2 2" xfId="8585"/>
    <cellStyle name="Normal 3 3 3 5 2 2 2 2 2" xfId="26930"/>
    <cellStyle name="Normal 3 3 3 5 2 2 2 2 2 2" xfId="56842"/>
    <cellStyle name="Normal 3 3 3 5 2 2 2 2 3" xfId="38499"/>
    <cellStyle name="Normal 3 3 3 5 2 2 2 3" xfId="19452"/>
    <cellStyle name="Normal 3 3 3 5 2 2 2 3 2" xfId="49364"/>
    <cellStyle name="Normal 3 3 3 5 2 2 2 4" xfId="38498"/>
    <cellStyle name="Normal 3 3 3 5 2 2 3" xfId="8586"/>
    <cellStyle name="Normal 3 3 3 5 2 2 3 2" xfId="26929"/>
    <cellStyle name="Normal 3 3 3 5 2 2 3 2 2" xfId="56841"/>
    <cellStyle name="Normal 3 3 3 5 2 2 3 3" xfId="38500"/>
    <cellStyle name="Normal 3 3 3 5 2 2 4" xfId="19451"/>
    <cellStyle name="Normal 3 3 3 5 2 2 4 2" xfId="49363"/>
    <cellStyle name="Normal 3 3 3 5 2 2 5" xfId="38497"/>
    <cellStyle name="Normal 3 3 3 5 2 3" xfId="8587"/>
    <cellStyle name="Normal 3 3 3 5 2 3 2" xfId="8588"/>
    <cellStyle name="Normal 3 3 3 5 2 3 2 2" xfId="26931"/>
    <cellStyle name="Normal 3 3 3 5 2 3 2 2 2" xfId="56843"/>
    <cellStyle name="Normal 3 3 3 5 2 3 2 3" xfId="38502"/>
    <cellStyle name="Normal 3 3 3 5 2 3 3" xfId="19453"/>
    <cellStyle name="Normal 3 3 3 5 2 3 3 2" xfId="49365"/>
    <cellStyle name="Normal 3 3 3 5 2 3 4" xfId="38501"/>
    <cellStyle name="Normal 3 3 3 5 2 4" xfId="8589"/>
    <cellStyle name="Normal 3 3 3 5 2 4 2" xfId="26928"/>
    <cellStyle name="Normal 3 3 3 5 2 4 2 2" xfId="56840"/>
    <cellStyle name="Normal 3 3 3 5 2 4 3" xfId="38503"/>
    <cellStyle name="Normal 3 3 3 5 2 5" xfId="19450"/>
    <cellStyle name="Normal 3 3 3 5 2 5 2" xfId="49362"/>
    <cellStyle name="Normal 3 3 3 5 2 6" xfId="38496"/>
    <cellStyle name="Normal 3 3 3 5 3" xfId="8590"/>
    <cellStyle name="Normal 3 3 3 5 3 2" xfId="8591"/>
    <cellStyle name="Normal 3 3 3 5 3 2 2" xfId="8592"/>
    <cellStyle name="Normal 3 3 3 5 3 2 2 2" xfId="8593"/>
    <cellStyle name="Normal 3 3 3 5 3 2 2 2 2" xfId="26934"/>
    <cellStyle name="Normal 3 3 3 5 3 2 2 2 2 2" xfId="56846"/>
    <cellStyle name="Normal 3 3 3 5 3 2 2 2 3" xfId="38507"/>
    <cellStyle name="Normal 3 3 3 5 3 2 2 3" xfId="19456"/>
    <cellStyle name="Normal 3 3 3 5 3 2 2 3 2" xfId="49368"/>
    <cellStyle name="Normal 3 3 3 5 3 2 2 4" xfId="38506"/>
    <cellStyle name="Normal 3 3 3 5 3 2 3" xfId="8594"/>
    <cellStyle name="Normal 3 3 3 5 3 2 3 2" xfId="26933"/>
    <cellStyle name="Normal 3 3 3 5 3 2 3 2 2" xfId="56845"/>
    <cellStyle name="Normal 3 3 3 5 3 2 3 3" xfId="38508"/>
    <cellStyle name="Normal 3 3 3 5 3 2 4" xfId="19455"/>
    <cellStyle name="Normal 3 3 3 5 3 2 4 2" xfId="49367"/>
    <cellStyle name="Normal 3 3 3 5 3 2 5" xfId="38505"/>
    <cellStyle name="Normal 3 3 3 5 3 3" xfId="8595"/>
    <cellStyle name="Normal 3 3 3 5 3 3 2" xfId="8596"/>
    <cellStyle name="Normal 3 3 3 5 3 3 2 2" xfId="26935"/>
    <cellStyle name="Normal 3 3 3 5 3 3 2 2 2" xfId="56847"/>
    <cellStyle name="Normal 3 3 3 5 3 3 2 3" xfId="38510"/>
    <cellStyle name="Normal 3 3 3 5 3 3 3" xfId="19457"/>
    <cellStyle name="Normal 3 3 3 5 3 3 3 2" xfId="49369"/>
    <cellStyle name="Normal 3 3 3 5 3 3 4" xfId="38509"/>
    <cellStyle name="Normal 3 3 3 5 3 4" xfId="8597"/>
    <cellStyle name="Normal 3 3 3 5 3 4 2" xfId="26932"/>
    <cellStyle name="Normal 3 3 3 5 3 4 2 2" xfId="56844"/>
    <cellStyle name="Normal 3 3 3 5 3 4 3" xfId="38511"/>
    <cellStyle name="Normal 3 3 3 5 3 5" xfId="19454"/>
    <cellStyle name="Normal 3 3 3 5 3 5 2" xfId="49366"/>
    <cellStyle name="Normal 3 3 3 5 3 6" xfId="38504"/>
    <cellStyle name="Normal 3 3 3 5 4" xfId="8598"/>
    <cellStyle name="Normal 3 3 3 5 4 2" xfId="8599"/>
    <cellStyle name="Normal 3 3 3 5 4 2 2" xfId="8600"/>
    <cellStyle name="Normal 3 3 3 5 4 2 2 2" xfId="26937"/>
    <cellStyle name="Normal 3 3 3 5 4 2 2 2 2" xfId="56849"/>
    <cellStyle name="Normal 3 3 3 5 4 2 2 3" xfId="38514"/>
    <cellStyle name="Normal 3 3 3 5 4 2 3" xfId="19459"/>
    <cellStyle name="Normal 3 3 3 5 4 2 3 2" xfId="49371"/>
    <cellStyle name="Normal 3 3 3 5 4 2 4" xfId="38513"/>
    <cellStyle name="Normal 3 3 3 5 4 3" xfId="8601"/>
    <cellStyle name="Normal 3 3 3 5 4 3 2" xfId="26936"/>
    <cellStyle name="Normal 3 3 3 5 4 3 2 2" xfId="56848"/>
    <cellStyle name="Normal 3 3 3 5 4 3 3" xfId="38515"/>
    <cellStyle name="Normal 3 3 3 5 4 4" xfId="19458"/>
    <cellStyle name="Normal 3 3 3 5 4 4 2" xfId="49370"/>
    <cellStyle name="Normal 3 3 3 5 4 5" xfId="38512"/>
    <cellStyle name="Normal 3 3 3 5 5" xfId="8602"/>
    <cellStyle name="Normal 3 3 3 5 5 2" xfId="8603"/>
    <cellStyle name="Normal 3 3 3 5 5 2 2" xfId="26938"/>
    <cellStyle name="Normal 3 3 3 5 5 2 2 2" xfId="56850"/>
    <cellStyle name="Normal 3 3 3 5 5 2 3" xfId="38517"/>
    <cellStyle name="Normal 3 3 3 5 5 3" xfId="19460"/>
    <cellStyle name="Normal 3 3 3 5 5 3 2" xfId="49372"/>
    <cellStyle name="Normal 3 3 3 5 5 4" xfId="38516"/>
    <cellStyle name="Normal 3 3 3 5 6" xfId="8604"/>
    <cellStyle name="Normal 3 3 3 5 6 2" xfId="22829"/>
    <cellStyle name="Normal 3 3 3 5 6 2 2" xfId="52741"/>
    <cellStyle name="Normal 3 3 3 5 6 3" xfId="38518"/>
    <cellStyle name="Normal 3 3 3 5 7" xfId="15351"/>
    <cellStyle name="Normal 3 3 3 5 7 2" xfId="45263"/>
    <cellStyle name="Normal 3 3 3 5 8" xfId="30307"/>
    <cellStyle name="Normal 3 3 3 6" xfId="222"/>
    <cellStyle name="Normal 3 3 3 6 2" xfId="8605"/>
    <cellStyle name="Normal 3 3 3 6 2 2" xfId="8606"/>
    <cellStyle name="Normal 3 3 3 6 2 2 2" xfId="8607"/>
    <cellStyle name="Normal 3 3 3 6 2 2 2 2" xfId="8608"/>
    <cellStyle name="Normal 3 3 3 6 2 2 2 2 2" xfId="26941"/>
    <cellStyle name="Normal 3 3 3 6 2 2 2 2 2 2" xfId="56853"/>
    <cellStyle name="Normal 3 3 3 6 2 2 2 2 3" xfId="38522"/>
    <cellStyle name="Normal 3 3 3 6 2 2 2 3" xfId="19463"/>
    <cellStyle name="Normal 3 3 3 6 2 2 2 3 2" xfId="49375"/>
    <cellStyle name="Normal 3 3 3 6 2 2 2 4" xfId="38521"/>
    <cellStyle name="Normal 3 3 3 6 2 2 3" xfId="8609"/>
    <cellStyle name="Normal 3 3 3 6 2 2 3 2" xfId="26940"/>
    <cellStyle name="Normal 3 3 3 6 2 2 3 2 2" xfId="56852"/>
    <cellStyle name="Normal 3 3 3 6 2 2 3 3" xfId="38523"/>
    <cellStyle name="Normal 3 3 3 6 2 2 4" xfId="19462"/>
    <cellStyle name="Normal 3 3 3 6 2 2 4 2" xfId="49374"/>
    <cellStyle name="Normal 3 3 3 6 2 2 5" xfId="38520"/>
    <cellStyle name="Normal 3 3 3 6 2 3" xfId="8610"/>
    <cellStyle name="Normal 3 3 3 6 2 3 2" xfId="8611"/>
    <cellStyle name="Normal 3 3 3 6 2 3 2 2" xfId="26942"/>
    <cellStyle name="Normal 3 3 3 6 2 3 2 2 2" xfId="56854"/>
    <cellStyle name="Normal 3 3 3 6 2 3 2 3" xfId="38525"/>
    <cellStyle name="Normal 3 3 3 6 2 3 3" xfId="19464"/>
    <cellStyle name="Normal 3 3 3 6 2 3 3 2" xfId="49376"/>
    <cellStyle name="Normal 3 3 3 6 2 3 4" xfId="38524"/>
    <cellStyle name="Normal 3 3 3 6 2 4" xfId="8612"/>
    <cellStyle name="Normal 3 3 3 6 2 4 2" xfId="26939"/>
    <cellStyle name="Normal 3 3 3 6 2 4 2 2" xfId="56851"/>
    <cellStyle name="Normal 3 3 3 6 2 4 3" xfId="38526"/>
    <cellStyle name="Normal 3 3 3 6 2 5" xfId="19461"/>
    <cellStyle name="Normal 3 3 3 6 2 5 2" xfId="49373"/>
    <cellStyle name="Normal 3 3 3 6 2 6" xfId="38519"/>
    <cellStyle name="Normal 3 3 3 6 3" xfId="8613"/>
    <cellStyle name="Normal 3 3 3 6 3 2" xfId="8614"/>
    <cellStyle name="Normal 3 3 3 6 3 2 2" xfId="8615"/>
    <cellStyle name="Normal 3 3 3 6 3 2 2 2" xfId="8616"/>
    <cellStyle name="Normal 3 3 3 6 3 2 2 2 2" xfId="26945"/>
    <cellStyle name="Normal 3 3 3 6 3 2 2 2 2 2" xfId="56857"/>
    <cellStyle name="Normal 3 3 3 6 3 2 2 2 3" xfId="38530"/>
    <cellStyle name="Normal 3 3 3 6 3 2 2 3" xfId="19467"/>
    <cellStyle name="Normal 3 3 3 6 3 2 2 3 2" xfId="49379"/>
    <cellStyle name="Normal 3 3 3 6 3 2 2 4" xfId="38529"/>
    <cellStyle name="Normal 3 3 3 6 3 2 3" xfId="8617"/>
    <cellStyle name="Normal 3 3 3 6 3 2 3 2" xfId="26944"/>
    <cellStyle name="Normal 3 3 3 6 3 2 3 2 2" xfId="56856"/>
    <cellStyle name="Normal 3 3 3 6 3 2 3 3" xfId="38531"/>
    <cellStyle name="Normal 3 3 3 6 3 2 4" xfId="19466"/>
    <cellStyle name="Normal 3 3 3 6 3 2 4 2" xfId="49378"/>
    <cellStyle name="Normal 3 3 3 6 3 2 5" xfId="38528"/>
    <cellStyle name="Normal 3 3 3 6 3 3" xfId="8618"/>
    <cellStyle name="Normal 3 3 3 6 3 3 2" xfId="8619"/>
    <cellStyle name="Normal 3 3 3 6 3 3 2 2" xfId="26946"/>
    <cellStyle name="Normal 3 3 3 6 3 3 2 2 2" xfId="56858"/>
    <cellStyle name="Normal 3 3 3 6 3 3 2 3" xfId="38533"/>
    <cellStyle name="Normal 3 3 3 6 3 3 3" xfId="19468"/>
    <cellStyle name="Normal 3 3 3 6 3 3 3 2" xfId="49380"/>
    <cellStyle name="Normal 3 3 3 6 3 3 4" xfId="38532"/>
    <cellStyle name="Normal 3 3 3 6 3 4" xfId="8620"/>
    <cellStyle name="Normal 3 3 3 6 3 4 2" xfId="26943"/>
    <cellStyle name="Normal 3 3 3 6 3 4 2 2" xfId="56855"/>
    <cellStyle name="Normal 3 3 3 6 3 4 3" xfId="38534"/>
    <cellStyle name="Normal 3 3 3 6 3 5" xfId="19465"/>
    <cellStyle name="Normal 3 3 3 6 3 5 2" xfId="49377"/>
    <cellStyle name="Normal 3 3 3 6 3 6" xfId="38527"/>
    <cellStyle name="Normal 3 3 3 6 4" xfId="8621"/>
    <cellStyle name="Normal 3 3 3 6 4 2" xfId="8622"/>
    <cellStyle name="Normal 3 3 3 6 4 2 2" xfId="8623"/>
    <cellStyle name="Normal 3 3 3 6 4 2 2 2" xfId="26948"/>
    <cellStyle name="Normal 3 3 3 6 4 2 2 2 2" xfId="56860"/>
    <cellStyle name="Normal 3 3 3 6 4 2 2 3" xfId="38537"/>
    <cellStyle name="Normal 3 3 3 6 4 2 3" xfId="19470"/>
    <cellStyle name="Normal 3 3 3 6 4 2 3 2" xfId="49382"/>
    <cellStyle name="Normal 3 3 3 6 4 2 4" xfId="38536"/>
    <cellStyle name="Normal 3 3 3 6 4 3" xfId="8624"/>
    <cellStyle name="Normal 3 3 3 6 4 3 2" xfId="26947"/>
    <cellStyle name="Normal 3 3 3 6 4 3 2 2" xfId="56859"/>
    <cellStyle name="Normal 3 3 3 6 4 3 3" xfId="38538"/>
    <cellStyle name="Normal 3 3 3 6 4 4" xfId="19469"/>
    <cellStyle name="Normal 3 3 3 6 4 4 2" xfId="49381"/>
    <cellStyle name="Normal 3 3 3 6 4 5" xfId="38535"/>
    <cellStyle name="Normal 3 3 3 6 5" xfId="8625"/>
    <cellStyle name="Normal 3 3 3 6 5 2" xfId="8626"/>
    <cellStyle name="Normal 3 3 3 6 5 2 2" xfId="26949"/>
    <cellStyle name="Normal 3 3 3 6 5 2 2 2" xfId="56861"/>
    <cellStyle name="Normal 3 3 3 6 5 2 3" xfId="38540"/>
    <cellStyle name="Normal 3 3 3 6 5 3" xfId="19471"/>
    <cellStyle name="Normal 3 3 3 6 5 3 2" xfId="49383"/>
    <cellStyle name="Normal 3 3 3 6 5 4" xfId="38539"/>
    <cellStyle name="Normal 3 3 3 6 6" xfId="8627"/>
    <cellStyle name="Normal 3 3 3 6 6 2" xfId="22686"/>
    <cellStyle name="Normal 3 3 3 6 6 2 2" xfId="52598"/>
    <cellStyle name="Normal 3 3 3 6 6 3" xfId="38541"/>
    <cellStyle name="Normal 3 3 3 6 7" xfId="15208"/>
    <cellStyle name="Normal 3 3 3 6 7 2" xfId="45120"/>
    <cellStyle name="Normal 3 3 3 6 8" xfId="30164"/>
    <cellStyle name="Normal 3 3 3 7" xfId="491"/>
    <cellStyle name="Normal 3 3 3 7 2" xfId="8628"/>
    <cellStyle name="Normal 3 3 3 7 2 2" xfId="8629"/>
    <cellStyle name="Normal 3 3 3 7 2 2 2" xfId="8630"/>
    <cellStyle name="Normal 3 3 3 7 2 2 2 2" xfId="8631"/>
    <cellStyle name="Normal 3 3 3 7 2 2 2 2 2" xfId="26952"/>
    <cellStyle name="Normal 3 3 3 7 2 2 2 2 2 2" xfId="56864"/>
    <cellStyle name="Normal 3 3 3 7 2 2 2 2 3" xfId="38545"/>
    <cellStyle name="Normal 3 3 3 7 2 2 2 3" xfId="19474"/>
    <cellStyle name="Normal 3 3 3 7 2 2 2 3 2" xfId="49386"/>
    <cellStyle name="Normal 3 3 3 7 2 2 2 4" xfId="38544"/>
    <cellStyle name="Normal 3 3 3 7 2 2 3" xfId="8632"/>
    <cellStyle name="Normal 3 3 3 7 2 2 3 2" xfId="26951"/>
    <cellStyle name="Normal 3 3 3 7 2 2 3 2 2" xfId="56863"/>
    <cellStyle name="Normal 3 3 3 7 2 2 3 3" xfId="38546"/>
    <cellStyle name="Normal 3 3 3 7 2 2 4" xfId="19473"/>
    <cellStyle name="Normal 3 3 3 7 2 2 4 2" xfId="49385"/>
    <cellStyle name="Normal 3 3 3 7 2 2 5" xfId="38543"/>
    <cellStyle name="Normal 3 3 3 7 2 3" xfId="8633"/>
    <cellStyle name="Normal 3 3 3 7 2 3 2" xfId="8634"/>
    <cellStyle name="Normal 3 3 3 7 2 3 2 2" xfId="26953"/>
    <cellStyle name="Normal 3 3 3 7 2 3 2 2 2" xfId="56865"/>
    <cellStyle name="Normal 3 3 3 7 2 3 2 3" xfId="38548"/>
    <cellStyle name="Normal 3 3 3 7 2 3 3" xfId="19475"/>
    <cellStyle name="Normal 3 3 3 7 2 3 3 2" xfId="49387"/>
    <cellStyle name="Normal 3 3 3 7 2 3 4" xfId="38547"/>
    <cellStyle name="Normal 3 3 3 7 2 4" xfId="8635"/>
    <cellStyle name="Normal 3 3 3 7 2 4 2" xfId="26950"/>
    <cellStyle name="Normal 3 3 3 7 2 4 2 2" xfId="56862"/>
    <cellStyle name="Normal 3 3 3 7 2 4 3" xfId="38549"/>
    <cellStyle name="Normal 3 3 3 7 2 5" xfId="19472"/>
    <cellStyle name="Normal 3 3 3 7 2 5 2" xfId="49384"/>
    <cellStyle name="Normal 3 3 3 7 2 6" xfId="38542"/>
    <cellStyle name="Normal 3 3 3 7 3" xfId="8636"/>
    <cellStyle name="Normal 3 3 3 7 3 2" xfId="8637"/>
    <cellStyle name="Normal 3 3 3 7 3 2 2" xfId="8638"/>
    <cellStyle name="Normal 3 3 3 7 3 2 2 2" xfId="26955"/>
    <cellStyle name="Normal 3 3 3 7 3 2 2 2 2" xfId="56867"/>
    <cellStyle name="Normal 3 3 3 7 3 2 2 3" xfId="38552"/>
    <cellStyle name="Normal 3 3 3 7 3 2 3" xfId="19477"/>
    <cellStyle name="Normal 3 3 3 7 3 2 3 2" xfId="49389"/>
    <cellStyle name="Normal 3 3 3 7 3 2 4" xfId="38551"/>
    <cellStyle name="Normal 3 3 3 7 3 3" xfId="8639"/>
    <cellStyle name="Normal 3 3 3 7 3 3 2" xfId="26954"/>
    <cellStyle name="Normal 3 3 3 7 3 3 2 2" xfId="56866"/>
    <cellStyle name="Normal 3 3 3 7 3 3 3" xfId="38553"/>
    <cellStyle name="Normal 3 3 3 7 3 4" xfId="19476"/>
    <cellStyle name="Normal 3 3 3 7 3 4 2" xfId="49388"/>
    <cellStyle name="Normal 3 3 3 7 3 5" xfId="38550"/>
    <cellStyle name="Normal 3 3 3 7 4" xfId="8640"/>
    <cellStyle name="Normal 3 3 3 7 4 2" xfId="8641"/>
    <cellStyle name="Normal 3 3 3 7 4 2 2" xfId="26956"/>
    <cellStyle name="Normal 3 3 3 7 4 2 2 2" xfId="56868"/>
    <cellStyle name="Normal 3 3 3 7 4 2 3" xfId="38555"/>
    <cellStyle name="Normal 3 3 3 7 4 3" xfId="19478"/>
    <cellStyle name="Normal 3 3 3 7 4 3 2" xfId="49390"/>
    <cellStyle name="Normal 3 3 3 7 4 4" xfId="38554"/>
    <cellStyle name="Normal 3 3 3 7 5" xfId="8642"/>
    <cellStyle name="Normal 3 3 3 7 5 2" xfId="22954"/>
    <cellStyle name="Normal 3 3 3 7 5 2 2" xfId="52866"/>
    <cellStyle name="Normal 3 3 3 7 5 3" xfId="38556"/>
    <cellStyle name="Normal 3 3 3 7 6" xfId="15476"/>
    <cellStyle name="Normal 3 3 3 7 6 2" xfId="45388"/>
    <cellStyle name="Normal 3 3 3 7 7" xfId="30432"/>
    <cellStyle name="Normal 3 3 3 8" xfId="616"/>
    <cellStyle name="Normal 3 3 3 8 2" xfId="8643"/>
    <cellStyle name="Normal 3 3 3 8 2 2" xfId="8644"/>
    <cellStyle name="Normal 3 3 3 8 2 2 2" xfId="8645"/>
    <cellStyle name="Normal 3 3 3 8 2 2 2 2" xfId="8646"/>
    <cellStyle name="Normal 3 3 3 8 2 2 2 2 2" xfId="26959"/>
    <cellStyle name="Normal 3 3 3 8 2 2 2 2 2 2" xfId="56871"/>
    <cellStyle name="Normal 3 3 3 8 2 2 2 2 3" xfId="38560"/>
    <cellStyle name="Normal 3 3 3 8 2 2 2 3" xfId="19481"/>
    <cellStyle name="Normal 3 3 3 8 2 2 2 3 2" xfId="49393"/>
    <cellStyle name="Normal 3 3 3 8 2 2 2 4" xfId="38559"/>
    <cellStyle name="Normal 3 3 3 8 2 2 3" xfId="8647"/>
    <cellStyle name="Normal 3 3 3 8 2 2 3 2" xfId="26958"/>
    <cellStyle name="Normal 3 3 3 8 2 2 3 2 2" xfId="56870"/>
    <cellStyle name="Normal 3 3 3 8 2 2 3 3" xfId="38561"/>
    <cellStyle name="Normal 3 3 3 8 2 2 4" xfId="19480"/>
    <cellStyle name="Normal 3 3 3 8 2 2 4 2" xfId="49392"/>
    <cellStyle name="Normal 3 3 3 8 2 2 5" xfId="38558"/>
    <cellStyle name="Normal 3 3 3 8 2 3" xfId="8648"/>
    <cellStyle name="Normal 3 3 3 8 2 3 2" xfId="8649"/>
    <cellStyle name="Normal 3 3 3 8 2 3 2 2" xfId="26960"/>
    <cellStyle name="Normal 3 3 3 8 2 3 2 2 2" xfId="56872"/>
    <cellStyle name="Normal 3 3 3 8 2 3 2 3" xfId="38563"/>
    <cellStyle name="Normal 3 3 3 8 2 3 3" xfId="19482"/>
    <cellStyle name="Normal 3 3 3 8 2 3 3 2" xfId="49394"/>
    <cellStyle name="Normal 3 3 3 8 2 3 4" xfId="38562"/>
    <cellStyle name="Normal 3 3 3 8 2 4" xfId="8650"/>
    <cellStyle name="Normal 3 3 3 8 2 4 2" xfId="26957"/>
    <cellStyle name="Normal 3 3 3 8 2 4 2 2" xfId="56869"/>
    <cellStyle name="Normal 3 3 3 8 2 4 3" xfId="38564"/>
    <cellStyle name="Normal 3 3 3 8 2 5" xfId="19479"/>
    <cellStyle name="Normal 3 3 3 8 2 5 2" xfId="49391"/>
    <cellStyle name="Normal 3 3 3 8 2 6" xfId="38557"/>
    <cellStyle name="Normal 3 3 3 8 3" xfId="8651"/>
    <cellStyle name="Normal 3 3 3 8 3 2" xfId="8652"/>
    <cellStyle name="Normal 3 3 3 8 3 2 2" xfId="8653"/>
    <cellStyle name="Normal 3 3 3 8 3 2 2 2" xfId="26962"/>
    <cellStyle name="Normal 3 3 3 8 3 2 2 2 2" xfId="56874"/>
    <cellStyle name="Normal 3 3 3 8 3 2 2 3" xfId="38567"/>
    <cellStyle name="Normal 3 3 3 8 3 2 3" xfId="19484"/>
    <cellStyle name="Normal 3 3 3 8 3 2 3 2" xfId="49396"/>
    <cellStyle name="Normal 3 3 3 8 3 2 4" xfId="38566"/>
    <cellStyle name="Normal 3 3 3 8 3 3" xfId="8654"/>
    <cellStyle name="Normal 3 3 3 8 3 3 2" xfId="26961"/>
    <cellStyle name="Normal 3 3 3 8 3 3 2 2" xfId="56873"/>
    <cellStyle name="Normal 3 3 3 8 3 3 3" xfId="38568"/>
    <cellStyle name="Normal 3 3 3 8 3 4" xfId="19483"/>
    <cellStyle name="Normal 3 3 3 8 3 4 2" xfId="49395"/>
    <cellStyle name="Normal 3 3 3 8 3 5" xfId="38565"/>
    <cellStyle name="Normal 3 3 3 8 4" xfId="8655"/>
    <cellStyle name="Normal 3 3 3 8 4 2" xfId="8656"/>
    <cellStyle name="Normal 3 3 3 8 4 2 2" xfId="26963"/>
    <cellStyle name="Normal 3 3 3 8 4 2 2 2" xfId="56875"/>
    <cellStyle name="Normal 3 3 3 8 4 2 3" xfId="38570"/>
    <cellStyle name="Normal 3 3 3 8 4 3" xfId="19485"/>
    <cellStyle name="Normal 3 3 3 8 4 3 2" xfId="49397"/>
    <cellStyle name="Normal 3 3 3 8 4 4" xfId="38569"/>
    <cellStyle name="Normal 3 3 3 8 5" xfId="8657"/>
    <cellStyle name="Normal 3 3 3 8 5 2" xfId="23079"/>
    <cellStyle name="Normal 3 3 3 8 5 2 2" xfId="52991"/>
    <cellStyle name="Normal 3 3 3 8 5 3" xfId="38571"/>
    <cellStyle name="Normal 3 3 3 8 6" xfId="15601"/>
    <cellStyle name="Normal 3 3 3 8 6 2" xfId="45513"/>
    <cellStyle name="Normal 3 3 3 8 7" xfId="30557"/>
    <cellStyle name="Normal 3 3 3 9" xfId="8658"/>
    <cellStyle name="Normal 3 3 3 9 2" xfId="8659"/>
    <cellStyle name="Normal 3 3 3 9 2 2" xfId="8660"/>
    <cellStyle name="Normal 3 3 3 9 2 2 2" xfId="8661"/>
    <cellStyle name="Normal 3 3 3 9 2 2 2 2" xfId="8662"/>
    <cellStyle name="Normal 3 3 3 9 2 2 2 2 2" xfId="26967"/>
    <cellStyle name="Normal 3 3 3 9 2 2 2 2 2 2" xfId="56879"/>
    <cellStyle name="Normal 3 3 3 9 2 2 2 2 3" xfId="38576"/>
    <cellStyle name="Normal 3 3 3 9 2 2 2 3" xfId="19489"/>
    <cellStyle name="Normal 3 3 3 9 2 2 2 3 2" xfId="49401"/>
    <cellStyle name="Normal 3 3 3 9 2 2 2 4" xfId="38575"/>
    <cellStyle name="Normal 3 3 3 9 2 2 3" xfId="8663"/>
    <cellStyle name="Normal 3 3 3 9 2 2 3 2" xfId="26966"/>
    <cellStyle name="Normal 3 3 3 9 2 2 3 2 2" xfId="56878"/>
    <cellStyle name="Normal 3 3 3 9 2 2 3 3" xfId="38577"/>
    <cellStyle name="Normal 3 3 3 9 2 2 4" xfId="19488"/>
    <cellStyle name="Normal 3 3 3 9 2 2 4 2" xfId="49400"/>
    <cellStyle name="Normal 3 3 3 9 2 2 5" xfId="38574"/>
    <cellStyle name="Normal 3 3 3 9 2 3" xfId="8664"/>
    <cellStyle name="Normal 3 3 3 9 2 3 2" xfId="8665"/>
    <cellStyle name="Normal 3 3 3 9 2 3 2 2" xfId="26968"/>
    <cellStyle name="Normal 3 3 3 9 2 3 2 2 2" xfId="56880"/>
    <cellStyle name="Normal 3 3 3 9 2 3 2 3" xfId="38579"/>
    <cellStyle name="Normal 3 3 3 9 2 3 3" xfId="19490"/>
    <cellStyle name="Normal 3 3 3 9 2 3 3 2" xfId="49402"/>
    <cellStyle name="Normal 3 3 3 9 2 3 4" xfId="38578"/>
    <cellStyle name="Normal 3 3 3 9 2 4" xfId="8666"/>
    <cellStyle name="Normal 3 3 3 9 2 4 2" xfId="26965"/>
    <cellStyle name="Normal 3 3 3 9 2 4 2 2" xfId="56877"/>
    <cellStyle name="Normal 3 3 3 9 2 4 3" xfId="38580"/>
    <cellStyle name="Normal 3 3 3 9 2 5" xfId="19487"/>
    <cellStyle name="Normal 3 3 3 9 2 5 2" xfId="49399"/>
    <cellStyle name="Normal 3 3 3 9 2 6" xfId="38573"/>
    <cellStyle name="Normal 3 3 3 9 3" xfId="8667"/>
    <cellStyle name="Normal 3 3 3 9 3 2" xfId="8668"/>
    <cellStyle name="Normal 3 3 3 9 3 2 2" xfId="8669"/>
    <cellStyle name="Normal 3 3 3 9 3 2 2 2" xfId="26970"/>
    <cellStyle name="Normal 3 3 3 9 3 2 2 2 2" xfId="56882"/>
    <cellStyle name="Normal 3 3 3 9 3 2 2 3" xfId="38583"/>
    <cellStyle name="Normal 3 3 3 9 3 2 3" xfId="19492"/>
    <cellStyle name="Normal 3 3 3 9 3 2 3 2" xfId="49404"/>
    <cellStyle name="Normal 3 3 3 9 3 2 4" xfId="38582"/>
    <cellStyle name="Normal 3 3 3 9 3 3" xfId="8670"/>
    <cellStyle name="Normal 3 3 3 9 3 3 2" xfId="26969"/>
    <cellStyle name="Normal 3 3 3 9 3 3 2 2" xfId="56881"/>
    <cellStyle name="Normal 3 3 3 9 3 3 3" xfId="38584"/>
    <cellStyle name="Normal 3 3 3 9 3 4" xfId="19491"/>
    <cellStyle name="Normal 3 3 3 9 3 4 2" xfId="49403"/>
    <cellStyle name="Normal 3 3 3 9 3 5" xfId="38581"/>
    <cellStyle name="Normal 3 3 3 9 4" xfId="8671"/>
    <cellStyle name="Normal 3 3 3 9 4 2" xfId="8672"/>
    <cellStyle name="Normal 3 3 3 9 4 2 2" xfId="26971"/>
    <cellStyle name="Normal 3 3 3 9 4 2 2 2" xfId="56883"/>
    <cellStyle name="Normal 3 3 3 9 4 2 3" xfId="38586"/>
    <cellStyle name="Normal 3 3 3 9 4 3" xfId="19493"/>
    <cellStyle name="Normal 3 3 3 9 4 3 2" xfId="49405"/>
    <cellStyle name="Normal 3 3 3 9 4 4" xfId="38585"/>
    <cellStyle name="Normal 3 3 3 9 5" xfId="8673"/>
    <cellStyle name="Normal 3 3 3 9 5 2" xfId="26964"/>
    <cellStyle name="Normal 3 3 3 9 5 2 2" xfId="56876"/>
    <cellStyle name="Normal 3 3 3 9 5 3" xfId="38587"/>
    <cellStyle name="Normal 3 3 3 9 6" xfId="19486"/>
    <cellStyle name="Normal 3 3 3 9 6 2" xfId="49398"/>
    <cellStyle name="Normal 3 3 3 9 7" xfId="38572"/>
    <cellStyle name="Normal 3 3 4" xfId="78"/>
    <cellStyle name="Normal 3 3 4 10" xfId="8674"/>
    <cellStyle name="Normal 3 3 4 10 2" xfId="8675"/>
    <cellStyle name="Normal 3 3 4 10 2 2" xfId="8676"/>
    <cellStyle name="Normal 3 3 4 10 2 2 2" xfId="8677"/>
    <cellStyle name="Normal 3 3 4 10 2 2 2 2" xfId="26974"/>
    <cellStyle name="Normal 3 3 4 10 2 2 2 2 2" xfId="56886"/>
    <cellStyle name="Normal 3 3 4 10 2 2 2 3" xfId="38591"/>
    <cellStyle name="Normal 3 3 4 10 2 2 3" xfId="19496"/>
    <cellStyle name="Normal 3 3 4 10 2 2 3 2" xfId="49408"/>
    <cellStyle name="Normal 3 3 4 10 2 2 4" xfId="38590"/>
    <cellStyle name="Normal 3 3 4 10 2 3" xfId="8678"/>
    <cellStyle name="Normal 3 3 4 10 2 3 2" xfId="26973"/>
    <cellStyle name="Normal 3 3 4 10 2 3 2 2" xfId="56885"/>
    <cellStyle name="Normal 3 3 4 10 2 3 3" xfId="38592"/>
    <cellStyle name="Normal 3 3 4 10 2 4" xfId="19495"/>
    <cellStyle name="Normal 3 3 4 10 2 4 2" xfId="49407"/>
    <cellStyle name="Normal 3 3 4 10 2 5" xfId="38589"/>
    <cellStyle name="Normal 3 3 4 10 3" xfId="8679"/>
    <cellStyle name="Normal 3 3 4 10 3 2" xfId="8680"/>
    <cellStyle name="Normal 3 3 4 10 3 2 2" xfId="26975"/>
    <cellStyle name="Normal 3 3 4 10 3 2 2 2" xfId="56887"/>
    <cellStyle name="Normal 3 3 4 10 3 2 3" xfId="38594"/>
    <cellStyle name="Normal 3 3 4 10 3 3" xfId="19497"/>
    <cellStyle name="Normal 3 3 4 10 3 3 2" xfId="49409"/>
    <cellStyle name="Normal 3 3 4 10 3 4" xfId="38593"/>
    <cellStyle name="Normal 3 3 4 10 4" xfId="8681"/>
    <cellStyle name="Normal 3 3 4 10 4 2" xfId="26972"/>
    <cellStyle name="Normal 3 3 4 10 4 2 2" xfId="56884"/>
    <cellStyle name="Normal 3 3 4 10 4 3" xfId="38595"/>
    <cellStyle name="Normal 3 3 4 10 5" xfId="19494"/>
    <cellStyle name="Normal 3 3 4 10 5 2" xfId="49406"/>
    <cellStyle name="Normal 3 3 4 10 6" xfId="38588"/>
    <cellStyle name="Normal 3 3 4 11" xfId="8682"/>
    <cellStyle name="Normal 3 3 4 11 2" xfId="8683"/>
    <cellStyle name="Normal 3 3 4 11 2 2" xfId="8684"/>
    <cellStyle name="Normal 3 3 4 11 2 2 2" xfId="8685"/>
    <cellStyle name="Normal 3 3 4 11 2 2 2 2" xfId="26978"/>
    <cellStyle name="Normal 3 3 4 11 2 2 2 2 2" xfId="56890"/>
    <cellStyle name="Normal 3 3 4 11 2 2 2 3" xfId="38599"/>
    <cellStyle name="Normal 3 3 4 11 2 2 3" xfId="19500"/>
    <cellStyle name="Normal 3 3 4 11 2 2 3 2" xfId="49412"/>
    <cellStyle name="Normal 3 3 4 11 2 2 4" xfId="38598"/>
    <cellStyle name="Normal 3 3 4 11 2 3" xfId="8686"/>
    <cellStyle name="Normal 3 3 4 11 2 3 2" xfId="26977"/>
    <cellStyle name="Normal 3 3 4 11 2 3 2 2" xfId="56889"/>
    <cellStyle name="Normal 3 3 4 11 2 3 3" xfId="38600"/>
    <cellStyle name="Normal 3 3 4 11 2 4" xfId="19499"/>
    <cellStyle name="Normal 3 3 4 11 2 4 2" xfId="49411"/>
    <cellStyle name="Normal 3 3 4 11 2 5" xfId="38597"/>
    <cellStyle name="Normal 3 3 4 11 3" xfId="8687"/>
    <cellStyle name="Normal 3 3 4 11 3 2" xfId="8688"/>
    <cellStyle name="Normal 3 3 4 11 3 2 2" xfId="26979"/>
    <cellStyle name="Normal 3 3 4 11 3 2 2 2" xfId="56891"/>
    <cellStyle name="Normal 3 3 4 11 3 2 3" xfId="38602"/>
    <cellStyle name="Normal 3 3 4 11 3 3" xfId="19501"/>
    <cellStyle name="Normal 3 3 4 11 3 3 2" xfId="49413"/>
    <cellStyle name="Normal 3 3 4 11 3 4" xfId="38601"/>
    <cellStyle name="Normal 3 3 4 11 4" xfId="8689"/>
    <cellStyle name="Normal 3 3 4 11 4 2" xfId="26976"/>
    <cellStyle name="Normal 3 3 4 11 4 2 2" xfId="56888"/>
    <cellStyle name="Normal 3 3 4 11 4 3" xfId="38603"/>
    <cellStyle name="Normal 3 3 4 11 5" xfId="19498"/>
    <cellStyle name="Normal 3 3 4 11 5 2" xfId="49410"/>
    <cellStyle name="Normal 3 3 4 11 6" xfId="38596"/>
    <cellStyle name="Normal 3 3 4 12" xfId="8690"/>
    <cellStyle name="Normal 3 3 4 12 2" xfId="8691"/>
    <cellStyle name="Normal 3 3 4 12 2 2" xfId="8692"/>
    <cellStyle name="Normal 3 3 4 12 2 2 2" xfId="26981"/>
    <cellStyle name="Normal 3 3 4 12 2 2 2 2" xfId="56893"/>
    <cellStyle name="Normal 3 3 4 12 2 2 3" xfId="38606"/>
    <cellStyle name="Normal 3 3 4 12 2 3" xfId="19503"/>
    <cellStyle name="Normal 3 3 4 12 2 3 2" xfId="49415"/>
    <cellStyle name="Normal 3 3 4 12 2 4" xfId="38605"/>
    <cellStyle name="Normal 3 3 4 12 3" xfId="8693"/>
    <cellStyle name="Normal 3 3 4 12 3 2" xfId="26980"/>
    <cellStyle name="Normal 3 3 4 12 3 2 2" xfId="56892"/>
    <cellStyle name="Normal 3 3 4 12 3 3" xfId="38607"/>
    <cellStyle name="Normal 3 3 4 12 4" xfId="19502"/>
    <cellStyle name="Normal 3 3 4 12 4 2" xfId="49414"/>
    <cellStyle name="Normal 3 3 4 12 5" xfId="38604"/>
    <cellStyle name="Normal 3 3 4 13" xfId="8694"/>
    <cellStyle name="Normal 3 3 4 13 2" xfId="8695"/>
    <cellStyle name="Normal 3 3 4 13 2 2" xfId="26982"/>
    <cellStyle name="Normal 3 3 4 13 2 2 2" xfId="56894"/>
    <cellStyle name="Normal 3 3 4 13 2 3" xfId="38609"/>
    <cellStyle name="Normal 3 3 4 13 3" xfId="19504"/>
    <cellStyle name="Normal 3 3 4 13 3 2" xfId="49416"/>
    <cellStyle name="Normal 3 3 4 13 4" xfId="38608"/>
    <cellStyle name="Normal 3 3 4 14" xfId="8696"/>
    <cellStyle name="Normal 3 3 4 14 2" xfId="22568"/>
    <cellStyle name="Normal 3 3 4 14 2 2" xfId="52480"/>
    <cellStyle name="Normal 3 3 4 14 3" xfId="38610"/>
    <cellStyle name="Normal 3 3 4 15" xfId="15090"/>
    <cellStyle name="Normal 3 3 4 15 2" xfId="45002"/>
    <cellStyle name="Normal 3 3 4 16" xfId="30046"/>
    <cellStyle name="Normal 3 3 4 17" xfId="59971"/>
    <cellStyle name="Normal 3 3 4 2" xfId="90"/>
    <cellStyle name="Normal 3 3 4 2 10" xfId="8697"/>
    <cellStyle name="Normal 3 3 4 2 10 2" xfId="8698"/>
    <cellStyle name="Normal 3 3 4 2 10 2 2" xfId="8699"/>
    <cellStyle name="Normal 3 3 4 2 10 2 2 2" xfId="8700"/>
    <cellStyle name="Normal 3 3 4 2 10 2 2 2 2" xfId="26985"/>
    <cellStyle name="Normal 3 3 4 2 10 2 2 2 2 2" xfId="56897"/>
    <cellStyle name="Normal 3 3 4 2 10 2 2 2 3" xfId="38614"/>
    <cellStyle name="Normal 3 3 4 2 10 2 2 3" xfId="19507"/>
    <cellStyle name="Normal 3 3 4 2 10 2 2 3 2" xfId="49419"/>
    <cellStyle name="Normal 3 3 4 2 10 2 2 4" xfId="38613"/>
    <cellStyle name="Normal 3 3 4 2 10 2 3" xfId="8701"/>
    <cellStyle name="Normal 3 3 4 2 10 2 3 2" xfId="26984"/>
    <cellStyle name="Normal 3 3 4 2 10 2 3 2 2" xfId="56896"/>
    <cellStyle name="Normal 3 3 4 2 10 2 3 3" xfId="38615"/>
    <cellStyle name="Normal 3 3 4 2 10 2 4" xfId="19506"/>
    <cellStyle name="Normal 3 3 4 2 10 2 4 2" xfId="49418"/>
    <cellStyle name="Normal 3 3 4 2 10 2 5" xfId="38612"/>
    <cellStyle name="Normal 3 3 4 2 10 3" xfId="8702"/>
    <cellStyle name="Normal 3 3 4 2 10 3 2" xfId="8703"/>
    <cellStyle name="Normal 3 3 4 2 10 3 2 2" xfId="26986"/>
    <cellStyle name="Normal 3 3 4 2 10 3 2 2 2" xfId="56898"/>
    <cellStyle name="Normal 3 3 4 2 10 3 2 3" xfId="38617"/>
    <cellStyle name="Normal 3 3 4 2 10 3 3" xfId="19508"/>
    <cellStyle name="Normal 3 3 4 2 10 3 3 2" xfId="49420"/>
    <cellStyle name="Normal 3 3 4 2 10 3 4" xfId="38616"/>
    <cellStyle name="Normal 3 3 4 2 10 4" xfId="8704"/>
    <cellStyle name="Normal 3 3 4 2 10 4 2" xfId="26983"/>
    <cellStyle name="Normal 3 3 4 2 10 4 2 2" xfId="56895"/>
    <cellStyle name="Normal 3 3 4 2 10 4 3" xfId="38618"/>
    <cellStyle name="Normal 3 3 4 2 10 5" xfId="19505"/>
    <cellStyle name="Normal 3 3 4 2 10 5 2" xfId="49417"/>
    <cellStyle name="Normal 3 3 4 2 10 6" xfId="38611"/>
    <cellStyle name="Normal 3 3 4 2 11" xfId="8705"/>
    <cellStyle name="Normal 3 3 4 2 11 2" xfId="8706"/>
    <cellStyle name="Normal 3 3 4 2 11 2 2" xfId="8707"/>
    <cellStyle name="Normal 3 3 4 2 11 2 2 2" xfId="26988"/>
    <cellStyle name="Normal 3 3 4 2 11 2 2 2 2" xfId="56900"/>
    <cellStyle name="Normal 3 3 4 2 11 2 2 3" xfId="38621"/>
    <cellStyle name="Normal 3 3 4 2 11 2 3" xfId="19510"/>
    <cellStyle name="Normal 3 3 4 2 11 2 3 2" xfId="49422"/>
    <cellStyle name="Normal 3 3 4 2 11 2 4" xfId="38620"/>
    <cellStyle name="Normal 3 3 4 2 11 3" xfId="8708"/>
    <cellStyle name="Normal 3 3 4 2 11 3 2" xfId="26987"/>
    <cellStyle name="Normal 3 3 4 2 11 3 2 2" xfId="56899"/>
    <cellStyle name="Normal 3 3 4 2 11 3 3" xfId="38622"/>
    <cellStyle name="Normal 3 3 4 2 11 4" xfId="19509"/>
    <cellStyle name="Normal 3 3 4 2 11 4 2" xfId="49421"/>
    <cellStyle name="Normal 3 3 4 2 11 5" xfId="38619"/>
    <cellStyle name="Normal 3 3 4 2 12" xfId="8709"/>
    <cellStyle name="Normal 3 3 4 2 12 2" xfId="8710"/>
    <cellStyle name="Normal 3 3 4 2 12 2 2" xfId="26989"/>
    <cellStyle name="Normal 3 3 4 2 12 2 2 2" xfId="56901"/>
    <cellStyle name="Normal 3 3 4 2 12 2 3" xfId="38624"/>
    <cellStyle name="Normal 3 3 4 2 12 3" xfId="19511"/>
    <cellStyle name="Normal 3 3 4 2 12 3 2" xfId="49423"/>
    <cellStyle name="Normal 3 3 4 2 12 4" xfId="38623"/>
    <cellStyle name="Normal 3 3 4 2 13" xfId="8711"/>
    <cellStyle name="Normal 3 3 4 2 13 2" xfId="22580"/>
    <cellStyle name="Normal 3 3 4 2 13 2 2" xfId="52492"/>
    <cellStyle name="Normal 3 3 4 2 13 3" xfId="38625"/>
    <cellStyle name="Normal 3 3 4 2 14" xfId="15102"/>
    <cellStyle name="Normal 3 3 4 2 14 2" xfId="45014"/>
    <cellStyle name="Normal 3 3 4 2 15" xfId="30058"/>
    <cellStyle name="Normal 3 3 4 2 16" xfId="59972"/>
    <cellStyle name="Normal 3 3 4 2 2" xfId="156"/>
    <cellStyle name="Normal 3 3 4 2 2 10" xfId="8712"/>
    <cellStyle name="Normal 3 3 4 2 2 10 2" xfId="8713"/>
    <cellStyle name="Normal 3 3 4 2 2 10 2 2" xfId="26990"/>
    <cellStyle name="Normal 3 3 4 2 2 10 2 2 2" xfId="56902"/>
    <cellStyle name="Normal 3 3 4 2 2 10 2 3" xfId="38627"/>
    <cellStyle name="Normal 3 3 4 2 2 10 3" xfId="19512"/>
    <cellStyle name="Normal 3 3 4 2 2 10 3 2" xfId="49424"/>
    <cellStyle name="Normal 3 3 4 2 2 10 4" xfId="38626"/>
    <cellStyle name="Normal 3 3 4 2 2 11" xfId="8714"/>
    <cellStyle name="Normal 3 3 4 2 2 11 2" xfId="22620"/>
    <cellStyle name="Normal 3 3 4 2 2 11 2 2" xfId="52532"/>
    <cellStyle name="Normal 3 3 4 2 2 11 3" xfId="38628"/>
    <cellStyle name="Normal 3 3 4 2 2 12" xfId="15142"/>
    <cellStyle name="Normal 3 3 4 2 2 12 2" xfId="45054"/>
    <cellStyle name="Normal 3 3 4 2 2 13" xfId="30098"/>
    <cellStyle name="Normal 3 3 4 2 2 14" xfId="60015"/>
    <cellStyle name="Normal 3 3 4 2 2 2" xfId="410"/>
    <cellStyle name="Normal 3 3 4 2 2 2 2" xfId="8715"/>
    <cellStyle name="Normal 3 3 4 2 2 2 2 2" xfId="8716"/>
    <cellStyle name="Normal 3 3 4 2 2 2 2 2 2" xfId="8717"/>
    <cellStyle name="Normal 3 3 4 2 2 2 2 2 2 2" xfId="8718"/>
    <cellStyle name="Normal 3 3 4 2 2 2 2 2 2 2 2" xfId="26993"/>
    <cellStyle name="Normal 3 3 4 2 2 2 2 2 2 2 2 2" xfId="56905"/>
    <cellStyle name="Normal 3 3 4 2 2 2 2 2 2 2 3" xfId="38632"/>
    <cellStyle name="Normal 3 3 4 2 2 2 2 2 2 3" xfId="19515"/>
    <cellStyle name="Normal 3 3 4 2 2 2 2 2 2 3 2" xfId="49427"/>
    <cellStyle name="Normal 3 3 4 2 2 2 2 2 2 4" xfId="38631"/>
    <cellStyle name="Normal 3 3 4 2 2 2 2 2 3" xfId="8719"/>
    <cellStyle name="Normal 3 3 4 2 2 2 2 2 3 2" xfId="26992"/>
    <cellStyle name="Normal 3 3 4 2 2 2 2 2 3 2 2" xfId="56904"/>
    <cellStyle name="Normal 3 3 4 2 2 2 2 2 3 3" xfId="38633"/>
    <cellStyle name="Normal 3 3 4 2 2 2 2 2 4" xfId="19514"/>
    <cellStyle name="Normal 3 3 4 2 2 2 2 2 4 2" xfId="49426"/>
    <cellStyle name="Normal 3 3 4 2 2 2 2 2 5" xfId="38630"/>
    <cellStyle name="Normal 3 3 4 2 2 2 2 3" xfId="8720"/>
    <cellStyle name="Normal 3 3 4 2 2 2 2 3 2" xfId="8721"/>
    <cellStyle name="Normal 3 3 4 2 2 2 2 3 2 2" xfId="26994"/>
    <cellStyle name="Normal 3 3 4 2 2 2 2 3 2 2 2" xfId="56906"/>
    <cellStyle name="Normal 3 3 4 2 2 2 2 3 2 3" xfId="38635"/>
    <cellStyle name="Normal 3 3 4 2 2 2 2 3 3" xfId="19516"/>
    <cellStyle name="Normal 3 3 4 2 2 2 2 3 3 2" xfId="49428"/>
    <cellStyle name="Normal 3 3 4 2 2 2 2 3 4" xfId="38634"/>
    <cellStyle name="Normal 3 3 4 2 2 2 2 4" xfId="8722"/>
    <cellStyle name="Normal 3 3 4 2 2 2 2 4 2" xfId="26991"/>
    <cellStyle name="Normal 3 3 4 2 2 2 2 4 2 2" xfId="56903"/>
    <cellStyle name="Normal 3 3 4 2 2 2 2 4 3" xfId="38636"/>
    <cellStyle name="Normal 3 3 4 2 2 2 2 5" xfId="19513"/>
    <cellStyle name="Normal 3 3 4 2 2 2 2 5 2" xfId="49425"/>
    <cellStyle name="Normal 3 3 4 2 2 2 2 6" xfId="38629"/>
    <cellStyle name="Normal 3 3 4 2 2 2 3" xfId="8723"/>
    <cellStyle name="Normal 3 3 4 2 2 2 3 2" xfId="8724"/>
    <cellStyle name="Normal 3 3 4 2 2 2 3 2 2" xfId="8725"/>
    <cellStyle name="Normal 3 3 4 2 2 2 3 2 2 2" xfId="8726"/>
    <cellStyle name="Normal 3 3 4 2 2 2 3 2 2 2 2" xfId="26997"/>
    <cellStyle name="Normal 3 3 4 2 2 2 3 2 2 2 2 2" xfId="56909"/>
    <cellStyle name="Normal 3 3 4 2 2 2 3 2 2 2 3" xfId="38640"/>
    <cellStyle name="Normal 3 3 4 2 2 2 3 2 2 3" xfId="19519"/>
    <cellStyle name="Normal 3 3 4 2 2 2 3 2 2 3 2" xfId="49431"/>
    <cellStyle name="Normal 3 3 4 2 2 2 3 2 2 4" xfId="38639"/>
    <cellStyle name="Normal 3 3 4 2 2 2 3 2 3" xfId="8727"/>
    <cellStyle name="Normal 3 3 4 2 2 2 3 2 3 2" xfId="26996"/>
    <cellStyle name="Normal 3 3 4 2 2 2 3 2 3 2 2" xfId="56908"/>
    <cellStyle name="Normal 3 3 4 2 2 2 3 2 3 3" xfId="38641"/>
    <cellStyle name="Normal 3 3 4 2 2 2 3 2 4" xfId="19518"/>
    <cellStyle name="Normal 3 3 4 2 2 2 3 2 4 2" xfId="49430"/>
    <cellStyle name="Normal 3 3 4 2 2 2 3 2 5" xfId="38638"/>
    <cellStyle name="Normal 3 3 4 2 2 2 3 3" xfId="8728"/>
    <cellStyle name="Normal 3 3 4 2 2 2 3 3 2" xfId="8729"/>
    <cellStyle name="Normal 3 3 4 2 2 2 3 3 2 2" xfId="26998"/>
    <cellStyle name="Normal 3 3 4 2 2 2 3 3 2 2 2" xfId="56910"/>
    <cellStyle name="Normal 3 3 4 2 2 2 3 3 2 3" xfId="38643"/>
    <cellStyle name="Normal 3 3 4 2 2 2 3 3 3" xfId="19520"/>
    <cellStyle name="Normal 3 3 4 2 2 2 3 3 3 2" xfId="49432"/>
    <cellStyle name="Normal 3 3 4 2 2 2 3 3 4" xfId="38642"/>
    <cellStyle name="Normal 3 3 4 2 2 2 3 4" xfId="8730"/>
    <cellStyle name="Normal 3 3 4 2 2 2 3 4 2" xfId="26995"/>
    <cellStyle name="Normal 3 3 4 2 2 2 3 4 2 2" xfId="56907"/>
    <cellStyle name="Normal 3 3 4 2 2 2 3 4 3" xfId="38644"/>
    <cellStyle name="Normal 3 3 4 2 2 2 3 5" xfId="19517"/>
    <cellStyle name="Normal 3 3 4 2 2 2 3 5 2" xfId="49429"/>
    <cellStyle name="Normal 3 3 4 2 2 2 3 6" xfId="38637"/>
    <cellStyle name="Normal 3 3 4 2 2 2 4" xfId="8731"/>
    <cellStyle name="Normal 3 3 4 2 2 2 4 2" xfId="8732"/>
    <cellStyle name="Normal 3 3 4 2 2 2 4 2 2" xfId="8733"/>
    <cellStyle name="Normal 3 3 4 2 2 2 4 2 2 2" xfId="27000"/>
    <cellStyle name="Normal 3 3 4 2 2 2 4 2 2 2 2" xfId="56912"/>
    <cellStyle name="Normal 3 3 4 2 2 2 4 2 2 3" xfId="38647"/>
    <cellStyle name="Normal 3 3 4 2 2 2 4 2 3" xfId="19522"/>
    <cellStyle name="Normal 3 3 4 2 2 2 4 2 3 2" xfId="49434"/>
    <cellStyle name="Normal 3 3 4 2 2 2 4 2 4" xfId="38646"/>
    <cellStyle name="Normal 3 3 4 2 2 2 4 3" xfId="8734"/>
    <cellStyle name="Normal 3 3 4 2 2 2 4 3 2" xfId="26999"/>
    <cellStyle name="Normal 3 3 4 2 2 2 4 3 2 2" xfId="56911"/>
    <cellStyle name="Normal 3 3 4 2 2 2 4 3 3" xfId="38648"/>
    <cellStyle name="Normal 3 3 4 2 2 2 4 4" xfId="19521"/>
    <cellStyle name="Normal 3 3 4 2 2 2 4 4 2" xfId="49433"/>
    <cellStyle name="Normal 3 3 4 2 2 2 4 5" xfId="38645"/>
    <cellStyle name="Normal 3 3 4 2 2 2 5" xfId="8735"/>
    <cellStyle name="Normal 3 3 4 2 2 2 5 2" xfId="8736"/>
    <cellStyle name="Normal 3 3 4 2 2 2 5 2 2" xfId="27001"/>
    <cellStyle name="Normal 3 3 4 2 2 2 5 2 2 2" xfId="56913"/>
    <cellStyle name="Normal 3 3 4 2 2 2 5 2 3" xfId="38650"/>
    <cellStyle name="Normal 3 3 4 2 2 2 5 3" xfId="19523"/>
    <cellStyle name="Normal 3 3 4 2 2 2 5 3 2" xfId="49435"/>
    <cellStyle name="Normal 3 3 4 2 2 2 5 4" xfId="38649"/>
    <cellStyle name="Normal 3 3 4 2 2 2 6" xfId="8737"/>
    <cellStyle name="Normal 3 3 4 2 2 2 6 2" xfId="22873"/>
    <cellStyle name="Normal 3 3 4 2 2 2 6 2 2" xfId="52785"/>
    <cellStyle name="Normal 3 3 4 2 2 2 6 3" xfId="38651"/>
    <cellStyle name="Normal 3 3 4 2 2 2 7" xfId="15395"/>
    <cellStyle name="Normal 3 3 4 2 2 2 7 2" xfId="45307"/>
    <cellStyle name="Normal 3 3 4 2 2 2 8" xfId="30351"/>
    <cellStyle name="Normal 3 3 4 2 2 3" xfId="287"/>
    <cellStyle name="Normal 3 3 4 2 2 3 2" xfId="8738"/>
    <cellStyle name="Normal 3 3 4 2 2 3 2 2" xfId="8739"/>
    <cellStyle name="Normal 3 3 4 2 2 3 2 2 2" xfId="8740"/>
    <cellStyle name="Normal 3 3 4 2 2 3 2 2 2 2" xfId="8741"/>
    <cellStyle name="Normal 3 3 4 2 2 3 2 2 2 2 2" xfId="27004"/>
    <cellStyle name="Normal 3 3 4 2 2 3 2 2 2 2 2 2" xfId="56916"/>
    <cellStyle name="Normal 3 3 4 2 2 3 2 2 2 2 3" xfId="38655"/>
    <cellStyle name="Normal 3 3 4 2 2 3 2 2 2 3" xfId="19526"/>
    <cellStyle name="Normal 3 3 4 2 2 3 2 2 2 3 2" xfId="49438"/>
    <cellStyle name="Normal 3 3 4 2 2 3 2 2 2 4" xfId="38654"/>
    <cellStyle name="Normal 3 3 4 2 2 3 2 2 3" xfId="8742"/>
    <cellStyle name="Normal 3 3 4 2 2 3 2 2 3 2" xfId="27003"/>
    <cellStyle name="Normal 3 3 4 2 2 3 2 2 3 2 2" xfId="56915"/>
    <cellStyle name="Normal 3 3 4 2 2 3 2 2 3 3" xfId="38656"/>
    <cellStyle name="Normal 3 3 4 2 2 3 2 2 4" xfId="19525"/>
    <cellStyle name="Normal 3 3 4 2 2 3 2 2 4 2" xfId="49437"/>
    <cellStyle name="Normal 3 3 4 2 2 3 2 2 5" xfId="38653"/>
    <cellStyle name="Normal 3 3 4 2 2 3 2 3" xfId="8743"/>
    <cellStyle name="Normal 3 3 4 2 2 3 2 3 2" xfId="8744"/>
    <cellStyle name="Normal 3 3 4 2 2 3 2 3 2 2" xfId="27005"/>
    <cellStyle name="Normal 3 3 4 2 2 3 2 3 2 2 2" xfId="56917"/>
    <cellStyle name="Normal 3 3 4 2 2 3 2 3 2 3" xfId="38658"/>
    <cellStyle name="Normal 3 3 4 2 2 3 2 3 3" xfId="19527"/>
    <cellStyle name="Normal 3 3 4 2 2 3 2 3 3 2" xfId="49439"/>
    <cellStyle name="Normal 3 3 4 2 2 3 2 3 4" xfId="38657"/>
    <cellStyle name="Normal 3 3 4 2 2 3 2 4" xfId="8745"/>
    <cellStyle name="Normal 3 3 4 2 2 3 2 4 2" xfId="27002"/>
    <cellStyle name="Normal 3 3 4 2 2 3 2 4 2 2" xfId="56914"/>
    <cellStyle name="Normal 3 3 4 2 2 3 2 4 3" xfId="38659"/>
    <cellStyle name="Normal 3 3 4 2 2 3 2 5" xfId="19524"/>
    <cellStyle name="Normal 3 3 4 2 2 3 2 5 2" xfId="49436"/>
    <cellStyle name="Normal 3 3 4 2 2 3 2 6" xfId="38652"/>
    <cellStyle name="Normal 3 3 4 2 2 3 3" xfId="8746"/>
    <cellStyle name="Normal 3 3 4 2 2 3 3 2" xfId="8747"/>
    <cellStyle name="Normal 3 3 4 2 2 3 3 2 2" xfId="8748"/>
    <cellStyle name="Normal 3 3 4 2 2 3 3 2 2 2" xfId="8749"/>
    <cellStyle name="Normal 3 3 4 2 2 3 3 2 2 2 2" xfId="27008"/>
    <cellStyle name="Normal 3 3 4 2 2 3 3 2 2 2 2 2" xfId="56920"/>
    <cellStyle name="Normal 3 3 4 2 2 3 3 2 2 2 3" xfId="38663"/>
    <cellStyle name="Normal 3 3 4 2 2 3 3 2 2 3" xfId="19530"/>
    <cellStyle name="Normal 3 3 4 2 2 3 3 2 2 3 2" xfId="49442"/>
    <cellStyle name="Normal 3 3 4 2 2 3 3 2 2 4" xfId="38662"/>
    <cellStyle name="Normal 3 3 4 2 2 3 3 2 3" xfId="8750"/>
    <cellStyle name="Normal 3 3 4 2 2 3 3 2 3 2" xfId="27007"/>
    <cellStyle name="Normal 3 3 4 2 2 3 3 2 3 2 2" xfId="56919"/>
    <cellStyle name="Normal 3 3 4 2 2 3 3 2 3 3" xfId="38664"/>
    <cellStyle name="Normal 3 3 4 2 2 3 3 2 4" xfId="19529"/>
    <cellStyle name="Normal 3 3 4 2 2 3 3 2 4 2" xfId="49441"/>
    <cellStyle name="Normal 3 3 4 2 2 3 3 2 5" xfId="38661"/>
    <cellStyle name="Normal 3 3 4 2 2 3 3 3" xfId="8751"/>
    <cellStyle name="Normal 3 3 4 2 2 3 3 3 2" xfId="8752"/>
    <cellStyle name="Normal 3 3 4 2 2 3 3 3 2 2" xfId="27009"/>
    <cellStyle name="Normal 3 3 4 2 2 3 3 3 2 2 2" xfId="56921"/>
    <cellStyle name="Normal 3 3 4 2 2 3 3 3 2 3" xfId="38666"/>
    <cellStyle name="Normal 3 3 4 2 2 3 3 3 3" xfId="19531"/>
    <cellStyle name="Normal 3 3 4 2 2 3 3 3 3 2" xfId="49443"/>
    <cellStyle name="Normal 3 3 4 2 2 3 3 3 4" xfId="38665"/>
    <cellStyle name="Normal 3 3 4 2 2 3 3 4" xfId="8753"/>
    <cellStyle name="Normal 3 3 4 2 2 3 3 4 2" xfId="27006"/>
    <cellStyle name="Normal 3 3 4 2 2 3 3 4 2 2" xfId="56918"/>
    <cellStyle name="Normal 3 3 4 2 2 3 3 4 3" xfId="38667"/>
    <cellStyle name="Normal 3 3 4 2 2 3 3 5" xfId="19528"/>
    <cellStyle name="Normal 3 3 4 2 2 3 3 5 2" xfId="49440"/>
    <cellStyle name="Normal 3 3 4 2 2 3 3 6" xfId="38660"/>
    <cellStyle name="Normal 3 3 4 2 2 3 4" xfId="8754"/>
    <cellStyle name="Normal 3 3 4 2 2 3 4 2" xfId="8755"/>
    <cellStyle name="Normal 3 3 4 2 2 3 4 2 2" xfId="8756"/>
    <cellStyle name="Normal 3 3 4 2 2 3 4 2 2 2" xfId="27011"/>
    <cellStyle name="Normal 3 3 4 2 2 3 4 2 2 2 2" xfId="56923"/>
    <cellStyle name="Normal 3 3 4 2 2 3 4 2 2 3" xfId="38670"/>
    <cellStyle name="Normal 3 3 4 2 2 3 4 2 3" xfId="19533"/>
    <cellStyle name="Normal 3 3 4 2 2 3 4 2 3 2" xfId="49445"/>
    <cellStyle name="Normal 3 3 4 2 2 3 4 2 4" xfId="38669"/>
    <cellStyle name="Normal 3 3 4 2 2 3 4 3" xfId="8757"/>
    <cellStyle name="Normal 3 3 4 2 2 3 4 3 2" xfId="27010"/>
    <cellStyle name="Normal 3 3 4 2 2 3 4 3 2 2" xfId="56922"/>
    <cellStyle name="Normal 3 3 4 2 2 3 4 3 3" xfId="38671"/>
    <cellStyle name="Normal 3 3 4 2 2 3 4 4" xfId="19532"/>
    <cellStyle name="Normal 3 3 4 2 2 3 4 4 2" xfId="49444"/>
    <cellStyle name="Normal 3 3 4 2 2 3 4 5" xfId="38668"/>
    <cellStyle name="Normal 3 3 4 2 2 3 5" xfId="8758"/>
    <cellStyle name="Normal 3 3 4 2 2 3 5 2" xfId="8759"/>
    <cellStyle name="Normal 3 3 4 2 2 3 5 2 2" xfId="27012"/>
    <cellStyle name="Normal 3 3 4 2 2 3 5 2 2 2" xfId="56924"/>
    <cellStyle name="Normal 3 3 4 2 2 3 5 2 3" xfId="38673"/>
    <cellStyle name="Normal 3 3 4 2 2 3 5 3" xfId="19534"/>
    <cellStyle name="Normal 3 3 4 2 2 3 5 3 2" xfId="49446"/>
    <cellStyle name="Normal 3 3 4 2 2 3 5 4" xfId="38672"/>
    <cellStyle name="Normal 3 3 4 2 2 3 6" xfId="8760"/>
    <cellStyle name="Normal 3 3 4 2 2 3 6 2" xfId="22751"/>
    <cellStyle name="Normal 3 3 4 2 2 3 6 2 2" xfId="52663"/>
    <cellStyle name="Normal 3 3 4 2 2 3 6 3" xfId="38674"/>
    <cellStyle name="Normal 3 3 4 2 2 3 7" xfId="15273"/>
    <cellStyle name="Normal 3 3 4 2 2 3 7 2" xfId="45185"/>
    <cellStyle name="Normal 3 3 4 2 2 3 8" xfId="30229"/>
    <cellStyle name="Normal 3 3 4 2 2 4" xfId="535"/>
    <cellStyle name="Normal 3 3 4 2 2 4 2" xfId="8761"/>
    <cellStyle name="Normal 3 3 4 2 2 4 2 2" xfId="8762"/>
    <cellStyle name="Normal 3 3 4 2 2 4 2 2 2" xfId="8763"/>
    <cellStyle name="Normal 3 3 4 2 2 4 2 2 2 2" xfId="8764"/>
    <cellStyle name="Normal 3 3 4 2 2 4 2 2 2 2 2" xfId="27015"/>
    <cellStyle name="Normal 3 3 4 2 2 4 2 2 2 2 2 2" xfId="56927"/>
    <cellStyle name="Normal 3 3 4 2 2 4 2 2 2 2 3" xfId="38678"/>
    <cellStyle name="Normal 3 3 4 2 2 4 2 2 2 3" xfId="19537"/>
    <cellStyle name="Normal 3 3 4 2 2 4 2 2 2 3 2" xfId="49449"/>
    <cellStyle name="Normal 3 3 4 2 2 4 2 2 2 4" xfId="38677"/>
    <cellStyle name="Normal 3 3 4 2 2 4 2 2 3" xfId="8765"/>
    <cellStyle name="Normal 3 3 4 2 2 4 2 2 3 2" xfId="27014"/>
    <cellStyle name="Normal 3 3 4 2 2 4 2 2 3 2 2" xfId="56926"/>
    <cellStyle name="Normal 3 3 4 2 2 4 2 2 3 3" xfId="38679"/>
    <cellStyle name="Normal 3 3 4 2 2 4 2 2 4" xfId="19536"/>
    <cellStyle name="Normal 3 3 4 2 2 4 2 2 4 2" xfId="49448"/>
    <cellStyle name="Normal 3 3 4 2 2 4 2 2 5" xfId="38676"/>
    <cellStyle name="Normal 3 3 4 2 2 4 2 3" xfId="8766"/>
    <cellStyle name="Normal 3 3 4 2 2 4 2 3 2" xfId="8767"/>
    <cellStyle name="Normal 3 3 4 2 2 4 2 3 2 2" xfId="27016"/>
    <cellStyle name="Normal 3 3 4 2 2 4 2 3 2 2 2" xfId="56928"/>
    <cellStyle name="Normal 3 3 4 2 2 4 2 3 2 3" xfId="38681"/>
    <cellStyle name="Normal 3 3 4 2 2 4 2 3 3" xfId="19538"/>
    <cellStyle name="Normal 3 3 4 2 2 4 2 3 3 2" xfId="49450"/>
    <cellStyle name="Normal 3 3 4 2 2 4 2 3 4" xfId="38680"/>
    <cellStyle name="Normal 3 3 4 2 2 4 2 4" xfId="8768"/>
    <cellStyle name="Normal 3 3 4 2 2 4 2 4 2" xfId="27013"/>
    <cellStyle name="Normal 3 3 4 2 2 4 2 4 2 2" xfId="56925"/>
    <cellStyle name="Normal 3 3 4 2 2 4 2 4 3" xfId="38682"/>
    <cellStyle name="Normal 3 3 4 2 2 4 2 5" xfId="19535"/>
    <cellStyle name="Normal 3 3 4 2 2 4 2 5 2" xfId="49447"/>
    <cellStyle name="Normal 3 3 4 2 2 4 2 6" xfId="38675"/>
    <cellStyle name="Normal 3 3 4 2 2 4 3" xfId="8769"/>
    <cellStyle name="Normal 3 3 4 2 2 4 3 2" xfId="8770"/>
    <cellStyle name="Normal 3 3 4 2 2 4 3 2 2" xfId="8771"/>
    <cellStyle name="Normal 3 3 4 2 2 4 3 2 2 2" xfId="27018"/>
    <cellStyle name="Normal 3 3 4 2 2 4 3 2 2 2 2" xfId="56930"/>
    <cellStyle name="Normal 3 3 4 2 2 4 3 2 2 3" xfId="38685"/>
    <cellStyle name="Normal 3 3 4 2 2 4 3 2 3" xfId="19540"/>
    <cellStyle name="Normal 3 3 4 2 2 4 3 2 3 2" xfId="49452"/>
    <cellStyle name="Normal 3 3 4 2 2 4 3 2 4" xfId="38684"/>
    <cellStyle name="Normal 3 3 4 2 2 4 3 3" xfId="8772"/>
    <cellStyle name="Normal 3 3 4 2 2 4 3 3 2" xfId="27017"/>
    <cellStyle name="Normal 3 3 4 2 2 4 3 3 2 2" xfId="56929"/>
    <cellStyle name="Normal 3 3 4 2 2 4 3 3 3" xfId="38686"/>
    <cellStyle name="Normal 3 3 4 2 2 4 3 4" xfId="19539"/>
    <cellStyle name="Normal 3 3 4 2 2 4 3 4 2" xfId="49451"/>
    <cellStyle name="Normal 3 3 4 2 2 4 3 5" xfId="38683"/>
    <cellStyle name="Normal 3 3 4 2 2 4 4" xfId="8773"/>
    <cellStyle name="Normal 3 3 4 2 2 4 4 2" xfId="8774"/>
    <cellStyle name="Normal 3 3 4 2 2 4 4 2 2" xfId="27019"/>
    <cellStyle name="Normal 3 3 4 2 2 4 4 2 2 2" xfId="56931"/>
    <cellStyle name="Normal 3 3 4 2 2 4 4 2 3" xfId="38688"/>
    <cellStyle name="Normal 3 3 4 2 2 4 4 3" xfId="19541"/>
    <cellStyle name="Normal 3 3 4 2 2 4 4 3 2" xfId="49453"/>
    <cellStyle name="Normal 3 3 4 2 2 4 4 4" xfId="38687"/>
    <cellStyle name="Normal 3 3 4 2 2 4 5" xfId="8775"/>
    <cellStyle name="Normal 3 3 4 2 2 4 5 2" xfId="22998"/>
    <cellStyle name="Normal 3 3 4 2 2 4 5 2 2" xfId="52910"/>
    <cellStyle name="Normal 3 3 4 2 2 4 5 3" xfId="38689"/>
    <cellStyle name="Normal 3 3 4 2 2 4 6" xfId="15520"/>
    <cellStyle name="Normal 3 3 4 2 2 4 6 2" xfId="45432"/>
    <cellStyle name="Normal 3 3 4 2 2 4 7" xfId="30476"/>
    <cellStyle name="Normal 3 3 4 2 2 5" xfId="660"/>
    <cellStyle name="Normal 3 3 4 2 2 5 2" xfId="8776"/>
    <cellStyle name="Normal 3 3 4 2 2 5 2 2" xfId="8777"/>
    <cellStyle name="Normal 3 3 4 2 2 5 2 2 2" xfId="8778"/>
    <cellStyle name="Normal 3 3 4 2 2 5 2 2 2 2" xfId="8779"/>
    <cellStyle name="Normal 3 3 4 2 2 5 2 2 2 2 2" xfId="27022"/>
    <cellStyle name="Normal 3 3 4 2 2 5 2 2 2 2 2 2" xfId="56934"/>
    <cellStyle name="Normal 3 3 4 2 2 5 2 2 2 2 3" xfId="38693"/>
    <cellStyle name="Normal 3 3 4 2 2 5 2 2 2 3" xfId="19544"/>
    <cellStyle name="Normal 3 3 4 2 2 5 2 2 2 3 2" xfId="49456"/>
    <cellStyle name="Normal 3 3 4 2 2 5 2 2 2 4" xfId="38692"/>
    <cellStyle name="Normal 3 3 4 2 2 5 2 2 3" xfId="8780"/>
    <cellStyle name="Normal 3 3 4 2 2 5 2 2 3 2" xfId="27021"/>
    <cellStyle name="Normal 3 3 4 2 2 5 2 2 3 2 2" xfId="56933"/>
    <cellStyle name="Normal 3 3 4 2 2 5 2 2 3 3" xfId="38694"/>
    <cellStyle name="Normal 3 3 4 2 2 5 2 2 4" xfId="19543"/>
    <cellStyle name="Normal 3 3 4 2 2 5 2 2 4 2" xfId="49455"/>
    <cellStyle name="Normal 3 3 4 2 2 5 2 2 5" xfId="38691"/>
    <cellStyle name="Normal 3 3 4 2 2 5 2 3" xfId="8781"/>
    <cellStyle name="Normal 3 3 4 2 2 5 2 3 2" xfId="8782"/>
    <cellStyle name="Normal 3 3 4 2 2 5 2 3 2 2" xfId="27023"/>
    <cellStyle name="Normal 3 3 4 2 2 5 2 3 2 2 2" xfId="56935"/>
    <cellStyle name="Normal 3 3 4 2 2 5 2 3 2 3" xfId="38696"/>
    <cellStyle name="Normal 3 3 4 2 2 5 2 3 3" xfId="19545"/>
    <cellStyle name="Normal 3 3 4 2 2 5 2 3 3 2" xfId="49457"/>
    <cellStyle name="Normal 3 3 4 2 2 5 2 3 4" xfId="38695"/>
    <cellStyle name="Normal 3 3 4 2 2 5 2 4" xfId="8783"/>
    <cellStyle name="Normal 3 3 4 2 2 5 2 4 2" xfId="27020"/>
    <cellStyle name="Normal 3 3 4 2 2 5 2 4 2 2" xfId="56932"/>
    <cellStyle name="Normal 3 3 4 2 2 5 2 4 3" xfId="38697"/>
    <cellStyle name="Normal 3 3 4 2 2 5 2 5" xfId="19542"/>
    <cellStyle name="Normal 3 3 4 2 2 5 2 5 2" xfId="49454"/>
    <cellStyle name="Normal 3 3 4 2 2 5 2 6" xfId="38690"/>
    <cellStyle name="Normal 3 3 4 2 2 5 3" xfId="8784"/>
    <cellStyle name="Normal 3 3 4 2 2 5 3 2" xfId="8785"/>
    <cellStyle name="Normal 3 3 4 2 2 5 3 2 2" xfId="8786"/>
    <cellStyle name="Normal 3 3 4 2 2 5 3 2 2 2" xfId="27025"/>
    <cellStyle name="Normal 3 3 4 2 2 5 3 2 2 2 2" xfId="56937"/>
    <cellStyle name="Normal 3 3 4 2 2 5 3 2 2 3" xfId="38700"/>
    <cellStyle name="Normal 3 3 4 2 2 5 3 2 3" xfId="19547"/>
    <cellStyle name="Normal 3 3 4 2 2 5 3 2 3 2" xfId="49459"/>
    <cellStyle name="Normal 3 3 4 2 2 5 3 2 4" xfId="38699"/>
    <cellStyle name="Normal 3 3 4 2 2 5 3 3" xfId="8787"/>
    <cellStyle name="Normal 3 3 4 2 2 5 3 3 2" xfId="27024"/>
    <cellStyle name="Normal 3 3 4 2 2 5 3 3 2 2" xfId="56936"/>
    <cellStyle name="Normal 3 3 4 2 2 5 3 3 3" xfId="38701"/>
    <cellStyle name="Normal 3 3 4 2 2 5 3 4" xfId="19546"/>
    <cellStyle name="Normal 3 3 4 2 2 5 3 4 2" xfId="49458"/>
    <cellStyle name="Normal 3 3 4 2 2 5 3 5" xfId="38698"/>
    <cellStyle name="Normal 3 3 4 2 2 5 4" xfId="8788"/>
    <cellStyle name="Normal 3 3 4 2 2 5 4 2" xfId="8789"/>
    <cellStyle name="Normal 3 3 4 2 2 5 4 2 2" xfId="27026"/>
    <cellStyle name="Normal 3 3 4 2 2 5 4 2 2 2" xfId="56938"/>
    <cellStyle name="Normal 3 3 4 2 2 5 4 2 3" xfId="38703"/>
    <cellStyle name="Normal 3 3 4 2 2 5 4 3" xfId="19548"/>
    <cellStyle name="Normal 3 3 4 2 2 5 4 3 2" xfId="49460"/>
    <cellStyle name="Normal 3 3 4 2 2 5 4 4" xfId="38702"/>
    <cellStyle name="Normal 3 3 4 2 2 5 5" xfId="8790"/>
    <cellStyle name="Normal 3 3 4 2 2 5 5 2" xfId="23123"/>
    <cellStyle name="Normal 3 3 4 2 2 5 5 2 2" xfId="53035"/>
    <cellStyle name="Normal 3 3 4 2 2 5 5 3" xfId="38704"/>
    <cellStyle name="Normal 3 3 4 2 2 5 6" xfId="15645"/>
    <cellStyle name="Normal 3 3 4 2 2 5 6 2" xfId="45557"/>
    <cellStyle name="Normal 3 3 4 2 2 5 7" xfId="30601"/>
    <cellStyle name="Normal 3 3 4 2 2 6" xfId="8791"/>
    <cellStyle name="Normal 3 3 4 2 2 6 2" xfId="8792"/>
    <cellStyle name="Normal 3 3 4 2 2 6 2 2" xfId="8793"/>
    <cellStyle name="Normal 3 3 4 2 2 6 2 2 2" xfId="8794"/>
    <cellStyle name="Normal 3 3 4 2 2 6 2 2 2 2" xfId="8795"/>
    <cellStyle name="Normal 3 3 4 2 2 6 2 2 2 2 2" xfId="27030"/>
    <cellStyle name="Normal 3 3 4 2 2 6 2 2 2 2 2 2" xfId="56942"/>
    <cellStyle name="Normal 3 3 4 2 2 6 2 2 2 2 3" xfId="38709"/>
    <cellStyle name="Normal 3 3 4 2 2 6 2 2 2 3" xfId="19552"/>
    <cellStyle name="Normal 3 3 4 2 2 6 2 2 2 3 2" xfId="49464"/>
    <cellStyle name="Normal 3 3 4 2 2 6 2 2 2 4" xfId="38708"/>
    <cellStyle name="Normal 3 3 4 2 2 6 2 2 3" xfId="8796"/>
    <cellStyle name="Normal 3 3 4 2 2 6 2 2 3 2" xfId="27029"/>
    <cellStyle name="Normal 3 3 4 2 2 6 2 2 3 2 2" xfId="56941"/>
    <cellStyle name="Normal 3 3 4 2 2 6 2 2 3 3" xfId="38710"/>
    <cellStyle name="Normal 3 3 4 2 2 6 2 2 4" xfId="19551"/>
    <cellStyle name="Normal 3 3 4 2 2 6 2 2 4 2" xfId="49463"/>
    <cellStyle name="Normal 3 3 4 2 2 6 2 2 5" xfId="38707"/>
    <cellStyle name="Normal 3 3 4 2 2 6 2 3" xfId="8797"/>
    <cellStyle name="Normal 3 3 4 2 2 6 2 3 2" xfId="8798"/>
    <cellStyle name="Normal 3 3 4 2 2 6 2 3 2 2" xfId="27031"/>
    <cellStyle name="Normal 3 3 4 2 2 6 2 3 2 2 2" xfId="56943"/>
    <cellStyle name="Normal 3 3 4 2 2 6 2 3 2 3" xfId="38712"/>
    <cellStyle name="Normal 3 3 4 2 2 6 2 3 3" xfId="19553"/>
    <cellStyle name="Normal 3 3 4 2 2 6 2 3 3 2" xfId="49465"/>
    <cellStyle name="Normal 3 3 4 2 2 6 2 3 4" xfId="38711"/>
    <cellStyle name="Normal 3 3 4 2 2 6 2 4" xfId="8799"/>
    <cellStyle name="Normal 3 3 4 2 2 6 2 4 2" xfId="27028"/>
    <cellStyle name="Normal 3 3 4 2 2 6 2 4 2 2" xfId="56940"/>
    <cellStyle name="Normal 3 3 4 2 2 6 2 4 3" xfId="38713"/>
    <cellStyle name="Normal 3 3 4 2 2 6 2 5" xfId="19550"/>
    <cellStyle name="Normal 3 3 4 2 2 6 2 5 2" xfId="49462"/>
    <cellStyle name="Normal 3 3 4 2 2 6 2 6" xfId="38706"/>
    <cellStyle name="Normal 3 3 4 2 2 6 3" xfId="8800"/>
    <cellStyle name="Normal 3 3 4 2 2 6 3 2" xfId="8801"/>
    <cellStyle name="Normal 3 3 4 2 2 6 3 2 2" xfId="8802"/>
    <cellStyle name="Normal 3 3 4 2 2 6 3 2 2 2" xfId="27033"/>
    <cellStyle name="Normal 3 3 4 2 2 6 3 2 2 2 2" xfId="56945"/>
    <cellStyle name="Normal 3 3 4 2 2 6 3 2 2 3" xfId="38716"/>
    <cellStyle name="Normal 3 3 4 2 2 6 3 2 3" xfId="19555"/>
    <cellStyle name="Normal 3 3 4 2 2 6 3 2 3 2" xfId="49467"/>
    <cellStyle name="Normal 3 3 4 2 2 6 3 2 4" xfId="38715"/>
    <cellStyle name="Normal 3 3 4 2 2 6 3 3" xfId="8803"/>
    <cellStyle name="Normal 3 3 4 2 2 6 3 3 2" xfId="27032"/>
    <cellStyle name="Normal 3 3 4 2 2 6 3 3 2 2" xfId="56944"/>
    <cellStyle name="Normal 3 3 4 2 2 6 3 3 3" xfId="38717"/>
    <cellStyle name="Normal 3 3 4 2 2 6 3 4" xfId="19554"/>
    <cellStyle name="Normal 3 3 4 2 2 6 3 4 2" xfId="49466"/>
    <cellStyle name="Normal 3 3 4 2 2 6 3 5" xfId="38714"/>
    <cellStyle name="Normal 3 3 4 2 2 6 4" xfId="8804"/>
    <cellStyle name="Normal 3 3 4 2 2 6 4 2" xfId="8805"/>
    <cellStyle name="Normal 3 3 4 2 2 6 4 2 2" xfId="27034"/>
    <cellStyle name="Normal 3 3 4 2 2 6 4 2 2 2" xfId="56946"/>
    <cellStyle name="Normal 3 3 4 2 2 6 4 2 3" xfId="38719"/>
    <cellStyle name="Normal 3 3 4 2 2 6 4 3" xfId="19556"/>
    <cellStyle name="Normal 3 3 4 2 2 6 4 3 2" xfId="49468"/>
    <cellStyle name="Normal 3 3 4 2 2 6 4 4" xfId="38718"/>
    <cellStyle name="Normal 3 3 4 2 2 6 5" xfId="8806"/>
    <cellStyle name="Normal 3 3 4 2 2 6 5 2" xfId="27027"/>
    <cellStyle name="Normal 3 3 4 2 2 6 5 2 2" xfId="56939"/>
    <cellStyle name="Normal 3 3 4 2 2 6 5 3" xfId="38720"/>
    <cellStyle name="Normal 3 3 4 2 2 6 6" xfId="19549"/>
    <cellStyle name="Normal 3 3 4 2 2 6 6 2" xfId="49461"/>
    <cellStyle name="Normal 3 3 4 2 2 6 7" xfId="38705"/>
    <cellStyle name="Normal 3 3 4 2 2 7" xfId="8807"/>
    <cellStyle name="Normal 3 3 4 2 2 7 2" xfId="8808"/>
    <cellStyle name="Normal 3 3 4 2 2 7 2 2" xfId="8809"/>
    <cellStyle name="Normal 3 3 4 2 2 7 2 2 2" xfId="8810"/>
    <cellStyle name="Normal 3 3 4 2 2 7 2 2 2 2" xfId="27037"/>
    <cellStyle name="Normal 3 3 4 2 2 7 2 2 2 2 2" xfId="56949"/>
    <cellStyle name="Normal 3 3 4 2 2 7 2 2 2 3" xfId="38724"/>
    <cellStyle name="Normal 3 3 4 2 2 7 2 2 3" xfId="19559"/>
    <cellStyle name="Normal 3 3 4 2 2 7 2 2 3 2" xfId="49471"/>
    <cellStyle name="Normal 3 3 4 2 2 7 2 2 4" xfId="38723"/>
    <cellStyle name="Normal 3 3 4 2 2 7 2 3" xfId="8811"/>
    <cellStyle name="Normal 3 3 4 2 2 7 2 3 2" xfId="27036"/>
    <cellStyle name="Normal 3 3 4 2 2 7 2 3 2 2" xfId="56948"/>
    <cellStyle name="Normal 3 3 4 2 2 7 2 3 3" xfId="38725"/>
    <cellStyle name="Normal 3 3 4 2 2 7 2 4" xfId="19558"/>
    <cellStyle name="Normal 3 3 4 2 2 7 2 4 2" xfId="49470"/>
    <cellStyle name="Normal 3 3 4 2 2 7 2 5" xfId="38722"/>
    <cellStyle name="Normal 3 3 4 2 2 7 3" xfId="8812"/>
    <cellStyle name="Normal 3 3 4 2 2 7 3 2" xfId="8813"/>
    <cellStyle name="Normal 3 3 4 2 2 7 3 2 2" xfId="27038"/>
    <cellStyle name="Normal 3 3 4 2 2 7 3 2 2 2" xfId="56950"/>
    <cellStyle name="Normal 3 3 4 2 2 7 3 2 3" xfId="38727"/>
    <cellStyle name="Normal 3 3 4 2 2 7 3 3" xfId="19560"/>
    <cellStyle name="Normal 3 3 4 2 2 7 3 3 2" xfId="49472"/>
    <cellStyle name="Normal 3 3 4 2 2 7 3 4" xfId="38726"/>
    <cellStyle name="Normal 3 3 4 2 2 7 4" xfId="8814"/>
    <cellStyle name="Normal 3 3 4 2 2 7 4 2" xfId="27035"/>
    <cellStyle name="Normal 3 3 4 2 2 7 4 2 2" xfId="56947"/>
    <cellStyle name="Normal 3 3 4 2 2 7 4 3" xfId="38728"/>
    <cellStyle name="Normal 3 3 4 2 2 7 5" xfId="19557"/>
    <cellStyle name="Normal 3 3 4 2 2 7 5 2" xfId="49469"/>
    <cellStyle name="Normal 3 3 4 2 2 7 6" xfId="38721"/>
    <cellStyle name="Normal 3 3 4 2 2 8" xfId="8815"/>
    <cellStyle name="Normal 3 3 4 2 2 8 2" xfId="8816"/>
    <cellStyle name="Normal 3 3 4 2 2 8 2 2" xfId="8817"/>
    <cellStyle name="Normal 3 3 4 2 2 8 2 2 2" xfId="8818"/>
    <cellStyle name="Normal 3 3 4 2 2 8 2 2 2 2" xfId="27041"/>
    <cellStyle name="Normal 3 3 4 2 2 8 2 2 2 2 2" xfId="56953"/>
    <cellStyle name="Normal 3 3 4 2 2 8 2 2 2 3" xfId="38732"/>
    <cellStyle name="Normal 3 3 4 2 2 8 2 2 3" xfId="19563"/>
    <cellStyle name="Normal 3 3 4 2 2 8 2 2 3 2" xfId="49475"/>
    <cellStyle name="Normal 3 3 4 2 2 8 2 2 4" xfId="38731"/>
    <cellStyle name="Normal 3 3 4 2 2 8 2 3" xfId="8819"/>
    <cellStyle name="Normal 3 3 4 2 2 8 2 3 2" xfId="27040"/>
    <cellStyle name="Normal 3 3 4 2 2 8 2 3 2 2" xfId="56952"/>
    <cellStyle name="Normal 3 3 4 2 2 8 2 3 3" xfId="38733"/>
    <cellStyle name="Normal 3 3 4 2 2 8 2 4" xfId="19562"/>
    <cellStyle name="Normal 3 3 4 2 2 8 2 4 2" xfId="49474"/>
    <cellStyle name="Normal 3 3 4 2 2 8 2 5" xfId="38730"/>
    <cellStyle name="Normal 3 3 4 2 2 8 3" xfId="8820"/>
    <cellStyle name="Normal 3 3 4 2 2 8 3 2" xfId="8821"/>
    <cellStyle name="Normal 3 3 4 2 2 8 3 2 2" xfId="27042"/>
    <cellStyle name="Normal 3 3 4 2 2 8 3 2 2 2" xfId="56954"/>
    <cellStyle name="Normal 3 3 4 2 2 8 3 2 3" xfId="38735"/>
    <cellStyle name="Normal 3 3 4 2 2 8 3 3" xfId="19564"/>
    <cellStyle name="Normal 3 3 4 2 2 8 3 3 2" xfId="49476"/>
    <cellStyle name="Normal 3 3 4 2 2 8 3 4" xfId="38734"/>
    <cellStyle name="Normal 3 3 4 2 2 8 4" xfId="8822"/>
    <cellStyle name="Normal 3 3 4 2 2 8 4 2" xfId="27039"/>
    <cellStyle name="Normal 3 3 4 2 2 8 4 2 2" xfId="56951"/>
    <cellStyle name="Normal 3 3 4 2 2 8 4 3" xfId="38736"/>
    <cellStyle name="Normal 3 3 4 2 2 8 5" xfId="19561"/>
    <cellStyle name="Normal 3 3 4 2 2 8 5 2" xfId="49473"/>
    <cellStyle name="Normal 3 3 4 2 2 8 6" xfId="38729"/>
    <cellStyle name="Normal 3 3 4 2 2 9" xfId="8823"/>
    <cellStyle name="Normal 3 3 4 2 2 9 2" xfId="8824"/>
    <cellStyle name="Normal 3 3 4 2 2 9 2 2" xfId="8825"/>
    <cellStyle name="Normal 3 3 4 2 2 9 2 2 2" xfId="27044"/>
    <cellStyle name="Normal 3 3 4 2 2 9 2 2 2 2" xfId="56956"/>
    <cellStyle name="Normal 3 3 4 2 2 9 2 2 3" xfId="38739"/>
    <cellStyle name="Normal 3 3 4 2 2 9 2 3" xfId="19566"/>
    <cellStyle name="Normal 3 3 4 2 2 9 2 3 2" xfId="49478"/>
    <cellStyle name="Normal 3 3 4 2 2 9 2 4" xfId="38738"/>
    <cellStyle name="Normal 3 3 4 2 2 9 3" xfId="8826"/>
    <cellStyle name="Normal 3 3 4 2 2 9 3 2" xfId="27043"/>
    <cellStyle name="Normal 3 3 4 2 2 9 3 2 2" xfId="56955"/>
    <cellStyle name="Normal 3 3 4 2 2 9 3 3" xfId="38740"/>
    <cellStyle name="Normal 3 3 4 2 2 9 4" xfId="19565"/>
    <cellStyle name="Normal 3 3 4 2 2 9 4 2" xfId="49477"/>
    <cellStyle name="Normal 3 3 4 2 2 9 5" xfId="38737"/>
    <cellStyle name="Normal 3 3 4 2 3" xfId="200"/>
    <cellStyle name="Normal 3 3 4 2 3 10" xfId="8827"/>
    <cellStyle name="Normal 3 3 4 2 3 10 2" xfId="8828"/>
    <cellStyle name="Normal 3 3 4 2 3 10 2 2" xfId="27045"/>
    <cellStyle name="Normal 3 3 4 2 3 10 2 2 2" xfId="56957"/>
    <cellStyle name="Normal 3 3 4 2 3 10 2 3" xfId="38742"/>
    <cellStyle name="Normal 3 3 4 2 3 10 3" xfId="19567"/>
    <cellStyle name="Normal 3 3 4 2 3 10 3 2" xfId="49479"/>
    <cellStyle name="Normal 3 3 4 2 3 10 4" xfId="38741"/>
    <cellStyle name="Normal 3 3 4 2 3 11" xfId="8829"/>
    <cellStyle name="Normal 3 3 4 2 3 11 2" xfId="22664"/>
    <cellStyle name="Normal 3 3 4 2 3 11 2 2" xfId="52576"/>
    <cellStyle name="Normal 3 3 4 2 3 11 3" xfId="38743"/>
    <cellStyle name="Normal 3 3 4 2 3 12" xfId="15186"/>
    <cellStyle name="Normal 3 3 4 2 3 12 2" xfId="45098"/>
    <cellStyle name="Normal 3 3 4 2 3 13" xfId="30142"/>
    <cellStyle name="Normal 3 3 4 2 3 14" xfId="60055"/>
    <cellStyle name="Normal 3 3 4 2 3 2" xfId="450"/>
    <cellStyle name="Normal 3 3 4 2 3 2 2" xfId="8830"/>
    <cellStyle name="Normal 3 3 4 2 3 2 2 2" xfId="8831"/>
    <cellStyle name="Normal 3 3 4 2 3 2 2 2 2" xfId="8832"/>
    <cellStyle name="Normal 3 3 4 2 3 2 2 2 2 2" xfId="8833"/>
    <cellStyle name="Normal 3 3 4 2 3 2 2 2 2 2 2" xfId="27048"/>
    <cellStyle name="Normal 3 3 4 2 3 2 2 2 2 2 2 2" xfId="56960"/>
    <cellStyle name="Normal 3 3 4 2 3 2 2 2 2 2 3" xfId="38747"/>
    <cellStyle name="Normal 3 3 4 2 3 2 2 2 2 3" xfId="19570"/>
    <cellStyle name="Normal 3 3 4 2 3 2 2 2 2 3 2" xfId="49482"/>
    <cellStyle name="Normal 3 3 4 2 3 2 2 2 2 4" xfId="38746"/>
    <cellStyle name="Normal 3 3 4 2 3 2 2 2 3" xfId="8834"/>
    <cellStyle name="Normal 3 3 4 2 3 2 2 2 3 2" xfId="27047"/>
    <cellStyle name="Normal 3 3 4 2 3 2 2 2 3 2 2" xfId="56959"/>
    <cellStyle name="Normal 3 3 4 2 3 2 2 2 3 3" xfId="38748"/>
    <cellStyle name="Normal 3 3 4 2 3 2 2 2 4" xfId="19569"/>
    <cellStyle name="Normal 3 3 4 2 3 2 2 2 4 2" xfId="49481"/>
    <cellStyle name="Normal 3 3 4 2 3 2 2 2 5" xfId="38745"/>
    <cellStyle name="Normal 3 3 4 2 3 2 2 3" xfId="8835"/>
    <cellStyle name="Normal 3 3 4 2 3 2 2 3 2" xfId="8836"/>
    <cellStyle name="Normal 3 3 4 2 3 2 2 3 2 2" xfId="27049"/>
    <cellStyle name="Normal 3 3 4 2 3 2 2 3 2 2 2" xfId="56961"/>
    <cellStyle name="Normal 3 3 4 2 3 2 2 3 2 3" xfId="38750"/>
    <cellStyle name="Normal 3 3 4 2 3 2 2 3 3" xfId="19571"/>
    <cellStyle name="Normal 3 3 4 2 3 2 2 3 3 2" xfId="49483"/>
    <cellStyle name="Normal 3 3 4 2 3 2 2 3 4" xfId="38749"/>
    <cellStyle name="Normal 3 3 4 2 3 2 2 4" xfId="8837"/>
    <cellStyle name="Normal 3 3 4 2 3 2 2 4 2" xfId="27046"/>
    <cellStyle name="Normal 3 3 4 2 3 2 2 4 2 2" xfId="56958"/>
    <cellStyle name="Normal 3 3 4 2 3 2 2 4 3" xfId="38751"/>
    <cellStyle name="Normal 3 3 4 2 3 2 2 5" xfId="19568"/>
    <cellStyle name="Normal 3 3 4 2 3 2 2 5 2" xfId="49480"/>
    <cellStyle name="Normal 3 3 4 2 3 2 2 6" xfId="38744"/>
    <cellStyle name="Normal 3 3 4 2 3 2 3" xfId="8838"/>
    <cellStyle name="Normal 3 3 4 2 3 2 3 2" xfId="8839"/>
    <cellStyle name="Normal 3 3 4 2 3 2 3 2 2" xfId="8840"/>
    <cellStyle name="Normal 3 3 4 2 3 2 3 2 2 2" xfId="8841"/>
    <cellStyle name="Normal 3 3 4 2 3 2 3 2 2 2 2" xfId="27052"/>
    <cellStyle name="Normal 3 3 4 2 3 2 3 2 2 2 2 2" xfId="56964"/>
    <cellStyle name="Normal 3 3 4 2 3 2 3 2 2 2 3" xfId="38755"/>
    <cellStyle name="Normal 3 3 4 2 3 2 3 2 2 3" xfId="19574"/>
    <cellStyle name="Normal 3 3 4 2 3 2 3 2 2 3 2" xfId="49486"/>
    <cellStyle name="Normal 3 3 4 2 3 2 3 2 2 4" xfId="38754"/>
    <cellStyle name="Normal 3 3 4 2 3 2 3 2 3" xfId="8842"/>
    <cellStyle name="Normal 3 3 4 2 3 2 3 2 3 2" xfId="27051"/>
    <cellStyle name="Normal 3 3 4 2 3 2 3 2 3 2 2" xfId="56963"/>
    <cellStyle name="Normal 3 3 4 2 3 2 3 2 3 3" xfId="38756"/>
    <cellStyle name="Normal 3 3 4 2 3 2 3 2 4" xfId="19573"/>
    <cellStyle name="Normal 3 3 4 2 3 2 3 2 4 2" xfId="49485"/>
    <cellStyle name="Normal 3 3 4 2 3 2 3 2 5" xfId="38753"/>
    <cellStyle name="Normal 3 3 4 2 3 2 3 3" xfId="8843"/>
    <cellStyle name="Normal 3 3 4 2 3 2 3 3 2" xfId="8844"/>
    <cellStyle name="Normal 3 3 4 2 3 2 3 3 2 2" xfId="27053"/>
    <cellStyle name="Normal 3 3 4 2 3 2 3 3 2 2 2" xfId="56965"/>
    <cellStyle name="Normal 3 3 4 2 3 2 3 3 2 3" xfId="38758"/>
    <cellStyle name="Normal 3 3 4 2 3 2 3 3 3" xfId="19575"/>
    <cellStyle name="Normal 3 3 4 2 3 2 3 3 3 2" xfId="49487"/>
    <cellStyle name="Normal 3 3 4 2 3 2 3 3 4" xfId="38757"/>
    <cellStyle name="Normal 3 3 4 2 3 2 3 4" xfId="8845"/>
    <cellStyle name="Normal 3 3 4 2 3 2 3 4 2" xfId="27050"/>
    <cellStyle name="Normal 3 3 4 2 3 2 3 4 2 2" xfId="56962"/>
    <cellStyle name="Normal 3 3 4 2 3 2 3 4 3" xfId="38759"/>
    <cellStyle name="Normal 3 3 4 2 3 2 3 5" xfId="19572"/>
    <cellStyle name="Normal 3 3 4 2 3 2 3 5 2" xfId="49484"/>
    <cellStyle name="Normal 3 3 4 2 3 2 3 6" xfId="38752"/>
    <cellStyle name="Normal 3 3 4 2 3 2 4" xfId="8846"/>
    <cellStyle name="Normal 3 3 4 2 3 2 4 2" xfId="8847"/>
    <cellStyle name="Normal 3 3 4 2 3 2 4 2 2" xfId="8848"/>
    <cellStyle name="Normal 3 3 4 2 3 2 4 2 2 2" xfId="27055"/>
    <cellStyle name="Normal 3 3 4 2 3 2 4 2 2 2 2" xfId="56967"/>
    <cellStyle name="Normal 3 3 4 2 3 2 4 2 2 3" xfId="38762"/>
    <cellStyle name="Normal 3 3 4 2 3 2 4 2 3" xfId="19577"/>
    <cellStyle name="Normal 3 3 4 2 3 2 4 2 3 2" xfId="49489"/>
    <cellStyle name="Normal 3 3 4 2 3 2 4 2 4" xfId="38761"/>
    <cellStyle name="Normal 3 3 4 2 3 2 4 3" xfId="8849"/>
    <cellStyle name="Normal 3 3 4 2 3 2 4 3 2" xfId="27054"/>
    <cellStyle name="Normal 3 3 4 2 3 2 4 3 2 2" xfId="56966"/>
    <cellStyle name="Normal 3 3 4 2 3 2 4 3 3" xfId="38763"/>
    <cellStyle name="Normal 3 3 4 2 3 2 4 4" xfId="19576"/>
    <cellStyle name="Normal 3 3 4 2 3 2 4 4 2" xfId="49488"/>
    <cellStyle name="Normal 3 3 4 2 3 2 4 5" xfId="38760"/>
    <cellStyle name="Normal 3 3 4 2 3 2 5" xfId="8850"/>
    <cellStyle name="Normal 3 3 4 2 3 2 5 2" xfId="8851"/>
    <cellStyle name="Normal 3 3 4 2 3 2 5 2 2" xfId="27056"/>
    <cellStyle name="Normal 3 3 4 2 3 2 5 2 2 2" xfId="56968"/>
    <cellStyle name="Normal 3 3 4 2 3 2 5 2 3" xfId="38765"/>
    <cellStyle name="Normal 3 3 4 2 3 2 5 3" xfId="19578"/>
    <cellStyle name="Normal 3 3 4 2 3 2 5 3 2" xfId="49490"/>
    <cellStyle name="Normal 3 3 4 2 3 2 5 4" xfId="38764"/>
    <cellStyle name="Normal 3 3 4 2 3 2 6" xfId="8852"/>
    <cellStyle name="Normal 3 3 4 2 3 2 6 2" xfId="22913"/>
    <cellStyle name="Normal 3 3 4 2 3 2 6 2 2" xfId="52825"/>
    <cellStyle name="Normal 3 3 4 2 3 2 6 3" xfId="38766"/>
    <cellStyle name="Normal 3 3 4 2 3 2 7" xfId="15435"/>
    <cellStyle name="Normal 3 3 4 2 3 2 7 2" xfId="45347"/>
    <cellStyle name="Normal 3 3 4 2 3 2 8" xfId="30391"/>
    <cellStyle name="Normal 3 3 4 2 3 3" xfId="328"/>
    <cellStyle name="Normal 3 3 4 2 3 3 2" xfId="8853"/>
    <cellStyle name="Normal 3 3 4 2 3 3 2 2" xfId="8854"/>
    <cellStyle name="Normal 3 3 4 2 3 3 2 2 2" xfId="8855"/>
    <cellStyle name="Normal 3 3 4 2 3 3 2 2 2 2" xfId="8856"/>
    <cellStyle name="Normal 3 3 4 2 3 3 2 2 2 2 2" xfId="27059"/>
    <cellStyle name="Normal 3 3 4 2 3 3 2 2 2 2 2 2" xfId="56971"/>
    <cellStyle name="Normal 3 3 4 2 3 3 2 2 2 2 3" xfId="38770"/>
    <cellStyle name="Normal 3 3 4 2 3 3 2 2 2 3" xfId="19581"/>
    <cellStyle name="Normal 3 3 4 2 3 3 2 2 2 3 2" xfId="49493"/>
    <cellStyle name="Normal 3 3 4 2 3 3 2 2 2 4" xfId="38769"/>
    <cellStyle name="Normal 3 3 4 2 3 3 2 2 3" xfId="8857"/>
    <cellStyle name="Normal 3 3 4 2 3 3 2 2 3 2" xfId="27058"/>
    <cellStyle name="Normal 3 3 4 2 3 3 2 2 3 2 2" xfId="56970"/>
    <cellStyle name="Normal 3 3 4 2 3 3 2 2 3 3" xfId="38771"/>
    <cellStyle name="Normal 3 3 4 2 3 3 2 2 4" xfId="19580"/>
    <cellStyle name="Normal 3 3 4 2 3 3 2 2 4 2" xfId="49492"/>
    <cellStyle name="Normal 3 3 4 2 3 3 2 2 5" xfId="38768"/>
    <cellStyle name="Normal 3 3 4 2 3 3 2 3" xfId="8858"/>
    <cellStyle name="Normal 3 3 4 2 3 3 2 3 2" xfId="8859"/>
    <cellStyle name="Normal 3 3 4 2 3 3 2 3 2 2" xfId="27060"/>
    <cellStyle name="Normal 3 3 4 2 3 3 2 3 2 2 2" xfId="56972"/>
    <cellStyle name="Normal 3 3 4 2 3 3 2 3 2 3" xfId="38773"/>
    <cellStyle name="Normal 3 3 4 2 3 3 2 3 3" xfId="19582"/>
    <cellStyle name="Normal 3 3 4 2 3 3 2 3 3 2" xfId="49494"/>
    <cellStyle name="Normal 3 3 4 2 3 3 2 3 4" xfId="38772"/>
    <cellStyle name="Normal 3 3 4 2 3 3 2 4" xfId="8860"/>
    <cellStyle name="Normal 3 3 4 2 3 3 2 4 2" xfId="27057"/>
    <cellStyle name="Normal 3 3 4 2 3 3 2 4 2 2" xfId="56969"/>
    <cellStyle name="Normal 3 3 4 2 3 3 2 4 3" xfId="38774"/>
    <cellStyle name="Normal 3 3 4 2 3 3 2 5" xfId="19579"/>
    <cellStyle name="Normal 3 3 4 2 3 3 2 5 2" xfId="49491"/>
    <cellStyle name="Normal 3 3 4 2 3 3 2 6" xfId="38767"/>
    <cellStyle name="Normal 3 3 4 2 3 3 3" xfId="8861"/>
    <cellStyle name="Normal 3 3 4 2 3 3 3 2" xfId="8862"/>
    <cellStyle name="Normal 3 3 4 2 3 3 3 2 2" xfId="8863"/>
    <cellStyle name="Normal 3 3 4 2 3 3 3 2 2 2" xfId="8864"/>
    <cellStyle name="Normal 3 3 4 2 3 3 3 2 2 2 2" xfId="27063"/>
    <cellStyle name="Normal 3 3 4 2 3 3 3 2 2 2 2 2" xfId="56975"/>
    <cellStyle name="Normal 3 3 4 2 3 3 3 2 2 2 3" xfId="38778"/>
    <cellStyle name="Normal 3 3 4 2 3 3 3 2 2 3" xfId="19585"/>
    <cellStyle name="Normal 3 3 4 2 3 3 3 2 2 3 2" xfId="49497"/>
    <cellStyle name="Normal 3 3 4 2 3 3 3 2 2 4" xfId="38777"/>
    <cellStyle name="Normal 3 3 4 2 3 3 3 2 3" xfId="8865"/>
    <cellStyle name="Normal 3 3 4 2 3 3 3 2 3 2" xfId="27062"/>
    <cellStyle name="Normal 3 3 4 2 3 3 3 2 3 2 2" xfId="56974"/>
    <cellStyle name="Normal 3 3 4 2 3 3 3 2 3 3" xfId="38779"/>
    <cellStyle name="Normal 3 3 4 2 3 3 3 2 4" xfId="19584"/>
    <cellStyle name="Normal 3 3 4 2 3 3 3 2 4 2" xfId="49496"/>
    <cellStyle name="Normal 3 3 4 2 3 3 3 2 5" xfId="38776"/>
    <cellStyle name="Normal 3 3 4 2 3 3 3 3" xfId="8866"/>
    <cellStyle name="Normal 3 3 4 2 3 3 3 3 2" xfId="8867"/>
    <cellStyle name="Normal 3 3 4 2 3 3 3 3 2 2" xfId="27064"/>
    <cellStyle name="Normal 3 3 4 2 3 3 3 3 2 2 2" xfId="56976"/>
    <cellStyle name="Normal 3 3 4 2 3 3 3 3 2 3" xfId="38781"/>
    <cellStyle name="Normal 3 3 4 2 3 3 3 3 3" xfId="19586"/>
    <cellStyle name="Normal 3 3 4 2 3 3 3 3 3 2" xfId="49498"/>
    <cellStyle name="Normal 3 3 4 2 3 3 3 3 4" xfId="38780"/>
    <cellStyle name="Normal 3 3 4 2 3 3 3 4" xfId="8868"/>
    <cellStyle name="Normal 3 3 4 2 3 3 3 4 2" xfId="27061"/>
    <cellStyle name="Normal 3 3 4 2 3 3 3 4 2 2" xfId="56973"/>
    <cellStyle name="Normal 3 3 4 2 3 3 3 4 3" xfId="38782"/>
    <cellStyle name="Normal 3 3 4 2 3 3 3 5" xfId="19583"/>
    <cellStyle name="Normal 3 3 4 2 3 3 3 5 2" xfId="49495"/>
    <cellStyle name="Normal 3 3 4 2 3 3 3 6" xfId="38775"/>
    <cellStyle name="Normal 3 3 4 2 3 3 4" xfId="8869"/>
    <cellStyle name="Normal 3 3 4 2 3 3 4 2" xfId="8870"/>
    <cellStyle name="Normal 3 3 4 2 3 3 4 2 2" xfId="8871"/>
    <cellStyle name="Normal 3 3 4 2 3 3 4 2 2 2" xfId="27066"/>
    <cellStyle name="Normal 3 3 4 2 3 3 4 2 2 2 2" xfId="56978"/>
    <cellStyle name="Normal 3 3 4 2 3 3 4 2 2 3" xfId="38785"/>
    <cellStyle name="Normal 3 3 4 2 3 3 4 2 3" xfId="19588"/>
    <cellStyle name="Normal 3 3 4 2 3 3 4 2 3 2" xfId="49500"/>
    <cellStyle name="Normal 3 3 4 2 3 3 4 2 4" xfId="38784"/>
    <cellStyle name="Normal 3 3 4 2 3 3 4 3" xfId="8872"/>
    <cellStyle name="Normal 3 3 4 2 3 3 4 3 2" xfId="27065"/>
    <cellStyle name="Normal 3 3 4 2 3 3 4 3 2 2" xfId="56977"/>
    <cellStyle name="Normal 3 3 4 2 3 3 4 3 3" xfId="38786"/>
    <cellStyle name="Normal 3 3 4 2 3 3 4 4" xfId="19587"/>
    <cellStyle name="Normal 3 3 4 2 3 3 4 4 2" xfId="49499"/>
    <cellStyle name="Normal 3 3 4 2 3 3 4 5" xfId="38783"/>
    <cellStyle name="Normal 3 3 4 2 3 3 5" xfId="8873"/>
    <cellStyle name="Normal 3 3 4 2 3 3 5 2" xfId="8874"/>
    <cellStyle name="Normal 3 3 4 2 3 3 5 2 2" xfId="27067"/>
    <cellStyle name="Normal 3 3 4 2 3 3 5 2 2 2" xfId="56979"/>
    <cellStyle name="Normal 3 3 4 2 3 3 5 2 3" xfId="38788"/>
    <cellStyle name="Normal 3 3 4 2 3 3 5 3" xfId="19589"/>
    <cellStyle name="Normal 3 3 4 2 3 3 5 3 2" xfId="49501"/>
    <cellStyle name="Normal 3 3 4 2 3 3 5 4" xfId="38787"/>
    <cellStyle name="Normal 3 3 4 2 3 3 6" xfId="8875"/>
    <cellStyle name="Normal 3 3 4 2 3 3 6 2" xfId="22792"/>
    <cellStyle name="Normal 3 3 4 2 3 3 6 2 2" xfId="52704"/>
    <cellStyle name="Normal 3 3 4 2 3 3 6 3" xfId="38789"/>
    <cellStyle name="Normal 3 3 4 2 3 3 7" xfId="15314"/>
    <cellStyle name="Normal 3 3 4 2 3 3 7 2" xfId="45226"/>
    <cellStyle name="Normal 3 3 4 2 3 3 8" xfId="30270"/>
    <cellStyle name="Normal 3 3 4 2 3 4" xfId="575"/>
    <cellStyle name="Normal 3 3 4 2 3 4 2" xfId="8876"/>
    <cellStyle name="Normal 3 3 4 2 3 4 2 2" xfId="8877"/>
    <cellStyle name="Normal 3 3 4 2 3 4 2 2 2" xfId="8878"/>
    <cellStyle name="Normal 3 3 4 2 3 4 2 2 2 2" xfId="8879"/>
    <cellStyle name="Normal 3 3 4 2 3 4 2 2 2 2 2" xfId="27070"/>
    <cellStyle name="Normal 3 3 4 2 3 4 2 2 2 2 2 2" xfId="56982"/>
    <cellStyle name="Normal 3 3 4 2 3 4 2 2 2 2 3" xfId="38793"/>
    <cellStyle name="Normal 3 3 4 2 3 4 2 2 2 3" xfId="19592"/>
    <cellStyle name="Normal 3 3 4 2 3 4 2 2 2 3 2" xfId="49504"/>
    <cellStyle name="Normal 3 3 4 2 3 4 2 2 2 4" xfId="38792"/>
    <cellStyle name="Normal 3 3 4 2 3 4 2 2 3" xfId="8880"/>
    <cellStyle name="Normal 3 3 4 2 3 4 2 2 3 2" xfId="27069"/>
    <cellStyle name="Normal 3 3 4 2 3 4 2 2 3 2 2" xfId="56981"/>
    <cellStyle name="Normal 3 3 4 2 3 4 2 2 3 3" xfId="38794"/>
    <cellStyle name="Normal 3 3 4 2 3 4 2 2 4" xfId="19591"/>
    <cellStyle name="Normal 3 3 4 2 3 4 2 2 4 2" xfId="49503"/>
    <cellStyle name="Normal 3 3 4 2 3 4 2 2 5" xfId="38791"/>
    <cellStyle name="Normal 3 3 4 2 3 4 2 3" xfId="8881"/>
    <cellStyle name="Normal 3 3 4 2 3 4 2 3 2" xfId="8882"/>
    <cellStyle name="Normal 3 3 4 2 3 4 2 3 2 2" xfId="27071"/>
    <cellStyle name="Normal 3 3 4 2 3 4 2 3 2 2 2" xfId="56983"/>
    <cellStyle name="Normal 3 3 4 2 3 4 2 3 2 3" xfId="38796"/>
    <cellStyle name="Normal 3 3 4 2 3 4 2 3 3" xfId="19593"/>
    <cellStyle name="Normal 3 3 4 2 3 4 2 3 3 2" xfId="49505"/>
    <cellStyle name="Normal 3 3 4 2 3 4 2 3 4" xfId="38795"/>
    <cellStyle name="Normal 3 3 4 2 3 4 2 4" xfId="8883"/>
    <cellStyle name="Normal 3 3 4 2 3 4 2 4 2" xfId="27068"/>
    <cellStyle name="Normal 3 3 4 2 3 4 2 4 2 2" xfId="56980"/>
    <cellStyle name="Normal 3 3 4 2 3 4 2 4 3" xfId="38797"/>
    <cellStyle name="Normal 3 3 4 2 3 4 2 5" xfId="19590"/>
    <cellStyle name="Normal 3 3 4 2 3 4 2 5 2" xfId="49502"/>
    <cellStyle name="Normal 3 3 4 2 3 4 2 6" xfId="38790"/>
    <cellStyle name="Normal 3 3 4 2 3 4 3" xfId="8884"/>
    <cellStyle name="Normal 3 3 4 2 3 4 3 2" xfId="8885"/>
    <cellStyle name="Normal 3 3 4 2 3 4 3 2 2" xfId="8886"/>
    <cellStyle name="Normal 3 3 4 2 3 4 3 2 2 2" xfId="27073"/>
    <cellStyle name="Normal 3 3 4 2 3 4 3 2 2 2 2" xfId="56985"/>
    <cellStyle name="Normal 3 3 4 2 3 4 3 2 2 3" xfId="38800"/>
    <cellStyle name="Normal 3 3 4 2 3 4 3 2 3" xfId="19595"/>
    <cellStyle name="Normal 3 3 4 2 3 4 3 2 3 2" xfId="49507"/>
    <cellStyle name="Normal 3 3 4 2 3 4 3 2 4" xfId="38799"/>
    <cellStyle name="Normal 3 3 4 2 3 4 3 3" xfId="8887"/>
    <cellStyle name="Normal 3 3 4 2 3 4 3 3 2" xfId="27072"/>
    <cellStyle name="Normal 3 3 4 2 3 4 3 3 2 2" xfId="56984"/>
    <cellStyle name="Normal 3 3 4 2 3 4 3 3 3" xfId="38801"/>
    <cellStyle name="Normal 3 3 4 2 3 4 3 4" xfId="19594"/>
    <cellStyle name="Normal 3 3 4 2 3 4 3 4 2" xfId="49506"/>
    <cellStyle name="Normal 3 3 4 2 3 4 3 5" xfId="38798"/>
    <cellStyle name="Normal 3 3 4 2 3 4 4" xfId="8888"/>
    <cellStyle name="Normal 3 3 4 2 3 4 4 2" xfId="8889"/>
    <cellStyle name="Normal 3 3 4 2 3 4 4 2 2" xfId="27074"/>
    <cellStyle name="Normal 3 3 4 2 3 4 4 2 2 2" xfId="56986"/>
    <cellStyle name="Normal 3 3 4 2 3 4 4 2 3" xfId="38803"/>
    <cellStyle name="Normal 3 3 4 2 3 4 4 3" xfId="19596"/>
    <cellStyle name="Normal 3 3 4 2 3 4 4 3 2" xfId="49508"/>
    <cellStyle name="Normal 3 3 4 2 3 4 4 4" xfId="38802"/>
    <cellStyle name="Normal 3 3 4 2 3 4 5" xfId="8890"/>
    <cellStyle name="Normal 3 3 4 2 3 4 5 2" xfId="23038"/>
    <cellStyle name="Normal 3 3 4 2 3 4 5 2 2" xfId="52950"/>
    <cellStyle name="Normal 3 3 4 2 3 4 5 3" xfId="38804"/>
    <cellStyle name="Normal 3 3 4 2 3 4 6" xfId="15560"/>
    <cellStyle name="Normal 3 3 4 2 3 4 6 2" xfId="45472"/>
    <cellStyle name="Normal 3 3 4 2 3 4 7" xfId="30516"/>
    <cellStyle name="Normal 3 3 4 2 3 5" xfId="700"/>
    <cellStyle name="Normal 3 3 4 2 3 5 2" xfId="8891"/>
    <cellStyle name="Normal 3 3 4 2 3 5 2 2" xfId="8892"/>
    <cellStyle name="Normal 3 3 4 2 3 5 2 2 2" xfId="8893"/>
    <cellStyle name="Normal 3 3 4 2 3 5 2 2 2 2" xfId="8894"/>
    <cellStyle name="Normal 3 3 4 2 3 5 2 2 2 2 2" xfId="27077"/>
    <cellStyle name="Normal 3 3 4 2 3 5 2 2 2 2 2 2" xfId="56989"/>
    <cellStyle name="Normal 3 3 4 2 3 5 2 2 2 2 3" xfId="38808"/>
    <cellStyle name="Normal 3 3 4 2 3 5 2 2 2 3" xfId="19599"/>
    <cellStyle name="Normal 3 3 4 2 3 5 2 2 2 3 2" xfId="49511"/>
    <cellStyle name="Normal 3 3 4 2 3 5 2 2 2 4" xfId="38807"/>
    <cellStyle name="Normal 3 3 4 2 3 5 2 2 3" xfId="8895"/>
    <cellStyle name="Normal 3 3 4 2 3 5 2 2 3 2" xfId="27076"/>
    <cellStyle name="Normal 3 3 4 2 3 5 2 2 3 2 2" xfId="56988"/>
    <cellStyle name="Normal 3 3 4 2 3 5 2 2 3 3" xfId="38809"/>
    <cellStyle name="Normal 3 3 4 2 3 5 2 2 4" xfId="19598"/>
    <cellStyle name="Normal 3 3 4 2 3 5 2 2 4 2" xfId="49510"/>
    <cellStyle name="Normal 3 3 4 2 3 5 2 2 5" xfId="38806"/>
    <cellStyle name="Normal 3 3 4 2 3 5 2 3" xfId="8896"/>
    <cellStyle name="Normal 3 3 4 2 3 5 2 3 2" xfId="8897"/>
    <cellStyle name="Normal 3 3 4 2 3 5 2 3 2 2" xfId="27078"/>
    <cellStyle name="Normal 3 3 4 2 3 5 2 3 2 2 2" xfId="56990"/>
    <cellStyle name="Normal 3 3 4 2 3 5 2 3 2 3" xfId="38811"/>
    <cellStyle name="Normal 3 3 4 2 3 5 2 3 3" xfId="19600"/>
    <cellStyle name="Normal 3 3 4 2 3 5 2 3 3 2" xfId="49512"/>
    <cellStyle name="Normal 3 3 4 2 3 5 2 3 4" xfId="38810"/>
    <cellStyle name="Normal 3 3 4 2 3 5 2 4" xfId="8898"/>
    <cellStyle name="Normal 3 3 4 2 3 5 2 4 2" xfId="27075"/>
    <cellStyle name="Normal 3 3 4 2 3 5 2 4 2 2" xfId="56987"/>
    <cellStyle name="Normal 3 3 4 2 3 5 2 4 3" xfId="38812"/>
    <cellStyle name="Normal 3 3 4 2 3 5 2 5" xfId="19597"/>
    <cellStyle name="Normal 3 3 4 2 3 5 2 5 2" xfId="49509"/>
    <cellStyle name="Normal 3 3 4 2 3 5 2 6" xfId="38805"/>
    <cellStyle name="Normal 3 3 4 2 3 5 3" xfId="8899"/>
    <cellStyle name="Normal 3 3 4 2 3 5 3 2" xfId="8900"/>
    <cellStyle name="Normal 3 3 4 2 3 5 3 2 2" xfId="8901"/>
    <cellStyle name="Normal 3 3 4 2 3 5 3 2 2 2" xfId="27080"/>
    <cellStyle name="Normal 3 3 4 2 3 5 3 2 2 2 2" xfId="56992"/>
    <cellStyle name="Normal 3 3 4 2 3 5 3 2 2 3" xfId="38815"/>
    <cellStyle name="Normal 3 3 4 2 3 5 3 2 3" xfId="19602"/>
    <cellStyle name="Normal 3 3 4 2 3 5 3 2 3 2" xfId="49514"/>
    <cellStyle name="Normal 3 3 4 2 3 5 3 2 4" xfId="38814"/>
    <cellStyle name="Normal 3 3 4 2 3 5 3 3" xfId="8902"/>
    <cellStyle name="Normal 3 3 4 2 3 5 3 3 2" xfId="27079"/>
    <cellStyle name="Normal 3 3 4 2 3 5 3 3 2 2" xfId="56991"/>
    <cellStyle name="Normal 3 3 4 2 3 5 3 3 3" xfId="38816"/>
    <cellStyle name="Normal 3 3 4 2 3 5 3 4" xfId="19601"/>
    <cellStyle name="Normal 3 3 4 2 3 5 3 4 2" xfId="49513"/>
    <cellStyle name="Normal 3 3 4 2 3 5 3 5" xfId="38813"/>
    <cellStyle name="Normal 3 3 4 2 3 5 4" xfId="8903"/>
    <cellStyle name="Normal 3 3 4 2 3 5 4 2" xfId="8904"/>
    <cellStyle name="Normal 3 3 4 2 3 5 4 2 2" xfId="27081"/>
    <cellStyle name="Normal 3 3 4 2 3 5 4 2 2 2" xfId="56993"/>
    <cellStyle name="Normal 3 3 4 2 3 5 4 2 3" xfId="38818"/>
    <cellStyle name="Normal 3 3 4 2 3 5 4 3" xfId="19603"/>
    <cellStyle name="Normal 3 3 4 2 3 5 4 3 2" xfId="49515"/>
    <cellStyle name="Normal 3 3 4 2 3 5 4 4" xfId="38817"/>
    <cellStyle name="Normal 3 3 4 2 3 5 5" xfId="8905"/>
    <cellStyle name="Normal 3 3 4 2 3 5 5 2" xfId="23163"/>
    <cellStyle name="Normal 3 3 4 2 3 5 5 2 2" xfId="53075"/>
    <cellStyle name="Normal 3 3 4 2 3 5 5 3" xfId="38819"/>
    <cellStyle name="Normal 3 3 4 2 3 5 6" xfId="15685"/>
    <cellStyle name="Normal 3 3 4 2 3 5 6 2" xfId="45597"/>
    <cellStyle name="Normal 3 3 4 2 3 5 7" xfId="30641"/>
    <cellStyle name="Normal 3 3 4 2 3 6" xfId="8906"/>
    <cellStyle name="Normal 3 3 4 2 3 6 2" xfId="8907"/>
    <cellStyle name="Normal 3 3 4 2 3 6 2 2" xfId="8908"/>
    <cellStyle name="Normal 3 3 4 2 3 6 2 2 2" xfId="8909"/>
    <cellStyle name="Normal 3 3 4 2 3 6 2 2 2 2" xfId="8910"/>
    <cellStyle name="Normal 3 3 4 2 3 6 2 2 2 2 2" xfId="27085"/>
    <cellStyle name="Normal 3 3 4 2 3 6 2 2 2 2 2 2" xfId="56997"/>
    <cellStyle name="Normal 3 3 4 2 3 6 2 2 2 2 3" xfId="38824"/>
    <cellStyle name="Normal 3 3 4 2 3 6 2 2 2 3" xfId="19607"/>
    <cellStyle name="Normal 3 3 4 2 3 6 2 2 2 3 2" xfId="49519"/>
    <cellStyle name="Normal 3 3 4 2 3 6 2 2 2 4" xfId="38823"/>
    <cellStyle name="Normal 3 3 4 2 3 6 2 2 3" xfId="8911"/>
    <cellStyle name="Normal 3 3 4 2 3 6 2 2 3 2" xfId="27084"/>
    <cellStyle name="Normal 3 3 4 2 3 6 2 2 3 2 2" xfId="56996"/>
    <cellStyle name="Normal 3 3 4 2 3 6 2 2 3 3" xfId="38825"/>
    <cellStyle name="Normal 3 3 4 2 3 6 2 2 4" xfId="19606"/>
    <cellStyle name="Normal 3 3 4 2 3 6 2 2 4 2" xfId="49518"/>
    <cellStyle name="Normal 3 3 4 2 3 6 2 2 5" xfId="38822"/>
    <cellStyle name="Normal 3 3 4 2 3 6 2 3" xfId="8912"/>
    <cellStyle name="Normal 3 3 4 2 3 6 2 3 2" xfId="8913"/>
    <cellStyle name="Normal 3 3 4 2 3 6 2 3 2 2" xfId="27086"/>
    <cellStyle name="Normal 3 3 4 2 3 6 2 3 2 2 2" xfId="56998"/>
    <cellStyle name="Normal 3 3 4 2 3 6 2 3 2 3" xfId="38827"/>
    <cellStyle name="Normal 3 3 4 2 3 6 2 3 3" xfId="19608"/>
    <cellStyle name="Normal 3 3 4 2 3 6 2 3 3 2" xfId="49520"/>
    <cellStyle name="Normal 3 3 4 2 3 6 2 3 4" xfId="38826"/>
    <cellStyle name="Normal 3 3 4 2 3 6 2 4" xfId="8914"/>
    <cellStyle name="Normal 3 3 4 2 3 6 2 4 2" xfId="27083"/>
    <cellStyle name="Normal 3 3 4 2 3 6 2 4 2 2" xfId="56995"/>
    <cellStyle name="Normal 3 3 4 2 3 6 2 4 3" xfId="38828"/>
    <cellStyle name="Normal 3 3 4 2 3 6 2 5" xfId="19605"/>
    <cellStyle name="Normal 3 3 4 2 3 6 2 5 2" xfId="49517"/>
    <cellStyle name="Normal 3 3 4 2 3 6 2 6" xfId="38821"/>
    <cellStyle name="Normal 3 3 4 2 3 6 3" xfId="8915"/>
    <cellStyle name="Normal 3 3 4 2 3 6 3 2" xfId="8916"/>
    <cellStyle name="Normal 3 3 4 2 3 6 3 2 2" xfId="8917"/>
    <cellStyle name="Normal 3 3 4 2 3 6 3 2 2 2" xfId="27088"/>
    <cellStyle name="Normal 3 3 4 2 3 6 3 2 2 2 2" xfId="57000"/>
    <cellStyle name="Normal 3 3 4 2 3 6 3 2 2 3" xfId="38831"/>
    <cellStyle name="Normal 3 3 4 2 3 6 3 2 3" xfId="19610"/>
    <cellStyle name="Normal 3 3 4 2 3 6 3 2 3 2" xfId="49522"/>
    <cellStyle name="Normal 3 3 4 2 3 6 3 2 4" xfId="38830"/>
    <cellStyle name="Normal 3 3 4 2 3 6 3 3" xfId="8918"/>
    <cellStyle name="Normal 3 3 4 2 3 6 3 3 2" xfId="27087"/>
    <cellStyle name="Normal 3 3 4 2 3 6 3 3 2 2" xfId="56999"/>
    <cellStyle name="Normal 3 3 4 2 3 6 3 3 3" xfId="38832"/>
    <cellStyle name="Normal 3 3 4 2 3 6 3 4" xfId="19609"/>
    <cellStyle name="Normal 3 3 4 2 3 6 3 4 2" xfId="49521"/>
    <cellStyle name="Normal 3 3 4 2 3 6 3 5" xfId="38829"/>
    <cellStyle name="Normal 3 3 4 2 3 6 4" xfId="8919"/>
    <cellStyle name="Normal 3 3 4 2 3 6 4 2" xfId="8920"/>
    <cellStyle name="Normal 3 3 4 2 3 6 4 2 2" xfId="27089"/>
    <cellStyle name="Normal 3 3 4 2 3 6 4 2 2 2" xfId="57001"/>
    <cellStyle name="Normal 3 3 4 2 3 6 4 2 3" xfId="38834"/>
    <cellStyle name="Normal 3 3 4 2 3 6 4 3" xfId="19611"/>
    <cellStyle name="Normal 3 3 4 2 3 6 4 3 2" xfId="49523"/>
    <cellStyle name="Normal 3 3 4 2 3 6 4 4" xfId="38833"/>
    <cellStyle name="Normal 3 3 4 2 3 6 5" xfId="8921"/>
    <cellStyle name="Normal 3 3 4 2 3 6 5 2" xfId="27082"/>
    <cellStyle name="Normal 3 3 4 2 3 6 5 2 2" xfId="56994"/>
    <cellStyle name="Normal 3 3 4 2 3 6 5 3" xfId="38835"/>
    <cellStyle name="Normal 3 3 4 2 3 6 6" xfId="19604"/>
    <cellStyle name="Normal 3 3 4 2 3 6 6 2" xfId="49516"/>
    <cellStyle name="Normal 3 3 4 2 3 6 7" xfId="38820"/>
    <cellStyle name="Normal 3 3 4 2 3 7" xfId="8922"/>
    <cellStyle name="Normal 3 3 4 2 3 7 2" xfId="8923"/>
    <cellStyle name="Normal 3 3 4 2 3 7 2 2" xfId="8924"/>
    <cellStyle name="Normal 3 3 4 2 3 7 2 2 2" xfId="8925"/>
    <cellStyle name="Normal 3 3 4 2 3 7 2 2 2 2" xfId="27092"/>
    <cellStyle name="Normal 3 3 4 2 3 7 2 2 2 2 2" xfId="57004"/>
    <cellStyle name="Normal 3 3 4 2 3 7 2 2 2 3" xfId="38839"/>
    <cellStyle name="Normal 3 3 4 2 3 7 2 2 3" xfId="19614"/>
    <cellStyle name="Normal 3 3 4 2 3 7 2 2 3 2" xfId="49526"/>
    <cellStyle name="Normal 3 3 4 2 3 7 2 2 4" xfId="38838"/>
    <cellStyle name="Normal 3 3 4 2 3 7 2 3" xfId="8926"/>
    <cellStyle name="Normal 3 3 4 2 3 7 2 3 2" xfId="27091"/>
    <cellStyle name="Normal 3 3 4 2 3 7 2 3 2 2" xfId="57003"/>
    <cellStyle name="Normal 3 3 4 2 3 7 2 3 3" xfId="38840"/>
    <cellStyle name="Normal 3 3 4 2 3 7 2 4" xfId="19613"/>
    <cellStyle name="Normal 3 3 4 2 3 7 2 4 2" xfId="49525"/>
    <cellStyle name="Normal 3 3 4 2 3 7 2 5" xfId="38837"/>
    <cellStyle name="Normal 3 3 4 2 3 7 3" xfId="8927"/>
    <cellStyle name="Normal 3 3 4 2 3 7 3 2" xfId="8928"/>
    <cellStyle name="Normal 3 3 4 2 3 7 3 2 2" xfId="27093"/>
    <cellStyle name="Normal 3 3 4 2 3 7 3 2 2 2" xfId="57005"/>
    <cellStyle name="Normal 3 3 4 2 3 7 3 2 3" xfId="38842"/>
    <cellStyle name="Normal 3 3 4 2 3 7 3 3" xfId="19615"/>
    <cellStyle name="Normal 3 3 4 2 3 7 3 3 2" xfId="49527"/>
    <cellStyle name="Normal 3 3 4 2 3 7 3 4" xfId="38841"/>
    <cellStyle name="Normal 3 3 4 2 3 7 4" xfId="8929"/>
    <cellStyle name="Normal 3 3 4 2 3 7 4 2" xfId="27090"/>
    <cellStyle name="Normal 3 3 4 2 3 7 4 2 2" xfId="57002"/>
    <cellStyle name="Normal 3 3 4 2 3 7 4 3" xfId="38843"/>
    <cellStyle name="Normal 3 3 4 2 3 7 5" xfId="19612"/>
    <cellStyle name="Normal 3 3 4 2 3 7 5 2" xfId="49524"/>
    <cellStyle name="Normal 3 3 4 2 3 7 6" xfId="38836"/>
    <cellStyle name="Normal 3 3 4 2 3 8" xfId="8930"/>
    <cellStyle name="Normal 3 3 4 2 3 8 2" xfId="8931"/>
    <cellStyle name="Normal 3 3 4 2 3 8 2 2" xfId="8932"/>
    <cellStyle name="Normal 3 3 4 2 3 8 2 2 2" xfId="8933"/>
    <cellStyle name="Normal 3 3 4 2 3 8 2 2 2 2" xfId="27096"/>
    <cellStyle name="Normal 3 3 4 2 3 8 2 2 2 2 2" xfId="57008"/>
    <cellStyle name="Normal 3 3 4 2 3 8 2 2 2 3" xfId="38847"/>
    <cellStyle name="Normal 3 3 4 2 3 8 2 2 3" xfId="19618"/>
    <cellStyle name="Normal 3 3 4 2 3 8 2 2 3 2" xfId="49530"/>
    <cellStyle name="Normal 3 3 4 2 3 8 2 2 4" xfId="38846"/>
    <cellStyle name="Normal 3 3 4 2 3 8 2 3" xfId="8934"/>
    <cellStyle name="Normal 3 3 4 2 3 8 2 3 2" xfId="27095"/>
    <cellStyle name="Normal 3 3 4 2 3 8 2 3 2 2" xfId="57007"/>
    <cellStyle name="Normal 3 3 4 2 3 8 2 3 3" xfId="38848"/>
    <cellStyle name="Normal 3 3 4 2 3 8 2 4" xfId="19617"/>
    <cellStyle name="Normal 3 3 4 2 3 8 2 4 2" xfId="49529"/>
    <cellStyle name="Normal 3 3 4 2 3 8 2 5" xfId="38845"/>
    <cellStyle name="Normal 3 3 4 2 3 8 3" xfId="8935"/>
    <cellStyle name="Normal 3 3 4 2 3 8 3 2" xfId="8936"/>
    <cellStyle name="Normal 3 3 4 2 3 8 3 2 2" xfId="27097"/>
    <cellStyle name="Normal 3 3 4 2 3 8 3 2 2 2" xfId="57009"/>
    <cellStyle name="Normal 3 3 4 2 3 8 3 2 3" xfId="38850"/>
    <cellStyle name="Normal 3 3 4 2 3 8 3 3" xfId="19619"/>
    <cellStyle name="Normal 3 3 4 2 3 8 3 3 2" xfId="49531"/>
    <cellStyle name="Normal 3 3 4 2 3 8 3 4" xfId="38849"/>
    <cellStyle name="Normal 3 3 4 2 3 8 4" xfId="8937"/>
    <cellStyle name="Normal 3 3 4 2 3 8 4 2" xfId="27094"/>
    <cellStyle name="Normal 3 3 4 2 3 8 4 2 2" xfId="57006"/>
    <cellStyle name="Normal 3 3 4 2 3 8 4 3" xfId="38851"/>
    <cellStyle name="Normal 3 3 4 2 3 8 5" xfId="19616"/>
    <cellStyle name="Normal 3 3 4 2 3 8 5 2" xfId="49528"/>
    <cellStyle name="Normal 3 3 4 2 3 8 6" xfId="38844"/>
    <cellStyle name="Normal 3 3 4 2 3 9" xfId="8938"/>
    <cellStyle name="Normal 3 3 4 2 3 9 2" xfId="8939"/>
    <cellStyle name="Normal 3 3 4 2 3 9 2 2" xfId="8940"/>
    <cellStyle name="Normal 3 3 4 2 3 9 2 2 2" xfId="27099"/>
    <cellStyle name="Normal 3 3 4 2 3 9 2 2 2 2" xfId="57011"/>
    <cellStyle name="Normal 3 3 4 2 3 9 2 2 3" xfId="38854"/>
    <cellStyle name="Normal 3 3 4 2 3 9 2 3" xfId="19621"/>
    <cellStyle name="Normal 3 3 4 2 3 9 2 3 2" xfId="49533"/>
    <cellStyle name="Normal 3 3 4 2 3 9 2 4" xfId="38853"/>
    <cellStyle name="Normal 3 3 4 2 3 9 3" xfId="8941"/>
    <cellStyle name="Normal 3 3 4 2 3 9 3 2" xfId="27098"/>
    <cellStyle name="Normal 3 3 4 2 3 9 3 2 2" xfId="57010"/>
    <cellStyle name="Normal 3 3 4 2 3 9 3 3" xfId="38855"/>
    <cellStyle name="Normal 3 3 4 2 3 9 4" xfId="19620"/>
    <cellStyle name="Normal 3 3 4 2 3 9 4 2" xfId="49532"/>
    <cellStyle name="Normal 3 3 4 2 3 9 5" xfId="38852"/>
    <cellStyle name="Normal 3 3 4 2 4" xfId="368"/>
    <cellStyle name="Normal 3 3 4 2 4 2" xfId="8942"/>
    <cellStyle name="Normal 3 3 4 2 4 2 2" xfId="8943"/>
    <cellStyle name="Normal 3 3 4 2 4 2 2 2" xfId="8944"/>
    <cellStyle name="Normal 3 3 4 2 4 2 2 2 2" xfId="8945"/>
    <cellStyle name="Normal 3 3 4 2 4 2 2 2 2 2" xfId="27102"/>
    <cellStyle name="Normal 3 3 4 2 4 2 2 2 2 2 2" xfId="57014"/>
    <cellStyle name="Normal 3 3 4 2 4 2 2 2 2 3" xfId="38859"/>
    <cellStyle name="Normal 3 3 4 2 4 2 2 2 3" xfId="19624"/>
    <cellStyle name="Normal 3 3 4 2 4 2 2 2 3 2" xfId="49536"/>
    <cellStyle name="Normal 3 3 4 2 4 2 2 2 4" xfId="38858"/>
    <cellStyle name="Normal 3 3 4 2 4 2 2 3" xfId="8946"/>
    <cellStyle name="Normal 3 3 4 2 4 2 2 3 2" xfId="27101"/>
    <cellStyle name="Normal 3 3 4 2 4 2 2 3 2 2" xfId="57013"/>
    <cellStyle name="Normal 3 3 4 2 4 2 2 3 3" xfId="38860"/>
    <cellStyle name="Normal 3 3 4 2 4 2 2 4" xfId="19623"/>
    <cellStyle name="Normal 3 3 4 2 4 2 2 4 2" xfId="49535"/>
    <cellStyle name="Normal 3 3 4 2 4 2 2 5" xfId="38857"/>
    <cellStyle name="Normal 3 3 4 2 4 2 3" xfId="8947"/>
    <cellStyle name="Normal 3 3 4 2 4 2 3 2" xfId="8948"/>
    <cellStyle name="Normal 3 3 4 2 4 2 3 2 2" xfId="27103"/>
    <cellStyle name="Normal 3 3 4 2 4 2 3 2 2 2" xfId="57015"/>
    <cellStyle name="Normal 3 3 4 2 4 2 3 2 3" xfId="38862"/>
    <cellStyle name="Normal 3 3 4 2 4 2 3 3" xfId="19625"/>
    <cellStyle name="Normal 3 3 4 2 4 2 3 3 2" xfId="49537"/>
    <cellStyle name="Normal 3 3 4 2 4 2 3 4" xfId="38861"/>
    <cellStyle name="Normal 3 3 4 2 4 2 4" xfId="8949"/>
    <cellStyle name="Normal 3 3 4 2 4 2 4 2" xfId="27100"/>
    <cellStyle name="Normal 3 3 4 2 4 2 4 2 2" xfId="57012"/>
    <cellStyle name="Normal 3 3 4 2 4 2 4 3" xfId="38863"/>
    <cellStyle name="Normal 3 3 4 2 4 2 5" xfId="19622"/>
    <cellStyle name="Normal 3 3 4 2 4 2 5 2" xfId="49534"/>
    <cellStyle name="Normal 3 3 4 2 4 2 6" xfId="38856"/>
    <cellStyle name="Normal 3 3 4 2 4 3" xfId="8950"/>
    <cellStyle name="Normal 3 3 4 2 4 3 2" xfId="8951"/>
    <cellStyle name="Normal 3 3 4 2 4 3 2 2" xfId="8952"/>
    <cellStyle name="Normal 3 3 4 2 4 3 2 2 2" xfId="8953"/>
    <cellStyle name="Normal 3 3 4 2 4 3 2 2 2 2" xfId="27106"/>
    <cellStyle name="Normal 3 3 4 2 4 3 2 2 2 2 2" xfId="57018"/>
    <cellStyle name="Normal 3 3 4 2 4 3 2 2 2 3" xfId="38867"/>
    <cellStyle name="Normal 3 3 4 2 4 3 2 2 3" xfId="19628"/>
    <cellStyle name="Normal 3 3 4 2 4 3 2 2 3 2" xfId="49540"/>
    <cellStyle name="Normal 3 3 4 2 4 3 2 2 4" xfId="38866"/>
    <cellStyle name="Normal 3 3 4 2 4 3 2 3" xfId="8954"/>
    <cellStyle name="Normal 3 3 4 2 4 3 2 3 2" xfId="27105"/>
    <cellStyle name="Normal 3 3 4 2 4 3 2 3 2 2" xfId="57017"/>
    <cellStyle name="Normal 3 3 4 2 4 3 2 3 3" xfId="38868"/>
    <cellStyle name="Normal 3 3 4 2 4 3 2 4" xfId="19627"/>
    <cellStyle name="Normal 3 3 4 2 4 3 2 4 2" xfId="49539"/>
    <cellStyle name="Normal 3 3 4 2 4 3 2 5" xfId="38865"/>
    <cellStyle name="Normal 3 3 4 2 4 3 3" xfId="8955"/>
    <cellStyle name="Normal 3 3 4 2 4 3 3 2" xfId="8956"/>
    <cellStyle name="Normal 3 3 4 2 4 3 3 2 2" xfId="27107"/>
    <cellStyle name="Normal 3 3 4 2 4 3 3 2 2 2" xfId="57019"/>
    <cellStyle name="Normal 3 3 4 2 4 3 3 2 3" xfId="38870"/>
    <cellStyle name="Normal 3 3 4 2 4 3 3 3" xfId="19629"/>
    <cellStyle name="Normal 3 3 4 2 4 3 3 3 2" xfId="49541"/>
    <cellStyle name="Normal 3 3 4 2 4 3 3 4" xfId="38869"/>
    <cellStyle name="Normal 3 3 4 2 4 3 4" xfId="8957"/>
    <cellStyle name="Normal 3 3 4 2 4 3 4 2" xfId="27104"/>
    <cellStyle name="Normal 3 3 4 2 4 3 4 2 2" xfId="57016"/>
    <cellStyle name="Normal 3 3 4 2 4 3 4 3" xfId="38871"/>
    <cellStyle name="Normal 3 3 4 2 4 3 5" xfId="19626"/>
    <cellStyle name="Normal 3 3 4 2 4 3 5 2" xfId="49538"/>
    <cellStyle name="Normal 3 3 4 2 4 3 6" xfId="38864"/>
    <cellStyle name="Normal 3 3 4 2 4 4" xfId="8958"/>
    <cellStyle name="Normal 3 3 4 2 4 4 2" xfId="8959"/>
    <cellStyle name="Normal 3 3 4 2 4 4 2 2" xfId="8960"/>
    <cellStyle name="Normal 3 3 4 2 4 4 2 2 2" xfId="27109"/>
    <cellStyle name="Normal 3 3 4 2 4 4 2 2 2 2" xfId="57021"/>
    <cellStyle name="Normal 3 3 4 2 4 4 2 2 3" xfId="38874"/>
    <cellStyle name="Normal 3 3 4 2 4 4 2 3" xfId="19631"/>
    <cellStyle name="Normal 3 3 4 2 4 4 2 3 2" xfId="49543"/>
    <cellStyle name="Normal 3 3 4 2 4 4 2 4" xfId="38873"/>
    <cellStyle name="Normal 3 3 4 2 4 4 3" xfId="8961"/>
    <cellStyle name="Normal 3 3 4 2 4 4 3 2" xfId="27108"/>
    <cellStyle name="Normal 3 3 4 2 4 4 3 2 2" xfId="57020"/>
    <cellStyle name="Normal 3 3 4 2 4 4 3 3" xfId="38875"/>
    <cellStyle name="Normal 3 3 4 2 4 4 4" xfId="19630"/>
    <cellStyle name="Normal 3 3 4 2 4 4 4 2" xfId="49542"/>
    <cellStyle name="Normal 3 3 4 2 4 4 5" xfId="38872"/>
    <cellStyle name="Normal 3 3 4 2 4 5" xfId="8962"/>
    <cellStyle name="Normal 3 3 4 2 4 5 2" xfId="8963"/>
    <cellStyle name="Normal 3 3 4 2 4 5 2 2" xfId="27110"/>
    <cellStyle name="Normal 3 3 4 2 4 5 2 2 2" xfId="57022"/>
    <cellStyle name="Normal 3 3 4 2 4 5 2 3" xfId="38877"/>
    <cellStyle name="Normal 3 3 4 2 4 5 3" xfId="19632"/>
    <cellStyle name="Normal 3 3 4 2 4 5 3 2" xfId="49544"/>
    <cellStyle name="Normal 3 3 4 2 4 5 4" xfId="38876"/>
    <cellStyle name="Normal 3 3 4 2 4 6" xfId="8964"/>
    <cellStyle name="Normal 3 3 4 2 4 6 2" xfId="22832"/>
    <cellStyle name="Normal 3 3 4 2 4 6 2 2" xfId="52744"/>
    <cellStyle name="Normal 3 3 4 2 4 6 3" xfId="38878"/>
    <cellStyle name="Normal 3 3 4 2 4 7" xfId="15354"/>
    <cellStyle name="Normal 3 3 4 2 4 7 2" xfId="45266"/>
    <cellStyle name="Normal 3 3 4 2 4 8" xfId="30310"/>
    <cellStyle name="Normal 3 3 4 2 5" xfId="240"/>
    <cellStyle name="Normal 3 3 4 2 5 2" xfId="8965"/>
    <cellStyle name="Normal 3 3 4 2 5 2 2" xfId="8966"/>
    <cellStyle name="Normal 3 3 4 2 5 2 2 2" xfId="8967"/>
    <cellStyle name="Normal 3 3 4 2 5 2 2 2 2" xfId="8968"/>
    <cellStyle name="Normal 3 3 4 2 5 2 2 2 2 2" xfId="27113"/>
    <cellStyle name="Normal 3 3 4 2 5 2 2 2 2 2 2" xfId="57025"/>
    <cellStyle name="Normal 3 3 4 2 5 2 2 2 2 3" xfId="38882"/>
    <cellStyle name="Normal 3 3 4 2 5 2 2 2 3" xfId="19635"/>
    <cellStyle name="Normal 3 3 4 2 5 2 2 2 3 2" xfId="49547"/>
    <cellStyle name="Normal 3 3 4 2 5 2 2 2 4" xfId="38881"/>
    <cellStyle name="Normal 3 3 4 2 5 2 2 3" xfId="8969"/>
    <cellStyle name="Normal 3 3 4 2 5 2 2 3 2" xfId="27112"/>
    <cellStyle name="Normal 3 3 4 2 5 2 2 3 2 2" xfId="57024"/>
    <cellStyle name="Normal 3 3 4 2 5 2 2 3 3" xfId="38883"/>
    <cellStyle name="Normal 3 3 4 2 5 2 2 4" xfId="19634"/>
    <cellStyle name="Normal 3 3 4 2 5 2 2 4 2" xfId="49546"/>
    <cellStyle name="Normal 3 3 4 2 5 2 2 5" xfId="38880"/>
    <cellStyle name="Normal 3 3 4 2 5 2 3" xfId="8970"/>
    <cellStyle name="Normal 3 3 4 2 5 2 3 2" xfId="8971"/>
    <cellStyle name="Normal 3 3 4 2 5 2 3 2 2" xfId="27114"/>
    <cellStyle name="Normal 3 3 4 2 5 2 3 2 2 2" xfId="57026"/>
    <cellStyle name="Normal 3 3 4 2 5 2 3 2 3" xfId="38885"/>
    <cellStyle name="Normal 3 3 4 2 5 2 3 3" xfId="19636"/>
    <cellStyle name="Normal 3 3 4 2 5 2 3 3 2" xfId="49548"/>
    <cellStyle name="Normal 3 3 4 2 5 2 3 4" xfId="38884"/>
    <cellStyle name="Normal 3 3 4 2 5 2 4" xfId="8972"/>
    <cellStyle name="Normal 3 3 4 2 5 2 4 2" xfId="27111"/>
    <cellStyle name="Normal 3 3 4 2 5 2 4 2 2" xfId="57023"/>
    <cellStyle name="Normal 3 3 4 2 5 2 4 3" xfId="38886"/>
    <cellStyle name="Normal 3 3 4 2 5 2 5" xfId="19633"/>
    <cellStyle name="Normal 3 3 4 2 5 2 5 2" xfId="49545"/>
    <cellStyle name="Normal 3 3 4 2 5 2 6" xfId="38879"/>
    <cellStyle name="Normal 3 3 4 2 5 3" xfId="8973"/>
    <cellStyle name="Normal 3 3 4 2 5 3 2" xfId="8974"/>
    <cellStyle name="Normal 3 3 4 2 5 3 2 2" xfId="8975"/>
    <cellStyle name="Normal 3 3 4 2 5 3 2 2 2" xfId="8976"/>
    <cellStyle name="Normal 3 3 4 2 5 3 2 2 2 2" xfId="27117"/>
    <cellStyle name="Normal 3 3 4 2 5 3 2 2 2 2 2" xfId="57029"/>
    <cellStyle name="Normal 3 3 4 2 5 3 2 2 2 3" xfId="38890"/>
    <cellStyle name="Normal 3 3 4 2 5 3 2 2 3" xfId="19639"/>
    <cellStyle name="Normal 3 3 4 2 5 3 2 2 3 2" xfId="49551"/>
    <cellStyle name="Normal 3 3 4 2 5 3 2 2 4" xfId="38889"/>
    <cellStyle name="Normal 3 3 4 2 5 3 2 3" xfId="8977"/>
    <cellStyle name="Normal 3 3 4 2 5 3 2 3 2" xfId="27116"/>
    <cellStyle name="Normal 3 3 4 2 5 3 2 3 2 2" xfId="57028"/>
    <cellStyle name="Normal 3 3 4 2 5 3 2 3 3" xfId="38891"/>
    <cellStyle name="Normal 3 3 4 2 5 3 2 4" xfId="19638"/>
    <cellStyle name="Normal 3 3 4 2 5 3 2 4 2" xfId="49550"/>
    <cellStyle name="Normal 3 3 4 2 5 3 2 5" xfId="38888"/>
    <cellStyle name="Normal 3 3 4 2 5 3 3" xfId="8978"/>
    <cellStyle name="Normal 3 3 4 2 5 3 3 2" xfId="8979"/>
    <cellStyle name="Normal 3 3 4 2 5 3 3 2 2" xfId="27118"/>
    <cellStyle name="Normal 3 3 4 2 5 3 3 2 2 2" xfId="57030"/>
    <cellStyle name="Normal 3 3 4 2 5 3 3 2 3" xfId="38893"/>
    <cellStyle name="Normal 3 3 4 2 5 3 3 3" xfId="19640"/>
    <cellStyle name="Normal 3 3 4 2 5 3 3 3 2" xfId="49552"/>
    <cellStyle name="Normal 3 3 4 2 5 3 3 4" xfId="38892"/>
    <cellStyle name="Normal 3 3 4 2 5 3 4" xfId="8980"/>
    <cellStyle name="Normal 3 3 4 2 5 3 4 2" xfId="27115"/>
    <cellStyle name="Normal 3 3 4 2 5 3 4 2 2" xfId="57027"/>
    <cellStyle name="Normal 3 3 4 2 5 3 4 3" xfId="38894"/>
    <cellStyle name="Normal 3 3 4 2 5 3 5" xfId="19637"/>
    <cellStyle name="Normal 3 3 4 2 5 3 5 2" xfId="49549"/>
    <cellStyle name="Normal 3 3 4 2 5 3 6" xfId="38887"/>
    <cellStyle name="Normal 3 3 4 2 5 4" xfId="8981"/>
    <cellStyle name="Normal 3 3 4 2 5 4 2" xfId="8982"/>
    <cellStyle name="Normal 3 3 4 2 5 4 2 2" xfId="8983"/>
    <cellStyle name="Normal 3 3 4 2 5 4 2 2 2" xfId="27120"/>
    <cellStyle name="Normal 3 3 4 2 5 4 2 2 2 2" xfId="57032"/>
    <cellStyle name="Normal 3 3 4 2 5 4 2 2 3" xfId="38897"/>
    <cellStyle name="Normal 3 3 4 2 5 4 2 3" xfId="19642"/>
    <cellStyle name="Normal 3 3 4 2 5 4 2 3 2" xfId="49554"/>
    <cellStyle name="Normal 3 3 4 2 5 4 2 4" xfId="38896"/>
    <cellStyle name="Normal 3 3 4 2 5 4 3" xfId="8984"/>
    <cellStyle name="Normal 3 3 4 2 5 4 3 2" xfId="27119"/>
    <cellStyle name="Normal 3 3 4 2 5 4 3 2 2" xfId="57031"/>
    <cellStyle name="Normal 3 3 4 2 5 4 3 3" xfId="38898"/>
    <cellStyle name="Normal 3 3 4 2 5 4 4" xfId="19641"/>
    <cellStyle name="Normal 3 3 4 2 5 4 4 2" xfId="49553"/>
    <cellStyle name="Normal 3 3 4 2 5 4 5" xfId="38895"/>
    <cellStyle name="Normal 3 3 4 2 5 5" xfId="8985"/>
    <cellStyle name="Normal 3 3 4 2 5 5 2" xfId="8986"/>
    <cellStyle name="Normal 3 3 4 2 5 5 2 2" xfId="27121"/>
    <cellStyle name="Normal 3 3 4 2 5 5 2 2 2" xfId="57033"/>
    <cellStyle name="Normal 3 3 4 2 5 5 2 3" xfId="38900"/>
    <cellStyle name="Normal 3 3 4 2 5 5 3" xfId="19643"/>
    <cellStyle name="Normal 3 3 4 2 5 5 3 2" xfId="49555"/>
    <cellStyle name="Normal 3 3 4 2 5 5 4" xfId="38899"/>
    <cellStyle name="Normal 3 3 4 2 5 6" xfId="8987"/>
    <cellStyle name="Normal 3 3 4 2 5 6 2" xfId="22704"/>
    <cellStyle name="Normal 3 3 4 2 5 6 2 2" xfId="52616"/>
    <cellStyle name="Normal 3 3 4 2 5 6 3" xfId="38901"/>
    <cellStyle name="Normal 3 3 4 2 5 7" xfId="15226"/>
    <cellStyle name="Normal 3 3 4 2 5 7 2" xfId="45138"/>
    <cellStyle name="Normal 3 3 4 2 5 8" xfId="30182"/>
    <cellStyle name="Normal 3 3 4 2 6" xfId="494"/>
    <cellStyle name="Normal 3 3 4 2 6 2" xfId="8988"/>
    <cellStyle name="Normal 3 3 4 2 6 2 2" xfId="8989"/>
    <cellStyle name="Normal 3 3 4 2 6 2 2 2" xfId="8990"/>
    <cellStyle name="Normal 3 3 4 2 6 2 2 2 2" xfId="8991"/>
    <cellStyle name="Normal 3 3 4 2 6 2 2 2 2 2" xfId="27124"/>
    <cellStyle name="Normal 3 3 4 2 6 2 2 2 2 2 2" xfId="57036"/>
    <cellStyle name="Normal 3 3 4 2 6 2 2 2 2 3" xfId="38905"/>
    <cellStyle name="Normal 3 3 4 2 6 2 2 2 3" xfId="19646"/>
    <cellStyle name="Normal 3 3 4 2 6 2 2 2 3 2" xfId="49558"/>
    <cellStyle name="Normal 3 3 4 2 6 2 2 2 4" xfId="38904"/>
    <cellStyle name="Normal 3 3 4 2 6 2 2 3" xfId="8992"/>
    <cellStyle name="Normal 3 3 4 2 6 2 2 3 2" xfId="27123"/>
    <cellStyle name="Normal 3 3 4 2 6 2 2 3 2 2" xfId="57035"/>
    <cellStyle name="Normal 3 3 4 2 6 2 2 3 3" xfId="38906"/>
    <cellStyle name="Normal 3 3 4 2 6 2 2 4" xfId="19645"/>
    <cellStyle name="Normal 3 3 4 2 6 2 2 4 2" xfId="49557"/>
    <cellStyle name="Normal 3 3 4 2 6 2 2 5" xfId="38903"/>
    <cellStyle name="Normal 3 3 4 2 6 2 3" xfId="8993"/>
    <cellStyle name="Normal 3 3 4 2 6 2 3 2" xfId="8994"/>
    <cellStyle name="Normal 3 3 4 2 6 2 3 2 2" xfId="27125"/>
    <cellStyle name="Normal 3 3 4 2 6 2 3 2 2 2" xfId="57037"/>
    <cellStyle name="Normal 3 3 4 2 6 2 3 2 3" xfId="38908"/>
    <cellStyle name="Normal 3 3 4 2 6 2 3 3" xfId="19647"/>
    <cellStyle name="Normal 3 3 4 2 6 2 3 3 2" xfId="49559"/>
    <cellStyle name="Normal 3 3 4 2 6 2 3 4" xfId="38907"/>
    <cellStyle name="Normal 3 3 4 2 6 2 4" xfId="8995"/>
    <cellStyle name="Normal 3 3 4 2 6 2 4 2" xfId="27122"/>
    <cellStyle name="Normal 3 3 4 2 6 2 4 2 2" xfId="57034"/>
    <cellStyle name="Normal 3 3 4 2 6 2 4 3" xfId="38909"/>
    <cellStyle name="Normal 3 3 4 2 6 2 5" xfId="19644"/>
    <cellStyle name="Normal 3 3 4 2 6 2 5 2" xfId="49556"/>
    <cellStyle name="Normal 3 3 4 2 6 2 6" xfId="38902"/>
    <cellStyle name="Normal 3 3 4 2 6 3" xfId="8996"/>
    <cellStyle name="Normal 3 3 4 2 6 3 2" xfId="8997"/>
    <cellStyle name="Normal 3 3 4 2 6 3 2 2" xfId="8998"/>
    <cellStyle name="Normal 3 3 4 2 6 3 2 2 2" xfId="27127"/>
    <cellStyle name="Normal 3 3 4 2 6 3 2 2 2 2" xfId="57039"/>
    <cellStyle name="Normal 3 3 4 2 6 3 2 2 3" xfId="38912"/>
    <cellStyle name="Normal 3 3 4 2 6 3 2 3" xfId="19649"/>
    <cellStyle name="Normal 3 3 4 2 6 3 2 3 2" xfId="49561"/>
    <cellStyle name="Normal 3 3 4 2 6 3 2 4" xfId="38911"/>
    <cellStyle name="Normal 3 3 4 2 6 3 3" xfId="8999"/>
    <cellStyle name="Normal 3 3 4 2 6 3 3 2" xfId="27126"/>
    <cellStyle name="Normal 3 3 4 2 6 3 3 2 2" xfId="57038"/>
    <cellStyle name="Normal 3 3 4 2 6 3 3 3" xfId="38913"/>
    <cellStyle name="Normal 3 3 4 2 6 3 4" xfId="19648"/>
    <cellStyle name="Normal 3 3 4 2 6 3 4 2" xfId="49560"/>
    <cellStyle name="Normal 3 3 4 2 6 3 5" xfId="38910"/>
    <cellStyle name="Normal 3 3 4 2 6 4" xfId="9000"/>
    <cellStyle name="Normal 3 3 4 2 6 4 2" xfId="9001"/>
    <cellStyle name="Normal 3 3 4 2 6 4 2 2" xfId="27128"/>
    <cellStyle name="Normal 3 3 4 2 6 4 2 2 2" xfId="57040"/>
    <cellStyle name="Normal 3 3 4 2 6 4 2 3" xfId="38915"/>
    <cellStyle name="Normal 3 3 4 2 6 4 3" xfId="19650"/>
    <cellStyle name="Normal 3 3 4 2 6 4 3 2" xfId="49562"/>
    <cellStyle name="Normal 3 3 4 2 6 4 4" xfId="38914"/>
    <cellStyle name="Normal 3 3 4 2 6 5" xfId="9002"/>
    <cellStyle name="Normal 3 3 4 2 6 5 2" xfId="22957"/>
    <cellStyle name="Normal 3 3 4 2 6 5 2 2" xfId="52869"/>
    <cellStyle name="Normal 3 3 4 2 6 5 3" xfId="38916"/>
    <cellStyle name="Normal 3 3 4 2 6 6" xfId="15479"/>
    <cellStyle name="Normal 3 3 4 2 6 6 2" xfId="45391"/>
    <cellStyle name="Normal 3 3 4 2 6 7" xfId="30435"/>
    <cellStyle name="Normal 3 3 4 2 7" xfId="619"/>
    <cellStyle name="Normal 3 3 4 2 7 2" xfId="9003"/>
    <cellStyle name="Normal 3 3 4 2 7 2 2" xfId="9004"/>
    <cellStyle name="Normal 3 3 4 2 7 2 2 2" xfId="9005"/>
    <cellStyle name="Normal 3 3 4 2 7 2 2 2 2" xfId="9006"/>
    <cellStyle name="Normal 3 3 4 2 7 2 2 2 2 2" xfId="27131"/>
    <cellStyle name="Normal 3 3 4 2 7 2 2 2 2 2 2" xfId="57043"/>
    <cellStyle name="Normal 3 3 4 2 7 2 2 2 2 3" xfId="38920"/>
    <cellStyle name="Normal 3 3 4 2 7 2 2 2 3" xfId="19653"/>
    <cellStyle name="Normal 3 3 4 2 7 2 2 2 3 2" xfId="49565"/>
    <cellStyle name="Normal 3 3 4 2 7 2 2 2 4" xfId="38919"/>
    <cellStyle name="Normal 3 3 4 2 7 2 2 3" xfId="9007"/>
    <cellStyle name="Normal 3 3 4 2 7 2 2 3 2" xfId="27130"/>
    <cellStyle name="Normal 3 3 4 2 7 2 2 3 2 2" xfId="57042"/>
    <cellStyle name="Normal 3 3 4 2 7 2 2 3 3" xfId="38921"/>
    <cellStyle name="Normal 3 3 4 2 7 2 2 4" xfId="19652"/>
    <cellStyle name="Normal 3 3 4 2 7 2 2 4 2" xfId="49564"/>
    <cellStyle name="Normal 3 3 4 2 7 2 2 5" xfId="38918"/>
    <cellStyle name="Normal 3 3 4 2 7 2 3" xfId="9008"/>
    <cellStyle name="Normal 3 3 4 2 7 2 3 2" xfId="9009"/>
    <cellStyle name="Normal 3 3 4 2 7 2 3 2 2" xfId="27132"/>
    <cellStyle name="Normal 3 3 4 2 7 2 3 2 2 2" xfId="57044"/>
    <cellStyle name="Normal 3 3 4 2 7 2 3 2 3" xfId="38923"/>
    <cellStyle name="Normal 3 3 4 2 7 2 3 3" xfId="19654"/>
    <cellStyle name="Normal 3 3 4 2 7 2 3 3 2" xfId="49566"/>
    <cellStyle name="Normal 3 3 4 2 7 2 3 4" xfId="38922"/>
    <cellStyle name="Normal 3 3 4 2 7 2 4" xfId="9010"/>
    <cellStyle name="Normal 3 3 4 2 7 2 4 2" xfId="27129"/>
    <cellStyle name="Normal 3 3 4 2 7 2 4 2 2" xfId="57041"/>
    <cellStyle name="Normal 3 3 4 2 7 2 4 3" xfId="38924"/>
    <cellStyle name="Normal 3 3 4 2 7 2 5" xfId="19651"/>
    <cellStyle name="Normal 3 3 4 2 7 2 5 2" xfId="49563"/>
    <cellStyle name="Normal 3 3 4 2 7 2 6" xfId="38917"/>
    <cellStyle name="Normal 3 3 4 2 7 3" xfId="9011"/>
    <cellStyle name="Normal 3 3 4 2 7 3 2" xfId="9012"/>
    <cellStyle name="Normal 3 3 4 2 7 3 2 2" xfId="9013"/>
    <cellStyle name="Normal 3 3 4 2 7 3 2 2 2" xfId="27134"/>
    <cellStyle name="Normal 3 3 4 2 7 3 2 2 2 2" xfId="57046"/>
    <cellStyle name="Normal 3 3 4 2 7 3 2 2 3" xfId="38927"/>
    <cellStyle name="Normal 3 3 4 2 7 3 2 3" xfId="19656"/>
    <cellStyle name="Normal 3 3 4 2 7 3 2 3 2" xfId="49568"/>
    <cellStyle name="Normal 3 3 4 2 7 3 2 4" xfId="38926"/>
    <cellStyle name="Normal 3 3 4 2 7 3 3" xfId="9014"/>
    <cellStyle name="Normal 3 3 4 2 7 3 3 2" xfId="27133"/>
    <cellStyle name="Normal 3 3 4 2 7 3 3 2 2" xfId="57045"/>
    <cellStyle name="Normal 3 3 4 2 7 3 3 3" xfId="38928"/>
    <cellStyle name="Normal 3 3 4 2 7 3 4" xfId="19655"/>
    <cellStyle name="Normal 3 3 4 2 7 3 4 2" xfId="49567"/>
    <cellStyle name="Normal 3 3 4 2 7 3 5" xfId="38925"/>
    <cellStyle name="Normal 3 3 4 2 7 4" xfId="9015"/>
    <cellStyle name="Normal 3 3 4 2 7 4 2" xfId="9016"/>
    <cellStyle name="Normal 3 3 4 2 7 4 2 2" xfId="27135"/>
    <cellStyle name="Normal 3 3 4 2 7 4 2 2 2" xfId="57047"/>
    <cellStyle name="Normal 3 3 4 2 7 4 2 3" xfId="38930"/>
    <cellStyle name="Normal 3 3 4 2 7 4 3" xfId="19657"/>
    <cellStyle name="Normal 3 3 4 2 7 4 3 2" xfId="49569"/>
    <cellStyle name="Normal 3 3 4 2 7 4 4" xfId="38929"/>
    <cellStyle name="Normal 3 3 4 2 7 5" xfId="9017"/>
    <cellStyle name="Normal 3 3 4 2 7 5 2" xfId="23082"/>
    <cellStyle name="Normal 3 3 4 2 7 5 2 2" xfId="52994"/>
    <cellStyle name="Normal 3 3 4 2 7 5 3" xfId="38931"/>
    <cellStyle name="Normal 3 3 4 2 7 6" xfId="15604"/>
    <cellStyle name="Normal 3 3 4 2 7 6 2" xfId="45516"/>
    <cellStyle name="Normal 3 3 4 2 7 7" xfId="30560"/>
    <cellStyle name="Normal 3 3 4 2 8" xfId="9018"/>
    <cellStyle name="Normal 3 3 4 2 8 2" xfId="9019"/>
    <cellStyle name="Normal 3 3 4 2 8 2 2" xfId="9020"/>
    <cellStyle name="Normal 3 3 4 2 8 2 2 2" xfId="9021"/>
    <cellStyle name="Normal 3 3 4 2 8 2 2 2 2" xfId="9022"/>
    <cellStyle name="Normal 3 3 4 2 8 2 2 2 2 2" xfId="27139"/>
    <cellStyle name="Normal 3 3 4 2 8 2 2 2 2 2 2" xfId="57051"/>
    <cellStyle name="Normal 3 3 4 2 8 2 2 2 2 3" xfId="38936"/>
    <cellStyle name="Normal 3 3 4 2 8 2 2 2 3" xfId="19661"/>
    <cellStyle name="Normal 3 3 4 2 8 2 2 2 3 2" xfId="49573"/>
    <cellStyle name="Normal 3 3 4 2 8 2 2 2 4" xfId="38935"/>
    <cellStyle name="Normal 3 3 4 2 8 2 2 3" xfId="9023"/>
    <cellStyle name="Normal 3 3 4 2 8 2 2 3 2" xfId="27138"/>
    <cellStyle name="Normal 3 3 4 2 8 2 2 3 2 2" xfId="57050"/>
    <cellStyle name="Normal 3 3 4 2 8 2 2 3 3" xfId="38937"/>
    <cellStyle name="Normal 3 3 4 2 8 2 2 4" xfId="19660"/>
    <cellStyle name="Normal 3 3 4 2 8 2 2 4 2" xfId="49572"/>
    <cellStyle name="Normal 3 3 4 2 8 2 2 5" xfId="38934"/>
    <cellStyle name="Normal 3 3 4 2 8 2 3" xfId="9024"/>
    <cellStyle name="Normal 3 3 4 2 8 2 3 2" xfId="9025"/>
    <cellStyle name="Normal 3 3 4 2 8 2 3 2 2" xfId="27140"/>
    <cellStyle name="Normal 3 3 4 2 8 2 3 2 2 2" xfId="57052"/>
    <cellStyle name="Normal 3 3 4 2 8 2 3 2 3" xfId="38939"/>
    <cellStyle name="Normal 3 3 4 2 8 2 3 3" xfId="19662"/>
    <cellStyle name="Normal 3 3 4 2 8 2 3 3 2" xfId="49574"/>
    <cellStyle name="Normal 3 3 4 2 8 2 3 4" xfId="38938"/>
    <cellStyle name="Normal 3 3 4 2 8 2 4" xfId="9026"/>
    <cellStyle name="Normal 3 3 4 2 8 2 4 2" xfId="27137"/>
    <cellStyle name="Normal 3 3 4 2 8 2 4 2 2" xfId="57049"/>
    <cellStyle name="Normal 3 3 4 2 8 2 4 3" xfId="38940"/>
    <cellStyle name="Normal 3 3 4 2 8 2 5" xfId="19659"/>
    <cellStyle name="Normal 3 3 4 2 8 2 5 2" xfId="49571"/>
    <cellStyle name="Normal 3 3 4 2 8 2 6" xfId="38933"/>
    <cellStyle name="Normal 3 3 4 2 8 3" xfId="9027"/>
    <cellStyle name="Normal 3 3 4 2 8 3 2" xfId="9028"/>
    <cellStyle name="Normal 3 3 4 2 8 3 2 2" xfId="9029"/>
    <cellStyle name="Normal 3 3 4 2 8 3 2 2 2" xfId="27142"/>
    <cellStyle name="Normal 3 3 4 2 8 3 2 2 2 2" xfId="57054"/>
    <cellStyle name="Normal 3 3 4 2 8 3 2 2 3" xfId="38943"/>
    <cellStyle name="Normal 3 3 4 2 8 3 2 3" xfId="19664"/>
    <cellStyle name="Normal 3 3 4 2 8 3 2 3 2" xfId="49576"/>
    <cellStyle name="Normal 3 3 4 2 8 3 2 4" xfId="38942"/>
    <cellStyle name="Normal 3 3 4 2 8 3 3" xfId="9030"/>
    <cellStyle name="Normal 3 3 4 2 8 3 3 2" xfId="27141"/>
    <cellStyle name="Normal 3 3 4 2 8 3 3 2 2" xfId="57053"/>
    <cellStyle name="Normal 3 3 4 2 8 3 3 3" xfId="38944"/>
    <cellStyle name="Normal 3 3 4 2 8 3 4" xfId="19663"/>
    <cellStyle name="Normal 3 3 4 2 8 3 4 2" xfId="49575"/>
    <cellStyle name="Normal 3 3 4 2 8 3 5" xfId="38941"/>
    <cellStyle name="Normal 3 3 4 2 8 4" xfId="9031"/>
    <cellStyle name="Normal 3 3 4 2 8 4 2" xfId="9032"/>
    <cellStyle name="Normal 3 3 4 2 8 4 2 2" xfId="27143"/>
    <cellStyle name="Normal 3 3 4 2 8 4 2 2 2" xfId="57055"/>
    <cellStyle name="Normal 3 3 4 2 8 4 2 3" xfId="38946"/>
    <cellStyle name="Normal 3 3 4 2 8 4 3" xfId="19665"/>
    <cellStyle name="Normal 3 3 4 2 8 4 3 2" xfId="49577"/>
    <cellStyle name="Normal 3 3 4 2 8 4 4" xfId="38945"/>
    <cellStyle name="Normal 3 3 4 2 8 5" xfId="9033"/>
    <cellStyle name="Normal 3 3 4 2 8 5 2" xfId="27136"/>
    <cellStyle name="Normal 3 3 4 2 8 5 2 2" xfId="57048"/>
    <cellStyle name="Normal 3 3 4 2 8 5 3" xfId="38947"/>
    <cellStyle name="Normal 3 3 4 2 8 6" xfId="19658"/>
    <cellStyle name="Normal 3 3 4 2 8 6 2" xfId="49570"/>
    <cellStyle name="Normal 3 3 4 2 8 7" xfId="38932"/>
    <cellStyle name="Normal 3 3 4 2 9" xfId="9034"/>
    <cellStyle name="Normal 3 3 4 2 9 2" xfId="9035"/>
    <cellStyle name="Normal 3 3 4 2 9 2 2" xfId="9036"/>
    <cellStyle name="Normal 3 3 4 2 9 2 2 2" xfId="9037"/>
    <cellStyle name="Normal 3 3 4 2 9 2 2 2 2" xfId="27146"/>
    <cellStyle name="Normal 3 3 4 2 9 2 2 2 2 2" xfId="57058"/>
    <cellStyle name="Normal 3 3 4 2 9 2 2 2 3" xfId="38951"/>
    <cellStyle name="Normal 3 3 4 2 9 2 2 3" xfId="19668"/>
    <cellStyle name="Normal 3 3 4 2 9 2 2 3 2" xfId="49580"/>
    <cellStyle name="Normal 3 3 4 2 9 2 2 4" xfId="38950"/>
    <cellStyle name="Normal 3 3 4 2 9 2 3" xfId="9038"/>
    <cellStyle name="Normal 3 3 4 2 9 2 3 2" xfId="27145"/>
    <cellStyle name="Normal 3 3 4 2 9 2 3 2 2" xfId="57057"/>
    <cellStyle name="Normal 3 3 4 2 9 2 3 3" xfId="38952"/>
    <cellStyle name="Normal 3 3 4 2 9 2 4" xfId="19667"/>
    <cellStyle name="Normal 3 3 4 2 9 2 4 2" xfId="49579"/>
    <cellStyle name="Normal 3 3 4 2 9 2 5" xfId="38949"/>
    <cellStyle name="Normal 3 3 4 2 9 3" xfId="9039"/>
    <cellStyle name="Normal 3 3 4 2 9 3 2" xfId="9040"/>
    <cellStyle name="Normal 3 3 4 2 9 3 2 2" xfId="27147"/>
    <cellStyle name="Normal 3 3 4 2 9 3 2 2 2" xfId="57059"/>
    <cellStyle name="Normal 3 3 4 2 9 3 2 3" xfId="38954"/>
    <cellStyle name="Normal 3 3 4 2 9 3 3" xfId="19669"/>
    <cellStyle name="Normal 3 3 4 2 9 3 3 2" xfId="49581"/>
    <cellStyle name="Normal 3 3 4 2 9 3 4" xfId="38953"/>
    <cellStyle name="Normal 3 3 4 2 9 4" xfId="9041"/>
    <cellStyle name="Normal 3 3 4 2 9 4 2" xfId="27144"/>
    <cellStyle name="Normal 3 3 4 2 9 4 2 2" xfId="57056"/>
    <cellStyle name="Normal 3 3 4 2 9 4 3" xfId="38955"/>
    <cellStyle name="Normal 3 3 4 2 9 5" xfId="19666"/>
    <cellStyle name="Normal 3 3 4 2 9 5 2" xfId="49578"/>
    <cellStyle name="Normal 3 3 4 2 9 6" xfId="38948"/>
    <cellStyle name="Normal 3 3 4 3" xfId="155"/>
    <cellStyle name="Normal 3 3 4 3 10" xfId="9042"/>
    <cellStyle name="Normal 3 3 4 3 10 2" xfId="9043"/>
    <cellStyle name="Normal 3 3 4 3 10 2 2" xfId="27148"/>
    <cellStyle name="Normal 3 3 4 3 10 2 2 2" xfId="57060"/>
    <cellStyle name="Normal 3 3 4 3 10 2 3" xfId="38957"/>
    <cellStyle name="Normal 3 3 4 3 10 3" xfId="19670"/>
    <cellStyle name="Normal 3 3 4 3 10 3 2" xfId="49582"/>
    <cellStyle name="Normal 3 3 4 3 10 4" xfId="38956"/>
    <cellStyle name="Normal 3 3 4 3 11" xfId="9044"/>
    <cellStyle name="Normal 3 3 4 3 11 2" xfId="22619"/>
    <cellStyle name="Normal 3 3 4 3 11 2 2" xfId="52531"/>
    <cellStyle name="Normal 3 3 4 3 11 3" xfId="38958"/>
    <cellStyle name="Normal 3 3 4 3 12" xfId="15141"/>
    <cellStyle name="Normal 3 3 4 3 12 2" xfId="45053"/>
    <cellStyle name="Normal 3 3 4 3 13" xfId="30097"/>
    <cellStyle name="Normal 3 3 4 3 14" xfId="60014"/>
    <cellStyle name="Normal 3 3 4 3 2" xfId="409"/>
    <cellStyle name="Normal 3 3 4 3 2 2" xfId="9045"/>
    <cellStyle name="Normal 3 3 4 3 2 2 2" xfId="9046"/>
    <cellStyle name="Normal 3 3 4 3 2 2 2 2" xfId="9047"/>
    <cellStyle name="Normal 3 3 4 3 2 2 2 2 2" xfId="9048"/>
    <cellStyle name="Normal 3 3 4 3 2 2 2 2 2 2" xfId="27151"/>
    <cellStyle name="Normal 3 3 4 3 2 2 2 2 2 2 2" xfId="57063"/>
    <cellStyle name="Normal 3 3 4 3 2 2 2 2 2 3" xfId="38962"/>
    <cellStyle name="Normal 3 3 4 3 2 2 2 2 3" xfId="19673"/>
    <cellStyle name="Normal 3 3 4 3 2 2 2 2 3 2" xfId="49585"/>
    <cellStyle name="Normal 3 3 4 3 2 2 2 2 4" xfId="38961"/>
    <cellStyle name="Normal 3 3 4 3 2 2 2 3" xfId="9049"/>
    <cellStyle name="Normal 3 3 4 3 2 2 2 3 2" xfId="27150"/>
    <cellStyle name="Normal 3 3 4 3 2 2 2 3 2 2" xfId="57062"/>
    <cellStyle name="Normal 3 3 4 3 2 2 2 3 3" xfId="38963"/>
    <cellStyle name="Normal 3 3 4 3 2 2 2 4" xfId="19672"/>
    <cellStyle name="Normal 3 3 4 3 2 2 2 4 2" xfId="49584"/>
    <cellStyle name="Normal 3 3 4 3 2 2 2 5" xfId="38960"/>
    <cellStyle name="Normal 3 3 4 3 2 2 3" xfId="9050"/>
    <cellStyle name="Normal 3 3 4 3 2 2 3 2" xfId="9051"/>
    <cellStyle name="Normal 3 3 4 3 2 2 3 2 2" xfId="27152"/>
    <cellStyle name="Normal 3 3 4 3 2 2 3 2 2 2" xfId="57064"/>
    <cellStyle name="Normal 3 3 4 3 2 2 3 2 3" xfId="38965"/>
    <cellStyle name="Normal 3 3 4 3 2 2 3 3" xfId="19674"/>
    <cellStyle name="Normal 3 3 4 3 2 2 3 3 2" xfId="49586"/>
    <cellStyle name="Normal 3 3 4 3 2 2 3 4" xfId="38964"/>
    <cellStyle name="Normal 3 3 4 3 2 2 4" xfId="9052"/>
    <cellStyle name="Normal 3 3 4 3 2 2 4 2" xfId="27149"/>
    <cellStyle name="Normal 3 3 4 3 2 2 4 2 2" xfId="57061"/>
    <cellStyle name="Normal 3 3 4 3 2 2 4 3" xfId="38966"/>
    <cellStyle name="Normal 3 3 4 3 2 2 5" xfId="19671"/>
    <cellStyle name="Normal 3 3 4 3 2 2 5 2" xfId="49583"/>
    <cellStyle name="Normal 3 3 4 3 2 2 6" xfId="38959"/>
    <cellStyle name="Normal 3 3 4 3 2 3" xfId="9053"/>
    <cellStyle name="Normal 3 3 4 3 2 3 2" xfId="9054"/>
    <cellStyle name="Normal 3 3 4 3 2 3 2 2" xfId="9055"/>
    <cellStyle name="Normal 3 3 4 3 2 3 2 2 2" xfId="9056"/>
    <cellStyle name="Normal 3 3 4 3 2 3 2 2 2 2" xfId="27155"/>
    <cellStyle name="Normal 3 3 4 3 2 3 2 2 2 2 2" xfId="57067"/>
    <cellStyle name="Normal 3 3 4 3 2 3 2 2 2 3" xfId="38970"/>
    <cellStyle name="Normal 3 3 4 3 2 3 2 2 3" xfId="19677"/>
    <cellStyle name="Normal 3 3 4 3 2 3 2 2 3 2" xfId="49589"/>
    <cellStyle name="Normal 3 3 4 3 2 3 2 2 4" xfId="38969"/>
    <cellStyle name="Normal 3 3 4 3 2 3 2 3" xfId="9057"/>
    <cellStyle name="Normal 3 3 4 3 2 3 2 3 2" xfId="27154"/>
    <cellStyle name="Normal 3 3 4 3 2 3 2 3 2 2" xfId="57066"/>
    <cellStyle name="Normal 3 3 4 3 2 3 2 3 3" xfId="38971"/>
    <cellStyle name="Normal 3 3 4 3 2 3 2 4" xfId="19676"/>
    <cellStyle name="Normal 3 3 4 3 2 3 2 4 2" xfId="49588"/>
    <cellStyle name="Normal 3 3 4 3 2 3 2 5" xfId="38968"/>
    <cellStyle name="Normal 3 3 4 3 2 3 3" xfId="9058"/>
    <cellStyle name="Normal 3 3 4 3 2 3 3 2" xfId="9059"/>
    <cellStyle name="Normal 3 3 4 3 2 3 3 2 2" xfId="27156"/>
    <cellStyle name="Normal 3 3 4 3 2 3 3 2 2 2" xfId="57068"/>
    <cellStyle name="Normal 3 3 4 3 2 3 3 2 3" xfId="38973"/>
    <cellStyle name="Normal 3 3 4 3 2 3 3 3" xfId="19678"/>
    <cellStyle name="Normal 3 3 4 3 2 3 3 3 2" xfId="49590"/>
    <cellStyle name="Normal 3 3 4 3 2 3 3 4" xfId="38972"/>
    <cellStyle name="Normal 3 3 4 3 2 3 4" xfId="9060"/>
    <cellStyle name="Normal 3 3 4 3 2 3 4 2" xfId="27153"/>
    <cellStyle name="Normal 3 3 4 3 2 3 4 2 2" xfId="57065"/>
    <cellStyle name="Normal 3 3 4 3 2 3 4 3" xfId="38974"/>
    <cellStyle name="Normal 3 3 4 3 2 3 5" xfId="19675"/>
    <cellStyle name="Normal 3 3 4 3 2 3 5 2" xfId="49587"/>
    <cellStyle name="Normal 3 3 4 3 2 3 6" xfId="38967"/>
    <cellStyle name="Normal 3 3 4 3 2 4" xfId="9061"/>
    <cellStyle name="Normal 3 3 4 3 2 4 2" xfId="9062"/>
    <cellStyle name="Normal 3 3 4 3 2 4 2 2" xfId="9063"/>
    <cellStyle name="Normal 3 3 4 3 2 4 2 2 2" xfId="27158"/>
    <cellStyle name="Normal 3 3 4 3 2 4 2 2 2 2" xfId="57070"/>
    <cellStyle name="Normal 3 3 4 3 2 4 2 2 3" xfId="38977"/>
    <cellStyle name="Normal 3 3 4 3 2 4 2 3" xfId="19680"/>
    <cellStyle name="Normal 3 3 4 3 2 4 2 3 2" xfId="49592"/>
    <cellStyle name="Normal 3 3 4 3 2 4 2 4" xfId="38976"/>
    <cellStyle name="Normal 3 3 4 3 2 4 3" xfId="9064"/>
    <cellStyle name="Normal 3 3 4 3 2 4 3 2" xfId="27157"/>
    <cellStyle name="Normal 3 3 4 3 2 4 3 2 2" xfId="57069"/>
    <cellStyle name="Normal 3 3 4 3 2 4 3 3" xfId="38978"/>
    <cellStyle name="Normal 3 3 4 3 2 4 4" xfId="19679"/>
    <cellStyle name="Normal 3 3 4 3 2 4 4 2" xfId="49591"/>
    <cellStyle name="Normal 3 3 4 3 2 4 5" xfId="38975"/>
    <cellStyle name="Normal 3 3 4 3 2 5" xfId="9065"/>
    <cellStyle name="Normal 3 3 4 3 2 5 2" xfId="9066"/>
    <cellStyle name="Normal 3 3 4 3 2 5 2 2" xfId="27159"/>
    <cellStyle name="Normal 3 3 4 3 2 5 2 2 2" xfId="57071"/>
    <cellStyle name="Normal 3 3 4 3 2 5 2 3" xfId="38980"/>
    <cellStyle name="Normal 3 3 4 3 2 5 3" xfId="19681"/>
    <cellStyle name="Normal 3 3 4 3 2 5 3 2" xfId="49593"/>
    <cellStyle name="Normal 3 3 4 3 2 5 4" xfId="38979"/>
    <cellStyle name="Normal 3 3 4 3 2 6" xfId="9067"/>
    <cellStyle name="Normal 3 3 4 3 2 6 2" xfId="22872"/>
    <cellStyle name="Normal 3 3 4 3 2 6 2 2" xfId="52784"/>
    <cellStyle name="Normal 3 3 4 3 2 6 3" xfId="38981"/>
    <cellStyle name="Normal 3 3 4 3 2 7" xfId="15394"/>
    <cellStyle name="Normal 3 3 4 3 2 7 2" xfId="45306"/>
    <cellStyle name="Normal 3 3 4 3 2 8" xfId="30350"/>
    <cellStyle name="Normal 3 3 4 3 3" xfId="286"/>
    <cellStyle name="Normal 3 3 4 3 3 2" xfId="9068"/>
    <cellStyle name="Normal 3 3 4 3 3 2 2" xfId="9069"/>
    <cellStyle name="Normal 3 3 4 3 3 2 2 2" xfId="9070"/>
    <cellStyle name="Normal 3 3 4 3 3 2 2 2 2" xfId="9071"/>
    <cellStyle name="Normal 3 3 4 3 3 2 2 2 2 2" xfId="27162"/>
    <cellStyle name="Normal 3 3 4 3 3 2 2 2 2 2 2" xfId="57074"/>
    <cellStyle name="Normal 3 3 4 3 3 2 2 2 2 3" xfId="38985"/>
    <cellStyle name="Normal 3 3 4 3 3 2 2 2 3" xfId="19684"/>
    <cellStyle name="Normal 3 3 4 3 3 2 2 2 3 2" xfId="49596"/>
    <cellStyle name="Normal 3 3 4 3 3 2 2 2 4" xfId="38984"/>
    <cellStyle name="Normal 3 3 4 3 3 2 2 3" xfId="9072"/>
    <cellStyle name="Normal 3 3 4 3 3 2 2 3 2" xfId="27161"/>
    <cellStyle name="Normal 3 3 4 3 3 2 2 3 2 2" xfId="57073"/>
    <cellStyle name="Normal 3 3 4 3 3 2 2 3 3" xfId="38986"/>
    <cellStyle name="Normal 3 3 4 3 3 2 2 4" xfId="19683"/>
    <cellStyle name="Normal 3 3 4 3 3 2 2 4 2" xfId="49595"/>
    <cellStyle name="Normal 3 3 4 3 3 2 2 5" xfId="38983"/>
    <cellStyle name="Normal 3 3 4 3 3 2 3" xfId="9073"/>
    <cellStyle name="Normal 3 3 4 3 3 2 3 2" xfId="9074"/>
    <cellStyle name="Normal 3 3 4 3 3 2 3 2 2" xfId="27163"/>
    <cellStyle name="Normal 3 3 4 3 3 2 3 2 2 2" xfId="57075"/>
    <cellStyle name="Normal 3 3 4 3 3 2 3 2 3" xfId="38988"/>
    <cellStyle name="Normal 3 3 4 3 3 2 3 3" xfId="19685"/>
    <cellStyle name="Normal 3 3 4 3 3 2 3 3 2" xfId="49597"/>
    <cellStyle name="Normal 3 3 4 3 3 2 3 4" xfId="38987"/>
    <cellStyle name="Normal 3 3 4 3 3 2 4" xfId="9075"/>
    <cellStyle name="Normal 3 3 4 3 3 2 4 2" xfId="27160"/>
    <cellStyle name="Normal 3 3 4 3 3 2 4 2 2" xfId="57072"/>
    <cellStyle name="Normal 3 3 4 3 3 2 4 3" xfId="38989"/>
    <cellStyle name="Normal 3 3 4 3 3 2 5" xfId="19682"/>
    <cellStyle name="Normal 3 3 4 3 3 2 5 2" xfId="49594"/>
    <cellStyle name="Normal 3 3 4 3 3 2 6" xfId="38982"/>
    <cellStyle name="Normal 3 3 4 3 3 3" xfId="9076"/>
    <cellStyle name="Normal 3 3 4 3 3 3 2" xfId="9077"/>
    <cellStyle name="Normal 3 3 4 3 3 3 2 2" xfId="9078"/>
    <cellStyle name="Normal 3 3 4 3 3 3 2 2 2" xfId="9079"/>
    <cellStyle name="Normal 3 3 4 3 3 3 2 2 2 2" xfId="27166"/>
    <cellStyle name="Normal 3 3 4 3 3 3 2 2 2 2 2" xfId="57078"/>
    <cellStyle name="Normal 3 3 4 3 3 3 2 2 2 3" xfId="38993"/>
    <cellStyle name="Normal 3 3 4 3 3 3 2 2 3" xfId="19688"/>
    <cellStyle name="Normal 3 3 4 3 3 3 2 2 3 2" xfId="49600"/>
    <cellStyle name="Normal 3 3 4 3 3 3 2 2 4" xfId="38992"/>
    <cellStyle name="Normal 3 3 4 3 3 3 2 3" xfId="9080"/>
    <cellStyle name="Normal 3 3 4 3 3 3 2 3 2" xfId="27165"/>
    <cellStyle name="Normal 3 3 4 3 3 3 2 3 2 2" xfId="57077"/>
    <cellStyle name="Normal 3 3 4 3 3 3 2 3 3" xfId="38994"/>
    <cellStyle name="Normal 3 3 4 3 3 3 2 4" xfId="19687"/>
    <cellStyle name="Normal 3 3 4 3 3 3 2 4 2" xfId="49599"/>
    <cellStyle name="Normal 3 3 4 3 3 3 2 5" xfId="38991"/>
    <cellStyle name="Normal 3 3 4 3 3 3 3" xfId="9081"/>
    <cellStyle name="Normal 3 3 4 3 3 3 3 2" xfId="9082"/>
    <cellStyle name="Normal 3 3 4 3 3 3 3 2 2" xfId="27167"/>
    <cellStyle name="Normal 3 3 4 3 3 3 3 2 2 2" xfId="57079"/>
    <cellStyle name="Normal 3 3 4 3 3 3 3 2 3" xfId="38996"/>
    <cellStyle name="Normal 3 3 4 3 3 3 3 3" xfId="19689"/>
    <cellStyle name="Normal 3 3 4 3 3 3 3 3 2" xfId="49601"/>
    <cellStyle name="Normal 3 3 4 3 3 3 3 4" xfId="38995"/>
    <cellStyle name="Normal 3 3 4 3 3 3 4" xfId="9083"/>
    <cellStyle name="Normal 3 3 4 3 3 3 4 2" xfId="27164"/>
    <cellStyle name="Normal 3 3 4 3 3 3 4 2 2" xfId="57076"/>
    <cellStyle name="Normal 3 3 4 3 3 3 4 3" xfId="38997"/>
    <cellStyle name="Normal 3 3 4 3 3 3 5" xfId="19686"/>
    <cellStyle name="Normal 3 3 4 3 3 3 5 2" xfId="49598"/>
    <cellStyle name="Normal 3 3 4 3 3 3 6" xfId="38990"/>
    <cellStyle name="Normal 3 3 4 3 3 4" xfId="9084"/>
    <cellStyle name="Normal 3 3 4 3 3 4 2" xfId="9085"/>
    <cellStyle name="Normal 3 3 4 3 3 4 2 2" xfId="9086"/>
    <cellStyle name="Normal 3 3 4 3 3 4 2 2 2" xfId="27169"/>
    <cellStyle name="Normal 3 3 4 3 3 4 2 2 2 2" xfId="57081"/>
    <cellStyle name="Normal 3 3 4 3 3 4 2 2 3" xfId="39000"/>
    <cellStyle name="Normal 3 3 4 3 3 4 2 3" xfId="19691"/>
    <cellStyle name="Normal 3 3 4 3 3 4 2 3 2" xfId="49603"/>
    <cellStyle name="Normal 3 3 4 3 3 4 2 4" xfId="38999"/>
    <cellStyle name="Normal 3 3 4 3 3 4 3" xfId="9087"/>
    <cellStyle name="Normal 3 3 4 3 3 4 3 2" xfId="27168"/>
    <cellStyle name="Normal 3 3 4 3 3 4 3 2 2" xfId="57080"/>
    <cellStyle name="Normal 3 3 4 3 3 4 3 3" xfId="39001"/>
    <cellStyle name="Normal 3 3 4 3 3 4 4" xfId="19690"/>
    <cellStyle name="Normal 3 3 4 3 3 4 4 2" xfId="49602"/>
    <cellStyle name="Normal 3 3 4 3 3 4 5" xfId="38998"/>
    <cellStyle name="Normal 3 3 4 3 3 5" xfId="9088"/>
    <cellStyle name="Normal 3 3 4 3 3 5 2" xfId="9089"/>
    <cellStyle name="Normal 3 3 4 3 3 5 2 2" xfId="27170"/>
    <cellStyle name="Normal 3 3 4 3 3 5 2 2 2" xfId="57082"/>
    <cellStyle name="Normal 3 3 4 3 3 5 2 3" xfId="39003"/>
    <cellStyle name="Normal 3 3 4 3 3 5 3" xfId="19692"/>
    <cellStyle name="Normal 3 3 4 3 3 5 3 2" xfId="49604"/>
    <cellStyle name="Normal 3 3 4 3 3 5 4" xfId="39002"/>
    <cellStyle name="Normal 3 3 4 3 3 6" xfId="9090"/>
    <cellStyle name="Normal 3 3 4 3 3 6 2" xfId="22750"/>
    <cellStyle name="Normal 3 3 4 3 3 6 2 2" xfId="52662"/>
    <cellStyle name="Normal 3 3 4 3 3 6 3" xfId="39004"/>
    <cellStyle name="Normal 3 3 4 3 3 7" xfId="15272"/>
    <cellStyle name="Normal 3 3 4 3 3 7 2" xfId="45184"/>
    <cellStyle name="Normal 3 3 4 3 3 8" xfId="30228"/>
    <cellStyle name="Normal 3 3 4 3 4" xfId="534"/>
    <cellStyle name="Normal 3 3 4 3 4 2" xfId="9091"/>
    <cellStyle name="Normal 3 3 4 3 4 2 2" xfId="9092"/>
    <cellStyle name="Normal 3 3 4 3 4 2 2 2" xfId="9093"/>
    <cellStyle name="Normal 3 3 4 3 4 2 2 2 2" xfId="9094"/>
    <cellStyle name="Normal 3 3 4 3 4 2 2 2 2 2" xfId="27173"/>
    <cellStyle name="Normal 3 3 4 3 4 2 2 2 2 2 2" xfId="57085"/>
    <cellStyle name="Normal 3 3 4 3 4 2 2 2 2 3" xfId="39008"/>
    <cellStyle name="Normal 3 3 4 3 4 2 2 2 3" xfId="19695"/>
    <cellStyle name="Normal 3 3 4 3 4 2 2 2 3 2" xfId="49607"/>
    <cellStyle name="Normal 3 3 4 3 4 2 2 2 4" xfId="39007"/>
    <cellStyle name="Normal 3 3 4 3 4 2 2 3" xfId="9095"/>
    <cellStyle name="Normal 3 3 4 3 4 2 2 3 2" xfId="27172"/>
    <cellStyle name="Normal 3 3 4 3 4 2 2 3 2 2" xfId="57084"/>
    <cellStyle name="Normal 3 3 4 3 4 2 2 3 3" xfId="39009"/>
    <cellStyle name="Normal 3 3 4 3 4 2 2 4" xfId="19694"/>
    <cellStyle name="Normal 3 3 4 3 4 2 2 4 2" xfId="49606"/>
    <cellStyle name="Normal 3 3 4 3 4 2 2 5" xfId="39006"/>
    <cellStyle name="Normal 3 3 4 3 4 2 3" xfId="9096"/>
    <cellStyle name="Normal 3 3 4 3 4 2 3 2" xfId="9097"/>
    <cellStyle name="Normal 3 3 4 3 4 2 3 2 2" xfId="27174"/>
    <cellStyle name="Normal 3 3 4 3 4 2 3 2 2 2" xfId="57086"/>
    <cellStyle name="Normal 3 3 4 3 4 2 3 2 3" xfId="39011"/>
    <cellStyle name="Normal 3 3 4 3 4 2 3 3" xfId="19696"/>
    <cellStyle name="Normal 3 3 4 3 4 2 3 3 2" xfId="49608"/>
    <cellStyle name="Normal 3 3 4 3 4 2 3 4" xfId="39010"/>
    <cellStyle name="Normal 3 3 4 3 4 2 4" xfId="9098"/>
    <cellStyle name="Normal 3 3 4 3 4 2 4 2" xfId="27171"/>
    <cellStyle name="Normal 3 3 4 3 4 2 4 2 2" xfId="57083"/>
    <cellStyle name="Normal 3 3 4 3 4 2 4 3" xfId="39012"/>
    <cellStyle name="Normal 3 3 4 3 4 2 5" xfId="19693"/>
    <cellStyle name="Normal 3 3 4 3 4 2 5 2" xfId="49605"/>
    <cellStyle name="Normal 3 3 4 3 4 2 6" xfId="39005"/>
    <cellStyle name="Normal 3 3 4 3 4 3" xfId="9099"/>
    <cellStyle name="Normal 3 3 4 3 4 3 2" xfId="9100"/>
    <cellStyle name="Normal 3 3 4 3 4 3 2 2" xfId="9101"/>
    <cellStyle name="Normal 3 3 4 3 4 3 2 2 2" xfId="27176"/>
    <cellStyle name="Normal 3 3 4 3 4 3 2 2 2 2" xfId="57088"/>
    <cellStyle name="Normal 3 3 4 3 4 3 2 2 3" xfId="39015"/>
    <cellStyle name="Normal 3 3 4 3 4 3 2 3" xfId="19698"/>
    <cellStyle name="Normal 3 3 4 3 4 3 2 3 2" xfId="49610"/>
    <cellStyle name="Normal 3 3 4 3 4 3 2 4" xfId="39014"/>
    <cellStyle name="Normal 3 3 4 3 4 3 3" xfId="9102"/>
    <cellStyle name="Normal 3 3 4 3 4 3 3 2" xfId="27175"/>
    <cellStyle name="Normal 3 3 4 3 4 3 3 2 2" xfId="57087"/>
    <cellStyle name="Normal 3 3 4 3 4 3 3 3" xfId="39016"/>
    <cellStyle name="Normal 3 3 4 3 4 3 4" xfId="19697"/>
    <cellStyle name="Normal 3 3 4 3 4 3 4 2" xfId="49609"/>
    <cellStyle name="Normal 3 3 4 3 4 3 5" xfId="39013"/>
    <cellStyle name="Normal 3 3 4 3 4 4" xfId="9103"/>
    <cellStyle name="Normal 3 3 4 3 4 4 2" xfId="9104"/>
    <cellStyle name="Normal 3 3 4 3 4 4 2 2" xfId="27177"/>
    <cellStyle name="Normal 3 3 4 3 4 4 2 2 2" xfId="57089"/>
    <cellStyle name="Normal 3 3 4 3 4 4 2 3" xfId="39018"/>
    <cellStyle name="Normal 3 3 4 3 4 4 3" xfId="19699"/>
    <cellStyle name="Normal 3 3 4 3 4 4 3 2" xfId="49611"/>
    <cellStyle name="Normal 3 3 4 3 4 4 4" xfId="39017"/>
    <cellStyle name="Normal 3 3 4 3 4 5" xfId="9105"/>
    <cellStyle name="Normal 3 3 4 3 4 5 2" xfId="22997"/>
    <cellStyle name="Normal 3 3 4 3 4 5 2 2" xfId="52909"/>
    <cellStyle name="Normal 3 3 4 3 4 5 3" xfId="39019"/>
    <cellStyle name="Normal 3 3 4 3 4 6" xfId="15519"/>
    <cellStyle name="Normal 3 3 4 3 4 6 2" xfId="45431"/>
    <cellStyle name="Normal 3 3 4 3 4 7" xfId="30475"/>
    <cellStyle name="Normal 3 3 4 3 5" xfId="659"/>
    <cellStyle name="Normal 3 3 4 3 5 2" xfId="9106"/>
    <cellStyle name="Normal 3 3 4 3 5 2 2" xfId="9107"/>
    <cellStyle name="Normal 3 3 4 3 5 2 2 2" xfId="9108"/>
    <cellStyle name="Normal 3 3 4 3 5 2 2 2 2" xfId="9109"/>
    <cellStyle name="Normal 3 3 4 3 5 2 2 2 2 2" xfId="27180"/>
    <cellStyle name="Normal 3 3 4 3 5 2 2 2 2 2 2" xfId="57092"/>
    <cellStyle name="Normal 3 3 4 3 5 2 2 2 2 3" xfId="39023"/>
    <cellStyle name="Normal 3 3 4 3 5 2 2 2 3" xfId="19702"/>
    <cellStyle name="Normal 3 3 4 3 5 2 2 2 3 2" xfId="49614"/>
    <cellStyle name="Normal 3 3 4 3 5 2 2 2 4" xfId="39022"/>
    <cellStyle name="Normal 3 3 4 3 5 2 2 3" xfId="9110"/>
    <cellStyle name="Normal 3 3 4 3 5 2 2 3 2" xfId="27179"/>
    <cellStyle name="Normal 3 3 4 3 5 2 2 3 2 2" xfId="57091"/>
    <cellStyle name="Normal 3 3 4 3 5 2 2 3 3" xfId="39024"/>
    <cellStyle name="Normal 3 3 4 3 5 2 2 4" xfId="19701"/>
    <cellStyle name="Normal 3 3 4 3 5 2 2 4 2" xfId="49613"/>
    <cellStyle name="Normal 3 3 4 3 5 2 2 5" xfId="39021"/>
    <cellStyle name="Normal 3 3 4 3 5 2 3" xfId="9111"/>
    <cellStyle name="Normal 3 3 4 3 5 2 3 2" xfId="9112"/>
    <cellStyle name="Normal 3 3 4 3 5 2 3 2 2" xfId="27181"/>
    <cellStyle name="Normal 3 3 4 3 5 2 3 2 2 2" xfId="57093"/>
    <cellStyle name="Normal 3 3 4 3 5 2 3 2 3" xfId="39026"/>
    <cellStyle name="Normal 3 3 4 3 5 2 3 3" xfId="19703"/>
    <cellStyle name="Normal 3 3 4 3 5 2 3 3 2" xfId="49615"/>
    <cellStyle name="Normal 3 3 4 3 5 2 3 4" xfId="39025"/>
    <cellStyle name="Normal 3 3 4 3 5 2 4" xfId="9113"/>
    <cellStyle name="Normal 3 3 4 3 5 2 4 2" xfId="27178"/>
    <cellStyle name="Normal 3 3 4 3 5 2 4 2 2" xfId="57090"/>
    <cellStyle name="Normal 3 3 4 3 5 2 4 3" xfId="39027"/>
    <cellStyle name="Normal 3 3 4 3 5 2 5" xfId="19700"/>
    <cellStyle name="Normal 3 3 4 3 5 2 5 2" xfId="49612"/>
    <cellStyle name="Normal 3 3 4 3 5 2 6" xfId="39020"/>
    <cellStyle name="Normal 3 3 4 3 5 3" xfId="9114"/>
    <cellStyle name="Normal 3 3 4 3 5 3 2" xfId="9115"/>
    <cellStyle name="Normal 3 3 4 3 5 3 2 2" xfId="9116"/>
    <cellStyle name="Normal 3 3 4 3 5 3 2 2 2" xfId="27183"/>
    <cellStyle name="Normal 3 3 4 3 5 3 2 2 2 2" xfId="57095"/>
    <cellStyle name="Normal 3 3 4 3 5 3 2 2 3" xfId="39030"/>
    <cellStyle name="Normal 3 3 4 3 5 3 2 3" xfId="19705"/>
    <cellStyle name="Normal 3 3 4 3 5 3 2 3 2" xfId="49617"/>
    <cellStyle name="Normal 3 3 4 3 5 3 2 4" xfId="39029"/>
    <cellStyle name="Normal 3 3 4 3 5 3 3" xfId="9117"/>
    <cellStyle name="Normal 3 3 4 3 5 3 3 2" xfId="27182"/>
    <cellStyle name="Normal 3 3 4 3 5 3 3 2 2" xfId="57094"/>
    <cellStyle name="Normal 3 3 4 3 5 3 3 3" xfId="39031"/>
    <cellStyle name="Normal 3 3 4 3 5 3 4" xfId="19704"/>
    <cellStyle name="Normal 3 3 4 3 5 3 4 2" xfId="49616"/>
    <cellStyle name="Normal 3 3 4 3 5 3 5" xfId="39028"/>
    <cellStyle name="Normal 3 3 4 3 5 4" xfId="9118"/>
    <cellStyle name="Normal 3 3 4 3 5 4 2" xfId="9119"/>
    <cellStyle name="Normal 3 3 4 3 5 4 2 2" xfId="27184"/>
    <cellStyle name="Normal 3 3 4 3 5 4 2 2 2" xfId="57096"/>
    <cellStyle name="Normal 3 3 4 3 5 4 2 3" xfId="39033"/>
    <cellStyle name="Normal 3 3 4 3 5 4 3" xfId="19706"/>
    <cellStyle name="Normal 3 3 4 3 5 4 3 2" xfId="49618"/>
    <cellStyle name="Normal 3 3 4 3 5 4 4" xfId="39032"/>
    <cellStyle name="Normal 3 3 4 3 5 5" xfId="9120"/>
    <cellStyle name="Normal 3 3 4 3 5 5 2" xfId="23122"/>
    <cellStyle name="Normal 3 3 4 3 5 5 2 2" xfId="53034"/>
    <cellStyle name="Normal 3 3 4 3 5 5 3" xfId="39034"/>
    <cellStyle name="Normal 3 3 4 3 5 6" xfId="15644"/>
    <cellStyle name="Normal 3 3 4 3 5 6 2" xfId="45556"/>
    <cellStyle name="Normal 3 3 4 3 5 7" xfId="30600"/>
    <cellStyle name="Normal 3 3 4 3 6" xfId="9121"/>
    <cellStyle name="Normal 3 3 4 3 6 2" xfId="9122"/>
    <cellStyle name="Normal 3 3 4 3 6 2 2" xfId="9123"/>
    <cellStyle name="Normal 3 3 4 3 6 2 2 2" xfId="9124"/>
    <cellStyle name="Normal 3 3 4 3 6 2 2 2 2" xfId="9125"/>
    <cellStyle name="Normal 3 3 4 3 6 2 2 2 2 2" xfId="27188"/>
    <cellStyle name="Normal 3 3 4 3 6 2 2 2 2 2 2" xfId="57100"/>
    <cellStyle name="Normal 3 3 4 3 6 2 2 2 2 3" xfId="39039"/>
    <cellStyle name="Normal 3 3 4 3 6 2 2 2 3" xfId="19710"/>
    <cellStyle name="Normal 3 3 4 3 6 2 2 2 3 2" xfId="49622"/>
    <cellStyle name="Normal 3 3 4 3 6 2 2 2 4" xfId="39038"/>
    <cellStyle name="Normal 3 3 4 3 6 2 2 3" xfId="9126"/>
    <cellStyle name="Normal 3 3 4 3 6 2 2 3 2" xfId="27187"/>
    <cellStyle name="Normal 3 3 4 3 6 2 2 3 2 2" xfId="57099"/>
    <cellStyle name="Normal 3 3 4 3 6 2 2 3 3" xfId="39040"/>
    <cellStyle name="Normal 3 3 4 3 6 2 2 4" xfId="19709"/>
    <cellStyle name="Normal 3 3 4 3 6 2 2 4 2" xfId="49621"/>
    <cellStyle name="Normal 3 3 4 3 6 2 2 5" xfId="39037"/>
    <cellStyle name="Normal 3 3 4 3 6 2 3" xfId="9127"/>
    <cellStyle name="Normal 3 3 4 3 6 2 3 2" xfId="9128"/>
    <cellStyle name="Normal 3 3 4 3 6 2 3 2 2" xfId="27189"/>
    <cellStyle name="Normal 3 3 4 3 6 2 3 2 2 2" xfId="57101"/>
    <cellStyle name="Normal 3 3 4 3 6 2 3 2 3" xfId="39042"/>
    <cellStyle name="Normal 3 3 4 3 6 2 3 3" xfId="19711"/>
    <cellStyle name="Normal 3 3 4 3 6 2 3 3 2" xfId="49623"/>
    <cellStyle name="Normal 3 3 4 3 6 2 3 4" xfId="39041"/>
    <cellStyle name="Normal 3 3 4 3 6 2 4" xfId="9129"/>
    <cellStyle name="Normal 3 3 4 3 6 2 4 2" xfId="27186"/>
    <cellStyle name="Normal 3 3 4 3 6 2 4 2 2" xfId="57098"/>
    <cellStyle name="Normal 3 3 4 3 6 2 4 3" xfId="39043"/>
    <cellStyle name="Normal 3 3 4 3 6 2 5" xfId="19708"/>
    <cellStyle name="Normal 3 3 4 3 6 2 5 2" xfId="49620"/>
    <cellStyle name="Normal 3 3 4 3 6 2 6" xfId="39036"/>
    <cellStyle name="Normal 3 3 4 3 6 3" xfId="9130"/>
    <cellStyle name="Normal 3 3 4 3 6 3 2" xfId="9131"/>
    <cellStyle name="Normal 3 3 4 3 6 3 2 2" xfId="9132"/>
    <cellStyle name="Normal 3 3 4 3 6 3 2 2 2" xfId="27191"/>
    <cellStyle name="Normal 3 3 4 3 6 3 2 2 2 2" xfId="57103"/>
    <cellStyle name="Normal 3 3 4 3 6 3 2 2 3" xfId="39046"/>
    <cellStyle name="Normal 3 3 4 3 6 3 2 3" xfId="19713"/>
    <cellStyle name="Normal 3 3 4 3 6 3 2 3 2" xfId="49625"/>
    <cellStyle name="Normal 3 3 4 3 6 3 2 4" xfId="39045"/>
    <cellStyle name="Normal 3 3 4 3 6 3 3" xfId="9133"/>
    <cellStyle name="Normal 3 3 4 3 6 3 3 2" xfId="27190"/>
    <cellStyle name="Normal 3 3 4 3 6 3 3 2 2" xfId="57102"/>
    <cellStyle name="Normal 3 3 4 3 6 3 3 3" xfId="39047"/>
    <cellStyle name="Normal 3 3 4 3 6 3 4" xfId="19712"/>
    <cellStyle name="Normal 3 3 4 3 6 3 4 2" xfId="49624"/>
    <cellStyle name="Normal 3 3 4 3 6 3 5" xfId="39044"/>
    <cellStyle name="Normal 3 3 4 3 6 4" xfId="9134"/>
    <cellStyle name="Normal 3 3 4 3 6 4 2" xfId="9135"/>
    <cellStyle name="Normal 3 3 4 3 6 4 2 2" xfId="27192"/>
    <cellStyle name="Normal 3 3 4 3 6 4 2 2 2" xfId="57104"/>
    <cellStyle name="Normal 3 3 4 3 6 4 2 3" xfId="39049"/>
    <cellStyle name="Normal 3 3 4 3 6 4 3" xfId="19714"/>
    <cellStyle name="Normal 3 3 4 3 6 4 3 2" xfId="49626"/>
    <cellStyle name="Normal 3 3 4 3 6 4 4" xfId="39048"/>
    <cellStyle name="Normal 3 3 4 3 6 5" xfId="9136"/>
    <cellStyle name="Normal 3 3 4 3 6 5 2" xfId="27185"/>
    <cellStyle name="Normal 3 3 4 3 6 5 2 2" xfId="57097"/>
    <cellStyle name="Normal 3 3 4 3 6 5 3" xfId="39050"/>
    <cellStyle name="Normal 3 3 4 3 6 6" xfId="19707"/>
    <cellStyle name="Normal 3 3 4 3 6 6 2" xfId="49619"/>
    <cellStyle name="Normal 3 3 4 3 6 7" xfId="39035"/>
    <cellStyle name="Normal 3 3 4 3 7" xfId="9137"/>
    <cellStyle name="Normal 3 3 4 3 7 2" xfId="9138"/>
    <cellStyle name="Normal 3 3 4 3 7 2 2" xfId="9139"/>
    <cellStyle name="Normal 3 3 4 3 7 2 2 2" xfId="9140"/>
    <cellStyle name="Normal 3 3 4 3 7 2 2 2 2" xfId="27195"/>
    <cellStyle name="Normal 3 3 4 3 7 2 2 2 2 2" xfId="57107"/>
    <cellStyle name="Normal 3 3 4 3 7 2 2 2 3" xfId="39054"/>
    <cellStyle name="Normal 3 3 4 3 7 2 2 3" xfId="19717"/>
    <cellStyle name="Normal 3 3 4 3 7 2 2 3 2" xfId="49629"/>
    <cellStyle name="Normal 3 3 4 3 7 2 2 4" xfId="39053"/>
    <cellStyle name="Normal 3 3 4 3 7 2 3" xfId="9141"/>
    <cellStyle name="Normal 3 3 4 3 7 2 3 2" xfId="27194"/>
    <cellStyle name="Normal 3 3 4 3 7 2 3 2 2" xfId="57106"/>
    <cellStyle name="Normal 3 3 4 3 7 2 3 3" xfId="39055"/>
    <cellStyle name="Normal 3 3 4 3 7 2 4" xfId="19716"/>
    <cellStyle name="Normal 3 3 4 3 7 2 4 2" xfId="49628"/>
    <cellStyle name="Normal 3 3 4 3 7 2 5" xfId="39052"/>
    <cellStyle name="Normal 3 3 4 3 7 3" xfId="9142"/>
    <cellStyle name="Normal 3 3 4 3 7 3 2" xfId="9143"/>
    <cellStyle name="Normal 3 3 4 3 7 3 2 2" xfId="27196"/>
    <cellStyle name="Normal 3 3 4 3 7 3 2 2 2" xfId="57108"/>
    <cellStyle name="Normal 3 3 4 3 7 3 2 3" xfId="39057"/>
    <cellStyle name="Normal 3 3 4 3 7 3 3" xfId="19718"/>
    <cellStyle name="Normal 3 3 4 3 7 3 3 2" xfId="49630"/>
    <cellStyle name="Normal 3 3 4 3 7 3 4" xfId="39056"/>
    <cellStyle name="Normal 3 3 4 3 7 4" xfId="9144"/>
    <cellStyle name="Normal 3 3 4 3 7 4 2" xfId="27193"/>
    <cellStyle name="Normal 3 3 4 3 7 4 2 2" xfId="57105"/>
    <cellStyle name="Normal 3 3 4 3 7 4 3" xfId="39058"/>
    <cellStyle name="Normal 3 3 4 3 7 5" xfId="19715"/>
    <cellStyle name="Normal 3 3 4 3 7 5 2" xfId="49627"/>
    <cellStyle name="Normal 3 3 4 3 7 6" xfId="39051"/>
    <cellStyle name="Normal 3 3 4 3 8" xfId="9145"/>
    <cellStyle name="Normal 3 3 4 3 8 2" xfId="9146"/>
    <cellStyle name="Normal 3 3 4 3 8 2 2" xfId="9147"/>
    <cellStyle name="Normal 3 3 4 3 8 2 2 2" xfId="9148"/>
    <cellStyle name="Normal 3 3 4 3 8 2 2 2 2" xfId="27199"/>
    <cellStyle name="Normal 3 3 4 3 8 2 2 2 2 2" xfId="57111"/>
    <cellStyle name="Normal 3 3 4 3 8 2 2 2 3" xfId="39062"/>
    <cellStyle name="Normal 3 3 4 3 8 2 2 3" xfId="19721"/>
    <cellStyle name="Normal 3 3 4 3 8 2 2 3 2" xfId="49633"/>
    <cellStyle name="Normal 3 3 4 3 8 2 2 4" xfId="39061"/>
    <cellStyle name="Normal 3 3 4 3 8 2 3" xfId="9149"/>
    <cellStyle name="Normal 3 3 4 3 8 2 3 2" xfId="27198"/>
    <cellStyle name="Normal 3 3 4 3 8 2 3 2 2" xfId="57110"/>
    <cellStyle name="Normal 3 3 4 3 8 2 3 3" xfId="39063"/>
    <cellStyle name="Normal 3 3 4 3 8 2 4" xfId="19720"/>
    <cellStyle name="Normal 3 3 4 3 8 2 4 2" xfId="49632"/>
    <cellStyle name="Normal 3 3 4 3 8 2 5" xfId="39060"/>
    <cellStyle name="Normal 3 3 4 3 8 3" xfId="9150"/>
    <cellStyle name="Normal 3 3 4 3 8 3 2" xfId="9151"/>
    <cellStyle name="Normal 3 3 4 3 8 3 2 2" xfId="27200"/>
    <cellStyle name="Normal 3 3 4 3 8 3 2 2 2" xfId="57112"/>
    <cellStyle name="Normal 3 3 4 3 8 3 2 3" xfId="39065"/>
    <cellStyle name="Normal 3 3 4 3 8 3 3" xfId="19722"/>
    <cellStyle name="Normal 3 3 4 3 8 3 3 2" xfId="49634"/>
    <cellStyle name="Normal 3 3 4 3 8 3 4" xfId="39064"/>
    <cellStyle name="Normal 3 3 4 3 8 4" xfId="9152"/>
    <cellStyle name="Normal 3 3 4 3 8 4 2" xfId="27197"/>
    <cellStyle name="Normal 3 3 4 3 8 4 2 2" xfId="57109"/>
    <cellStyle name="Normal 3 3 4 3 8 4 3" xfId="39066"/>
    <cellStyle name="Normal 3 3 4 3 8 5" xfId="19719"/>
    <cellStyle name="Normal 3 3 4 3 8 5 2" xfId="49631"/>
    <cellStyle name="Normal 3 3 4 3 8 6" xfId="39059"/>
    <cellStyle name="Normal 3 3 4 3 9" xfId="9153"/>
    <cellStyle name="Normal 3 3 4 3 9 2" xfId="9154"/>
    <cellStyle name="Normal 3 3 4 3 9 2 2" xfId="9155"/>
    <cellStyle name="Normal 3 3 4 3 9 2 2 2" xfId="27202"/>
    <cellStyle name="Normal 3 3 4 3 9 2 2 2 2" xfId="57114"/>
    <cellStyle name="Normal 3 3 4 3 9 2 2 3" xfId="39069"/>
    <cellStyle name="Normal 3 3 4 3 9 2 3" xfId="19724"/>
    <cellStyle name="Normal 3 3 4 3 9 2 3 2" xfId="49636"/>
    <cellStyle name="Normal 3 3 4 3 9 2 4" xfId="39068"/>
    <cellStyle name="Normal 3 3 4 3 9 3" xfId="9156"/>
    <cellStyle name="Normal 3 3 4 3 9 3 2" xfId="27201"/>
    <cellStyle name="Normal 3 3 4 3 9 3 2 2" xfId="57113"/>
    <cellStyle name="Normal 3 3 4 3 9 3 3" xfId="39070"/>
    <cellStyle name="Normal 3 3 4 3 9 4" xfId="19723"/>
    <cellStyle name="Normal 3 3 4 3 9 4 2" xfId="49635"/>
    <cellStyle name="Normal 3 3 4 3 9 5" xfId="39067"/>
    <cellStyle name="Normal 3 3 4 4" xfId="199"/>
    <cellStyle name="Normal 3 3 4 4 10" xfId="9157"/>
    <cellStyle name="Normal 3 3 4 4 10 2" xfId="9158"/>
    <cellStyle name="Normal 3 3 4 4 10 2 2" xfId="27203"/>
    <cellStyle name="Normal 3 3 4 4 10 2 2 2" xfId="57115"/>
    <cellStyle name="Normal 3 3 4 4 10 2 3" xfId="39072"/>
    <cellStyle name="Normal 3 3 4 4 10 3" xfId="19725"/>
    <cellStyle name="Normal 3 3 4 4 10 3 2" xfId="49637"/>
    <cellStyle name="Normal 3 3 4 4 10 4" xfId="39071"/>
    <cellStyle name="Normal 3 3 4 4 11" xfId="9159"/>
    <cellStyle name="Normal 3 3 4 4 11 2" xfId="22663"/>
    <cellStyle name="Normal 3 3 4 4 11 2 2" xfId="52575"/>
    <cellStyle name="Normal 3 3 4 4 11 3" xfId="39073"/>
    <cellStyle name="Normal 3 3 4 4 12" xfId="15185"/>
    <cellStyle name="Normal 3 3 4 4 12 2" xfId="45097"/>
    <cellStyle name="Normal 3 3 4 4 13" xfId="30141"/>
    <cellStyle name="Normal 3 3 4 4 14" xfId="60054"/>
    <cellStyle name="Normal 3 3 4 4 2" xfId="449"/>
    <cellStyle name="Normal 3 3 4 4 2 2" xfId="9160"/>
    <cellStyle name="Normal 3 3 4 4 2 2 2" xfId="9161"/>
    <cellStyle name="Normal 3 3 4 4 2 2 2 2" xfId="9162"/>
    <cellStyle name="Normal 3 3 4 4 2 2 2 2 2" xfId="9163"/>
    <cellStyle name="Normal 3 3 4 4 2 2 2 2 2 2" xfId="27206"/>
    <cellStyle name="Normal 3 3 4 4 2 2 2 2 2 2 2" xfId="57118"/>
    <cellStyle name="Normal 3 3 4 4 2 2 2 2 2 3" xfId="39077"/>
    <cellStyle name="Normal 3 3 4 4 2 2 2 2 3" xfId="19728"/>
    <cellStyle name="Normal 3 3 4 4 2 2 2 2 3 2" xfId="49640"/>
    <cellStyle name="Normal 3 3 4 4 2 2 2 2 4" xfId="39076"/>
    <cellStyle name="Normal 3 3 4 4 2 2 2 3" xfId="9164"/>
    <cellStyle name="Normal 3 3 4 4 2 2 2 3 2" xfId="27205"/>
    <cellStyle name="Normal 3 3 4 4 2 2 2 3 2 2" xfId="57117"/>
    <cellStyle name="Normal 3 3 4 4 2 2 2 3 3" xfId="39078"/>
    <cellStyle name="Normal 3 3 4 4 2 2 2 4" xfId="19727"/>
    <cellStyle name="Normal 3 3 4 4 2 2 2 4 2" xfId="49639"/>
    <cellStyle name="Normal 3 3 4 4 2 2 2 5" xfId="39075"/>
    <cellStyle name="Normal 3 3 4 4 2 2 3" xfId="9165"/>
    <cellStyle name="Normal 3 3 4 4 2 2 3 2" xfId="9166"/>
    <cellStyle name="Normal 3 3 4 4 2 2 3 2 2" xfId="27207"/>
    <cellStyle name="Normal 3 3 4 4 2 2 3 2 2 2" xfId="57119"/>
    <cellStyle name="Normal 3 3 4 4 2 2 3 2 3" xfId="39080"/>
    <cellStyle name="Normal 3 3 4 4 2 2 3 3" xfId="19729"/>
    <cellStyle name="Normal 3 3 4 4 2 2 3 3 2" xfId="49641"/>
    <cellStyle name="Normal 3 3 4 4 2 2 3 4" xfId="39079"/>
    <cellStyle name="Normal 3 3 4 4 2 2 4" xfId="9167"/>
    <cellStyle name="Normal 3 3 4 4 2 2 4 2" xfId="27204"/>
    <cellStyle name="Normal 3 3 4 4 2 2 4 2 2" xfId="57116"/>
    <cellStyle name="Normal 3 3 4 4 2 2 4 3" xfId="39081"/>
    <cellStyle name="Normal 3 3 4 4 2 2 5" xfId="19726"/>
    <cellStyle name="Normal 3 3 4 4 2 2 5 2" xfId="49638"/>
    <cellStyle name="Normal 3 3 4 4 2 2 6" xfId="39074"/>
    <cellStyle name="Normal 3 3 4 4 2 3" xfId="9168"/>
    <cellStyle name="Normal 3 3 4 4 2 3 2" xfId="9169"/>
    <cellStyle name="Normal 3 3 4 4 2 3 2 2" xfId="9170"/>
    <cellStyle name="Normal 3 3 4 4 2 3 2 2 2" xfId="9171"/>
    <cellStyle name="Normal 3 3 4 4 2 3 2 2 2 2" xfId="27210"/>
    <cellStyle name="Normal 3 3 4 4 2 3 2 2 2 2 2" xfId="57122"/>
    <cellStyle name="Normal 3 3 4 4 2 3 2 2 2 3" xfId="39085"/>
    <cellStyle name="Normal 3 3 4 4 2 3 2 2 3" xfId="19732"/>
    <cellStyle name="Normal 3 3 4 4 2 3 2 2 3 2" xfId="49644"/>
    <cellStyle name="Normal 3 3 4 4 2 3 2 2 4" xfId="39084"/>
    <cellStyle name="Normal 3 3 4 4 2 3 2 3" xfId="9172"/>
    <cellStyle name="Normal 3 3 4 4 2 3 2 3 2" xfId="27209"/>
    <cellStyle name="Normal 3 3 4 4 2 3 2 3 2 2" xfId="57121"/>
    <cellStyle name="Normal 3 3 4 4 2 3 2 3 3" xfId="39086"/>
    <cellStyle name="Normal 3 3 4 4 2 3 2 4" xfId="19731"/>
    <cellStyle name="Normal 3 3 4 4 2 3 2 4 2" xfId="49643"/>
    <cellStyle name="Normal 3 3 4 4 2 3 2 5" xfId="39083"/>
    <cellStyle name="Normal 3 3 4 4 2 3 3" xfId="9173"/>
    <cellStyle name="Normal 3 3 4 4 2 3 3 2" xfId="9174"/>
    <cellStyle name="Normal 3 3 4 4 2 3 3 2 2" xfId="27211"/>
    <cellStyle name="Normal 3 3 4 4 2 3 3 2 2 2" xfId="57123"/>
    <cellStyle name="Normal 3 3 4 4 2 3 3 2 3" xfId="39088"/>
    <cellStyle name="Normal 3 3 4 4 2 3 3 3" xfId="19733"/>
    <cellStyle name="Normal 3 3 4 4 2 3 3 3 2" xfId="49645"/>
    <cellStyle name="Normal 3 3 4 4 2 3 3 4" xfId="39087"/>
    <cellStyle name="Normal 3 3 4 4 2 3 4" xfId="9175"/>
    <cellStyle name="Normal 3 3 4 4 2 3 4 2" xfId="27208"/>
    <cellStyle name="Normal 3 3 4 4 2 3 4 2 2" xfId="57120"/>
    <cellStyle name="Normal 3 3 4 4 2 3 4 3" xfId="39089"/>
    <cellStyle name="Normal 3 3 4 4 2 3 5" xfId="19730"/>
    <cellStyle name="Normal 3 3 4 4 2 3 5 2" xfId="49642"/>
    <cellStyle name="Normal 3 3 4 4 2 3 6" xfId="39082"/>
    <cellStyle name="Normal 3 3 4 4 2 4" xfId="9176"/>
    <cellStyle name="Normal 3 3 4 4 2 4 2" xfId="9177"/>
    <cellStyle name="Normal 3 3 4 4 2 4 2 2" xfId="9178"/>
    <cellStyle name="Normal 3 3 4 4 2 4 2 2 2" xfId="27213"/>
    <cellStyle name="Normal 3 3 4 4 2 4 2 2 2 2" xfId="57125"/>
    <cellStyle name="Normal 3 3 4 4 2 4 2 2 3" xfId="39092"/>
    <cellStyle name="Normal 3 3 4 4 2 4 2 3" xfId="19735"/>
    <cellStyle name="Normal 3 3 4 4 2 4 2 3 2" xfId="49647"/>
    <cellStyle name="Normal 3 3 4 4 2 4 2 4" xfId="39091"/>
    <cellStyle name="Normal 3 3 4 4 2 4 3" xfId="9179"/>
    <cellStyle name="Normal 3 3 4 4 2 4 3 2" xfId="27212"/>
    <cellStyle name="Normal 3 3 4 4 2 4 3 2 2" xfId="57124"/>
    <cellStyle name="Normal 3 3 4 4 2 4 3 3" xfId="39093"/>
    <cellStyle name="Normal 3 3 4 4 2 4 4" xfId="19734"/>
    <cellStyle name="Normal 3 3 4 4 2 4 4 2" xfId="49646"/>
    <cellStyle name="Normal 3 3 4 4 2 4 5" xfId="39090"/>
    <cellStyle name="Normal 3 3 4 4 2 5" xfId="9180"/>
    <cellStyle name="Normal 3 3 4 4 2 5 2" xfId="9181"/>
    <cellStyle name="Normal 3 3 4 4 2 5 2 2" xfId="27214"/>
    <cellStyle name="Normal 3 3 4 4 2 5 2 2 2" xfId="57126"/>
    <cellStyle name="Normal 3 3 4 4 2 5 2 3" xfId="39095"/>
    <cellStyle name="Normal 3 3 4 4 2 5 3" xfId="19736"/>
    <cellStyle name="Normal 3 3 4 4 2 5 3 2" xfId="49648"/>
    <cellStyle name="Normal 3 3 4 4 2 5 4" xfId="39094"/>
    <cellStyle name="Normal 3 3 4 4 2 6" xfId="9182"/>
    <cellStyle name="Normal 3 3 4 4 2 6 2" xfId="22912"/>
    <cellStyle name="Normal 3 3 4 4 2 6 2 2" xfId="52824"/>
    <cellStyle name="Normal 3 3 4 4 2 6 3" xfId="39096"/>
    <cellStyle name="Normal 3 3 4 4 2 7" xfId="15434"/>
    <cellStyle name="Normal 3 3 4 4 2 7 2" xfId="45346"/>
    <cellStyle name="Normal 3 3 4 4 2 8" xfId="30390"/>
    <cellStyle name="Normal 3 3 4 4 3" xfId="327"/>
    <cellStyle name="Normal 3 3 4 4 3 2" xfId="9183"/>
    <cellStyle name="Normal 3 3 4 4 3 2 2" xfId="9184"/>
    <cellStyle name="Normal 3 3 4 4 3 2 2 2" xfId="9185"/>
    <cellStyle name="Normal 3 3 4 4 3 2 2 2 2" xfId="9186"/>
    <cellStyle name="Normal 3 3 4 4 3 2 2 2 2 2" xfId="27217"/>
    <cellStyle name="Normal 3 3 4 4 3 2 2 2 2 2 2" xfId="57129"/>
    <cellStyle name="Normal 3 3 4 4 3 2 2 2 2 3" xfId="39100"/>
    <cellStyle name="Normal 3 3 4 4 3 2 2 2 3" xfId="19739"/>
    <cellStyle name="Normal 3 3 4 4 3 2 2 2 3 2" xfId="49651"/>
    <cellStyle name="Normal 3 3 4 4 3 2 2 2 4" xfId="39099"/>
    <cellStyle name="Normal 3 3 4 4 3 2 2 3" xfId="9187"/>
    <cellStyle name="Normal 3 3 4 4 3 2 2 3 2" xfId="27216"/>
    <cellStyle name="Normal 3 3 4 4 3 2 2 3 2 2" xfId="57128"/>
    <cellStyle name="Normal 3 3 4 4 3 2 2 3 3" xfId="39101"/>
    <cellStyle name="Normal 3 3 4 4 3 2 2 4" xfId="19738"/>
    <cellStyle name="Normal 3 3 4 4 3 2 2 4 2" xfId="49650"/>
    <cellStyle name="Normal 3 3 4 4 3 2 2 5" xfId="39098"/>
    <cellStyle name="Normal 3 3 4 4 3 2 3" xfId="9188"/>
    <cellStyle name="Normal 3 3 4 4 3 2 3 2" xfId="9189"/>
    <cellStyle name="Normal 3 3 4 4 3 2 3 2 2" xfId="27218"/>
    <cellStyle name="Normal 3 3 4 4 3 2 3 2 2 2" xfId="57130"/>
    <cellStyle name="Normal 3 3 4 4 3 2 3 2 3" xfId="39103"/>
    <cellStyle name="Normal 3 3 4 4 3 2 3 3" xfId="19740"/>
    <cellStyle name="Normal 3 3 4 4 3 2 3 3 2" xfId="49652"/>
    <cellStyle name="Normal 3 3 4 4 3 2 3 4" xfId="39102"/>
    <cellStyle name="Normal 3 3 4 4 3 2 4" xfId="9190"/>
    <cellStyle name="Normal 3 3 4 4 3 2 4 2" xfId="27215"/>
    <cellStyle name="Normal 3 3 4 4 3 2 4 2 2" xfId="57127"/>
    <cellStyle name="Normal 3 3 4 4 3 2 4 3" xfId="39104"/>
    <cellStyle name="Normal 3 3 4 4 3 2 5" xfId="19737"/>
    <cellStyle name="Normal 3 3 4 4 3 2 5 2" xfId="49649"/>
    <cellStyle name="Normal 3 3 4 4 3 2 6" xfId="39097"/>
    <cellStyle name="Normal 3 3 4 4 3 3" xfId="9191"/>
    <cellStyle name="Normal 3 3 4 4 3 3 2" xfId="9192"/>
    <cellStyle name="Normal 3 3 4 4 3 3 2 2" xfId="9193"/>
    <cellStyle name="Normal 3 3 4 4 3 3 2 2 2" xfId="9194"/>
    <cellStyle name="Normal 3 3 4 4 3 3 2 2 2 2" xfId="27221"/>
    <cellStyle name="Normal 3 3 4 4 3 3 2 2 2 2 2" xfId="57133"/>
    <cellStyle name="Normal 3 3 4 4 3 3 2 2 2 3" xfId="39108"/>
    <cellStyle name="Normal 3 3 4 4 3 3 2 2 3" xfId="19743"/>
    <cellStyle name="Normal 3 3 4 4 3 3 2 2 3 2" xfId="49655"/>
    <cellStyle name="Normal 3 3 4 4 3 3 2 2 4" xfId="39107"/>
    <cellStyle name="Normal 3 3 4 4 3 3 2 3" xfId="9195"/>
    <cellStyle name="Normal 3 3 4 4 3 3 2 3 2" xfId="27220"/>
    <cellStyle name="Normal 3 3 4 4 3 3 2 3 2 2" xfId="57132"/>
    <cellStyle name="Normal 3 3 4 4 3 3 2 3 3" xfId="39109"/>
    <cellStyle name="Normal 3 3 4 4 3 3 2 4" xfId="19742"/>
    <cellStyle name="Normal 3 3 4 4 3 3 2 4 2" xfId="49654"/>
    <cellStyle name="Normal 3 3 4 4 3 3 2 5" xfId="39106"/>
    <cellStyle name="Normal 3 3 4 4 3 3 3" xfId="9196"/>
    <cellStyle name="Normal 3 3 4 4 3 3 3 2" xfId="9197"/>
    <cellStyle name="Normal 3 3 4 4 3 3 3 2 2" xfId="27222"/>
    <cellStyle name="Normal 3 3 4 4 3 3 3 2 2 2" xfId="57134"/>
    <cellStyle name="Normal 3 3 4 4 3 3 3 2 3" xfId="39111"/>
    <cellStyle name="Normal 3 3 4 4 3 3 3 3" xfId="19744"/>
    <cellStyle name="Normal 3 3 4 4 3 3 3 3 2" xfId="49656"/>
    <cellStyle name="Normal 3 3 4 4 3 3 3 4" xfId="39110"/>
    <cellStyle name="Normal 3 3 4 4 3 3 4" xfId="9198"/>
    <cellStyle name="Normal 3 3 4 4 3 3 4 2" xfId="27219"/>
    <cellStyle name="Normal 3 3 4 4 3 3 4 2 2" xfId="57131"/>
    <cellStyle name="Normal 3 3 4 4 3 3 4 3" xfId="39112"/>
    <cellStyle name="Normal 3 3 4 4 3 3 5" xfId="19741"/>
    <cellStyle name="Normal 3 3 4 4 3 3 5 2" xfId="49653"/>
    <cellStyle name="Normal 3 3 4 4 3 3 6" xfId="39105"/>
    <cellStyle name="Normal 3 3 4 4 3 4" xfId="9199"/>
    <cellStyle name="Normal 3 3 4 4 3 4 2" xfId="9200"/>
    <cellStyle name="Normal 3 3 4 4 3 4 2 2" xfId="9201"/>
    <cellStyle name="Normal 3 3 4 4 3 4 2 2 2" xfId="27224"/>
    <cellStyle name="Normal 3 3 4 4 3 4 2 2 2 2" xfId="57136"/>
    <cellStyle name="Normal 3 3 4 4 3 4 2 2 3" xfId="39115"/>
    <cellStyle name="Normal 3 3 4 4 3 4 2 3" xfId="19746"/>
    <cellStyle name="Normal 3 3 4 4 3 4 2 3 2" xfId="49658"/>
    <cellStyle name="Normal 3 3 4 4 3 4 2 4" xfId="39114"/>
    <cellStyle name="Normal 3 3 4 4 3 4 3" xfId="9202"/>
    <cellStyle name="Normal 3 3 4 4 3 4 3 2" xfId="27223"/>
    <cellStyle name="Normal 3 3 4 4 3 4 3 2 2" xfId="57135"/>
    <cellStyle name="Normal 3 3 4 4 3 4 3 3" xfId="39116"/>
    <cellStyle name="Normal 3 3 4 4 3 4 4" xfId="19745"/>
    <cellStyle name="Normal 3 3 4 4 3 4 4 2" xfId="49657"/>
    <cellStyle name="Normal 3 3 4 4 3 4 5" xfId="39113"/>
    <cellStyle name="Normal 3 3 4 4 3 5" xfId="9203"/>
    <cellStyle name="Normal 3 3 4 4 3 5 2" xfId="9204"/>
    <cellStyle name="Normal 3 3 4 4 3 5 2 2" xfId="27225"/>
    <cellStyle name="Normal 3 3 4 4 3 5 2 2 2" xfId="57137"/>
    <cellStyle name="Normal 3 3 4 4 3 5 2 3" xfId="39118"/>
    <cellStyle name="Normal 3 3 4 4 3 5 3" xfId="19747"/>
    <cellStyle name="Normal 3 3 4 4 3 5 3 2" xfId="49659"/>
    <cellStyle name="Normal 3 3 4 4 3 5 4" xfId="39117"/>
    <cellStyle name="Normal 3 3 4 4 3 6" xfId="9205"/>
    <cellStyle name="Normal 3 3 4 4 3 6 2" xfId="22791"/>
    <cellStyle name="Normal 3 3 4 4 3 6 2 2" xfId="52703"/>
    <cellStyle name="Normal 3 3 4 4 3 6 3" xfId="39119"/>
    <cellStyle name="Normal 3 3 4 4 3 7" xfId="15313"/>
    <cellStyle name="Normal 3 3 4 4 3 7 2" xfId="45225"/>
    <cellStyle name="Normal 3 3 4 4 3 8" xfId="30269"/>
    <cellStyle name="Normal 3 3 4 4 4" xfId="574"/>
    <cellStyle name="Normal 3 3 4 4 4 2" xfId="9206"/>
    <cellStyle name="Normal 3 3 4 4 4 2 2" xfId="9207"/>
    <cellStyle name="Normal 3 3 4 4 4 2 2 2" xfId="9208"/>
    <cellStyle name="Normal 3 3 4 4 4 2 2 2 2" xfId="9209"/>
    <cellStyle name="Normal 3 3 4 4 4 2 2 2 2 2" xfId="27228"/>
    <cellStyle name="Normal 3 3 4 4 4 2 2 2 2 2 2" xfId="57140"/>
    <cellStyle name="Normal 3 3 4 4 4 2 2 2 2 3" xfId="39123"/>
    <cellStyle name="Normal 3 3 4 4 4 2 2 2 3" xfId="19750"/>
    <cellStyle name="Normal 3 3 4 4 4 2 2 2 3 2" xfId="49662"/>
    <cellStyle name="Normal 3 3 4 4 4 2 2 2 4" xfId="39122"/>
    <cellStyle name="Normal 3 3 4 4 4 2 2 3" xfId="9210"/>
    <cellStyle name="Normal 3 3 4 4 4 2 2 3 2" xfId="27227"/>
    <cellStyle name="Normal 3 3 4 4 4 2 2 3 2 2" xfId="57139"/>
    <cellStyle name="Normal 3 3 4 4 4 2 2 3 3" xfId="39124"/>
    <cellStyle name="Normal 3 3 4 4 4 2 2 4" xfId="19749"/>
    <cellStyle name="Normal 3 3 4 4 4 2 2 4 2" xfId="49661"/>
    <cellStyle name="Normal 3 3 4 4 4 2 2 5" xfId="39121"/>
    <cellStyle name="Normal 3 3 4 4 4 2 3" xfId="9211"/>
    <cellStyle name="Normal 3 3 4 4 4 2 3 2" xfId="9212"/>
    <cellStyle name="Normal 3 3 4 4 4 2 3 2 2" xfId="27229"/>
    <cellStyle name="Normal 3 3 4 4 4 2 3 2 2 2" xfId="57141"/>
    <cellStyle name="Normal 3 3 4 4 4 2 3 2 3" xfId="39126"/>
    <cellStyle name="Normal 3 3 4 4 4 2 3 3" xfId="19751"/>
    <cellStyle name="Normal 3 3 4 4 4 2 3 3 2" xfId="49663"/>
    <cellStyle name="Normal 3 3 4 4 4 2 3 4" xfId="39125"/>
    <cellStyle name="Normal 3 3 4 4 4 2 4" xfId="9213"/>
    <cellStyle name="Normal 3 3 4 4 4 2 4 2" xfId="27226"/>
    <cellStyle name="Normal 3 3 4 4 4 2 4 2 2" xfId="57138"/>
    <cellStyle name="Normal 3 3 4 4 4 2 4 3" xfId="39127"/>
    <cellStyle name="Normal 3 3 4 4 4 2 5" xfId="19748"/>
    <cellStyle name="Normal 3 3 4 4 4 2 5 2" xfId="49660"/>
    <cellStyle name="Normal 3 3 4 4 4 2 6" xfId="39120"/>
    <cellStyle name="Normal 3 3 4 4 4 3" xfId="9214"/>
    <cellStyle name="Normal 3 3 4 4 4 3 2" xfId="9215"/>
    <cellStyle name="Normal 3 3 4 4 4 3 2 2" xfId="9216"/>
    <cellStyle name="Normal 3 3 4 4 4 3 2 2 2" xfId="27231"/>
    <cellStyle name="Normal 3 3 4 4 4 3 2 2 2 2" xfId="57143"/>
    <cellStyle name="Normal 3 3 4 4 4 3 2 2 3" xfId="39130"/>
    <cellStyle name="Normal 3 3 4 4 4 3 2 3" xfId="19753"/>
    <cellStyle name="Normal 3 3 4 4 4 3 2 3 2" xfId="49665"/>
    <cellStyle name="Normal 3 3 4 4 4 3 2 4" xfId="39129"/>
    <cellStyle name="Normal 3 3 4 4 4 3 3" xfId="9217"/>
    <cellStyle name="Normal 3 3 4 4 4 3 3 2" xfId="27230"/>
    <cellStyle name="Normal 3 3 4 4 4 3 3 2 2" xfId="57142"/>
    <cellStyle name="Normal 3 3 4 4 4 3 3 3" xfId="39131"/>
    <cellStyle name="Normal 3 3 4 4 4 3 4" xfId="19752"/>
    <cellStyle name="Normal 3 3 4 4 4 3 4 2" xfId="49664"/>
    <cellStyle name="Normal 3 3 4 4 4 3 5" xfId="39128"/>
    <cellStyle name="Normal 3 3 4 4 4 4" xfId="9218"/>
    <cellStyle name="Normal 3 3 4 4 4 4 2" xfId="9219"/>
    <cellStyle name="Normal 3 3 4 4 4 4 2 2" xfId="27232"/>
    <cellStyle name="Normal 3 3 4 4 4 4 2 2 2" xfId="57144"/>
    <cellStyle name="Normal 3 3 4 4 4 4 2 3" xfId="39133"/>
    <cellStyle name="Normal 3 3 4 4 4 4 3" xfId="19754"/>
    <cellStyle name="Normal 3 3 4 4 4 4 3 2" xfId="49666"/>
    <cellStyle name="Normal 3 3 4 4 4 4 4" xfId="39132"/>
    <cellStyle name="Normal 3 3 4 4 4 5" xfId="9220"/>
    <cellStyle name="Normal 3 3 4 4 4 5 2" xfId="23037"/>
    <cellStyle name="Normal 3 3 4 4 4 5 2 2" xfId="52949"/>
    <cellStyle name="Normal 3 3 4 4 4 5 3" xfId="39134"/>
    <cellStyle name="Normal 3 3 4 4 4 6" xfId="15559"/>
    <cellStyle name="Normal 3 3 4 4 4 6 2" xfId="45471"/>
    <cellStyle name="Normal 3 3 4 4 4 7" xfId="30515"/>
    <cellStyle name="Normal 3 3 4 4 5" xfId="699"/>
    <cellStyle name="Normal 3 3 4 4 5 2" xfId="9221"/>
    <cellStyle name="Normal 3 3 4 4 5 2 2" xfId="9222"/>
    <cellStyle name="Normal 3 3 4 4 5 2 2 2" xfId="9223"/>
    <cellStyle name="Normal 3 3 4 4 5 2 2 2 2" xfId="9224"/>
    <cellStyle name="Normal 3 3 4 4 5 2 2 2 2 2" xfId="27235"/>
    <cellStyle name="Normal 3 3 4 4 5 2 2 2 2 2 2" xfId="57147"/>
    <cellStyle name="Normal 3 3 4 4 5 2 2 2 2 3" xfId="39138"/>
    <cellStyle name="Normal 3 3 4 4 5 2 2 2 3" xfId="19757"/>
    <cellStyle name="Normal 3 3 4 4 5 2 2 2 3 2" xfId="49669"/>
    <cellStyle name="Normal 3 3 4 4 5 2 2 2 4" xfId="39137"/>
    <cellStyle name="Normal 3 3 4 4 5 2 2 3" xfId="9225"/>
    <cellStyle name="Normal 3 3 4 4 5 2 2 3 2" xfId="27234"/>
    <cellStyle name="Normal 3 3 4 4 5 2 2 3 2 2" xfId="57146"/>
    <cellStyle name="Normal 3 3 4 4 5 2 2 3 3" xfId="39139"/>
    <cellStyle name="Normal 3 3 4 4 5 2 2 4" xfId="19756"/>
    <cellStyle name="Normal 3 3 4 4 5 2 2 4 2" xfId="49668"/>
    <cellStyle name="Normal 3 3 4 4 5 2 2 5" xfId="39136"/>
    <cellStyle name="Normal 3 3 4 4 5 2 3" xfId="9226"/>
    <cellStyle name="Normal 3 3 4 4 5 2 3 2" xfId="9227"/>
    <cellStyle name="Normal 3 3 4 4 5 2 3 2 2" xfId="27236"/>
    <cellStyle name="Normal 3 3 4 4 5 2 3 2 2 2" xfId="57148"/>
    <cellStyle name="Normal 3 3 4 4 5 2 3 2 3" xfId="39141"/>
    <cellStyle name="Normal 3 3 4 4 5 2 3 3" xfId="19758"/>
    <cellStyle name="Normal 3 3 4 4 5 2 3 3 2" xfId="49670"/>
    <cellStyle name="Normal 3 3 4 4 5 2 3 4" xfId="39140"/>
    <cellStyle name="Normal 3 3 4 4 5 2 4" xfId="9228"/>
    <cellStyle name="Normal 3 3 4 4 5 2 4 2" xfId="27233"/>
    <cellStyle name="Normal 3 3 4 4 5 2 4 2 2" xfId="57145"/>
    <cellStyle name="Normal 3 3 4 4 5 2 4 3" xfId="39142"/>
    <cellStyle name="Normal 3 3 4 4 5 2 5" xfId="19755"/>
    <cellStyle name="Normal 3 3 4 4 5 2 5 2" xfId="49667"/>
    <cellStyle name="Normal 3 3 4 4 5 2 6" xfId="39135"/>
    <cellStyle name="Normal 3 3 4 4 5 3" xfId="9229"/>
    <cellStyle name="Normal 3 3 4 4 5 3 2" xfId="9230"/>
    <cellStyle name="Normal 3 3 4 4 5 3 2 2" xfId="9231"/>
    <cellStyle name="Normal 3 3 4 4 5 3 2 2 2" xfId="27238"/>
    <cellStyle name="Normal 3 3 4 4 5 3 2 2 2 2" xfId="57150"/>
    <cellStyle name="Normal 3 3 4 4 5 3 2 2 3" xfId="39145"/>
    <cellStyle name="Normal 3 3 4 4 5 3 2 3" xfId="19760"/>
    <cellStyle name="Normal 3 3 4 4 5 3 2 3 2" xfId="49672"/>
    <cellStyle name="Normal 3 3 4 4 5 3 2 4" xfId="39144"/>
    <cellStyle name="Normal 3 3 4 4 5 3 3" xfId="9232"/>
    <cellStyle name="Normal 3 3 4 4 5 3 3 2" xfId="27237"/>
    <cellStyle name="Normal 3 3 4 4 5 3 3 2 2" xfId="57149"/>
    <cellStyle name="Normal 3 3 4 4 5 3 3 3" xfId="39146"/>
    <cellStyle name="Normal 3 3 4 4 5 3 4" xfId="19759"/>
    <cellStyle name="Normal 3 3 4 4 5 3 4 2" xfId="49671"/>
    <cellStyle name="Normal 3 3 4 4 5 3 5" xfId="39143"/>
    <cellStyle name="Normal 3 3 4 4 5 4" xfId="9233"/>
    <cellStyle name="Normal 3 3 4 4 5 4 2" xfId="9234"/>
    <cellStyle name="Normal 3 3 4 4 5 4 2 2" xfId="27239"/>
    <cellStyle name="Normal 3 3 4 4 5 4 2 2 2" xfId="57151"/>
    <cellStyle name="Normal 3 3 4 4 5 4 2 3" xfId="39148"/>
    <cellStyle name="Normal 3 3 4 4 5 4 3" xfId="19761"/>
    <cellStyle name="Normal 3 3 4 4 5 4 3 2" xfId="49673"/>
    <cellStyle name="Normal 3 3 4 4 5 4 4" xfId="39147"/>
    <cellStyle name="Normal 3 3 4 4 5 5" xfId="9235"/>
    <cellStyle name="Normal 3 3 4 4 5 5 2" xfId="23162"/>
    <cellStyle name="Normal 3 3 4 4 5 5 2 2" xfId="53074"/>
    <cellStyle name="Normal 3 3 4 4 5 5 3" xfId="39149"/>
    <cellStyle name="Normal 3 3 4 4 5 6" xfId="15684"/>
    <cellStyle name="Normal 3 3 4 4 5 6 2" xfId="45596"/>
    <cellStyle name="Normal 3 3 4 4 5 7" xfId="30640"/>
    <cellStyle name="Normal 3 3 4 4 6" xfId="9236"/>
    <cellStyle name="Normal 3 3 4 4 6 2" xfId="9237"/>
    <cellStyle name="Normal 3 3 4 4 6 2 2" xfId="9238"/>
    <cellStyle name="Normal 3 3 4 4 6 2 2 2" xfId="9239"/>
    <cellStyle name="Normal 3 3 4 4 6 2 2 2 2" xfId="9240"/>
    <cellStyle name="Normal 3 3 4 4 6 2 2 2 2 2" xfId="27243"/>
    <cellStyle name="Normal 3 3 4 4 6 2 2 2 2 2 2" xfId="57155"/>
    <cellStyle name="Normal 3 3 4 4 6 2 2 2 2 3" xfId="39154"/>
    <cellStyle name="Normal 3 3 4 4 6 2 2 2 3" xfId="19765"/>
    <cellStyle name="Normal 3 3 4 4 6 2 2 2 3 2" xfId="49677"/>
    <cellStyle name="Normal 3 3 4 4 6 2 2 2 4" xfId="39153"/>
    <cellStyle name="Normal 3 3 4 4 6 2 2 3" xfId="9241"/>
    <cellStyle name="Normal 3 3 4 4 6 2 2 3 2" xfId="27242"/>
    <cellStyle name="Normal 3 3 4 4 6 2 2 3 2 2" xfId="57154"/>
    <cellStyle name="Normal 3 3 4 4 6 2 2 3 3" xfId="39155"/>
    <cellStyle name="Normal 3 3 4 4 6 2 2 4" xfId="19764"/>
    <cellStyle name="Normal 3 3 4 4 6 2 2 4 2" xfId="49676"/>
    <cellStyle name="Normal 3 3 4 4 6 2 2 5" xfId="39152"/>
    <cellStyle name="Normal 3 3 4 4 6 2 3" xfId="9242"/>
    <cellStyle name="Normal 3 3 4 4 6 2 3 2" xfId="9243"/>
    <cellStyle name="Normal 3 3 4 4 6 2 3 2 2" xfId="27244"/>
    <cellStyle name="Normal 3 3 4 4 6 2 3 2 2 2" xfId="57156"/>
    <cellStyle name="Normal 3 3 4 4 6 2 3 2 3" xfId="39157"/>
    <cellStyle name="Normal 3 3 4 4 6 2 3 3" xfId="19766"/>
    <cellStyle name="Normal 3 3 4 4 6 2 3 3 2" xfId="49678"/>
    <cellStyle name="Normal 3 3 4 4 6 2 3 4" xfId="39156"/>
    <cellStyle name="Normal 3 3 4 4 6 2 4" xfId="9244"/>
    <cellStyle name="Normal 3 3 4 4 6 2 4 2" xfId="27241"/>
    <cellStyle name="Normal 3 3 4 4 6 2 4 2 2" xfId="57153"/>
    <cellStyle name="Normal 3 3 4 4 6 2 4 3" xfId="39158"/>
    <cellStyle name="Normal 3 3 4 4 6 2 5" xfId="19763"/>
    <cellStyle name="Normal 3 3 4 4 6 2 5 2" xfId="49675"/>
    <cellStyle name="Normal 3 3 4 4 6 2 6" xfId="39151"/>
    <cellStyle name="Normal 3 3 4 4 6 3" xfId="9245"/>
    <cellStyle name="Normal 3 3 4 4 6 3 2" xfId="9246"/>
    <cellStyle name="Normal 3 3 4 4 6 3 2 2" xfId="9247"/>
    <cellStyle name="Normal 3 3 4 4 6 3 2 2 2" xfId="27246"/>
    <cellStyle name="Normal 3 3 4 4 6 3 2 2 2 2" xfId="57158"/>
    <cellStyle name="Normal 3 3 4 4 6 3 2 2 3" xfId="39161"/>
    <cellStyle name="Normal 3 3 4 4 6 3 2 3" xfId="19768"/>
    <cellStyle name="Normal 3 3 4 4 6 3 2 3 2" xfId="49680"/>
    <cellStyle name="Normal 3 3 4 4 6 3 2 4" xfId="39160"/>
    <cellStyle name="Normal 3 3 4 4 6 3 3" xfId="9248"/>
    <cellStyle name="Normal 3 3 4 4 6 3 3 2" xfId="27245"/>
    <cellStyle name="Normal 3 3 4 4 6 3 3 2 2" xfId="57157"/>
    <cellStyle name="Normal 3 3 4 4 6 3 3 3" xfId="39162"/>
    <cellStyle name="Normal 3 3 4 4 6 3 4" xfId="19767"/>
    <cellStyle name="Normal 3 3 4 4 6 3 4 2" xfId="49679"/>
    <cellStyle name="Normal 3 3 4 4 6 3 5" xfId="39159"/>
    <cellStyle name="Normal 3 3 4 4 6 4" xfId="9249"/>
    <cellStyle name="Normal 3 3 4 4 6 4 2" xfId="9250"/>
    <cellStyle name="Normal 3 3 4 4 6 4 2 2" xfId="27247"/>
    <cellStyle name="Normal 3 3 4 4 6 4 2 2 2" xfId="57159"/>
    <cellStyle name="Normal 3 3 4 4 6 4 2 3" xfId="39164"/>
    <cellStyle name="Normal 3 3 4 4 6 4 3" xfId="19769"/>
    <cellStyle name="Normal 3 3 4 4 6 4 3 2" xfId="49681"/>
    <cellStyle name="Normal 3 3 4 4 6 4 4" xfId="39163"/>
    <cellStyle name="Normal 3 3 4 4 6 5" xfId="9251"/>
    <cellStyle name="Normal 3 3 4 4 6 5 2" xfId="27240"/>
    <cellStyle name="Normal 3 3 4 4 6 5 2 2" xfId="57152"/>
    <cellStyle name="Normal 3 3 4 4 6 5 3" xfId="39165"/>
    <cellStyle name="Normal 3 3 4 4 6 6" xfId="19762"/>
    <cellStyle name="Normal 3 3 4 4 6 6 2" xfId="49674"/>
    <cellStyle name="Normal 3 3 4 4 6 7" xfId="39150"/>
    <cellStyle name="Normal 3 3 4 4 7" xfId="9252"/>
    <cellStyle name="Normal 3 3 4 4 7 2" xfId="9253"/>
    <cellStyle name="Normal 3 3 4 4 7 2 2" xfId="9254"/>
    <cellStyle name="Normal 3 3 4 4 7 2 2 2" xfId="9255"/>
    <cellStyle name="Normal 3 3 4 4 7 2 2 2 2" xfId="27250"/>
    <cellStyle name="Normal 3 3 4 4 7 2 2 2 2 2" xfId="57162"/>
    <cellStyle name="Normal 3 3 4 4 7 2 2 2 3" xfId="39169"/>
    <cellStyle name="Normal 3 3 4 4 7 2 2 3" xfId="19772"/>
    <cellStyle name="Normal 3 3 4 4 7 2 2 3 2" xfId="49684"/>
    <cellStyle name="Normal 3 3 4 4 7 2 2 4" xfId="39168"/>
    <cellStyle name="Normal 3 3 4 4 7 2 3" xfId="9256"/>
    <cellStyle name="Normal 3 3 4 4 7 2 3 2" xfId="27249"/>
    <cellStyle name="Normal 3 3 4 4 7 2 3 2 2" xfId="57161"/>
    <cellStyle name="Normal 3 3 4 4 7 2 3 3" xfId="39170"/>
    <cellStyle name="Normal 3 3 4 4 7 2 4" xfId="19771"/>
    <cellStyle name="Normal 3 3 4 4 7 2 4 2" xfId="49683"/>
    <cellStyle name="Normal 3 3 4 4 7 2 5" xfId="39167"/>
    <cellStyle name="Normal 3 3 4 4 7 3" xfId="9257"/>
    <cellStyle name="Normal 3 3 4 4 7 3 2" xfId="9258"/>
    <cellStyle name="Normal 3 3 4 4 7 3 2 2" xfId="27251"/>
    <cellStyle name="Normal 3 3 4 4 7 3 2 2 2" xfId="57163"/>
    <cellStyle name="Normal 3 3 4 4 7 3 2 3" xfId="39172"/>
    <cellStyle name="Normal 3 3 4 4 7 3 3" xfId="19773"/>
    <cellStyle name="Normal 3 3 4 4 7 3 3 2" xfId="49685"/>
    <cellStyle name="Normal 3 3 4 4 7 3 4" xfId="39171"/>
    <cellStyle name="Normal 3 3 4 4 7 4" xfId="9259"/>
    <cellStyle name="Normal 3 3 4 4 7 4 2" xfId="27248"/>
    <cellStyle name="Normal 3 3 4 4 7 4 2 2" xfId="57160"/>
    <cellStyle name="Normal 3 3 4 4 7 4 3" xfId="39173"/>
    <cellStyle name="Normal 3 3 4 4 7 5" xfId="19770"/>
    <cellStyle name="Normal 3 3 4 4 7 5 2" xfId="49682"/>
    <cellStyle name="Normal 3 3 4 4 7 6" xfId="39166"/>
    <cellStyle name="Normal 3 3 4 4 8" xfId="9260"/>
    <cellStyle name="Normal 3 3 4 4 8 2" xfId="9261"/>
    <cellStyle name="Normal 3 3 4 4 8 2 2" xfId="9262"/>
    <cellStyle name="Normal 3 3 4 4 8 2 2 2" xfId="9263"/>
    <cellStyle name="Normal 3 3 4 4 8 2 2 2 2" xfId="27254"/>
    <cellStyle name="Normal 3 3 4 4 8 2 2 2 2 2" xfId="57166"/>
    <cellStyle name="Normal 3 3 4 4 8 2 2 2 3" xfId="39177"/>
    <cellStyle name="Normal 3 3 4 4 8 2 2 3" xfId="19776"/>
    <cellStyle name="Normal 3 3 4 4 8 2 2 3 2" xfId="49688"/>
    <cellStyle name="Normal 3 3 4 4 8 2 2 4" xfId="39176"/>
    <cellStyle name="Normal 3 3 4 4 8 2 3" xfId="9264"/>
    <cellStyle name="Normal 3 3 4 4 8 2 3 2" xfId="27253"/>
    <cellStyle name="Normal 3 3 4 4 8 2 3 2 2" xfId="57165"/>
    <cellStyle name="Normal 3 3 4 4 8 2 3 3" xfId="39178"/>
    <cellStyle name="Normal 3 3 4 4 8 2 4" xfId="19775"/>
    <cellStyle name="Normal 3 3 4 4 8 2 4 2" xfId="49687"/>
    <cellStyle name="Normal 3 3 4 4 8 2 5" xfId="39175"/>
    <cellStyle name="Normal 3 3 4 4 8 3" xfId="9265"/>
    <cellStyle name="Normal 3 3 4 4 8 3 2" xfId="9266"/>
    <cellStyle name="Normal 3 3 4 4 8 3 2 2" xfId="27255"/>
    <cellStyle name="Normal 3 3 4 4 8 3 2 2 2" xfId="57167"/>
    <cellStyle name="Normal 3 3 4 4 8 3 2 3" xfId="39180"/>
    <cellStyle name="Normal 3 3 4 4 8 3 3" xfId="19777"/>
    <cellStyle name="Normal 3 3 4 4 8 3 3 2" xfId="49689"/>
    <cellStyle name="Normal 3 3 4 4 8 3 4" xfId="39179"/>
    <cellStyle name="Normal 3 3 4 4 8 4" xfId="9267"/>
    <cellStyle name="Normal 3 3 4 4 8 4 2" xfId="27252"/>
    <cellStyle name="Normal 3 3 4 4 8 4 2 2" xfId="57164"/>
    <cellStyle name="Normal 3 3 4 4 8 4 3" xfId="39181"/>
    <cellStyle name="Normal 3 3 4 4 8 5" xfId="19774"/>
    <cellStyle name="Normal 3 3 4 4 8 5 2" xfId="49686"/>
    <cellStyle name="Normal 3 3 4 4 8 6" xfId="39174"/>
    <cellStyle name="Normal 3 3 4 4 9" xfId="9268"/>
    <cellStyle name="Normal 3 3 4 4 9 2" xfId="9269"/>
    <cellStyle name="Normal 3 3 4 4 9 2 2" xfId="9270"/>
    <cellStyle name="Normal 3 3 4 4 9 2 2 2" xfId="27257"/>
    <cellStyle name="Normal 3 3 4 4 9 2 2 2 2" xfId="57169"/>
    <cellStyle name="Normal 3 3 4 4 9 2 2 3" xfId="39184"/>
    <cellStyle name="Normal 3 3 4 4 9 2 3" xfId="19779"/>
    <cellStyle name="Normal 3 3 4 4 9 2 3 2" xfId="49691"/>
    <cellStyle name="Normal 3 3 4 4 9 2 4" xfId="39183"/>
    <cellStyle name="Normal 3 3 4 4 9 3" xfId="9271"/>
    <cellStyle name="Normal 3 3 4 4 9 3 2" xfId="27256"/>
    <cellStyle name="Normal 3 3 4 4 9 3 2 2" xfId="57168"/>
    <cellStyle name="Normal 3 3 4 4 9 3 3" xfId="39185"/>
    <cellStyle name="Normal 3 3 4 4 9 4" xfId="19778"/>
    <cellStyle name="Normal 3 3 4 4 9 4 2" xfId="49690"/>
    <cellStyle name="Normal 3 3 4 4 9 5" xfId="39182"/>
    <cellStyle name="Normal 3 3 4 5" xfId="367"/>
    <cellStyle name="Normal 3 3 4 5 2" xfId="9272"/>
    <cellStyle name="Normal 3 3 4 5 2 2" xfId="9273"/>
    <cellStyle name="Normal 3 3 4 5 2 2 2" xfId="9274"/>
    <cellStyle name="Normal 3 3 4 5 2 2 2 2" xfId="9275"/>
    <cellStyle name="Normal 3 3 4 5 2 2 2 2 2" xfId="27260"/>
    <cellStyle name="Normal 3 3 4 5 2 2 2 2 2 2" xfId="57172"/>
    <cellStyle name="Normal 3 3 4 5 2 2 2 2 3" xfId="39189"/>
    <cellStyle name="Normal 3 3 4 5 2 2 2 3" xfId="19782"/>
    <cellStyle name="Normal 3 3 4 5 2 2 2 3 2" xfId="49694"/>
    <cellStyle name="Normal 3 3 4 5 2 2 2 4" xfId="39188"/>
    <cellStyle name="Normal 3 3 4 5 2 2 3" xfId="9276"/>
    <cellStyle name="Normal 3 3 4 5 2 2 3 2" xfId="27259"/>
    <cellStyle name="Normal 3 3 4 5 2 2 3 2 2" xfId="57171"/>
    <cellStyle name="Normal 3 3 4 5 2 2 3 3" xfId="39190"/>
    <cellStyle name="Normal 3 3 4 5 2 2 4" xfId="19781"/>
    <cellStyle name="Normal 3 3 4 5 2 2 4 2" xfId="49693"/>
    <cellStyle name="Normal 3 3 4 5 2 2 5" xfId="39187"/>
    <cellStyle name="Normal 3 3 4 5 2 3" xfId="9277"/>
    <cellStyle name="Normal 3 3 4 5 2 3 2" xfId="9278"/>
    <cellStyle name="Normal 3 3 4 5 2 3 2 2" xfId="27261"/>
    <cellStyle name="Normal 3 3 4 5 2 3 2 2 2" xfId="57173"/>
    <cellStyle name="Normal 3 3 4 5 2 3 2 3" xfId="39192"/>
    <cellStyle name="Normal 3 3 4 5 2 3 3" xfId="19783"/>
    <cellStyle name="Normal 3 3 4 5 2 3 3 2" xfId="49695"/>
    <cellStyle name="Normal 3 3 4 5 2 3 4" xfId="39191"/>
    <cellStyle name="Normal 3 3 4 5 2 4" xfId="9279"/>
    <cellStyle name="Normal 3 3 4 5 2 4 2" xfId="27258"/>
    <cellStyle name="Normal 3 3 4 5 2 4 2 2" xfId="57170"/>
    <cellStyle name="Normal 3 3 4 5 2 4 3" xfId="39193"/>
    <cellStyle name="Normal 3 3 4 5 2 5" xfId="19780"/>
    <cellStyle name="Normal 3 3 4 5 2 5 2" xfId="49692"/>
    <cellStyle name="Normal 3 3 4 5 2 6" xfId="39186"/>
    <cellStyle name="Normal 3 3 4 5 3" xfId="9280"/>
    <cellStyle name="Normal 3 3 4 5 3 2" xfId="9281"/>
    <cellStyle name="Normal 3 3 4 5 3 2 2" xfId="9282"/>
    <cellStyle name="Normal 3 3 4 5 3 2 2 2" xfId="9283"/>
    <cellStyle name="Normal 3 3 4 5 3 2 2 2 2" xfId="27264"/>
    <cellStyle name="Normal 3 3 4 5 3 2 2 2 2 2" xfId="57176"/>
    <cellStyle name="Normal 3 3 4 5 3 2 2 2 3" xfId="39197"/>
    <cellStyle name="Normal 3 3 4 5 3 2 2 3" xfId="19786"/>
    <cellStyle name="Normal 3 3 4 5 3 2 2 3 2" xfId="49698"/>
    <cellStyle name="Normal 3 3 4 5 3 2 2 4" xfId="39196"/>
    <cellStyle name="Normal 3 3 4 5 3 2 3" xfId="9284"/>
    <cellStyle name="Normal 3 3 4 5 3 2 3 2" xfId="27263"/>
    <cellStyle name="Normal 3 3 4 5 3 2 3 2 2" xfId="57175"/>
    <cellStyle name="Normal 3 3 4 5 3 2 3 3" xfId="39198"/>
    <cellStyle name="Normal 3 3 4 5 3 2 4" xfId="19785"/>
    <cellStyle name="Normal 3 3 4 5 3 2 4 2" xfId="49697"/>
    <cellStyle name="Normal 3 3 4 5 3 2 5" xfId="39195"/>
    <cellStyle name="Normal 3 3 4 5 3 3" xfId="9285"/>
    <cellStyle name="Normal 3 3 4 5 3 3 2" xfId="9286"/>
    <cellStyle name="Normal 3 3 4 5 3 3 2 2" xfId="27265"/>
    <cellStyle name="Normal 3 3 4 5 3 3 2 2 2" xfId="57177"/>
    <cellStyle name="Normal 3 3 4 5 3 3 2 3" xfId="39200"/>
    <cellStyle name="Normal 3 3 4 5 3 3 3" xfId="19787"/>
    <cellStyle name="Normal 3 3 4 5 3 3 3 2" xfId="49699"/>
    <cellStyle name="Normal 3 3 4 5 3 3 4" xfId="39199"/>
    <cellStyle name="Normal 3 3 4 5 3 4" xfId="9287"/>
    <cellStyle name="Normal 3 3 4 5 3 4 2" xfId="27262"/>
    <cellStyle name="Normal 3 3 4 5 3 4 2 2" xfId="57174"/>
    <cellStyle name="Normal 3 3 4 5 3 4 3" xfId="39201"/>
    <cellStyle name="Normal 3 3 4 5 3 5" xfId="19784"/>
    <cellStyle name="Normal 3 3 4 5 3 5 2" xfId="49696"/>
    <cellStyle name="Normal 3 3 4 5 3 6" xfId="39194"/>
    <cellStyle name="Normal 3 3 4 5 4" xfId="9288"/>
    <cellStyle name="Normal 3 3 4 5 4 2" xfId="9289"/>
    <cellStyle name="Normal 3 3 4 5 4 2 2" xfId="9290"/>
    <cellStyle name="Normal 3 3 4 5 4 2 2 2" xfId="27267"/>
    <cellStyle name="Normal 3 3 4 5 4 2 2 2 2" xfId="57179"/>
    <cellStyle name="Normal 3 3 4 5 4 2 2 3" xfId="39204"/>
    <cellStyle name="Normal 3 3 4 5 4 2 3" xfId="19789"/>
    <cellStyle name="Normal 3 3 4 5 4 2 3 2" xfId="49701"/>
    <cellStyle name="Normal 3 3 4 5 4 2 4" xfId="39203"/>
    <cellStyle name="Normal 3 3 4 5 4 3" xfId="9291"/>
    <cellStyle name="Normal 3 3 4 5 4 3 2" xfId="27266"/>
    <cellStyle name="Normal 3 3 4 5 4 3 2 2" xfId="57178"/>
    <cellStyle name="Normal 3 3 4 5 4 3 3" xfId="39205"/>
    <cellStyle name="Normal 3 3 4 5 4 4" xfId="19788"/>
    <cellStyle name="Normal 3 3 4 5 4 4 2" xfId="49700"/>
    <cellStyle name="Normal 3 3 4 5 4 5" xfId="39202"/>
    <cellStyle name="Normal 3 3 4 5 5" xfId="9292"/>
    <cellStyle name="Normal 3 3 4 5 5 2" xfId="9293"/>
    <cellStyle name="Normal 3 3 4 5 5 2 2" xfId="27268"/>
    <cellStyle name="Normal 3 3 4 5 5 2 2 2" xfId="57180"/>
    <cellStyle name="Normal 3 3 4 5 5 2 3" xfId="39207"/>
    <cellStyle name="Normal 3 3 4 5 5 3" xfId="19790"/>
    <cellStyle name="Normal 3 3 4 5 5 3 2" xfId="49702"/>
    <cellStyle name="Normal 3 3 4 5 5 4" xfId="39206"/>
    <cellStyle name="Normal 3 3 4 5 6" xfId="9294"/>
    <cellStyle name="Normal 3 3 4 5 6 2" xfId="22831"/>
    <cellStyle name="Normal 3 3 4 5 6 2 2" xfId="52743"/>
    <cellStyle name="Normal 3 3 4 5 6 3" xfId="39208"/>
    <cellStyle name="Normal 3 3 4 5 7" xfId="15353"/>
    <cellStyle name="Normal 3 3 4 5 7 2" xfId="45265"/>
    <cellStyle name="Normal 3 3 4 5 8" xfId="30309"/>
    <cellStyle name="Normal 3 3 4 6" xfId="228"/>
    <cellStyle name="Normal 3 3 4 6 2" xfId="9295"/>
    <cellStyle name="Normal 3 3 4 6 2 2" xfId="9296"/>
    <cellStyle name="Normal 3 3 4 6 2 2 2" xfId="9297"/>
    <cellStyle name="Normal 3 3 4 6 2 2 2 2" xfId="9298"/>
    <cellStyle name="Normal 3 3 4 6 2 2 2 2 2" xfId="27271"/>
    <cellStyle name="Normal 3 3 4 6 2 2 2 2 2 2" xfId="57183"/>
    <cellStyle name="Normal 3 3 4 6 2 2 2 2 3" xfId="39212"/>
    <cellStyle name="Normal 3 3 4 6 2 2 2 3" xfId="19793"/>
    <cellStyle name="Normal 3 3 4 6 2 2 2 3 2" xfId="49705"/>
    <cellStyle name="Normal 3 3 4 6 2 2 2 4" xfId="39211"/>
    <cellStyle name="Normal 3 3 4 6 2 2 3" xfId="9299"/>
    <cellStyle name="Normal 3 3 4 6 2 2 3 2" xfId="27270"/>
    <cellStyle name="Normal 3 3 4 6 2 2 3 2 2" xfId="57182"/>
    <cellStyle name="Normal 3 3 4 6 2 2 3 3" xfId="39213"/>
    <cellStyle name="Normal 3 3 4 6 2 2 4" xfId="19792"/>
    <cellStyle name="Normal 3 3 4 6 2 2 4 2" xfId="49704"/>
    <cellStyle name="Normal 3 3 4 6 2 2 5" xfId="39210"/>
    <cellStyle name="Normal 3 3 4 6 2 3" xfId="9300"/>
    <cellStyle name="Normal 3 3 4 6 2 3 2" xfId="9301"/>
    <cellStyle name="Normal 3 3 4 6 2 3 2 2" xfId="27272"/>
    <cellStyle name="Normal 3 3 4 6 2 3 2 2 2" xfId="57184"/>
    <cellStyle name="Normal 3 3 4 6 2 3 2 3" xfId="39215"/>
    <cellStyle name="Normal 3 3 4 6 2 3 3" xfId="19794"/>
    <cellStyle name="Normal 3 3 4 6 2 3 3 2" xfId="49706"/>
    <cellStyle name="Normal 3 3 4 6 2 3 4" xfId="39214"/>
    <cellStyle name="Normal 3 3 4 6 2 4" xfId="9302"/>
    <cellStyle name="Normal 3 3 4 6 2 4 2" xfId="27269"/>
    <cellStyle name="Normal 3 3 4 6 2 4 2 2" xfId="57181"/>
    <cellStyle name="Normal 3 3 4 6 2 4 3" xfId="39216"/>
    <cellStyle name="Normal 3 3 4 6 2 5" xfId="19791"/>
    <cellStyle name="Normal 3 3 4 6 2 5 2" xfId="49703"/>
    <cellStyle name="Normal 3 3 4 6 2 6" xfId="39209"/>
    <cellStyle name="Normal 3 3 4 6 3" xfId="9303"/>
    <cellStyle name="Normal 3 3 4 6 3 2" xfId="9304"/>
    <cellStyle name="Normal 3 3 4 6 3 2 2" xfId="9305"/>
    <cellStyle name="Normal 3 3 4 6 3 2 2 2" xfId="9306"/>
    <cellStyle name="Normal 3 3 4 6 3 2 2 2 2" xfId="27275"/>
    <cellStyle name="Normal 3 3 4 6 3 2 2 2 2 2" xfId="57187"/>
    <cellStyle name="Normal 3 3 4 6 3 2 2 2 3" xfId="39220"/>
    <cellStyle name="Normal 3 3 4 6 3 2 2 3" xfId="19797"/>
    <cellStyle name="Normal 3 3 4 6 3 2 2 3 2" xfId="49709"/>
    <cellStyle name="Normal 3 3 4 6 3 2 2 4" xfId="39219"/>
    <cellStyle name="Normal 3 3 4 6 3 2 3" xfId="9307"/>
    <cellStyle name="Normal 3 3 4 6 3 2 3 2" xfId="27274"/>
    <cellStyle name="Normal 3 3 4 6 3 2 3 2 2" xfId="57186"/>
    <cellStyle name="Normal 3 3 4 6 3 2 3 3" xfId="39221"/>
    <cellStyle name="Normal 3 3 4 6 3 2 4" xfId="19796"/>
    <cellStyle name="Normal 3 3 4 6 3 2 4 2" xfId="49708"/>
    <cellStyle name="Normal 3 3 4 6 3 2 5" xfId="39218"/>
    <cellStyle name="Normal 3 3 4 6 3 3" xfId="9308"/>
    <cellStyle name="Normal 3 3 4 6 3 3 2" xfId="9309"/>
    <cellStyle name="Normal 3 3 4 6 3 3 2 2" xfId="27276"/>
    <cellStyle name="Normal 3 3 4 6 3 3 2 2 2" xfId="57188"/>
    <cellStyle name="Normal 3 3 4 6 3 3 2 3" xfId="39223"/>
    <cellStyle name="Normal 3 3 4 6 3 3 3" xfId="19798"/>
    <cellStyle name="Normal 3 3 4 6 3 3 3 2" xfId="49710"/>
    <cellStyle name="Normal 3 3 4 6 3 3 4" xfId="39222"/>
    <cellStyle name="Normal 3 3 4 6 3 4" xfId="9310"/>
    <cellStyle name="Normal 3 3 4 6 3 4 2" xfId="27273"/>
    <cellStyle name="Normal 3 3 4 6 3 4 2 2" xfId="57185"/>
    <cellStyle name="Normal 3 3 4 6 3 4 3" xfId="39224"/>
    <cellStyle name="Normal 3 3 4 6 3 5" xfId="19795"/>
    <cellStyle name="Normal 3 3 4 6 3 5 2" xfId="49707"/>
    <cellStyle name="Normal 3 3 4 6 3 6" xfId="39217"/>
    <cellStyle name="Normal 3 3 4 6 4" xfId="9311"/>
    <cellStyle name="Normal 3 3 4 6 4 2" xfId="9312"/>
    <cellStyle name="Normal 3 3 4 6 4 2 2" xfId="9313"/>
    <cellStyle name="Normal 3 3 4 6 4 2 2 2" xfId="27278"/>
    <cellStyle name="Normal 3 3 4 6 4 2 2 2 2" xfId="57190"/>
    <cellStyle name="Normal 3 3 4 6 4 2 2 3" xfId="39227"/>
    <cellStyle name="Normal 3 3 4 6 4 2 3" xfId="19800"/>
    <cellStyle name="Normal 3 3 4 6 4 2 3 2" xfId="49712"/>
    <cellStyle name="Normal 3 3 4 6 4 2 4" xfId="39226"/>
    <cellStyle name="Normal 3 3 4 6 4 3" xfId="9314"/>
    <cellStyle name="Normal 3 3 4 6 4 3 2" xfId="27277"/>
    <cellStyle name="Normal 3 3 4 6 4 3 2 2" xfId="57189"/>
    <cellStyle name="Normal 3 3 4 6 4 3 3" xfId="39228"/>
    <cellStyle name="Normal 3 3 4 6 4 4" xfId="19799"/>
    <cellStyle name="Normal 3 3 4 6 4 4 2" xfId="49711"/>
    <cellStyle name="Normal 3 3 4 6 4 5" xfId="39225"/>
    <cellStyle name="Normal 3 3 4 6 5" xfId="9315"/>
    <cellStyle name="Normal 3 3 4 6 5 2" xfId="9316"/>
    <cellStyle name="Normal 3 3 4 6 5 2 2" xfId="27279"/>
    <cellStyle name="Normal 3 3 4 6 5 2 2 2" xfId="57191"/>
    <cellStyle name="Normal 3 3 4 6 5 2 3" xfId="39230"/>
    <cellStyle name="Normal 3 3 4 6 5 3" xfId="19801"/>
    <cellStyle name="Normal 3 3 4 6 5 3 2" xfId="49713"/>
    <cellStyle name="Normal 3 3 4 6 5 4" xfId="39229"/>
    <cellStyle name="Normal 3 3 4 6 6" xfId="9317"/>
    <cellStyle name="Normal 3 3 4 6 6 2" xfId="22692"/>
    <cellStyle name="Normal 3 3 4 6 6 2 2" xfId="52604"/>
    <cellStyle name="Normal 3 3 4 6 6 3" xfId="39231"/>
    <cellStyle name="Normal 3 3 4 6 7" xfId="15214"/>
    <cellStyle name="Normal 3 3 4 6 7 2" xfId="45126"/>
    <cellStyle name="Normal 3 3 4 6 8" xfId="30170"/>
    <cellStyle name="Normal 3 3 4 7" xfId="493"/>
    <cellStyle name="Normal 3 3 4 7 2" xfId="9318"/>
    <cellStyle name="Normal 3 3 4 7 2 2" xfId="9319"/>
    <cellStyle name="Normal 3 3 4 7 2 2 2" xfId="9320"/>
    <cellStyle name="Normal 3 3 4 7 2 2 2 2" xfId="9321"/>
    <cellStyle name="Normal 3 3 4 7 2 2 2 2 2" xfId="27282"/>
    <cellStyle name="Normal 3 3 4 7 2 2 2 2 2 2" xfId="57194"/>
    <cellStyle name="Normal 3 3 4 7 2 2 2 2 3" xfId="39235"/>
    <cellStyle name="Normal 3 3 4 7 2 2 2 3" xfId="19804"/>
    <cellStyle name="Normal 3 3 4 7 2 2 2 3 2" xfId="49716"/>
    <cellStyle name="Normal 3 3 4 7 2 2 2 4" xfId="39234"/>
    <cellStyle name="Normal 3 3 4 7 2 2 3" xfId="9322"/>
    <cellStyle name="Normal 3 3 4 7 2 2 3 2" xfId="27281"/>
    <cellStyle name="Normal 3 3 4 7 2 2 3 2 2" xfId="57193"/>
    <cellStyle name="Normal 3 3 4 7 2 2 3 3" xfId="39236"/>
    <cellStyle name="Normal 3 3 4 7 2 2 4" xfId="19803"/>
    <cellStyle name="Normal 3 3 4 7 2 2 4 2" xfId="49715"/>
    <cellStyle name="Normal 3 3 4 7 2 2 5" xfId="39233"/>
    <cellStyle name="Normal 3 3 4 7 2 3" xfId="9323"/>
    <cellStyle name="Normal 3 3 4 7 2 3 2" xfId="9324"/>
    <cellStyle name="Normal 3 3 4 7 2 3 2 2" xfId="27283"/>
    <cellStyle name="Normal 3 3 4 7 2 3 2 2 2" xfId="57195"/>
    <cellStyle name="Normal 3 3 4 7 2 3 2 3" xfId="39238"/>
    <cellStyle name="Normal 3 3 4 7 2 3 3" xfId="19805"/>
    <cellStyle name="Normal 3 3 4 7 2 3 3 2" xfId="49717"/>
    <cellStyle name="Normal 3 3 4 7 2 3 4" xfId="39237"/>
    <cellStyle name="Normal 3 3 4 7 2 4" xfId="9325"/>
    <cellStyle name="Normal 3 3 4 7 2 4 2" xfId="27280"/>
    <cellStyle name="Normal 3 3 4 7 2 4 2 2" xfId="57192"/>
    <cellStyle name="Normal 3 3 4 7 2 4 3" xfId="39239"/>
    <cellStyle name="Normal 3 3 4 7 2 5" xfId="19802"/>
    <cellStyle name="Normal 3 3 4 7 2 5 2" xfId="49714"/>
    <cellStyle name="Normal 3 3 4 7 2 6" xfId="39232"/>
    <cellStyle name="Normal 3 3 4 7 3" xfId="9326"/>
    <cellStyle name="Normal 3 3 4 7 3 2" xfId="9327"/>
    <cellStyle name="Normal 3 3 4 7 3 2 2" xfId="9328"/>
    <cellStyle name="Normal 3 3 4 7 3 2 2 2" xfId="27285"/>
    <cellStyle name="Normal 3 3 4 7 3 2 2 2 2" xfId="57197"/>
    <cellStyle name="Normal 3 3 4 7 3 2 2 3" xfId="39242"/>
    <cellStyle name="Normal 3 3 4 7 3 2 3" xfId="19807"/>
    <cellStyle name="Normal 3 3 4 7 3 2 3 2" xfId="49719"/>
    <cellStyle name="Normal 3 3 4 7 3 2 4" xfId="39241"/>
    <cellStyle name="Normal 3 3 4 7 3 3" xfId="9329"/>
    <cellStyle name="Normal 3 3 4 7 3 3 2" xfId="27284"/>
    <cellStyle name="Normal 3 3 4 7 3 3 2 2" xfId="57196"/>
    <cellStyle name="Normal 3 3 4 7 3 3 3" xfId="39243"/>
    <cellStyle name="Normal 3 3 4 7 3 4" xfId="19806"/>
    <cellStyle name="Normal 3 3 4 7 3 4 2" xfId="49718"/>
    <cellStyle name="Normal 3 3 4 7 3 5" xfId="39240"/>
    <cellStyle name="Normal 3 3 4 7 4" xfId="9330"/>
    <cellStyle name="Normal 3 3 4 7 4 2" xfId="9331"/>
    <cellStyle name="Normal 3 3 4 7 4 2 2" xfId="27286"/>
    <cellStyle name="Normal 3 3 4 7 4 2 2 2" xfId="57198"/>
    <cellStyle name="Normal 3 3 4 7 4 2 3" xfId="39245"/>
    <cellStyle name="Normal 3 3 4 7 4 3" xfId="19808"/>
    <cellStyle name="Normal 3 3 4 7 4 3 2" xfId="49720"/>
    <cellStyle name="Normal 3 3 4 7 4 4" xfId="39244"/>
    <cellStyle name="Normal 3 3 4 7 5" xfId="9332"/>
    <cellStyle name="Normal 3 3 4 7 5 2" xfId="22956"/>
    <cellStyle name="Normal 3 3 4 7 5 2 2" xfId="52868"/>
    <cellStyle name="Normal 3 3 4 7 5 3" xfId="39246"/>
    <cellStyle name="Normal 3 3 4 7 6" xfId="15478"/>
    <cellStyle name="Normal 3 3 4 7 6 2" xfId="45390"/>
    <cellStyle name="Normal 3 3 4 7 7" xfId="30434"/>
    <cellStyle name="Normal 3 3 4 8" xfId="618"/>
    <cellStyle name="Normal 3 3 4 8 2" xfId="9333"/>
    <cellStyle name="Normal 3 3 4 8 2 2" xfId="9334"/>
    <cellStyle name="Normal 3 3 4 8 2 2 2" xfId="9335"/>
    <cellStyle name="Normal 3 3 4 8 2 2 2 2" xfId="9336"/>
    <cellStyle name="Normal 3 3 4 8 2 2 2 2 2" xfId="27289"/>
    <cellStyle name="Normal 3 3 4 8 2 2 2 2 2 2" xfId="57201"/>
    <cellStyle name="Normal 3 3 4 8 2 2 2 2 3" xfId="39250"/>
    <cellStyle name="Normal 3 3 4 8 2 2 2 3" xfId="19811"/>
    <cellStyle name="Normal 3 3 4 8 2 2 2 3 2" xfId="49723"/>
    <cellStyle name="Normal 3 3 4 8 2 2 2 4" xfId="39249"/>
    <cellStyle name="Normal 3 3 4 8 2 2 3" xfId="9337"/>
    <cellStyle name="Normal 3 3 4 8 2 2 3 2" xfId="27288"/>
    <cellStyle name="Normal 3 3 4 8 2 2 3 2 2" xfId="57200"/>
    <cellStyle name="Normal 3 3 4 8 2 2 3 3" xfId="39251"/>
    <cellStyle name="Normal 3 3 4 8 2 2 4" xfId="19810"/>
    <cellStyle name="Normal 3 3 4 8 2 2 4 2" xfId="49722"/>
    <cellStyle name="Normal 3 3 4 8 2 2 5" xfId="39248"/>
    <cellStyle name="Normal 3 3 4 8 2 3" xfId="9338"/>
    <cellStyle name="Normal 3 3 4 8 2 3 2" xfId="9339"/>
    <cellStyle name="Normal 3 3 4 8 2 3 2 2" xfId="27290"/>
    <cellStyle name="Normal 3 3 4 8 2 3 2 2 2" xfId="57202"/>
    <cellStyle name="Normal 3 3 4 8 2 3 2 3" xfId="39253"/>
    <cellStyle name="Normal 3 3 4 8 2 3 3" xfId="19812"/>
    <cellStyle name="Normal 3 3 4 8 2 3 3 2" xfId="49724"/>
    <cellStyle name="Normal 3 3 4 8 2 3 4" xfId="39252"/>
    <cellStyle name="Normal 3 3 4 8 2 4" xfId="9340"/>
    <cellStyle name="Normal 3 3 4 8 2 4 2" xfId="27287"/>
    <cellStyle name="Normal 3 3 4 8 2 4 2 2" xfId="57199"/>
    <cellStyle name="Normal 3 3 4 8 2 4 3" xfId="39254"/>
    <cellStyle name="Normal 3 3 4 8 2 5" xfId="19809"/>
    <cellStyle name="Normal 3 3 4 8 2 5 2" xfId="49721"/>
    <cellStyle name="Normal 3 3 4 8 2 6" xfId="39247"/>
    <cellStyle name="Normal 3 3 4 8 3" xfId="9341"/>
    <cellStyle name="Normal 3 3 4 8 3 2" xfId="9342"/>
    <cellStyle name="Normal 3 3 4 8 3 2 2" xfId="9343"/>
    <cellStyle name="Normal 3 3 4 8 3 2 2 2" xfId="27292"/>
    <cellStyle name="Normal 3 3 4 8 3 2 2 2 2" xfId="57204"/>
    <cellStyle name="Normal 3 3 4 8 3 2 2 3" xfId="39257"/>
    <cellStyle name="Normal 3 3 4 8 3 2 3" xfId="19814"/>
    <cellStyle name="Normal 3 3 4 8 3 2 3 2" xfId="49726"/>
    <cellStyle name="Normal 3 3 4 8 3 2 4" xfId="39256"/>
    <cellStyle name="Normal 3 3 4 8 3 3" xfId="9344"/>
    <cellStyle name="Normal 3 3 4 8 3 3 2" xfId="27291"/>
    <cellStyle name="Normal 3 3 4 8 3 3 2 2" xfId="57203"/>
    <cellStyle name="Normal 3 3 4 8 3 3 3" xfId="39258"/>
    <cellStyle name="Normal 3 3 4 8 3 4" xfId="19813"/>
    <cellStyle name="Normal 3 3 4 8 3 4 2" xfId="49725"/>
    <cellStyle name="Normal 3 3 4 8 3 5" xfId="39255"/>
    <cellStyle name="Normal 3 3 4 8 4" xfId="9345"/>
    <cellStyle name="Normal 3 3 4 8 4 2" xfId="9346"/>
    <cellStyle name="Normal 3 3 4 8 4 2 2" xfId="27293"/>
    <cellStyle name="Normal 3 3 4 8 4 2 2 2" xfId="57205"/>
    <cellStyle name="Normal 3 3 4 8 4 2 3" xfId="39260"/>
    <cellStyle name="Normal 3 3 4 8 4 3" xfId="19815"/>
    <cellStyle name="Normal 3 3 4 8 4 3 2" xfId="49727"/>
    <cellStyle name="Normal 3 3 4 8 4 4" xfId="39259"/>
    <cellStyle name="Normal 3 3 4 8 5" xfId="9347"/>
    <cellStyle name="Normal 3 3 4 8 5 2" xfId="23081"/>
    <cellStyle name="Normal 3 3 4 8 5 2 2" xfId="52993"/>
    <cellStyle name="Normal 3 3 4 8 5 3" xfId="39261"/>
    <cellStyle name="Normal 3 3 4 8 6" xfId="15603"/>
    <cellStyle name="Normal 3 3 4 8 6 2" xfId="45515"/>
    <cellStyle name="Normal 3 3 4 8 7" xfId="30559"/>
    <cellStyle name="Normal 3 3 4 9" xfId="9348"/>
    <cellStyle name="Normal 3 3 4 9 2" xfId="9349"/>
    <cellStyle name="Normal 3 3 4 9 2 2" xfId="9350"/>
    <cellStyle name="Normal 3 3 4 9 2 2 2" xfId="9351"/>
    <cellStyle name="Normal 3 3 4 9 2 2 2 2" xfId="9352"/>
    <cellStyle name="Normal 3 3 4 9 2 2 2 2 2" xfId="27297"/>
    <cellStyle name="Normal 3 3 4 9 2 2 2 2 2 2" xfId="57209"/>
    <cellStyle name="Normal 3 3 4 9 2 2 2 2 3" xfId="39266"/>
    <cellStyle name="Normal 3 3 4 9 2 2 2 3" xfId="19819"/>
    <cellStyle name="Normal 3 3 4 9 2 2 2 3 2" xfId="49731"/>
    <cellStyle name="Normal 3 3 4 9 2 2 2 4" xfId="39265"/>
    <cellStyle name="Normal 3 3 4 9 2 2 3" xfId="9353"/>
    <cellStyle name="Normal 3 3 4 9 2 2 3 2" xfId="27296"/>
    <cellStyle name="Normal 3 3 4 9 2 2 3 2 2" xfId="57208"/>
    <cellStyle name="Normal 3 3 4 9 2 2 3 3" xfId="39267"/>
    <cellStyle name="Normal 3 3 4 9 2 2 4" xfId="19818"/>
    <cellStyle name="Normal 3 3 4 9 2 2 4 2" xfId="49730"/>
    <cellStyle name="Normal 3 3 4 9 2 2 5" xfId="39264"/>
    <cellStyle name="Normal 3 3 4 9 2 3" xfId="9354"/>
    <cellStyle name="Normal 3 3 4 9 2 3 2" xfId="9355"/>
    <cellStyle name="Normal 3 3 4 9 2 3 2 2" xfId="27298"/>
    <cellStyle name="Normal 3 3 4 9 2 3 2 2 2" xfId="57210"/>
    <cellStyle name="Normal 3 3 4 9 2 3 2 3" xfId="39269"/>
    <cellStyle name="Normal 3 3 4 9 2 3 3" xfId="19820"/>
    <cellStyle name="Normal 3 3 4 9 2 3 3 2" xfId="49732"/>
    <cellStyle name="Normal 3 3 4 9 2 3 4" xfId="39268"/>
    <cellStyle name="Normal 3 3 4 9 2 4" xfId="9356"/>
    <cellStyle name="Normal 3 3 4 9 2 4 2" xfId="27295"/>
    <cellStyle name="Normal 3 3 4 9 2 4 2 2" xfId="57207"/>
    <cellStyle name="Normal 3 3 4 9 2 4 3" xfId="39270"/>
    <cellStyle name="Normal 3 3 4 9 2 5" xfId="19817"/>
    <cellStyle name="Normal 3 3 4 9 2 5 2" xfId="49729"/>
    <cellStyle name="Normal 3 3 4 9 2 6" xfId="39263"/>
    <cellStyle name="Normal 3 3 4 9 3" xfId="9357"/>
    <cellStyle name="Normal 3 3 4 9 3 2" xfId="9358"/>
    <cellStyle name="Normal 3 3 4 9 3 2 2" xfId="9359"/>
    <cellStyle name="Normal 3 3 4 9 3 2 2 2" xfId="27300"/>
    <cellStyle name="Normal 3 3 4 9 3 2 2 2 2" xfId="57212"/>
    <cellStyle name="Normal 3 3 4 9 3 2 2 3" xfId="39273"/>
    <cellStyle name="Normal 3 3 4 9 3 2 3" xfId="19822"/>
    <cellStyle name="Normal 3 3 4 9 3 2 3 2" xfId="49734"/>
    <cellStyle name="Normal 3 3 4 9 3 2 4" xfId="39272"/>
    <cellStyle name="Normal 3 3 4 9 3 3" xfId="9360"/>
    <cellStyle name="Normal 3 3 4 9 3 3 2" xfId="27299"/>
    <cellStyle name="Normal 3 3 4 9 3 3 2 2" xfId="57211"/>
    <cellStyle name="Normal 3 3 4 9 3 3 3" xfId="39274"/>
    <cellStyle name="Normal 3 3 4 9 3 4" xfId="19821"/>
    <cellStyle name="Normal 3 3 4 9 3 4 2" xfId="49733"/>
    <cellStyle name="Normal 3 3 4 9 3 5" xfId="39271"/>
    <cellStyle name="Normal 3 3 4 9 4" xfId="9361"/>
    <cellStyle name="Normal 3 3 4 9 4 2" xfId="9362"/>
    <cellStyle name="Normal 3 3 4 9 4 2 2" xfId="27301"/>
    <cellStyle name="Normal 3 3 4 9 4 2 2 2" xfId="57213"/>
    <cellStyle name="Normal 3 3 4 9 4 2 3" xfId="39276"/>
    <cellStyle name="Normal 3 3 4 9 4 3" xfId="19823"/>
    <cellStyle name="Normal 3 3 4 9 4 3 2" xfId="49735"/>
    <cellStyle name="Normal 3 3 4 9 4 4" xfId="39275"/>
    <cellStyle name="Normal 3 3 4 9 5" xfId="9363"/>
    <cellStyle name="Normal 3 3 4 9 5 2" xfId="27294"/>
    <cellStyle name="Normal 3 3 4 9 5 2 2" xfId="57206"/>
    <cellStyle name="Normal 3 3 4 9 5 3" xfId="39277"/>
    <cellStyle name="Normal 3 3 4 9 6" xfId="19816"/>
    <cellStyle name="Normal 3 3 4 9 6 2" xfId="49728"/>
    <cellStyle name="Normal 3 3 4 9 7" xfId="39262"/>
    <cellStyle name="Normal 3 3 5" xfId="84"/>
    <cellStyle name="Normal 3 3 5 10" xfId="9364"/>
    <cellStyle name="Normal 3 3 5 10 2" xfId="9365"/>
    <cellStyle name="Normal 3 3 5 10 2 2" xfId="9366"/>
    <cellStyle name="Normal 3 3 5 10 2 2 2" xfId="9367"/>
    <cellStyle name="Normal 3 3 5 10 2 2 2 2" xfId="27304"/>
    <cellStyle name="Normal 3 3 5 10 2 2 2 2 2" xfId="57216"/>
    <cellStyle name="Normal 3 3 5 10 2 2 2 3" xfId="39281"/>
    <cellStyle name="Normal 3 3 5 10 2 2 3" xfId="19826"/>
    <cellStyle name="Normal 3 3 5 10 2 2 3 2" xfId="49738"/>
    <cellStyle name="Normal 3 3 5 10 2 2 4" xfId="39280"/>
    <cellStyle name="Normal 3 3 5 10 2 3" xfId="9368"/>
    <cellStyle name="Normal 3 3 5 10 2 3 2" xfId="27303"/>
    <cellStyle name="Normal 3 3 5 10 2 3 2 2" xfId="57215"/>
    <cellStyle name="Normal 3 3 5 10 2 3 3" xfId="39282"/>
    <cellStyle name="Normal 3 3 5 10 2 4" xfId="19825"/>
    <cellStyle name="Normal 3 3 5 10 2 4 2" xfId="49737"/>
    <cellStyle name="Normal 3 3 5 10 2 5" xfId="39279"/>
    <cellStyle name="Normal 3 3 5 10 3" xfId="9369"/>
    <cellStyle name="Normal 3 3 5 10 3 2" xfId="9370"/>
    <cellStyle name="Normal 3 3 5 10 3 2 2" xfId="27305"/>
    <cellStyle name="Normal 3 3 5 10 3 2 2 2" xfId="57217"/>
    <cellStyle name="Normal 3 3 5 10 3 2 3" xfId="39284"/>
    <cellStyle name="Normal 3 3 5 10 3 3" xfId="19827"/>
    <cellStyle name="Normal 3 3 5 10 3 3 2" xfId="49739"/>
    <cellStyle name="Normal 3 3 5 10 3 4" xfId="39283"/>
    <cellStyle name="Normal 3 3 5 10 4" xfId="9371"/>
    <cellStyle name="Normal 3 3 5 10 4 2" xfId="27302"/>
    <cellStyle name="Normal 3 3 5 10 4 2 2" xfId="57214"/>
    <cellStyle name="Normal 3 3 5 10 4 3" xfId="39285"/>
    <cellStyle name="Normal 3 3 5 10 5" xfId="19824"/>
    <cellStyle name="Normal 3 3 5 10 5 2" xfId="49736"/>
    <cellStyle name="Normal 3 3 5 10 6" xfId="39278"/>
    <cellStyle name="Normal 3 3 5 11" xfId="9372"/>
    <cellStyle name="Normal 3 3 5 11 2" xfId="9373"/>
    <cellStyle name="Normal 3 3 5 11 2 2" xfId="9374"/>
    <cellStyle name="Normal 3 3 5 11 2 2 2" xfId="27307"/>
    <cellStyle name="Normal 3 3 5 11 2 2 2 2" xfId="57219"/>
    <cellStyle name="Normal 3 3 5 11 2 2 3" xfId="39288"/>
    <cellStyle name="Normal 3 3 5 11 2 3" xfId="19829"/>
    <cellStyle name="Normal 3 3 5 11 2 3 2" xfId="49741"/>
    <cellStyle name="Normal 3 3 5 11 2 4" xfId="39287"/>
    <cellStyle name="Normal 3 3 5 11 3" xfId="9375"/>
    <cellStyle name="Normal 3 3 5 11 3 2" xfId="27306"/>
    <cellStyle name="Normal 3 3 5 11 3 2 2" xfId="57218"/>
    <cellStyle name="Normal 3 3 5 11 3 3" xfId="39289"/>
    <cellStyle name="Normal 3 3 5 11 4" xfId="19828"/>
    <cellStyle name="Normal 3 3 5 11 4 2" xfId="49740"/>
    <cellStyle name="Normal 3 3 5 11 5" xfId="39286"/>
    <cellStyle name="Normal 3 3 5 12" xfId="9376"/>
    <cellStyle name="Normal 3 3 5 12 2" xfId="9377"/>
    <cellStyle name="Normal 3 3 5 12 2 2" xfId="27308"/>
    <cellStyle name="Normal 3 3 5 12 2 2 2" xfId="57220"/>
    <cellStyle name="Normal 3 3 5 12 2 3" xfId="39291"/>
    <cellStyle name="Normal 3 3 5 12 3" xfId="19830"/>
    <cellStyle name="Normal 3 3 5 12 3 2" xfId="49742"/>
    <cellStyle name="Normal 3 3 5 12 4" xfId="39290"/>
    <cellStyle name="Normal 3 3 5 13" xfId="9378"/>
    <cellStyle name="Normal 3 3 5 13 2" xfId="22574"/>
    <cellStyle name="Normal 3 3 5 13 2 2" xfId="52486"/>
    <cellStyle name="Normal 3 3 5 13 3" xfId="39292"/>
    <cellStyle name="Normal 3 3 5 14" xfId="15096"/>
    <cellStyle name="Normal 3 3 5 14 2" xfId="45008"/>
    <cellStyle name="Normal 3 3 5 15" xfId="30052"/>
    <cellStyle name="Normal 3 3 5 16" xfId="59973"/>
    <cellStyle name="Normal 3 3 5 2" xfId="157"/>
    <cellStyle name="Normal 3 3 5 2 10" xfId="9379"/>
    <cellStyle name="Normal 3 3 5 2 10 2" xfId="9380"/>
    <cellStyle name="Normal 3 3 5 2 10 2 2" xfId="27309"/>
    <cellStyle name="Normal 3 3 5 2 10 2 2 2" xfId="57221"/>
    <cellStyle name="Normal 3 3 5 2 10 2 3" xfId="39294"/>
    <cellStyle name="Normal 3 3 5 2 10 3" xfId="19831"/>
    <cellStyle name="Normal 3 3 5 2 10 3 2" xfId="49743"/>
    <cellStyle name="Normal 3 3 5 2 10 4" xfId="39293"/>
    <cellStyle name="Normal 3 3 5 2 11" xfId="9381"/>
    <cellStyle name="Normal 3 3 5 2 11 2" xfId="22621"/>
    <cellStyle name="Normal 3 3 5 2 11 2 2" xfId="52533"/>
    <cellStyle name="Normal 3 3 5 2 11 3" xfId="39295"/>
    <cellStyle name="Normal 3 3 5 2 12" xfId="15143"/>
    <cellStyle name="Normal 3 3 5 2 12 2" xfId="45055"/>
    <cellStyle name="Normal 3 3 5 2 13" xfId="30099"/>
    <cellStyle name="Normal 3 3 5 2 14" xfId="60016"/>
    <cellStyle name="Normal 3 3 5 2 2" xfId="411"/>
    <cellStyle name="Normal 3 3 5 2 2 2" xfId="9382"/>
    <cellStyle name="Normal 3 3 5 2 2 2 2" xfId="9383"/>
    <cellStyle name="Normal 3 3 5 2 2 2 2 2" xfId="9384"/>
    <cellStyle name="Normal 3 3 5 2 2 2 2 2 2" xfId="9385"/>
    <cellStyle name="Normal 3 3 5 2 2 2 2 2 2 2" xfId="27312"/>
    <cellStyle name="Normal 3 3 5 2 2 2 2 2 2 2 2" xfId="57224"/>
    <cellStyle name="Normal 3 3 5 2 2 2 2 2 2 3" xfId="39299"/>
    <cellStyle name="Normal 3 3 5 2 2 2 2 2 3" xfId="19834"/>
    <cellStyle name="Normal 3 3 5 2 2 2 2 2 3 2" xfId="49746"/>
    <cellStyle name="Normal 3 3 5 2 2 2 2 2 4" xfId="39298"/>
    <cellStyle name="Normal 3 3 5 2 2 2 2 3" xfId="9386"/>
    <cellStyle name="Normal 3 3 5 2 2 2 2 3 2" xfId="27311"/>
    <cellStyle name="Normal 3 3 5 2 2 2 2 3 2 2" xfId="57223"/>
    <cellStyle name="Normal 3 3 5 2 2 2 2 3 3" xfId="39300"/>
    <cellStyle name="Normal 3 3 5 2 2 2 2 4" xfId="19833"/>
    <cellStyle name="Normal 3 3 5 2 2 2 2 4 2" xfId="49745"/>
    <cellStyle name="Normal 3 3 5 2 2 2 2 5" xfId="39297"/>
    <cellStyle name="Normal 3 3 5 2 2 2 3" xfId="9387"/>
    <cellStyle name="Normal 3 3 5 2 2 2 3 2" xfId="9388"/>
    <cellStyle name="Normal 3 3 5 2 2 2 3 2 2" xfId="27313"/>
    <cellStyle name="Normal 3 3 5 2 2 2 3 2 2 2" xfId="57225"/>
    <cellStyle name="Normal 3 3 5 2 2 2 3 2 3" xfId="39302"/>
    <cellStyle name="Normal 3 3 5 2 2 2 3 3" xfId="19835"/>
    <cellStyle name="Normal 3 3 5 2 2 2 3 3 2" xfId="49747"/>
    <cellStyle name="Normal 3 3 5 2 2 2 3 4" xfId="39301"/>
    <cellStyle name="Normal 3 3 5 2 2 2 4" xfId="9389"/>
    <cellStyle name="Normal 3 3 5 2 2 2 4 2" xfId="27310"/>
    <cellStyle name="Normal 3 3 5 2 2 2 4 2 2" xfId="57222"/>
    <cellStyle name="Normal 3 3 5 2 2 2 4 3" xfId="39303"/>
    <cellStyle name="Normal 3 3 5 2 2 2 5" xfId="19832"/>
    <cellStyle name="Normal 3 3 5 2 2 2 5 2" xfId="49744"/>
    <cellStyle name="Normal 3 3 5 2 2 2 6" xfId="39296"/>
    <cellStyle name="Normal 3 3 5 2 2 3" xfId="9390"/>
    <cellStyle name="Normal 3 3 5 2 2 3 2" xfId="9391"/>
    <cellStyle name="Normal 3 3 5 2 2 3 2 2" xfId="9392"/>
    <cellStyle name="Normal 3 3 5 2 2 3 2 2 2" xfId="9393"/>
    <cellStyle name="Normal 3 3 5 2 2 3 2 2 2 2" xfId="27316"/>
    <cellStyle name="Normal 3 3 5 2 2 3 2 2 2 2 2" xfId="57228"/>
    <cellStyle name="Normal 3 3 5 2 2 3 2 2 2 3" xfId="39307"/>
    <cellStyle name="Normal 3 3 5 2 2 3 2 2 3" xfId="19838"/>
    <cellStyle name="Normal 3 3 5 2 2 3 2 2 3 2" xfId="49750"/>
    <cellStyle name="Normal 3 3 5 2 2 3 2 2 4" xfId="39306"/>
    <cellStyle name="Normal 3 3 5 2 2 3 2 3" xfId="9394"/>
    <cellStyle name="Normal 3 3 5 2 2 3 2 3 2" xfId="27315"/>
    <cellStyle name="Normal 3 3 5 2 2 3 2 3 2 2" xfId="57227"/>
    <cellStyle name="Normal 3 3 5 2 2 3 2 3 3" xfId="39308"/>
    <cellStyle name="Normal 3 3 5 2 2 3 2 4" xfId="19837"/>
    <cellStyle name="Normal 3 3 5 2 2 3 2 4 2" xfId="49749"/>
    <cellStyle name="Normal 3 3 5 2 2 3 2 5" xfId="39305"/>
    <cellStyle name="Normal 3 3 5 2 2 3 3" xfId="9395"/>
    <cellStyle name="Normal 3 3 5 2 2 3 3 2" xfId="9396"/>
    <cellStyle name="Normal 3 3 5 2 2 3 3 2 2" xfId="27317"/>
    <cellStyle name="Normal 3 3 5 2 2 3 3 2 2 2" xfId="57229"/>
    <cellStyle name="Normal 3 3 5 2 2 3 3 2 3" xfId="39310"/>
    <cellStyle name="Normal 3 3 5 2 2 3 3 3" xfId="19839"/>
    <cellStyle name="Normal 3 3 5 2 2 3 3 3 2" xfId="49751"/>
    <cellStyle name="Normal 3 3 5 2 2 3 3 4" xfId="39309"/>
    <cellStyle name="Normal 3 3 5 2 2 3 4" xfId="9397"/>
    <cellStyle name="Normal 3 3 5 2 2 3 4 2" xfId="27314"/>
    <cellStyle name="Normal 3 3 5 2 2 3 4 2 2" xfId="57226"/>
    <cellStyle name="Normal 3 3 5 2 2 3 4 3" xfId="39311"/>
    <cellStyle name="Normal 3 3 5 2 2 3 5" xfId="19836"/>
    <cellStyle name="Normal 3 3 5 2 2 3 5 2" xfId="49748"/>
    <cellStyle name="Normal 3 3 5 2 2 3 6" xfId="39304"/>
    <cellStyle name="Normal 3 3 5 2 2 4" xfId="9398"/>
    <cellStyle name="Normal 3 3 5 2 2 4 2" xfId="9399"/>
    <cellStyle name="Normal 3 3 5 2 2 4 2 2" xfId="9400"/>
    <cellStyle name="Normal 3 3 5 2 2 4 2 2 2" xfId="27319"/>
    <cellStyle name="Normal 3 3 5 2 2 4 2 2 2 2" xfId="57231"/>
    <cellStyle name="Normal 3 3 5 2 2 4 2 2 3" xfId="39314"/>
    <cellStyle name="Normal 3 3 5 2 2 4 2 3" xfId="19841"/>
    <cellStyle name="Normal 3 3 5 2 2 4 2 3 2" xfId="49753"/>
    <cellStyle name="Normal 3 3 5 2 2 4 2 4" xfId="39313"/>
    <cellStyle name="Normal 3 3 5 2 2 4 3" xfId="9401"/>
    <cellStyle name="Normal 3 3 5 2 2 4 3 2" xfId="27318"/>
    <cellStyle name="Normal 3 3 5 2 2 4 3 2 2" xfId="57230"/>
    <cellStyle name="Normal 3 3 5 2 2 4 3 3" xfId="39315"/>
    <cellStyle name="Normal 3 3 5 2 2 4 4" xfId="19840"/>
    <cellStyle name="Normal 3 3 5 2 2 4 4 2" xfId="49752"/>
    <cellStyle name="Normal 3 3 5 2 2 4 5" xfId="39312"/>
    <cellStyle name="Normal 3 3 5 2 2 5" xfId="9402"/>
    <cellStyle name="Normal 3 3 5 2 2 5 2" xfId="9403"/>
    <cellStyle name="Normal 3 3 5 2 2 5 2 2" xfId="27320"/>
    <cellStyle name="Normal 3 3 5 2 2 5 2 2 2" xfId="57232"/>
    <cellStyle name="Normal 3 3 5 2 2 5 2 3" xfId="39317"/>
    <cellStyle name="Normal 3 3 5 2 2 5 3" xfId="19842"/>
    <cellStyle name="Normal 3 3 5 2 2 5 3 2" xfId="49754"/>
    <cellStyle name="Normal 3 3 5 2 2 5 4" xfId="39316"/>
    <cellStyle name="Normal 3 3 5 2 2 6" xfId="9404"/>
    <cellStyle name="Normal 3 3 5 2 2 6 2" xfId="22874"/>
    <cellStyle name="Normal 3 3 5 2 2 6 2 2" xfId="52786"/>
    <cellStyle name="Normal 3 3 5 2 2 6 3" xfId="39318"/>
    <cellStyle name="Normal 3 3 5 2 2 7" xfId="15396"/>
    <cellStyle name="Normal 3 3 5 2 2 7 2" xfId="45308"/>
    <cellStyle name="Normal 3 3 5 2 2 8" xfId="30352"/>
    <cellStyle name="Normal 3 3 5 2 3" xfId="288"/>
    <cellStyle name="Normal 3 3 5 2 3 2" xfId="9405"/>
    <cellStyle name="Normal 3 3 5 2 3 2 2" xfId="9406"/>
    <cellStyle name="Normal 3 3 5 2 3 2 2 2" xfId="9407"/>
    <cellStyle name="Normal 3 3 5 2 3 2 2 2 2" xfId="9408"/>
    <cellStyle name="Normal 3 3 5 2 3 2 2 2 2 2" xfId="27323"/>
    <cellStyle name="Normal 3 3 5 2 3 2 2 2 2 2 2" xfId="57235"/>
    <cellStyle name="Normal 3 3 5 2 3 2 2 2 2 3" xfId="39322"/>
    <cellStyle name="Normal 3 3 5 2 3 2 2 2 3" xfId="19845"/>
    <cellStyle name="Normal 3 3 5 2 3 2 2 2 3 2" xfId="49757"/>
    <cellStyle name="Normal 3 3 5 2 3 2 2 2 4" xfId="39321"/>
    <cellStyle name="Normal 3 3 5 2 3 2 2 3" xfId="9409"/>
    <cellStyle name="Normal 3 3 5 2 3 2 2 3 2" xfId="27322"/>
    <cellStyle name="Normal 3 3 5 2 3 2 2 3 2 2" xfId="57234"/>
    <cellStyle name="Normal 3 3 5 2 3 2 2 3 3" xfId="39323"/>
    <cellStyle name="Normal 3 3 5 2 3 2 2 4" xfId="19844"/>
    <cellStyle name="Normal 3 3 5 2 3 2 2 4 2" xfId="49756"/>
    <cellStyle name="Normal 3 3 5 2 3 2 2 5" xfId="39320"/>
    <cellStyle name="Normal 3 3 5 2 3 2 3" xfId="9410"/>
    <cellStyle name="Normal 3 3 5 2 3 2 3 2" xfId="9411"/>
    <cellStyle name="Normal 3 3 5 2 3 2 3 2 2" xfId="27324"/>
    <cellStyle name="Normal 3 3 5 2 3 2 3 2 2 2" xfId="57236"/>
    <cellStyle name="Normal 3 3 5 2 3 2 3 2 3" xfId="39325"/>
    <cellStyle name="Normal 3 3 5 2 3 2 3 3" xfId="19846"/>
    <cellStyle name="Normal 3 3 5 2 3 2 3 3 2" xfId="49758"/>
    <cellStyle name="Normal 3 3 5 2 3 2 3 4" xfId="39324"/>
    <cellStyle name="Normal 3 3 5 2 3 2 4" xfId="9412"/>
    <cellStyle name="Normal 3 3 5 2 3 2 4 2" xfId="27321"/>
    <cellStyle name="Normal 3 3 5 2 3 2 4 2 2" xfId="57233"/>
    <cellStyle name="Normal 3 3 5 2 3 2 4 3" xfId="39326"/>
    <cellStyle name="Normal 3 3 5 2 3 2 5" xfId="19843"/>
    <cellStyle name="Normal 3 3 5 2 3 2 5 2" xfId="49755"/>
    <cellStyle name="Normal 3 3 5 2 3 2 6" xfId="39319"/>
    <cellStyle name="Normal 3 3 5 2 3 3" xfId="9413"/>
    <cellStyle name="Normal 3 3 5 2 3 3 2" xfId="9414"/>
    <cellStyle name="Normal 3 3 5 2 3 3 2 2" xfId="9415"/>
    <cellStyle name="Normal 3 3 5 2 3 3 2 2 2" xfId="9416"/>
    <cellStyle name="Normal 3 3 5 2 3 3 2 2 2 2" xfId="27327"/>
    <cellStyle name="Normal 3 3 5 2 3 3 2 2 2 2 2" xfId="57239"/>
    <cellStyle name="Normal 3 3 5 2 3 3 2 2 2 3" xfId="39330"/>
    <cellStyle name="Normal 3 3 5 2 3 3 2 2 3" xfId="19849"/>
    <cellStyle name="Normal 3 3 5 2 3 3 2 2 3 2" xfId="49761"/>
    <cellStyle name="Normal 3 3 5 2 3 3 2 2 4" xfId="39329"/>
    <cellStyle name="Normal 3 3 5 2 3 3 2 3" xfId="9417"/>
    <cellStyle name="Normal 3 3 5 2 3 3 2 3 2" xfId="27326"/>
    <cellStyle name="Normal 3 3 5 2 3 3 2 3 2 2" xfId="57238"/>
    <cellStyle name="Normal 3 3 5 2 3 3 2 3 3" xfId="39331"/>
    <cellStyle name="Normal 3 3 5 2 3 3 2 4" xfId="19848"/>
    <cellStyle name="Normal 3 3 5 2 3 3 2 4 2" xfId="49760"/>
    <cellStyle name="Normal 3 3 5 2 3 3 2 5" xfId="39328"/>
    <cellStyle name="Normal 3 3 5 2 3 3 3" xfId="9418"/>
    <cellStyle name="Normal 3 3 5 2 3 3 3 2" xfId="9419"/>
    <cellStyle name="Normal 3 3 5 2 3 3 3 2 2" xfId="27328"/>
    <cellStyle name="Normal 3 3 5 2 3 3 3 2 2 2" xfId="57240"/>
    <cellStyle name="Normal 3 3 5 2 3 3 3 2 3" xfId="39333"/>
    <cellStyle name="Normal 3 3 5 2 3 3 3 3" xfId="19850"/>
    <cellStyle name="Normal 3 3 5 2 3 3 3 3 2" xfId="49762"/>
    <cellStyle name="Normal 3 3 5 2 3 3 3 4" xfId="39332"/>
    <cellStyle name="Normal 3 3 5 2 3 3 4" xfId="9420"/>
    <cellStyle name="Normal 3 3 5 2 3 3 4 2" xfId="27325"/>
    <cellStyle name="Normal 3 3 5 2 3 3 4 2 2" xfId="57237"/>
    <cellStyle name="Normal 3 3 5 2 3 3 4 3" xfId="39334"/>
    <cellStyle name="Normal 3 3 5 2 3 3 5" xfId="19847"/>
    <cellStyle name="Normal 3 3 5 2 3 3 5 2" xfId="49759"/>
    <cellStyle name="Normal 3 3 5 2 3 3 6" xfId="39327"/>
    <cellStyle name="Normal 3 3 5 2 3 4" xfId="9421"/>
    <cellStyle name="Normal 3 3 5 2 3 4 2" xfId="9422"/>
    <cellStyle name="Normal 3 3 5 2 3 4 2 2" xfId="9423"/>
    <cellStyle name="Normal 3 3 5 2 3 4 2 2 2" xfId="27330"/>
    <cellStyle name="Normal 3 3 5 2 3 4 2 2 2 2" xfId="57242"/>
    <cellStyle name="Normal 3 3 5 2 3 4 2 2 3" xfId="39337"/>
    <cellStyle name="Normal 3 3 5 2 3 4 2 3" xfId="19852"/>
    <cellStyle name="Normal 3 3 5 2 3 4 2 3 2" xfId="49764"/>
    <cellStyle name="Normal 3 3 5 2 3 4 2 4" xfId="39336"/>
    <cellStyle name="Normal 3 3 5 2 3 4 3" xfId="9424"/>
    <cellStyle name="Normal 3 3 5 2 3 4 3 2" xfId="27329"/>
    <cellStyle name="Normal 3 3 5 2 3 4 3 2 2" xfId="57241"/>
    <cellStyle name="Normal 3 3 5 2 3 4 3 3" xfId="39338"/>
    <cellStyle name="Normal 3 3 5 2 3 4 4" xfId="19851"/>
    <cellStyle name="Normal 3 3 5 2 3 4 4 2" xfId="49763"/>
    <cellStyle name="Normal 3 3 5 2 3 4 5" xfId="39335"/>
    <cellStyle name="Normal 3 3 5 2 3 5" xfId="9425"/>
    <cellStyle name="Normal 3 3 5 2 3 5 2" xfId="9426"/>
    <cellStyle name="Normal 3 3 5 2 3 5 2 2" xfId="27331"/>
    <cellStyle name="Normal 3 3 5 2 3 5 2 2 2" xfId="57243"/>
    <cellStyle name="Normal 3 3 5 2 3 5 2 3" xfId="39340"/>
    <cellStyle name="Normal 3 3 5 2 3 5 3" xfId="19853"/>
    <cellStyle name="Normal 3 3 5 2 3 5 3 2" xfId="49765"/>
    <cellStyle name="Normal 3 3 5 2 3 5 4" xfId="39339"/>
    <cellStyle name="Normal 3 3 5 2 3 6" xfId="9427"/>
    <cellStyle name="Normal 3 3 5 2 3 6 2" xfId="22752"/>
    <cellStyle name="Normal 3 3 5 2 3 6 2 2" xfId="52664"/>
    <cellStyle name="Normal 3 3 5 2 3 6 3" xfId="39341"/>
    <cellStyle name="Normal 3 3 5 2 3 7" xfId="15274"/>
    <cellStyle name="Normal 3 3 5 2 3 7 2" xfId="45186"/>
    <cellStyle name="Normal 3 3 5 2 3 8" xfId="30230"/>
    <cellStyle name="Normal 3 3 5 2 4" xfId="536"/>
    <cellStyle name="Normal 3 3 5 2 4 2" xfId="9428"/>
    <cellStyle name="Normal 3 3 5 2 4 2 2" xfId="9429"/>
    <cellStyle name="Normal 3 3 5 2 4 2 2 2" xfId="9430"/>
    <cellStyle name="Normal 3 3 5 2 4 2 2 2 2" xfId="9431"/>
    <cellStyle name="Normal 3 3 5 2 4 2 2 2 2 2" xfId="27334"/>
    <cellStyle name="Normal 3 3 5 2 4 2 2 2 2 2 2" xfId="57246"/>
    <cellStyle name="Normal 3 3 5 2 4 2 2 2 2 3" xfId="39345"/>
    <cellStyle name="Normal 3 3 5 2 4 2 2 2 3" xfId="19856"/>
    <cellStyle name="Normal 3 3 5 2 4 2 2 2 3 2" xfId="49768"/>
    <cellStyle name="Normal 3 3 5 2 4 2 2 2 4" xfId="39344"/>
    <cellStyle name="Normal 3 3 5 2 4 2 2 3" xfId="9432"/>
    <cellStyle name="Normal 3 3 5 2 4 2 2 3 2" xfId="27333"/>
    <cellStyle name="Normal 3 3 5 2 4 2 2 3 2 2" xfId="57245"/>
    <cellStyle name="Normal 3 3 5 2 4 2 2 3 3" xfId="39346"/>
    <cellStyle name="Normal 3 3 5 2 4 2 2 4" xfId="19855"/>
    <cellStyle name="Normal 3 3 5 2 4 2 2 4 2" xfId="49767"/>
    <cellStyle name="Normal 3 3 5 2 4 2 2 5" xfId="39343"/>
    <cellStyle name="Normal 3 3 5 2 4 2 3" xfId="9433"/>
    <cellStyle name="Normal 3 3 5 2 4 2 3 2" xfId="9434"/>
    <cellStyle name="Normal 3 3 5 2 4 2 3 2 2" xfId="27335"/>
    <cellStyle name="Normal 3 3 5 2 4 2 3 2 2 2" xfId="57247"/>
    <cellStyle name="Normal 3 3 5 2 4 2 3 2 3" xfId="39348"/>
    <cellStyle name="Normal 3 3 5 2 4 2 3 3" xfId="19857"/>
    <cellStyle name="Normal 3 3 5 2 4 2 3 3 2" xfId="49769"/>
    <cellStyle name="Normal 3 3 5 2 4 2 3 4" xfId="39347"/>
    <cellStyle name="Normal 3 3 5 2 4 2 4" xfId="9435"/>
    <cellStyle name="Normal 3 3 5 2 4 2 4 2" xfId="27332"/>
    <cellStyle name="Normal 3 3 5 2 4 2 4 2 2" xfId="57244"/>
    <cellStyle name="Normal 3 3 5 2 4 2 4 3" xfId="39349"/>
    <cellStyle name="Normal 3 3 5 2 4 2 5" xfId="19854"/>
    <cellStyle name="Normal 3 3 5 2 4 2 5 2" xfId="49766"/>
    <cellStyle name="Normal 3 3 5 2 4 2 6" xfId="39342"/>
    <cellStyle name="Normal 3 3 5 2 4 3" xfId="9436"/>
    <cellStyle name="Normal 3 3 5 2 4 3 2" xfId="9437"/>
    <cellStyle name="Normal 3 3 5 2 4 3 2 2" xfId="9438"/>
    <cellStyle name="Normal 3 3 5 2 4 3 2 2 2" xfId="27337"/>
    <cellStyle name="Normal 3 3 5 2 4 3 2 2 2 2" xfId="57249"/>
    <cellStyle name="Normal 3 3 5 2 4 3 2 2 3" xfId="39352"/>
    <cellStyle name="Normal 3 3 5 2 4 3 2 3" xfId="19859"/>
    <cellStyle name="Normal 3 3 5 2 4 3 2 3 2" xfId="49771"/>
    <cellStyle name="Normal 3 3 5 2 4 3 2 4" xfId="39351"/>
    <cellStyle name="Normal 3 3 5 2 4 3 3" xfId="9439"/>
    <cellStyle name="Normal 3 3 5 2 4 3 3 2" xfId="27336"/>
    <cellStyle name="Normal 3 3 5 2 4 3 3 2 2" xfId="57248"/>
    <cellStyle name="Normal 3 3 5 2 4 3 3 3" xfId="39353"/>
    <cellStyle name="Normal 3 3 5 2 4 3 4" xfId="19858"/>
    <cellStyle name="Normal 3 3 5 2 4 3 4 2" xfId="49770"/>
    <cellStyle name="Normal 3 3 5 2 4 3 5" xfId="39350"/>
    <cellStyle name="Normal 3 3 5 2 4 4" xfId="9440"/>
    <cellStyle name="Normal 3 3 5 2 4 4 2" xfId="9441"/>
    <cellStyle name="Normal 3 3 5 2 4 4 2 2" xfId="27338"/>
    <cellStyle name="Normal 3 3 5 2 4 4 2 2 2" xfId="57250"/>
    <cellStyle name="Normal 3 3 5 2 4 4 2 3" xfId="39355"/>
    <cellStyle name="Normal 3 3 5 2 4 4 3" xfId="19860"/>
    <cellStyle name="Normal 3 3 5 2 4 4 3 2" xfId="49772"/>
    <cellStyle name="Normal 3 3 5 2 4 4 4" xfId="39354"/>
    <cellStyle name="Normal 3 3 5 2 4 5" xfId="9442"/>
    <cellStyle name="Normal 3 3 5 2 4 5 2" xfId="22999"/>
    <cellStyle name="Normal 3 3 5 2 4 5 2 2" xfId="52911"/>
    <cellStyle name="Normal 3 3 5 2 4 5 3" xfId="39356"/>
    <cellStyle name="Normal 3 3 5 2 4 6" xfId="15521"/>
    <cellStyle name="Normal 3 3 5 2 4 6 2" xfId="45433"/>
    <cellStyle name="Normal 3 3 5 2 4 7" xfId="30477"/>
    <cellStyle name="Normal 3 3 5 2 5" xfId="661"/>
    <cellStyle name="Normal 3 3 5 2 5 2" xfId="9443"/>
    <cellStyle name="Normal 3 3 5 2 5 2 2" xfId="9444"/>
    <cellStyle name="Normal 3 3 5 2 5 2 2 2" xfId="9445"/>
    <cellStyle name="Normal 3 3 5 2 5 2 2 2 2" xfId="9446"/>
    <cellStyle name="Normal 3 3 5 2 5 2 2 2 2 2" xfId="27341"/>
    <cellStyle name="Normal 3 3 5 2 5 2 2 2 2 2 2" xfId="57253"/>
    <cellStyle name="Normal 3 3 5 2 5 2 2 2 2 3" xfId="39360"/>
    <cellStyle name="Normal 3 3 5 2 5 2 2 2 3" xfId="19863"/>
    <cellStyle name="Normal 3 3 5 2 5 2 2 2 3 2" xfId="49775"/>
    <cellStyle name="Normal 3 3 5 2 5 2 2 2 4" xfId="39359"/>
    <cellStyle name="Normal 3 3 5 2 5 2 2 3" xfId="9447"/>
    <cellStyle name="Normal 3 3 5 2 5 2 2 3 2" xfId="27340"/>
    <cellStyle name="Normal 3 3 5 2 5 2 2 3 2 2" xfId="57252"/>
    <cellStyle name="Normal 3 3 5 2 5 2 2 3 3" xfId="39361"/>
    <cellStyle name="Normal 3 3 5 2 5 2 2 4" xfId="19862"/>
    <cellStyle name="Normal 3 3 5 2 5 2 2 4 2" xfId="49774"/>
    <cellStyle name="Normal 3 3 5 2 5 2 2 5" xfId="39358"/>
    <cellStyle name="Normal 3 3 5 2 5 2 3" xfId="9448"/>
    <cellStyle name="Normal 3 3 5 2 5 2 3 2" xfId="9449"/>
    <cellStyle name="Normal 3 3 5 2 5 2 3 2 2" xfId="27342"/>
    <cellStyle name="Normal 3 3 5 2 5 2 3 2 2 2" xfId="57254"/>
    <cellStyle name="Normal 3 3 5 2 5 2 3 2 3" xfId="39363"/>
    <cellStyle name="Normal 3 3 5 2 5 2 3 3" xfId="19864"/>
    <cellStyle name="Normal 3 3 5 2 5 2 3 3 2" xfId="49776"/>
    <cellStyle name="Normal 3 3 5 2 5 2 3 4" xfId="39362"/>
    <cellStyle name="Normal 3 3 5 2 5 2 4" xfId="9450"/>
    <cellStyle name="Normal 3 3 5 2 5 2 4 2" xfId="27339"/>
    <cellStyle name="Normal 3 3 5 2 5 2 4 2 2" xfId="57251"/>
    <cellStyle name="Normal 3 3 5 2 5 2 4 3" xfId="39364"/>
    <cellStyle name="Normal 3 3 5 2 5 2 5" xfId="19861"/>
    <cellStyle name="Normal 3 3 5 2 5 2 5 2" xfId="49773"/>
    <cellStyle name="Normal 3 3 5 2 5 2 6" xfId="39357"/>
    <cellStyle name="Normal 3 3 5 2 5 3" xfId="9451"/>
    <cellStyle name="Normal 3 3 5 2 5 3 2" xfId="9452"/>
    <cellStyle name="Normal 3 3 5 2 5 3 2 2" xfId="9453"/>
    <cellStyle name="Normal 3 3 5 2 5 3 2 2 2" xfId="27344"/>
    <cellStyle name="Normal 3 3 5 2 5 3 2 2 2 2" xfId="57256"/>
    <cellStyle name="Normal 3 3 5 2 5 3 2 2 3" xfId="39367"/>
    <cellStyle name="Normal 3 3 5 2 5 3 2 3" xfId="19866"/>
    <cellStyle name="Normal 3 3 5 2 5 3 2 3 2" xfId="49778"/>
    <cellStyle name="Normal 3 3 5 2 5 3 2 4" xfId="39366"/>
    <cellStyle name="Normal 3 3 5 2 5 3 3" xfId="9454"/>
    <cellStyle name="Normal 3 3 5 2 5 3 3 2" xfId="27343"/>
    <cellStyle name="Normal 3 3 5 2 5 3 3 2 2" xfId="57255"/>
    <cellStyle name="Normal 3 3 5 2 5 3 3 3" xfId="39368"/>
    <cellStyle name="Normal 3 3 5 2 5 3 4" xfId="19865"/>
    <cellStyle name="Normal 3 3 5 2 5 3 4 2" xfId="49777"/>
    <cellStyle name="Normal 3 3 5 2 5 3 5" xfId="39365"/>
    <cellStyle name="Normal 3 3 5 2 5 4" xfId="9455"/>
    <cellStyle name="Normal 3 3 5 2 5 4 2" xfId="9456"/>
    <cellStyle name="Normal 3 3 5 2 5 4 2 2" xfId="27345"/>
    <cellStyle name="Normal 3 3 5 2 5 4 2 2 2" xfId="57257"/>
    <cellStyle name="Normal 3 3 5 2 5 4 2 3" xfId="39370"/>
    <cellStyle name="Normal 3 3 5 2 5 4 3" xfId="19867"/>
    <cellStyle name="Normal 3 3 5 2 5 4 3 2" xfId="49779"/>
    <cellStyle name="Normal 3 3 5 2 5 4 4" xfId="39369"/>
    <cellStyle name="Normal 3 3 5 2 5 5" xfId="9457"/>
    <cellStyle name="Normal 3 3 5 2 5 5 2" xfId="23124"/>
    <cellStyle name="Normal 3 3 5 2 5 5 2 2" xfId="53036"/>
    <cellStyle name="Normal 3 3 5 2 5 5 3" xfId="39371"/>
    <cellStyle name="Normal 3 3 5 2 5 6" xfId="15646"/>
    <cellStyle name="Normal 3 3 5 2 5 6 2" xfId="45558"/>
    <cellStyle name="Normal 3 3 5 2 5 7" xfId="30602"/>
    <cellStyle name="Normal 3 3 5 2 6" xfId="9458"/>
    <cellStyle name="Normal 3 3 5 2 6 2" xfId="9459"/>
    <cellStyle name="Normal 3 3 5 2 6 2 2" xfId="9460"/>
    <cellStyle name="Normal 3 3 5 2 6 2 2 2" xfId="9461"/>
    <cellStyle name="Normal 3 3 5 2 6 2 2 2 2" xfId="9462"/>
    <cellStyle name="Normal 3 3 5 2 6 2 2 2 2 2" xfId="27349"/>
    <cellStyle name="Normal 3 3 5 2 6 2 2 2 2 2 2" xfId="57261"/>
    <cellStyle name="Normal 3 3 5 2 6 2 2 2 2 3" xfId="39376"/>
    <cellStyle name="Normal 3 3 5 2 6 2 2 2 3" xfId="19871"/>
    <cellStyle name="Normal 3 3 5 2 6 2 2 2 3 2" xfId="49783"/>
    <cellStyle name="Normal 3 3 5 2 6 2 2 2 4" xfId="39375"/>
    <cellStyle name="Normal 3 3 5 2 6 2 2 3" xfId="9463"/>
    <cellStyle name="Normal 3 3 5 2 6 2 2 3 2" xfId="27348"/>
    <cellStyle name="Normal 3 3 5 2 6 2 2 3 2 2" xfId="57260"/>
    <cellStyle name="Normal 3 3 5 2 6 2 2 3 3" xfId="39377"/>
    <cellStyle name="Normal 3 3 5 2 6 2 2 4" xfId="19870"/>
    <cellStyle name="Normal 3 3 5 2 6 2 2 4 2" xfId="49782"/>
    <cellStyle name="Normal 3 3 5 2 6 2 2 5" xfId="39374"/>
    <cellStyle name="Normal 3 3 5 2 6 2 3" xfId="9464"/>
    <cellStyle name="Normal 3 3 5 2 6 2 3 2" xfId="9465"/>
    <cellStyle name="Normal 3 3 5 2 6 2 3 2 2" xfId="27350"/>
    <cellStyle name="Normal 3 3 5 2 6 2 3 2 2 2" xfId="57262"/>
    <cellStyle name="Normal 3 3 5 2 6 2 3 2 3" xfId="39379"/>
    <cellStyle name="Normal 3 3 5 2 6 2 3 3" xfId="19872"/>
    <cellStyle name="Normal 3 3 5 2 6 2 3 3 2" xfId="49784"/>
    <cellStyle name="Normal 3 3 5 2 6 2 3 4" xfId="39378"/>
    <cellStyle name="Normal 3 3 5 2 6 2 4" xfId="9466"/>
    <cellStyle name="Normal 3 3 5 2 6 2 4 2" xfId="27347"/>
    <cellStyle name="Normal 3 3 5 2 6 2 4 2 2" xfId="57259"/>
    <cellStyle name="Normal 3 3 5 2 6 2 4 3" xfId="39380"/>
    <cellStyle name="Normal 3 3 5 2 6 2 5" xfId="19869"/>
    <cellStyle name="Normal 3 3 5 2 6 2 5 2" xfId="49781"/>
    <cellStyle name="Normal 3 3 5 2 6 2 6" xfId="39373"/>
    <cellStyle name="Normal 3 3 5 2 6 3" xfId="9467"/>
    <cellStyle name="Normal 3 3 5 2 6 3 2" xfId="9468"/>
    <cellStyle name="Normal 3 3 5 2 6 3 2 2" xfId="9469"/>
    <cellStyle name="Normal 3 3 5 2 6 3 2 2 2" xfId="27352"/>
    <cellStyle name="Normal 3 3 5 2 6 3 2 2 2 2" xfId="57264"/>
    <cellStyle name="Normal 3 3 5 2 6 3 2 2 3" xfId="39383"/>
    <cellStyle name="Normal 3 3 5 2 6 3 2 3" xfId="19874"/>
    <cellStyle name="Normal 3 3 5 2 6 3 2 3 2" xfId="49786"/>
    <cellStyle name="Normal 3 3 5 2 6 3 2 4" xfId="39382"/>
    <cellStyle name="Normal 3 3 5 2 6 3 3" xfId="9470"/>
    <cellStyle name="Normal 3 3 5 2 6 3 3 2" xfId="27351"/>
    <cellStyle name="Normal 3 3 5 2 6 3 3 2 2" xfId="57263"/>
    <cellStyle name="Normal 3 3 5 2 6 3 3 3" xfId="39384"/>
    <cellStyle name="Normal 3 3 5 2 6 3 4" xfId="19873"/>
    <cellStyle name="Normal 3 3 5 2 6 3 4 2" xfId="49785"/>
    <cellStyle name="Normal 3 3 5 2 6 3 5" xfId="39381"/>
    <cellStyle name="Normal 3 3 5 2 6 4" xfId="9471"/>
    <cellStyle name="Normal 3 3 5 2 6 4 2" xfId="9472"/>
    <cellStyle name="Normal 3 3 5 2 6 4 2 2" xfId="27353"/>
    <cellStyle name="Normal 3 3 5 2 6 4 2 2 2" xfId="57265"/>
    <cellStyle name="Normal 3 3 5 2 6 4 2 3" xfId="39386"/>
    <cellStyle name="Normal 3 3 5 2 6 4 3" xfId="19875"/>
    <cellStyle name="Normal 3 3 5 2 6 4 3 2" xfId="49787"/>
    <cellStyle name="Normal 3 3 5 2 6 4 4" xfId="39385"/>
    <cellStyle name="Normal 3 3 5 2 6 5" xfId="9473"/>
    <cellStyle name="Normal 3 3 5 2 6 5 2" xfId="27346"/>
    <cellStyle name="Normal 3 3 5 2 6 5 2 2" xfId="57258"/>
    <cellStyle name="Normal 3 3 5 2 6 5 3" xfId="39387"/>
    <cellStyle name="Normal 3 3 5 2 6 6" xfId="19868"/>
    <cellStyle name="Normal 3 3 5 2 6 6 2" xfId="49780"/>
    <cellStyle name="Normal 3 3 5 2 6 7" xfId="39372"/>
    <cellStyle name="Normal 3 3 5 2 7" xfId="9474"/>
    <cellStyle name="Normal 3 3 5 2 7 2" xfId="9475"/>
    <cellStyle name="Normal 3 3 5 2 7 2 2" xfId="9476"/>
    <cellStyle name="Normal 3 3 5 2 7 2 2 2" xfId="9477"/>
    <cellStyle name="Normal 3 3 5 2 7 2 2 2 2" xfId="27356"/>
    <cellStyle name="Normal 3 3 5 2 7 2 2 2 2 2" xfId="57268"/>
    <cellStyle name="Normal 3 3 5 2 7 2 2 2 3" xfId="39391"/>
    <cellStyle name="Normal 3 3 5 2 7 2 2 3" xfId="19878"/>
    <cellStyle name="Normal 3 3 5 2 7 2 2 3 2" xfId="49790"/>
    <cellStyle name="Normal 3 3 5 2 7 2 2 4" xfId="39390"/>
    <cellStyle name="Normal 3 3 5 2 7 2 3" xfId="9478"/>
    <cellStyle name="Normal 3 3 5 2 7 2 3 2" xfId="27355"/>
    <cellStyle name="Normal 3 3 5 2 7 2 3 2 2" xfId="57267"/>
    <cellStyle name="Normal 3 3 5 2 7 2 3 3" xfId="39392"/>
    <cellStyle name="Normal 3 3 5 2 7 2 4" xfId="19877"/>
    <cellStyle name="Normal 3 3 5 2 7 2 4 2" xfId="49789"/>
    <cellStyle name="Normal 3 3 5 2 7 2 5" xfId="39389"/>
    <cellStyle name="Normal 3 3 5 2 7 3" xfId="9479"/>
    <cellStyle name="Normal 3 3 5 2 7 3 2" xfId="9480"/>
    <cellStyle name="Normal 3 3 5 2 7 3 2 2" xfId="27357"/>
    <cellStyle name="Normal 3 3 5 2 7 3 2 2 2" xfId="57269"/>
    <cellStyle name="Normal 3 3 5 2 7 3 2 3" xfId="39394"/>
    <cellStyle name="Normal 3 3 5 2 7 3 3" xfId="19879"/>
    <cellStyle name="Normal 3 3 5 2 7 3 3 2" xfId="49791"/>
    <cellStyle name="Normal 3 3 5 2 7 3 4" xfId="39393"/>
    <cellStyle name="Normal 3 3 5 2 7 4" xfId="9481"/>
    <cellStyle name="Normal 3 3 5 2 7 4 2" xfId="27354"/>
    <cellStyle name="Normal 3 3 5 2 7 4 2 2" xfId="57266"/>
    <cellStyle name="Normal 3 3 5 2 7 4 3" xfId="39395"/>
    <cellStyle name="Normal 3 3 5 2 7 5" xfId="19876"/>
    <cellStyle name="Normal 3 3 5 2 7 5 2" xfId="49788"/>
    <cellStyle name="Normal 3 3 5 2 7 6" xfId="39388"/>
    <cellStyle name="Normal 3 3 5 2 8" xfId="9482"/>
    <cellStyle name="Normal 3 3 5 2 8 2" xfId="9483"/>
    <cellStyle name="Normal 3 3 5 2 8 2 2" xfId="9484"/>
    <cellStyle name="Normal 3 3 5 2 8 2 2 2" xfId="9485"/>
    <cellStyle name="Normal 3 3 5 2 8 2 2 2 2" xfId="27360"/>
    <cellStyle name="Normal 3 3 5 2 8 2 2 2 2 2" xfId="57272"/>
    <cellStyle name="Normal 3 3 5 2 8 2 2 2 3" xfId="39399"/>
    <cellStyle name="Normal 3 3 5 2 8 2 2 3" xfId="19882"/>
    <cellStyle name="Normal 3 3 5 2 8 2 2 3 2" xfId="49794"/>
    <cellStyle name="Normal 3 3 5 2 8 2 2 4" xfId="39398"/>
    <cellStyle name="Normal 3 3 5 2 8 2 3" xfId="9486"/>
    <cellStyle name="Normal 3 3 5 2 8 2 3 2" xfId="27359"/>
    <cellStyle name="Normal 3 3 5 2 8 2 3 2 2" xfId="57271"/>
    <cellStyle name="Normal 3 3 5 2 8 2 3 3" xfId="39400"/>
    <cellStyle name="Normal 3 3 5 2 8 2 4" xfId="19881"/>
    <cellStyle name="Normal 3 3 5 2 8 2 4 2" xfId="49793"/>
    <cellStyle name="Normal 3 3 5 2 8 2 5" xfId="39397"/>
    <cellStyle name="Normal 3 3 5 2 8 3" xfId="9487"/>
    <cellStyle name="Normal 3 3 5 2 8 3 2" xfId="9488"/>
    <cellStyle name="Normal 3 3 5 2 8 3 2 2" xfId="27361"/>
    <cellStyle name="Normal 3 3 5 2 8 3 2 2 2" xfId="57273"/>
    <cellStyle name="Normal 3 3 5 2 8 3 2 3" xfId="39402"/>
    <cellStyle name="Normal 3 3 5 2 8 3 3" xfId="19883"/>
    <cellStyle name="Normal 3 3 5 2 8 3 3 2" xfId="49795"/>
    <cellStyle name="Normal 3 3 5 2 8 3 4" xfId="39401"/>
    <cellStyle name="Normal 3 3 5 2 8 4" xfId="9489"/>
    <cellStyle name="Normal 3 3 5 2 8 4 2" xfId="27358"/>
    <cellStyle name="Normal 3 3 5 2 8 4 2 2" xfId="57270"/>
    <cellStyle name="Normal 3 3 5 2 8 4 3" xfId="39403"/>
    <cellStyle name="Normal 3 3 5 2 8 5" xfId="19880"/>
    <cellStyle name="Normal 3 3 5 2 8 5 2" xfId="49792"/>
    <cellStyle name="Normal 3 3 5 2 8 6" xfId="39396"/>
    <cellStyle name="Normal 3 3 5 2 9" xfId="9490"/>
    <cellStyle name="Normal 3 3 5 2 9 2" xfId="9491"/>
    <cellStyle name="Normal 3 3 5 2 9 2 2" xfId="9492"/>
    <cellStyle name="Normal 3 3 5 2 9 2 2 2" xfId="27363"/>
    <cellStyle name="Normal 3 3 5 2 9 2 2 2 2" xfId="57275"/>
    <cellStyle name="Normal 3 3 5 2 9 2 2 3" xfId="39406"/>
    <cellStyle name="Normal 3 3 5 2 9 2 3" xfId="19885"/>
    <cellStyle name="Normal 3 3 5 2 9 2 3 2" xfId="49797"/>
    <cellStyle name="Normal 3 3 5 2 9 2 4" xfId="39405"/>
    <cellStyle name="Normal 3 3 5 2 9 3" xfId="9493"/>
    <cellStyle name="Normal 3 3 5 2 9 3 2" xfId="27362"/>
    <cellStyle name="Normal 3 3 5 2 9 3 2 2" xfId="57274"/>
    <cellStyle name="Normal 3 3 5 2 9 3 3" xfId="39407"/>
    <cellStyle name="Normal 3 3 5 2 9 4" xfId="19884"/>
    <cellStyle name="Normal 3 3 5 2 9 4 2" xfId="49796"/>
    <cellStyle name="Normal 3 3 5 2 9 5" xfId="39404"/>
    <cellStyle name="Normal 3 3 5 3" xfId="201"/>
    <cellStyle name="Normal 3 3 5 3 10" xfId="9494"/>
    <cellStyle name="Normal 3 3 5 3 10 2" xfId="9495"/>
    <cellStyle name="Normal 3 3 5 3 10 2 2" xfId="27364"/>
    <cellStyle name="Normal 3 3 5 3 10 2 2 2" xfId="57276"/>
    <cellStyle name="Normal 3 3 5 3 10 2 3" xfId="39409"/>
    <cellStyle name="Normal 3 3 5 3 10 3" xfId="19886"/>
    <cellStyle name="Normal 3 3 5 3 10 3 2" xfId="49798"/>
    <cellStyle name="Normal 3 3 5 3 10 4" xfId="39408"/>
    <cellStyle name="Normal 3 3 5 3 11" xfId="9496"/>
    <cellStyle name="Normal 3 3 5 3 11 2" xfId="22665"/>
    <cellStyle name="Normal 3 3 5 3 11 2 2" xfId="52577"/>
    <cellStyle name="Normal 3 3 5 3 11 3" xfId="39410"/>
    <cellStyle name="Normal 3 3 5 3 12" xfId="15187"/>
    <cellStyle name="Normal 3 3 5 3 12 2" xfId="45099"/>
    <cellStyle name="Normal 3 3 5 3 13" xfId="30143"/>
    <cellStyle name="Normal 3 3 5 3 14" xfId="60056"/>
    <cellStyle name="Normal 3 3 5 3 2" xfId="451"/>
    <cellStyle name="Normal 3 3 5 3 2 2" xfId="9497"/>
    <cellStyle name="Normal 3 3 5 3 2 2 2" xfId="9498"/>
    <cellStyle name="Normal 3 3 5 3 2 2 2 2" xfId="9499"/>
    <cellStyle name="Normal 3 3 5 3 2 2 2 2 2" xfId="9500"/>
    <cellStyle name="Normal 3 3 5 3 2 2 2 2 2 2" xfId="27367"/>
    <cellStyle name="Normal 3 3 5 3 2 2 2 2 2 2 2" xfId="57279"/>
    <cellStyle name="Normal 3 3 5 3 2 2 2 2 2 3" xfId="39414"/>
    <cellStyle name="Normal 3 3 5 3 2 2 2 2 3" xfId="19889"/>
    <cellStyle name="Normal 3 3 5 3 2 2 2 2 3 2" xfId="49801"/>
    <cellStyle name="Normal 3 3 5 3 2 2 2 2 4" xfId="39413"/>
    <cellStyle name="Normal 3 3 5 3 2 2 2 3" xfId="9501"/>
    <cellStyle name="Normal 3 3 5 3 2 2 2 3 2" xfId="27366"/>
    <cellStyle name="Normal 3 3 5 3 2 2 2 3 2 2" xfId="57278"/>
    <cellStyle name="Normal 3 3 5 3 2 2 2 3 3" xfId="39415"/>
    <cellStyle name="Normal 3 3 5 3 2 2 2 4" xfId="19888"/>
    <cellStyle name="Normal 3 3 5 3 2 2 2 4 2" xfId="49800"/>
    <cellStyle name="Normal 3 3 5 3 2 2 2 5" xfId="39412"/>
    <cellStyle name="Normal 3 3 5 3 2 2 3" xfId="9502"/>
    <cellStyle name="Normal 3 3 5 3 2 2 3 2" xfId="9503"/>
    <cellStyle name="Normal 3 3 5 3 2 2 3 2 2" xfId="27368"/>
    <cellStyle name="Normal 3 3 5 3 2 2 3 2 2 2" xfId="57280"/>
    <cellStyle name="Normal 3 3 5 3 2 2 3 2 3" xfId="39417"/>
    <cellStyle name="Normal 3 3 5 3 2 2 3 3" xfId="19890"/>
    <cellStyle name="Normal 3 3 5 3 2 2 3 3 2" xfId="49802"/>
    <cellStyle name="Normal 3 3 5 3 2 2 3 4" xfId="39416"/>
    <cellStyle name="Normal 3 3 5 3 2 2 4" xfId="9504"/>
    <cellStyle name="Normal 3 3 5 3 2 2 4 2" xfId="27365"/>
    <cellStyle name="Normal 3 3 5 3 2 2 4 2 2" xfId="57277"/>
    <cellStyle name="Normal 3 3 5 3 2 2 4 3" xfId="39418"/>
    <cellStyle name="Normal 3 3 5 3 2 2 5" xfId="19887"/>
    <cellStyle name="Normal 3 3 5 3 2 2 5 2" xfId="49799"/>
    <cellStyle name="Normal 3 3 5 3 2 2 6" xfId="39411"/>
    <cellStyle name="Normal 3 3 5 3 2 3" xfId="9505"/>
    <cellStyle name="Normal 3 3 5 3 2 3 2" xfId="9506"/>
    <cellStyle name="Normal 3 3 5 3 2 3 2 2" xfId="9507"/>
    <cellStyle name="Normal 3 3 5 3 2 3 2 2 2" xfId="9508"/>
    <cellStyle name="Normal 3 3 5 3 2 3 2 2 2 2" xfId="27371"/>
    <cellStyle name="Normal 3 3 5 3 2 3 2 2 2 2 2" xfId="57283"/>
    <cellStyle name="Normal 3 3 5 3 2 3 2 2 2 3" xfId="39422"/>
    <cellStyle name="Normal 3 3 5 3 2 3 2 2 3" xfId="19893"/>
    <cellStyle name="Normal 3 3 5 3 2 3 2 2 3 2" xfId="49805"/>
    <cellStyle name="Normal 3 3 5 3 2 3 2 2 4" xfId="39421"/>
    <cellStyle name="Normal 3 3 5 3 2 3 2 3" xfId="9509"/>
    <cellStyle name="Normal 3 3 5 3 2 3 2 3 2" xfId="27370"/>
    <cellStyle name="Normal 3 3 5 3 2 3 2 3 2 2" xfId="57282"/>
    <cellStyle name="Normal 3 3 5 3 2 3 2 3 3" xfId="39423"/>
    <cellStyle name="Normal 3 3 5 3 2 3 2 4" xfId="19892"/>
    <cellStyle name="Normal 3 3 5 3 2 3 2 4 2" xfId="49804"/>
    <cellStyle name="Normal 3 3 5 3 2 3 2 5" xfId="39420"/>
    <cellStyle name="Normal 3 3 5 3 2 3 3" xfId="9510"/>
    <cellStyle name="Normal 3 3 5 3 2 3 3 2" xfId="9511"/>
    <cellStyle name="Normal 3 3 5 3 2 3 3 2 2" xfId="27372"/>
    <cellStyle name="Normal 3 3 5 3 2 3 3 2 2 2" xfId="57284"/>
    <cellStyle name="Normal 3 3 5 3 2 3 3 2 3" xfId="39425"/>
    <cellStyle name="Normal 3 3 5 3 2 3 3 3" xfId="19894"/>
    <cellStyle name="Normal 3 3 5 3 2 3 3 3 2" xfId="49806"/>
    <cellStyle name="Normal 3 3 5 3 2 3 3 4" xfId="39424"/>
    <cellStyle name="Normal 3 3 5 3 2 3 4" xfId="9512"/>
    <cellStyle name="Normal 3 3 5 3 2 3 4 2" xfId="27369"/>
    <cellStyle name="Normal 3 3 5 3 2 3 4 2 2" xfId="57281"/>
    <cellStyle name="Normal 3 3 5 3 2 3 4 3" xfId="39426"/>
    <cellStyle name="Normal 3 3 5 3 2 3 5" xfId="19891"/>
    <cellStyle name="Normal 3 3 5 3 2 3 5 2" xfId="49803"/>
    <cellStyle name="Normal 3 3 5 3 2 3 6" xfId="39419"/>
    <cellStyle name="Normal 3 3 5 3 2 4" xfId="9513"/>
    <cellStyle name="Normal 3 3 5 3 2 4 2" xfId="9514"/>
    <cellStyle name="Normal 3 3 5 3 2 4 2 2" xfId="9515"/>
    <cellStyle name="Normal 3 3 5 3 2 4 2 2 2" xfId="27374"/>
    <cellStyle name="Normal 3 3 5 3 2 4 2 2 2 2" xfId="57286"/>
    <cellStyle name="Normal 3 3 5 3 2 4 2 2 3" xfId="39429"/>
    <cellStyle name="Normal 3 3 5 3 2 4 2 3" xfId="19896"/>
    <cellStyle name="Normal 3 3 5 3 2 4 2 3 2" xfId="49808"/>
    <cellStyle name="Normal 3 3 5 3 2 4 2 4" xfId="39428"/>
    <cellStyle name="Normal 3 3 5 3 2 4 3" xfId="9516"/>
    <cellStyle name="Normal 3 3 5 3 2 4 3 2" xfId="27373"/>
    <cellStyle name="Normal 3 3 5 3 2 4 3 2 2" xfId="57285"/>
    <cellStyle name="Normal 3 3 5 3 2 4 3 3" xfId="39430"/>
    <cellStyle name="Normal 3 3 5 3 2 4 4" xfId="19895"/>
    <cellStyle name="Normal 3 3 5 3 2 4 4 2" xfId="49807"/>
    <cellStyle name="Normal 3 3 5 3 2 4 5" xfId="39427"/>
    <cellStyle name="Normal 3 3 5 3 2 5" xfId="9517"/>
    <cellStyle name="Normal 3 3 5 3 2 5 2" xfId="9518"/>
    <cellStyle name="Normal 3 3 5 3 2 5 2 2" xfId="27375"/>
    <cellStyle name="Normal 3 3 5 3 2 5 2 2 2" xfId="57287"/>
    <cellStyle name="Normal 3 3 5 3 2 5 2 3" xfId="39432"/>
    <cellStyle name="Normal 3 3 5 3 2 5 3" xfId="19897"/>
    <cellStyle name="Normal 3 3 5 3 2 5 3 2" xfId="49809"/>
    <cellStyle name="Normal 3 3 5 3 2 5 4" xfId="39431"/>
    <cellStyle name="Normal 3 3 5 3 2 6" xfId="9519"/>
    <cellStyle name="Normal 3 3 5 3 2 6 2" xfId="22914"/>
    <cellStyle name="Normal 3 3 5 3 2 6 2 2" xfId="52826"/>
    <cellStyle name="Normal 3 3 5 3 2 6 3" xfId="39433"/>
    <cellStyle name="Normal 3 3 5 3 2 7" xfId="15436"/>
    <cellStyle name="Normal 3 3 5 3 2 7 2" xfId="45348"/>
    <cellStyle name="Normal 3 3 5 3 2 8" xfId="30392"/>
    <cellStyle name="Normal 3 3 5 3 3" xfId="329"/>
    <cellStyle name="Normal 3 3 5 3 3 2" xfId="9520"/>
    <cellStyle name="Normal 3 3 5 3 3 2 2" xfId="9521"/>
    <cellStyle name="Normal 3 3 5 3 3 2 2 2" xfId="9522"/>
    <cellStyle name="Normal 3 3 5 3 3 2 2 2 2" xfId="9523"/>
    <cellStyle name="Normal 3 3 5 3 3 2 2 2 2 2" xfId="27378"/>
    <cellStyle name="Normal 3 3 5 3 3 2 2 2 2 2 2" xfId="57290"/>
    <cellStyle name="Normal 3 3 5 3 3 2 2 2 2 3" xfId="39437"/>
    <cellStyle name="Normal 3 3 5 3 3 2 2 2 3" xfId="19900"/>
    <cellStyle name="Normal 3 3 5 3 3 2 2 2 3 2" xfId="49812"/>
    <cellStyle name="Normal 3 3 5 3 3 2 2 2 4" xfId="39436"/>
    <cellStyle name="Normal 3 3 5 3 3 2 2 3" xfId="9524"/>
    <cellStyle name="Normal 3 3 5 3 3 2 2 3 2" xfId="27377"/>
    <cellStyle name="Normal 3 3 5 3 3 2 2 3 2 2" xfId="57289"/>
    <cellStyle name="Normal 3 3 5 3 3 2 2 3 3" xfId="39438"/>
    <cellStyle name="Normal 3 3 5 3 3 2 2 4" xfId="19899"/>
    <cellStyle name="Normal 3 3 5 3 3 2 2 4 2" xfId="49811"/>
    <cellStyle name="Normal 3 3 5 3 3 2 2 5" xfId="39435"/>
    <cellStyle name="Normal 3 3 5 3 3 2 3" xfId="9525"/>
    <cellStyle name="Normal 3 3 5 3 3 2 3 2" xfId="9526"/>
    <cellStyle name="Normal 3 3 5 3 3 2 3 2 2" xfId="27379"/>
    <cellStyle name="Normal 3 3 5 3 3 2 3 2 2 2" xfId="57291"/>
    <cellStyle name="Normal 3 3 5 3 3 2 3 2 3" xfId="39440"/>
    <cellStyle name="Normal 3 3 5 3 3 2 3 3" xfId="19901"/>
    <cellStyle name="Normal 3 3 5 3 3 2 3 3 2" xfId="49813"/>
    <cellStyle name="Normal 3 3 5 3 3 2 3 4" xfId="39439"/>
    <cellStyle name="Normal 3 3 5 3 3 2 4" xfId="9527"/>
    <cellStyle name="Normal 3 3 5 3 3 2 4 2" xfId="27376"/>
    <cellStyle name="Normal 3 3 5 3 3 2 4 2 2" xfId="57288"/>
    <cellStyle name="Normal 3 3 5 3 3 2 4 3" xfId="39441"/>
    <cellStyle name="Normal 3 3 5 3 3 2 5" xfId="19898"/>
    <cellStyle name="Normal 3 3 5 3 3 2 5 2" xfId="49810"/>
    <cellStyle name="Normal 3 3 5 3 3 2 6" xfId="39434"/>
    <cellStyle name="Normal 3 3 5 3 3 3" xfId="9528"/>
    <cellStyle name="Normal 3 3 5 3 3 3 2" xfId="9529"/>
    <cellStyle name="Normal 3 3 5 3 3 3 2 2" xfId="9530"/>
    <cellStyle name="Normal 3 3 5 3 3 3 2 2 2" xfId="9531"/>
    <cellStyle name="Normal 3 3 5 3 3 3 2 2 2 2" xfId="27382"/>
    <cellStyle name="Normal 3 3 5 3 3 3 2 2 2 2 2" xfId="57294"/>
    <cellStyle name="Normal 3 3 5 3 3 3 2 2 2 3" xfId="39445"/>
    <cellStyle name="Normal 3 3 5 3 3 3 2 2 3" xfId="19904"/>
    <cellStyle name="Normal 3 3 5 3 3 3 2 2 3 2" xfId="49816"/>
    <cellStyle name="Normal 3 3 5 3 3 3 2 2 4" xfId="39444"/>
    <cellStyle name="Normal 3 3 5 3 3 3 2 3" xfId="9532"/>
    <cellStyle name="Normal 3 3 5 3 3 3 2 3 2" xfId="27381"/>
    <cellStyle name="Normal 3 3 5 3 3 3 2 3 2 2" xfId="57293"/>
    <cellStyle name="Normal 3 3 5 3 3 3 2 3 3" xfId="39446"/>
    <cellStyle name="Normal 3 3 5 3 3 3 2 4" xfId="19903"/>
    <cellStyle name="Normal 3 3 5 3 3 3 2 4 2" xfId="49815"/>
    <cellStyle name="Normal 3 3 5 3 3 3 2 5" xfId="39443"/>
    <cellStyle name="Normal 3 3 5 3 3 3 3" xfId="9533"/>
    <cellStyle name="Normal 3 3 5 3 3 3 3 2" xfId="9534"/>
    <cellStyle name="Normal 3 3 5 3 3 3 3 2 2" xfId="27383"/>
    <cellStyle name="Normal 3 3 5 3 3 3 3 2 2 2" xfId="57295"/>
    <cellStyle name="Normal 3 3 5 3 3 3 3 2 3" xfId="39448"/>
    <cellStyle name="Normal 3 3 5 3 3 3 3 3" xfId="19905"/>
    <cellStyle name="Normal 3 3 5 3 3 3 3 3 2" xfId="49817"/>
    <cellStyle name="Normal 3 3 5 3 3 3 3 4" xfId="39447"/>
    <cellStyle name="Normal 3 3 5 3 3 3 4" xfId="9535"/>
    <cellStyle name="Normal 3 3 5 3 3 3 4 2" xfId="27380"/>
    <cellStyle name="Normal 3 3 5 3 3 3 4 2 2" xfId="57292"/>
    <cellStyle name="Normal 3 3 5 3 3 3 4 3" xfId="39449"/>
    <cellStyle name="Normal 3 3 5 3 3 3 5" xfId="19902"/>
    <cellStyle name="Normal 3 3 5 3 3 3 5 2" xfId="49814"/>
    <cellStyle name="Normal 3 3 5 3 3 3 6" xfId="39442"/>
    <cellStyle name="Normal 3 3 5 3 3 4" xfId="9536"/>
    <cellStyle name="Normal 3 3 5 3 3 4 2" xfId="9537"/>
    <cellStyle name="Normal 3 3 5 3 3 4 2 2" xfId="9538"/>
    <cellStyle name="Normal 3 3 5 3 3 4 2 2 2" xfId="27385"/>
    <cellStyle name="Normal 3 3 5 3 3 4 2 2 2 2" xfId="57297"/>
    <cellStyle name="Normal 3 3 5 3 3 4 2 2 3" xfId="39452"/>
    <cellStyle name="Normal 3 3 5 3 3 4 2 3" xfId="19907"/>
    <cellStyle name="Normal 3 3 5 3 3 4 2 3 2" xfId="49819"/>
    <cellStyle name="Normal 3 3 5 3 3 4 2 4" xfId="39451"/>
    <cellStyle name="Normal 3 3 5 3 3 4 3" xfId="9539"/>
    <cellStyle name="Normal 3 3 5 3 3 4 3 2" xfId="27384"/>
    <cellStyle name="Normal 3 3 5 3 3 4 3 2 2" xfId="57296"/>
    <cellStyle name="Normal 3 3 5 3 3 4 3 3" xfId="39453"/>
    <cellStyle name="Normal 3 3 5 3 3 4 4" xfId="19906"/>
    <cellStyle name="Normal 3 3 5 3 3 4 4 2" xfId="49818"/>
    <cellStyle name="Normal 3 3 5 3 3 4 5" xfId="39450"/>
    <cellStyle name="Normal 3 3 5 3 3 5" xfId="9540"/>
    <cellStyle name="Normal 3 3 5 3 3 5 2" xfId="9541"/>
    <cellStyle name="Normal 3 3 5 3 3 5 2 2" xfId="27386"/>
    <cellStyle name="Normal 3 3 5 3 3 5 2 2 2" xfId="57298"/>
    <cellStyle name="Normal 3 3 5 3 3 5 2 3" xfId="39455"/>
    <cellStyle name="Normal 3 3 5 3 3 5 3" xfId="19908"/>
    <cellStyle name="Normal 3 3 5 3 3 5 3 2" xfId="49820"/>
    <cellStyle name="Normal 3 3 5 3 3 5 4" xfId="39454"/>
    <cellStyle name="Normal 3 3 5 3 3 6" xfId="9542"/>
    <cellStyle name="Normal 3 3 5 3 3 6 2" xfId="22793"/>
    <cellStyle name="Normal 3 3 5 3 3 6 2 2" xfId="52705"/>
    <cellStyle name="Normal 3 3 5 3 3 6 3" xfId="39456"/>
    <cellStyle name="Normal 3 3 5 3 3 7" xfId="15315"/>
    <cellStyle name="Normal 3 3 5 3 3 7 2" xfId="45227"/>
    <cellStyle name="Normal 3 3 5 3 3 8" xfId="30271"/>
    <cellStyle name="Normal 3 3 5 3 4" xfId="576"/>
    <cellStyle name="Normal 3 3 5 3 4 2" xfId="9543"/>
    <cellStyle name="Normal 3 3 5 3 4 2 2" xfId="9544"/>
    <cellStyle name="Normal 3 3 5 3 4 2 2 2" xfId="9545"/>
    <cellStyle name="Normal 3 3 5 3 4 2 2 2 2" xfId="9546"/>
    <cellStyle name="Normal 3 3 5 3 4 2 2 2 2 2" xfId="27389"/>
    <cellStyle name="Normal 3 3 5 3 4 2 2 2 2 2 2" xfId="57301"/>
    <cellStyle name="Normal 3 3 5 3 4 2 2 2 2 3" xfId="39460"/>
    <cellStyle name="Normal 3 3 5 3 4 2 2 2 3" xfId="19911"/>
    <cellStyle name="Normal 3 3 5 3 4 2 2 2 3 2" xfId="49823"/>
    <cellStyle name="Normal 3 3 5 3 4 2 2 2 4" xfId="39459"/>
    <cellStyle name="Normal 3 3 5 3 4 2 2 3" xfId="9547"/>
    <cellStyle name="Normal 3 3 5 3 4 2 2 3 2" xfId="27388"/>
    <cellStyle name="Normal 3 3 5 3 4 2 2 3 2 2" xfId="57300"/>
    <cellStyle name="Normal 3 3 5 3 4 2 2 3 3" xfId="39461"/>
    <cellStyle name="Normal 3 3 5 3 4 2 2 4" xfId="19910"/>
    <cellStyle name="Normal 3 3 5 3 4 2 2 4 2" xfId="49822"/>
    <cellStyle name="Normal 3 3 5 3 4 2 2 5" xfId="39458"/>
    <cellStyle name="Normal 3 3 5 3 4 2 3" xfId="9548"/>
    <cellStyle name="Normal 3 3 5 3 4 2 3 2" xfId="9549"/>
    <cellStyle name="Normal 3 3 5 3 4 2 3 2 2" xfId="27390"/>
    <cellStyle name="Normal 3 3 5 3 4 2 3 2 2 2" xfId="57302"/>
    <cellStyle name="Normal 3 3 5 3 4 2 3 2 3" xfId="39463"/>
    <cellStyle name="Normal 3 3 5 3 4 2 3 3" xfId="19912"/>
    <cellStyle name="Normal 3 3 5 3 4 2 3 3 2" xfId="49824"/>
    <cellStyle name="Normal 3 3 5 3 4 2 3 4" xfId="39462"/>
    <cellStyle name="Normal 3 3 5 3 4 2 4" xfId="9550"/>
    <cellStyle name="Normal 3 3 5 3 4 2 4 2" xfId="27387"/>
    <cellStyle name="Normal 3 3 5 3 4 2 4 2 2" xfId="57299"/>
    <cellStyle name="Normal 3 3 5 3 4 2 4 3" xfId="39464"/>
    <cellStyle name="Normal 3 3 5 3 4 2 5" xfId="19909"/>
    <cellStyle name="Normal 3 3 5 3 4 2 5 2" xfId="49821"/>
    <cellStyle name="Normal 3 3 5 3 4 2 6" xfId="39457"/>
    <cellStyle name="Normal 3 3 5 3 4 3" xfId="9551"/>
    <cellStyle name="Normal 3 3 5 3 4 3 2" xfId="9552"/>
    <cellStyle name="Normal 3 3 5 3 4 3 2 2" xfId="9553"/>
    <cellStyle name="Normal 3 3 5 3 4 3 2 2 2" xfId="27392"/>
    <cellStyle name="Normal 3 3 5 3 4 3 2 2 2 2" xfId="57304"/>
    <cellStyle name="Normal 3 3 5 3 4 3 2 2 3" xfId="39467"/>
    <cellStyle name="Normal 3 3 5 3 4 3 2 3" xfId="19914"/>
    <cellStyle name="Normal 3 3 5 3 4 3 2 3 2" xfId="49826"/>
    <cellStyle name="Normal 3 3 5 3 4 3 2 4" xfId="39466"/>
    <cellStyle name="Normal 3 3 5 3 4 3 3" xfId="9554"/>
    <cellStyle name="Normal 3 3 5 3 4 3 3 2" xfId="27391"/>
    <cellStyle name="Normal 3 3 5 3 4 3 3 2 2" xfId="57303"/>
    <cellStyle name="Normal 3 3 5 3 4 3 3 3" xfId="39468"/>
    <cellStyle name="Normal 3 3 5 3 4 3 4" xfId="19913"/>
    <cellStyle name="Normal 3 3 5 3 4 3 4 2" xfId="49825"/>
    <cellStyle name="Normal 3 3 5 3 4 3 5" xfId="39465"/>
    <cellStyle name="Normal 3 3 5 3 4 4" xfId="9555"/>
    <cellStyle name="Normal 3 3 5 3 4 4 2" xfId="9556"/>
    <cellStyle name="Normal 3 3 5 3 4 4 2 2" xfId="27393"/>
    <cellStyle name="Normal 3 3 5 3 4 4 2 2 2" xfId="57305"/>
    <cellStyle name="Normal 3 3 5 3 4 4 2 3" xfId="39470"/>
    <cellStyle name="Normal 3 3 5 3 4 4 3" xfId="19915"/>
    <cellStyle name="Normal 3 3 5 3 4 4 3 2" xfId="49827"/>
    <cellStyle name="Normal 3 3 5 3 4 4 4" xfId="39469"/>
    <cellStyle name="Normal 3 3 5 3 4 5" xfId="9557"/>
    <cellStyle name="Normal 3 3 5 3 4 5 2" xfId="23039"/>
    <cellStyle name="Normal 3 3 5 3 4 5 2 2" xfId="52951"/>
    <cellStyle name="Normal 3 3 5 3 4 5 3" xfId="39471"/>
    <cellStyle name="Normal 3 3 5 3 4 6" xfId="15561"/>
    <cellStyle name="Normal 3 3 5 3 4 6 2" xfId="45473"/>
    <cellStyle name="Normal 3 3 5 3 4 7" xfId="30517"/>
    <cellStyle name="Normal 3 3 5 3 5" xfId="701"/>
    <cellStyle name="Normal 3 3 5 3 5 2" xfId="9558"/>
    <cellStyle name="Normal 3 3 5 3 5 2 2" xfId="9559"/>
    <cellStyle name="Normal 3 3 5 3 5 2 2 2" xfId="9560"/>
    <cellStyle name="Normal 3 3 5 3 5 2 2 2 2" xfId="9561"/>
    <cellStyle name="Normal 3 3 5 3 5 2 2 2 2 2" xfId="27396"/>
    <cellStyle name="Normal 3 3 5 3 5 2 2 2 2 2 2" xfId="57308"/>
    <cellStyle name="Normal 3 3 5 3 5 2 2 2 2 3" xfId="39475"/>
    <cellStyle name="Normal 3 3 5 3 5 2 2 2 3" xfId="19918"/>
    <cellStyle name="Normal 3 3 5 3 5 2 2 2 3 2" xfId="49830"/>
    <cellStyle name="Normal 3 3 5 3 5 2 2 2 4" xfId="39474"/>
    <cellStyle name="Normal 3 3 5 3 5 2 2 3" xfId="9562"/>
    <cellStyle name="Normal 3 3 5 3 5 2 2 3 2" xfId="27395"/>
    <cellStyle name="Normal 3 3 5 3 5 2 2 3 2 2" xfId="57307"/>
    <cellStyle name="Normal 3 3 5 3 5 2 2 3 3" xfId="39476"/>
    <cellStyle name="Normal 3 3 5 3 5 2 2 4" xfId="19917"/>
    <cellStyle name="Normal 3 3 5 3 5 2 2 4 2" xfId="49829"/>
    <cellStyle name="Normal 3 3 5 3 5 2 2 5" xfId="39473"/>
    <cellStyle name="Normal 3 3 5 3 5 2 3" xfId="9563"/>
    <cellStyle name="Normal 3 3 5 3 5 2 3 2" xfId="9564"/>
    <cellStyle name="Normal 3 3 5 3 5 2 3 2 2" xfId="27397"/>
    <cellStyle name="Normal 3 3 5 3 5 2 3 2 2 2" xfId="57309"/>
    <cellStyle name="Normal 3 3 5 3 5 2 3 2 3" xfId="39478"/>
    <cellStyle name="Normal 3 3 5 3 5 2 3 3" xfId="19919"/>
    <cellStyle name="Normal 3 3 5 3 5 2 3 3 2" xfId="49831"/>
    <cellStyle name="Normal 3 3 5 3 5 2 3 4" xfId="39477"/>
    <cellStyle name="Normal 3 3 5 3 5 2 4" xfId="9565"/>
    <cellStyle name="Normal 3 3 5 3 5 2 4 2" xfId="27394"/>
    <cellStyle name="Normal 3 3 5 3 5 2 4 2 2" xfId="57306"/>
    <cellStyle name="Normal 3 3 5 3 5 2 4 3" xfId="39479"/>
    <cellStyle name="Normal 3 3 5 3 5 2 5" xfId="19916"/>
    <cellStyle name="Normal 3 3 5 3 5 2 5 2" xfId="49828"/>
    <cellStyle name="Normal 3 3 5 3 5 2 6" xfId="39472"/>
    <cellStyle name="Normal 3 3 5 3 5 3" xfId="9566"/>
    <cellStyle name="Normal 3 3 5 3 5 3 2" xfId="9567"/>
    <cellStyle name="Normal 3 3 5 3 5 3 2 2" xfId="9568"/>
    <cellStyle name="Normal 3 3 5 3 5 3 2 2 2" xfId="27399"/>
    <cellStyle name="Normal 3 3 5 3 5 3 2 2 2 2" xfId="57311"/>
    <cellStyle name="Normal 3 3 5 3 5 3 2 2 3" xfId="39482"/>
    <cellStyle name="Normal 3 3 5 3 5 3 2 3" xfId="19921"/>
    <cellStyle name="Normal 3 3 5 3 5 3 2 3 2" xfId="49833"/>
    <cellStyle name="Normal 3 3 5 3 5 3 2 4" xfId="39481"/>
    <cellStyle name="Normal 3 3 5 3 5 3 3" xfId="9569"/>
    <cellStyle name="Normal 3 3 5 3 5 3 3 2" xfId="27398"/>
    <cellStyle name="Normal 3 3 5 3 5 3 3 2 2" xfId="57310"/>
    <cellStyle name="Normal 3 3 5 3 5 3 3 3" xfId="39483"/>
    <cellStyle name="Normal 3 3 5 3 5 3 4" xfId="19920"/>
    <cellStyle name="Normal 3 3 5 3 5 3 4 2" xfId="49832"/>
    <cellStyle name="Normal 3 3 5 3 5 3 5" xfId="39480"/>
    <cellStyle name="Normal 3 3 5 3 5 4" xfId="9570"/>
    <cellStyle name="Normal 3 3 5 3 5 4 2" xfId="9571"/>
    <cellStyle name="Normal 3 3 5 3 5 4 2 2" xfId="27400"/>
    <cellStyle name="Normal 3 3 5 3 5 4 2 2 2" xfId="57312"/>
    <cellStyle name="Normal 3 3 5 3 5 4 2 3" xfId="39485"/>
    <cellStyle name="Normal 3 3 5 3 5 4 3" xfId="19922"/>
    <cellStyle name="Normal 3 3 5 3 5 4 3 2" xfId="49834"/>
    <cellStyle name="Normal 3 3 5 3 5 4 4" xfId="39484"/>
    <cellStyle name="Normal 3 3 5 3 5 5" xfId="9572"/>
    <cellStyle name="Normal 3 3 5 3 5 5 2" xfId="23164"/>
    <cellStyle name="Normal 3 3 5 3 5 5 2 2" xfId="53076"/>
    <cellStyle name="Normal 3 3 5 3 5 5 3" xfId="39486"/>
    <cellStyle name="Normal 3 3 5 3 5 6" xfId="15686"/>
    <cellStyle name="Normal 3 3 5 3 5 6 2" xfId="45598"/>
    <cellStyle name="Normal 3 3 5 3 5 7" xfId="30642"/>
    <cellStyle name="Normal 3 3 5 3 6" xfId="9573"/>
    <cellStyle name="Normal 3 3 5 3 6 2" xfId="9574"/>
    <cellStyle name="Normal 3 3 5 3 6 2 2" xfId="9575"/>
    <cellStyle name="Normal 3 3 5 3 6 2 2 2" xfId="9576"/>
    <cellStyle name="Normal 3 3 5 3 6 2 2 2 2" xfId="9577"/>
    <cellStyle name="Normal 3 3 5 3 6 2 2 2 2 2" xfId="27404"/>
    <cellStyle name="Normal 3 3 5 3 6 2 2 2 2 2 2" xfId="57316"/>
    <cellStyle name="Normal 3 3 5 3 6 2 2 2 2 3" xfId="39491"/>
    <cellStyle name="Normal 3 3 5 3 6 2 2 2 3" xfId="19926"/>
    <cellStyle name="Normal 3 3 5 3 6 2 2 2 3 2" xfId="49838"/>
    <cellStyle name="Normal 3 3 5 3 6 2 2 2 4" xfId="39490"/>
    <cellStyle name="Normal 3 3 5 3 6 2 2 3" xfId="9578"/>
    <cellStyle name="Normal 3 3 5 3 6 2 2 3 2" xfId="27403"/>
    <cellStyle name="Normal 3 3 5 3 6 2 2 3 2 2" xfId="57315"/>
    <cellStyle name="Normal 3 3 5 3 6 2 2 3 3" xfId="39492"/>
    <cellStyle name="Normal 3 3 5 3 6 2 2 4" xfId="19925"/>
    <cellStyle name="Normal 3 3 5 3 6 2 2 4 2" xfId="49837"/>
    <cellStyle name="Normal 3 3 5 3 6 2 2 5" xfId="39489"/>
    <cellStyle name="Normal 3 3 5 3 6 2 3" xfId="9579"/>
    <cellStyle name="Normal 3 3 5 3 6 2 3 2" xfId="9580"/>
    <cellStyle name="Normal 3 3 5 3 6 2 3 2 2" xfId="27405"/>
    <cellStyle name="Normal 3 3 5 3 6 2 3 2 2 2" xfId="57317"/>
    <cellStyle name="Normal 3 3 5 3 6 2 3 2 3" xfId="39494"/>
    <cellStyle name="Normal 3 3 5 3 6 2 3 3" xfId="19927"/>
    <cellStyle name="Normal 3 3 5 3 6 2 3 3 2" xfId="49839"/>
    <cellStyle name="Normal 3 3 5 3 6 2 3 4" xfId="39493"/>
    <cellStyle name="Normal 3 3 5 3 6 2 4" xfId="9581"/>
    <cellStyle name="Normal 3 3 5 3 6 2 4 2" xfId="27402"/>
    <cellStyle name="Normal 3 3 5 3 6 2 4 2 2" xfId="57314"/>
    <cellStyle name="Normal 3 3 5 3 6 2 4 3" xfId="39495"/>
    <cellStyle name="Normal 3 3 5 3 6 2 5" xfId="19924"/>
    <cellStyle name="Normal 3 3 5 3 6 2 5 2" xfId="49836"/>
    <cellStyle name="Normal 3 3 5 3 6 2 6" xfId="39488"/>
    <cellStyle name="Normal 3 3 5 3 6 3" xfId="9582"/>
    <cellStyle name="Normal 3 3 5 3 6 3 2" xfId="9583"/>
    <cellStyle name="Normal 3 3 5 3 6 3 2 2" xfId="9584"/>
    <cellStyle name="Normal 3 3 5 3 6 3 2 2 2" xfId="27407"/>
    <cellStyle name="Normal 3 3 5 3 6 3 2 2 2 2" xfId="57319"/>
    <cellStyle name="Normal 3 3 5 3 6 3 2 2 3" xfId="39498"/>
    <cellStyle name="Normal 3 3 5 3 6 3 2 3" xfId="19929"/>
    <cellStyle name="Normal 3 3 5 3 6 3 2 3 2" xfId="49841"/>
    <cellStyle name="Normal 3 3 5 3 6 3 2 4" xfId="39497"/>
    <cellStyle name="Normal 3 3 5 3 6 3 3" xfId="9585"/>
    <cellStyle name="Normal 3 3 5 3 6 3 3 2" xfId="27406"/>
    <cellStyle name="Normal 3 3 5 3 6 3 3 2 2" xfId="57318"/>
    <cellStyle name="Normal 3 3 5 3 6 3 3 3" xfId="39499"/>
    <cellStyle name="Normal 3 3 5 3 6 3 4" xfId="19928"/>
    <cellStyle name="Normal 3 3 5 3 6 3 4 2" xfId="49840"/>
    <cellStyle name="Normal 3 3 5 3 6 3 5" xfId="39496"/>
    <cellStyle name="Normal 3 3 5 3 6 4" xfId="9586"/>
    <cellStyle name="Normal 3 3 5 3 6 4 2" xfId="9587"/>
    <cellStyle name="Normal 3 3 5 3 6 4 2 2" xfId="27408"/>
    <cellStyle name="Normal 3 3 5 3 6 4 2 2 2" xfId="57320"/>
    <cellStyle name="Normal 3 3 5 3 6 4 2 3" xfId="39501"/>
    <cellStyle name="Normal 3 3 5 3 6 4 3" xfId="19930"/>
    <cellStyle name="Normal 3 3 5 3 6 4 3 2" xfId="49842"/>
    <cellStyle name="Normal 3 3 5 3 6 4 4" xfId="39500"/>
    <cellStyle name="Normal 3 3 5 3 6 5" xfId="9588"/>
    <cellStyle name="Normal 3 3 5 3 6 5 2" xfId="27401"/>
    <cellStyle name="Normal 3 3 5 3 6 5 2 2" xfId="57313"/>
    <cellStyle name="Normal 3 3 5 3 6 5 3" xfId="39502"/>
    <cellStyle name="Normal 3 3 5 3 6 6" xfId="19923"/>
    <cellStyle name="Normal 3 3 5 3 6 6 2" xfId="49835"/>
    <cellStyle name="Normal 3 3 5 3 6 7" xfId="39487"/>
    <cellStyle name="Normal 3 3 5 3 7" xfId="9589"/>
    <cellStyle name="Normal 3 3 5 3 7 2" xfId="9590"/>
    <cellStyle name="Normal 3 3 5 3 7 2 2" xfId="9591"/>
    <cellStyle name="Normal 3 3 5 3 7 2 2 2" xfId="9592"/>
    <cellStyle name="Normal 3 3 5 3 7 2 2 2 2" xfId="27411"/>
    <cellStyle name="Normal 3 3 5 3 7 2 2 2 2 2" xfId="57323"/>
    <cellStyle name="Normal 3 3 5 3 7 2 2 2 3" xfId="39506"/>
    <cellStyle name="Normal 3 3 5 3 7 2 2 3" xfId="19933"/>
    <cellStyle name="Normal 3 3 5 3 7 2 2 3 2" xfId="49845"/>
    <cellStyle name="Normal 3 3 5 3 7 2 2 4" xfId="39505"/>
    <cellStyle name="Normal 3 3 5 3 7 2 3" xfId="9593"/>
    <cellStyle name="Normal 3 3 5 3 7 2 3 2" xfId="27410"/>
    <cellStyle name="Normal 3 3 5 3 7 2 3 2 2" xfId="57322"/>
    <cellStyle name="Normal 3 3 5 3 7 2 3 3" xfId="39507"/>
    <cellStyle name="Normal 3 3 5 3 7 2 4" xfId="19932"/>
    <cellStyle name="Normal 3 3 5 3 7 2 4 2" xfId="49844"/>
    <cellStyle name="Normal 3 3 5 3 7 2 5" xfId="39504"/>
    <cellStyle name="Normal 3 3 5 3 7 3" xfId="9594"/>
    <cellStyle name="Normal 3 3 5 3 7 3 2" xfId="9595"/>
    <cellStyle name="Normal 3 3 5 3 7 3 2 2" xfId="27412"/>
    <cellStyle name="Normal 3 3 5 3 7 3 2 2 2" xfId="57324"/>
    <cellStyle name="Normal 3 3 5 3 7 3 2 3" xfId="39509"/>
    <cellStyle name="Normal 3 3 5 3 7 3 3" xfId="19934"/>
    <cellStyle name="Normal 3 3 5 3 7 3 3 2" xfId="49846"/>
    <cellStyle name="Normal 3 3 5 3 7 3 4" xfId="39508"/>
    <cellStyle name="Normal 3 3 5 3 7 4" xfId="9596"/>
    <cellStyle name="Normal 3 3 5 3 7 4 2" xfId="27409"/>
    <cellStyle name="Normal 3 3 5 3 7 4 2 2" xfId="57321"/>
    <cellStyle name="Normal 3 3 5 3 7 4 3" xfId="39510"/>
    <cellStyle name="Normal 3 3 5 3 7 5" xfId="19931"/>
    <cellStyle name="Normal 3 3 5 3 7 5 2" xfId="49843"/>
    <cellStyle name="Normal 3 3 5 3 7 6" xfId="39503"/>
    <cellStyle name="Normal 3 3 5 3 8" xfId="9597"/>
    <cellStyle name="Normal 3 3 5 3 8 2" xfId="9598"/>
    <cellStyle name="Normal 3 3 5 3 8 2 2" xfId="9599"/>
    <cellStyle name="Normal 3 3 5 3 8 2 2 2" xfId="9600"/>
    <cellStyle name="Normal 3 3 5 3 8 2 2 2 2" xfId="27415"/>
    <cellStyle name="Normal 3 3 5 3 8 2 2 2 2 2" xfId="57327"/>
    <cellStyle name="Normal 3 3 5 3 8 2 2 2 3" xfId="39514"/>
    <cellStyle name="Normal 3 3 5 3 8 2 2 3" xfId="19937"/>
    <cellStyle name="Normal 3 3 5 3 8 2 2 3 2" xfId="49849"/>
    <cellStyle name="Normal 3 3 5 3 8 2 2 4" xfId="39513"/>
    <cellStyle name="Normal 3 3 5 3 8 2 3" xfId="9601"/>
    <cellStyle name="Normal 3 3 5 3 8 2 3 2" xfId="27414"/>
    <cellStyle name="Normal 3 3 5 3 8 2 3 2 2" xfId="57326"/>
    <cellStyle name="Normal 3 3 5 3 8 2 3 3" xfId="39515"/>
    <cellStyle name="Normal 3 3 5 3 8 2 4" xfId="19936"/>
    <cellStyle name="Normal 3 3 5 3 8 2 4 2" xfId="49848"/>
    <cellStyle name="Normal 3 3 5 3 8 2 5" xfId="39512"/>
    <cellStyle name="Normal 3 3 5 3 8 3" xfId="9602"/>
    <cellStyle name="Normal 3 3 5 3 8 3 2" xfId="9603"/>
    <cellStyle name="Normal 3 3 5 3 8 3 2 2" xfId="27416"/>
    <cellStyle name="Normal 3 3 5 3 8 3 2 2 2" xfId="57328"/>
    <cellStyle name="Normal 3 3 5 3 8 3 2 3" xfId="39517"/>
    <cellStyle name="Normal 3 3 5 3 8 3 3" xfId="19938"/>
    <cellStyle name="Normal 3 3 5 3 8 3 3 2" xfId="49850"/>
    <cellStyle name="Normal 3 3 5 3 8 3 4" xfId="39516"/>
    <cellStyle name="Normal 3 3 5 3 8 4" xfId="9604"/>
    <cellStyle name="Normal 3 3 5 3 8 4 2" xfId="27413"/>
    <cellStyle name="Normal 3 3 5 3 8 4 2 2" xfId="57325"/>
    <cellStyle name="Normal 3 3 5 3 8 4 3" xfId="39518"/>
    <cellStyle name="Normal 3 3 5 3 8 5" xfId="19935"/>
    <cellStyle name="Normal 3 3 5 3 8 5 2" xfId="49847"/>
    <cellStyle name="Normal 3 3 5 3 8 6" xfId="39511"/>
    <cellStyle name="Normal 3 3 5 3 9" xfId="9605"/>
    <cellStyle name="Normal 3 3 5 3 9 2" xfId="9606"/>
    <cellStyle name="Normal 3 3 5 3 9 2 2" xfId="9607"/>
    <cellStyle name="Normal 3 3 5 3 9 2 2 2" xfId="27418"/>
    <cellStyle name="Normal 3 3 5 3 9 2 2 2 2" xfId="57330"/>
    <cellStyle name="Normal 3 3 5 3 9 2 2 3" xfId="39521"/>
    <cellStyle name="Normal 3 3 5 3 9 2 3" xfId="19940"/>
    <cellStyle name="Normal 3 3 5 3 9 2 3 2" xfId="49852"/>
    <cellStyle name="Normal 3 3 5 3 9 2 4" xfId="39520"/>
    <cellStyle name="Normal 3 3 5 3 9 3" xfId="9608"/>
    <cellStyle name="Normal 3 3 5 3 9 3 2" xfId="27417"/>
    <cellStyle name="Normal 3 3 5 3 9 3 2 2" xfId="57329"/>
    <cellStyle name="Normal 3 3 5 3 9 3 3" xfId="39522"/>
    <cellStyle name="Normal 3 3 5 3 9 4" xfId="19939"/>
    <cellStyle name="Normal 3 3 5 3 9 4 2" xfId="49851"/>
    <cellStyle name="Normal 3 3 5 3 9 5" xfId="39519"/>
    <cellStyle name="Normal 3 3 5 4" xfId="369"/>
    <cellStyle name="Normal 3 3 5 4 2" xfId="9609"/>
    <cellStyle name="Normal 3 3 5 4 2 2" xfId="9610"/>
    <cellStyle name="Normal 3 3 5 4 2 2 2" xfId="9611"/>
    <cellStyle name="Normal 3 3 5 4 2 2 2 2" xfId="9612"/>
    <cellStyle name="Normal 3 3 5 4 2 2 2 2 2" xfId="27421"/>
    <cellStyle name="Normal 3 3 5 4 2 2 2 2 2 2" xfId="57333"/>
    <cellStyle name="Normal 3 3 5 4 2 2 2 2 3" xfId="39526"/>
    <cellStyle name="Normal 3 3 5 4 2 2 2 3" xfId="19943"/>
    <cellStyle name="Normal 3 3 5 4 2 2 2 3 2" xfId="49855"/>
    <cellStyle name="Normal 3 3 5 4 2 2 2 4" xfId="39525"/>
    <cellStyle name="Normal 3 3 5 4 2 2 3" xfId="9613"/>
    <cellStyle name="Normal 3 3 5 4 2 2 3 2" xfId="27420"/>
    <cellStyle name="Normal 3 3 5 4 2 2 3 2 2" xfId="57332"/>
    <cellStyle name="Normal 3 3 5 4 2 2 3 3" xfId="39527"/>
    <cellStyle name="Normal 3 3 5 4 2 2 4" xfId="19942"/>
    <cellStyle name="Normal 3 3 5 4 2 2 4 2" xfId="49854"/>
    <cellStyle name="Normal 3 3 5 4 2 2 5" xfId="39524"/>
    <cellStyle name="Normal 3 3 5 4 2 3" xfId="9614"/>
    <cellStyle name="Normal 3 3 5 4 2 3 2" xfId="9615"/>
    <cellStyle name="Normal 3 3 5 4 2 3 2 2" xfId="27422"/>
    <cellStyle name="Normal 3 3 5 4 2 3 2 2 2" xfId="57334"/>
    <cellStyle name="Normal 3 3 5 4 2 3 2 3" xfId="39529"/>
    <cellStyle name="Normal 3 3 5 4 2 3 3" xfId="19944"/>
    <cellStyle name="Normal 3 3 5 4 2 3 3 2" xfId="49856"/>
    <cellStyle name="Normal 3 3 5 4 2 3 4" xfId="39528"/>
    <cellStyle name="Normal 3 3 5 4 2 4" xfId="9616"/>
    <cellStyle name="Normal 3 3 5 4 2 4 2" xfId="27419"/>
    <cellStyle name="Normal 3 3 5 4 2 4 2 2" xfId="57331"/>
    <cellStyle name="Normal 3 3 5 4 2 4 3" xfId="39530"/>
    <cellStyle name="Normal 3 3 5 4 2 5" xfId="19941"/>
    <cellStyle name="Normal 3 3 5 4 2 5 2" xfId="49853"/>
    <cellStyle name="Normal 3 3 5 4 2 6" xfId="39523"/>
    <cellStyle name="Normal 3 3 5 4 3" xfId="9617"/>
    <cellStyle name="Normal 3 3 5 4 3 2" xfId="9618"/>
    <cellStyle name="Normal 3 3 5 4 3 2 2" xfId="9619"/>
    <cellStyle name="Normal 3 3 5 4 3 2 2 2" xfId="9620"/>
    <cellStyle name="Normal 3 3 5 4 3 2 2 2 2" xfId="27425"/>
    <cellStyle name="Normal 3 3 5 4 3 2 2 2 2 2" xfId="57337"/>
    <cellStyle name="Normal 3 3 5 4 3 2 2 2 3" xfId="39534"/>
    <cellStyle name="Normal 3 3 5 4 3 2 2 3" xfId="19947"/>
    <cellStyle name="Normal 3 3 5 4 3 2 2 3 2" xfId="49859"/>
    <cellStyle name="Normal 3 3 5 4 3 2 2 4" xfId="39533"/>
    <cellStyle name="Normal 3 3 5 4 3 2 3" xfId="9621"/>
    <cellStyle name="Normal 3 3 5 4 3 2 3 2" xfId="27424"/>
    <cellStyle name="Normal 3 3 5 4 3 2 3 2 2" xfId="57336"/>
    <cellStyle name="Normal 3 3 5 4 3 2 3 3" xfId="39535"/>
    <cellStyle name="Normal 3 3 5 4 3 2 4" xfId="19946"/>
    <cellStyle name="Normal 3 3 5 4 3 2 4 2" xfId="49858"/>
    <cellStyle name="Normal 3 3 5 4 3 2 5" xfId="39532"/>
    <cellStyle name="Normal 3 3 5 4 3 3" xfId="9622"/>
    <cellStyle name="Normal 3 3 5 4 3 3 2" xfId="9623"/>
    <cellStyle name="Normal 3 3 5 4 3 3 2 2" xfId="27426"/>
    <cellStyle name="Normal 3 3 5 4 3 3 2 2 2" xfId="57338"/>
    <cellStyle name="Normal 3 3 5 4 3 3 2 3" xfId="39537"/>
    <cellStyle name="Normal 3 3 5 4 3 3 3" xfId="19948"/>
    <cellStyle name="Normal 3 3 5 4 3 3 3 2" xfId="49860"/>
    <cellStyle name="Normal 3 3 5 4 3 3 4" xfId="39536"/>
    <cellStyle name="Normal 3 3 5 4 3 4" xfId="9624"/>
    <cellStyle name="Normal 3 3 5 4 3 4 2" xfId="27423"/>
    <cellStyle name="Normal 3 3 5 4 3 4 2 2" xfId="57335"/>
    <cellStyle name="Normal 3 3 5 4 3 4 3" xfId="39538"/>
    <cellStyle name="Normal 3 3 5 4 3 5" xfId="19945"/>
    <cellStyle name="Normal 3 3 5 4 3 5 2" xfId="49857"/>
    <cellStyle name="Normal 3 3 5 4 3 6" xfId="39531"/>
    <cellStyle name="Normal 3 3 5 4 4" xfId="9625"/>
    <cellStyle name="Normal 3 3 5 4 4 2" xfId="9626"/>
    <cellStyle name="Normal 3 3 5 4 4 2 2" xfId="9627"/>
    <cellStyle name="Normal 3 3 5 4 4 2 2 2" xfId="27428"/>
    <cellStyle name="Normal 3 3 5 4 4 2 2 2 2" xfId="57340"/>
    <cellStyle name="Normal 3 3 5 4 4 2 2 3" xfId="39541"/>
    <cellStyle name="Normal 3 3 5 4 4 2 3" xfId="19950"/>
    <cellStyle name="Normal 3 3 5 4 4 2 3 2" xfId="49862"/>
    <cellStyle name="Normal 3 3 5 4 4 2 4" xfId="39540"/>
    <cellStyle name="Normal 3 3 5 4 4 3" xfId="9628"/>
    <cellStyle name="Normal 3 3 5 4 4 3 2" xfId="27427"/>
    <cellStyle name="Normal 3 3 5 4 4 3 2 2" xfId="57339"/>
    <cellStyle name="Normal 3 3 5 4 4 3 3" xfId="39542"/>
    <cellStyle name="Normal 3 3 5 4 4 4" xfId="19949"/>
    <cellStyle name="Normal 3 3 5 4 4 4 2" xfId="49861"/>
    <cellStyle name="Normal 3 3 5 4 4 5" xfId="39539"/>
    <cellStyle name="Normal 3 3 5 4 5" xfId="9629"/>
    <cellStyle name="Normal 3 3 5 4 5 2" xfId="9630"/>
    <cellStyle name="Normal 3 3 5 4 5 2 2" xfId="27429"/>
    <cellStyle name="Normal 3 3 5 4 5 2 2 2" xfId="57341"/>
    <cellStyle name="Normal 3 3 5 4 5 2 3" xfId="39544"/>
    <cellStyle name="Normal 3 3 5 4 5 3" xfId="19951"/>
    <cellStyle name="Normal 3 3 5 4 5 3 2" xfId="49863"/>
    <cellStyle name="Normal 3 3 5 4 5 4" xfId="39543"/>
    <cellStyle name="Normal 3 3 5 4 6" xfId="9631"/>
    <cellStyle name="Normal 3 3 5 4 6 2" xfId="22833"/>
    <cellStyle name="Normal 3 3 5 4 6 2 2" xfId="52745"/>
    <cellStyle name="Normal 3 3 5 4 6 3" xfId="39545"/>
    <cellStyle name="Normal 3 3 5 4 7" xfId="15355"/>
    <cellStyle name="Normal 3 3 5 4 7 2" xfId="45267"/>
    <cellStyle name="Normal 3 3 5 4 8" xfId="30311"/>
    <cellStyle name="Normal 3 3 5 5" xfId="234"/>
    <cellStyle name="Normal 3 3 5 5 2" xfId="9632"/>
    <cellStyle name="Normal 3 3 5 5 2 2" xfId="9633"/>
    <cellStyle name="Normal 3 3 5 5 2 2 2" xfId="9634"/>
    <cellStyle name="Normal 3 3 5 5 2 2 2 2" xfId="9635"/>
    <cellStyle name="Normal 3 3 5 5 2 2 2 2 2" xfId="27432"/>
    <cellStyle name="Normal 3 3 5 5 2 2 2 2 2 2" xfId="57344"/>
    <cellStyle name="Normal 3 3 5 5 2 2 2 2 3" xfId="39549"/>
    <cellStyle name="Normal 3 3 5 5 2 2 2 3" xfId="19954"/>
    <cellStyle name="Normal 3 3 5 5 2 2 2 3 2" xfId="49866"/>
    <cellStyle name="Normal 3 3 5 5 2 2 2 4" xfId="39548"/>
    <cellStyle name="Normal 3 3 5 5 2 2 3" xfId="9636"/>
    <cellStyle name="Normal 3 3 5 5 2 2 3 2" xfId="27431"/>
    <cellStyle name="Normal 3 3 5 5 2 2 3 2 2" xfId="57343"/>
    <cellStyle name="Normal 3 3 5 5 2 2 3 3" xfId="39550"/>
    <cellStyle name="Normal 3 3 5 5 2 2 4" xfId="19953"/>
    <cellStyle name="Normal 3 3 5 5 2 2 4 2" xfId="49865"/>
    <cellStyle name="Normal 3 3 5 5 2 2 5" xfId="39547"/>
    <cellStyle name="Normal 3 3 5 5 2 3" xfId="9637"/>
    <cellStyle name="Normal 3 3 5 5 2 3 2" xfId="9638"/>
    <cellStyle name="Normal 3 3 5 5 2 3 2 2" xfId="27433"/>
    <cellStyle name="Normal 3 3 5 5 2 3 2 2 2" xfId="57345"/>
    <cellStyle name="Normal 3 3 5 5 2 3 2 3" xfId="39552"/>
    <cellStyle name="Normal 3 3 5 5 2 3 3" xfId="19955"/>
    <cellStyle name="Normal 3 3 5 5 2 3 3 2" xfId="49867"/>
    <cellStyle name="Normal 3 3 5 5 2 3 4" xfId="39551"/>
    <cellStyle name="Normal 3 3 5 5 2 4" xfId="9639"/>
    <cellStyle name="Normal 3 3 5 5 2 4 2" xfId="27430"/>
    <cellStyle name="Normal 3 3 5 5 2 4 2 2" xfId="57342"/>
    <cellStyle name="Normal 3 3 5 5 2 4 3" xfId="39553"/>
    <cellStyle name="Normal 3 3 5 5 2 5" xfId="19952"/>
    <cellStyle name="Normal 3 3 5 5 2 5 2" xfId="49864"/>
    <cellStyle name="Normal 3 3 5 5 2 6" xfId="39546"/>
    <cellStyle name="Normal 3 3 5 5 3" xfId="9640"/>
    <cellStyle name="Normal 3 3 5 5 3 2" xfId="9641"/>
    <cellStyle name="Normal 3 3 5 5 3 2 2" xfId="9642"/>
    <cellStyle name="Normal 3 3 5 5 3 2 2 2" xfId="9643"/>
    <cellStyle name="Normal 3 3 5 5 3 2 2 2 2" xfId="27436"/>
    <cellStyle name="Normal 3 3 5 5 3 2 2 2 2 2" xfId="57348"/>
    <cellStyle name="Normal 3 3 5 5 3 2 2 2 3" xfId="39557"/>
    <cellStyle name="Normal 3 3 5 5 3 2 2 3" xfId="19958"/>
    <cellStyle name="Normal 3 3 5 5 3 2 2 3 2" xfId="49870"/>
    <cellStyle name="Normal 3 3 5 5 3 2 2 4" xfId="39556"/>
    <cellStyle name="Normal 3 3 5 5 3 2 3" xfId="9644"/>
    <cellStyle name="Normal 3 3 5 5 3 2 3 2" xfId="27435"/>
    <cellStyle name="Normal 3 3 5 5 3 2 3 2 2" xfId="57347"/>
    <cellStyle name="Normal 3 3 5 5 3 2 3 3" xfId="39558"/>
    <cellStyle name="Normal 3 3 5 5 3 2 4" xfId="19957"/>
    <cellStyle name="Normal 3 3 5 5 3 2 4 2" xfId="49869"/>
    <cellStyle name="Normal 3 3 5 5 3 2 5" xfId="39555"/>
    <cellStyle name="Normal 3 3 5 5 3 3" xfId="9645"/>
    <cellStyle name="Normal 3 3 5 5 3 3 2" xfId="9646"/>
    <cellStyle name="Normal 3 3 5 5 3 3 2 2" xfId="27437"/>
    <cellStyle name="Normal 3 3 5 5 3 3 2 2 2" xfId="57349"/>
    <cellStyle name="Normal 3 3 5 5 3 3 2 3" xfId="39560"/>
    <cellStyle name="Normal 3 3 5 5 3 3 3" xfId="19959"/>
    <cellStyle name="Normal 3 3 5 5 3 3 3 2" xfId="49871"/>
    <cellStyle name="Normal 3 3 5 5 3 3 4" xfId="39559"/>
    <cellStyle name="Normal 3 3 5 5 3 4" xfId="9647"/>
    <cellStyle name="Normal 3 3 5 5 3 4 2" xfId="27434"/>
    <cellStyle name="Normal 3 3 5 5 3 4 2 2" xfId="57346"/>
    <cellStyle name="Normal 3 3 5 5 3 4 3" xfId="39561"/>
    <cellStyle name="Normal 3 3 5 5 3 5" xfId="19956"/>
    <cellStyle name="Normal 3 3 5 5 3 5 2" xfId="49868"/>
    <cellStyle name="Normal 3 3 5 5 3 6" xfId="39554"/>
    <cellStyle name="Normal 3 3 5 5 4" xfId="9648"/>
    <cellStyle name="Normal 3 3 5 5 4 2" xfId="9649"/>
    <cellStyle name="Normal 3 3 5 5 4 2 2" xfId="9650"/>
    <cellStyle name="Normal 3 3 5 5 4 2 2 2" xfId="27439"/>
    <cellStyle name="Normal 3 3 5 5 4 2 2 2 2" xfId="57351"/>
    <cellStyle name="Normal 3 3 5 5 4 2 2 3" xfId="39564"/>
    <cellStyle name="Normal 3 3 5 5 4 2 3" xfId="19961"/>
    <cellStyle name="Normal 3 3 5 5 4 2 3 2" xfId="49873"/>
    <cellStyle name="Normal 3 3 5 5 4 2 4" xfId="39563"/>
    <cellStyle name="Normal 3 3 5 5 4 3" xfId="9651"/>
    <cellStyle name="Normal 3 3 5 5 4 3 2" xfId="27438"/>
    <cellStyle name="Normal 3 3 5 5 4 3 2 2" xfId="57350"/>
    <cellStyle name="Normal 3 3 5 5 4 3 3" xfId="39565"/>
    <cellStyle name="Normal 3 3 5 5 4 4" xfId="19960"/>
    <cellStyle name="Normal 3 3 5 5 4 4 2" xfId="49872"/>
    <cellStyle name="Normal 3 3 5 5 4 5" xfId="39562"/>
    <cellStyle name="Normal 3 3 5 5 5" xfId="9652"/>
    <cellStyle name="Normal 3 3 5 5 5 2" xfId="9653"/>
    <cellStyle name="Normal 3 3 5 5 5 2 2" xfId="27440"/>
    <cellStyle name="Normal 3 3 5 5 5 2 2 2" xfId="57352"/>
    <cellStyle name="Normal 3 3 5 5 5 2 3" xfId="39567"/>
    <cellStyle name="Normal 3 3 5 5 5 3" xfId="19962"/>
    <cellStyle name="Normal 3 3 5 5 5 3 2" xfId="49874"/>
    <cellStyle name="Normal 3 3 5 5 5 4" xfId="39566"/>
    <cellStyle name="Normal 3 3 5 5 6" xfId="9654"/>
    <cellStyle name="Normal 3 3 5 5 6 2" xfId="22698"/>
    <cellStyle name="Normal 3 3 5 5 6 2 2" xfId="52610"/>
    <cellStyle name="Normal 3 3 5 5 6 3" xfId="39568"/>
    <cellStyle name="Normal 3 3 5 5 7" xfId="15220"/>
    <cellStyle name="Normal 3 3 5 5 7 2" xfId="45132"/>
    <cellStyle name="Normal 3 3 5 5 8" xfId="30176"/>
    <cellStyle name="Normal 3 3 5 6" xfId="495"/>
    <cellStyle name="Normal 3 3 5 6 2" xfId="9655"/>
    <cellStyle name="Normal 3 3 5 6 2 2" xfId="9656"/>
    <cellStyle name="Normal 3 3 5 6 2 2 2" xfId="9657"/>
    <cellStyle name="Normal 3 3 5 6 2 2 2 2" xfId="9658"/>
    <cellStyle name="Normal 3 3 5 6 2 2 2 2 2" xfId="27443"/>
    <cellStyle name="Normal 3 3 5 6 2 2 2 2 2 2" xfId="57355"/>
    <cellStyle name="Normal 3 3 5 6 2 2 2 2 3" xfId="39572"/>
    <cellStyle name="Normal 3 3 5 6 2 2 2 3" xfId="19965"/>
    <cellStyle name="Normal 3 3 5 6 2 2 2 3 2" xfId="49877"/>
    <cellStyle name="Normal 3 3 5 6 2 2 2 4" xfId="39571"/>
    <cellStyle name="Normal 3 3 5 6 2 2 3" xfId="9659"/>
    <cellStyle name="Normal 3 3 5 6 2 2 3 2" xfId="27442"/>
    <cellStyle name="Normal 3 3 5 6 2 2 3 2 2" xfId="57354"/>
    <cellStyle name="Normal 3 3 5 6 2 2 3 3" xfId="39573"/>
    <cellStyle name="Normal 3 3 5 6 2 2 4" xfId="19964"/>
    <cellStyle name="Normal 3 3 5 6 2 2 4 2" xfId="49876"/>
    <cellStyle name="Normal 3 3 5 6 2 2 5" xfId="39570"/>
    <cellStyle name="Normal 3 3 5 6 2 3" xfId="9660"/>
    <cellStyle name="Normal 3 3 5 6 2 3 2" xfId="9661"/>
    <cellStyle name="Normal 3 3 5 6 2 3 2 2" xfId="27444"/>
    <cellStyle name="Normal 3 3 5 6 2 3 2 2 2" xfId="57356"/>
    <cellStyle name="Normal 3 3 5 6 2 3 2 3" xfId="39575"/>
    <cellStyle name="Normal 3 3 5 6 2 3 3" xfId="19966"/>
    <cellStyle name="Normal 3 3 5 6 2 3 3 2" xfId="49878"/>
    <cellStyle name="Normal 3 3 5 6 2 3 4" xfId="39574"/>
    <cellStyle name="Normal 3 3 5 6 2 4" xfId="9662"/>
    <cellStyle name="Normal 3 3 5 6 2 4 2" xfId="27441"/>
    <cellStyle name="Normal 3 3 5 6 2 4 2 2" xfId="57353"/>
    <cellStyle name="Normal 3 3 5 6 2 4 3" xfId="39576"/>
    <cellStyle name="Normal 3 3 5 6 2 5" xfId="19963"/>
    <cellStyle name="Normal 3 3 5 6 2 5 2" xfId="49875"/>
    <cellStyle name="Normal 3 3 5 6 2 6" xfId="39569"/>
    <cellStyle name="Normal 3 3 5 6 3" xfId="9663"/>
    <cellStyle name="Normal 3 3 5 6 3 2" xfId="9664"/>
    <cellStyle name="Normal 3 3 5 6 3 2 2" xfId="9665"/>
    <cellStyle name="Normal 3 3 5 6 3 2 2 2" xfId="27446"/>
    <cellStyle name="Normal 3 3 5 6 3 2 2 2 2" xfId="57358"/>
    <cellStyle name="Normal 3 3 5 6 3 2 2 3" xfId="39579"/>
    <cellStyle name="Normal 3 3 5 6 3 2 3" xfId="19968"/>
    <cellStyle name="Normal 3 3 5 6 3 2 3 2" xfId="49880"/>
    <cellStyle name="Normal 3 3 5 6 3 2 4" xfId="39578"/>
    <cellStyle name="Normal 3 3 5 6 3 3" xfId="9666"/>
    <cellStyle name="Normal 3 3 5 6 3 3 2" xfId="27445"/>
    <cellStyle name="Normal 3 3 5 6 3 3 2 2" xfId="57357"/>
    <cellStyle name="Normal 3 3 5 6 3 3 3" xfId="39580"/>
    <cellStyle name="Normal 3 3 5 6 3 4" xfId="19967"/>
    <cellStyle name="Normal 3 3 5 6 3 4 2" xfId="49879"/>
    <cellStyle name="Normal 3 3 5 6 3 5" xfId="39577"/>
    <cellStyle name="Normal 3 3 5 6 4" xfId="9667"/>
    <cellStyle name="Normal 3 3 5 6 4 2" xfId="9668"/>
    <cellStyle name="Normal 3 3 5 6 4 2 2" xfId="27447"/>
    <cellStyle name="Normal 3 3 5 6 4 2 2 2" xfId="57359"/>
    <cellStyle name="Normal 3 3 5 6 4 2 3" xfId="39582"/>
    <cellStyle name="Normal 3 3 5 6 4 3" xfId="19969"/>
    <cellStyle name="Normal 3 3 5 6 4 3 2" xfId="49881"/>
    <cellStyle name="Normal 3 3 5 6 4 4" xfId="39581"/>
    <cellStyle name="Normal 3 3 5 6 5" xfId="9669"/>
    <cellStyle name="Normal 3 3 5 6 5 2" xfId="22958"/>
    <cellStyle name="Normal 3 3 5 6 5 2 2" xfId="52870"/>
    <cellStyle name="Normal 3 3 5 6 5 3" xfId="39583"/>
    <cellStyle name="Normal 3 3 5 6 6" xfId="15480"/>
    <cellStyle name="Normal 3 3 5 6 6 2" xfId="45392"/>
    <cellStyle name="Normal 3 3 5 6 7" xfId="30436"/>
    <cellStyle name="Normal 3 3 5 7" xfId="620"/>
    <cellStyle name="Normal 3 3 5 7 2" xfId="9670"/>
    <cellStyle name="Normal 3 3 5 7 2 2" xfId="9671"/>
    <cellStyle name="Normal 3 3 5 7 2 2 2" xfId="9672"/>
    <cellStyle name="Normal 3 3 5 7 2 2 2 2" xfId="9673"/>
    <cellStyle name="Normal 3 3 5 7 2 2 2 2 2" xfId="27450"/>
    <cellStyle name="Normal 3 3 5 7 2 2 2 2 2 2" xfId="57362"/>
    <cellStyle name="Normal 3 3 5 7 2 2 2 2 3" xfId="39587"/>
    <cellStyle name="Normal 3 3 5 7 2 2 2 3" xfId="19972"/>
    <cellStyle name="Normal 3 3 5 7 2 2 2 3 2" xfId="49884"/>
    <cellStyle name="Normal 3 3 5 7 2 2 2 4" xfId="39586"/>
    <cellStyle name="Normal 3 3 5 7 2 2 3" xfId="9674"/>
    <cellStyle name="Normal 3 3 5 7 2 2 3 2" xfId="27449"/>
    <cellStyle name="Normal 3 3 5 7 2 2 3 2 2" xfId="57361"/>
    <cellStyle name="Normal 3 3 5 7 2 2 3 3" xfId="39588"/>
    <cellStyle name="Normal 3 3 5 7 2 2 4" xfId="19971"/>
    <cellStyle name="Normal 3 3 5 7 2 2 4 2" xfId="49883"/>
    <cellStyle name="Normal 3 3 5 7 2 2 5" xfId="39585"/>
    <cellStyle name="Normal 3 3 5 7 2 3" xfId="9675"/>
    <cellStyle name="Normal 3 3 5 7 2 3 2" xfId="9676"/>
    <cellStyle name="Normal 3 3 5 7 2 3 2 2" xfId="27451"/>
    <cellStyle name="Normal 3 3 5 7 2 3 2 2 2" xfId="57363"/>
    <cellStyle name="Normal 3 3 5 7 2 3 2 3" xfId="39590"/>
    <cellStyle name="Normal 3 3 5 7 2 3 3" xfId="19973"/>
    <cellStyle name="Normal 3 3 5 7 2 3 3 2" xfId="49885"/>
    <cellStyle name="Normal 3 3 5 7 2 3 4" xfId="39589"/>
    <cellStyle name="Normal 3 3 5 7 2 4" xfId="9677"/>
    <cellStyle name="Normal 3 3 5 7 2 4 2" xfId="27448"/>
    <cellStyle name="Normal 3 3 5 7 2 4 2 2" xfId="57360"/>
    <cellStyle name="Normal 3 3 5 7 2 4 3" xfId="39591"/>
    <cellStyle name="Normal 3 3 5 7 2 5" xfId="19970"/>
    <cellStyle name="Normal 3 3 5 7 2 5 2" xfId="49882"/>
    <cellStyle name="Normal 3 3 5 7 2 6" xfId="39584"/>
    <cellStyle name="Normal 3 3 5 7 3" xfId="9678"/>
    <cellStyle name="Normal 3 3 5 7 3 2" xfId="9679"/>
    <cellStyle name="Normal 3 3 5 7 3 2 2" xfId="9680"/>
    <cellStyle name="Normal 3 3 5 7 3 2 2 2" xfId="27453"/>
    <cellStyle name="Normal 3 3 5 7 3 2 2 2 2" xfId="57365"/>
    <cellStyle name="Normal 3 3 5 7 3 2 2 3" xfId="39594"/>
    <cellStyle name="Normal 3 3 5 7 3 2 3" xfId="19975"/>
    <cellStyle name="Normal 3 3 5 7 3 2 3 2" xfId="49887"/>
    <cellStyle name="Normal 3 3 5 7 3 2 4" xfId="39593"/>
    <cellStyle name="Normal 3 3 5 7 3 3" xfId="9681"/>
    <cellStyle name="Normal 3 3 5 7 3 3 2" xfId="27452"/>
    <cellStyle name="Normal 3 3 5 7 3 3 2 2" xfId="57364"/>
    <cellStyle name="Normal 3 3 5 7 3 3 3" xfId="39595"/>
    <cellStyle name="Normal 3 3 5 7 3 4" xfId="19974"/>
    <cellStyle name="Normal 3 3 5 7 3 4 2" xfId="49886"/>
    <cellStyle name="Normal 3 3 5 7 3 5" xfId="39592"/>
    <cellStyle name="Normal 3 3 5 7 4" xfId="9682"/>
    <cellStyle name="Normal 3 3 5 7 4 2" xfId="9683"/>
    <cellStyle name="Normal 3 3 5 7 4 2 2" xfId="27454"/>
    <cellStyle name="Normal 3 3 5 7 4 2 2 2" xfId="57366"/>
    <cellStyle name="Normal 3 3 5 7 4 2 3" xfId="39597"/>
    <cellStyle name="Normal 3 3 5 7 4 3" xfId="19976"/>
    <cellStyle name="Normal 3 3 5 7 4 3 2" xfId="49888"/>
    <cellStyle name="Normal 3 3 5 7 4 4" xfId="39596"/>
    <cellStyle name="Normal 3 3 5 7 5" xfId="9684"/>
    <cellStyle name="Normal 3 3 5 7 5 2" xfId="23083"/>
    <cellStyle name="Normal 3 3 5 7 5 2 2" xfId="52995"/>
    <cellStyle name="Normal 3 3 5 7 5 3" xfId="39598"/>
    <cellStyle name="Normal 3 3 5 7 6" xfId="15605"/>
    <cellStyle name="Normal 3 3 5 7 6 2" xfId="45517"/>
    <cellStyle name="Normal 3 3 5 7 7" xfId="30561"/>
    <cellStyle name="Normal 3 3 5 8" xfId="9685"/>
    <cellStyle name="Normal 3 3 5 8 2" xfId="9686"/>
    <cellStyle name="Normal 3 3 5 8 2 2" xfId="9687"/>
    <cellStyle name="Normal 3 3 5 8 2 2 2" xfId="9688"/>
    <cellStyle name="Normal 3 3 5 8 2 2 2 2" xfId="9689"/>
    <cellStyle name="Normal 3 3 5 8 2 2 2 2 2" xfId="27458"/>
    <cellStyle name="Normal 3 3 5 8 2 2 2 2 2 2" xfId="57370"/>
    <cellStyle name="Normal 3 3 5 8 2 2 2 2 3" xfId="39603"/>
    <cellStyle name="Normal 3 3 5 8 2 2 2 3" xfId="19980"/>
    <cellStyle name="Normal 3 3 5 8 2 2 2 3 2" xfId="49892"/>
    <cellStyle name="Normal 3 3 5 8 2 2 2 4" xfId="39602"/>
    <cellStyle name="Normal 3 3 5 8 2 2 3" xfId="9690"/>
    <cellStyle name="Normal 3 3 5 8 2 2 3 2" xfId="27457"/>
    <cellStyle name="Normal 3 3 5 8 2 2 3 2 2" xfId="57369"/>
    <cellStyle name="Normal 3 3 5 8 2 2 3 3" xfId="39604"/>
    <cellStyle name="Normal 3 3 5 8 2 2 4" xfId="19979"/>
    <cellStyle name="Normal 3 3 5 8 2 2 4 2" xfId="49891"/>
    <cellStyle name="Normal 3 3 5 8 2 2 5" xfId="39601"/>
    <cellStyle name="Normal 3 3 5 8 2 3" xfId="9691"/>
    <cellStyle name="Normal 3 3 5 8 2 3 2" xfId="9692"/>
    <cellStyle name="Normal 3 3 5 8 2 3 2 2" xfId="27459"/>
    <cellStyle name="Normal 3 3 5 8 2 3 2 2 2" xfId="57371"/>
    <cellStyle name="Normal 3 3 5 8 2 3 2 3" xfId="39606"/>
    <cellStyle name="Normal 3 3 5 8 2 3 3" xfId="19981"/>
    <cellStyle name="Normal 3 3 5 8 2 3 3 2" xfId="49893"/>
    <cellStyle name="Normal 3 3 5 8 2 3 4" xfId="39605"/>
    <cellStyle name="Normal 3 3 5 8 2 4" xfId="9693"/>
    <cellStyle name="Normal 3 3 5 8 2 4 2" xfId="27456"/>
    <cellStyle name="Normal 3 3 5 8 2 4 2 2" xfId="57368"/>
    <cellStyle name="Normal 3 3 5 8 2 4 3" xfId="39607"/>
    <cellStyle name="Normal 3 3 5 8 2 5" xfId="19978"/>
    <cellStyle name="Normal 3 3 5 8 2 5 2" xfId="49890"/>
    <cellStyle name="Normal 3 3 5 8 2 6" xfId="39600"/>
    <cellStyle name="Normal 3 3 5 8 3" xfId="9694"/>
    <cellStyle name="Normal 3 3 5 8 3 2" xfId="9695"/>
    <cellStyle name="Normal 3 3 5 8 3 2 2" xfId="9696"/>
    <cellStyle name="Normal 3 3 5 8 3 2 2 2" xfId="27461"/>
    <cellStyle name="Normal 3 3 5 8 3 2 2 2 2" xfId="57373"/>
    <cellStyle name="Normal 3 3 5 8 3 2 2 3" xfId="39610"/>
    <cellStyle name="Normal 3 3 5 8 3 2 3" xfId="19983"/>
    <cellStyle name="Normal 3 3 5 8 3 2 3 2" xfId="49895"/>
    <cellStyle name="Normal 3 3 5 8 3 2 4" xfId="39609"/>
    <cellStyle name="Normal 3 3 5 8 3 3" xfId="9697"/>
    <cellStyle name="Normal 3 3 5 8 3 3 2" xfId="27460"/>
    <cellStyle name="Normal 3 3 5 8 3 3 2 2" xfId="57372"/>
    <cellStyle name="Normal 3 3 5 8 3 3 3" xfId="39611"/>
    <cellStyle name="Normal 3 3 5 8 3 4" xfId="19982"/>
    <cellStyle name="Normal 3 3 5 8 3 4 2" xfId="49894"/>
    <cellStyle name="Normal 3 3 5 8 3 5" xfId="39608"/>
    <cellStyle name="Normal 3 3 5 8 4" xfId="9698"/>
    <cellStyle name="Normal 3 3 5 8 4 2" xfId="9699"/>
    <cellStyle name="Normal 3 3 5 8 4 2 2" xfId="27462"/>
    <cellStyle name="Normal 3 3 5 8 4 2 2 2" xfId="57374"/>
    <cellStyle name="Normal 3 3 5 8 4 2 3" xfId="39613"/>
    <cellStyle name="Normal 3 3 5 8 4 3" xfId="19984"/>
    <cellStyle name="Normal 3 3 5 8 4 3 2" xfId="49896"/>
    <cellStyle name="Normal 3 3 5 8 4 4" xfId="39612"/>
    <cellStyle name="Normal 3 3 5 8 5" xfId="9700"/>
    <cellStyle name="Normal 3 3 5 8 5 2" xfId="27455"/>
    <cellStyle name="Normal 3 3 5 8 5 2 2" xfId="57367"/>
    <cellStyle name="Normal 3 3 5 8 5 3" xfId="39614"/>
    <cellStyle name="Normal 3 3 5 8 6" xfId="19977"/>
    <cellStyle name="Normal 3 3 5 8 6 2" xfId="49889"/>
    <cellStyle name="Normal 3 3 5 8 7" xfId="39599"/>
    <cellStyle name="Normal 3 3 5 9" xfId="9701"/>
    <cellStyle name="Normal 3 3 5 9 2" xfId="9702"/>
    <cellStyle name="Normal 3 3 5 9 2 2" xfId="9703"/>
    <cellStyle name="Normal 3 3 5 9 2 2 2" xfId="9704"/>
    <cellStyle name="Normal 3 3 5 9 2 2 2 2" xfId="27465"/>
    <cellStyle name="Normal 3 3 5 9 2 2 2 2 2" xfId="57377"/>
    <cellStyle name="Normal 3 3 5 9 2 2 2 3" xfId="39618"/>
    <cellStyle name="Normal 3 3 5 9 2 2 3" xfId="19987"/>
    <cellStyle name="Normal 3 3 5 9 2 2 3 2" xfId="49899"/>
    <cellStyle name="Normal 3 3 5 9 2 2 4" xfId="39617"/>
    <cellStyle name="Normal 3 3 5 9 2 3" xfId="9705"/>
    <cellStyle name="Normal 3 3 5 9 2 3 2" xfId="27464"/>
    <cellStyle name="Normal 3 3 5 9 2 3 2 2" xfId="57376"/>
    <cellStyle name="Normal 3 3 5 9 2 3 3" xfId="39619"/>
    <cellStyle name="Normal 3 3 5 9 2 4" xfId="19986"/>
    <cellStyle name="Normal 3 3 5 9 2 4 2" xfId="49898"/>
    <cellStyle name="Normal 3 3 5 9 2 5" xfId="39616"/>
    <cellStyle name="Normal 3 3 5 9 3" xfId="9706"/>
    <cellStyle name="Normal 3 3 5 9 3 2" xfId="9707"/>
    <cellStyle name="Normal 3 3 5 9 3 2 2" xfId="27466"/>
    <cellStyle name="Normal 3 3 5 9 3 2 2 2" xfId="57378"/>
    <cellStyle name="Normal 3 3 5 9 3 2 3" xfId="39621"/>
    <cellStyle name="Normal 3 3 5 9 3 3" xfId="19988"/>
    <cellStyle name="Normal 3 3 5 9 3 3 2" xfId="49900"/>
    <cellStyle name="Normal 3 3 5 9 3 4" xfId="39620"/>
    <cellStyle name="Normal 3 3 5 9 4" xfId="9708"/>
    <cellStyle name="Normal 3 3 5 9 4 2" xfId="27463"/>
    <cellStyle name="Normal 3 3 5 9 4 2 2" xfId="57375"/>
    <cellStyle name="Normal 3 3 5 9 4 3" xfId="39622"/>
    <cellStyle name="Normal 3 3 5 9 5" xfId="19985"/>
    <cellStyle name="Normal 3 3 5 9 5 2" xfId="49897"/>
    <cellStyle name="Normal 3 3 5 9 6" xfId="39615"/>
    <cellStyle name="Normal 3 3 6" xfId="158"/>
    <cellStyle name="Normal 3 3 6 10" xfId="9709"/>
    <cellStyle name="Normal 3 3 6 10 2" xfId="9710"/>
    <cellStyle name="Normal 3 3 6 10 2 2" xfId="9711"/>
    <cellStyle name="Normal 3 3 6 10 2 2 2" xfId="27468"/>
    <cellStyle name="Normal 3 3 6 10 2 2 2 2" xfId="57380"/>
    <cellStyle name="Normal 3 3 6 10 2 2 3" xfId="39625"/>
    <cellStyle name="Normal 3 3 6 10 2 3" xfId="19990"/>
    <cellStyle name="Normal 3 3 6 10 2 3 2" xfId="49902"/>
    <cellStyle name="Normal 3 3 6 10 2 4" xfId="39624"/>
    <cellStyle name="Normal 3 3 6 10 3" xfId="9712"/>
    <cellStyle name="Normal 3 3 6 10 3 2" xfId="27467"/>
    <cellStyle name="Normal 3 3 6 10 3 2 2" xfId="57379"/>
    <cellStyle name="Normal 3 3 6 10 3 3" xfId="39626"/>
    <cellStyle name="Normal 3 3 6 10 4" xfId="19989"/>
    <cellStyle name="Normal 3 3 6 10 4 2" xfId="49901"/>
    <cellStyle name="Normal 3 3 6 10 5" xfId="39623"/>
    <cellStyle name="Normal 3 3 6 11" xfId="9713"/>
    <cellStyle name="Normal 3 3 6 11 2" xfId="9714"/>
    <cellStyle name="Normal 3 3 6 11 2 2" xfId="27469"/>
    <cellStyle name="Normal 3 3 6 11 2 2 2" xfId="57381"/>
    <cellStyle name="Normal 3 3 6 11 2 3" xfId="39628"/>
    <cellStyle name="Normal 3 3 6 11 3" xfId="19991"/>
    <cellStyle name="Normal 3 3 6 11 3 2" xfId="49903"/>
    <cellStyle name="Normal 3 3 6 11 4" xfId="39627"/>
    <cellStyle name="Normal 3 3 6 12" xfId="9715"/>
    <cellStyle name="Normal 3 3 6 12 2" xfId="22622"/>
    <cellStyle name="Normal 3 3 6 12 2 2" xfId="52534"/>
    <cellStyle name="Normal 3 3 6 12 3" xfId="39629"/>
    <cellStyle name="Normal 3 3 6 13" xfId="15144"/>
    <cellStyle name="Normal 3 3 6 13 2" xfId="45056"/>
    <cellStyle name="Normal 3 3 6 14" xfId="30100"/>
    <cellStyle name="Normal 3 3 6 15" xfId="59974"/>
    <cellStyle name="Normal 3 3 6 2" xfId="202"/>
    <cellStyle name="Normal 3 3 6 2 10" xfId="9716"/>
    <cellStyle name="Normal 3 3 6 2 10 2" xfId="9717"/>
    <cellStyle name="Normal 3 3 6 2 10 2 2" xfId="27470"/>
    <cellStyle name="Normal 3 3 6 2 10 2 2 2" xfId="57382"/>
    <cellStyle name="Normal 3 3 6 2 10 2 3" xfId="39631"/>
    <cellStyle name="Normal 3 3 6 2 10 3" xfId="19992"/>
    <cellStyle name="Normal 3 3 6 2 10 3 2" xfId="49904"/>
    <cellStyle name="Normal 3 3 6 2 10 4" xfId="39630"/>
    <cellStyle name="Normal 3 3 6 2 11" xfId="9718"/>
    <cellStyle name="Normal 3 3 6 2 11 2" xfId="22666"/>
    <cellStyle name="Normal 3 3 6 2 11 2 2" xfId="52578"/>
    <cellStyle name="Normal 3 3 6 2 11 3" xfId="39632"/>
    <cellStyle name="Normal 3 3 6 2 12" xfId="15188"/>
    <cellStyle name="Normal 3 3 6 2 12 2" xfId="45100"/>
    <cellStyle name="Normal 3 3 6 2 13" xfId="30144"/>
    <cellStyle name="Normal 3 3 6 2 14" xfId="60057"/>
    <cellStyle name="Normal 3 3 6 2 2" xfId="452"/>
    <cellStyle name="Normal 3 3 6 2 2 2" xfId="9719"/>
    <cellStyle name="Normal 3 3 6 2 2 2 2" xfId="9720"/>
    <cellStyle name="Normal 3 3 6 2 2 2 2 2" xfId="9721"/>
    <cellStyle name="Normal 3 3 6 2 2 2 2 2 2" xfId="9722"/>
    <cellStyle name="Normal 3 3 6 2 2 2 2 2 2 2" xfId="27473"/>
    <cellStyle name="Normal 3 3 6 2 2 2 2 2 2 2 2" xfId="57385"/>
    <cellStyle name="Normal 3 3 6 2 2 2 2 2 2 3" xfId="39636"/>
    <cellStyle name="Normal 3 3 6 2 2 2 2 2 3" xfId="19995"/>
    <cellStyle name="Normal 3 3 6 2 2 2 2 2 3 2" xfId="49907"/>
    <cellStyle name="Normal 3 3 6 2 2 2 2 2 4" xfId="39635"/>
    <cellStyle name="Normal 3 3 6 2 2 2 2 3" xfId="9723"/>
    <cellStyle name="Normal 3 3 6 2 2 2 2 3 2" xfId="27472"/>
    <cellStyle name="Normal 3 3 6 2 2 2 2 3 2 2" xfId="57384"/>
    <cellStyle name="Normal 3 3 6 2 2 2 2 3 3" xfId="39637"/>
    <cellStyle name="Normal 3 3 6 2 2 2 2 4" xfId="19994"/>
    <cellStyle name="Normal 3 3 6 2 2 2 2 4 2" xfId="49906"/>
    <cellStyle name="Normal 3 3 6 2 2 2 2 5" xfId="39634"/>
    <cellStyle name="Normal 3 3 6 2 2 2 3" xfId="9724"/>
    <cellStyle name="Normal 3 3 6 2 2 2 3 2" xfId="9725"/>
    <cellStyle name="Normal 3 3 6 2 2 2 3 2 2" xfId="27474"/>
    <cellStyle name="Normal 3 3 6 2 2 2 3 2 2 2" xfId="57386"/>
    <cellStyle name="Normal 3 3 6 2 2 2 3 2 3" xfId="39639"/>
    <cellStyle name="Normal 3 3 6 2 2 2 3 3" xfId="19996"/>
    <cellStyle name="Normal 3 3 6 2 2 2 3 3 2" xfId="49908"/>
    <cellStyle name="Normal 3 3 6 2 2 2 3 4" xfId="39638"/>
    <cellStyle name="Normal 3 3 6 2 2 2 4" xfId="9726"/>
    <cellStyle name="Normal 3 3 6 2 2 2 4 2" xfId="27471"/>
    <cellStyle name="Normal 3 3 6 2 2 2 4 2 2" xfId="57383"/>
    <cellStyle name="Normal 3 3 6 2 2 2 4 3" xfId="39640"/>
    <cellStyle name="Normal 3 3 6 2 2 2 5" xfId="19993"/>
    <cellStyle name="Normal 3 3 6 2 2 2 5 2" xfId="49905"/>
    <cellStyle name="Normal 3 3 6 2 2 2 6" xfId="39633"/>
    <cellStyle name="Normal 3 3 6 2 2 3" xfId="9727"/>
    <cellStyle name="Normal 3 3 6 2 2 3 2" xfId="9728"/>
    <cellStyle name="Normal 3 3 6 2 2 3 2 2" xfId="9729"/>
    <cellStyle name="Normal 3 3 6 2 2 3 2 2 2" xfId="9730"/>
    <cellStyle name="Normal 3 3 6 2 2 3 2 2 2 2" xfId="27477"/>
    <cellStyle name="Normal 3 3 6 2 2 3 2 2 2 2 2" xfId="57389"/>
    <cellStyle name="Normal 3 3 6 2 2 3 2 2 2 3" xfId="39644"/>
    <cellStyle name="Normal 3 3 6 2 2 3 2 2 3" xfId="19999"/>
    <cellStyle name="Normal 3 3 6 2 2 3 2 2 3 2" xfId="49911"/>
    <cellStyle name="Normal 3 3 6 2 2 3 2 2 4" xfId="39643"/>
    <cellStyle name="Normal 3 3 6 2 2 3 2 3" xfId="9731"/>
    <cellStyle name="Normal 3 3 6 2 2 3 2 3 2" xfId="27476"/>
    <cellStyle name="Normal 3 3 6 2 2 3 2 3 2 2" xfId="57388"/>
    <cellStyle name="Normal 3 3 6 2 2 3 2 3 3" xfId="39645"/>
    <cellStyle name="Normal 3 3 6 2 2 3 2 4" xfId="19998"/>
    <cellStyle name="Normal 3 3 6 2 2 3 2 4 2" xfId="49910"/>
    <cellStyle name="Normal 3 3 6 2 2 3 2 5" xfId="39642"/>
    <cellStyle name="Normal 3 3 6 2 2 3 3" xfId="9732"/>
    <cellStyle name="Normal 3 3 6 2 2 3 3 2" xfId="9733"/>
    <cellStyle name="Normal 3 3 6 2 2 3 3 2 2" xfId="27478"/>
    <cellStyle name="Normal 3 3 6 2 2 3 3 2 2 2" xfId="57390"/>
    <cellStyle name="Normal 3 3 6 2 2 3 3 2 3" xfId="39647"/>
    <cellStyle name="Normal 3 3 6 2 2 3 3 3" xfId="20000"/>
    <cellStyle name="Normal 3 3 6 2 2 3 3 3 2" xfId="49912"/>
    <cellStyle name="Normal 3 3 6 2 2 3 3 4" xfId="39646"/>
    <cellStyle name="Normal 3 3 6 2 2 3 4" xfId="9734"/>
    <cellStyle name="Normal 3 3 6 2 2 3 4 2" xfId="27475"/>
    <cellStyle name="Normal 3 3 6 2 2 3 4 2 2" xfId="57387"/>
    <cellStyle name="Normal 3 3 6 2 2 3 4 3" xfId="39648"/>
    <cellStyle name="Normal 3 3 6 2 2 3 5" xfId="19997"/>
    <cellStyle name="Normal 3 3 6 2 2 3 5 2" xfId="49909"/>
    <cellStyle name="Normal 3 3 6 2 2 3 6" xfId="39641"/>
    <cellStyle name="Normal 3 3 6 2 2 4" xfId="9735"/>
    <cellStyle name="Normal 3 3 6 2 2 4 2" xfId="9736"/>
    <cellStyle name="Normal 3 3 6 2 2 4 2 2" xfId="9737"/>
    <cellStyle name="Normal 3 3 6 2 2 4 2 2 2" xfId="27480"/>
    <cellStyle name="Normal 3 3 6 2 2 4 2 2 2 2" xfId="57392"/>
    <cellStyle name="Normal 3 3 6 2 2 4 2 2 3" xfId="39651"/>
    <cellStyle name="Normal 3 3 6 2 2 4 2 3" xfId="20002"/>
    <cellStyle name="Normal 3 3 6 2 2 4 2 3 2" xfId="49914"/>
    <cellStyle name="Normal 3 3 6 2 2 4 2 4" xfId="39650"/>
    <cellStyle name="Normal 3 3 6 2 2 4 3" xfId="9738"/>
    <cellStyle name="Normal 3 3 6 2 2 4 3 2" xfId="27479"/>
    <cellStyle name="Normal 3 3 6 2 2 4 3 2 2" xfId="57391"/>
    <cellStyle name="Normal 3 3 6 2 2 4 3 3" xfId="39652"/>
    <cellStyle name="Normal 3 3 6 2 2 4 4" xfId="20001"/>
    <cellStyle name="Normal 3 3 6 2 2 4 4 2" xfId="49913"/>
    <cellStyle name="Normal 3 3 6 2 2 4 5" xfId="39649"/>
    <cellStyle name="Normal 3 3 6 2 2 5" xfId="9739"/>
    <cellStyle name="Normal 3 3 6 2 2 5 2" xfId="9740"/>
    <cellStyle name="Normal 3 3 6 2 2 5 2 2" xfId="27481"/>
    <cellStyle name="Normal 3 3 6 2 2 5 2 2 2" xfId="57393"/>
    <cellStyle name="Normal 3 3 6 2 2 5 2 3" xfId="39654"/>
    <cellStyle name="Normal 3 3 6 2 2 5 3" xfId="20003"/>
    <cellStyle name="Normal 3 3 6 2 2 5 3 2" xfId="49915"/>
    <cellStyle name="Normal 3 3 6 2 2 5 4" xfId="39653"/>
    <cellStyle name="Normal 3 3 6 2 2 6" xfId="9741"/>
    <cellStyle name="Normal 3 3 6 2 2 6 2" xfId="22915"/>
    <cellStyle name="Normal 3 3 6 2 2 6 2 2" xfId="52827"/>
    <cellStyle name="Normal 3 3 6 2 2 6 3" xfId="39655"/>
    <cellStyle name="Normal 3 3 6 2 2 7" xfId="15437"/>
    <cellStyle name="Normal 3 3 6 2 2 7 2" xfId="45349"/>
    <cellStyle name="Normal 3 3 6 2 2 8" xfId="30393"/>
    <cellStyle name="Normal 3 3 6 2 3" xfId="289"/>
    <cellStyle name="Normal 3 3 6 2 3 2" xfId="9742"/>
    <cellStyle name="Normal 3 3 6 2 3 2 2" xfId="9743"/>
    <cellStyle name="Normal 3 3 6 2 3 2 2 2" xfId="9744"/>
    <cellStyle name="Normal 3 3 6 2 3 2 2 2 2" xfId="9745"/>
    <cellStyle name="Normal 3 3 6 2 3 2 2 2 2 2" xfId="27484"/>
    <cellStyle name="Normal 3 3 6 2 3 2 2 2 2 2 2" xfId="57396"/>
    <cellStyle name="Normal 3 3 6 2 3 2 2 2 2 3" xfId="39659"/>
    <cellStyle name="Normal 3 3 6 2 3 2 2 2 3" xfId="20006"/>
    <cellStyle name="Normal 3 3 6 2 3 2 2 2 3 2" xfId="49918"/>
    <cellStyle name="Normal 3 3 6 2 3 2 2 2 4" xfId="39658"/>
    <cellStyle name="Normal 3 3 6 2 3 2 2 3" xfId="9746"/>
    <cellStyle name="Normal 3 3 6 2 3 2 2 3 2" xfId="27483"/>
    <cellStyle name="Normal 3 3 6 2 3 2 2 3 2 2" xfId="57395"/>
    <cellStyle name="Normal 3 3 6 2 3 2 2 3 3" xfId="39660"/>
    <cellStyle name="Normal 3 3 6 2 3 2 2 4" xfId="20005"/>
    <cellStyle name="Normal 3 3 6 2 3 2 2 4 2" xfId="49917"/>
    <cellStyle name="Normal 3 3 6 2 3 2 2 5" xfId="39657"/>
    <cellStyle name="Normal 3 3 6 2 3 2 3" xfId="9747"/>
    <cellStyle name="Normal 3 3 6 2 3 2 3 2" xfId="9748"/>
    <cellStyle name="Normal 3 3 6 2 3 2 3 2 2" xfId="27485"/>
    <cellStyle name="Normal 3 3 6 2 3 2 3 2 2 2" xfId="57397"/>
    <cellStyle name="Normal 3 3 6 2 3 2 3 2 3" xfId="39662"/>
    <cellStyle name="Normal 3 3 6 2 3 2 3 3" xfId="20007"/>
    <cellStyle name="Normal 3 3 6 2 3 2 3 3 2" xfId="49919"/>
    <cellStyle name="Normal 3 3 6 2 3 2 3 4" xfId="39661"/>
    <cellStyle name="Normal 3 3 6 2 3 2 4" xfId="9749"/>
    <cellStyle name="Normal 3 3 6 2 3 2 4 2" xfId="27482"/>
    <cellStyle name="Normal 3 3 6 2 3 2 4 2 2" xfId="57394"/>
    <cellStyle name="Normal 3 3 6 2 3 2 4 3" xfId="39663"/>
    <cellStyle name="Normal 3 3 6 2 3 2 5" xfId="20004"/>
    <cellStyle name="Normal 3 3 6 2 3 2 5 2" xfId="49916"/>
    <cellStyle name="Normal 3 3 6 2 3 2 6" xfId="39656"/>
    <cellStyle name="Normal 3 3 6 2 3 3" xfId="9750"/>
    <cellStyle name="Normal 3 3 6 2 3 3 2" xfId="9751"/>
    <cellStyle name="Normal 3 3 6 2 3 3 2 2" xfId="9752"/>
    <cellStyle name="Normal 3 3 6 2 3 3 2 2 2" xfId="9753"/>
    <cellStyle name="Normal 3 3 6 2 3 3 2 2 2 2" xfId="27488"/>
    <cellStyle name="Normal 3 3 6 2 3 3 2 2 2 2 2" xfId="57400"/>
    <cellStyle name="Normal 3 3 6 2 3 3 2 2 2 3" xfId="39667"/>
    <cellStyle name="Normal 3 3 6 2 3 3 2 2 3" xfId="20010"/>
    <cellStyle name="Normal 3 3 6 2 3 3 2 2 3 2" xfId="49922"/>
    <cellStyle name="Normal 3 3 6 2 3 3 2 2 4" xfId="39666"/>
    <cellStyle name="Normal 3 3 6 2 3 3 2 3" xfId="9754"/>
    <cellStyle name="Normal 3 3 6 2 3 3 2 3 2" xfId="27487"/>
    <cellStyle name="Normal 3 3 6 2 3 3 2 3 2 2" xfId="57399"/>
    <cellStyle name="Normal 3 3 6 2 3 3 2 3 3" xfId="39668"/>
    <cellStyle name="Normal 3 3 6 2 3 3 2 4" xfId="20009"/>
    <cellStyle name="Normal 3 3 6 2 3 3 2 4 2" xfId="49921"/>
    <cellStyle name="Normal 3 3 6 2 3 3 2 5" xfId="39665"/>
    <cellStyle name="Normal 3 3 6 2 3 3 3" xfId="9755"/>
    <cellStyle name="Normal 3 3 6 2 3 3 3 2" xfId="9756"/>
    <cellStyle name="Normal 3 3 6 2 3 3 3 2 2" xfId="27489"/>
    <cellStyle name="Normal 3 3 6 2 3 3 3 2 2 2" xfId="57401"/>
    <cellStyle name="Normal 3 3 6 2 3 3 3 2 3" xfId="39670"/>
    <cellStyle name="Normal 3 3 6 2 3 3 3 3" xfId="20011"/>
    <cellStyle name="Normal 3 3 6 2 3 3 3 3 2" xfId="49923"/>
    <cellStyle name="Normal 3 3 6 2 3 3 3 4" xfId="39669"/>
    <cellStyle name="Normal 3 3 6 2 3 3 4" xfId="9757"/>
    <cellStyle name="Normal 3 3 6 2 3 3 4 2" xfId="27486"/>
    <cellStyle name="Normal 3 3 6 2 3 3 4 2 2" xfId="57398"/>
    <cellStyle name="Normal 3 3 6 2 3 3 4 3" xfId="39671"/>
    <cellStyle name="Normal 3 3 6 2 3 3 5" xfId="20008"/>
    <cellStyle name="Normal 3 3 6 2 3 3 5 2" xfId="49920"/>
    <cellStyle name="Normal 3 3 6 2 3 3 6" xfId="39664"/>
    <cellStyle name="Normal 3 3 6 2 3 4" xfId="9758"/>
    <cellStyle name="Normal 3 3 6 2 3 4 2" xfId="9759"/>
    <cellStyle name="Normal 3 3 6 2 3 4 2 2" xfId="9760"/>
    <cellStyle name="Normal 3 3 6 2 3 4 2 2 2" xfId="27491"/>
    <cellStyle name="Normal 3 3 6 2 3 4 2 2 2 2" xfId="57403"/>
    <cellStyle name="Normal 3 3 6 2 3 4 2 2 3" xfId="39674"/>
    <cellStyle name="Normal 3 3 6 2 3 4 2 3" xfId="20013"/>
    <cellStyle name="Normal 3 3 6 2 3 4 2 3 2" xfId="49925"/>
    <cellStyle name="Normal 3 3 6 2 3 4 2 4" xfId="39673"/>
    <cellStyle name="Normal 3 3 6 2 3 4 3" xfId="9761"/>
    <cellStyle name="Normal 3 3 6 2 3 4 3 2" xfId="27490"/>
    <cellStyle name="Normal 3 3 6 2 3 4 3 2 2" xfId="57402"/>
    <cellStyle name="Normal 3 3 6 2 3 4 3 3" xfId="39675"/>
    <cellStyle name="Normal 3 3 6 2 3 4 4" xfId="20012"/>
    <cellStyle name="Normal 3 3 6 2 3 4 4 2" xfId="49924"/>
    <cellStyle name="Normal 3 3 6 2 3 4 5" xfId="39672"/>
    <cellStyle name="Normal 3 3 6 2 3 5" xfId="9762"/>
    <cellStyle name="Normal 3 3 6 2 3 5 2" xfId="9763"/>
    <cellStyle name="Normal 3 3 6 2 3 5 2 2" xfId="27492"/>
    <cellStyle name="Normal 3 3 6 2 3 5 2 2 2" xfId="57404"/>
    <cellStyle name="Normal 3 3 6 2 3 5 2 3" xfId="39677"/>
    <cellStyle name="Normal 3 3 6 2 3 5 3" xfId="20014"/>
    <cellStyle name="Normal 3 3 6 2 3 5 3 2" xfId="49926"/>
    <cellStyle name="Normal 3 3 6 2 3 5 4" xfId="39676"/>
    <cellStyle name="Normal 3 3 6 2 3 6" xfId="9764"/>
    <cellStyle name="Normal 3 3 6 2 3 6 2" xfId="22753"/>
    <cellStyle name="Normal 3 3 6 2 3 6 2 2" xfId="52665"/>
    <cellStyle name="Normal 3 3 6 2 3 6 3" xfId="39678"/>
    <cellStyle name="Normal 3 3 6 2 3 7" xfId="15275"/>
    <cellStyle name="Normal 3 3 6 2 3 7 2" xfId="45187"/>
    <cellStyle name="Normal 3 3 6 2 3 8" xfId="30231"/>
    <cellStyle name="Normal 3 3 6 2 4" xfId="577"/>
    <cellStyle name="Normal 3 3 6 2 4 2" xfId="9765"/>
    <cellStyle name="Normal 3 3 6 2 4 2 2" xfId="9766"/>
    <cellStyle name="Normal 3 3 6 2 4 2 2 2" xfId="9767"/>
    <cellStyle name="Normal 3 3 6 2 4 2 2 2 2" xfId="9768"/>
    <cellStyle name="Normal 3 3 6 2 4 2 2 2 2 2" xfId="27495"/>
    <cellStyle name="Normal 3 3 6 2 4 2 2 2 2 2 2" xfId="57407"/>
    <cellStyle name="Normal 3 3 6 2 4 2 2 2 2 3" xfId="39682"/>
    <cellStyle name="Normal 3 3 6 2 4 2 2 2 3" xfId="20017"/>
    <cellStyle name="Normal 3 3 6 2 4 2 2 2 3 2" xfId="49929"/>
    <cellStyle name="Normal 3 3 6 2 4 2 2 2 4" xfId="39681"/>
    <cellStyle name="Normal 3 3 6 2 4 2 2 3" xfId="9769"/>
    <cellStyle name="Normal 3 3 6 2 4 2 2 3 2" xfId="27494"/>
    <cellStyle name="Normal 3 3 6 2 4 2 2 3 2 2" xfId="57406"/>
    <cellStyle name="Normal 3 3 6 2 4 2 2 3 3" xfId="39683"/>
    <cellStyle name="Normal 3 3 6 2 4 2 2 4" xfId="20016"/>
    <cellStyle name="Normal 3 3 6 2 4 2 2 4 2" xfId="49928"/>
    <cellStyle name="Normal 3 3 6 2 4 2 2 5" xfId="39680"/>
    <cellStyle name="Normal 3 3 6 2 4 2 3" xfId="9770"/>
    <cellStyle name="Normal 3 3 6 2 4 2 3 2" xfId="9771"/>
    <cellStyle name="Normal 3 3 6 2 4 2 3 2 2" xfId="27496"/>
    <cellStyle name="Normal 3 3 6 2 4 2 3 2 2 2" xfId="57408"/>
    <cellStyle name="Normal 3 3 6 2 4 2 3 2 3" xfId="39685"/>
    <cellStyle name="Normal 3 3 6 2 4 2 3 3" xfId="20018"/>
    <cellStyle name="Normal 3 3 6 2 4 2 3 3 2" xfId="49930"/>
    <cellStyle name="Normal 3 3 6 2 4 2 3 4" xfId="39684"/>
    <cellStyle name="Normal 3 3 6 2 4 2 4" xfId="9772"/>
    <cellStyle name="Normal 3 3 6 2 4 2 4 2" xfId="27493"/>
    <cellStyle name="Normal 3 3 6 2 4 2 4 2 2" xfId="57405"/>
    <cellStyle name="Normal 3 3 6 2 4 2 4 3" xfId="39686"/>
    <cellStyle name="Normal 3 3 6 2 4 2 5" xfId="20015"/>
    <cellStyle name="Normal 3 3 6 2 4 2 5 2" xfId="49927"/>
    <cellStyle name="Normal 3 3 6 2 4 2 6" xfId="39679"/>
    <cellStyle name="Normal 3 3 6 2 4 3" xfId="9773"/>
    <cellStyle name="Normal 3 3 6 2 4 3 2" xfId="9774"/>
    <cellStyle name="Normal 3 3 6 2 4 3 2 2" xfId="9775"/>
    <cellStyle name="Normal 3 3 6 2 4 3 2 2 2" xfId="27498"/>
    <cellStyle name="Normal 3 3 6 2 4 3 2 2 2 2" xfId="57410"/>
    <cellStyle name="Normal 3 3 6 2 4 3 2 2 3" xfId="39689"/>
    <cellStyle name="Normal 3 3 6 2 4 3 2 3" xfId="20020"/>
    <cellStyle name="Normal 3 3 6 2 4 3 2 3 2" xfId="49932"/>
    <cellStyle name="Normal 3 3 6 2 4 3 2 4" xfId="39688"/>
    <cellStyle name="Normal 3 3 6 2 4 3 3" xfId="9776"/>
    <cellStyle name="Normal 3 3 6 2 4 3 3 2" xfId="27497"/>
    <cellStyle name="Normal 3 3 6 2 4 3 3 2 2" xfId="57409"/>
    <cellStyle name="Normal 3 3 6 2 4 3 3 3" xfId="39690"/>
    <cellStyle name="Normal 3 3 6 2 4 3 4" xfId="20019"/>
    <cellStyle name="Normal 3 3 6 2 4 3 4 2" xfId="49931"/>
    <cellStyle name="Normal 3 3 6 2 4 3 5" xfId="39687"/>
    <cellStyle name="Normal 3 3 6 2 4 4" xfId="9777"/>
    <cellStyle name="Normal 3 3 6 2 4 4 2" xfId="9778"/>
    <cellStyle name="Normal 3 3 6 2 4 4 2 2" xfId="27499"/>
    <cellStyle name="Normal 3 3 6 2 4 4 2 2 2" xfId="57411"/>
    <cellStyle name="Normal 3 3 6 2 4 4 2 3" xfId="39692"/>
    <cellStyle name="Normal 3 3 6 2 4 4 3" xfId="20021"/>
    <cellStyle name="Normal 3 3 6 2 4 4 3 2" xfId="49933"/>
    <cellStyle name="Normal 3 3 6 2 4 4 4" xfId="39691"/>
    <cellStyle name="Normal 3 3 6 2 4 5" xfId="9779"/>
    <cellStyle name="Normal 3 3 6 2 4 5 2" xfId="23040"/>
    <cellStyle name="Normal 3 3 6 2 4 5 2 2" xfId="52952"/>
    <cellStyle name="Normal 3 3 6 2 4 5 3" xfId="39693"/>
    <cellStyle name="Normal 3 3 6 2 4 6" xfId="15562"/>
    <cellStyle name="Normal 3 3 6 2 4 6 2" xfId="45474"/>
    <cellStyle name="Normal 3 3 6 2 4 7" xfId="30518"/>
    <cellStyle name="Normal 3 3 6 2 5" xfId="702"/>
    <cellStyle name="Normal 3 3 6 2 5 2" xfId="9780"/>
    <cellStyle name="Normal 3 3 6 2 5 2 2" xfId="9781"/>
    <cellStyle name="Normal 3 3 6 2 5 2 2 2" xfId="9782"/>
    <cellStyle name="Normal 3 3 6 2 5 2 2 2 2" xfId="9783"/>
    <cellStyle name="Normal 3 3 6 2 5 2 2 2 2 2" xfId="27502"/>
    <cellStyle name="Normal 3 3 6 2 5 2 2 2 2 2 2" xfId="57414"/>
    <cellStyle name="Normal 3 3 6 2 5 2 2 2 2 3" xfId="39697"/>
    <cellStyle name="Normal 3 3 6 2 5 2 2 2 3" xfId="20024"/>
    <cellStyle name="Normal 3 3 6 2 5 2 2 2 3 2" xfId="49936"/>
    <cellStyle name="Normal 3 3 6 2 5 2 2 2 4" xfId="39696"/>
    <cellStyle name="Normal 3 3 6 2 5 2 2 3" xfId="9784"/>
    <cellStyle name="Normal 3 3 6 2 5 2 2 3 2" xfId="27501"/>
    <cellStyle name="Normal 3 3 6 2 5 2 2 3 2 2" xfId="57413"/>
    <cellStyle name="Normal 3 3 6 2 5 2 2 3 3" xfId="39698"/>
    <cellStyle name="Normal 3 3 6 2 5 2 2 4" xfId="20023"/>
    <cellStyle name="Normal 3 3 6 2 5 2 2 4 2" xfId="49935"/>
    <cellStyle name="Normal 3 3 6 2 5 2 2 5" xfId="39695"/>
    <cellStyle name="Normal 3 3 6 2 5 2 3" xfId="9785"/>
    <cellStyle name="Normal 3 3 6 2 5 2 3 2" xfId="9786"/>
    <cellStyle name="Normal 3 3 6 2 5 2 3 2 2" xfId="27503"/>
    <cellStyle name="Normal 3 3 6 2 5 2 3 2 2 2" xfId="57415"/>
    <cellStyle name="Normal 3 3 6 2 5 2 3 2 3" xfId="39700"/>
    <cellStyle name="Normal 3 3 6 2 5 2 3 3" xfId="20025"/>
    <cellStyle name="Normal 3 3 6 2 5 2 3 3 2" xfId="49937"/>
    <cellStyle name="Normal 3 3 6 2 5 2 3 4" xfId="39699"/>
    <cellStyle name="Normal 3 3 6 2 5 2 4" xfId="9787"/>
    <cellStyle name="Normal 3 3 6 2 5 2 4 2" xfId="27500"/>
    <cellStyle name="Normal 3 3 6 2 5 2 4 2 2" xfId="57412"/>
    <cellStyle name="Normal 3 3 6 2 5 2 4 3" xfId="39701"/>
    <cellStyle name="Normal 3 3 6 2 5 2 5" xfId="20022"/>
    <cellStyle name="Normal 3 3 6 2 5 2 5 2" xfId="49934"/>
    <cellStyle name="Normal 3 3 6 2 5 2 6" xfId="39694"/>
    <cellStyle name="Normal 3 3 6 2 5 3" xfId="9788"/>
    <cellStyle name="Normal 3 3 6 2 5 3 2" xfId="9789"/>
    <cellStyle name="Normal 3 3 6 2 5 3 2 2" xfId="9790"/>
    <cellStyle name="Normal 3 3 6 2 5 3 2 2 2" xfId="27505"/>
    <cellStyle name="Normal 3 3 6 2 5 3 2 2 2 2" xfId="57417"/>
    <cellStyle name="Normal 3 3 6 2 5 3 2 2 3" xfId="39704"/>
    <cellStyle name="Normal 3 3 6 2 5 3 2 3" xfId="20027"/>
    <cellStyle name="Normal 3 3 6 2 5 3 2 3 2" xfId="49939"/>
    <cellStyle name="Normal 3 3 6 2 5 3 2 4" xfId="39703"/>
    <cellStyle name="Normal 3 3 6 2 5 3 3" xfId="9791"/>
    <cellStyle name="Normal 3 3 6 2 5 3 3 2" xfId="27504"/>
    <cellStyle name="Normal 3 3 6 2 5 3 3 2 2" xfId="57416"/>
    <cellStyle name="Normal 3 3 6 2 5 3 3 3" xfId="39705"/>
    <cellStyle name="Normal 3 3 6 2 5 3 4" xfId="20026"/>
    <cellStyle name="Normal 3 3 6 2 5 3 4 2" xfId="49938"/>
    <cellStyle name="Normal 3 3 6 2 5 3 5" xfId="39702"/>
    <cellStyle name="Normal 3 3 6 2 5 4" xfId="9792"/>
    <cellStyle name="Normal 3 3 6 2 5 4 2" xfId="9793"/>
    <cellStyle name="Normal 3 3 6 2 5 4 2 2" xfId="27506"/>
    <cellStyle name="Normal 3 3 6 2 5 4 2 2 2" xfId="57418"/>
    <cellStyle name="Normal 3 3 6 2 5 4 2 3" xfId="39707"/>
    <cellStyle name="Normal 3 3 6 2 5 4 3" xfId="20028"/>
    <cellStyle name="Normal 3 3 6 2 5 4 3 2" xfId="49940"/>
    <cellStyle name="Normal 3 3 6 2 5 4 4" xfId="39706"/>
    <cellStyle name="Normal 3 3 6 2 5 5" xfId="9794"/>
    <cellStyle name="Normal 3 3 6 2 5 5 2" xfId="23165"/>
    <cellStyle name="Normal 3 3 6 2 5 5 2 2" xfId="53077"/>
    <cellStyle name="Normal 3 3 6 2 5 5 3" xfId="39708"/>
    <cellStyle name="Normal 3 3 6 2 5 6" xfId="15687"/>
    <cellStyle name="Normal 3 3 6 2 5 6 2" xfId="45599"/>
    <cellStyle name="Normal 3 3 6 2 5 7" xfId="30643"/>
    <cellStyle name="Normal 3 3 6 2 6" xfId="9795"/>
    <cellStyle name="Normal 3 3 6 2 6 2" xfId="9796"/>
    <cellStyle name="Normal 3 3 6 2 6 2 2" xfId="9797"/>
    <cellStyle name="Normal 3 3 6 2 6 2 2 2" xfId="9798"/>
    <cellStyle name="Normal 3 3 6 2 6 2 2 2 2" xfId="9799"/>
    <cellStyle name="Normal 3 3 6 2 6 2 2 2 2 2" xfId="27510"/>
    <cellStyle name="Normal 3 3 6 2 6 2 2 2 2 2 2" xfId="57422"/>
    <cellStyle name="Normal 3 3 6 2 6 2 2 2 2 3" xfId="39713"/>
    <cellStyle name="Normal 3 3 6 2 6 2 2 2 3" xfId="20032"/>
    <cellStyle name="Normal 3 3 6 2 6 2 2 2 3 2" xfId="49944"/>
    <cellStyle name="Normal 3 3 6 2 6 2 2 2 4" xfId="39712"/>
    <cellStyle name="Normal 3 3 6 2 6 2 2 3" xfId="9800"/>
    <cellStyle name="Normal 3 3 6 2 6 2 2 3 2" xfId="27509"/>
    <cellStyle name="Normal 3 3 6 2 6 2 2 3 2 2" xfId="57421"/>
    <cellStyle name="Normal 3 3 6 2 6 2 2 3 3" xfId="39714"/>
    <cellStyle name="Normal 3 3 6 2 6 2 2 4" xfId="20031"/>
    <cellStyle name="Normal 3 3 6 2 6 2 2 4 2" xfId="49943"/>
    <cellStyle name="Normal 3 3 6 2 6 2 2 5" xfId="39711"/>
    <cellStyle name="Normal 3 3 6 2 6 2 3" xfId="9801"/>
    <cellStyle name="Normal 3 3 6 2 6 2 3 2" xfId="9802"/>
    <cellStyle name="Normal 3 3 6 2 6 2 3 2 2" xfId="27511"/>
    <cellStyle name="Normal 3 3 6 2 6 2 3 2 2 2" xfId="57423"/>
    <cellStyle name="Normal 3 3 6 2 6 2 3 2 3" xfId="39716"/>
    <cellStyle name="Normal 3 3 6 2 6 2 3 3" xfId="20033"/>
    <cellStyle name="Normal 3 3 6 2 6 2 3 3 2" xfId="49945"/>
    <cellStyle name="Normal 3 3 6 2 6 2 3 4" xfId="39715"/>
    <cellStyle name="Normal 3 3 6 2 6 2 4" xfId="9803"/>
    <cellStyle name="Normal 3 3 6 2 6 2 4 2" xfId="27508"/>
    <cellStyle name="Normal 3 3 6 2 6 2 4 2 2" xfId="57420"/>
    <cellStyle name="Normal 3 3 6 2 6 2 4 3" xfId="39717"/>
    <cellStyle name="Normal 3 3 6 2 6 2 5" xfId="20030"/>
    <cellStyle name="Normal 3 3 6 2 6 2 5 2" xfId="49942"/>
    <cellStyle name="Normal 3 3 6 2 6 2 6" xfId="39710"/>
    <cellStyle name="Normal 3 3 6 2 6 3" xfId="9804"/>
    <cellStyle name="Normal 3 3 6 2 6 3 2" xfId="9805"/>
    <cellStyle name="Normal 3 3 6 2 6 3 2 2" xfId="9806"/>
    <cellStyle name="Normal 3 3 6 2 6 3 2 2 2" xfId="27513"/>
    <cellStyle name="Normal 3 3 6 2 6 3 2 2 2 2" xfId="57425"/>
    <cellStyle name="Normal 3 3 6 2 6 3 2 2 3" xfId="39720"/>
    <cellStyle name="Normal 3 3 6 2 6 3 2 3" xfId="20035"/>
    <cellStyle name="Normal 3 3 6 2 6 3 2 3 2" xfId="49947"/>
    <cellStyle name="Normal 3 3 6 2 6 3 2 4" xfId="39719"/>
    <cellStyle name="Normal 3 3 6 2 6 3 3" xfId="9807"/>
    <cellStyle name="Normal 3 3 6 2 6 3 3 2" xfId="27512"/>
    <cellStyle name="Normal 3 3 6 2 6 3 3 2 2" xfId="57424"/>
    <cellStyle name="Normal 3 3 6 2 6 3 3 3" xfId="39721"/>
    <cellStyle name="Normal 3 3 6 2 6 3 4" xfId="20034"/>
    <cellStyle name="Normal 3 3 6 2 6 3 4 2" xfId="49946"/>
    <cellStyle name="Normal 3 3 6 2 6 3 5" xfId="39718"/>
    <cellStyle name="Normal 3 3 6 2 6 4" xfId="9808"/>
    <cellStyle name="Normal 3 3 6 2 6 4 2" xfId="9809"/>
    <cellStyle name="Normal 3 3 6 2 6 4 2 2" xfId="27514"/>
    <cellStyle name="Normal 3 3 6 2 6 4 2 2 2" xfId="57426"/>
    <cellStyle name="Normal 3 3 6 2 6 4 2 3" xfId="39723"/>
    <cellStyle name="Normal 3 3 6 2 6 4 3" xfId="20036"/>
    <cellStyle name="Normal 3 3 6 2 6 4 3 2" xfId="49948"/>
    <cellStyle name="Normal 3 3 6 2 6 4 4" xfId="39722"/>
    <cellStyle name="Normal 3 3 6 2 6 5" xfId="9810"/>
    <cellStyle name="Normal 3 3 6 2 6 5 2" xfId="27507"/>
    <cellStyle name="Normal 3 3 6 2 6 5 2 2" xfId="57419"/>
    <cellStyle name="Normal 3 3 6 2 6 5 3" xfId="39724"/>
    <cellStyle name="Normal 3 3 6 2 6 6" xfId="20029"/>
    <cellStyle name="Normal 3 3 6 2 6 6 2" xfId="49941"/>
    <cellStyle name="Normal 3 3 6 2 6 7" xfId="39709"/>
    <cellStyle name="Normal 3 3 6 2 7" xfId="9811"/>
    <cellStyle name="Normal 3 3 6 2 7 2" xfId="9812"/>
    <cellStyle name="Normal 3 3 6 2 7 2 2" xfId="9813"/>
    <cellStyle name="Normal 3 3 6 2 7 2 2 2" xfId="9814"/>
    <cellStyle name="Normal 3 3 6 2 7 2 2 2 2" xfId="27517"/>
    <cellStyle name="Normal 3 3 6 2 7 2 2 2 2 2" xfId="57429"/>
    <cellStyle name="Normal 3 3 6 2 7 2 2 2 3" xfId="39728"/>
    <cellStyle name="Normal 3 3 6 2 7 2 2 3" xfId="20039"/>
    <cellStyle name="Normal 3 3 6 2 7 2 2 3 2" xfId="49951"/>
    <cellStyle name="Normal 3 3 6 2 7 2 2 4" xfId="39727"/>
    <cellStyle name="Normal 3 3 6 2 7 2 3" xfId="9815"/>
    <cellStyle name="Normal 3 3 6 2 7 2 3 2" xfId="27516"/>
    <cellStyle name="Normal 3 3 6 2 7 2 3 2 2" xfId="57428"/>
    <cellStyle name="Normal 3 3 6 2 7 2 3 3" xfId="39729"/>
    <cellStyle name="Normal 3 3 6 2 7 2 4" xfId="20038"/>
    <cellStyle name="Normal 3 3 6 2 7 2 4 2" xfId="49950"/>
    <cellStyle name="Normal 3 3 6 2 7 2 5" xfId="39726"/>
    <cellStyle name="Normal 3 3 6 2 7 3" xfId="9816"/>
    <cellStyle name="Normal 3 3 6 2 7 3 2" xfId="9817"/>
    <cellStyle name="Normal 3 3 6 2 7 3 2 2" xfId="27518"/>
    <cellStyle name="Normal 3 3 6 2 7 3 2 2 2" xfId="57430"/>
    <cellStyle name="Normal 3 3 6 2 7 3 2 3" xfId="39731"/>
    <cellStyle name="Normal 3 3 6 2 7 3 3" xfId="20040"/>
    <cellStyle name="Normal 3 3 6 2 7 3 3 2" xfId="49952"/>
    <cellStyle name="Normal 3 3 6 2 7 3 4" xfId="39730"/>
    <cellStyle name="Normal 3 3 6 2 7 4" xfId="9818"/>
    <cellStyle name="Normal 3 3 6 2 7 4 2" xfId="27515"/>
    <cellStyle name="Normal 3 3 6 2 7 4 2 2" xfId="57427"/>
    <cellStyle name="Normal 3 3 6 2 7 4 3" xfId="39732"/>
    <cellStyle name="Normal 3 3 6 2 7 5" xfId="20037"/>
    <cellStyle name="Normal 3 3 6 2 7 5 2" xfId="49949"/>
    <cellStyle name="Normal 3 3 6 2 7 6" xfId="39725"/>
    <cellStyle name="Normal 3 3 6 2 8" xfId="9819"/>
    <cellStyle name="Normal 3 3 6 2 8 2" xfId="9820"/>
    <cellStyle name="Normal 3 3 6 2 8 2 2" xfId="9821"/>
    <cellStyle name="Normal 3 3 6 2 8 2 2 2" xfId="9822"/>
    <cellStyle name="Normal 3 3 6 2 8 2 2 2 2" xfId="27521"/>
    <cellStyle name="Normal 3 3 6 2 8 2 2 2 2 2" xfId="57433"/>
    <cellStyle name="Normal 3 3 6 2 8 2 2 2 3" xfId="39736"/>
    <cellStyle name="Normal 3 3 6 2 8 2 2 3" xfId="20043"/>
    <cellStyle name="Normal 3 3 6 2 8 2 2 3 2" xfId="49955"/>
    <cellStyle name="Normal 3 3 6 2 8 2 2 4" xfId="39735"/>
    <cellStyle name="Normal 3 3 6 2 8 2 3" xfId="9823"/>
    <cellStyle name="Normal 3 3 6 2 8 2 3 2" xfId="27520"/>
    <cellStyle name="Normal 3 3 6 2 8 2 3 2 2" xfId="57432"/>
    <cellStyle name="Normal 3 3 6 2 8 2 3 3" xfId="39737"/>
    <cellStyle name="Normal 3 3 6 2 8 2 4" xfId="20042"/>
    <cellStyle name="Normal 3 3 6 2 8 2 4 2" xfId="49954"/>
    <cellStyle name="Normal 3 3 6 2 8 2 5" xfId="39734"/>
    <cellStyle name="Normal 3 3 6 2 8 3" xfId="9824"/>
    <cellStyle name="Normal 3 3 6 2 8 3 2" xfId="9825"/>
    <cellStyle name="Normal 3 3 6 2 8 3 2 2" xfId="27522"/>
    <cellStyle name="Normal 3 3 6 2 8 3 2 2 2" xfId="57434"/>
    <cellStyle name="Normal 3 3 6 2 8 3 2 3" xfId="39739"/>
    <cellStyle name="Normal 3 3 6 2 8 3 3" xfId="20044"/>
    <cellStyle name="Normal 3 3 6 2 8 3 3 2" xfId="49956"/>
    <cellStyle name="Normal 3 3 6 2 8 3 4" xfId="39738"/>
    <cellStyle name="Normal 3 3 6 2 8 4" xfId="9826"/>
    <cellStyle name="Normal 3 3 6 2 8 4 2" xfId="27519"/>
    <cellStyle name="Normal 3 3 6 2 8 4 2 2" xfId="57431"/>
    <cellStyle name="Normal 3 3 6 2 8 4 3" xfId="39740"/>
    <cellStyle name="Normal 3 3 6 2 8 5" xfId="20041"/>
    <cellStyle name="Normal 3 3 6 2 8 5 2" xfId="49953"/>
    <cellStyle name="Normal 3 3 6 2 8 6" xfId="39733"/>
    <cellStyle name="Normal 3 3 6 2 9" xfId="9827"/>
    <cellStyle name="Normal 3 3 6 2 9 2" xfId="9828"/>
    <cellStyle name="Normal 3 3 6 2 9 2 2" xfId="9829"/>
    <cellStyle name="Normal 3 3 6 2 9 2 2 2" xfId="27524"/>
    <cellStyle name="Normal 3 3 6 2 9 2 2 2 2" xfId="57436"/>
    <cellStyle name="Normal 3 3 6 2 9 2 2 3" xfId="39743"/>
    <cellStyle name="Normal 3 3 6 2 9 2 3" xfId="20046"/>
    <cellStyle name="Normal 3 3 6 2 9 2 3 2" xfId="49958"/>
    <cellStyle name="Normal 3 3 6 2 9 2 4" xfId="39742"/>
    <cellStyle name="Normal 3 3 6 2 9 3" xfId="9830"/>
    <cellStyle name="Normal 3 3 6 2 9 3 2" xfId="27523"/>
    <cellStyle name="Normal 3 3 6 2 9 3 2 2" xfId="57435"/>
    <cellStyle name="Normal 3 3 6 2 9 3 3" xfId="39744"/>
    <cellStyle name="Normal 3 3 6 2 9 4" xfId="20045"/>
    <cellStyle name="Normal 3 3 6 2 9 4 2" xfId="49957"/>
    <cellStyle name="Normal 3 3 6 2 9 5" xfId="39741"/>
    <cellStyle name="Normal 3 3 6 3" xfId="370"/>
    <cellStyle name="Normal 3 3 6 3 2" xfId="9831"/>
    <cellStyle name="Normal 3 3 6 3 2 2" xfId="9832"/>
    <cellStyle name="Normal 3 3 6 3 2 2 2" xfId="9833"/>
    <cellStyle name="Normal 3 3 6 3 2 2 2 2" xfId="9834"/>
    <cellStyle name="Normal 3 3 6 3 2 2 2 2 2" xfId="27527"/>
    <cellStyle name="Normal 3 3 6 3 2 2 2 2 2 2" xfId="57439"/>
    <cellStyle name="Normal 3 3 6 3 2 2 2 2 3" xfId="39748"/>
    <cellStyle name="Normal 3 3 6 3 2 2 2 3" xfId="20049"/>
    <cellStyle name="Normal 3 3 6 3 2 2 2 3 2" xfId="49961"/>
    <cellStyle name="Normal 3 3 6 3 2 2 2 4" xfId="39747"/>
    <cellStyle name="Normal 3 3 6 3 2 2 3" xfId="9835"/>
    <cellStyle name="Normal 3 3 6 3 2 2 3 2" xfId="27526"/>
    <cellStyle name="Normal 3 3 6 3 2 2 3 2 2" xfId="57438"/>
    <cellStyle name="Normal 3 3 6 3 2 2 3 3" xfId="39749"/>
    <cellStyle name="Normal 3 3 6 3 2 2 4" xfId="20048"/>
    <cellStyle name="Normal 3 3 6 3 2 2 4 2" xfId="49960"/>
    <cellStyle name="Normal 3 3 6 3 2 2 5" xfId="39746"/>
    <cellStyle name="Normal 3 3 6 3 2 3" xfId="9836"/>
    <cellStyle name="Normal 3 3 6 3 2 3 2" xfId="9837"/>
    <cellStyle name="Normal 3 3 6 3 2 3 2 2" xfId="27528"/>
    <cellStyle name="Normal 3 3 6 3 2 3 2 2 2" xfId="57440"/>
    <cellStyle name="Normal 3 3 6 3 2 3 2 3" xfId="39751"/>
    <cellStyle name="Normal 3 3 6 3 2 3 3" xfId="20050"/>
    <cellStyle name="Normal 3 3 6 3 2 3 3 2" xfId="49962"/>
    <cellStyle name="Normal 3 3 6 3 2 3 4" xfId="39750"/>
    <cellStyle name="Normal 3 3 6 3 2 4" xfId="9838"/>
    <cellStyle name="Normal 3 3 6 3 2 4 2" xfId="27525"/>
    <cellStyle name="Normal 3 3 6 3 2 4 2 2" xfId="57437"/>
    <cellStyle name="Normal 3 3 6 3 2 4 3" xfId="39752"/>
    <cellStyle name="Normal 3 3 6 3 2 5" xfId="20047"/>
    <cellStyle name="Normal 3 3 6 3 2 5 2" xfId="49959"/>
    <cellStyle name="Normal 3 3 6 3 2 6" xfId="39745"/>
    <cellStyle name="Normal 3 3 6 3 3" xfId="9839"/>
    <cellStyle name="Normal 3 3 6 3 3 2" xfId="9840"/>
    <cellStyle name="Normal 3 3 6 3 3 2 2" xfId="9841"/>
    <cellStyle name="Normal 3 3 6 3 3 2 2 2" xfId="9842"/>
    <cellStyle name="Normal 3 3 6 3 3 2 2 2 2" xfId="27531"/>
    <cellStyle name="Normal 3 3 6 3 3 2 2 2 2 2" xfId="57443"/>
    <cellStyle name="Normal 3 3 6 3 3 2 2 2 3" xfId="39756"/>
    <cellStyle name="Normal 3 3 6 3 3 2 2 3" xfId="20053"/>
    <cellStyle name="Normal 3 3 6 3 3 2 2 3 2" xfId="49965"/>
    <cellStyle name="Normal 3 3 6 3 3 2 2 4" xfId="39755"/>
    <cellStyle name="Normal 3 3 6 3 3 2 3" xfId="9843"/>
    <cellStyle name="Normal 3 3 6 3 3 2 3 2" xfId="27530"/>
    <cellStyle name="Normal 3 3 6 3 3 2 3 2 2" xfId="57442"/>
    <cellStyle name="Normal 3 3 6 3 3 2 3 3" xfId="39757"/>
    <cellStyle name="Normal 3 3 6 3 3 2 4" xfId="20052"/>
    <cellStyle name="Normal 3 3 6 3 3 2 4 2" xfId="49964"/>
    <cellStyle name="Normal 3 3 6 3 3 2 5" xfId="39754"/>
    <cellStyle name="Normal 3 3 6 3 3 3" xfId="9844"/>
    <cellStyle name="Normal 3 3 6 3 3 3 2" xfId="9845"/>
    <cellStyle name="Normal 3 3 6 3 3 3 2 2" xfId="27532"/>
    <cellStyle name="Normal 3 3 6 3 3 3 2 2 2" xfId="57444"/>
    <cellStyle name="Normal 3 3 6 3 3 3 2 3" xfId="39759"/>
    <cellStyle name="Normal 3 3 6 3 3 3 3" xfId="20054"/>
    <cellStyle name="Normal 3 3 6 3 3 3 3 2" xfId="49966"/>
    <cellStyle name="Normal 3 3 6 3 3 3 4" xfId="39758"/>
    <cellStyle name="Normal 3 3 6 3 3 4" xfId="9846"/>
    <cellStyle name="Normal 3 3 6 3 3 4 2" xfId="27529"/>
    <cellStyle name="Normal 3 3 6 3 3 4 2 2" xfId="57441"/>
    <cellStyle name="Normal 3 3 6 3 3 4 3" xfId="39760"/>
    <cellStyle name="Normal 3 3 6 3 3 5" xfId="20051"/>
    <cellStyle name="Normal 3 3 6 3 3 5 2" xfId="49963"/>
    <cellStyle name="Normal 3 3 6 3 3 6" xfId="39753"/>
    <cellStyle name="Normal 3 3 6 3 4" xfId="9847"/>
    <cellStyle name="Normal 3 3 6 3 4 2" xfId="9848"/>
    <cellStyle name="Normal 3 3 6 3 4 2 2" xfId="9849"/>
    <cellStyle name="Normal 3 3 6 3 4 2 2 2" xfId="27534"/>
    <cellStyle name="Normal 3 3 6 3 4 2 2 2 2" xfId="57446"/>
    <cellStyle name="Normal 3 3 6 3 4 2 2 3" xfId="39763"/>
    <cellStyle name="Normal 3 3 6 3 4 2 3" xfId="20056"/>
    <cellStyle name="Normal 3 3 6 3 4 2 3 2" xfId="49968"/>
    <cellStyle name="Normal 3 3 6 3 4 2 4" xfId="39762"/>
    <cellStyle name="Normal 3 3 6 3 4 3" xfId="9850"/>
    <cellStyle name="Normal 3 3 6 3 4 3 2" xfId="27533"/>
    <cellStyle name="Normal 3 3 6 3 4 3 2 2" xfId="57445"/>
    <cellStyle name="Normal 3 3 6 3 4 3 3" xfId="39764"/>
    <cellStyle name="Normal 3 3 6 3 4 4" xfId="20055"/>
    <cellStyle name="Normal 3 3 6 3 4 4 2" xfId="49967"/>
    <cellStyle name="Normal 3 3 6 3 4 5" xfId="39761"/>
    <cellStyle name="Normal 3 3 6 3 5" xfId="9851"/>
    <cellStyle name="Normal 3 3 6 3 5 2" xfId="9852"/>
    <cellStyle name="Normal 3 3 6 3 5 2 2" xfId="27535"/>
    <cellStyle name="Normal 3 3 6 3 5 2 2 2" xfId="57447"/>
    <cellStyle name="Normal 3 3 6 3 5 2 3" xfId="39766"/>
    <cellStyle name="Normal 3 3 6 3 5 3" xfId="20057"/>
    <cellStyle name="Normal 3 3 6 3 5 3 2" xfId="49969"/>
    <cellStyle name="Normal 3 3 6 3 5 4" xfId="39765"/>
    <cellStyle name="Normal 3 3 6 3 6" xfId="9853"/>
    <cellStyle name="Normal 3 3 6 3 6 2" xfId="22834"/>
    <cellStyle name="Normal 3 3 6 3 6 2 2" xfId="52746"/>
    <cellStyle name="Normal 3 3 6 3 6 3" xfId="39767"/>
    <cellStyle name="Normal 3 3 6 3 7" xfId="15356"/>
    <cellStyle name="Normal 3 3 6 3 7 2" xfId="45268"/>
    <cellStyle name="Normal 3 3 6 3 8" xfId="30312"/>
    <cellStyle name="Normal 3 3 6 4" xfId="255"/>
    <cellStyle name="Normal 3 3 6 4 2" xfId="9854"/>
    <cellStyle name="Normal 3 3 6 4 2 2" xfId="9855"/>
    <cellStyle name="Normal 3 3 6 4 2 2 2" xfId="9856"/>
    <cellStyle name="Normal 3 3 6 4 2 2 2 2" xfId="9857"/>
    <cellStyle name="Normal 3 3 6 4 2 2 2 2 2" xfId="27538"/>
    <cellStyle name="Normal 3 3 6 4 2 2 2 2 2 2" xfId="57450"/>
    <cellStyle name="Normal 3 3 6 4 2 2 2 2 3" xfId="39771"/>
    <cellStyle name="Normal 3 3 6 4 2 2 2 3" xfId="20060"/>
    <cellStyle name="Normal 3 3 6 4 2 2 2 3 2" xfId="49972"/>
    <cellStyle name="Normal 3 3 6 4 2 2 2 4" xfId="39770"/>
    <cellStyle name="Normal 3 3 6 4 2 2 3" xfId="9858"/>
    <cellStyle name="Normal 3 3 6 4 2 2 3 2" xfId="27537"/>
    <cellStyle name="Normal 3 3 6 4 2 2 3 2 2" xfId="57449"/>
    <cellStyle name="Normal 3 3 6 4 2 2 3 3" xfId="39772"/>
    <cellStyle name="Normal 3 3 6 4 2 2 4" xfId="20059"/>
    <cellStyle name="Normal 3 3 6 4 2 2 4 2" xfId="49971"/>
    <cellStyle name="Normal 3 3 6 4 2 2 5" xfId="39769"/>
    <cellStyle name="Normal 3 3 6 4 2 3" xfId="9859"/>
    <cellStyle name="Normal 3 3 6 4 2 3 2" xfId="9860"/>
    <cellStyle name="Normal 3 3 6 4 2 3 2 2" xfId="27539"/>
    <cellStyle name="Normal 3 3 6 4 2 3 2 2 2" xfId="57451"/>
    <cellStyle name="Normal 3 3 6 4 2 3 2 3" xfId="39774"/>
    <cellStyle name="Normal 3 3 6 4 2 3 3" xfId="20061"/>
    <cellStyle name="Normal 3 3 6 4 2 3 3 2" xfId="49973"/>
    <cellStyle name="Normal 3 3 6 4 2 3 4" xfId="39773"/>
    <cellStyle name="Normal 3 3 6 4 2 4" xfId="9861"/>
    <cellStyle name="Normal 3 3 6 4 2 4 2" xfId="27536"/>
    <cellStyle name="Normal 3 3 6 4 2 4 2 2" xfId="57448"/>
    <cellStyle name="Normal 3 3 6 4 2 4 3" xfId="39775"/>
    <cellStyle name="Normal 3 3 6 4 2 5" xfId="20058"/>
    <cellStyle name="Normal 3 3 6 4 2 5 2" xfId="49970"/>
    <cellStyle name="Normal 3 3 6 4 2 6" xfId="39768"/>
    <cellStyle name="Normal 3 3 6 4 3" xfId="9862"/>
    <cellStyle name="Normal 3 3 6 4 3 2" xfId="9863"/>
    <cellStyle name="Normal 3 3 6 4 3 2 2" xfId="9864"/>
    <cellStyle name="Normal 3 3 6 4 3 2 2 2" xfId="9865"/>
    <cellStyle name="Normal 3 3 6 4 3 2 2 2 2" xfId="27542"/>
    <cellStyle name="Normal 3 3 6 4 3 2 2 2 2 2" xfId="57454"/>
    <cellStyle name="Normal 3 3 6 4 3 2 2 2 3" xfId="39779"/>
    <cellStyle name="Normal 3 3 6 4 3 2 2 3" xfId="20064"/>
    <cellStyle name="Normal 3 3 6 4 3 2 2 3 2" xfId="49976"/>
    <cellStyle name="Normal 3 3 6 4 3 2 2 4" xfId="39778"/>
    <cellStyle name="Normal 3 3 6 4 3 2 3" xfId="9866"/>
    <cellStyle name="Normal 3 3 6 4 3 2 3 2" xfId="27541"/>
    <cellStyle name="Normal 3 3 6 4 3 2 3 2 2" xfId="57453"/>
    <cellStyle name="Normal 3 3 6 4 3 2 3 3" xfId="39780"/>
    <cellStyle name="Normal 3 3 6 4 3 2 4" xfId="20063"/>
    <cellStyle name="Normal 3 3 6 4 3 2 4 2" xfId="49975"/>
    <cellStyle name="Normal 3 3 6 4 3 2 5" xfId="39777"/>
    <cellStyle name="Normal 3 3 6 4 3 3" xfId="9867"/>
    <cellStyle name="Normal 3 3 6 4 3 3 2" xfId="9868"/>
    <cellStyle name="Normal 3 3 6 4 3 3 2 2" xfId="27543"/>
    <cellStyle name="Normal 3 3 6 4 3 3 2 2 2" xfId="57455"/>
    <cellStyle name="Normal 3 3 6 4 3 3 2 3" xfId="39782"/>
    <cellStyle name="Normal 3 3 6 4 3 3 3" xfId="20065"/>
    <cellStyle name="Normal 3 3 6 4 3 3 3 2" xfId="49977"/>
    <cellStyle name="Normal 3 3 6 4 3 3 4" xfId="39781"/>
    <cellStyle name="Normal 3 3 6 4 3 4" xfId="9869"/>
    <cellStyle name="Normal 3 3 6 4 3 4 2" xfId="27540"/>
    <cellStyle name="Normal 3 3 6 4 3 4 2 2" xfId="57452"/>
    <cellStyle name="Normal 3 3 6 4 3 4 3" xfId="39783"/>
    <cellStyle name="Normal 3 3 6 4 3 5" xfId="20062"/>
    <cellStyle name="Normal 3 3 6 4 3 5 2" xfId="49974"/>
    <cellStyle name="Normal 3 3 6 4 3 6" xfId="39776"/>
    <cellStyle name="Normal 3 3 6 4 4" xfId="9870"/>
    <cellStyle name="Normal 3 3 6 4 4 2" xfId="9871"/>
    <cellStyle name="Normal 3 3 6 4 4 2 2" xfId="9872"/>
    <cellStyle name="Normal 3 3 6 4 4 2 2 2" xfId="27545"/>
    <cellStyle name="Normal 3 3 6 4 4 2 2 2 2" xfId="57457"/>
    <cellStyle name="Normal 3 3 6 4 4 2 2 3" xfId="39786"/>
    <cellStyle name="Normal 3 3 6 4 4 2 3" xfId="20067"/>
    <cellStyle name="Normal 3 3 6 4 4 2 3 2" xfId="49979"/>
    <cellStyle name="Normal 3 3 6 4 4 2 4" xfId="39785"/>
    <cellStyle name="Normal 3 3 6 4 4 3" xfId="9873"/>
    <cellStyle name="Normal 3 3 6 4 4 3 2" xfId="27544"/>
    <cellStyle name="Normal 3 3 6 4 4 3 2 2" xfId="57456"/>
    <cellStyle name="Normal 3 3 6 4 4 3 3" xfId="39787"/>
    <cellStyle name="Normal 3 3 6 4 4 4" xfId="20066"/>
    <cellStyle name="Normal 3 3 6 4 4 4 2" xfId="49978"/>
    <cellStyle name="Normal 3 3 6 4 4 5" xfId="39784"/>
    <cellStyle name="Normal 3 3 6 4 5" xfId="9874"/>
    <cellStyle name="Normal 3 3 6 4 5 2" xfId="9875"/>
    <cellStyle name="Normal 3 3 6 4 5 2 2" xfId="27546"/>
    <cellStyle name="Normal 3 3 6 4 5 2 2 2" xfId="57458"/>
    <cellStyle name="Normal 3 3 6 4 5 2 3" xfId="39789"/>
    <cellStyle name="Normal 3 3 6 4 5 3" xfId="20068"/>
    <cellStyle name="Normal 3 3 6 4 5 3 2" xfId="49980"/>
    <cellStyle name="Normal 3 3 6 4 5 4" xfId="39788"/>
    <cellStyle name="Normal 3 3 6 4 6" xfId="9876"/>
    <cellStyle name="Normal 3 3 6 4 6 2" xfId="22719"/>
    <cellStyle name="Normal 3 3 6 4 6 2 2" xfId="52631"/>
    <cellStyle name="Normal 3 3 6 4 6 3" xfId="39790"/>
    <cellStyle name="Normal 3 3 6 4 7" xfId="15241"/>
    <cellStyle name="Normal 3 3 6 4 7 2" xfId="45153"/>
    <cellStyle name="Normal 3 3 6 4 8" xfId="30197"/>
    <cellStyle name="Normal 3 3 6 5" xfId="496"/>
    <cellStyle name="Normal 3 3 6 5 2" xfId="9877"/>
    <cellStyle name="Normal 3 3 6 5 2 2" xfId="9878"/>
    <cellStyle name="Normal 3 3 6 5 2 2 2" xfId="9879"/>
    <cellStyle name="Normal 3 3 6 5 2 2 2 2" xfId="9880"/>
    <cellStyle name="Normal 3 3 6 5 2 2 2 2 2" xfId="27549"/>
    <cellStyle name="Normal 3 3 6 5 2 2 2 2 2 2" xfId="57461"/>
    <cellStyle name="Normal 3 3 6 5 2 2 2 2 3" xfId="39794"/>
    <cellStyle name="Normal 3 3 6 5 2 2 2 3" xfId="20071"/>
    <cellStyle name="Normal 3 3 6 5 2 2 2 3 2" xfId="49983"/>
    <cellStyle name="Normal 3 3 6 5 2 2 2 4" xfId="39793"/>
    <cellStyle name="Normal 3 3 6 5 2 2 3" xfId="9881"/>
    <cellStyle name="Normal 3 3 6 5 2 2 3 2" xfId="27548"/>
    <cellStyle name="Normal 3 3 6 5 2 2 3 2 2" xfId="57460"/>
    <cellStyle name="Normal 3 3 6 5 2 2 3 3" xfId="39795"/>
    <cellStyle name="Normal 3 3 6 5 2 2 4" xfId="20070"/>
    <cellStyle name="Normal 3 3 6 5 2 2 4 2" xfId="49982"/>
    <cellStyle name="Normal 3 3 6 5 2 2 5" xfId="39792"/>
    <cellStyle name="Normal 3 3 6 5 2 3" xfId="9882"/>
    <cellStyle name="Normal 3 3 6 5 2 3 2" xfId="9883"/>
    <cellStyle name="Normal 3 3 6 5 2 3 2 2" xfId="27550"/>
    <cellStyle name="Normal 3 3 6 5 2 3 2 2 2" xfId="57462"/>
    <cellStyle name="Normal 3 3 6 5 2 3 2 3" xfId="39797"/>
    <cellStyle name="Normal 3 3 6 5 2 3 3" xfId="20072"/>
    <cellStyle name="Normal 3 3 6 5 2 3 3 2" xfId="49984"/>
    <cellStyle name="Normal 3 3 6 5 2 3 4" xfId="39796"/>
    <cellStyle name="Normal 3 3 6 5 2 4" xfId="9884"/>
    <cellStyle name="Normal 3 3 6 5 2 4 2" xfId="27547"/>
    <cellStyle name="Normal 3 3 6 5 2 4 2 2" xfId="57459"/>
    <cellStyle name="Normal 3 3 6 5 2 4 3" xfId="39798"/>
    <cellStyle name="Normal 3 3 6 5 2 5" xfId="20069"/>
    <cellStyle name="Normal 3 3 6 5 2 5 2" xfId="49981"/>
    <cellStyle name="Normal 3 3 6 5 2 6" xfId="39791"/>
    <cellStyle name="Normal 3 3 6 5 3" xfId="9885"/>
    <cellStyle name="Normal 3 3 6 5 3 2" xfId="9886"/>
    <cellStyle name="Normal 3 3 6 5 3 2 2" xfId="9887"/>
    <cellStyle name="Normal 3 3 6 5 3 2 2 2" xfId="27552"/>
    <cellStyle name="Normal 3 3 6 5 3 2 2 2 2" xfId="57464"/>
    <cellStyle name="Normal 3 3 6 5 3 2 2 3" xfId="39801"/>
    <cellStyle name="Normal 3 3 6 5 3 2 3" xfId="20074"/>
    <cellStyle name="Normal 3 3 6 5 3 2 3 2" xfId="49986"/>
    <cellStyle name="Normal 3 3 6 5 3 2 4" xfId="39800"/>
    <cellStyle name="Normal 3 3 6 5 3 3" xfId="9888"/>
    <cellStyle name="Normal 3 3 6 5 3 3 2" xfId="27551"/>
    <cellStyle name="Normal 3 3 6 5 3 3 2 2" xfId="57463"/>
    <cellStyle name="Normal 3 3 6 5 3 3 3" xfId="39802"/>
    <cellStyle name="Normal 3 3 6 5 3 4" xfId="20073"/>
    <cellStyle name="Normal 3 3 6 5 3 4 2" xfId="49985"/>
    <cellStyle name="Normal 3 3 6 5 3 5" xfId="39799"/>
    <cellStyle name="Normal 3 3 6 5 4" xfId="9889"/>
    <cellStyle name="Normal 3 3 6 5 4 2" xfId="9890"/>
    <cellStyle name="Normal 3 3 6 5 4 2 2" xfId="27553"/>
    <cellStyle name="Normal 3 3 6 5 4 2 2 2" xfId="57465"/>
    <cellStyle name="Normal 3 3 6 5 4 2 3" xfId="39804"/>
    <cellStyle name="Normal 3 3 6 5 4 3" xfId="20075"/>
    <cellStyle name="Normal 3 3 6 5 4 3 2" xfId="49987"/>
    <cellStyle name="Normal 3 3 6 5 4 4" xfId="39803"/>
    <cellStyle name="Normal 3 3 6 5 5" xfId="9891"/>
    <cellStyle name="Normal 3 3 6 5 5 2" xfId="22959"/>
    <cellStyle name="Normal 3 3 6 5 5 2 2" xfId="52871"/>
    <cellStyle name="Normal 3 3 6 5 5 3" xfId="39805"/>
    <cellStyle name="Normal 3 3 6 5 6" xfId="15481"/>
    <cellStyle name="Normal 3 3 6 5 6 2" xfId="45393"/>
    <cellStyle name="Normal 3 3 6 5 7" xfId="30437"/>
    <cellStyle name="Normal 3 3 6 6" xfId="621"/>
    <cellStyle name="Normal 3 3 6 6 2" xfId="9892"/>
    <cellStyle name="Normal 3 3 6 6 2 2" xfId="9893"/>
    <cellStyle name="Normal 3 3 6 6 2 2 2" xfId="9894"/>
    <cellStyle name="Normal 3 3 6 6 2 2 2 2" xfId="9895"/>
    <cellStyle name="Normal 3 3 6 6 2 2 2 2 2" xfId="27556"/>
    <cellStyle name="Normal 3 3 6 6 2 2 2 2 2 2" xfId="57468"/>
    <cellStyle name="Normal 3 3 6 6 2 2 2 2 3" xfId="39809"/>
    <cellStyle name="Normal 3 3 6 6 2 2 2 3" xfId="20078"/>
    <cellStyle name="Normal 3 3 6 6 2 2 2 3 2" xfId="49990"/>
    <cellStyle name="Normal 3 3 6 6 2 2 2 4" xfId="39808"/>
    <cellStyle name="Normal 3 3 6 6 2 2 3" xfId="9896"/>
    <cellStyle name="Normal 3 3 6 6 2 2 3 2" xfId="27555"/>
    <cellStyle name="Normal 3 3 6 6 2 2 3 2 2" xfId="57467"/>
    <cellStyle name="Normal 3 3 6 6 2 2 3 3" xfId="39810"/>
    <cellStyle name="Normal 3 3 6 6 2 2 4" xfId="20077"/>
    <cellStyle name="Normal 3 3 6 6 2 2 4 2" xfId="49989"/>
    <cellStyle name="Normal 3 3 6 6 2 2 5" xfId="39807"/>
    <cellStyle name="Normal 3 3 6 6 2 3" xfId="9897"/>
    <cellStyle name="Normal 3 3 6 6 2 3 2" xfId="9898"/>
    <cellStyle name="Normal 3 3 6 6 2 3 2 2" xfId="27557"/>
    <cellStyle name="Normal 3 3 6 6 2 3 2 2 2" xfId="57469"/>
    <cellStyle name="Normal 3 3 6 6 2 3 2 3" xfId="39812"/>
    <cellStyle name="Normal 3 3 6 6 2 3 3" xfId="20079"/>
    <cellStyle name="Normal 3 3 6 6 2 3 3 2" xfId="49991"/>
    <cellStyle name="Normal 3 3 6 6 2 3 4" xfId="39811"/>
    <cellStyle name="Normal 3 3 6 6 2 4" xfId="9899"/>
    <cellStyle name="Normal 3 3 6 6 2 4 2" xfId="27554"/>
    <cellStyle name="Normal 3 3 6 6 2 4 2 2" xfId="57466"/>
    <cellStyle name="Normal 3 3 6 6 2 4 3" xfId="39813"/>
    <cellStyle name="Normal 3 3 6 6 2 5" xfId="20076"/>
    <cellStyle name="Normal 3 3 6 6 2 5 2" xfId="49988"/>
    <cellStyle name="Normal 3 3 6 6 2 6" xfId="39806"/>
    <cellStyle name="Normal 3 3 6 6 3" xfId="9900"/>
    <cellStyle name="Normal 3 3 6 6 3 2" xfId="9901"/>
    <cellStyle name="Normal 3 3 6 6 3 2 2" xfId="9902"/>
    <cellStyle name="Normal 3 3 6 6 3 2 2 2" xfId="27559"/>
    <cellStyle name="Normal 3 3 6 6 3 2 2 2 2" xfId="57471"/>
    <cellStyle name="Normal 3 3 6 6 3 2 2 3" xfId="39816"/>
    <cellStyle name="Normal 3 3 6 6 3 2 3" xfId="20081"/>
    <cellStyle name="Normal 3 3 6 6 3 2 3 2" xfId="49993"/>
    <cellStyle name="Normal 3 3 6 6 3 2 4" xfId="39815"/>
    <cellStyle name="Normal 3 3 6 6 3 3" xfId="9903"/>
    <cellStyle name="Normal 3 3 6 6 3 3 2" xfId="27558"/>
    <cellStyle name="Normal 3 3 6 6 3 3 2 2" xfId="57470"/>
    <cellStyle name="Normal 3 3 6 6 3 3 3" xfId="39817"/>
    <cellStyle name="Normal 3 3 6 6 3 4" xfId="20080"/>
    <cellStyle name="Normal 3 3 6 6 3 4 2" xfId="49992"/>
    <cellStyle name="Normal 3 3 6 6 3 5" xfId="39814"/>
    <cellStyle name="Normal 3 3 6 6 4" xfId="9904"/>
    <cellStyle name="Normal 3 3 6 6 4 2" xfId="9905"/>
    <cellStyle name="Normal 3 3 6 6 4 2 2" xfId="27560"/>
    <cellStyle name="Normal 3 3 6 6 4 2 2 2" xfId="57472"/>
    <cellStyle name="Normal 3 3 6 6 4 2 3" xfId="39819"/>
    <cellStyle name="Normal 3 3 6 6 4 3" xfId="20082"/>
    <cellStyle name="Normal 3 3 6 6 4 3 2" xfId="49994"/>
    <cellStyle name="Normal 3 3 6 6 4 4" xfId="39818"/>
    <cellStyle name="Normal 3 3 6 6 5" xfId="9906"/>
    <cellStyle name="Normal 3 3 6 6 5 2" xfId="23084"/>
    <cellStyle name="Normal 3 3 6 6 5 2 2" xfId="52996"/>
    <cellStyle name="Normal 3 3 6 6 5 3" xfId="39820"/>
    <cellStyle name="Normal 3 3 6 6 6" xfId="15606"/>
    <cellStyle name="Normal 3 3 6 6 6 2" xfId="45518"/>
    <cellStyle name="Normal 3 3 6 6 7" xfId="30562"/>
    <cellStyle name="Normal 3 3 6 7" xfId="9907"/>
    <cellStyle name="Normal 3 3 6 7 2" xfId="9908"/>
    <cellStyle name="Normal 3 3 6 7 2 2" xfId="9909"/>
    <cellStyle name="Normal 3 3 6 7 2 2 2" xfId="9910"/>
    <cellStyle name="Normal 3 3 6 7 2 2 2 2" xfId="9911"/>
    <cellStyle name="Normal 3 3 6 7 2 2 2 2 2" xfId="27564"/>
    <cellStyle name="Normal 3 3 6 7 2 2 2 2 2 2" xfId="57476"/>
    <cellStyle name="Normal 3 3 6 7 2 2 2 2 3" xfId="39825"/>
    <cellStyle name="Normal 3 3 6 7 2 2 2 3" xfId="20086"/>
    <cellStyle name="Normal 3 3 6 7 2 2 2 3 2" xfId="49998"/>
    <cellStyle name="Normal 3 3 6 7 2 2 2 4" xfId="39824"/>
    <cellStyle name="Normal 3 3 6 7 2 2 3" xfId="9912"/>
    <cellStyle name="Normal 3 3 6 7 2 2 3 2" xfId="27563"/>
    <cellStyle name="Normal 3 3 6 7 2 2 3 2 2" xfId="57475"/>
    <cellStyle name="Normal 3 3 6 7 2 2 3 3" xfId="39826"/>
    <cellStyle name="Normal 3 3 6 7 2 2 4" xfId="20085"/>
    <cellStyle name="Normal 3 3 6 7 2 2 4 2" xfId="49997"/>
    <cellStyle name="Normal 3 3 6 7 2 2 5" xfId="39823"/>
    <cellStyle name="Normal 3 3 6 7 2 3" xfId="9913"/>
    <cellStyle name="Normal 3 3 6 7 2 3 2" xfId="9914"/>
    <cellStyle name="Normal 3 3 6 7 2 3 2 2" xfId="27565"/>
    <cellStyle name="Normal 3 3 6 7 2 3 2 2 2" xfId="57477"/>
    <cellStyle name="Normal 3 3 6 7 2 3 2 3" xfId="39828"/>
    <cellStyle name="Normal 3 3 6 7 2 3 3" xfId="20087"/>
    <cellStyle name="Normal 3 3 6 7 2 3 3 2" xfId="49999"/>
    <cellStyle name="Normal 3 3 6 7 2 3 4" xfId="39827"/>
    <cellStyle name="Normal 3 3 6 7 2 4" xfId="9915"/>
    <cellStyle name="Normal 3 3 6 7 2 4 2" xfId="27562"/>
    <cellStyle name="Normal 3 3 6 7 2 4 2 2" xfId="57474"/>
    <cellStyle name="Normal 3 3 6 7 2 4 3" xfId="39829"/>
    <cellStyle name="Normal 3 3 6 7 2 5" xfId="20084"/>
    <cellStyle name="Normal 3 3 6 7 2 5 2" xfId="49996"/>
    <cellStyle name="Normal 3 3 6 7 2 6" xfId="39822"/>
    <cellStyle name="Normal 3 3 6 7 3" xfId="9916"/>
    <cellStyle name="Normal 3 3 6 7 3 2" xfId="9917"/>
    <cellStyle name="Normal 3 3 6 7 3 2 2" xfId="9918"/>
    <cellStyle name="Normal 3 3 6 7 3 2 2 2" xfId="27567"/>
    <cellStyle name="Normal 3 3 6 7 3 2 2 2 2" xfId="57479"/>
    <cellStyle name="Normal 3 3 6 7 3 2 2 3" xfId="39832"/>
    <cellStyle name="Normal 3 3 6 7 3 2 3" xfId="20089"/>
    <cellStyle name="Normal 3 3 6 7 3 2 3 2" xfId="50001"/>
    <cellStyle name="Normal 3 3 6 7 3 2 4" xfId="39831"/>
    <cellStyle name="Normal 3 3 6 7 3 3" xfId="9919"/>
    <cellStyle name="Normal 3 3 6 7 3 3 2" xfId="27566"/>
    <cellStyle name="Normal 3 3 6 7 3 3 2 2" xfId="57478"/>
    <cellStyle name="Normal 3 3 6 7 3 3 3" xfId="39833"/>
    <cellStyle name="Normal 3 3 6 7 3 4" xfId="20088"/>
    <cellStyle name="Normal 3 3 6 7 3 4 2" xfId="50000"/>
    <cellStyle name="Normal 3 3 6 7 3 5" xfId="39830"/>
    <cellStyle name="Normal 3 3 6 7 4" xfId="9920"/>
    <cellStyle name="Normal 3 3 6 7 4 2" xfId="9921"/>
    <cellStyle name="Normal 3 3 6 7 4 2 2" xfId="27568"/>
    <cellStyle name="Normal 3 3 6 7 4 2 2 2" xfId="57480"/>
    <cellStyle name="Normal 3 3 6 7 4 2 3" xfId="39835"/>
    <cellStyle name="Normal 3 3 6 7 4 3" xfId="20090"/>
    <cellStyle name="Normal 3 3 6 7 4 3 2" xfId="50002"/>
    <cellStyle name="Normal 3 3 6 7 4 4" xfId="39834"/>
    <cellStyle name="Normal 3 3 6 7 5" xfId="9922"/>
    <cellStyle name="Normal 3 3 6 7 5 2" xfId="27561"/>
    <cellStyle name="Normal 3 3 6 7 5 2 2" xfId="57473"/>
    <cellStyle name="Normal 3 3 6 7 5 3" xfId="39836"/>
    <cellStyle name="Normal 3 3 6 7 6" xfId="20083"/>
    <cellStyle name="Normal 3 3 6 7 6 2" xfId="49995"/>
    <cellStyle name="Normal 3 3 6 7 7" xfId="39821"/>
    <cellStyle name="Normal 3 3 6 8" xfId="9923"/>
    <cellStyle name="Normal 3 3 6 8 2" xfId="9924"/>
    <cellStyle name="Normal 3 3 6 8 2 2" xfId="9925"/>
    <cellStyle name="Normal 3 3 6 8 2 2 2" xfId="9926"/>
    <cellStyle name="Normal 3 3 6 8 2 2 2 2" xfId="27571"/>
    <cellStyle name="Normal 3 3 6 8 2 2 2 2 2" xfId="57483"/>
    <cellStyle name="Normal 3 3 6 8 2 2 2 3" xfId="39840"/>
    <cellStyle name="Normal 3 3 6 8 2 2 3" xfId="20093"/>
    <cellStyle name="Normal 3 3 6 8 2 2 3 2" xfId="50005"/>
    <cellStyle name="Normal 3 3 6 8 2 2 4" xfId="39839"/>
    <cellStyle name="Normal 3 3 6 8 2 3" xfId="9927"/>
    <cellStyle name="Normal 3 3 6 8 2 3 2" xfId="27570"/>
    <cellStyle name="Normal 3 3 6 8 2 3 2 2" xfId="57482"/>
    <cellStyle name="Normal 3 3 6 8 2 3 3" xfId="39841"/>
    <cellStyle name="Normal 3 3 6 8 2 4" xfId="20092"/>
    <cellStyle name="Normal 3 3 6 8 2 4 2" xfId="50004"/>
    <cellStyle name="Normal 3 3 6 8 2 5" xfId="39838"/>
    <cellStyle name="Normal 3 3 6 8 3" xfId="9928"/>
    <cellStyle name="Normal 3 3 6 8 3 2" xfId="9929"/>
    <cellStyle name="Normal 3 3 6 8 3 2 2" xfId="27572"/>
    <cellStyle name="Normal 3 3 6 8 3 2 2 2" xfId="57484"/>
    <cellStyle name="Normal 3 3 6 8 3 2 3" xfId="39843"/>
    <cellStyle name="Normal 3 3 6 8 3 3" xfId="20094"/>
    <cellStyle name="Normal 3 3 6 8 3 3 2" xfId="50006"/>
    <cellStyle name="Normal 3 3 6 8 3 4" xfId="39842"/>
    <cellStyle name="Normal 3 3 6 8 4" xfId="9930"/>
    <cellStyle name="Normal 3 3 6 8 4 2" xfId="27569"/>
    <cellStyle name="Normal 3 3 6 8 4 2 2" xfId="57481"/>
    <cellStyle name="Normal 3 3 6 8 4 3" xfId="39844"/>
    <cellStyle name="Normal 3 3 6 8 5" xfId="20091"/>
    <cellStyle name="Normal 3 3 6 8 5 2" xfId="50003"/>
    <cellStyle name="Normal 3 3 6 8 6" xfId="39837"/>
    <cellStyle name="Normal 3 3 6 9" xfId="9931"/>
    <cellStyle name="Normal 3 3 6 9 2" xfId="9932"/>
    <cellStyle name="Normal 3 3 6 9 2 2" xfId="9933"/>
    <cellStyle name="Normal 3 3 6 9 2 2 2" xfId="9934"/>
    <cellStyle name="Normal 3 3 6 9 2 2 2 2" xfId="27575"/>
    <cellStyle name="Normal 3 3 6 9 2 2 2 2 2" xfId="57487"/>
    <cellStyle name="Normal 3 3 6 9 2 2 2 3" xfId="39848"/>
    <cellStyle name="Normal 3 3 6 9 2 2 3" xfId="20097"/>
    <cellStyle name="Normal 3 3 6 9 2 2 3 2" xfId="50009"/>
    <cellStyle name="Normal 3 3 6 9 2 2 4" xfId="39847"/>
    <cellStyle name="Normal 3 3 6 9 2 3" xfId="9935"/>
    <cellStyle name="Normal 3 3 6 9 2 3 2" xfId="27574"/>
    <cellStyle name="Normal 3 3 6 9 2 3 2 2" xfId="57486"/>
    <cellStyle name="Normal 3 3 6 9 2 3 3" xfId="39849"/>
    <cellStyle name="Normal 3 3 6 9 2 4" xfId="20096"/>
    <cellStyle name="Normal 3 3 6 9 2 4 2" xfId="50008"/>
    <cellStyle name="Normal 3 3 6 9 2 5" xfId="39846"/>
    <cellStyle name="Normal 3 3 6 9 3" xfId="9936"/>
    <cellStyle name="Normal 3 3 6 9 3 2" xfId="9937"/>
    <cellStyle name="Normal 3 3 6 9 3 2 2" xfId="27576"/>
    <cellStyle name="Normal 3 3 6 9 3 2 2 2" xfId="57488"/>
    <cellStyle name="Normal 3 3 6 9 3 2 3" xfId="39851"/>
    <cellStyle name="Normal 3 3 6 9 3 3" xfId="20098"/>
    <cellStyle name="Normal 3 3 6 9 3 3 2" xfId="50010"/>
    <cellStyle name="Normal 3 3 6 9 3 4" xfId="39850"/>
    <cellStyle name="Normal 3 3 6 9 4" xfId="9938"/>
    <cellStyle name="Normal 3 3 6 9 4 2" xfId="27573"/>
    <cellStyle name="Normal 3 3 6 9 4 2 2" xfId="57485"/>
    <cellStyle name="Normal 3 3 6 9 4 3" xfId="39852"/>
    <cellStyle name="Normal 3 3 6 9 5" xfId="20095"/>
    <cellStyle name="Normal 3 3 6 9 5 2" xfId="50007"/>
    <cellStyle name="Normal 3 3 6 9 6" xfId="39845"/>
    <cellStyle name="Normal 3 3 7" xfId="111"/>
    <cellStyle name="Normal 3 3 7 10" xfId="9939"/>
    <cellStyle name="Normal 3 3 7 10 2" xfId="9940"/>
    <cellStyle name="Normal 3 3 7 10 2 2" xfId="27577"/>
    <cellStyle name="Normal 3 3 7 10 2 2 2" xfId="57489"/>
    <cellStyle name="Normal 3 3 7 10 2 3" xfId="39854"/>
    <cellStyle name="Normal 3 3 7 10 3" xfId="20099"/>
    <cellStyle name="Normal 3 3 7 10 3 2" xfId="50011"/>
    <cellStyle name="Normal 3 3 7 10 4" xfId="39853"/>
    <cellStyle name="Normal 3 3 7 11" xfId="9941"/>
    <cellStyle name="Normal 3 3 7 11 2" xfId="22595"/>
    <cellStyle name="Normal 3 3 7 11 2 2" xfId="52507"/>
    <cellStyle name="Normal 3 3 7 11 3" xfId="39855"/>
    <cellStyle name="Normal 3 3 7 12" xfId="15117"/>
    <cellStyle name="Normal 3 3 7 12 2" xfId="45029"/>
    <cellStyle name="Normal 3 3 7 13" xfId="30073"/>
    <cellStyle name="Normal 3 3 7 14" xfId="59993"/>
    <cellStyle name="Normal 3 3 7 2" xfId="388"/>
    <cellStyle name="Normal 3 3 7 2 2" xfId="9942"/>
    <cellStyle name="Normal 3 3 7 2 2 2" xfId="9943"/>
    <cellStyle name="Normal 3 3 7 2 2 2 2" xfId="9944"/>
    <cellStyle name="Normal 3 3 7 2 2 2 2 2" xfId="9945"/>
    <cellStyle name="Normal 3 3 7 2 2 2 2 2 2" xfId="27580"/>
    <cellStyle name="Normal 3 3 7 2 2 2 2 2 2 2" xfId="57492"/>
    <cellStyle name="Normal 3 3 7 2 2 2 2 2 3" xfId="39859"/>
    <cellStyle name="Normal 3 3 7 2 2 2 2 3" xfId="20102"/>
    <cellStyle name="Normal 3 3 7 2 2 2 2 3 2" xfId="50014"/>
    <cellStyle name="Normal 3 3 7 2 2 2 2 4" xfId="39858"/>
    <cellStyle name="Normal 3 3 7 2 2 2 3" xfId="9946"/>
    <cellStyle name="Normal 3 3 7 2 2 2 3 2" xfId="27579"/>
    <cellStyle name="Normal 3 3 7 2 2 2 3 2 2" xfId="57491"/>
    <cellStyle name="Normal 3 3 7 2 2 2 3 3" xfId="39860"/>
    <cellStyle name="Normal 3 3 7 2 2 2 4" xfId="20101"/>
    <cellStyle name="Normal 3 3 7 2 2 2 4 2" xfId="50013"/>
    <cellStyle name="Normal 3 3 7 2 2 2 5" xfId="39857"/>
    <cellStyle name="Normal 3 3 7 2 2 3" xfId="9947"/>
    <cellStyle name="Normal 3 3 7 2 2 3 2" xfId="9948"/>
    <cellStyle name="Normal 3 3 7 2 2 3 2 2" xfId="27581"/>
    <cellStyle name="Normal 3 3 7 2 2 3 2 2 2" xfId="57493"/>
    <cellStyle name="Normal 3 3 7 2 2 3 2 3" xfId="39862"/>
    <cellStyle name="Normal 3 3 7 2 2 3 3" xfId="20103"/>
    <cellStyle name="Normal 3 3 7 2 2 3 3 2" xfId="50015"/>
    <cellStyle name="Normal 3 3 7 2 2 3 4" xfId="39861"/>
    <cellStyle name="Normal 3 3 7 2 2 4" xfId="9949"/>
    <cellStyle name="Normal 3 3 7 2 2 4 2" xfId="27578"/>
    <cellStyle name="Normal 3 3 7 2 2 4 2 2" xfId="57490"/>
    <cellStyle name="Normal 3 3 7 2 2 4 3" xfId="39863"/>
    <cellStyle name="Normal 3 3 7 2 2 5" xfId="20100"/>
    <cellStyle name="Normal 3 3 7 2 2 5 2" xfId="50012"/>
    <cellStyle name="Normal 3 3 7 2 2 6" xfId="39856"/>
    <cellStyle name="Normal 3 3 7 2 3" xfId="9950"/>
    <cellStyle name="Normal 3 3 7 2 3 2" xfId="9951"/>
    <cellStyle name="Normal 3 3 7 2 3 2 2" xfId="9952"/>
    <cellStyle name="Normal 3 3 7 2 3 2 2 2" xfId="9953"/>
    <cellStyle name="Normal 3 3 7 2 3 2 2 2 2" xfId="27584"/>
    <cellStyle name="Normal 3 3 7 2 3 2 2 2 2 2" xfId="57496"/>
    <cellStyle name="Normal 3 3 7 2 3 2 2 2 3" xfId="39867"/>
    <cellStyle name="Normal 3 3 7 2 3 2 2 3" xfId="20106"/>
    <cellStyle name="Normal 3 3 7 2 3 2 2 3 2" xfId="50018"/>
    <cellStyle name="Normal 3 3 7 2 3 2 2 4" xfId="39866"/>
    <cellStyle name="Normal 3 3 7 2 3 2 3" xfId="9954"/>
    <cellStyle name="Normal 3 3 7 2 3 2 3 2" xfId="27583"/>
    <cellStyle name="Normal 3 3 7 2 3 2 3 2 2" xfId="57495"/>
    <cellStyle name="Normal 3 3 7 2 3 2 3 3" xfId="39868"/>
    <cellStyle name="Normal 3 3 7 2 3 2 4" xfId="20105"/>
    <cellStyle name="Normal 3 3 7 2 3 2 4 2" xfId="50017"/>
    <cellStyle name="Normal 3 3 7 2 3 2 5" xfId="39865"/>
    <cellStyle name="Normal 3 3 7 2 3 3" xfId="9955"/>
    <cellStyle name="Normal 3 3 7 2 3 3 2" xfId="9956"/>
    <cellStyle name="Normal 3 3 7 2 3 3 2 2" xfId="27585"/>
    <cellStyle name="Normal 3 3 7 2 3 3 2 2 2" xfId="57497"/>
    <cellStyle name="Normal 3 3 7 2 3 3 2 3" xfId="39870"/>
    <cellStyle name="Normal 3 3 7 2 3 3 3" xfId="20107"/>
    <cellStyle name="Normal 3 3 7 2 3 3 3 2" xfId="50019"/>
    <cellStyle name="Normal 3 3 7 2 3 3 4" xfId="39869"/>
    <cellStyle name="Normal 3 3 7 2 3 4" xfId="9957"/>
    <cellStyle name="Normal 3 3 7 2 3 4 2" xfId="27582"/>
    <cellStyle name="Normal 3 3 7 2 3 4 2 2" xfId="57494"/>
    <cellStyle name="Normal 3 3 7 2 3 4 3" xfId="39871"/>
    <cellStyle name="Normal 3 3 7 2 3 5" xfId="20104"/>
    <cellStyle name="Normal 3 3 7 2 3 5 2" xfId="50016"/>
    <cellStyle name="Normal 3 3 7 2 3 6" xfId="39864"/>
    <cellStyle name="Normal 3 3 7 2 4" xfId="9958"/>
    <cellStyle name="Normal 3 3 7 2 4 2" xfId="9959"/>
    <cellStyle name="Normal 3 3 7 2 4 2 2" xfId="9960"/>
    <cellStyle name="Normal 3 3 7 2 4 2 2 2" xfId="27587"/>
    <cellStyle name="Normal 3 3 7 2 4 2 2 2 2" xfId="57499"/>
    <cellStyle name="Normal 3 3 7 2 4 2 2 3" xfId="39874"/>
    <cellStyle name="Normal 3 3 7 2 4 2 3" xfId="20109"/>
    <cellStyle name="Normal 3 3 7 2 4 2 3 2" xfId="50021"/>
    <cellStyle name="Normal 3 3 7 2 4 2 4" xfId="39873"/>
    <cellStyle name="Normal 3 3 7 2 4 3" xfId="9961"/>
    <cellStyle name="Normal 3 3 7 2 4 3 2" xfId="27586"/>
    <cellStyle name="Normal 3 3 7 2 4 3 2 2" xfId="57498"/>
    <cellStyle name="Normal 3 3 7 2 4 3 3" xfId="39875"/>
    <cellStyle name="Normal 3 3 7 2 4 4" xfId="20108"/>
    <cellStyle name="Normal 3 3 7 2 4 4 2" xfId="50020"/>
    <cellStyle name="Normal 3 3 7 2 4 5" xfId="39872"/>
    <cellStyle name="Normal 3 3 7 2 5" xfId="9962"/>
    <cellStyle name="Normal 3 3 7 2 5 2" xfId="9963"/>
    <cellStyle name="Normal 3 3 7 2 5 2 2" xfId="27588"/>
    <cellStyle name="Normal 3 3 7 2 5 2 2 2" xfId="57500"/>
    <cellStyle name="Normal 3 3 7 2 5 2 3" xfId="39877"/>
    <cellStyle name="Normal 3 3 7 2 5 3" xfId="20110"/>
    <cellStyle name="Normal 3 3 7 2 5 3 2" xfId="50022"/>
    <cellStyle name="Normal 3 3 7 2 5 4" xfId="39876"/>
    <cellStyle name="Normal 3 3 7 2 6" xfId="9964"/>
    <cellStyle name="Normal 3 3 7 2 6 2" xfId="22851"/>
    <cellStyle name="Normal 3 3 7 2 6 2 2" xfId="52763"/>
    <cellStyle name="Normal 3 3 7 2 6 3" xfId="39878"/>
    <cellStyle name="Normal 3 3 7 2 7" xfId="15373"/>
    <cellStyle name="Normal 3 3 7 2 7 2" xfId="45285"/>
    <cellStyle name="Normal 3 3 7 2 8" xfId="30329"/>
    <cellStyle name="Normal 3 3 7 3" xfId="262"/>
    <cellStyle name="Normal 3 3 7 3 2" xfId="9965"/>
    <cellStyle name="Normal 3 3 7 3 2 2" xfId="9966"/>
    <cellStyle name="Normal 3 3 7 3 2 2 2" xfId="9967"/>
    <cellStyle name="Normal 3 3 7 3 2 2 2 2" xfId="9968"/>
    <cellStyle name="Normal 3 3 7 3 2 2 2 2 2" xfId="27591"/>
    <cellStyle name="Normal 3 3 7 3 2 2 2 2 2 2" xfId="57503"/>
    <cellStyle name="Normal 3 3 7 3 2 2 2 2 3" xfId="39882"/>
    <cellStyle name="Normal 3 3 7 3 2 2 2 3" xfId="20113"/>
    <cellStyle name="Normal 3 3 7 3 2 2 2 3 2" xfId="50025"/>
    <cellStyle name="Normal 3 3 7 3 2 2 2 4" xfId="39881"/>
    <cellStyle name="Normal 3 3 7 3 2 2 3" xfId="9969"/>
    <cellStyle name="Normal 3 3 7 3 2 2 3 2" xfId="27590"/>
    <cellStyle name="Normal 3 3 7 3 2 2 3 2 2" xfId="57502"/>
    <cellStyle name="Normal 3 3 7 3 2 2 3 3" xfId="39883"/>
    <cellStyle name="Normal 3 3 7 3 2 2 4" xfId="20112"/>
    <cellStyle name="Normal 3 3 7 3 2 2 4 2" xfId="50024"/>
    <cellStyle name="Normal 3 3 7 3 2 2 5" xfId="39880"/>
    <cellStyle name="Normal 3 3 7 3 2 3" xfId="9970"/>
    <cellStyle name="Normal 3 3 7 3 2 3 2" xfId="9971"/>
    <cellStyle name="Normal 3 3 7 3 2 3 2 2" xfId="27592"/>
    <cellStyle name="Normal 3 3 7 3 2 3 2 2 2" xfId="57504"/>
    <cellStyle name="Normal 3 3 7 3 2 3 2 3" xfId="39885"/>
    <cellStyle name="Normal 3 3 7 3 2 3 3" xfId="20114"/>
    <cellStyle name="Normal 3 3 7 3 2 3 3 2" xfId="50026"/>
    <cellStyle name="Normal 3 3 7 3 2 3 4" xfId="39884"/>
    <cellStyle name="Normal 3 3 7 3 2 4" xfId="9972"/>
    <cellStyle name="Normal 3 3 7 3 2 4 2" xfId="27589"/>
    <cellStyle name="Normal 3 3 7 3 2 4 2 2" xfId="57501"/>
    <cellStyle name="Normal 3 3 7 3 2 4 3" xfId="39886"/>
    <cellStyle name="Normal 3 3 7 3 2 5" xfId="20111"/>
    <cellStyle name="Normal 3 3 7 3 2 5 2" xfId="50023"/>
    <cellStyle name="Normal 3 3 7 3 2 6" xfId="39879"/>
    <cellStyle name="Normal 3 3 7 3 3" xfId="9973"/>
    <cellStyle name="Normal 3 3 7 3 3 2" xfId="9974"/>
    <cellStyle name="Normal 3 3 7 3 3 2 2" xfId="9975"/>
    <cellStyle name="Normal 3 3 7 3 3 2 2 2" xfId="9976"/>
    <cellStyle name="Normal 3 3 7 3 3 2 2 2 2" xfId="27595"/>
    <cellStyle name="Normal 3 3 7 3 3 2 2 2 2 2" xfId="57507"/>
    <cellStyle name="Normal 3 3 7 3 3 2 2 2 3" xfId="39890"/>
    <cellStyle name="Normal 3 3 7 3 3 2 2 3" xfId="20117"/>
    <cellStyle name="Normal 3 3 7 3 3 2 2 3 2" xfId="50029"/>
    <cellStyle name="Normal 3 3 7 3 3 2 2 4" xfId="39889"/>
    <cellStyle name="Normal 3 3 7 3 3 2 3" xfId="9977"/>
    <cellStyle name="Normal 3 3 7 3 3 2 3 2" xfId="27594"/>
    <cellStyle name="Normal 3 3 7 3 3 2 3 2 2" xfId="57506"/>
    <cellStyle name="Normal 3 3 7 3 3 2 3 3" xfId="39891"/>
    <cellStyle name="Normal 3 3 7 3 3 2 4" xfId="20116"/>
    <cellStyle name="Normal 3 3 7 3 3 2 4 2" xfId="50028"/>
    <cellStyle name="Normal 3 3 7 3 3 2 5" xfId="39888"/>
    <cellStyle name="Normal 3 3 7 3 3 3" xfId="9978"/>
    <cellStyle name="Normal 3 3 7 3 3 3 2" xfId="9979"/>
    <cellStyle name="Normal 3 3 7 3 3 3 2 2" xfId="27596"/>
    <cellStyle name="Normal 3 3 7 3 3 3 2 2 2" xfId="57508"/>
    <cellStyle name="Normal 3 3 7 3 3 3 2 3" xfId="39893"/>
    <cellStyle name="Normal 3 3 7 3 3 3 3" xfId="20118"/>
    <cellStyle name="Normal 3 3 7 3 3 3 3 2" xfId="50030"/>
    <cellStyle name="Normal 3 3 7 3 3 3 4" xfId="39892"/>
    <cellStyle name="Normal 3 3 7 3 3 4" xfId="9980"/>
    <cellStyle name="Normal 3 3 7 3 3 4 2" xfId="27593"/>
    <cellStyle name="Normal 3 3 7 3 3 4 2 2" xfId="57505"/>
    <cellStyle name="Normal 3 3 7 3 3 4 3" xfId="39894"/>
    <cellStyle name="Normal 3 3 7 3 3 5" xfId="20115"/>
    <cellStyle name="Normal 3 3 7 3 3 5 2" xfId="50027"/>
    <cellStyle name="Normal 3 3 7 3 3 6" xfId="39887"/>
    <cellStyle name="Normal 3 3 7 3 4" xfId="9981"/>
    <cellStyle name="Normal 3 3 7 3 4 2" xfId="9982"/>
    <cellStyle name="Normal 3 3 7 3 4 2 2" xfId="9983"/>
    <cellStyle name="Normal 3 3 7 3 4 2 2 2" xfId="27598"/>
    <cellStyle name="Normal 3 3 7 3 4 2 2 2 2" xfId="57510"/>
    <cellStyle name="Normal 3 3 7 3 4 2 2 3" xfId="39897"/>
    <cellStyle name="Normal 3 3 7 3 4 2 3" xfId="20120"/>
    <cellStyle name="Normal 3 3 7 3 4 2 3 2" xfId="50032"/>
    <cellStyle name="Normal 3 3 7 3 4 2 4" xfId="39896"/>
    <cellStyle name="Normal 3 3 7 3 4 3" xfId="9984"/>
    <cellStyle name="Normal 3 3 7 3 4 3 2" xfId="27597"/>
    <cellStyle name="Normal 3 3 7 3 4 3 2 2" xfId="57509"/>
    <cellStyle name="Normal 3 3 7 3 4 3 3" xfId="39898"/>
    <cellStyle name="Normal 3 3 7 3 4 4" xfId="20119"/>
    <cellStyle name="Normal 3 3 7 3 4 4 2" xfId="50031"/>
    <cellStyle name="Normal 3 3 7 3 4 5" xfId="39895"/>
    <cellStyle name="Normal 3 3 7 3 5" xfId="9985"/>
    <cellStyle name="Normal 3 3 7 3 5 2" xfId="9986"/>
    <cellStyle name="Normal 3 3 7 3 5 2 2" xfId="27599"/>
    <cellStyle name="Normal 3 3 7 3 5 2 2 2" xfId="57511"/>
    <cellStyle name="Normal 3 3 7 3 5 2 3" xfId="39900"/>
    <cellStyle name="Normal 3 3 7 3 5 3" xfId="20121"/>
    <cellStyle name="Normal 3 3 7 3 5 3 2" xfId="50033"/>
    <cellStyle name="Normal 3 3 7 3 5 4" xfId="39899"/>
    <cellStyle name="Normal 3 3 7 3 6" xfId="9987"/>
    <cellStyle name="Normal 3 3 7 3 6 2" xfId="22726"/>
    <cellStyle name="Normal 3 3 7 3 6 2 2" xfId="52638"/>
    <cellStyle name="Normal 3 3 7 3 6 3" xfId="39901"/>
    <cellStyle name="Normal 3 3 7 3 7" xfId="15248"/>
    <cellStyle name="Normal 3 3 7 3 7 2" xfId="45160"/>
    <cellStyle name="Normal 3 3 7 3 8" xfId="30204"/>
    <cellStyle name="Normal 3 3 7 4" xfId="513"/>
    <cellStyle name="Normal 3 3 7 4 2" xfId="9988"/>
    <cellStyle name="Normal 3 3 7 4 2 2" xfId="9989"/>
    <cellStyle name="Normal 3 3 7 4 2 2 2" xfId="9990"/>
    <cellStyle name="Normal 3 3 7 4 2 2 2 2" xfId="9991"/>
    <cellStyle name="Normal 3 3 7 4 2 2 2 2 2" xfId="27602"/>
    <cellStyle name="Normal 3 3 7 4 2 2 2 2 2 2" xfId="57514"/>
    <cellStyle name="Normal 3 3 7 4 2 2 2 2 3" xfId="39905"/>
    <cellStyle name="Normal 3 3 7 4 2 2 2 3" xfId="20124"/>
    <cellStyle name="Normal 3 3 7 4 2 2 2 3 2" xfId="50036"/>
    <cellStyle name="Normal 3 3 7 4 2 2 2 4" xfId="39904"/>
    <cellStyle name="Normal 3 3 7 4 2 2 3" xfId="9992"/>
    <cellStyle name="Normal 3 3 7 4 2 2 3 2" xfId="27601"/>
    <cellStyle name="Normal 3 3 7 4 2 2 3 2 2" xfId="57513"/>
    <cellStyle name="Normal 3 3 7 4 2 2 3 3" xfId="39906"/>
    <cellStyle name="Normal 3 3 7 4 2 2 4" xfId="20123"/>
    <cellStyle name="Normal 3 3 7 4 2 2 4 2" xfId="50035"/>
    <cellStyle name="Normal 3 3 7 4 2 2 5" xfId="39903"/>
    <cellStyle name="Normal 3 3 7 4 2 3" xfId="9993"/>
    <cellStyle name="Normal 3 3 7 4 2 3 2" xfId="9994"/>
    <cellStyle name="Normal 3 3 7 4 2 3 2 2" xfId="27603"/>
    <cellStyle name="Normal 3 3 7 4 2 3 2 2 2" xfId="57515"/>
    <cellStyle name="Normal 3 3 7 4 2 3 2 3" xfId="39908"/>
    <cellStyle name="Normal 3 3 7 4 2 3 3" xfId="20125"/>
    <cellStyle name="Normal 3 3 7 4 2 3 3 2" xfId="50037"/>
    <cellStyle name="Normal 3 3 7 4 2 3 4" xfId="39907"/>
    <cellStyle name="Normal 3 3 7 4 2 4" xfId="9995"/>
    <cellStyle name="Normal 3 3 7 4 2 4 2" xfId="27600"/>
    <cellStyle name="Normal 3 3 7 4 2 4 2 2" xfId="57512"/>
    <cellStyle name="Normal 3 3 7 4 2 4 3" xfId="39909"/>
    <cellStyle name="Normal 3 3 7 4 2 5" xfId="20122"/>
    <cellStyle name="Normal 3 3 7 4 2 5 2" xfId="50034"/>
    <cellStyle name="Normal 3 3 7 4 2 6" xfId="39902"/>
    <cellStyle name="Normal 3 3 7 4 3" xfId="9996"/>
    <cellStyle name="Normal 3 3 7 4 3 2" xfId="9997"/>
    <cellStyle name="Normal 3 3 7 4 3 2 2" xfId="9998"/>
    <cellStyle name="Normal 3 3 7 4 3 2 2 2" xfId="27605"/>
    <cellStyle name="Normal 3 3 7 4 3 2 2 2 2" xfId="57517"/>
    <cellStyle name="Normal 3 3 7 4 3 2 2 3" xfId="39912"/>
    <cellStyle name="Normal 3 3 7 4 3 2 3" xfId="20127"/>
    <cellStyle name="Normal 3 3 7 4 3 2 3 2" xfId="50039"/>
    <cellStyle name="Normal 3 3 7 4 3 2 4" xfId="39911"/>
    <cellStyle name="Normal 3 3 7 4 3 3" xfId="9999"/>
    <cellStyle name="Normal 3 3 7 4 3 3 2" xfId="27604"/>
    <cellStyle name="Normal 3 3 7 4 3 3 2 2" xfId="57516"/>
    <cellStyle name="Normal 3 3 7 4 3 3 3" xfId="39913"/>
    <cellStyle name="Normal 3 3 7 4 3 4" xfId="20126"/>
    <cellStyle name="Normal 3 3 7 4 3 4 2" xfId="50038"/>
    <cellStyle name="Normal 3 3 7 4 3 5" xfId="39910"/>
    <cellStyle name="Normal 3 3 7 4 4" xfId="10000"/>
    <cellStyle name="Normal 3 3 7 4 4 2" xfId="10001"/>
    <cellStyle name="Normal 3 3 7 4 4 2 2" xfId="27606"/>
    <cellStyle name="Normal 3 3 7 4 4 2 2 2" xfId="57518"/>
    <cellStyle name="Normal 3 3 7 4 4 2 3" xfId="39915"/>
    <cellStyle name="Normal 3 3 7 4 4 3" xfId="20128"/>
    <cellStyle name="Normal 3 3 7 4 4 3 2" xfId="50040"/>
    <cellStyle name="Normal 3 3 7 4 4 4" xfId="39914"/>
    <cellStyle name="Normal 3 3 7 4 5" xfId="10002"/>
    <cellStyle name="Normal 3 3 7 4 5 2" xfId="22976"/>
    <cellStyle name="Normal 3 3 7 4 5 2 2" xfId="52888"/>
    <cellStyle name="Normal 3 3 7 4 5 3" xfId="39916"/>
    <cellStyle name="Normal 3 3 7 4 6" xfId="15498"/>
    <cellStyle name="Normal 3 3 7 4 6 2" xfId="45410"/>
    <cellStyle name="Normal 3 3 7 4 7" xfId="30454"/>
    <cellStyle name="Normal 3 3 7 5" xfId="638"/>
    <cellStyle name="Normal 3 3 7 5 2" xfId="10003"/>
    <cellStyle name="Normal 3 3 7 5 2 2" xfId="10004"/>
    <cellStyle name="Normal 3 3 7 5 2 2 2" xfId="10005"/>
    <cellStyle name="Normal 3 3 7 5 2 2 2 2" xfId="10006"/>
    <cellStyle name="Normal 3 3 7 5 2 2 2 2 2" xfId="27609"/>
    <cellStyle name="Normal 3 3 7 5 2 2 2 2 2 2" xfId="57521"/>
    <cellStyle name="Normal 3 3 7 5 2 2 2 2 3" xfId="39920"/>
    <cellStyle name="Normal 3 3 7 5 2 2 2 3" xfId="20131"/>
    <cellStyle name="Normal 3 3 7 5 2 2 2 3 2" xfId="50043"/>
    <cellStyle name="Normal 3 3 7 5 2 2 2 4" xfId="39919"/>
    <cellStyle name="Normal 3 3 7 5 2 2 3" xfId="10007"/>
    <cellStyle name="Normal 3 3 7 5 2 2 3 2" xfId="27608"/>
    <cellStyle name="Normal 3 3 7 5 2 2 3 2 2" xfId="57520"/>
    <cellStyle name="Normal 3 3 7 5 2 2 3 3" xfId="39921"/>
    <cellStyle name="Normal 3 3 7 5 2 2 4" xfId="20130"/>
    <cellStyle name="Normal 3 3 7 5 2 2 4 2" xfId="50042"/>
    <cellStyle name="Normal 3 3 7 5 2 2 5" xfId="39918"/>
    <cellStyle name="Normal 3 3 7 5 2 3" xfId="10008"/>
    <cellStyle name="Normal 3 3 7 5 2 3 2" xfId="10009"/>
    <cellStyle name="Normal 3 3 7 5 2 3 2 2" xfId="27610"/>
    <cellStyle name="Normal 3 3 7 5 2 3 2 2 2" xfId="57522"/>
    <cellStyle name="Normal 3 3 7 5 2 3 2 3" xfId="39923"/>
    <cellStyle name="Normal 3 3 7 5 2 3 3" xfId="20132"/>
    <cellStyle name="Normal 3 3 7 5 2 3 3 2" xfId="50044"/>
    <cellStyle name="Normal 3 3 7 5 2 3 4" xfId="39922"/>
    <cellStyle name="Normal 3 3 7 5 2 4" xfId="10010"/>
    <cellStyle name="Normal 3 3 7 5 2 4 2" xfId="27607"/>
    <cellStyle name="Normal 3 3 7 5 2 4 2 2" xfId="57519"/>
    <cellStyle name="Normal 3 3 7 5 2 4 3" xfId="39924"/>
    <cellStyle name="Normal 3 3 7 5 2 5" xfId="20129"/>
    <cellStyle name="Normal 3 3 7 5 2 5 2" xfId="50041"/>
    <cellStyle name="Normal 3 3 7 5 2 6" xfId="39917"/>
    <cellStyle name="Normal 3 3 7 5 3" xfId="10011"/>
    <cellStyle name="Normal 3 3 7 5 3 2" xfId="10012"/>
    <cellStyle name="Normal 3 3 7 5 3 2 2" xfId="10013"/>
    <cellStyle name="Normal 3 3 7 5 3 2 2 2" xfId="27612"/>
    <cellStyle name="Normal 3 3 7 5 3 2 2 2 2" xfId="57524"/>
    <cellStyle name="Normal 3 3 7 5 3 2 2 3" xfId="39927"/>
    <cellStyle name="Normal 3 3 7 5 3 2 3" xfId="20134"/>
    <cellStyle name="Normal 3 3 7 5 3 2 3 2" xfId="50046"/>
    <cellStyle name="Normal 3 3 7 5 3 2 4" xfId="39926"/>
    <cellStyle name="Normal 3 3 7 5 3 3" xfId="10014"/>
    <cellStyle name="Normal 3 3 7 5 3 3 2" xfId="27611"/>
    <cellStyle name="Normal 3 3 7 5 3 3 2 2" xfId="57523"/>
    <cellStyle name="Normal 3 3 7 5 3 3 3" xfId="39928"/>
    <cellStyle name="Normal 3 3 7 5 3 4" xfId="20133"/>
    <cellStyle name="Normal 3 3 7 5 3 4 2" xfId="50045"/>
    <cellStyle name="Normal 3 3 7 5 3 5" xfId="39925"/>
    <cellStyle name="Normal 3 3 7 5 4" xfId="10015"/>
    <cellStyle name="Normal 3 3 7 5 4 2" xfId="10016"/>
    <cellStyle name="Normal 3 3 7 5 4 2 2" xfId="27613"/>
    <cellStyle name="Normal 3 3 7 5 4 2 2 2" xfId="57525"/>
    <cellStyle name="Normal 3 3 7 5 4 2 3" xfId="39930"/>
    <cellStyle name="Normal 3 3 7 5 4 3" xfId="20135"/>
    <cellStyle name="Normal 3 3 7 5 4 3 2" xfId="50047"/>
    <cellStyle name="Normal 3 3 7 5 4 4" xfId="39929"/>
    <cellStyle name="Normal 3 3 7 5 5" xfId="10017"/>
    <cellStyle name="Normal 3 3 7 5 5 2" xfId="23101"/>
    <cellStyle name="Normal 3 3 7 5 5 2 2" xfId="53013"/>
    <cellStyle name="Normal 3 3 7 5 5 3" xfId="39931"/>
    <cellStyle name="Normal 3 3 7 5 6" xfId="15623"/>
    <cellStyle name="Normal 3 3 7 5 6 2" xfId="45535"/>
    <cellStyle name="Normal 3 3 7 5 7" xfId="30579"/>
    <cellStyle name="Normal 3 3 7 6" xfId="10018"/>
    <cellStyle name="Normal 3 3 7 6 2" xfId="10019"/>
    <cellStyle name="Normal 3 3 7 6 2 2" xfId="10020"/>
    <cellStyle name="Normal 3 3 7 6 2 2 2" xfId="10021"/>
    <cellStyle name="Normal 3 3 7 6 2 2 2 2" xfId="10022"/>
    <cellStyle name="Normal 3 3 7 6 2 2 2 2 2" xfId="27617"/>
    <cellStyle name="Normal 3 3 7 6 2 2 2 2 2 2" xfId="57529"/>
    <cellStyle name="Normal 3 3 7 6 2 2 2 2 3" xfId="39936"/>
    <cellStyle name="Normal 3 3 7 6 2 2 2 3" xfId="20139"/>
    <cellStyle name="Normal 3 3 7 6 2 2 2 3 2" xfId="50051"/>
    <cellStyle name="Normal 3 3 7 6 2 2 2 4" xfId="39935"/>
    <cellStyle name="Normal 3 3 7 6 2 2 3" xfId="10023"/>
    <cellStyle name="Normal 3 3 7 6 2 2 3 2" xfId="27616"/>
    <cellStyle name="Normal 3 3 7 6 2 2 3 2 2" xfId="57528"/>
    <cellStyle name="Normal 3 3 7 6 2 2 3 3" xfId="39937"/>
    <cellStyle name="Normal 3 3 7 6 2 2 4" xfId="20138"/>
    <cellStyle name="Normal 3 3 7 6 2 2 4 2" xfId="50050"/>
    <cellStyle name="Normal 3 3 7 6 2 2 5" xfId="39934"/>
    <cellStyle name="Normal 3 3 7 6 2 3" xfId="10024"/>
    <cellStyle name="Normal 3 3 7 6 2 3 2" xfId="10025"/>
    <cellStyle name="Normal 3 3 7 6 2 3 2 2" xfId="27618"/>
    <cellStyle name="Normal 3 3 7 6 2 3 2 2 2" xfId="57530"/>
    <cellStyle name="Normal 3 3 7 6 2 3 2 3" xfId="39939"/>
    <cellStyle name="Normal 3 3 7 6 2 3 3" xfId="20140"/>
    <cellStyle name="Normal 3 3 7 6 2 3 3 2" xfId="50052"/>
    <cellStyle name="Normal 3 3 7 6 2 3 4" xfId="39938"/>
    <cellStyle name="Normal 3 3 7 6 2 4" xfId="10026"/>
    <cellStyle name="Normal 3 3 7 6 2 4 2" xfId="27615"/>
    <cellStyle name="Normal 3 3 7 6 2 4 2 2" xfId="57527"/>
    <cellStyle name="Normal 3 3 7 6 2 4 3" xfId="39940"/>
    <cellStyle name="Normal 3 3 7 6 2 5" xfId="20137"/>
    <cellStyle name="Normal 3 3 7 6 2 5 2" xfId="50049"/>
    <cellStyle name="Normal 3 3 7 6 2 6" xfId="39933"/>
    <cellStyle name="Normal 3 3 7 6 3" xfId="10027"/>
    <cellStyle name="Normal 3 3 7 6 3 2" xfId="10028"/>
    <cellStyle name="Normal 3 3 7 6 3 2 2" xfId="10029"/>
    <cellStyle name="Normal 3 3 7 6 3 2 2 2" xfId="27620"/>
    <cellStyle name="Normal 3 3 7 6 3 2 2 2 2" xfId="57532"/>
    <cellStyle name="Normal 3 3 7 6 3 2 2 3" xfId="39943"/>
    <cellStyle name="Normal 3 3 7 6 3 2 3" xfId="20142"/>
    <cellStyle name="Normal 3 3 7 6 3 2 3 2" xfId="50054"/>
    <cellStyle name="Normal 3 3 7 6 3 2 4" xfId="39942"/>
    <cellStyle name="Normal 3 3 7 6 3 3" xfId="10030"/>
    <cellStyle name="Normal 3 3 7 6 3 3 2" xfId="27619"/>
    <cellStyle name="Normal 3 3 7 6 3 3 2 2" xfId="57531"/>
    <cellStyle name="Normal 3 3 7 6 3 3 3" xfId="39944"/>
    <cellStyle name="Normal 3 3 7 6 3 4" xfId="20141"/>
    <cellStyle name="Normal 3 3 7 6 3 4 2" xfId="50053"/>
    <cellStyle name="Normal 3 3 7 6 3 5" xfId="39941"/>
    <cellStyle name="Normal 3 3 7 6 4" xfId="10031"/>
    <cellStyle name="Normal 3 3 7 6 4 2" xfId="10032"/>
    <cellStyle name="Normal 3 3 7 6 4 2 2" xfId="27621"/>
    <cellStyle name="Normal 3 3 7 6 4 2 2 2" xfId="57533"/>
    <cellStyle name="Normal 3 3 7 6 4 2 3" xfId="39946"/>
    <cellStyle name="Normal 3 3 7 6 4 3" xfId="20143"/>
    <cellStyle name="Normal 3 3 7 6 4 3 2" xfId="50055"/>
    <cellStyle name="Normal 3 3 7 6 4 4" xfId="39945"/>
    <cellStyle name="Normal 3 3 7 6 5" xfId="10033"/>
    <cellStyle name="Normal 3 3 7 6 5 2" xfId="27614"/>
    <cellStyle name="Normal 3 3 7 6 5 2 2" xfId="57526"/>
    <cellStyle name="Normal 3 3 7 6 5 3" xfId="39947"/>
    <cellStyle name="Normal 3 3 7 6 6" xfId="20136"/>
    <cellStyle name="Normal 3 3 7 6 6 2" xfId="50048"/>
    <cellStyle name="Normal 3 3 7 6 7" xfId="39932"/>
    <cellStyle name="Normal 3 3 7 7" xfId="10034"/>
    <cellStyle name="Normal 3 3 7 7 2" xfId="10035"/>
    <cellStyle name="Normal 3 3 7 7 2 2" xfId="10036"/>
    <cellStyle name="Normal 3 3 7 7 2 2 2" xfId="10037"/>
    <cellStyle name="Normal 3 3 7 7 2 2 2 2" xfId="27624"/>
    <cellStyle name="Normal 3 3 7 7 2 2 2 2 2" xfId="57536"/>
    <cellStyle name="Normal 3 3 7 7 2 2 2 3" xfId="39951"/>
    <cellStyle name="Normal 3 3 7 7 2 2 3" xfId="20146"/>
    <cellStyle name="Normal 3 3 7 7 2 2 3 2" xfId="50058"/>
    <cellStyle name="Normal 3 3 7 7 2 2 4" xfId="39950"/>
    <cellStyle name="Normal 3 3 7 7 2 3" xfId="10038"/>
    <cellStyle name="Normal 3 3 7 7 2 3 2" xfId="27623"/>
    <cellStyle name="Normal 3 3 7 7 2 3 2 2" xfId="57535"/>
    <cellStyle name="Normal 3 3 7 7 2 3 3" xfId="39952"/>
    <cellStyle name="Normal 3 3 7 7 2 4" xfId="20145"/>
    <cellStyle name="Normal 3 3 7 7 2 4 2" xfId="50057"/>
    <cellStyle name="Normal 3 3 7 7 2 5" xfId="39949"/>
    <cellStyle name="Normal 3 3 7 7 3" xfId="10039"/>
    <cellStyle name="Normal 3 3 7 7 3 2" xfId="10040"/>
    <cellStyle name="Normal 3 3 7 7 3 2 2" xfId="27625"/>
    <cellStyle name="Normal 3 3 7 7 3 2 2 2" xfId="57537"/>
    <cellStyle name="Normal 3 3 7 7 3 2 3" xfId="39954"/>
    <cellStyle name="Normal 3 3 7 7 3 3" xfId="20147"/>
    <cellStyle name="Normal 3 3 7 7 3 3 2" xfId="50059"/>
    <cellStyle name="Normal 3 3 7 7 3 4" xfId="39953"/>
    <cellStyle name="Normal 3 3 7 7 4" xfId="10041"/>
    <cellStyle name="Normal 3 3 7 7 4 2" xfId="27622"/>
    <cellStyle name="Normal 3 3 7 7 4 2 2" xfId="57534"/>
    <cellStyle name="Normal 3 3 7 7 4 3" xfId="39955"/>
    <cellStyle name="Normal 3 3 7 7 5" xfId="20144"/>
    <cellStyle name="Normal 3 3 7 7 5 2" xfId="50056"/>
    <cellStyle name="Normal 3 3 7 7 6" xfId="39948"/>
    <cellStyle name="Normal 3 3 7 8" xfId="10042"/>
    <cellStyle name="Normal 3 3 7 8 2" xfId="10043"/>
    <cellStyle name="Normal 3 3 7 8 2 2" xfId="10044"/>
    <cellStyle name="Normal 3 3 7 8 2 2 2" xfId="10045"/>
    <cellStyle name="Normal 3 3 7 8 2 2 2 2" xfId="27628"/>
    <cellStyle name="Normal 3 3 7 8 2 2 2 2 2" xfId="57540"/>
    <cellStyle name="Normal 3 3 7 8 2 2 2 3" xfId="39959"/>
    <cellStyle name="Normal 3 3 7 8 2 2 3" xfId="20150"/>
    <cellStyle name="Normal 3 3 7 8 2 2 3 2" xfId="50062"/>
    <cellStyle name="Normal 3 3 7 8 2 2 4" xfId="39958"/>
    <cellStyle name="Normal 3 3 7 8 2 3" xfId="10046"/>
    <cellStyle name="Normal 3 3 7 8 2 3 2" xfId="27627"/>
    <cellStyle name="Normal 3 3 7 8 2 3 2 2" xfId="57539"/>
    <cellStyle name="Normal 3 3 7 8 2 3 3" xfId="39960"/>
    <cellStyle name="Normal 3 3 7 8 2 4" xfId="20149"/>
    <cellStyle name="Normal 3 3 7 8 2 4 2" xfId="50061"/>
    <cellStyle name="Normal 3 3 7 8 2 5" xfId="39957"/>
    <cellStyle name="Normal 3 3 7 8 3" xfId="10047"/>
    <cellStyle name="Normal 3 3 7 8 3 2" xfId="10048"/>
    <cellStyle name="Normal 3 3 7 8 3 2 2" xfId="27629"/>
    <cellStyle name="Normal 3 3 7 8 3 2 2 2" xfId="57541"/>
    <cellStyle name="Normal 3 3 7 8 3 2 3" xfId="39962"/>
    <cellStyle name="Normal 3 3 7 8 3 3" xfId="20151"/>
    <cellStyle name="Normal 3 3 7 8 3 3 2" xfId="50063"/>
    <cellStyle name="Normal 3 3 7 8 3 4" xfId="39961"/>
    <cellStyle name="Normal 3 3 7 8 4" xfId="10049"/>
    <cellStyle name="Normal 3 3 7 8 4 2" xfId="27626"/>
    <cellStyle name="Normal 3 3 7 8 4 2 2" xfId="57538"/>
    <cellStyle name="Normal 3 3 7 8 4 3" xfId="39963"/>
    <cellStyle name="Normal 3 3 7 8 5" xfId="20148"/>
    <cellStyle name="Normal 3 3 7 8 5 2" xfId="50060"/>
    <cellStyle name="Normal 3 3 7 8 6" xfId="39956"/>
    <cellStyle name="Normal 3 3 7 9" xfId="10050"/>
    <cellStyle name="Normal 3 3 7 9 2" xfId="10051"/>
    <cellStyle name="Normal 3 3 7 9 2 2" xfId="10052"/>
    <cellStyle name="Normal 3 3 7 9 2 2 2" xfId="27631"/>
    <cellStyle name="Normal 3 3 7 9 2 2 2 2" xfId="57543"/>
    <cellStyle name="Normal 3 3 7 9 2 2 3" xfId="39966"/>
    <cellStyle name="Normal 3 3 7 9 2 3" xfId="20153"/>
    <cellStyle name="Normal 3 3 7 9 2 3 2" xfId="50065"/>
    <cellStyle name="Normal 3 3 7 9 2 4" xfId="39965"/>
    <cellStyle name="Normal 3 3 7 9 3" xfId="10053"/>
    <cellStyle name="Normal 3 3 7 9 3 2" xfId="27630"/>
    <cellStyle name="Normal 3 3 7 9 3 2 2" xfId="57542"/>
    <cellStyle name="Normal 3 3 7 9 3 3" xfId="39967"/>
    <cellStyle name="Normal 3 3 7 9 4" xfId="20152"/>
    <cellStyle name="Normal 3 3 7 9 4 2" xfId="50064"/>
    <cellStyle name="Normal 3 3 7 9 5" xfId="39964"/>
    <cellStyle name="Normal 3 3 8" xfId="175"/>
    <cellStyle name="Normal 3 3 8 10" xfId="10054"/>
    <cellStyle name="Normal 3 3 8 10 2" xfId="10055"/>
    <cellStyle name="Normal 3 3 8 10 2 2" xfId="27632"/>
    <cellStyle name="Normal 3 3 8 10 2 2 2" xfId="57544"/>
    <cellStyle name="Normal 3 3 8 10 2 3" xfId="39969"/>
    <cellStyle name="Normal 3 3 8 10 3" xfId="20154"/>
    <cellStyle name="Normal 3 3 8 10 3 2" xfId="50066"/>
    <cellStyle name="Normal 3 3 8 10 4" xfId="39968"/>
    <cellStyle name="Normal 3 3 8 11" xfId="10056"/>
    <cellStyle name="Normal 3 3 8 11 2" xfId="22639"/>
    <cellStyle name="Normal 3 3 8 11 2 2" xfId="52551"/>
    <cellStyle name="Normal 3 3 8 11 3" xfId="39970"/>
    <cellStyle name="Normal 3 3 8 12" xfId="15161"/>
    <cellStyle name="Normal 3 3 8 12 2" xfId="45073"/>
    <cellStyle name="Normal 3 3 8 13" xfId="30117"/>
    <cellStyle name="Normal 3 3 8 14" xfId="60030"/>
    <cellStyle name="Normal 3 3 8 2" xfId="425"/>
    <cellStyle name="Normal 3 3 8 2 2" xfId="10057"/>
    <cellStyle name="Normal 3 3 8 2 2 2" xfId="10058"/>
    <cellStyle name="Normal 3 3 8 2 2 2 2" xfId="10059"/>
    <cellStyle name="Normal 3 3 8 2 2 2 2 2" xfId="10060"/>
    <cellStyle name="Normal 3 3 8 2 2 2 2 2 2" xfId="27635"/>
    <cellStyle name="Normal 3 3 8 2 2 2 2 2 2 2" xfId="57547"/>
    <cellStyle name="Normal 3 3 8 2 2 2 2 2 3" xfId="39974"/>
    <cellStyle name="Normal 3 3 8 2 2 2 2 3" xfId="20157"/>
    <cellStyle name="Normal 3 3 8 2 2 2 2 3 2" xfId="50069"/>
    <cellStyle name="Normal 3 3 8 2 2 2 2 4" xfId="39973"/>
    <cellStyle name="Normal 3 3 8 2 2 2 3" xfId="10061"/>
    <cellStyle name="Normal 3 3 8 2 2 2 3 2" xfId="27634"/>
    <cellStyle name="Normal 3 3 8 2 2 2 3 2 2" xfId="57546"/>
    <cellStyle name="Normal 3 3 8 2 2 2 3 3" xfId="39975"/>
    <cellStyle name="Normal 3 3 8 2 2 2 4" xfId="20156"/>
    <cellStyle name="Normal 3 3 8 2 2 2 4 2" xfId="50068"/>
    <cellStyle name="Normal 3 3 8 2 2 2 5" xfId="39972"/>
    <cellStyle name="Normal 3 3 8 2 2 3" xfId="10062"/>
    <cellStyle name="Normal 3 3 8 2 2 3 2" xfId="10063"/>
    <cellStyle name="Normal 3 3 8 2 2 3 2 2" xfId="27636"/>
    <cellStyle name="Normal 3 3 8 2 2 3 2 2 2" xfId="57548"/>
    <cellStyle name="Normal 3 3 8 2 2 3 2 3" xfId="39977"/>
    <cellStyle name="Normal 3 3 8 2 2 3 3" xfId="20158"/>
    <cellStyle name="Normal 3 3 8 2 2 3 3 2" xfId="50070"/>
    <cellStyle name="Normal 3 3 8 2 2 3 4" xfId="39976"/>
    <cellStyle name="Normal 3 3 8 2 2 4" xfId="10064"/>
    <cellStyle name="Normal 3 3 8 2 2 4 2" xfId="27633"/>
    <cellStyle name="Normal 3 3 8 2 2 4 2 2" xfId="57545"/>
    <cellStyle name="Normal 3 3 8 2 2 4 3" xfId="39978"/>
    <cellStyle name="Normal 3 3 8 2 2 5" xfId="20155"/>
    <cellStyle name="Normal 3 3 8 2 2 5 2" xfId="50067"/>
    <cellStyle name="Normal 3 3 8 2 2 6" xfId="39971"/>
    <cellStyle name="Normal 3 3 8 2 3" xfId="10065"/>
    <cellStyle name="Normal 3 3 8 2 3 2" xfId="10066"/>
    <cellStyle name="Normal 3 3 8 2 3 2 2" xfId="10067"/>
    <cellStyle name="Normal 3 3 8 2 3 2 2 2" xfId="10068"/>
    <cellStyle name="Normal 3 3 8 2 3 2 2 2 2" xfId="27639"/>
    <cellStyle name="Normal 3 3 8 2 3 2 2 2 2 2" xfId="57551"/>
    <cellStyle name="Normal 3 3 8 2 3 2 2 2 3" xfId="39982"/>
    <cellStyle name="Normal 3 3 8 2 3 2 2 3" xfId="20161"/>
    <cellStyle name="Normal 3 3 8 2 3 2 2 3 2" xfId="50073"/>
    <cellStyle name="Normal 3 3 8 2 3 2 2 4" xfId="39981"/>
    <cellStyle name="Normal 3 3 8 2 3 2 3" xfId="10069"/>
    <cellStyle name="Normal 3 3 8 2 3 2 3 2" xfId="27638"/>
    <cellStyle name="Normal 3 3 8 2 3 2 3 2 2" xfId="57550"/>
    <cellStyle name="Normal 3 3 8 2 3 2 3 3" xfId="39983"/>
    <cellStyle name="Normal 3 3 8 2 3 2 4" xfId="20160"/>
    <cellStyle name="Normal 3 3 8 2 3 2 4 2" xfId="50072"/>
    <cellStyle name="Normal 3 3 8 2 3 2 5" xfId="39980"/>
    <cellStyle name="Normal 3 3 8 2 3 3" xfId="10070"/>
    <cellStyle name="Normal 3 3 8 2 3 3 2" xfId="10071"/>
    <cellStyle name="Normal 3 3 8 2 3 3 2 2" xfId="27640"/>
    <cellStyle name="Normal 3 3 8 2 3 3 2 2 2" xfId="57552"/>
    <cellStyle name="Normal 3 3 8 2 3 3 2 3" xfId="39985"/>
    <cellStyle name="Normal 3 3 8 2 3 3 3" xfId="20162"/>
    <cellStyle name="Normal 3 3 8 2 3 3 3 2" xfId="50074"/>
    <cellStyle name="Normal 3 3 8 2 3 3 4" xfId="39984"/>
    <cellStyle name="Normal 3 3 8 2 3 4" xfId="10072"/>
    <cellStyle name="Normal 3 3 8 2 3 4 2" xfId="27637"/>
    <cellStyle name="Normal 3 3 8 2 3 4 2 2" xfId="57549"/>
    <cellStyle name="Normal 3 3 8 2 3 4 3" xfId="39986"/>
    <cellStyle name="Normal 3 3 8 2 3 5" xfId="20159"/>
    <cellStyle name="Normal 3 3 8 2 3 5 2" xfId="50071"/>
    <cellStyle name="Normal 3 3 8 2 3 6" xfId="39979"/>
    <cellStyle name="Normal 3 3 8 2 4" xfId="10073"/>
    <cellStyle name="Normal 3 3 8 2 4 2" xfId="10074"/>
    <cellStyle name="Normal 3 3 8 2 4 2 2" xfId="10075"/>
    <cellStyle name="Normal 3 3 8 2 4 2 2 2" xfId="27642"/>
    <cellStyle name="Normal 3 3 8 2 4 2 2 2 2" xfId="57554"/>
    <cellStyle name="Normal 3 3 8 2 4 2 2 3" xfId="39989"/>
    <cellStyle name="Normal 3 3 8 2 4 2 3" xfId="20164"/>
    <cellStyle name="Normal 3 3 8 2 4 2 3 2" xfId="50076"/>
    <cellStyle name="Normal 3 3 8 2 4 2 4" xfId="39988"/>
    <cellStyle name="Normal 3 3 8 2 4 3" xfId="10076"/>
    <cellStyle name="Normal 3 3 8 2 4 3 2" xfId="27641"/>
    <cellStyle name="Normal 3 3 8 2 4 3 2 2" xfId="57553"/>
    <cellStyle name="Normal 3 3 8 2 4 3 3" xfId="39990"/>
    <cellStyle name="Normal 3 3 8 2 4 4" xfId="20163"/>
    <cellStyle name="Normal 3 3 8 2 4 4 2" xfId="50075"/>
    <cellStyle name="Normal 3 3 8 2 4 5" xfId="39987"/>
    <cellStyle name="Normal 3 3 8 2 5" xfId="10077"/>
    <cellStyle name="Normal 3 3 8 2 5 2" xfId="10078"/>
    <cellStyle name="Normal 3 3 8 2 5 2 2" xfId="27643"/>
    <cellStyle name="Normal 3 3 8 2 5 2 2 2" xfId="57555"/>
    <cellStyle name="Normal 3 3 8 2 5 2 3" xfId="39992"/>
    <cellStyle name="Normal 3 3 8 2 5 3" xfId="20165"/>
    <cellStyle name="Normal 3 3 8 2 5 3 2" xfId="50077"/>
    <cellStyle name="Normal 3 3 8 2 5 4" xfId="39991"/>
    <cellStyle name="Normal 3 3 8 2 6" xfId="10079"/>
    <cellStyle name="Normal 3 3 8 2 6 2" xfId="22888"/>
    <cellStyle name="Normal 3 3 8 2 6 2 2" xfId="52800"/>
    <cellStyle name="Normal 3 3 8 2 6 3" xfId="39993"/>
    <cellStyle name="Normal 3 3 8 2 7" xfId="15410"/>
    <cellStyle name="Normal 3 3 8 2 7 2" xfId="45322"/>
    <cellStyle name="Normal 3 3 8 2 8" xfId="30366"/>
    <cellStyle name="Normal 3 3 8 3" xfId="306"/>
    <cellStyle name="Normal 3 3 8 3 2" xfId="10080"/>
    <cellStyle name="Normal 3 3 8 3 2 2" xfId="10081"/>
    <cellStyle name="Normal 3 3 8 3 2 2 2" xfId="10082"/>
    <cellStyle name="Normal 3 3 8 3 2 2 2 2" xfId="10083"/>
    <cellStyle name="Normal 3 3 8 3 2 2 2 2 2" xfId="27646"/>
    <cellStyle name="Normal 3 3 8 3 2 2 2 2 2 2" xfId="57558"/>
    <cellStyle name="Normal 3 3 8 3 2 2 2 2 3" xfId="39997"/>
    <cellStyle name="Normal 3 3 8 3 2 2 2 3" xfId="20168"/>
    <cellStyle name="Normal 3 3 8 3 2 2 2 3 2" xfId="50080"/>
    <cellStyle name="Normal 3 3 8 3 2 2 2 4" xfId="39996"/>
    <cellStyle name="Normal 3 3 8 3 2 2 3" xfId="10084"/>
    <cellStyle name="Normal 3 3 8 3 2 2 3 2" xfId="27645"/>
    <cellStyle name="Normal 3 3 8 3 2 2 3 2 2" xfId="57557"/>
    <cellStyle name="Normal 3 3 8 3 2 2 3 3" xfId="39998"/>
    <cellStyle name="Normal 3 3 8 3 2 2 4" xfId="20167"/>
    <cellStyle name="Normal 3 3 8 3 2 2 4 2" xfId="50079"/>
    <cellStyle name="Normal 3 3 8 3 2 2 5" xfId="39995"/>
    <cellStyle name="Normal 3 3 8 3 2 3" xfId="10085"/>
    <cellStyle name="Normal 3 3 8 3 2 3 2" xfId="10086"/>
    <cellStyle name="Normal 3 3 8 3 2 3 2 2" xfId="27647"/>
    <cellStyle name="Normal 3 3 8 3 2 3 2 2 2" xfId="57559"/>
    <cellStyle name="Normal 3 3 8 3 2 3 2 3" xfId="40000"/>
    <cellStyle name="Normal 3 3 8 3 2 3 3" xfId="20169"/>
    <cellStyle name="Normal 3 3 8 3 2 3 3 2" xfId="50081"/>
    <cellStyle name="Normal 3 3 8 3 2 3 4" xfId="39999"/>
    <cellStyle name="Normal 3 3 8 3 2 4" xfId="10087"/>
    <cellStyle name="Normal 3 3 8 3 2 4 2" xfId="27644"/>
    <cellStyle name="Normal 3 3 8 3 2 4 2 2" xfId="57556"/>
    <cellStyle name="Normal 3 3 8 3 2 4 3" xfId="40001"/>
    <cellStyle name="Normal 3 3 8 3 2 5" xfId="20166"/>
    <cellStyle name="Normal 3 3 8 3 2 5 2" xfId="50078"/>
    <cellStyle name="Normal 3 3 8 3 2 6" xfId="39994"/>
    <cellStyle name="Normal 3 3 8 3 3" xfId="10088"/>
    <cellStyle name="Normal 3 3 8 3 3 2" xfId="10089"/>
    <cellStyle name="Normal 3 3 8 3 3 2 2" xfId="10090"/>
    <cellStyle name="Normal 3 3 8 3 3 2 2 2" xfId="10091"/>
    <cellStyle name="Normal 3 3 8 3 3 2 2 2 2" xfId="27650"/>
    <cellStyle name="Normal 3 3 8 3 3 2 2 2 2 2" xfId="57562"/>
    <cellStyle name="Normal 3 3 8 3 3 2 2 2 3" xfId="40005"/>
    <cellStyle name="Normal 3 3 8 3 3 2 2 3" xfId="20172"/>
    <cellStyle name="Normal 3 3 8 3 3 2 2 3 2" xfId="50084"/>
    <cellStyle name="Normal 3 3 8 3 3 2 2 4" xfId="40004"/>
    <cellStyle name="Normal 3 3 8 3 3 2 3" xfId="10092"/>
    <cellStyle name="Normal 3 3 8 3 3 2 3 2" xfId="27649"/>
    <cellStyle name="Normal 3 3 8 3 3 2 3 2 2" xfId="57561"/>
    <cellStyle name="Normal 3 3 8 3 3 2 3 3" xfId="40006"/>
    <cellStyle name="Normal 3 3 8 3 3 2 4" xfId="20171"/>
    <cellStyle name="Normal 3 3 8 3 3 2 4 2" xfId="50083"/>
    <cellStyle name="Normal 3 3 8 3 3 2 5" xfId="40003"/>
    <cellStyle name="Normal 3 3 8 3 3 3" xfId="10093"/>
    <cellStyle name="Normal 3 3 8 3 3 3 2" xfId="10094"/>
    <cellStyle name="Normal 3 3 8 3 3 3 2 2" xfId="27651"/>
    <cellStyle name="Normal 3 3 8 3 3 3 2 2 2" xfId="57563"/>
    <cellStyle name="Normal 3 3 8 3 3 3 2 3" xfId="40008"/>
    <cellStyle name="Normal 3 3 8 3 3 3 3" xfId="20173"/>
    <cellStyle name="Normal 3 3 8 3 3 3 3 2" xfId="50085"/>
    <cellStyle name="Normal 3 3 8 3 3 3 4" xfId="40007"/>
    <cellStyle name="Normal 3 3 8 3 3 4" xfId="10095"/>
    <cellStyle name="Normal 3 3 8 3 3 4 2" xfId="27648"/>
    <cellStyle name="Normal 3 3 8 3 3 4 2 2" xfId="57560"/>
    <cellStyle name="Normal 3 3 8 3 3 4 3" xfId="40009"/>
    <cellStyle name="Normal 3 3 8 3 3 5" xfId="20170"/>
    <cellStyle name="Normal 3 3 8 3 3 5 2" xfId="50082"/>
    <cellStyle name="Normal 3 3 8 3 3 6" xfId="40002"/>
    <cellStyle name="Normal 3 3 8 3 4" xfId="10096"/>
    <cellStyle name="Normal 3 3 8 3 4 2" xfId="10097"/>
    <cellStyle name="Normal 3 3 8 3 4 2 2" xfId="10098"/>
    <cellStyle name="Normal 3 3 8 3 4 2 2 2" xfId="27653"/>
    <cellStyle name="Normal 3 3 8 3 4 2 2 2 2" xfId="57565"/>
    <cellStyle name="Normal 3 3 8 3 4 2 2 3" xfId="40012"/>
    <cellStyle name="Normal 3 3 8 3 4 2 3" xfId="20175"/>
    <cellStyle name="Normal 3 3 8 3 4 2 3 2" xfId="50087"/>
    <cellStyle name="Normal 3 3 8 3 4 2 4" xfId="40011"/>
    <cellStyle name="Normal 3 3 8 3 4 3" xfId="10099"/>
    <cellStyle name="Normal 3 3 8 3 4 3 2" xfId="27652"/>
    <cellStyle name="Normal 3 3 8 3 4 3 2 2" xfId="57564"/>
    <cellStyle name="Normal 3 3 8 3 4 3 3" xfId="40013"/>
    <cellStyle name="Normal 3 3 8 3 4 4" xfId="20174"/>
    <cellStyle name="Normal 3 3 8 3 4 4 2" xfId="50086"/>
    <cellStyle name="Normal 3 3 8 3 4 5" xfId="40010"/>
    <cellStyle name="Normal 3 3 8 3 5" xfId="10100"/>
    <cellStyle name="Normal 3 3 8 3 5 2" xfId="10101"/>
    <cellStyle name="Normal 3 3 8 3 5 2 2" xfId="27654"/>
    <cellStyle name="Normal 3 3 8 3 5 2 2 2" xfId="57566"/>
    <cellStyle name="Normal 3 3 8 3 5 2 3" xfId="40015"/>
    <cellStyle name="Normal 3 3 8 3 5 3" xfId="20176"/>
    <cellStyle name="Normal 3 3 8 3 5 3 2" xfId="50088"/>
    <cellStyle name="Normal 3 3 8 3 5 4" xfId="40014"/>
    <cellStyle name="Normal 3 3 8 3 6" xfId="10102"/>
    <cellStyle name="Normal 3 3 8 3 6 2" xfId="22770"/>
    <cellStyle name="Normal 3 3 8 3 6 2 2" xfId="52682"/>
    <cellStyle name="Normal 3 3 8 3 6 3" xfId="40016"/>
    <cellStyle name="Normal 3 3 8 3 7" xfId="15292"/>
    <cellStyle name="Normal 3 3 8 3 7 2" xfId="45204"/>
    <cellStyle name="Normal 3 3 8 3 8" xfId="30248"/>
    <cellStyle name="Normal 3 3 8 4" xfId="550"/>
    <cellStyle name="Normal 3 3 8 4 2" xfId="10103"/>
    <cellStyle name="Normal 3 3 8 4 2 2" xfId="10104"/>
    <cellStyle name="Normal 3 3 8 4 2 2 2" xfId="10105"/>
    <cellStyle name="Normal 3 3 8 4 2 2 2 2" xfId="10106"/>
    <cellStyle name="Normal 3 3 8 4 2 2 2 2 2" xfId="27657"/>
    <cellStyle name="Normal 3 3 8 4 2 2 2 2 2 2" xfId="57569"/>
    <cellStyle name="Normal 3 3 8 4 2 2 2 2 3" xfId="40020"/>
    <cellStyle name="Normal 3 3 8 4 2 2 2 3" xfId="20179"/>
    <cellStyle name="Normal 3 3 8 4 2 2 2 3 2" xfId="50091"/>
    <cellStyle name="Normal 3 3 8 4 2 2 2 4" xfId="40019"/>
    <cellStyle name="Normal 3 3 8 4 2 2 3" xfId="10107"/>
    <cellStyle name="Normal 3 3 8 4 2 2 3 2" xfId="27656"/>
    <cellStyle name="Normal 3 3 8 4 2 2 3 2 2" xfId="57568"/>
    <cellStyle name="Normal 3 3 8 4 2 2 3 3" xfId="40021"/>
    <cellStyle name="Normal 3 3 8 4 2 2 4" xfId="20178"/>
    <cellStyle name="Normal 3 3 8 4 2 2 4 2" xfId="50090"/>
    <cellStyle name="Normal 3 3 8 4 2 2 5" xfId="40018"/>
    <cellStyle name="Normal 3 3 8 4 2 3" xfId="10108"/>
    <cellStyle name="Normal 3 3 8 4 2 3 2" xfId="10109"/>
    <cellStyle name="Normal 3 3 8 4 2 3 2 2" xfId="27658"/>
    <cellStyle name="Normal 3 3 8 4 2 3 2 2 2" xfId="57570"/>
    <cellStyle name="Normal 3 3 8 4 2 3 2 3" xfId="40023"/>
    <cellStyle name="Normal 3 3 8 4 2 3 3" xfId="20180"/>
    <cellStyle name="Normal 3 3 8 4 2 3 3 2" xfId="50092"/>
    <cellStyle name="Normal 3 3 8 4 2 3 4" xfId="40022"/>
    <cellStyle name="Normal 3 3 8 4 2 4" xfId="10110"/>
    <cellStyle name="Normal 3 3 8 4 2 4 2" xfId="27655"/>
    <cellStyle name="Normal 3 3 8 4 2 4 2 2" xfId="57567"/>
    <cellStyle name="Normal 3 3 8 4 2 4 3" xfId="40024"/>
    <cellStyle name="Normal 3 3 8 4 2 5" xfId="20177"/>
    <cellStyle name="Normal 3 3 8 4 2 5 2" xfId="50089"/>
    <cellStyle name="Normal 3 3 8 4 2 6" xfId="40017"/>
    <cellStyle name="Normal 3 3 8 4 3" xfId="10111"/>
    <cellStyle name="Normal 3 3 8 4 3 2" xfId="10112"/>
    <cellStyle name="Normal 3 3 8 4 3 2 2" xfId="10113"/>
    <cellStyle name="Normal 3 3 8 4 3 2 2 2" xfId="27660"/>
    <cellStyle name="Normal 3 3 8 4 3 2 2 2 2" xfId="57572"/>
    <cellStyle name="Normal 3 3 8 4 3 2 2 3" xfId="40027"/>
    <cellStyle name="Normal 3 3 8 4 3 2 3" xfId="20182"/>
    <cellStyle name="Normal 3 3 8 4 3 2 3 2" xfId="50094"/>
    <cellStyle name="Normal 3 3 8 4 3 2 4" xfId="40026"/>
    <cellStyle name="Normal 3 3 8 4 3 3" xfId="10114"/>
    <cellStyle name="Normal 3 3 8 4 3 3 2" xfId="27659"/>
    <cellStyle name="Normal 3 3 8 4 3 3 2 2" xfId="57571"/>
    <cellStyle name="Normal 3 3 8 4 3 3 3" xfId="40028"/>
    <cellStyle name="Normal 3 3 8 4 3 4" xfId="20181"/>
    <cellStyle name="Normal 3 3 8 4 3 4 2" xfId="50093"/>
    <cellStyle name="Normal 3 3 8 4 3 5" xfId="40025"/>
    <cellStyle name="Normal 3 3 8 4 4" xfId="10115"/>
    <cellStyle name="Normal 3 3 8 4 4 2" xfId="10116"/>
    <cellStyle name="Normal 3 3 8 4 4 2 2" xfId="27661"/>
    <cellStyle name="Normal 3 3 8 4 4 2 2 2" xfId="57573"/>
    <cellStyle name="Normal 3 3 8 4 4 2 3" xfId="40030"/>
    <cellStyle name="Normal 3 3 8 4 4 3" xfId="20183"/>
    <cellStyle name="Normal 3 3 8 4 4 3 2" xfId="50095"/>
    <cellStyle name="Normal 3 3 8 4 4 4" xfId="40029"/>
    <cellStyle name="Normal 3 3 8 4 5" xfId="10117"/>
    <cellStyle name="Normal 3 3 8 4 5 2" xfId="23013"/>
    <cellStyle name="Normal 3 3 8 4 5 2 2" xfId="52925"/>
    <cellStyle name="Normal 3 3 8 4 5 3" xfId="40031"/>
    <cellStyle name="Normal 3 3 8 4 6" xfId="15535"/>
    <cellStyle name="Normal 3 3 8 4 6 2" xfId="45447"/>
    <cellStyle name="Normal 3 3 8 4 7" xfId="30491"/>
    <cellStyle name="Normal 3 3 8 5" xfId="675"/>
    <cellStyle name="Normal 3 3 8 5 2" xfId="10118"/>
    <cellStyle name="Normal 3 3 8 5 2 2" xfId="10119"/>
    <cellStyle name="Normal 3 3 8 5 2 2 2" xfId="10120"/>
    <cellStyle name="Normal 3 3 8 5 2 2 2 2" xfId="10121"/>
    <cellStyle name="Normal 3 3 8 5 2 2 2 2 2" xfId="27664"/>
    <cellStyle name="Normal 3 3 8 5 2 2 2 2 2 2" xfId="57576"/>
    <cellStyle name="Normal 3 3 8 5 2 2 2 2 3" xfId="40035"/>
    <cellStyle name="Normal 3 3 8 5 2 2 2 3" xfId="20186"/>
    <cellStyle name="Normal 3 3 8 5 2 2 2 3 2" xfId="50098"/>
    <cellStyle name="Normal 3 3 8 5 2 2 2 4" xfId="40034"/>
    <cellStyle name="Normal 3 3 8 5 2 2 3" xfId="10122"/>
    <cellStyle name="Normal 3 3 8 5 2 2 3 2" xfId="27663"/>
    <cellStyle name="Normal 3 3 8 5 2 2 3 2 2" xfId="57575"/>
    <cellStyle name="Normal 3 3 8 5 2 2 3 3" xfId="40036"/>
    <cellStyle name="Normal 3 3 8 5 2 2 4" xfId="20185"/>
    <cellStyle name="Normal 3 3 8 5 2 2 4 2" xfId="50097"/>
    <cellStyle name="Normal 3 3 8 5 2 2 5" xfId="40033"/>
    <cellStyle name="Normal 3 3 8 5 2 3" xfId="10123"/>
    <cellStyle name="Normal 3 3 8 5 2 3 2" xfId="10124"/>
    <cellStyle name="Normal 3 3 8 5 2 3 2 2" xfId="27665"/>
    <cellStyle name="Normal 3 3 8 5 2 3 2 2 2" xfId="57577"/>
    <cellStyle name="Normal 3 3 8 5 2 3 2 3" xfId="40038"/>
    <cellStyle name="Normal 3 3 8 5 2 3 3" xfId="20187"/>
    <cellStyle name="Normal 3 3 8 5 2 3 3 2" xfId="50099"/>
    <cellStyle name="Normal 3 3 8 5 2 3 4" xfId="40037"/>
    <cellStyle name="Normal 3 3 8 5 2 4" xfId="10125"/>
    <cellStyle name="Normal 3 3 8 5 2 4 2" xfId="27662"/>
    <cellStyle name="Normal 3 3 8 5 2 4 2 2" xfId="57574"/>
    <cellStyle name="Normal 3 3 8 5 2 4 3" xfId="40039"/>
    <cellStyle name="Normal 3 3 8 5 2 5" xfId="20184"/>
    <cellStyle name="Normal 3 3 8 5 2 5 2" xfId="50096"/>
    <cellStyle name="Normal 3 3 8 5 2 6" xfId="40032"/>
    <cellStyle name="Normal 3 3 8 5 3" xfId="10126"/>
    <cellStyle name="Normal 3 3 8 5 3 2" xfId="10127"/>
    <cellStyle name="Normal 3 3 8 5 3 2 2" xfId="10128"/>
    <cellStyle name="Normal 3 3 8 5 3 2 2 2" xfId="27667"/>
    <cellStyle name="Normal 3 3 8 5 3 2 2 2 2" xfId="57579"/>
    <cellStyle name="Normal 3 3 8 5 3 2 2 3" xfId="40042"/>
    <cellStyle name="Normal 3 3 8 5 3 2 3" xfId="20189"/>
    <cellStyle name="Normal 3 3 8 5 3 2 3 2" xfId="50101"/>
    <cellStyle name="Normal 3 3 8 5 3 2 4" xfId="40041"/>
    <cellStyle name="Normal 3 3 8 5 3 3" xfId="10129"/>
    <cellStyle name="Normal 3 3 8 5 3 3 2" xfId="27666"/>
    <cellStyle name="Normal 3 3 8 5 3 3 2 2" xfId="57578"/>
    <cellStyle name="Normal 3 3 8 5 3 3 3" xfId="40043"/>
    <cellStyle name="Normal 3 3 8 5 3 4" xfId="20188"/>
    <cellStyle name="Normal 3 3 8 5 3 4 2" xfId="50100"/>
    <cellStyle name="Normal 3 3 8 5 3 5" xfId="40040"/>
    <cellStyle name="Normal 3 3 8 5 4" xfId="10130"/>
    <cellStyle name="Normal 3 3 8 5 4 2" xfId="10131"/>
    <cellStyle name="Normal 3 3 8 5 4 2 2" xfId="27668"/>
    <cellStyle name="Normal 3 3 8 5 4 2 2 2" xfId="57580"/>
    <cellStyle name="Normal 3 3 8 5 4 2 3" xfId="40045"/>
    <cellStyle name="Normal 3 3 8 5 4 3" xfId="20190"/>
    <cellStyle name="Normal 3 3 8 5 4 3 2" xfId="50102"/>
    <cellStyle name="Normal 3 3 8 5 4 4" xfId="40044"/>
    <cellStyle name="Normal 3 3 8 5 5" xfId="10132"/>
    <cellStyle name="Normal 3 3 8 5 5 2" xfId="23138"/>
    <cellStyle name="Normal 3 3 8 5 5 2 2" xfId="53050"/>
    <cellStyle name="Normal 3 3 8 5 5 3" xfId="40046"/>
    <cellStyle name="Normal 3 3 8 5 6" xfId="15660"/>
    <cellStyle name="Normal 3 3 8 5 6 2" xfId="45572"/>
    <cellStyle name="Normal 3 3 8 5 7" xfId="30616"/>
    <cellStyle name="Normal 3 3 8 6" xfId="10133"/>
    <cellStyle name="Normal 3 3 8 6 2" xfId="10134"/>
    <cellStyle name="Normal 3 3 8 6 2 2" xfId="10135"/>
    <cellStyle name="Normal 3 3 8 6 2 2 2" xfId="10136"/>
    <cellStyle name="Normal 3 3 8 6 2 2 2 2" xfId="10137"/>
    <cellStyle name="Normal 3 3 8 6 2 2 2 2 2" xfId="27672"/>
    <cellStyle name="Normal 3 3 8 6 2 2 2 2 2 2" xfId="57584"/>
    <cellStyle name="Normal 3 3 8 6 2 2 2 2 3" xfId="40051"/>
    <cellStyle name="Normal 3 3 8 6 2 2 2 3" xfId="20194"/>
    <cellStyle name="Normal 3 3 8 6 2 2 2 3 2" xfId="50106"/>
    <cellStyle name="Normal 3 3 8 6 2 2 2 4" xfId="40050"/>
    <cellStyle name="Normal 3 3 8 6 2 2 3" xfId="10138"/>
    <cellStyle name="Normal 3 3 8 6 2 2 3 2" xfId="27671"/>
    <cellStyle name="Normal 3 3 8 6 2 2 3 2 2" xfId="57583"/>
    <cellStyle name="Normal 3 3 8 6 2 2 3 3" xfId="40052"/>
    <cellStyle name="Normal 3 3 8 6 2 2 4" xfId="20193"/>
    <cellStyle name="Normal 3 3 8 6 2 2 4 2" xfId="50105"/>
    <cellStyle name="Normal 3 3 8 6 2 2 5" xfId="40049"/>
    <cellStyle name="Normal 3 3 8 6 2 3" xfId="10139"/>
    <cellStyle name="Normal 3 3 8 6 2 3 2" xfId="10140"/>
    <cellStyle name="Normal 3 3 8 6 2 3 2 2" xfId="27673"/>
    <cellStyle name="Normal 3 3 8 6 2 3 2 2 2" xfId="57585"/>
    <cellStyle name="Normal 3 3 8 6 2 3 2 3" xfId="40054"/>
    <cellStyle name="Normal 3 3 8 6 2 3 3" xfId="20195"/>
    <cellStyle name="Normal 3 3 8 6 2 3 3 2" xfId="50107"/>
    <cellStyle name="Normal 3 3 8 6 2 3 4" xfId="40053"/>
    <cellStyle name="Normal 3 3 8 6 2 4" xfId="10141"/>
    <cellStyle name="Normal 3 3 8 6 2 4 2" xfId="27670"/>
    <cellStyle name="Normal 3 3 8 6 2 4 2 2" xfId="57582"/>
    <cellStyle name="Normal 3 3 8 6 2 4 3" xfId="40055"/>
    <cellStyle name="Normal 3 3 8 6 2 5" xfId="20192"/>
    <cellStyle name="Normal 3 3 8 6 2 5 2" xfId="50104"/>
    <cellStyle name="Normal 3 3 8 6 2 6" xfId="40048"/>
    <cellStyle name="Normal 3 3 8 6 3" xfId="10142"/>
    <cellStyle name="Normal 3 3 8 6 3 2" xfId="10143"/>
    <cellStyle name="Normal 3 3 8 6 3 2 2" xfId="10144"/>
    <cellStyle name="Normal 3 3 8 6 3 2 2 2" xfId="27675"/>
    <cellStyle name="Normal 3 3 8 6 3 2 2 2 2" xfId="57587"/>
    <cellStyle name="Normal 3 3 8 6 3 2 2 3" xfId="40058"/>
    <cellStyle name="Normal 3 3 8 6 3 2 3" xfId="20197"/>
    <cellStyle name="Normal 3 3 8 6 3 2 3 2" xfId="50109"/>
    <cellStyle name="Normal 3 3 8 6 3 2 4" xfId="40057"/>
    <cellStyle name="Normal 3 3 8 6 3 3" xfId="10145"/>
    <cellStyle name="Normal 3 3 8 6 3 3 2" xfId="27674"/>
    <cellStyle name="Normal 3 3 8 6 3 3 2 2" xfId="57586"/>
    <cellStyle name="Normal 3 3 8 6 3 3 3" xfId="40059"/>
    <cellStyle name="Normal 3 3 8 6 3 4" xfId="20196"/>
    <cellStyle name="Normal 3 3 8 6 3 4 2" xfId="50108"/>
    <cellStyle name="Normal 3 3 8 6 3 5" xfId="40056"/>
    <cellStyle name="Normal 3 3 8 6 4" xfId="10146"/>
    <cellStyle name="Normal 3 3 8 6 4 2" xfId="10147"/>
    <cellStyle name="Normal 3 3 8 6 4 2 2" xfId="27676"/>
    <cellStyle name="Normal 3 3 8 6 4 2 2 2" xfId="57588"/>
    <cellStyle name="Normal 3 3 8 6 4 2 3" xfId="40061"/>
    <cellStyle name="Normal 3 3 8 6 4 3" xfId="20198"/>
    <cellStyle name="Normal 3 3 8 6 4 3 2" xfId="50110"/>
    <cellStyle name="Normal 3 3 8 6 4 4" xfId="40060"/>
    <cellStyle name="Normal 3 3 8 6 5" xfId="10148"/>
    <cellStyle name="Normal 3 3 8 6 5 2" xfId="27669"/>
    <cellStyle name="Normal 3 3 8 6 5 2 2" xfId="57581"/>
    <cellStyle name="Normal 3 3 8 6 5 3" xfId="40062"/>
    <cellStyle name="Normal 3 3 8 6 6" xfId="20191"/>
    <cellStyle name="Normal 3 3 8 6 6 2" xfId="50103"/>
    <cellStyle name="Normal 3 3 8 6 7" xfId="40047"/>
    <cellStyle name="Normal 3 3 8 7" xfId="10149"/>
    <cellStyle name="Normal 3 3 8 7 2" xfId="10150"/>
    <cellStyle name="Normal 3 3 8 7 2 2" xfId="10151"/>
    <cellStyle name="Normal 3 3 8 7 2 2 2" xfId="10152"/>
    <cellStyle name="Normal 3 3 8 7 2 2 2 2" xfId="27679"/>
    <cellStyle name="Normal 3 3 8 7 2 2 2 2 2" xfId="57591"/>
    <cellStyle name="Normal 3 3 8 7 2 2 2 3" xfId="40066"/>
    <cellStyle name="Normal 3 3 8 7 2 2 3" xfId="20201"/>
    <cellStyle name="Normal 3 3 8 7 2 2 3 2" xfId="50113"/>
    <cellStyle name="Normal 3 3 8 7 2 2 4" xfId="40065"/>
    <cellStyle name="Normal 3 3 8 7 2 3" xfId="10153"/>
    <cellStyle name="Normal 3 3 8 7 2 3 2" xfId="27678"/>
    <cellStyle name="Normal 3 3 8 7 2 3 2 2" xfId="57590"/>
    <cellStyle name="Normal 3 3 8 7 2 3 3" xfId="40067"/>
    <cellStyle name="Normal 3 3 8 7 2 4" xfId="20200"/>
    <cellStyle name="Normal 3 3 8 7 2 4 2" xfId="50112"/>
    <cellStyle name="Normal 3 3 8 7 2 5" xfId="40064"/>
    <cellStyle name="Normal 3 3 8 7 3" xfId="10154"/>
    <cellStyle name="Normal 3 3 8 7 3 2" xfId="10155"/>
    <cellStyle name="Normal 3 3 8 7 3 2 2" xfId="27680"/>
    <cellStyle name="Normal 3 3 8 7 3 2 2 2" xfId="57592"/>
    <cellStyle name="Normal 3 3 8 7 3 2 3" xfId="40069"/>
    <cellStyle name="Normal 3 3 8 7 3 3" xfId="20202"/>
    <cellStyle name="Normal 3 3 8 7 3 3 2" xfId="50114"/>
    <cellStyle name="Normal 3 3 8 7 3 4" xfId="40068"/>
    <cellStyle name="Normal 3 3 8 7 4" xfId="10156"/>
    <cellStyle name="Normal 3 3 8 7 4 2" xfId="27677"/>
    <cellStyle name="Normal 3 3 8 7 4 2 2" xfId="57589"/>
    <cellStyle name="Normal 3 3 8 7 4 3" xfId="40070"/>
    <cellStyle name="Normal 3 3 8 7 5" xfId="20199"/>
    <cellStyle name="Normal 3 3 8 7 5 2" xfId="50111"/>
    <cellStyle name="Normal 3 3 8 7 6" xfId="40063"/>
    <cellStyle name="Normal 3 3 8 8" xfId="10157"/>
    <cellStyle name="Normal 3 3 8 8 2" xfId="10158"/>
    <cellStyle name="Normal 3 3 8 8 2 2" xfId="10159"/>
    <cellStyle name="Normal 3 3 8 8 2 2 2" xfId="10160"/>
    <cellStyle name="Normal 3 3 8 8 2 2 2 2" xfId="27683"/>
    <cellStyle name="Normal 3 3 8 8 2 2 2 2 2" xfId="57595"/>
    <cellStyle name="Normal 3 3 8 8 2 2 2 3" xfId="40074"/>
    <cellStyle name="Normal 3 3 8 8 2 2 3" xfId="20205"/>
    <cellStyle name="Normal 3 3 8 8 2 2 3 2" xfId="50117"/>
    <cellStyle name="Normal 3 3 8 8 2 2 4" xfId="40073"/>
    <cellStyle name="Normal 3 3 8 8 2 3" xfId="10161"/>
    <cellStyle name="Normal 3 3 8 8 2 3 2" xfId="27682"/>
    <cellStyle name="Normal 3 3 8 8 2 3 2 2" xfId="57594"/>
    <cellStyle name="Normal 3 3 8 8 2 3 3" xfId="40075"/>
    <cellStyle name="Normal 3 3 8 8 2 4" xfId="20204"/>
    <cellStyle name="Normal 3 3 8 8 2 4 2" xfId="50116"/>
    <cellStyle name="Normal 3 3 8 8 2 5" xfId="40072"/>
    <cellStyle name="Normal 3 3 8 8 3" xfId="10162"/>
    <cellStyle name="Normal 3 3 8 8 3 2" xfId="10163"/>
    <cellStyle name="Normal 3 3 8 8 3 2 2" xfId="27684"/>
    <cellStyle name="Normal 3 3 8 8 3 2 2 2" xfId="57596"/>
    <cellStyle name="Normal 3 3 8 8 3 2 3" xfId="40077"/>
    <cellStyle name="Normal 3 3 8 8 3 3" xfId="20206"/>
    <cellStyle name="Normal 3 3 8 8 3 3 2" xfId="50118"/>
    <cellStyle name="Normal 3 3 8 8 3 4" xfId="40076"/>
    <cellStyle name="Normal 3 3 8 8 4" xfId="10164"/>
    <cellStyle name="Normal 3 3 8 8 4 2" xfId="27681"/>
    <cellStyle name="Normal 3 3 8 8 4 2 2" xfId="57593"/>
    <cellStyle name="Normal 3 3 8 8 4 3" xfId="40078"/>
    <cellStyle name="Normal 3 3 8 8 5" xfId="20203"/>
    <cellStyle name="Normal 3 3 8 8 5 2" xfId="50115"/>
    <cellStyle name="Normal 3 3 8 8 6" xfId="40071"/>
    <cellStyle name="Normal 3 3 8 9" xfId="10165"/>
    <cellStyle name="Normal 3 3 8 9 2" xfId="10166"/>
    <cellStyle name="Normal 3 3 8 9 2 2" xfId="10167"/>
    <cellStyle name="Normal 3 3 8 9 2 2 2" xfId="27686"/>
    <cellStyle name="Normal 3 3 8 9 2 2 2 2" xfId="57598"/>
    <cellStyle name="Normal 3 3 8 9 2 2 3" xfId="40081"/>
    <cellStyle name="Normal 3 3 8 9 2 3" xfId="20208"/>
    <cellStyle name="Normal 3 3 8 9 2 3 2" xfId="50120"/>
    <cellStyle name="Normal 3 3 8 9 2 4" xfId="40080"/>
    <cellStyle name="Normal 3 3 8 9 3" xfId="10168"/>
    <cellStyle name="Normal 3 3 8 9 3 2" xfId="27685"/>
    <cellStyle name="Normal 3 3 8 9 3 2 2" xfId="57597"/>
    <cellStyle name="Normal 3 3 8 9 3 3" xfId="40082"/>
    <cellStyle name="Normal 3 3 8 9 4" xfId="20207"/>
    <cellStyle name="Normal 3 3 8 9 4 2" xfId="50119"/>
    <cellStyle name="Normal 3 3 8 9 5" xfId="40079"/>
    <cellStyle name="Normal 3 3 9" xfId="343"/>
    <cellStyle name="Normal 3 3 9 2" xfId="10169"/>
    <cellStyle name="Normal 3 3 9 2 2" xfId="10170"/>
    <cellStyle name="Normal 3 3 9 2 2 2" xfId="10171"/>
    <cellStyle name="Normal 3 3 9 2 2 2 2" xfId="10172"/>
    <cellStyle name="Normal 3 3 9 2 2 2 2 2" xfId="27689"/>
    <cellStyle name="Normal 3 3 9 2 2 2 2 2 2" xfId="57601"/>
    <cellStyle name="Normal 3 3 9 2 2 2 2 3" xfId="40086"/>
    <cellStyle name="Normal 3 3 9 2 2 2 3" xfId="20211"/>
    <cellStyle name="Normal 3 3 9 2 2 2 3 2" xfId="50123"/>
    <cellStyle name="Normal 3 3 9 2 2 2 4" xfId="40085"/>
    <cellStyle name="Normal 3 3 9 2 2 3" xfId="10173"/>
    <cellStyle name="Normal 3 3 9 2 2 3 2" xfId="27688"/>
    <cellStyle name="Normal 3 3 9 2 2 3 2 2" xfId="57600"/>
    <cellStyle name="Normal 3 3 9 2 2 3 3" xfId="40087"/>
    <cellStyle name="Normal 3 3 9 2 2 4" xfId="20210"/>
    <cellStyle name="Normal 3 3 9 2 2 4 2" xfId="50122"/>
    <cellStyle name="Normal 3 3 9 2 2 5" xfId="40084"/>
    <cellStyle name="Normal 3 3 9 2 3" xfId="10174"/>
    <cellStyle name="Normal 3 3 9 2 3 2" xfId="10175"/>
    <cellStyle name="Normal 3 3 9 2 3 2 2" xfId="27690"/>
    <cellStyle name="Normal 3 3 9 2 3 2 2 2" xfId="57602"/>
    <cellStyle name="Normal 3 3 9 2 3 2 3" xfId="40089"/>
    <cellStyle name="Normal 3 3 9 2 3 3" xfId="20212"/>
    <cellStyle name="Normal 3 3 9 2 3 3 2" xfId="50124"/>
    <cellStyle name="Normal 3 3 9 2 3 4" xfId="40088"/>
    <cellStyle name="Normal 3 3 9 2 4" xfId="10176"/>
    <cellStyle name="Normal 3 3 9 2 4 2" xfId="27687"/>
    <cellStyle name="Normal 3 3 9 2 4 2 2" xfId="57599"/>
    <cellStyle name="Normal 3 3 9 2 4 3" xfId="40090"/>
    <cellStyle name="Normal 3 3 9 2 5" xfId="20209"/>
    <cellStyle name="Normal 3 3 9 2 5 2" xfId="50121"/>
    <cellStyle name="Normal 3 3 9 2 6" xfId="40083"/>
    <cellStyle name="Normal 3 3 9 3" xfId="10177"/>
    <cellStyle name="Normal 3 3 9 3 2" xfId="10178"/>
    <cellStyle name="Normal 3 3 9 3 2 2" xfId="10179"/>
    <cellStyle name="Normal 3 3 9 3 2 2 2" xfId="10180"/>
    <cellStyle name="Normal 3 3 9 3 2 2 2 2" xfId="27693"/>
    <cellStyle name="Normal 3 3 9 3 2 2 2 2 2" xfId="57605"/>
    <cellStyle name="Normal 3 3 9 3 2 2 2 3" xfId="40094"/>
    <cellStyle name="Normal 3 3 9 3 2 2 3" xfId="20215"/>
    <cellStyle name="Normal 3 3 9 3 2 2 3 2" xfId="50127"/>
    <cellStyle name="Normal 3 3 9 3 2 2 4" xfId="40093"/>
    <cellStyle name="Normal 3 3 9 3 2 3" xfId="10181"/>
    <cellStyle name="Normal 3 3 9 3 2 3 2" xfId="27692"/>
    <cellStyle name="Normal 3 3 9 3 2 3 2 2" xfId="57604"/>
    <cellStyle name="Normal 3 3 9 3 2 3 3" xfId="40095"/>
    <cellStyle name="Normal 3 3 9 3 2 4" xfId="20214"/>
    <cellStyle name="Normal 3 3 9 3 2 4 2" xfId="50126"/>
    <cellStyle name="Normal 3 3 9 3 2 5" xfId="40092"/>
    <cellStyle name="Normal 3 3 9 3 3" xfId="10182"/>
    <cellStyle name="Normal 3 3 9 3 3 2" xfId="10183"/>
    <cellStyle name="Normal 3 3 9 3 3 2 2" xfId="27694"/>
    <cellStyle name="Normal 3 3 9 3 3 2 2 2" xfId="57606"/>
    <cellStyle name="Normal 3 3 9 3 3 2 3" xfId="40097"/>
    <cellStyle name="Normal 3 3 9 3 3 3" xfId="20216"/>
    <cellStyle name="Normal 3 3 9 3 3 3 2" xfId="50128"/>
    <cellStyle name="Normal 3 3 9 3 3 4" xfId="40096"/>
    <cellStyle name="Normal 3 3 9 3 4" xfId="10184"/>
    <cellStyle name="Normal 3 3 9 3 4 2" xfId="27691"/>
    <cellStyle name="Normal 3 3 9 3 4 2 2" xfId="57603"/>
    <cellStyle name="Normal 3 3 9 3 4 3" xfId="40098"/>
    <cellStyle name="Normal 3 3 9 3 5" xfId="20213"/>
    <cellStyle name="Normal 3 3 9 3 5 2" xfId="50125"/>
    <cellStyle name="Normal 3 3 9 3 6" xfId="40091"/>
    <cellStyle name="Normal 3 3 9 4" xfId="10185"/>
    <cellStyle name="Normal 3 3 9 4 2" xfId="10186"/>
    <cellStyle name="Normal 3 3 9 4 2 2" xfId="10187"/>
    <cellStyle name="Normal 3 3 9 4 2 2 2" xfId="27696"/>
    <cellStyle name="Normal 3 3 9 4 2 2 2 2" xfId="57608"/>
    <cellStyle name="Normal 3 3 9 4 2 2 3" xfId="40101"/>
    <cellStyle name="Normal 3 3 9 4 2 3" xfId="20218"/>
    <cellStyle name="Normal 3 3 9 4 2 3 2" xfId="50130"/>
    <cellStyle name="Normal 3 3 9 4 2 4" xfId="40100"/>
    <cellStyle name="Normal 3 3 9 4 3" xfId="10188"/>
    <cellStyle name="Normal 3 3 9 4 3 2" xfId="27695"/>
    <cellStyle name="Normal 3 3 9 4 3 2 2" xfId="57607"/>
    <cellStyle name="Normal 3 3 9 4 3 3" xfId="40102"/>
    <cellStyle name="Normal 3 3 9 4 4" xfId="20217"/>
    <cellStyle name="Normal 3 3 9 4 4 2" xfId="50129"/>
    <cellStyle name="Normal 3 3 9 4 5" xfId="40099"/>
    <cellStyle name="Normal 3 3 9 5" xfId="10189"/>
    <cellStyle name="Normal 3 3 9 5 2" xfId="10190"/>
    <cellStyle name="Normal 3 3 9 5 2 2" xfId="27697"/>
    <cellStyle name="Normal 3 3 9 5 2 2 2" xfId="57609"/>
    <cellStyle name="Normal 3 3 9 5 2 3" xfId="40104"/>
    <cellStyle name="Normal 3 3 9 5 3" xfId="20219"/>
    <cellStyle name="Normal 3 3 9 5 3 2" xfId="50131"/>
    <cellStyle name="Normal 3 3 9 5 4" xfId="40103"/>
    <cellStyle name="Normal 3 3 9 6" xfId="10191"/>
    <cellStyle name="Normal 3 3 9 6 2" xfId="22807"/>
    <cellStyle name="Normal 3 3 9 6 2 2" xfId="52719"/>
    <cellStyle name="Normal 3 3 9 6 3" xfId="40105"/>
    <cellStyle name="Normal 3 3 9 7" xfId="15329"/>
    <cellStyle name="Normal 3 3 9 7 2" xfId="45241"/>
    <cellStyle name="Normal 3 3 9 8" xfId="30285"/>
    <cellStyle name="Normal 3 4" xfId="68"/>
    <cellStyle name="Normal 3 4 10" xfId="468"/>
    <cellStyle name="Normal 3 4 10 2" xfId="10192"/>
    <cellStyle name="Normal 3 4 10 2 2" xfId="10193"/>
    <cellStyle name="Normal 3 4 10 2 2 2" xfId="10194"/>
    <cellStyle name="Normal 3 4 10 2 2 2 2" xfId="10195"/>
    <cellStyle name="Normal 3 4 10 2 2 2 2 2" xfId="27700"/>
    <cellStyle name="Normal 3 4 10 2 2 2 2 2 2" xfId="57612"/>
    <cellStyle name="Normal 3 4 10 2 2 2 2 3" xfId="40109"/>
    <cellStyle name="Normal 3 4 10 2 2 2 3" xfId="20222"/>
    <cellStyle name="Normal 3 4 10 2 2 2 3 2" xfId="50134"/>
    <cellStyle name="Normal 3 4 10 2 2 2 4" xfId="40108"/>
    <cellStyle name="Normal 3 4 10 2 2 3" xfId="10196"/>
    <cellStyle name="Normal 3 4 10 2 2 3 2" xfId="27699"/>
    <cellStyle name="Normal 3 4 10 2 2 3 2 2" xfId="57611"/>
    <cellStyle name="Normal 3 4 10 2 2 3 3" xfId="40110"/>
    <cellStyle name="Normal 3 4 10 2 2 4" xfId="20221"/>
    <cellStyle name="Normal 3 4 10 2 2 4 2" xfId="50133"/>
    <cellStyle name="Normal 3 4 10 2 2 5" xfId="40107"/>
    <cellStyle name="Normal 3 4 10 2 3" xfId="10197"/>
    <cellStyle name="Normal 3 4 10 2 3 2" xfId="10198"/>
    <cellStyle name="Normal 3 4 10 2 3 2 2" xfId="27701"/>
    <cellStyle name="Normal 3 4 10 2 3 2 2 2" xfId="57613"/>
    <cellStyle name="Normal 3 4 10 2 3 2 3" xfId="40112"/>
    <cellStyle name="Normal 3 4 10 2 3 3" xfId="20223"/>
    <cellStyle name="Normal 3 4 10 2 3 3 2" xfId="50135"/>
    <cellStyle name="Normal 3 4 10 2 3 4" xfId="40111"/>
    <cellStyle name="Normal 3 4 10 2 4" xfId="10199"/>
    <cellStyle name="Normal 3 4 10 2 4 2" xfId="27698"/>
    <cellStyle name="Normal 3 4 10 2 4 2 2" xfId="57610"/>
    <cellStyle name="Normal 3 4 10 2 4 3" xfId="40113"/>
    <cellStyle name="Normal 3 4 10 2 5" xfId="20220"/>
    <cellStyle name="Normal 3 4 10 2 5 2" xfId="50132"/>
    <cellStyle name="Normal 3 4 10 2 6" xfId="40106"/>
    <cellStyle name="Normal 3 4 10 3" xfId="10200"/>
    <cellStyle name="Normal 3 4 10 3 2" xfId="10201"/>
    <cellStyle name="Normal 3 4 10 3 2 2" xfId="10202"/>
    <cellStyle name="Normal 3 4 10 3 2 2 2" xfId="27703"/>
    <cellStyle name="Normal 3 4 10 3 2 2 2 2" xfId="57615"/>
    <cellStyle name="Normal 3 4 10 3 2 2 3" xfId="40116"/>
    <cellStyle name="Normal 3 4 10 3 2 3" xfId="20225"/>
    <cellStyle name="Normal 3 4 10 3 2 3 2" xfId="50137"/>
    <cellStyle name="Normal 3 4 10 3 2 4" xfId="40115"/>
    <cellStyle name="Normal 3 4 10 3 3" xfId="10203"/>
    <cellStyle name="Normal 3 4 10 3 3 2" xfId="27702"/>
    <cellStyle name="Normal 3 4 10 3 3 2 2" xfId="57614"/>
    <cellStyle name="Normal 3 4 10 3 3 3" xfId="40117"/>
    <cellStyle name="Normal 3 4 10 3 4" xfId="20224"/>
    <cellStyle name="Normal 3 4 10 3 4 2" xfId="50136"/>
    <cellStyle name="Normal 3 4 10 3 5" xfId="40114"/>
    <cellStyle name="Normal 3 4 10 4" xfId="10204"/>
    <cellStyle name="Normal 3 4 10 4 2" xfId="10205"/>
    <cellStyle name="Normal 3 4 10 4 2 2" xfId="27704"/>
    <cellStyle name="Normal 3 4 10 4 2 2 2" xfId="57616"/>
    <cellStyle name="Normal 3 4 10 4 2 3" xfId="40119"/>
    <cellStyle name="Normal 3 4 10 4 3" xfId="20226"/>
    <cellStyle name="Normal 3 4 10 4 3 2" xfId="50138"/>
    <cellStyle name="Normal 3 4 10 4 4" xfId="40118"/>
    <cellStyle name="Normal 3 4 10 5" xfId="10206"/>
    <cellStyle name="Normal 3 4 10 5 2" xfId="22931"/>
    <cellStyle name="Normal 3 4 10 5 2 2" xfId="52843"/>
    <cellStyle name="Normal 3 4 10 5 3" xfId="40120"/>
    <cellStyle name="Normal 3 4 10 6" xfId="15453"/>
    <cellStyle name="Normal 3 4 10 6 2" xfId="45365"/>
    <cellStyle name="Normal 3 4 10 7" xfId="30409"/>
    <cellStyle name="Normal 3 4 11" xfId="593"/>
    <cellStyle name="Normal 3 4 11 2" xfId="10207"/>
    <cellStyle name="Normal 3 4 11 2 2" xfId="10208"/>
    <cellStyle name="Normal 3 4 11 2 2 2" xfId="10209"/>
    <cellStyle name="Normal 3 4 11 2 2 2 2" xfId="10210"/>
    <cellStyle name="Normal 3 4 11 2 2 2 2 2" xfId="27707"/>
    <cellStyle name="Normal 3 4 11 2 2 2 2 2 2" xfId="57619"/>
    <cellStyle name="Normal 3 4 11 2 2 2 2 3" xfId="40124"/>
    <cellStyle name="Normal 3 4 11 2 2 2 3" xfId="20229"/>
    <cellStyle name="Normal 3 4 11 2 2 2 3 2" xfId="50141"/>
    <cellStyle name="Normal 3 4 11 2 2 2 4" xfId="40123"/>
    <cellStyle name="Normal 3 4 11 2 2 3" xfId="10211"/>
    <cellStyle name="Normal 3 4 11 2 2 3 2" xfId="27706"/>
    <cellStyle name="Normal 3 4 11 2 2 3 2 2" xfId="57618"/>
    <cellStyle name="Normal 3 4 11 2 2 3 3" xfId="40125"/>
    <cellStyle name="Normal 3 4 11 2 2 4" xfId="20228"/>
    <cellStyle name="Normal 3 4 11 2 2 4 2" xfId="50140"/>
    <cellStyle name="Normal 3 4 11 2 2 5" xfId="40122"/>
    <cellStyle name="Normal 3 4 11 2 3" xfId="10212"/>
    <cellStyle name="Normal 3 4 11 2 3 2" xfId="10213"/>
    <cellStyle name="Normal 3 4 11 2 3 2 2" xfId="27708"/>
    <cellStyle name="Normal 3 4 11 2 3 2 2 2" xfId="57620"/>
    <cellStyle name="Normal 3 4 11 2 3 2 3" xfId="40127"/>
    <cellStyle name="Normal 3 4 11 2 3 3" xfId="20230"/>
    <cellStyle name="Normal 3 4 11 2 3 3 2" xfId="50142"/>
    <cellStyle name="Normal 3 4 11 2 3 4" xfId="40126"/>
    <cellStyle name="Normal 3 4 11 2 4" xfId="10214"/>
    <cellStyle name="Normal 3 4 11 2 4 2" xfId="27705"/>
    <cellStyle name="Normal 3 4 11 2 4 2 2" xfId="57617"/>
    <cellStyle name="Normal 3 4 11 2 4 3" xfId="40128"/>
    <cellStyle name="Normal 3 4 11 2 5" xfId="20227"/>
    <cellStyle name="Normal 3 4 11 2 5 2" xfId="50139"/>
    <cellStyle name="Normal 3 4 11 2 6" xfId="40121"/>
    <cellStyle name="Normal 3 4 11 3" xfId="10215"/>
    <cellStyle name="Normal 3 4 11 3 2" xfId="10216"/>
    <cellStyle name="Normal 3 4 11 3 2 2" xfId="10217"/>
    <cellStyle name="Normal 3 4 11 3 2 2 2" xfId="27710"/>
    <cellStyle name="Normal 3 4 11 3 2 2 2 2" xfId="57622"/>
    <cellStyle name="Normal 3 4 11 3 2 2 3" xfId="40131"/>
    <cellStyle name="Normal 3 4 11 3 2 3" xfId="20232"/>
    <cellStyle name="Normal 3 4 11 3 2 3 2" xfId="50144"/>
    <cellStyle name="Normal 3 4 11 3 2 4" xfId="40130"/>
    <cellStyle name="Normal 3 4 11 3 3" xfId="10218"/>
    <cellStyle name="Normal 3 4 11 3 3 2" xfId="27709"/>
    <cellStyle name="Normal 3 4 11 3 3 2 2" xfId="57621"/>
    <cellStyle name="Normal 3 4 11 3 3 3" xfId="40132"/>
    <cellStyle name="Normal 3 4 11 3 4" xfId="20231"/>
    <cellStyle name="Normal 3 4 11 3 4 2" xfId="50143"/>
    <cellStyle name="Normal 3 4 11 3 5" xfId="40129"/>
    <cellStyle name="Normal 3 4 11 4" xfId="10219"/>
    <cellStyle name="Normal 3 4 11 4 2" xfId="10220"/>
    <cellStyle name="Normal 3 4 11 4 2 2" xfId="27711"/>
    <cellStyle name="Normal 3 4 11 4 2 2 2" xfId="57623"/>
    <cellStyle name="Normal 3 4 11 4 2 3" xfId="40134"/>
    <cellStyle name="Normal 3 4 11 4 3" xfId="20233"/>
    <cellStyle name="Normal 3 4 11 4 3 2" xfId="50145"/>
    <cellStyle name="Normal 3 4 11 4 4" xfId="40133"/>
    <cellStyle name="Normal 3 4 11 5" xfId="10221"/>
    <cellStyle name="Normal 3 4 11 5 2" xfId="23056"/>
    <cellStyle name="Normal 3 4 11 5 2 2" xfId="52968"/>
    <cellStyle name="Normal 3 4 11 5 3" xfId="40135"/>
    <cellStyle name="Normal 3 4 11 6" xfId="15578"/>
    <cellStyle name="Normal 3 4 11 6 2" xfId="45490"/>
    <cellStyle name="Normal 3 4 11 7" xfId="30534"/>
    <cellStyle name="Normal 3 4 12" xfId="10222"/>
    <cellStyle name="Normal 3 4 12 2" xfId="10223"/>
    <cellStyle name="Normal 3 4 12 2 2" xfId="10224"/>
    <cellStyle name="Normal 3 4 12 2 2 2" xfId="10225"/>
    <cellStyle name="Normal 3 4 12 2 2 2 2" xfId="10226"/>
    <cellStyle name="Normal 3 4 12 2 2 2 2 2" xfId="27715"/>
    <cellStyle name="Normal 3 4 12 2 2 2 2 2 2" xfId="57627"/>
    <cellStyle name="Normal 3 4 12 2 2 2 2 3" xfId="40140"/>
    <cellStyle name="Normal 3 4 12 2 2 2 3" xfId="20237"/>
    <cellStyle name="Normal 3 4 12 2 2 2 3 2" xfId="50149"/>
    <cellStyle name="Normal 3 4 12 2 2 2 4" xfId="40139"/>
    <cellStyle name="Normal 3 4 12 2 2 3" xfId="10227"/>
    <cellStyle name="Normal 3 4 12 2 2 3 2" xfId="27714"/>
    <cellStyle name="Normal 3 4 12 2 2 3 2 2" xfId="57626"/>
    <cellStyle name="Normal 3 4 12 2 2 3 3" xfId="40141"/>
    <cellStyle name="Normal 3 4 12 2 2 4" xfId="20236"/>
    <cellStyle name="Normal 3 4 12 2 2 4 2" xfId="50148"/>
    <cellStyle name="Normal 3 4 12 2 2 5" xfId="40138"/>
    <cellStyle name="Normal 3 4 12 2 3" xfId="10228"/>
    <cellStyle name="Normal 3 4 12 2 3 2" xfId="10229"/>
    <cellStyle name="Normal 3 4 12 2 3 2 2" xfId="27716"/>
    <cellStyle name="Normal 3 4 12 2 3 2 2 2" xfId="57628"/>
    <cellStyle name="Normal 3 4 12 2 3 2 3" xfId="40143"/>
    <cellStyle name="Normal 3 4 12 2 3 3" xfId="20238"/>
    <cellStyle name="Normal 3 4 12 2 3 3 2" xfId="50150"/>
    <cellStyle name="Normal 3 4 12 2 3 4" xfId="40142"/>
    <cellStyle name="Normal 3 4 12 2 4" xfId="10230"/>
    <cellStyle name="Normal 3 4 12 2 4 2" xfId="27713"/>
    <cellStyle name="Normal 3 4 12 2 4 2 2" xfId="57625"/>
    <cellStyle name="Normal 3 4 12 2 4 3" xfId="40144"/>
    <cellStyle name="Normal 3 4 12 2 5" xfId="20235"/>
    <cellStyle name="Normal 3 4 12 2 5 2" xfId="50147"/>
    <cellStyle name="Normal 3 4 12 2 6" xfId="40137"/>
    <cellStyle name="Normal 3 4 12 3" xfId="10231"/>
    <cellStyle name="Normal 3 4 12 3 2" xfId="10232"/>
    <cellStyle name="Normal 3 4 12 3 2 2" xfId="10233"/>
    <cellStyle name="Normal 3 4 12 3 2 2 2" xfId="27718"/>
    <cellStyle name="Normal 3 4 12 3 2 2 2 2" xfId="57630"/>
    <cellStyle name="Normal 3 4 12 3 2 2 3" xfId="40147"/>
    <cellStyle name="Normal 3 4 12 3 2 3" xfId="20240"/>
    <cellStyle name="Normal 3 4 12 3 2 3 2" xfId="50152"/>
    <cellStyle name="Normal 3 4 12 3 2 4" xfId="40146"/>
    <cellStyle name="Normal 3 4 12 3 3" xfId="10234"/>
    <cellStyle name="Normal 3 4 12 3 3 2" xfId="27717"/>
    <cellStyle name="Normal 3 4 12 3 3 2 2" xfId="57629"/>
    <cellStyle name="Normal 3 4 12 3 3 3" xfId="40148"/>
    <cellStyle name="Normal 3 4 12 3 4" xfId="20239"/>
    <cellStyle name="Normal 3 4 12 3 4 2" xfId="50151"/>
    <cellStyle name="Normal 3 4 12 3 5" xfId="40145"/>
    <cellStyle name="Normal 3 4 12 4" xfId="10235"/>
    <cellStyle name="Normal 3 4 12 4 2" xfId="10236"/>
    <cellStyle name="Normal 3 4 12 4 2 2" xfId="27719"/>
    <cellStyle name="Normal 3 4 12 4 2 2 2" xfId="57631"/>
    <cellStyle name="Normal 3 4 12 4 2 3" xfId="40150"/>
    <cellStyle name="Normal 3 4 12 4 3" xfId="20241"/>
    <cellStyle name="Normal 3 4 12 4 3 2" xfId="50153"/>
    <cellStyle name="Normal 3 4 12 4 4" xfId="40149"/>
    <cellStyle name="Normal 3 4 12 5" xfId="10237"/>
    <cellStyle name="Normal 3 4 12 5 2" xfId="27712"/>
    <cellStyle name="Normal 3 4 12 5 2 2" xfId="57624"/>
    <cellStyle name="Normal 3 4 12 5 3" xfId="40151"/>
    <cellStyle name="Normal 3 4 12 6" xfId="20234"/>
    <cellStyle name="Normal 3 4 12 6 2" xfId="50146"/>
    <cellStyle name="Normal 3 4 12 7" xfId="40136"/>
    <cellStyle name="Normal 3 4 13" xfId="10238"/>
    <cellStyle name="Normal 3 4 13 2" xfId="10239"/>
    <cellStyle name="Normal 3 4 13 2 2" xfId="10240"/>
    <cellStyle name="Normal 3 4 13 2 2 2" xfId="10241"/>
    <cellStyle name="Normal 3 4 13 2 2 2 2" xfId="27722"/>
    <cellStyle name="Normal 3 4 13 2 2 2 2 2" xfId="57634"/>
    <cellStyle name="Normal 3 4 13 2 2 2 3" xfId="40155"/>
    <cellStyle name="Normal 3 4 13 2 2 3" xfId="20244"/>
    <cellStyle name="Normal 3 4 13 2 2 3 2" xfId="50156"/>
    <cellStyle name="Normal 3 4 13 2 2 4" xfId="40154"/>
    <cellStyle name="Normal 3 4 13 2 3" xfId="10242"/>
    <cellStyle name="Normal 3 4 13 2 3 2" xfId="27721"/>
    <cellStyle name="Normal 3 4 13 2 3 2 2" xfId="57633"/>
    <cellStyle name="Normal 3 4 13 2 3 3" xfId="40156"/>
    <cellStyle name="Normal 3 4 13 2 4" xfId="20243"/>
    <cellStyle name="Normal 3 4 13 2 4 2" xfId="50155"/>
    <cellStyle name="Normal 3 4 13 2 5" xfId="40153"/>
    <cellStyle name="Normal 3 4 13 3" xfId="10243"/>
    <cellStyle name="Normal 3 4 13 3 2" xfId="10244"/>
    <cellStyle name="Normal 3 4 13 3 2 2" xfId="27723"/>
    <cellStyle name="Normal 3 4 13 3 2 2 2" xfId="57635"/>
    <cellStyle name="Normal 3 4 13 3 2 3" xfId="40158"/>
    <cellStyle name="Normal 3 4 13 3 3" xfId="20245"/>
    <cellStyle name="Normal 3 4 13 3 3 2" xfId="50157"/>
    <cellStyle name="Normal 3 4 13 3 4" xfId="40157"/>
    <cellStyle name="Normal 3 4 13 4" xfId="10245"/>
    <cellStyle name="Normal 3 4 13 4 2" xfId="27720"/>
    <cellStyle name="Normal 3 4 13 4 2 2" xfId="57632"/>
    <cellStyle name="Normal 3 4 13 4 3" xfId="40159"/>
    <cellStyle name="Normal 3 4 13 5" xfId="20242"/>
    <cellStyle name="Normal 3 4 13 5 2" xfId="50154"/>
    <cellStyle name="Normal 3 4 13 6" xfId="40152"/>
    <cellStyle name="Normal 3 4 14" xfId="10246"/>
    <cellStyle name="Normal 3 4 14 2" xfId="10247"/>
    <cellStyle name="Normal 3 4 14 2 2" xfId="10248"/>
    <cellStyle name="Normal 3 4 14 2 2 2" xfId="10249"/>
    <cellStyle name="Normal 3 4 14 2 2 2 2" xfId="27726"/>
    <cellStyle name="Normal 3 4 14 2 2 2 2 2" xfId="57638"/>
    <cellStyle name="Normal 3 4 14 2 2 2 3" xfId="40163"/>
    <cellStyle name="Normal 3 4 14 2 2 3" xfId="20248"/>
    <cellStyle name="Normal 3 4 14 2 2 3 2" xfId="50160"/>
    <cellStyle name="Normal 3 4 14 2 2 4" xfId="40162"/>
    <cellStyle name="Normal 3 4 14 2 3" xfId="10250"/>
    <cellStyle name="Normal 3 4 14 2 3 2" xfId="27725"/>
    <cellStyle name="Normal 3 4 14 2 3 2 2" xfId="57637"/>
    <cellStyle name="Normal 3 4 14 2 3 3" xfId="40164"/>
    <cellStyle name="Normal 3 4 14 2 4" xfId="20247"/>
    <cellStyle name="Normal 3 4 14 2 4 2" xfId="50159"/>
    <cellStyle name="Normal 3 4 14 2 5" xfId="40161"/>
    <cellStyle name="Normal 3 4 14 3" xfId="10251"/>
    <cellStyle name="Normal 3 4 14 3 2" xfId="10252"/>
    <cellStyle name="Normal 3 4 14 3 2 2" xfId="27727"/>
    <cellStyle name="Normal 3 4 14 3 2 2 2" xfId="57639"/>
    <cellStyle name="Normal 3 4 14 3 2 3" xfId="40166"/>
    <cellStyle name="Normal 3 4 14 3 3" xfId="20249"/>
    <cellStyle name="Normal 3 4 14 3 3 2" xfId="50161"/>
    <cellStyle name="Normal 3 4 14 3 4" xfId="40165"/>
    <cellStyle name="Normal 3 4 14 4" xfId="10253"/>
    <cellStyle name="Normal 3 4 14 4 2" xfId="27724"/>
    <cellStyle name="Normal 3 4 14 4 2 2" xfId="57636"/>
    <cellStyle name="Normal 3 4 14 4 3" xfId="40167"/>
    <cellStyle name="Normal 3 4 14 5" xfId="20246"/>
    <cellStyle name="Normal 3 4 14 5 2" xfId="50158"/>
    <cellStyle name="Normal 3 4 14 6" xfId="40160"/>
    <cellStyle name="Normal 3 4 15" xfId="10254"/>
    <cellStyle name="Normal 3 4 15 2" xfId="10255"/>
    <cellStyle name="Normal 3 4 15 2 2" xfId="10256"/>
    <cellStyle name="Normal 3 4 15 2 2 2" xfId="27729"/>
    <cellStyle name="Normal 3 4 15 2 2 2 2" xfId="57641"/>
    <cellStyle name="Normal 3 4 15 2 2 3" xfId="40170"/>
    <cellStyle name="Normal 3 4 15 2 3" xfId="20251"/>
    <cellStyle name="Normal 3 4 15 2 3 2" xfId="50163"/>
    <cellStyle name="Normal 3 4 15 2 4" xfId="40169"/>
    <cellStyle name="Normal 3 4 15 3" xfId="10257"/>
    <cellStyle name="Normal 3 4 15 3 2" xfId="27728"/>
    <cellStyle name="Normal 3 4 15 3 2 2" xfId="57640"/>
    <cellStyle name="Normal 3 4 15 3 3" xfId="40171"/>
    <cellStyle name="Normal 3 4 15 4" xfId="20250"/>
    <cellStyle name="Normal 3 4 15 4 2" xfId="50162"/>
    <cellStyle name="Normal 3 4 15 5" xfId="40168"/>
    <cellStyle name="Normal 3 4 16" xfId="10258"/>
    <cellStyle name="Normal 3 4 16 2" xfId="10259"/>
    <cellStyle name="Normal 3 4 16 2 2" xfId="27730"/>
    <cellStyle name="Normal 3 4 16 2 2 2" xfId="57642"/>
    <cellStyle name="Normal 3 4 16 2 3" xfId="40173"/>
    <cellStyle name="Normal 3 4 16 3" xfId="20252"/>
    <cellStyle name="Normal 3 4 16 3 2" xfId="50164"/>
    <cellStyle name="Normal 3 4 16 4" xfId="40172"/>
    <cellStyle name="Normal 3 4 17" xfId="10260"/>
    <cellStyle name="Normal 3 4 17 2" xfId="22558"/>
    <cellStyle name="Normal 3 4 17 2 2" xfId="52470"/>
    <cellStyle name="Normal 3 4 17 3" xfId="40174"/>
    <cellStyle name="Normal 3 4 18" xfId="15080"/>
    <cellStyle name="Normal 3 4 18 2" xfId="44992"/>
    <cellStyle name="Normal 3 4 19" xfId="30036"/>
    <cellStyle name="Normal 3 4 2" xfId="74"/>
    <cellStyle name="Normal 3 4 2 10" xfId="10261"/>
    <cellStyle name="Normal 3 4 2 10 2" xfId="10262"/>
    <cellStyle name="Normal 3 4 2 10 2 2" xfId="10263"/>
    <cellStyle name="Normal 3 4 2 10 2 2 2" xfId="10264"/>
    <cellStyle name="Normal 3 4 2 10 2 2 2 2" xfId="27733"/>
    <cellStyle name="Normal 3 4 2 10 2 2 2 2 2" xfId="57645"/>
    <cellStyle name="Normal 3 4 2 10 2 2 2 3" xfId="40178"/>
    <cellStyle name="Normal 3 4 2 10 2 2 3" xfId="20255"/>
    <cellStyle name="Normal 3 4 2 10 2 2 3 2" xfId="50167"/>
    <cellStyle name="Normal 3 4 2 10 2 2 4" xfId="40177"/>
    <cellStyle name="Normal 3 4 2 10 2 3" xfId="10265"/>
    <cellStyle name="Normal 3 4 2 10 2 3 2" xfId="27732"/>
    <cellStyle name="Normal 3 4 2 10 2 3 2 2" xfId="57644"/>
    <cellStyle name="Normal 3 4 2 10 2 3 3" xfId="40179"/>
    <cellStyle name="Normal 3 4 2 10 2 4" xfId="20254"/>
    <cellStyle name="Normal 3 4 2 10 2 4 2" xfId="50166"/>
    <cellStyle name="Normal 3 4 2 10 2 5" xfId="40176"/>
    <cellStyle name="Normal 3 4 2 10 3" xfId="10266"/>
    <cellStyle name="Normal 3 4 2 10 3 2" xfId="10267"/>
    <cellStyle name="Normal 3 4 2 10 3 2 2" xfId="27734"/>
    <cellStyle name="Normal 3 4 2 10 3 2 2 2" xfId="57646"/>
    <cellStyle name="Normal 3 4 2 10 3 2 3" xfId="40181"/>
    <cellStyle name="Normal 3 4 2 10 3 3" xfId="20256"/>
    <cellStyle name="Normal 3 4 2 10 3 3 2" xfId="50168"/>
    <cellStyle name="Normal 3 4 2 10 3 4" xfId="40180"/>
    <cellStyle name="Normal 3 4 2 10 4" xfId="10268"/>
    <cellStyle name="Normal 3 4 2 10 4 2" xfId="27731"/>
    <cellStyle name="Normal 3 4 2 10 4 2 2" xfId="57643"/>
    <cellStyle name="Normal 3 4 2 10 4 3" xfId="40182"/>
    <cellStyle name="Normal 3 4 2 10 5" xfId="20253"/>
    <cellStyle name="Normal 3 4 2 10 5 2" xfId="50165"/>
    <cellStyle name="Normal 3 4 2 10 6" xfId="40175"/>
    <cellStyle name="Normal 3 4 2 11" xfId="10269"/>
    <cellStyle name="Normal 3 4 2 11 2" xfId="10270"/>
    <cellStyle name="Normal 3 4 2 11 2 2" xfId="10271"/>
    <cellStyle name="Normal 3 4 2 11 2 2 2" xfId="10272"/>
    <cellStyle name="Normal 3 4 2 11 2 2 2 2" xfId="27737"/>
    <cellStyle name="Normal 3 4 2 11 2 2 2 2 2" xfId="57649"/>
    <cellStyle name="Normal 3 4 2 11 2 2 2 3" xfId="40186"/>
    <cellStyle name="Normal 3 4 2 11 2 2 3" xfId="20259"/>
    <cellStyle name="Normal 3 4 2 11 2 2 3 2" xfId="50171"/>
    <cellStyle name="Normal 3 4 2 11 2 2 4" xfId="40185"/>
    <cellStyle name="Normal 3 4 2 11 2 3" xfId="10273"/>
    <cellStyle name="Normal 3 4 2 11 2 3 2" xfId="27736"/>
    <cellStyle name="Normal 3 4 2 11 2 3 2 2" xfId="57648"/>
    <cellStyle name="Normal 3 4 2 11 2 3 3" xfId="40187"/>
    <cellStyle name="Normal 3 4 2 11 2 4" xfId="20258"/>
    <cellStyle name="Normal 3 4 2 11 2 4 2" xfId="50170"/>
    <cellStyle name="Normal 3 4 2 11 2 5" xfId="40184"/>
    <cellStyle name="Normal 3 4 2 11 3" xfId="10274"/>
    <cellStyle name="Normal 3 4 2 11 3 2" xfId="10275"/>
    <cellStyle name="Normal 3 4 2 11 3 2 2" xfId="27738"/>
    <cellStyle name="Normal 3 4 2 11 3 2 2 2" xfId="57650"/>
    <cellStyle name="Normal 3 4 2 11 3 2 3" xfId="40189"/>
    <cellStyle name="Normal 3 4 2 11 3 3" xfId="20260"/>
    <cellStyle name="Normal 3 4 2 11 3 3 2" xfId="50172"/>
    <cellStyle name="Normal 3 4 2 11 3 4" xfId="40188"/>
    <cellStyle name="Normal 3 4 2 11 4" xfId="10276"/>
    <cellStyle name="Normal 3 4 2 11 4 2" xfId="27735"/>
    <cellStyle name="Normal 3 4 2 11 4 2 2" xfId="57647"/>
    <cellStyle name="Normal 3 4 2 11 4 3" xfId="40190"/>
    <cellStyle name="Normal 3 4 2 11 5" xfId="20257"/>
    <cellStyle name="Normal 3 4 2 11 5 2" xfId="50169"/>
    <cellStyle name="Normal 3 4 2 11 6" xfId="40183"/>
    <cellStyle name="Normal 3 4 2 12" xfId="10277"/>
    <cellStyle name="Normal 3 4 2 12 2" xfId="10278"/>
    <cellStyle name="Normal 3 4 2 12 2 2" xfId="10279"/>
    <cellStyle name="Normal 3 4 2 12 2 2 2" xfId="27740"/>
    <cellStyle name="Normal 3 4 2 12 2 2 2 2" xfId="57652"/>
    <cellStyle name="Normal 3 4 2 12 2 2 3" xfId="40193"/>
    <cellStyle name="Normal 3 4 2 12 2 3" xfId="20262"/>
    <cellStyle name="Normal 3 4 2 12 2 3 2" xfId="50174"/>
    <cellStyle name="Normal 3 4 2 12 2 4" xfId="40192"/>
    <cellStyle name="Normal 3 4 2 12 3" xfId="10280"/>
    <cellStyle name="Normal 3 4 2 12 3 2" xfId="27739"/>
    <cellStyle name="Normal 3 4 2 12 3 2 2" xfId="57651"/>
    <cellStyle name="Normal 3 4 2 12 3 3" xfId="40194"/>
    <cellStyle name="Normal 3 4 2 12 4" xfId="20261"/>
    <cellStyle name="Normal 3 4 2 12 4 2" xfId="50173"/>
    <cellStyle name="Normal 3 4 2 12 5" xfId="40191"/>
    <cellStyle name="Normal 3 4 2 13" xfId="10281"/>
    <cellStyle name="Normal 3 4 2 13 2" xfId="10282"/>
    <cellStyle name="Normal 3 4 2 13 2 2" xfId="27741"/>
    <cellStyle name="Normal 3 4 2 13 2 2 2" xfId="57653"/>
    <cellStyle name="Normal 3 4 2 13 2 3" xfId="40196"/>
    <cellStyle name="Normal 3 4 2 13 3" xfId="20263"/>
    <cellStyle name="Normal 3 4 2 13 3 2" xfId="50175"/>
    <cellStyle name="Normal 3 4 2 13 4" xfId="40195"/>
    <cellStyle name="Normal 3 4 2 14" xfId="10283"/>
    <cellStyle name="Normal 3 4 2 14 2" xfId="22564"/>
    <cellStyle name="Normal 3 4 2 14 2 2" xfId="52476"/>
    <cellStyle name="Normal 3 4 2 14 3" xfId="40197"/>
    <cellStyle name="Normal 3 4 2 15" xfId="15086"/>
    <cellStyle name="Normal 3 4 2 15 2" xfId="44998"/>
    <cellStyle name="Normal 3 4 2 16" xfId="30042"/>
    <cellStyle name="Normal 3 4 2 17" xfId="59976"/>
    <cellStyle name="Normal 3 4 2 2" xfId="98"/>
    <cellStyle name="Normal 3 4 2 2 10" xfId="10284"/>
    <cellStyle name="Normal 3 4 2 2 10 2" xfId="10285"/>
    <cellStyle name="Normal 3 4 2 2 10 2 2" xfId="10286"/>
    <cellStyle name="Normal 3 4 2 2 10 2 2 2" xfId="10287"/>
    <cellStyle name="Normal 3 4 2 2 10 2 2 2 2" xfId="27744"/>
    <cellStyle name="Normal 3 4 2 2 10 2 2 2 2 2" xfId="57656"/>
    <cellStyle name="Normal 3 4 2 2 10 2 2 2 3" xfId="40201"/>
    <cellStyle name="Normal 3 4 2 2 10 2 2 3" xfId="20266"/>
    <cellStyle name="Normal 3 4 2 2 10 2 2 3 2" xfId="50178"/>
    <cellStyle name="Normal 3 4 2 2 10 2 2 4" xfId="40200"/>
    <cellStyle name="Normal 3 4 2 2 10 2 3" xfId="10288"/>
    <cellStyle name="Normal 3 4 2 2 10 2 3 2" xfId="27743"/>
    <cellStyle name="Normal 3 4 2 2 10 2 3 2 2" xfId="57655"/>
    <cellStyle name="Normal 3 4 2 2 10 2 3 3" xfId="40202"/>
    <cellStyle name="Normal 3 4 2 2 10 2 4" xfId="20265"/>
    <cellStyle name="Normal 3 4 2 2 10 2 4 2" xfId="50177"/>
    <cellStyle name="Normal 3 4 2 2 10 2 5" xfId="40199"/>
    <cellStyle name="Normal 3 4 2 2 10 3" xfId="10289"/>
    <cellStyle name="Normal 3 4 2 2 10 3 2" xfId="10290"/>
    <cellStyle name="Normal 3 4 2 2 10 3 2 2" xfId="27745"/>
    <cellStyle name="Normal 3 4 2 2 10 3 2 2 2" xfId="57657"/>
    <cellStyle name="Normal 3 4 2 2 10 3 2 3" xfId="40204"/>
    <cellStyle name="Normal 3 4 2 2 10 3 3" xfId="20267"/>
    <cellStyle name="Normal 3 4 2 2 10 3 3 2" xfId="50179"/>
    <cellStyle name="Normal 3 4 2 2 10 3 4" xfId="40203"/>
    <cellStyle name="Normal 3 4 2 2 10 4" xfId="10291"/>
    <cellStyle name="Normal 3 4 2 2 10 4 2" xfId="27742"/>
    <cellStyle name="Normal 3 4 2 2 10 4 2 2" xfId="57654"/>
    <cellStyle name="Normal 3 4 2 2 10 4 3" xfId="40205"/>
    <cellStyle name="Normal 3 4 2 2 10 5" xfId="20264"/>
    <cellStyle name="Normal 3 4 2 2 10 5 2" xfId="50176"/>
    <cellStyle name="Normal 3 4 2 2 10 6" xfId="40198"/>
    <cellStyle name="Normal 3 4 2 2 11" xfId="10292"/>
    <cellStyle name="Normal 3 4 2 2 11 2" xfId="10293"/>
    <cellStyle name="Normal 3 4 2 2 11 2 2" xfId="10294"/>
    <cellStyle name="Normal 3 4 2 2 11 2 2 2" xfId="27747"/>
    <cellStyle name="Normal 3 4 2 2 11 2 2 2 2" xfId="57659"/>
    <cellStyle name="Normal 3 4 2 2 11 2 2 3" xfId="40208"/>
    <cellStyle name="Normal 3 4 2 2 11 2 3" xfId="20269"/>
    <cellStyle name="Normal 3 4 2 2 11 2 3 2" xfId="50181"/>
    <cellStyle name="Normal 3 4 2 2 11 2 4" xfId="40207"/>
    <cellStyle name="Normal 3 4 2 2 11 3" xfId="10295"/>
    <cellStyle name="Normal 3 4 2 2 11 3 2" xfId="27746"/>
    <cellStyle name="Normal 3 4 2 2 11 3 2 2" xfId="57658"/>
    <cellStyle name="Normal 3 4 2 2 11 3 3" xfId="40209"/>
    <cellStyle name="Normal 3 4 2 2 11 4" xfId="20268"/>
    <cellStyle name="Normal 3 4 2 2 11 4 2" xfId="50180"/>
    <cellStyle name="Normal 3 4 2 2 11 5" xfId="40206"/>
    <cellStyle name="Normal 3 4 2 2 12" xfId="10296"/>
    <cellStyle name="Normal 3 4 2 2 12 2" xfId="10297"/>
    <cellStyle name="Normal 3 4 2 2 12 2 2" xfId="27748"/>
    <cellStyle name="Normal 3 4 2 2 12 2 2 2" xfId="57660"/>
    <cellStyle name="Normal 3 4 2 2 12 2 3" xfId="40211"/>
    <cellStyle name="Normal 3 4 2 2 12 3" xfId="20270"/>
    <cellStyle name="Normal 3 4 2 2 12 3 2" xfId="50182"/>
    <cellStyle name="Normal 3 4 2 2 12 4" xfId="40210"/>
    <cellStyle name="Normal 3 4 2 2 13" xfId="10298"/>
    <cellStyle name="Normal 3 4 2 2 13 2" xfId="22588"/>
    <cellStyle name="Normal 3 4 2 2 13 2 2" xfId="52500"/>
    <cellStyle name="Normal 3 4 2 2 13 3" xfId="40212"/>
    <cellStyle name="Normal 3 4 2 2 14" xfId="15110"/>
    <cellStyle name="Normal 3 4 2 2 14 2" xfId="45022"/>
    <cellStyle name="Normal 3 4 2 2 15" xfId="30066"/>
    <cellStyle name="Normal 3 4 2 2 16" xfId="59977"/>
    <cellStyle name="Normal 3 4 2 2 2" xfId="160"/>
    <cellStyle name="Normal 3 4 2 2 2 10" xfId="10299"/>
    <cellStyle name="Normal 3 4 2 2 2 10 2" xfId="10300"/>
    <cellStyle name="Normal 3 4 2 2 2 10 2 2" xfId="27749"/>
    <cellStyle name="Normal 3 4 2 2 2 10 2 2 2" xfId="57661"/>
    <cellStyle name="Normal 3 4 2 2 2 10 2 3" xfId="40214"/>
    <cellStyle name="Normal 3 4 2 2 2 10 3" xfId="20271"/>
    <cellStyle name="Normal 3 4 2 2 2 10 3 2" xfId="50183"/>
    <cellStyle name="Normal 3 4 2 2 2 10 4" xfId="40213"/>
    <cellStyle name="Normal 3 4 2 2 2 11" xfId="10301"/>
    <cellStyle name="Normal 3 4 2 2 2 11 2" xfId="22624"/>
    <cellStyle name="Normal 3 4 2 2 2 11 2 2" xfId="52536"/>
    <cellStyle name="Normal 3 4 2 2 2 11 3" xfId="40215"/>
    <cellStyle name="Normal 3 4 2 2 2 12" xfId="15146"/>
    <cellStyle name="Normal 3 4 2 2 2 12 2" xfId="45058"/>
    <cellStyle name="Normal 3 4 2 2 2 13" xfId="30102"/>
    <cellStyle name="Normal 3 4 2 2 2 14" xfId="60018"/>
    <cellStyle name="Normal 3 4 2 2 2 2" xfId="413"/>
    <cellStyle name="Normal 3 4 2 2 2 2 2" xfId="10302"/>
    <cellStyle name="Normal 3 4 2 2 2 2 2 2" xfId="10303"/>
    <cellStyle name="Normal 3 4 2 2 2 2 2 2 2" xfId="10304"/>
    <cellStyle name="Normal 3 4 2 2 2 2 2 2 2 2" xfId="10305"/>
    <cellStyle name="Normal 3 4 2 2 2 2 2 2 2 2 2" xfId="27752"/>
    <cellStyle name="Normal 3 4 2 2 2 2 2 2 2 2 2 2" xfId="57664"/>
    <cellStyle name="Normal 3 4 2 2 2 2 2 2 2 2 3" xfId="40219"/>
    <cellStyle name="Normal 3 4 2 2 2 2 2 2 2 3" xfId="20274"/>
    <cellStyle name="Normal 3 4 2 2 2 2 2 2 2 3 2" xfId="50186"/>
    <cellStyle name="Normal 3 4 2 2 2 2 2 2 2 4" xfId="40218"/>
    <cellStyle name="Normal 3 4 2 2 2 2 2 2 3" xfId="10306"/>
    <cellStyle name="Normal 3 4 2 2 2 2 2 2 3 2" xfId="27751"/>
    <cellStyle name="Normal 3 4 2 2 2 2 2 2 3 2 2" xfId="57663"/>
    <cellStyle name="Normal 3 4 2 2 2 2 2 2 3 3" xfId="40220"/>
    <cellStyle name="Normal 3 4 2 2 2 2 2 2 4" xfId="20273"/>
    <cellStyle name="Normal 3 4 2 2 2 2 2 2 4 2" xfId="50185"/>
    <cellStyle name="Normal 3 4 2 2 2 2 2 2 5" xfId="40217"/>
    <cellStyle name="Normal 3 4 2 2 2 2 2 3" xfId="10307"/>
    <cellStyle name="Normal 3 4 2 2 2 2 2 3 2" xfId="10308"/>
    <cellStyle name="Normal 3 4 2 2 2 2 2 3 2 2" xfId="27753"/>
    <cellStyle name="Normal 3 4 2 2 2 2 2 3 2 2 2" xfId="57665"/>
    <cellStyle name="Normal 3 4 2 2 2 2 2 3 2 3" xfId="40222"/>
    <cellStyle name="Normal 3 4 2 2 2 2 2 3 3" xfId="20275"/>
    <cellStyle name="Normal 3 4 2 2 2 2 2 3 3 2" xfId="50187"/>
    <cellStyle name="Normal 3 4 2 2 2 2 2 3 4" xfId="40221"/>
    <cellStyle name="Normal 3 4 2 2 2 2 2 4" xfId="10309"/>
    <cellStyle name="Normal 3 4 2 2 2 2 2 4 2" xfId="27750"/>
    <cellStyle name="Normal 3 4 2 2 2 2 2 4 2 2" xfId="57662"/>
    <cellStyle name="Normal 3 4 2 2 2 2 2 4 3" xfId="40223"/>
    <cellStyle name="Normal 3 4 2 2 2 2 2 5" xfId="20272"/>
    <cellStyle name="Normal 3 4 2 2 2 2 2 5 2" xfId="50184"/>
    <cellStyle name="Normal 3 4 2 2 2 2 2 6" xfId="40216"/>
    <cellStyle name="Normal 3 4 2 2 2 2 3" xfId="10310"/>
    <cellStyle name="Normal 3 4 2 2 2 2 3 2" xfId="10311"/>
    <cellStyle name="Normal 3 4 2 2 2 2 3 2 2" xfId="10312"/>
    <cellStyle name="Normal 3 4 2 2 2 2 3 2 2 2" xfId="10313"/>
    <cellStyle name="Normal 3 4 2 2 2 2 3 2 2 2 2" xfId="27756"/>
    <cellStyle name="Normal 3 4 2 2 2 2 3 2 2 2 2 2" xfId="57668"/>
    <cellStyle name="Normal 3 4 2 2 2 2 3 2 2 2 3" xfId="40227"/>
    <cellStyle name="Normal 3 4 2 2 2 2 3 2 2 3" xfId="20278"/>
    <cellStyle name="Normal 3 4 2 2 2 2 3 2 2 3 2" xfId="50190"/>
    <cellStyle name="Normal 3 4 2 2 2 2 3 2 2 4" xfId="40226"/>
    <cellStyle name="Normal 3 4 2 2 2 2 3 2 3" xfId="10314"/>
    <cellStyle name="Normal 3 4 2 2 2 2 3 2 3 2" xfId="27755"/>
    <cellStyle name="Normal 3 4 2 2 2 2 3 2 3 2 2" xfId="57667"/>
    <cellStyle name="Normal 3 4 2 2 2 2 3 2 3 3" xfId="40228"/>
    <cellStyle name="Normal 3 4 2 2 2 2 3 2 4" xfId="20277"/>
    <cellStyle name="Normal 3 4 2 2 2 2 3 2 4 2" xfId="50189"/>
    <cellStyle name="Normal 3 4 2 2 2 2 3 2 5" xfId="40225"/>
    <cellStyle name="Normal 3 4 2 2 2 2 3 3" xfId="10315"/>
    <cellStyle name="Normal 3 4 2 2 2 2 3 3 2" xfId="10316"/>
    <cellStyle name="Normal 3 4 2 2 2 2 3 3 2 2" xfId="27757"/>
    <cellStyle name="Normal 3 4 2 2 2 2 3 3 2 2 2" xfId="57669"/>
    <cellStyle name="Normal 3 4 2 2 2 2 3 3 2 3" xfId="40230"/>
    <cellStyle name="Normal 3 4 2 2 2 2 3 3 3" xfId="20279"/>
    <cellStyle name="Normal 3 4 2 2 2 2 3 3 3 2" xfId="50191"/>
    <cellStyle name="Normal 3 4 2 2 2 2 3 3 4" xfId="40229"/>
    <cellStyle name="Normal 3 4 2 2 2 2 3 4" xfId="10317"/>
    <cellStyle name="Normal 3 4 2 2 2 2 3 4 2" xfId="27754"/>
    <cellStyle name="Normal 3 4 2 2 2 2 3 4 2 2" xfId="57666"/>
    <cellStyle name="Normal 3 4 2 2 2 2 3 4 3" xfId="40231"/>
    <cellStyle name="Normal 3 4 2 2 2 2 3 5" xfId="20276"/>
    <cellStyle name="Normal 3 4 2 2 2 2 3 5 2" xfId="50188"/>
    <cellStyle name="Normal 3 4 2 2 2 2 3 6" xfId="40224"/>
    <cellStyle name="Normal 3 4 2 2 2 2 4" xfId="10318"/>
    <cellStyle name="Normal 3 4 2 2 2 2 4 2" xfId="10319"/>
    <cellStyle name="Normal 3 4 2 2 2 2 4 2 2" xfId="10320"/>
    <cellStyle name="Normal 3 4 2 2 2 2 4 2 2 2" xfId="27759"/>
    <cellStyle name="Normal 3 4 2 2 2 2 4 2 2 2 2" xfId="57671"/>
    <cellStyle name="Normal 3 4 2 2 2 2 4 2 2 3" xfId="40234"/>
    <cellStyle name="Normal 3 4 2 2 2 2 4 2 3" xfId="20281"/>
    <cellStyle name="Normal 3 4 2 2 2 2 4 2 3 2" xfId="50193"/>
    <cellStyle name="Normal 3 4 2 2 2 2 4 2 4" xfId="40233"/>
    <cellStyle name="Normal 3 4 2 2 2 2 4 3" xfId="10321"/>
    <cellStyle name="Normal 3 4 2 2 2 2 4 3 2" xfId="27758"/>
    <cellStyle name="Normal 3 4 2 2 2 2 4 3 2 2" xfId="57670"/>
    <cellStyle name="Normal 3 4 2 2 2 2 4 3 3" xfId="40235"/>
    <cellStyle name="Normal 3 4 2 2 2 2 4 4" xfId="20280"/>
    <cellStyle name="Normal 3 4 2 2 2 2 4 4 2" xfId="50192"/>
    <cellStyle name="Normal 3 4 2 2 2 2 4 5" xfId="40232"/>
    <cellStyle name="Normal 3 4 2 2 2 2 5" xfId="10322"/>
    <cellStyle name="Normal 3 4 2 2 2 2 5 2" xfId="10323"/>
    <cellStyle name="Normal 3 4 2 2 2 2 5 2 2" xfId="27760"/>
    <cellStyle name="Normal 3 4 2 2 2 2 5 2 2 2" xfId="57672"/>
    <cellStyle name="Normal 3 4 2 2 2 2 5 2 3" xfId="40237"/>
    <cellStyle name="Normal 3 4 2 2 2 2 5 3" xfId="20282"/>
    <cellStyle name="Normal 3 4 2 2 2 2 5 3 2" xfId="50194"/>
    <cellStyle name="Normal 3 4 2 2 2 2 5 4" xfId="40236"/>
    <cellStyle name="Normal 3 4 2 2 2 2 6" xfId="10324"/>
    <cellStyle name="Normal 3 4 2 2 2 2 6 2" xfId="22876"/>
    <cellStyle name="Normal 3 4 2 2 2 2 6 2 2" xfId="52788"/>
    <cellStyle name="Normal 3 4 2 2 2 2 6 3" xfId="40238"/>
    <cellStyle name="Normal 3 4 2 2 2 2 7" xfId="15398"/>
    <cellStyle name="Normal 3 4 2 2 2 2 7 2" xfId="45310"/>
    <cellStyle name="Normal 3 4 2 2 2 2 8" xfId="30354"/>
    <cellStyle name="Normal 3 4 2 2 2 3" xfId="291"/>
    <cellStyle name="Normal 3 4 2 2 2 3 2" xfId="10325"/>
    <cellStyle name="Normal 3 4 2 2 2 3 2 2" xfId="10326"/>
    <cellStyle name="Normal 3 4 2 2 2 3 2 2 2" xfId="10327"/>
    <cellStyle name="Normal 3 4 2 2 2 3 2 2 2 2" xfId="10328"/>
    <cellStyle name="Normal 3 4 2 2 2 3 2 2 2 2 2" xfId="27763"/>
    <cellStyle name="Normal 3 4 2 2 2 3 2 2 2 2 2 2" xfId="57675"/>
    <cellStyle name="Normal 3 4 2 2 2 3 2 2 2 2 3" xfId="40242"/>
    <cellStyle name="Normal 3 4 2 2 2 3 2 2 2 3" xfId="20285"/>
    <cellStyle name="Normal 3 4 2 2 2 3 2 2 2 3 2" xfId="50197"/>
    <cellStyle name="Normal 3 4 2 2 2 3 2 2 2 4" xfId="40241"/>
    <cellStyle name="Normal 3 4 2 2 2 3 2 2 3" xfId="10329"/>
    <cellStyle name="Normal 3 4 2 2 2 3 2 2 3 2" xfId="27762"/>
    <cellStyle name="Normal 3 4 2 2 2 3 2 2 3 2 2" xfId="57674"/>
    <cellStyle name="Normal 3 4 2 2 2 3 2 2 3 3" xfId="40243"/>
    <cellStyle name="Normal 3 4 2 2 2 3 2 2 4" xfId="20284"/>
    <cellStyle name="Normal 3 4 2 2 2 3 2 2 4 2" xfId="50196"/>
    <cellStyle name="Normal 3 4 2 2 2 3 2 2 5" xfId="40240"/>
    <cellStyle name="Normal 3 4 2 2 2 3 2 3" xfId="10330"/>
    <cellStyle name="Normal 3 4 2 2 2 3 2 3 2" xfId="10331"/>
    <cellStyle name="Normal 3 4 2 2 2 3 2 3 2 2" xfId="27764"/>
    <cellStyle name="Normal 3 4 2 2 2 3 2 3 2 2 2" xfId="57676"/>
    <cellStyle name="Normal 3 4 2 2 2 3 2 3 2 3" xfId="40245"/>
    <cellStyle name="Normal 3 4 2 2 2 3 2 3 3" xfId="20286"/>
    <cellStyle name="Normal 3 4 2 2 2 3 2 3 3 2" xfId="50198"/>
    <cellStyle name="Normal 3 4 2 2 2 3 2 3 4" xfId="40244"/>
    <cellStyle name="Normal 3 4 2 2 2 3 2 4" xfId="10332"/>
    <cellStyle name="Normal 3 4 2 2 2 3 2 4 2" xfId="27761"/>
    <cellStyle name="Normal 3 4 2 2 2 3 2 4 2 2" xfId="57673"/>
    <cellStyle name="Normal 3 4 2 2 2 3 2 4 3" xfId="40246"/>
    <cellStyle name="Normal 3 4 2 2 2 3 2 5" xfId="20283"/>
    <cellStyle name="Normal 3 4 2 2 2 3 2 5 2" xfId="50195"/>
    <cellStyle name="Normal 3 4 2 2 2 3 2 6" xfId="40239"/>
    <cellStyle name="Normal 3 4 2 2 2 3 3" xfId="10333"/>
    <cellStyle name="Normal 3 4 2 2 2 3 3 2" xfId="10334"/>
    <cellStyle name="Normal 3 4 2 2 2 3 3 2 2" xfId="10335"/>
    <cellStyle name="Normal 3 4 2 2 2 3 3 2 2 2" xfId="10336"/>
    <cellStyle name="Normal 3 4 2 2 2 3 3 2 2 2 2" xfId="27767"/>
    <cellStyle name="Normal 3 4 2 2 2 3 3 2 2 2 2 2" xfId="57679"/>
    <cellStyle name="Normal 3 4 2 2 2 3 3 2 2 2 3" xfId="40250"/>
    <cellStyle name="Normal 3 4 2 2 2 3 3 2 2 3" xfId="20289"/>
    <cellStyle name="Normal 3 4 2 2 2 3 3 2 2 3 2" xfId="50201"/>
    <cellStyle name="Normal 3 4 2 2 2 3 3 2 2 4" xfId="40249"/>
    <cellStyle name="Normal 3 4 2 2 2 3 3 2 3" xfId="10337"/>
    <cellStyle name="Normal 3 4 2 2 2 3 3 2 3 2" xfId="27766"/>
    <cellStyle name="Normal 3 4 2 2 2 3 3 2 3 2 2" xfId="57678"/>
    <cellStyle name="Normal 3 4 2 2 2 3 3 2 3 3" xfId="40251"/>
    <cellStyle name="Normal 3 4 2 2 2 3 3 2 4" xfId="20288"/>
    <cellStyle name="Normal 3 4 2 2 2 3 3 2 4 2" xfId="50200"/>
    <cellStyle name="Normal 3 4 2 2 2 3 3 2 5" xfId="40248"/>
    <cellStyle name="Normal 3 4 2 2 2 3 3 3" xfId="10338"/>
    <cellStyle name="Normal 3 4 2 2 2 3 3 3 2" xfId="10339"/>
    <cellStyle name="Normal 3 4 2 2 2 3 3 3 2 2" xfId="27768"/>
    <cellStyle name="Normal 3 4 2 2 2 3 3 3 2 2 2" xfId="57680"/>
    <cellStyle name="Normal 3 4 2 2 2 3 3 3 2 3" xfId="40253"/>
    <cellStyle name="Normal 3 4 2 2 2 3 3 3 3" xfId="20290"/>
    <cellStyle name="Normal 3 4 2 2 2 3 3 3 3 2" xfId="50202"/>
    <cellStyle name="Normal 3 4 2 2 2 3 3 3 4" xfId="40252"/>
    <cellStyle name="Normal 3 4 2 2 2 3 3 4" xfId="10340"/>
    <cellStyle name="Normal 3 4 2 2 2 3 3 4 2" xfId="27765"/>
    <cellStyle name="Normal 3 4 2 2 2 3 3 4 2 2" xfId="57677"/>
    <cellStyle name="Normal 3 4 2 2 2 3 3 4 3" xfId="40254"/>
    <cellStyle name="Normal 3 4 2 2 2 3 3 5" xfId="20287"/>
    <cellStyle name="Normal 3 4 2 2 2 3 3 5 2" xfId="50199"/>
    <cellStyle name="Normal 3 4 2 2 2 3 3 6" xfId="40247"/>
    <cellStyle name="Normal 3 4 2 2 2 3 4" xfId="10341"/>
    <cellStyle name="Normal 3 4 2 2 2 3 4 2" xfId="10342"/>
    <cellStyle name="Normal 3 4 2 2 2 3 4 2 2" xfId="10343"/>
    <cellStyle name="Normal 3 4 2 2 2 3 4 2 2 2" xfId="27770"/>
    <cellStyle name="Normal 3 4 2 2 2 3 4 2 2 2 2" xfId="57682"/>
    <cellStyle name="Normal 3 4 2 2 2 3 4 2 2 3" xfId="40257"/>
    <cellStyle name="Normal 3 4 2 2 2 3 4 2 3" xfId="20292"/>
    <cellStyle name="Normal 3 4 2 2 2 3 4 2 3 2" xfId="50204"/>
    <cellStyle name="Normal 3 4 2 2 2 3 4 2 4" xfId="40256"/>
    <cellStyle name="Normal 3 4 2 2 2 3 4 3" xfId="10344"/>
    <cellStyle name="Normal 3 4 2 2 2 3 4 3 2" xfId="27769"/>
    <cellStyle name="Normal 3 4 2 2 2 3 4 3 2 2" xfId="57681"/>
    <cellStyle name="Normal 3 4 2 2 2 3 4 3 3" xfId="40258"/>
    <cellStyle name="Normal 3 4 2 2 2 3 4 4" xfId="20291"/>
    <cellStyle name="Normal 3 4 2 2 2 3 4 4 2" xfId="50203"/>
    <cellStyle name="Normal 3 4 2 2 2 3 4 5" xfId="40255"/>
    <cellStyle name="Normal 3 4 2 2 2 3 5" xfId="10345"/>
    <cellStyle name="Normal 3 4 2 2 2 3 5 2" xfId="10346"/>
    <cellStyle name="Normal 3 4 2 2 2 3 5 2 2" xfId="27771"/>
    <cellStyle name="Normal 3 4 2 2 2 3 5 2 2 2" xfId="57683"/>
    <cellStyle name="Normal 3 4 2 2 2 3 5 2 3" xfId="40260"/>
    <cellStyle name="Normal 3 4 2 2 2 3 5 3" xfId="20293"/>
    <cellStyle name="Normal 3 4 2 2 2 3 5 3 2" xfId="50205"/>
    <cellStyle name="Normal 3 4 2 2 2 3 5 4" xfId="40259"/>
    <cellStyle name="Normal 3 4 2 2 2 3 6" xfId="10347"/>
    <cellStyle name="Normal 3 4 2 2 2 3 6 2" xfId="22755"/>
    <cellStyle name="Normal 3 4 2 2 2 3 6 2 2" xfId="52667"/>
    <cellStyle name="Normal 3 4 2 2 2 3 6 3" xfId="40261"/>
    <cellStyle name="Normal 3 4 2 2 2 3 7" xfId="15277"/>
    <cellStyle name="Normal 3 4 2 2 2 3 7 2" xfId="45189"/>
    <cellStyle name="Normal 3 4 2 2 2 3 8" xfId="30233"/>
    <cellStyle name="Normal 3 4 2 2 2 4" xfId="538"/>
    <cellStyle name="Normal 3 4 2 2 2 4 2" xfId="10348"/>
    <cellStyle name="Normal 3 4 2 2 2 4 2 2" xfId="10349"/>
    <cellStyle name="Normal 3 4 2 2 2 4 2 2 2" xfId="10350"/>
    <cellStyle name="Normal 3 4 2 2 2 4 2 2 2 2" xfId="10351"/>
    <cellStyle name="Normal 3 4 2 2 2 4 2 2 2 2 2" xfId="27774"/>
    <cellStyle name="Normal 3 4 2 2 2 4 2 2 2 2 2 2" xfId="57686"/>
    <cellStyle name="Normal 3 4 2 2 2 4 2 2 2 2 3" xfId="40265"/>
    <cellStyle name="Normal 3 4 2 2 2 4 2 2 2 3" xfId="20296"/>
    <cellStyle name="Normal 3 4 2 2 2 4 2 2 2 3 2" xfId="50208"/>
    <cellStyle name="Normal 3 4 2 2 2 4 2 2 2 4" xfId="40264"/>
    <cellStyle name="Normal 3 4 2 2 2 4 2 2 3" xfId="10352"/>
    <cellStyle name="Normal 3 4 2 2 2 4 2 2 3 2" xfId="27773"/>
    <cellStyle name="Normal 3 4 2 2 2 4 2 2 3 2 2" xfId="57685"/>
    <cellStyle name="Normal 3 4 2 2 2 4 2 2 3 3" xfId="40266"/>
    <cellStyle name="Normal 3 4 2 2 2 4 2 2 4" xfId="20295"/>
    <cellStyle name="Normal 3 4 2 2 2 4 2 2 4 2" xfId="50207"/>
    <cellStyle name="Normal 3 4 2 2 2 4 2 2 5" xfId="40263"/>
    <cellStyle name="Normal 3 4 2 2 2 4 2 3" xfId="10353"/>
    <cellStyle name="Normal 3 4 2 2 2 4 2 3 2" xfId="10354"/>
    <cellStyle name="Normal 3 4 2 2 2 4 2 3 2 2" xfId="27775"/>
    <cellStyle name="Normal 3 4 2 2 2 4 2 3 2 2 2" xfId="57687"/>
    <cellStyle name="Normal 3 4 2 2 2 4 2 3 2 3" xfId="40268"/>
    <cellStyle name="Normal 3 4 2 2 2 4 2 3 3" xfId="20297"/>
    <cellStyle name="Normal 3 4 2 2 2 4 2 3 3 2" xfId="50209"/>
    <cellStyle name="Normal 3 4 2 2 2 4 2 3 4" xfId="40267"/>
    <cellStyle name="Normal 3 4 2 2 2 4 2 4" xfId="10355"/>
    <cellStyle name="Normal 3 4 2 2 2 4 2 4 2" xfId="27772"/>
    <cellStyle name="Normal 3 4 2 2 2 4 2 4 2 2" xfId="57684"/>
    <cellStyle name="Normal 3 4 2 2 2 4 2 4 3" xfId="40269"/>
    <cellStyle name="Normal 3 4 2 2 2 4 2 5" xfId="20294"/>
    <cellStyle name="Normal 3 4 2 2 2 4 2 5 2" xfId="50206"/>
    <cellStyle name="Normal 3 4 2 2 2 4 2 6" xfId="40262"/>
    <cellStyle name="Normal 3 4 2 2 2 4 3" xfId="10356"/>
    <cellStyle name="Normal 3 4 2 2 2 4 3 2" xfId="10357"/>
    <cellStyle name="Normal 3 4 2 2 2 4 3 2 2" xfId="10358"/>
    <cellStyle name="Normal 3 4 2 2 2 4 3 2 2 2" xfId="27777"/>
    <cellStyle name="Normal 3 4 2 2 2 4 3 2 2 2 2" xfId="57689"/>
    <cellStyle name="Normal 3 4 2 2 2 4 3 2 2 3" xfId="40272"/>
    <cellStyle name="Normal 3 4 2 2 2 4 3 2 3" xfId="20299"/>
    <cellStyle name="Normal 3 4 2 2 2 4 3 2 3 2" xfId="50211"/>
    <cellStyle name="Normal 3 4 2 2 2 4 3 2 4" xfId="40271"/>
    <cellStyle name="Normal 3 4 2 2 2 4 3 3" xfId="10359"/>
    <cellStyle name="Normal 3 4 2 2 2 4 3 3 2" xfId="27776"/>
    <cellStyle name="Normal 3 4 2 2 2 4 3 3 2 2" xfId="57688"/>
    <cellStyle name="Normal 3 4 2 2 2 4 3 3 3" xfId="40273"/>
    <cellStyle name="Normal 3 4 2 2 2 4 3 4" xfId="20298"/>
    <cellStyle name="Normal 3 4 2 2 2 4 3 4 2" xfId="50210"/>
    <cellStyle name="Normal 3 4 2 2 2 4 3 5" xfId="40270"/>
    <cellStyle name="Normal 3 4 2 2 2 4 4" xfId="10360"/>
    <cellStyle name="Normal 3 4 2 2 2 4 4 2" xfId="10361"/>
    <cellStyle name="Normal 3 4 2 2 2 4 4 2 2" xfId="27778"/>
    <cellStyle name="Normal 3 4 2 2 2 4 4 2 2 2" xfId="57690"/>
    <cellStyle name="Normal 3 4 2 2 2 4 4 2 3" xfId="40275"/>
    <cellStyle name="Normal 3 4 2 2 2 4 4 3" xfId="20300"/>
    <cellStyle name="Normal 3 4 2 2 2 4 4 3 2" xfId="50212"/>
    <cellStyle name="Normal 3 4 2 2 2 4 4 4" xfId="40274"/>
    <cellStyle name="Normal 3 4 2 2 2 4 5" xfId="10362"/>
    <cellStyle name="Normal 3 4 2 2 2 4 5 2" xfId="23001"/>
    <cellStyle name="Normal 3 4 2 2 2 4 5 2 2" xfId="52913"/>
    <cellStyle name="Normal 3 4 2 2 2 4 5 3" xfId="40276"/>
    <cellStyle name="Normal 3 4 2 2 2 4 6" xfId="15523"/>
    <cellStyle name="Normal 3 4 2 2 2 4 6 2" xfId="45435"/>
    <cellStyle name="Normal 3 4 2 2 2 4 7" xfId="30479"/>
    <cellStyle name="Normal 3 4 2 2 2 5" xfId="663"/>
    <cellStyle name="Normal 3 4 2 2 2 5 2" xfId="10363"/>
    <cellStyle name="Normal 3 4 2 2 2 5 2 2" xfId="10364"/>
    <cellStyle name="Normal 3 4 2 2 2 5 2 2 2" xfId="10365"/>
    <cellStyle name="Normal 3 4 2 2 2 5 2 2 2 2" xfId="10366"/>
    <cellStyle name="Normal 3 4 2 2 2 5 2 2 2 2 2" xfId="27781"/>
    <cellStyle name="Normal 3 4 2 2 2 5 2 2 2 2 2 2" xfId="57693"/>
    <cellStyle name="Normal 3 4 2 2 2 5 2 2 2 2 3" xfId="40280"/>
    <cellStyle name="Normal 3 4 2 2 2 5 2 2 2 3" xfId="20303"/>
    <cellStyle name="Normal 3 4 2 2 2 5 2 2 2 3 2" xfId="50215"/>
    <cellStyle name="Normal 3 4 2 2 2 5 2 2 2 4" xfId="40279"/>
    <cellStyle name="Normal 3 4 2 2 2 5 2 2 3" xfId="10367"/>
    <cellStyle name="Normal 3 4 2 2 2 5 2 2 3 2" xfId="27780"/>
    <cellStyle name="Normal 3 4 2 2 2 5 2 2 3 2 2" xfId="57692"/>
    <cellStyle name="Normal 3 4 2 2 2 5 2 2 3 3" xfId="40281"/>
    <cellStyle name="Normal 3 4 2 2 2 5 2 2 4" xfId="20302"/>
    <cellStyle name="Normal 3 4 2 2 2 5 2 2 4 2" xfId="50214"/>
    <cellStyle name="Normal 3 4 2 2 2 5 2 2 5" xfId="40278"/>
    <cellStyle name="Normal 3 4 2 2 2 5 2 3" xfId="10368"/>
    <cellStyle name="Normal 3 4 2 2 2 5 2 3 2" xfId="10369"/>
    <cellStyle name="Normal 3 4 2 2 2 5 2 3 2 2" xfId="27782"/>
    <cellStyle name="Normal 3 4 2 2 2 5 2 3 2 2 2" xfId="57694"/>
    <cellStyle name="Normal 3 4 2 2 2 5 2 3 2 3" xfId="40283"/>
    <cellStyle name="Normal 3 4 2 2 2 5 2 3 3" xfId="20304"/>
    <cellStyle name="Normal 3 4 2 2 2 5 2 3 3 2" xfId="50216"/>
    <cellStyle name="Normal 3 4 2 2 2 5 2 3 4" xfId="40282"/>
    <cellStyle name="Normal 3 4 2 2 2 5 2 4" xfId="10370"/>
    <cellStyle name="Normal 3 4 2 2 2 5 2 4 2" xfId="27779"/>
    <cellStyle name="Normal 3 4 2 2 2 5 2 4 2 2" xfId="57691"/>
    <cellStyle name="Normal 3 4 2 2 2 5 2 4 3" xfId="40284"/>
    <cellStyle name="Normal 3 4 2 2 2 5 2 5" xfId="20301"/>
    <cellStyle name="Normal 3 4 2 2 2 5 2 5 2" xfId="50213"/>
    <cellStyle name="Normal 3 4 2 2 2 5 2 6" xfId="40277"/>
    <cellStyle name="Normal 3 4 2 2 2 5 3" xfId="10371"/>
    <cellStyle name="Normal 3 4 2 2 2 5 3 2" xfId="10372"/>
    <cellStyle name="Normal 3 4 2 2 2 5 3 2 2" xfId="10373"/>
    <cellStyle name="Normal 3 4 2 2 2 5 3 2 2 2" xfId="27784"/>
    <cellStyle name="Normal 3 4 2 2 2 5 3 2 2 2 2" xfId="57696"/>
    <cellStyle name="Normal 3 4 2 2 2 5 3 2 2 3" xfId="40287"/>
    <cellStyle name="Normal 3 4 2 2 2 5 3 2 3" xfId="20306"/>
    <cellStyle name="Normal 3 4 2 2 2 5 3 2 3 2" xfId="50218"/>
    <cellStyle name="Normal 3 4 2 2 2 5 3 2 4" xfId="40286"/>
    <cellStyle name="Normal 3 4 2 2 2 5 3 3" xfId="10374"/>
    <cellStyle name="Normal 3 4 2 2 2 5 3 3 2" xfId="27783"/>
    <cellStyle name="Normal 3 4 2 2 2 5 3 3 2 2" xfId="57695"/>
    <cellStyle name="Normal 3 4 2 2 2 5 3 3 3" xfId="40288"/>
    <cellStyle name="Normal 3 4 2 2 2 5 3 4" xfId="20305"/>
    <cellStyle name="Normal 3 4 2 2 2 5 3 4 2" xfId="50217"/>
    <cellStyle name="Normal 3 4 2 2 2 5 3 5" xfId="40285"/>
    <cellStyle name="Normal 3 4 2 2 2 5 4" xfId="10375"/>
    <cellStyle name="Normal 3 4 2 2 2 5 4 2" xfId="10376"/>
    <cellStyle name="Normal 3 4 2 2 2 5 4 2 2" xfId="27785"/>
    <cellStyle name="Normal 3 4 2 2 2 5 4 2 2 2" xfId="57697"/>
    <cellStyle name="Normal 3 4 2 2 2 5 4 2 3" xfId="40290"/>
    <cellStyle name="Normal 3 4 2 2 2 5 4 3" xfId="20307"/>
    <cellStyle name="Normal 3 4 2 2 2 5 4 3 2" xfId="50219"/>
    <cellStyle name="Normal 3 4 2 2 2 5 4 4" xfId="40289"/>
    <cellStyle name="Normal 3 4 2 2 2 5 5" xfId="10377"/>
    <cellStyle name="Normal 3 4 2 2 2 5 5 2" xfId="23126"/>
    <cellStyle name="Normal 3 4 2 2 2 5 5 2 2" xfId="53038"/>
    <cellStyle name="Normal 3 4 2 2 2 5 5 3" xfId="40291"/>
    <cellStyle name="Normal 3 4 2 2 2 5 6" xfId="15648"/>
    <cellStyle name="Normal 3 4 2 2 2 5 6 2" xfId="45560"/>
    <cellStyle name="Normal 3 4 2 2 2 5 7" xfId="30604"/>
    <cellStyle name="Normal 3 4 2 2 2 6" xfId="10378"/>
    <cellStyle name="Normal 3 4 2 2 2 6 2" xfId="10379"/>
    <cellStyle name="Normal 3 4 2 2 2 6 2 2" xfId="10380"/>
    <cellStyle name="Normal 3 4 2 2 2 6 2 2 2" xfId="10381"/>
    <cellStyle name="Normal 3 4 2 2 2 6 2 2 2 2" xfId="10382"/>
    <cellStyle name="Normal 3 4 2 2 2 6 2 2 2 2 2" xfId="27789"/>
    <cellStyle name="Normal 3 4 2 2 2 6 2 2 2 2 2 2" xfId="57701"/>
    <cellStyle name="Normal 3 4 2 2 2 6 2 2 2 2 3" xfId="40296"/>
    <cellStyle name="Normal 3 4 2 2 2 6 2 2 2 3" xfId="20311"/>
    <cellStyle name="Normal 3 4 2 2 2 6 2 2 2 3 2" xfId="50223"/>
    <cellStyle name="Normal 3 4 2 2 2 6 2 2 2 4" xfId="40295"/>
    <cellStyle name="Normal 3 4 2 2 2 6 2 2 3" xfId="10383"/>
    <cellStyle name="Normal 3 4 2 2 2 6 2 2 3 2" xfId="27788"/>
    <cellStyle name="Normal 3 4 2 2 2 6 2 2 3 2 2" xfId="57700"/>
    <cellStyle name="Normal 3 4 2 2 2 6 2 2 3 3" xfId="40297"/>
    <cellStyle name="Normal 3 4 2 2 2 6 2 2 4" xfId="20310"/>
    <cellStyle name="Normal 3 4 2 2 2 6 2 2 4 2" xfId="50222"/>
    <cellStyle name="Normal 3 4 2 2 2 6 2 2 5" xfId="40294"/>
    <cellStyle name="Normal 3 4 2 2 2 6 2 3" xfId="10384"/>
    <cellStyle name="Normal 3 4 2 2 2 6 2 3 2" xfId="10385"/>
    <cellStyle name="Normal 3 4 2 2 2 6 2 3 2 2" xfId="27790"/>
    <cellStyle name="Normal 3 4 2 2 2 6 2 3 2 2 2" xfId="57702"/>
    <cellStyle name="Normal 3 4 2 2 2 6 2 3 2 3" xfId="40299"/>
    <cellStyle name="Normal 3 4 2 2 2 6 2 3 3" xfId="20312"/>
    <cellStyle name="Normal 3 4 2 2 2 6 2 3 3 2" xfId="50224"/>
    <cellStyle name="Normal 3 4 2 2 2 6 2 3 4" xfId="40298"/>
    <cellStyle name="Normal 3 4 2 2 2 6 2 4" xfId="10386"/>
    <cellStyle name="Normal 3 4 2 2 2 6 2 4 2" xfId="27787"/>
    <cellStyle name="Normal 3 4 2 2 2 6 2 4 2 2" xfId="57699"/>
    <cellStyle name="Normal 3 4 2 2 2 6 2 4 3" xfId="40300"/>
    <cellStyle name="Normal 3 4 2 2 2 6 2 5" xfId="20309"/>
    <cellStyle name="Normal 3 4 2 2 2 6 2 5 2" xfId="50221"/>
    <cellStyle name="Normal 3 4 2 2 2 6 2 6" xfId="40293"/>
    <cellStyle name="Normal 3 4 2 2 2 6 3" xfId="10387"/>
    <cellStyle name="Normal 3 4 2 2 2 6 3 2" xfId="10388"/>
    <cellStyle name="Normal 3 4 2 2 2 6 3 2 2" xfId="10389"/>
    <cellStyle name="Normal 3 4 2 2 2 6 3 2 2 2" xfId="27792"/>
    <cellStyle name="Normal 3 4 2 2 2 6 3 2 2 2 2" xfId="57704"/>
    <cellStyle name="Normal 3 4 2 2 2 6 3 2 2 3" xfId="40303"/>
    <cellStyle name="Normal 3 4 2 2 2 6 3 2 3" xfId="20314"/>
    <cellStyle name="Normal 3 4 2 2 2 6 3 2 3 2" xfId="50226"/>
    <cellStyle name="Normal 3 4 2 2 2 6 3 2 4" xfId="40302"/>
    <cellStyle name="Normal 3 4 2 2 2 6 3 3" xfId="10390"/>
    <cellStyle name="Normal 3 4 2 2 2 6 3 3 2" xfId="27791"/>
    <cellStyle name="Normal 3 4 2 2 2 6 3 3 2 2" xfId="57703"/>
    <cellStyle name="Normal 3 4 2 2 2 6 3 3 3" xfId="40304"/>
    <cellStyle name="Normal 3 4 2 2 2 6 3 4" xfId="20313"/>
    <cellStyle name="Normal 3 4 2 2 2 6 3 4 2" xfId="50225"/>
    <cellStyle name="Normal 3 4 2 2 2 6 3 5" xfId="40301"/>
    <cellStyle name="Normal 3 4 2 2 2 6 4" xfId="10391"/>
    <cellStyle name="Normal 3 4 2 2 2 6 4 2" xfId="10392"/>
    <cellStyle name="Normal 3 4 2 2 2 6 4 2 2" xfId="27793"/>
    <cellStyle name="Normal 3 4 2 2 2 6 4 2 2 2" xfId="57705"/>
    <cellStyle name="Normal 3 4 2 2 2 6 4 2 3" xfId="40306"/>
    <cellStyle name="Normal 3 4 2 2 2 6 4 3" xfId="20315"/>
    <cellStyle name="Normal 3 4 2 2 2 6 4 3 2" xfId="50227"/>
    <cellStyle name="Normal 3 4 2 2 2 6 4 4" xfId="40305"/>
    <cellStyle name="Normal 3 4 2 2 2 6 5" xfId="10393"/>
    <cellStyle name="Normal 3 4 2 2 2 6 5 2" xfId="27786"/>
    <cellStyle name="Normal 3 4 2 2 2 6 5 2 2" xfId="57698"/>
    <cellStyle name="Normal 3 4 2 2 2 6 5 3" xfId="40307"/>
    <cellStyle name="Normal 3 4 2 2 2 6 6" xfId="20308"/>
    <cellStyle name="Normal 3 4 2 2 2 6 6 2" xfId="50220"/>
    <cellStyle name="Normal 3 4 2 2 2 6 7" xfId="40292"/>
    <cellStyle name="Normal 3 4 2 2 2 7" xfId="10394"/>
    <cellStyle name="Normal 3 4 2 2 2 7 2" xfId="10395"/>
    <cellStyle name="Normal 3 4 2 2 2 7 2 2" xfId="10396"/>
    <cellStyle name="Normal 3 4 2 2 2 7 2 2 2" xfId="10397"/>
    <cellStyle name="Normal 3 4 2 2 2 7 2 2 2 2" xfId="27796"/>
    <cellStyle name="Normal 3 4 2 2 2 7 2 2 2 2 2" xfId="57708"/>
    <cellStyle name="Normal 3 4 2 2 2 7 2 2 2 3" xfId="40311"/>
    <cellStyle name="Normal 3 4 2 2 2 7 2 2 3" xfId="20318"/>
    <cellStyle name="Normal 3 4 2 2 2 7 2 2 3 2" xfId="50230"/>
    <cellStyle name="Normal 3 4 2 2 2 7 2 2 4" xfId="40310"/>
    <cellStyle name="Normal 3 4 2 2 2 7 2 3" xfId="10398"/>
    <cellStyle name="Normal 3 4 2 2 2 7 2 3 2" xfId="27795"/>
    <cellStyle name="Normal 3 4 2 2 2 7 2 3 2 2" xfId="57707"/>
    <cellStyle name="Normal 3 4 2 2 2 7 2 3 3" xfId="40312"/>
    <cellStyle name="Normal 3 4 2 2 2 7 2 4" xfId="20317"/>
    <cellStyle name="Normal 3 4 2 2 2 7 2 4 2" xfId="50229"/>
    <cellStyle name="Normal 3 4 2 2 2 7 2 5" xfId="40309"/>
    <cellStyle name="Normal 3 4 2 2 2 7 3" xfId="10399"/>
    <cellStyle name="Normal 3 4 2 2 2 7 3 2" xfId="10400"/>
    <cellStyle name="Normal 3 4 2 2 2 7 3 2 2" xfId="27797"/>
    <cellStyle name="Normal 3 4 2 2 2 7 3 2 2 2" xfId="57709"/>
    <cellStyle name="Normal 3 4 2 2 2 7 3 2 3" xfId="40314"/>
    <cellStyle name="Normal 3 4 2 2 2 7 3 3" xfId="20319"/>
    <cellStyle name="Normal 3 4 2 2 2 7 3 3 2" xfId="50231"/>
    <cellStyle name="Normal 3 4 2 2 2 7 3 4" xfId="40313"/>
    <cellStyle name="Normal 3 4 2 2 2 7 4" xfId="10401"/>
    <cellStyle name="Normal 3 4 2 2 2 7 4 2" xfId="27794"/>
    <cellStyle name="Normal 3 4 2 2 2 7 4 2 2" xfId="57706"/>
    <cellStyle name="Normal 3 4 2 2 2 7 4 3" xfId="40315"/>
    <cellStyle name="Normal 3 4 2 2 2 7 5" xfId="20316"/>
    <cellStyle name="Normal 3 4 2 2 2 7 5 2" xfId="50228"/>
    <cellStyle name="Normal 3 4 2 2 2 7 6" xfId="40308"/>
    <cellStyle name="Normal 3 4 2 2 2 8" xfId="10402"/>
    <cellStyle name="Normal 3 4 2 2 2 8 2" xfId="10403"/>
    <cellStyle name="Normal 3 4 2 2 2 8 2 2" xfId="10404"/>
    <cellStyle name="Normal 3 4 2 2 2 8 2 2 2" xfId="10405"/>
    <cellStyle name="Normal 3 4 2 2 2 8 2 2 2 2" xfId="27800"/>
    <cellStyle name="Normal 3 4 2 2 2 8 2 2 2 2 2" xfId="57712"/>
    <cellStyle name="Normal 3 4 2 2 2 8 2 2 2 3" xfId="40319"/>
    <cellStyle name="Normal 3 4 2 2 2 8 2 2 3" xfId="20322"/>
    <cellStyle name="Normal 3 4 2 2 2 8 2 2 3 2" xfId="50234"/>
    <cellStyle name="Normal 3 4 2 2 2 8 2 2 4" xfId="40318"/>
    <cellStyle name="Normal 3 4 2 2 2 8 2 3" xfId="10406"/>
    <cellStyle name="Normal 3 4 2 2 2 8 2 3 2" xfId="27799"/>
    <cellStyle name="Normal 3 4 2 2 2 8 2 3 2 2" xfId="57711"/>
    <cellStyle name="Normal 3 4 2 2 2 8 2 3 3" xfId="40320"/>
    <cellStyle name="Normal 3 4 2 2 2 8 2 4" xfId="20321"/>
    <cellStyle name="Normal 3 4 2 2 2 8 2 4 2" xfId="50233"/>
    <cellStyle name="Normal 3 4 2 2 2 8 2 5" xfId="40317"/>
    <cellStyle name="Normal 3 4 2 2 2 8 3" xfId="10407"/>
    <cellStyle name="Normal 3 4 2 2 2 8 3 2" xfId="10408"/>
    <cellStyle name="Normal 3 4 2 2 2 8 3 2 2" xfId="27801"/>
    <cellStyle name="Normal 3 4 2 2 2 8 3 2 2 2" xfId="57713"/>
    <cellStyle name="Normal 3 4 2 2 2 8 3 2 3" xfId="40322"/>
    <cellStyle name="Normal 3 4 2 2 2 8 3 3" xfId="20323"/>
    <cellStyle name="Normal 3 4 2 2 2 8 3 3 2" xfId="50235"/>
    <cellStyle name="Normal 3 4 2 2 2 8 3 4" xfId="40321"/>
    <cellStyle name="Normal 3 4 2 2 2 8 4" xfId="10409"/>
    <cellStyle name="Normal 3 4 2 2 2 8 4 2" xfId="27798"/>
    <cellStyle name="Normal 3 4 2 2 2 8 4 2 2" xfId="57710"/>
    <cellStyle name="Normal 3 4 2 2 2 8 4 3" xfId="40323"/>
    <cellStyle name="Normal 3 4 2 2 2 8 5" xfId="20320"/>
    <cellStyle name="Normal 3 4 2 2 2 8 5 2" xfId="50232"/>
    <cellStyle name="Normal 3 4 2 2 2 8 6" xfId="40316"/>
    <cellStyle name="Normal 3 4 2 2 2 9" xfId="10410"/>
    <cellStyle name="Normal 3 4 2 2 2 9 2" xfId="10411"/>
    <cellStyle name="Normal 3 4 2 2 2 9 2 2" xfId="10412"/>
    <cellStyle name="Normal 3 4 2 2 2 9 2 2 2" xfId="27803"/>
    <cellStyle name="Normal 3 4 2 2 2 9 2 2 2 2" xfId="57715"/>
    <cellStyle name="Normal 3 4 2 2 2 9 2 2 3" xfId="40326"/>
    <cellStyle name="Normal 3 4 2 2 2 9 2 3" xfId="20325"/>
    <cellStyle name="Normal 3 4 2 2 2 9 2 3 2" xfId="50237"/>
    <cellStyle name="Normal 3 4 2 2 2 9 2 4" xfId="40325"/>
    <cellStyle name="Normal 3 4 2 2 2 9 3" xfId="10413"/>
    <cellStyle name="Normal 3 4 2 2 2 9 3 2" xfId="27802"/>
    <cellStyle name="Normal 3 4 2 2 2 9 3 2 2" xfId="57714"/>
    <cellStyle name="Normal 3 4 2 2 2 9 3 3" xfId="40327"/>
    <cellStyle name="Normal 3 4 2 2 2 9 4" xfId="20324"/>
    <cellStyle name="Normal 3 4 2 2 2 9 4 2" xfId="50236"/>
    <cellStyle name="Normal 3 4 2 2 2 9 5" xfId="40324"/>
    <cellStyle name="Normal 3 4 2 2 3" xfId="204"/>
    <cellStyle name="Normal 3 4 2 2 3 10" xfId="10414"/>
    <cellStyle name="Normal 3 4 2 2 3 10 2" xfId="10415"/>
    <cellStyle name="Normal 3 4 2 2 3 10 2 2" xfId="27804"/>
    <cellStyle name="Normal 3 4 2 2 3 10 2 2 2" xfId="57716"/>
    <cellStyle name="Normal 3 4 2 2 3 10 2 3" xfId="40329"/>
    <cellStyle name="Normal 3 4 2 2 3 10 3" xfId="20326"/>
    <cellStyle name="Normal 3 4 2 2 3 10 3 2" xfId="50238"/>
    <cellStyle name="Normal 3 4 2 2 3 10 4" xfId="40328"/>
    <cellStyle name="Normal 3 4 2 2 3 11" xfId="10416"/>
    <cellStyle name="Normal 3 4 2 2 3 11 2" xfId="22668"/>
    <cellStyle name="Normal 3 4 2 2 3 11 2 2" xfId="52580"/>
    <cellStyle name="Normal 3 4 2 2 3 11 3" xfId="40330"/>
    <cellStyle name="Normal 3 4 2 2 3 12" xfId="15190"/>
    <cellStyle name="Normal 3 4 2 2 3 12 2" xfId="45102"/>
    <cellStyle name="Normal 3 4 2 2 3 13" xfId="30146"/>
    <cellStyle name="Normal 3 4 2 2 3 14" xfId="60059"/>
    <cellStyle name="Normal 3 4 2 2 3 2" xfId="454"/>
    <cellStyle name="Normal 3 4 2 2 3 2 2" xfId="10417"/>
    <cellStyle name="Normal 3 4 2 2 3 2 2 2" xfId="10418"/>
    <cellStyle name="Normal 3 4 2 2 3 2 2 2 2" xfId="10419"/>
    <cellStyle name="Normal 3 4 2 2 3 2 2 2 2 2" xfId="10420"/>
    <cellStyle name="Normal 3 4 2 2 3 2 2 2 2 2 2" xfId="27807"/>
    <cellStyle name="Normal 3 4 2 2 3 2 2 2 2 2 2 2" xfId="57719"/>
    <cellStyle name="Normal 3 4 2 2 3 2 2 2 2 2 3" xfId="40334"/>
    <cellStyle name="Normal 3 4 2 2 3 2 2 2 2 3" xfId="20329"/>
    <cellStyle name="Normal 3 4 2 2 3 2 2 2 2 3 2" xfId="50241"/>
    <cellStyle name="Normal 3 4 2 2 3 2 2 2 2 4" xfId="40333"/>
    <cellStyle name="Normal 3 4 2 2 3 2 2 2 3" xfId="10421"/>
    <cellStyle name="Normal 3 4 2 2 3 2 2 2 3 2" xfId="27806"/>
    <cellStyle name="Normal 3 4 2 2 3 2 2 2 3 2 2" xfId="57718"/>
    <cellStyle name="Normal 3 4 2 2 3 2 2 2 3 3" xfId="40335"/>
    <cellStyle name="Normal 3 4 2 2 3 2 2 2 4" xfId="20328"/>
    <cellStyle name="Normal 3 4 2 2 3 2 2 2 4 2" xfId="50240"/>
    <cellStyle name="Normal 3 4 2 2 3 2 2 2 5" xfId="40332"/>
    <cellStyle name="Normal 3 4 2 2 3 2 2 3" xfId="10422"/>
    <cellStyle name="Normal 3 4 2 2 3 2 2 3 2" xfId="10423"/>
    <cellStyle name="Normal 3 4 2 2 3 2 2 3 2 2" xfId="27808"/>
    <cellStyle name="Normal 3 4 2 2 3 2 2 3 2 2 2" xfId="57720"/>
    <cellStyle name="Normal 3 4 2 2 3 2 2 3 2 3" xfId="40337"/>
    <cellStyle name="Normal 3 4 2 2 3 2 2 3 3" xfId="20330"/>
    <cellStyle name="Normal 3 4 2 2 3 2 2 3 3 2" xfId="50242"/>
    <cellStyle name="Normal 3 4 2 2 3 2 2 3 4" xfId="40336"/>
    <cellStyle name="Normal 3 4 2 2 3 2 2 4" xfId="10424"/>
    <cellStyle name="Normal 3 4 2 2 3 2 2 4 2" xfId="27805"/>
    <cellStyle name="Normal 3 4 2 2 3 2 2 4 2 2" xfId="57717"/>
    <cellStyle name="Normal 3 4 2 2 3 2 2 4 3" xfId="40338"/>
    <cellStyle name="Normal 3 4 2 2 3 2 2 5" xfId="20327"/>
    <cellStyle name="Normal 3 4 2 2 3 2 2 5 2" xfId="50239"/>
    <cellStyle name="Normal 3 4 2 2 3 2 2 6" xfId="40331"/>
    <cellStyle name="Normal 3 4 2 2 3 2 3" xfId="10425"/>
    <cellStyle name="Normal 3 4 2 2 3 2 3 2" xfId="10426"/>
    <cellStyle name="Normal 3 4 2 2 3 2 3 2 2" xfId="10427"/>
    <cellStyle name="Normal 3 4 2 2 3 2 3 2 2 2" xfId="10428"/>
    <cellStyle name="Normal 3 4 2 2 3 2 3 2 2 2 2" xfId="27811"/>
    <cellStyle name="Normal 3 4 2 2 3 2 3 2 2 2 2 2" xfId="57723"/>
    <cellStyle name="Normal 3 4 2 2 3 2 3 2 2 2 3" xfId="40342"/>
    <cellStyle name="Normal 3 4 2 2 3 2 3 2 2 3" xfId="20333"/>
    <cellStyle name="Normal 3 4 2 2 3 2 3 2 2 3 2" xfId="50245"/>
    <cellStyle name="Normal 3 4 2 2 3 2 3 2 2 4" xfId="40341"/>
    <cellStyle name="Normal 3 4 2 2 3 2 3 2 3" xfId="10429"/>
    <cellStyle name="Normal 3 4 2 2 3 2 3 2 3 2" xfId="27810"/>
    <cellStyle name="Normal 3 4 2 2 3 2 3 2 3 2 2" xfId="57722"/>
    <cellStyle name="Normal 3 4 2 2 3 2 3 2 3 3" xfId="40343"/>
    <cellStyle name="Normal 3 4 2 2 3 2 3 2 4" xfId="20332"/>
    <cellStyle name="Normal 3 4 2 2 3 2 3 2 4 2" xfId="50244"/>
    <cellStyle name="Normal 3 4 2 2 3 2 3 2 5" xfId="40340"/>
    <cellStyle name="Normal 3 4 2 2 3 2 3 3" xfId="10430"/>
    <cellStyle name="Normal 3 4 2 2 3 2 3 3 2" xfId="10431"/>
    <cellStyle name="Normal 3 4 2 2 3 2 3 3 2 2" xfId="27812"/>
    <cellStyle name="Normal 3 4 2 2 3 2 3 3 2 2 2" xfId="57724"/>
    <cellStyle name="Normal 3 4 2 2 3 2 3 3 2 3" xfId="40345"/>
    <cellStyle name="Normal 3 4 2 2 3 2 3 3 3" xfId="20334"/>
    <cellStyle name="Normal 3 4 2 2 3 2 3 3 3 2" xfId="50246"/>
    <cellStyle name="Normal 3 4 2 2 3 2 3 3 4" xfId="40344"/>
    <cellStyle name="Normal 3 4 2 2 3 2 3 4" xfId="10432"/>
    <cellStyle name="Normal 3 4 2 2 3 2 3 4 2" xfId="27809"/>
    <cellStyle name="Normal 3 4 2 2 3 2 3 4 2 2" xfId="57721"/>
    <cellStyle name="Normal 3 4 2 2 3 2 3 4 3" xfId="40346"/>
    <cellStyle name="Normal 3 4 2 2 3 2 3 5" xfId="20331"/>
    <cellStyle name="Normal 3 4 2 2 3 2 3 5 2" xfId="50243"/>
    <cellStyle name="Normal 3 4 2 2 3 2 3 6" xfId="40339"/>
    <cellStyle name="Normal 3 4 2 2 3 2 4" xfId="10433"/>
    <cellStyle name="Normal 3 4 2 2 3 2 4 2" xfId="10434"/>
    <cellStyle name="Normal 3 4 2 2 3 2 4 2 2" xfId="10435"/>
    <cellStyle name="Normal 3 4 2 2 3 2 4 2 2 2" xfId="27814"/>
    <cellStyle name="Normal 3 4 2 2 3 2 4 2 2 2 2" xfId="57726"/>
    <cellStyle name="Normal 3 4 2 2 3 2 4 2 2 3" xfId="40349"/>
    <cellStyle name="Normal 3 4 2 2 3 2 4 2 3" xfId="20336"/>
    <cellStyle name="Normal 3 4 2 2 3 2 4 2 3 2" xfId="50248"/>
    <cellStyle name="Normal 3 4 2 2 3 2 4 2 4" xfId="40348"/>
    <cellStyle name="Normal 3 4 2 2 3 2 4 3" xfId="10436"/>
    <cellStyle name="Normal 3 4 2 2 3 2 4 3 2" xfId="27813"/>
    <cellStyle name="Normal 3 4 2 2 3 2 4 3 2 2" xfId="57725"/>
    <cellStyle name="Normal 3 4 2 2 3 2 4 3 3" xfId="40350"/>
    <cellStyle name="Normal 3 4 2 2 3 2 4 4" xfId="20335"/>
    <cellStyle name="Normal 3 4 2 2 3 2 4 4 2" xfId="50247"/>
    <cellStyle name="Normal 3 4 2 2 3 2 4 5" xfId="40347"/>
    <cellStyle name="Normal 3 4 2 2 3 2 5" xfId="10437"/>
    <cellStyle name="Normal 3 4 2 2 3 2 5 2" xfId="10438"/>
    <cellStyle name="Normal 3 4 2 2 3 2 5 2 2" xfId="27815"/>
    <cellStyle name="Normal 3 4 2 2 3 2 5 2 2 2" xfId="57727"/>
    <cellStyle name="Normal 3 4 2 2 3 2 5 2 3" xfId="40352"/>
    <cellStyle name="Normal 3 4 2 2 3 2 5 3" xfId="20337"/>
    <cellStyle name="Normal 3 4 2 2 3 2 5 3 2" xfId="50249"/>
    <cellStyle name="Normal 3 4 2 2 3 2 5 4" xfId="40351"/>
    <cellStyle name="Normal 3 4 2 2 3 2 6" xfId="10439"/>
    <cellStyle name="Normal 3 4 2 2 3 2 6 2" xfId="22917"/>
    <cellStyle name="Normal 3 4 2 2 3 2 6 2 2" xfId="52829"/>
    <cellStyle name="Normal 3 4 2 2 3 2 6 3" xfId="40353"/>
    <cellStyle name="Normal 3 4 2 2 3 2 7" xfId="15439"/>
    <cellStyle name="Normal 3 4 2 2 3 2 7 2" xfId="45351"/>
    <cellStyle name="Normal 3 4 2 2 3 2 8" xfId="30395"/>
    <cellStyle name="Normal 3 4 2 2 3 3" xfId="331"/>
    <cellStyle name="Normal 3 4 2 2 3 3 2" xfId="10440"/>
    <cellStyle name="Normal 3 4 2 2 3 3 2 2" xfId="10441"/>
    <cellStyle name="Normal 3 4 2 2 3 3 2 2 2" xfId="10442"/>
    <cellStyle name="Normal 3 4 2 2 3 3 2 2 2 2" xfId="10443"/>
    <cellStyle name="Normal 3 4 2 2 3 3 2 2 2 2 2" xfId="27818"/>
    <cellStyle name="Normal 3 4 2 2 3 3 2 2 2 2 2 2" xfId="57730"/>
    <cellStyle name="Normal 3 4 2 2 3 3 2 2 2 2 3" xfId="40357"/>
    <cellStyle name="Normal 3 4 2 2 3 3 2 2 2 3" xfId="20340"/>
    <cellStyle name="Normal 3 4 2 2 3 3 2 2 2 3 2" xfId="50252"/>
    <cellStyle name="Normal 3 4 2 2 3 3 2 2 2 4" xfId="40356"/>
    <cellStyle name="Normal 3 4 2 2 3 3 2 2 3" xfId="10444"/>
    <cellStyle name="Normal 3 4 2 2 3 3 2 2 3 2" xfId="27817"/>
    <cellStyle name="Normal 3 4 2 2 3 3 2 2 3 2 2" xfId="57729"/>
    <cellStyle name="Normal 3 4 2 2 3 3 2 2 3 3" xfId="40358"/>
    <cellStyle name="Normal 3 4 2 2 3 3 2 2 4" xfId="20339"/>
    <cellStyle name="Normal 3 4 2 2 3 3 2 2 4 2" xfId="50251"/>
    <cellStyle name="Normal 3 4 2 2 3 3 2 2 5" xfId="40355"/>
    <cellStyle name="Normal 3 4 2 2 3 3 2 3" xfId="10445"/>
    <cellStyle name="Normal 3 4 2 2 3 3 2 3 2" xfId="10446"/>
    <cellStyle name="Normal 3 4 2 2 3 3 2 3 2 2" xfId="27819"/>
    <cellStyle name="Normal 3 4 2 2 3 3 2 3 2 2 2" xfId="57731"/>
    <cellStyle name="Normal 3 4 2 2 3 3 2 3 2 3" xfId="40360"/>
    <cellStyle name="Normal 3 4 2 2 3 3 2 3 3" xfId="20341"/>
    <cellStyle name="Normal 3 4 2 2 3 3 2 3 3 2" xfId="50253"/>
    <cellStyle name="Normal 3 4 2 2 3 3 2 3 4" xfId="40359"/>
    <cellStyle name="Normal 3 4 2 2 3 3 2 4" xfId="10447"/>
    <cellStyle name="Normal 3 4 2 2 3 3 2 4 2" xfId="27816"/>
    <cellStyle name="Normal 3 4 2 2 3 3 2 4 2 2" xfId="57728"/>
    <cellStyle name="Normal 3 4 2 2 3 3 2 4 3" xfId="40361"/>
    <cellStyle name="Normal 3 4 2 2 3 3 2 5" xfId="20338"/>
    <cellStyle name="Normal 3 4 2 2 3 3 2 5 2" xfId="50250"/>
    <cellStyle name="Normal 3 4 2 2 3 3 2 6" xfId="40354"/>
    <cellStyle name="Normal 3 4 2 2 3 3 3" xfId="10448"/>
    <cellStyle name="Normal 3 4 2 2 3 3 3 2" xfId="10449"/>
    <cellStyle name="Normal 3 4 2 2 3 3 3 2 2" xfId="10450"/>
    <cellStyle name="Normal 3 4 2 2 3 3 3 2 2 2" xfId="10451"/>
    <cellStyle name="Normal 3 4 2 2 3 3 3 2 2 2 2" xfId="27822"/>
    <cellStyle name="Normal 3 4 2 2 3 3 3 2 2 2 2 2" xfId="57734"/>
    <cellStyle name="Normal 3 4 2 2 3 3 3 2 2 2 3" xfId="40365"/>
    <cellStyle name="Normal 3 4 2 2 3 3 3 2 2 3" xfId="20344"/>
    <cellStyle name="Normal 3 4 2 2 3 3 3 2 2 3 2" xfId="50256"/>
    <cellStyle name="Normal 3 4 2 2 3 3 3 2 2 4" xfId="40364"/>
    <cellStyle name="Normal 3 4 2 2 3 3 3 2 3" xfId="10452"/>
    <cellStyle name="Normal 3 4 2 2 3 3 3 2 3 2" xfId="27821"/>
    <cellStyle name="Normal 3 4 2 2 3 3 3 2 3 2 2" xfId="57733"/>
    <cellStyle name="Normal 3 4 2 2 3 3 3 2 3 3" xfId="40366"/>
    <cellStyle name="Normal 3 4 2 2 3 3 3 2 4" xfId="20343"/>
    <cellStyle name="Normal 3 4 2 2 3 3 3 2 4 2" xfId="50255"/>
    <cellStyle name="Normal 3 4 2 2 3 3 3 2 5" xfId="40363"/>
    <cellStyle name="Normal 3 4 2 2 3 3 3 3" xfId="10453"/>
    <cellStyle name="Normal 3 4 2 2 3 3 3 3 2" xfId="10454"/>
    <cellStyle name="Normal 3 4 2 2 3 3 3 3 2 2" xfId="27823"/>
    <cellStyle name="Normal 3 4 2 2 3 3 3 3 2 2 2" xfId="57735"/>
    <cellStyle name="Normal 3 4 2 2 3 3 3 3 2 3" xfId="40368"/>
    <cellStyle name="Normal 3 4 2 2 3 3 3 3 3" xfId="20345"/>
    <cellStyle name="Normal 3 4 2 2 3 3 3 3 3 2" xfId="50257"/>
    <cellStyle name="Normal 3 4 2 2 3 3 3 3 4" xfId="40367"/>
    <cellStyle name="Normal 3 4 2 2 3 3 3 4" xfId="10455"/>
    <cellStyle name="Normal 3 4 2 2 3 3 3 4 2" xfId="27820"/>
    <cellStyle name="Normal 3 4 2 2 3 3 3 4 2 2" xfId="57732"/>
    <cellStyle name="Normal 3 4 2 2 3 3 3 4 3" xfId="40369"/>
    <cellStyle name="Normal 3 4 2 2 3 3 3 5" xfId="20342"/>
    <cellStyle name="Normal 3 4 2 2 3 3 3 5 2" xfId="50254"/>
    <cellStyle name="Normal 3 4 2 2 3 3 3 6" xfId="40362"/>
    <cellStyle name="Normal 3 4 2 2 3 3 4" xfId="10456"/>
    <cellStyle name="Normal 3 4 2 2 3 3 4 2" xfId="10457"/>
    <cellStyle name="Normal 3 4 2 2 3 3 4 2 2" xfId="10458"/>
    <cellStyle name="Normal 3 4 2 2 3 3 4 2 2 2" xfId="27825"/>
    <cellStyle name="Normal 3 4 2 2 3 3 4 2 2 2 2" xfId="57737"/>
    <cellStyle name="Normal 3 4 2 2 3 3 4 2 2 3" xfId="40372"/>
    <cellStyle name="Normal 3 4 2 2 3 3 4 2 3" xfId="20347"/>
    <cellStyle name="Normal 3 4 2 2 3 3 4 2 3 2" xfId="50259"/>
    <cellStyle name="Normal 3 4 2 2 3 3 4 2 4" xfId="40371"/>
    <cellStyle name="Normal 3 4 2 2 3 3 4 3" xfId="10459"/>
    <cellStyle name="Normal 3 4 2 2 3 3 4 3 2" xfId="27824"/>
    <cellStyle name="Normal 3 4 2 2 3 3 4 3 2 2" xfId="57736"/>
    <cellStyle name="Normal 3 4 2 2 3 3 4 3 3" xfId="40373"/>
    <cellStyle name="Normal 3 4 2 2 3 3 4 4" xfId="20346"/>
    <cellStyle name="Normal 3 4 2 2 3 3 4 4 2" xfId="50258"/>
    <cellStyle name="Normal 3 4 2 2 3 3 4 5" xfId="40370"/>
    <cellStyle name="Normal 3 4 2 2 3 3 5" xfId="10460"/>
    <cellStyle name="Normal 3 4 2 2 3 3 5 2" xfId="10461"/>
    <cellStyle name="Normal 3 4 2 2 3 3 5 2 2" xfId="27826"/>
    <cellStyle name="Normal 3 4 2 2 3 3 5 2 2 2" xfId="57738"/>
    <cellStyle name="Normal 3 4 2 2 3 3 5 2 3" xfId="40375"/>
    <cellStyle name="Normal 3 4 2 2 3 3 5 3" xfId="20348"/>
    <cellStyle name="Normal 3 4 2 2 3 3 5 3 2" xfId="50260"/>
    <cellStyle name="Normal 3 4 2 2 3 3 5 4" xfId="40374"/>
    <cellStyle name="Normal 3 4 2 2 3 3 6" xfId="10462"/>
    <cellStyle name="Normal 3 4 2 2 3 3 6 2" xfId="22795"/>
    <cellStyle name="Normal 3 4 2 2 3 3 6 2 2" xfId="52707"/>
    <cellStyle name="Normal 3 4 2 2 3 3 6 3" xfId="40376"/>
    <cellStyle name="Normal 3 4 2 2 3 3 7" xfId="15317"/>
    <cellStyle name="Normal 3 4 2 2 3 3 7 2" xfId="45229"/>
    <cellStyle name="Normal 3 4 2 2 3 3 8" xfId="30273"/>
    <cellStyle name="Normal 3 4 2 2 3 4" xfId="579"/>
    <cellStyle name="Normal 3 4 2 2 3 4 2" xfId="10463"/>
    <cellStyle name="Normal 3 4 2 2 3 4 2 2" xfId="10464"/>
    <cellStyle name="Normal 3 4 2 2 3 4 2 2 2" xfId="10465"/>
    <cellStyle name="Normal 3 4 2 2 3 4 2 2 2 2" xfId="10466"/>
    <cellStyle name="Normal 3 4 2 2 3 4 2 2 2 2 2" xfId="27829"/>
    <cellStyle name="Normal 3 4 2 2 3 4 2 2 2 2 2 2" xfId="57741"/>
    <cellStyle name="Normal 3 4 2 2 3 4 2 2 2 2 3" xfId="40380"/>
    <cellStyle name="Normal 3 4 2 2 3 4 2 2 2 3" xfId="20351"/>
    <cellStyle name="Normal 3 4 2 2 3 4 2 2 2 3 2" xfId="50263"/>
    <cellStyle name="Normal 3 4 2 2 3 4 2 2 2 4" xfId="40379"/>
    <cellStyle name="Normal 3 4 2 2 3 4 2 2 3" xfId="10467"/>
    <cellStyle name="Normal 3 4 2 2 3 4 2 2 3 2" xfId="27828"/>
    <cellStyle name="Normal 3 4 2 2 3 4 2 2 3 2 2" xfId="57740"/>
    <cellStyle name="Normal 3 4 2 2 3 4 2 2 3 3" xfId="40381"/>
    <cellStyle name="Normal 3 4 2 2 3 4 2 2 4" xfId="20350"/>
    <cellStyle name="Normal 3 4 2 2 3 4 2 2 4 2" xfId="50262"/>
    <cellStyle name="Normal 3 4 2 2 3 4 2 2 5" xfId="40378"/>
    <cellStyle name="Normal 3 4 2 2 3 4 2 3" xfId="10468"/>
    <cellStyle name="Normal 3 4 2 2 3 4 2 3 2" xfId="10469"/>
    <cellStyle name="Normal 3 4 2 2 3 4 2 3 2 2" xfId="27830"/>
    <cellStyle name="Normal 3 4 2 2 3 4 2 3 2 2 2" xfId="57742"/>
    <cellStyle name="Normal 3 4 2 2 3 4 2 3 2 3" xfId="40383"/>
    <cellStyle name="Normal 3 4 2 2 3 4 2 3 3" xfId="20352"/>
    <cellStyle name="Normal 3 4 2 2 3 4 2 3 3 2" xfId="50264"/>
    <cellStyle name="Normal 3 4 2 2 3 4 2 3 4" xfId="40382"/>
    <cellStyle name="Normal 3 4 2 2 3 4 2 4" xfId="10470"/>
    <cellStyle name="Normal 3 4 2 2 3 4 2 4 2" xfId="27827"/>
    <cellStyle name="Normal 3 4 2 2 3 4 2 4 2 2" xfId="57739"/>
    <cellStyle name="Normal 3 4 2 2 3 4 2 4 3" xfId="40384"/>
    <cellStyle name="Normal 3 4 2 2 3 4 2 5" xfId="20349"/>
    <cellStyle name="Normal 3 4 2 2 3 4 2 5 2" xfId="50261"/>
    <cellStyle name="Normal 3 4 2 2 3 4 2 6" xfId="40377"/>
    <cellStyle name="Normal 3 4 2 2 3 4 3" xfId="10471"/>
    <cellStyle name="Normal 3 4 2 2 3 4 3 2" xfId="10472"/>
    <cellStyle name="Normal 3 4 2 2 3 4 3 2 2" xfId="10473"/>
    <cellStyle name="Normal 3 4 2 2 3 4 3 2 2 2" xfId="27832"/>
    <cellStyle name="Normal 3 4 2 2 3 4 3 2 2 2 2" xfId="57744"/>
    <cellStyle name="Normal 3 4 2 2 3 4 3 2 2 3" xfId="40387"/>
    <cellStyle name="Normal 3 4 2 2 3 4 3 2 3" xfId="20354"/>
    <cellStyle name="Normal 3 4 2 2 3 4 3 2 3 2" xfId="50266"/>
    <cellStyle name="Normal 3 4 2 2 3 4 3 2 4" xfId="40386"/>
    <cellStyle name="Normal 3 4 2 2 3 4 3 3" xfId="10474"/>
    <cellStyle name="Normal 3 4 2 2 3 4 3 3 2" xfId="27831"/>
    <cellStyle name="Normal 3 4 2 2 3 4 3 3 2 2" xfId="57743"/>
    <cellStyle name="Normal 3 4 2 2 3 4 3 3 3" xfId="40388"/>
    <cellStyle name="Normal 3 4 2 2 3 4 3 4" xfId="20353"/>
    <cellStyle name="Normal 3 4 2 2 3 4 3 4 2" xfId="50265"/>
    <cellStyle name="Normal 3 4 2 2 3 4 3 5" xfId="40385"/>
    <cellStyle name="Normal 3 4 2 2 3 4 4" xfId="10475"/>
    <cellStyle name="Normal 3 4 2 2 3 4 4 2" xfId="10476"/>
    <cellStyle name="Normal 3 4 2 2 3 4 4 2 2" xfId="27833"/>
    <cellStyle name="Normal 3 4 2 2 3 4 4 2 2 2" xfId="57745"/>
    <cellStyle name="Normal 3 4 2 2 3 4 4 2 3" xfId="40390"/>
    <cellStyle name="Normal 3 4 2 2 3 4 4 3" xfId="20355"/>
    <cellStyle name="Normal 3 4 2 2 3 4 4 3 2" xfId="50267"/>
    <cellStyle name="Normal 3 4 2 2 3 4 4 4" xfId="40389"/>
    <cellStyle name="Normal 3 4 2 2 3 4 5" xfId="10477"/>
    <cellStyle name="Normal 3 4 2 2 3 4 5 2" xfId="23042"/>
    <cellStyle name="Normal 3 4 2 2 3 4 5 2 2" xfId="52954"/>
    <cellStyle name="Normal 3 4 2 2 3 4 5 3" xfId="40391"/>
    <cellStyle name="Normal 3 4 2 2 3 4 6" xfId="15564"/>
    <cellStyle name="Normal 3 4 2 2 3 4 6 2" xfId="45476"/>
    <cellStyle name="Normal 3 4 2 2 3 4 7" xfId="30520"/>
    <cellStyle name="Normal 3 4 2 2 3 5" xfId="704"/>
    <cellStyle name="Normal 3 4 2 2 3 5 2" xfId="10478"/>
    <cellStyle name="Normal 3 4 2 2 3 5 2 2" xfId="10479"/>
    <cellStyle name="Normal 3 4 2 2 3 5 2 2 2" xfId="10480"/>
    <cellStyle name="Normal 3 4 2 2 3 5 2 2 2 2" xfId="10481"/>
    <cellStyle name="Normal 3 4 2 2 3 5 2 2 2 2 2" xfId="27836"/>
    <cellStyle name="Normal 3 4 2 2 3 5 2 2 2 2 2 2" xfId="57748"/>
    <cellStyle name="Normal 3 4 2 2 3 5 2 2 2 2 3" xfId="40395"/>
    <cellStyle name="Normal 3 4 2 2 3 5 2 2 2 3" xfId="20358"/>
    <cellStyle name="Normal 3 4 2 2 3 5 2 2 2 3 2" xfId="50270"/>
    <cellStyle name="Normal 3 4 2 2 3 5 2 2 2 4" xfId="40394"/>
    <cellStyle name="Normal 3 4 2 2 3 5 2 2 3" xfId="10482"/>
    <cellStyle name="Normal 3 4 2 2 3 5 2 2 3 2" xfId="27835"/>
    <cellStyle name="Normal 3 4 2 2 3 5 2 2 3 2 2" xfId="57747"/>
    <cellStyle name="Normal 3 4 2 2 3 5 2 2 3 3" xfId="40396"/>
    <cellStyle name="Normal 3 4 2 2 3 5 2 2 4" xfId="20357"/>
    <cellStyle name="Normal 3 4 2 2 3 5 2 2 4 2" xfId="50269"/>
    <cellStyle name="Normal 3 4 2 2 3 5 2 2 5" xfId="40393"/>
    <cellStyle name="Normal 3 4 2 2 3 5 2 3" xfId="10483"/>
    <cellStyle name="Normal 3 4 2 2 3 5 2 3 2" xfId="10484"/>
    <cellStyle name="Normal 3 4 2 2 3 5 2 3 2 2" xfId="27837"/>
    <cellStyle name="Normal 3 4 2 2 3 5 2 3 2 2 2" xfId="57749"/>
    <cellStyle name="Normal 3 4 2 2 3 5 2 3 2 3" xfId="40398"/>
    <cellStyle name="Normal 3 4 2 2 3 5 2 3 3" xfId="20359"/>
    <cellStyle name="Normal 3 4 2 2 3 5 2 3 3 2" xfId="50271"/>
    <cellStyle name="Normal 3 4 2 2 3 5 2 3 4" xfId="40397"/>
    <cellStyle name="Normal 3 4 2 2 3 5 2 4" xfId="10485"/>
    <cellStyle name="Normal 3 4 2 2 3 5 2 4 2" xfId="27834"/>
    <cellStyle name="Normal 3 4 2 2 3 5 2 4 2 2" xfId="57746"/>
    <cellStyle name="Normal 3 4 2 2 3 5 2 4 3" xfId="40399"/>
    <cellStyle name="Normal 3 4 2 2 3 5 2 5" xfId="20356"/>
    <cellStyle name="Normal 3 4 2 2 3 5 2 5 2" xfId="50268"/>
    <cellStyle name="Normal 3 4 2 2 3 5 2 6" xfId="40392"/>
    <cellStyle name="Normal 3 4 2 2 3 5 3" xfId="10486"/>
    <cellStyle name="Normal 3 4 2 2 3 5 3 2" xfId="10487"/>
    <cellStyle name="Normal 3 4 2 2 3 5 3 2 2" xfId="10488"/>
    <cellStyle name="Normal 3 4 2 2 3 5 3 2 2 2" xfId="27839"/>
    <cellStyle name="Normal 3 4 2 2 3 5 3 2 2 2 2" xfId="57751"/>
    <cellStyle name="Normal 3 4 2 2 3 5 3 2 2 3" xfId="40402"/>
    <cellStyle name="Normal 3 4 2 2 3 5 3 2 3" xfId="20361"/>
    <cellStyle name="Normal 3 4 2 2 3 5 3 2 3 2" xfId="50273"/>
    <cellStyle name="Normal 3 4 2 2 3 5 3 2 4" xfId="40401"/>
    <cellStyle name="Normal 3 4 2 2 3 5 3 3" xfId="10489"/>
    <cellStyle name="Normal 3 4 2 2 3 5 3 3 2" xfId="27838"/>
    <cellStyle name="Normal 3 4 2 2 3 5 3 3 2 2" xfId="57750"/>
    <cellStyle name="Normal 3 4 2 2 3 5 3 3 3" xfId="40403"/>
    <cellStyle name="Normal 3 4 2 2 3 5 3 4" xfId="20360"/>
    <cellStyle name="Normal 3 4 2 2 3 5 3 4 2" xfId="50272"/>
    <cellStyle name="Normal 3 4 2 2 3 5 3 5" xfId="40400"/>
    <cellStyle name="Normal 3 4 2 2 3 5 4" xfId="10490"/>
    <cellStyle name="Normal 3 4 2 2 3 5 4 2" xfId="10491"/>
    <cellStyle name="Normal 3 4 2 2 3 5 4 2 2" xfId="27840"/>
    <cellStyle name="Normal 3 4 2 2 3 5 4 2 2 2" xfId="57752"/>
    <cellStyle name="Normal 3 4 2 2 3 5 4 2 3" xfId="40405"/>
    <cellStyle name="Normal 3 4 2 2 3 5 4 3" xfId="20362"/>
    <cellStyle name="Normal 3 4 2 2 3 5 4 3 2" xfId="50274"/>
    <cellStyle name="Normal 3 4 2 2 3 5 4 4" xfId="40404"/>
    <cellStyle name="Normal 3 4 2 2 3 5 5" xfId="10492"/>
    <cellStyle name="Normal 3 4 2 2 3 5 5 2" xfId="23167"/>
    <cellStyle name="Normal 3 4 2 2 3 5 5 2 2" xfId="53079"/>
    <cellStyle name="Normal 3 4 2 2 3 5 5 3" xfId="40406"/>
    <cellStyle name="Normal 3 4 2 2 3 5 6" xfId="15689"/>
    <cellStyle name="Normal 3 4 2 2 3 5 6 2" xfId="45601"/>
    <cellStyle name="Normal 3 4 2 2 3 5 7" xfId="30645"/>
    <cellStyle name="Normal 3 4 2 2 3 6" xfId="10493"/>
    <cellStyle name="Normal 3 4 2 2 3 6 2" xfId="10494"/>
    <cellStyle name="Normal 3 4 2 2 3 6 2 2" xfId="10495"/>
    <cellStyle name="Normal 3 4 2 2 3 6 2 2 2" xfId="10496"/>
    <cellStyle name="Normal 3 4 2 2 3 6 2 2 2 2" xfId="10497"/>
    <cellStyle name="Normal 3 4 2 2 3 6 2 2 2 2 2" xfId="27844"/>
    <cellStyle name="Normal 3 4 2 2 3 6 2 2 2 2 2 2" xfId="57756"/>
    <cellStyle name="Normal 3 4 2 2 3 6 2 2 2 2 3" xfId="40411"/>
    <cellStyle name="Normal 3 4 2 2 3 6 2 2 2 3" xfId="20366"/>
    <cellStyle name="Normal 3 4 2 2 3 6 2 2 2 3 2" xfId="50278"/>
    <cellStyle name="Normal 3 4 2 2 3 6 2 2 2 4" xfId="40410"/>
    <cellStyle name="Normal 3 4 2 2 3 6 2 2 3" xfId="10498"/>
    <cellStyle name="Normal 3 4 2 2 3 6 2 2 3 2" xfId="27843"/>
    <cellStyle name="Normal 3 4 2 2 3 6 2 2 3 2 2" xfId="57755"/>
    <cellStyle name="Normal 3 4 2 2 3 6 2 2 3 3" xfId="40412"/>
    <cellStyle name="Normal 3 4 2 2 3 6 2 2 4" xfId="20365"/>
    <cellStyle name="Normal 3 4 2 2 3 6 2 2 4 2" xfId="50277"/>
    <cellStyle name="Normal 3 4 2 2 3 6 2 2 5" xfId="40409"/>
    <cellStyle name="Normal 3 4 2 2 3 6 2 3" xfId="10499"/>
    <cellStyle name="Normal 3 4 2 2 3 6 2 3 2" xfId="10500"/>
    <cellStyle name="Normal 3 4 2 2 3 6 2 3 2 2" xfId="27845"/>
    <cellStyle name="Normal 3 4 2 2 3 6 2 3 2 2 2" xfId="57757"/>
    <cellStyle name="Normal 3 4 2 2 3 6 2 3 2 3" xfId="40414"/>
    <cellStyle name="Normal 3 4 2 2 3 6 2 3 3" xfId="20367"/>
    <cellStyle name="Normal 3 4 2 2 3 6 2 3 3 2" xfId="50279"/>
    <cellStyle name="Normal 3 4 2 2 3 6 2 3 4" xfId="40413"/>
    <cellStyle name="Normal 3 4 2 2 3 6 2 4" xfId="10501"/>
    <cellStyle name="Normal 3 4 2 2 3 6 2 4 2" xfId="27842"/>
    <cellStyle name="Normal 3 4 2 2 3 6 2 4 2 2" xfId="57754"/>
    <cellStyle name="Normal 3 4 2 2 3 6 2 4 3" xfId="40415"/>
    <cellStyle name="Normal 3 4 2 2 3 6 2 5" xfId="20364"/>
    <cellStyle name="Normal 3 4 2 2 3 6 2 5 2" xfId="50276"/>
    <cellStyle name="Normal 3 4 2 2 3 6 2 6" xfId="40408"/>
    <cellStyle name="Normal 3 4 2 2 3 6 3" xfId="10502"/>
    <cellStyle name="Normal 3 4 2 2 3 6 3 2" xfId="10503"/>
    <cellStyle name="Normal 3 4 2 2 3 6 3 2 2" xfId="10504"/>
    <cellStyle name="Normal 3 4 2 2 3 6 3 2 2 2" xfId="27847"/>
    <cellStyle name="Normal 3 4 2 2 3 6 3 2 2 2 2" xfId="57759"/>
    <cellStyle name="Normal 3 4 2 2 3 6 3 2 2 3" xfId="40418"/>
    <cellStyle name="Normal 3 4 2 2 3 6 3 2 3" xfId="20369"/>
    <cellStyle name="Normal 3 4 2 2 3 6 3 2 3 2" xfId="50281"/>
    <cellStyle name="Normal 3 4 2 2 3 6 3 2 4" xfId="40417"/>
    <cellStyle name="Normal 3 4 2 2 3 6 3 3" xfId="10505"/>
    <cellStyle name="Normal 3 4 2 2 3 6 3 3 2" xfId="27846"/>
    <cellStyle name="Normal 3 4 2 2 3 6 3 3 2 2" xfId="57758"/>
    <cellStyle name="Normal 3 4 2 2 3 6 3 3 3" xfId="40419"/>
    <cellStyle name="Normal 3 4 2 2 3 6 3 4" xfId="20368"/>
    <cellStyle name="Normal 3 4 2 2 3 6 3 4 2" xfId="50280"/>
    <cellStyle name="Normal 3 4 2 2 3 6 3 5" xfId="40416"/>
    <cellStyle name="Normal 3 4 2 2 3 6 4" xfId="10506"/>
    <cellStyle name="Normal 3 4 2 2 3 6 4 2" xfId="10507"/>
    <cellStyle name="Normal 3 4 2 2 3 6 4 2 2" xfId="27848"/>
    <cellStyle name="Normal 3 4 2 2 3 6 4 2 2 2" xfId="57760"/>
    <cellStyle name="Normal 3 4 2 2 3 6 4 2 3" xfId="40421"/>
    <cellStyle name="Normal 3 4 2 2 3 6 4 3" xfId="20370"/>
    <cellStyle name="Normal 3 4 2 2 3 6 4 3 2" xfId="50282"/>
    <cellStyle name="Normal 3 4 2 2 3 6 4 4" xfId="40420"/>
    <cellStyle name="Normal 3 4 2 2 3 6 5" xfId="10508"/>
    <cellStyle name="Normal 3 4 2 2 3 6 5 2" xfId="27841"/>
    <cellStyle name="Normal 3 4 2 2 3 6 5 2 2" xfId="57753"/>
    <cellStyle name="Normal 3 4 2 2 3 6 5 3" xfId="40422"/>
    <cellStyle name="Normal 3 4 2 2 3 6 6" xfId="20363"/>
    <cellStyle name="Normal 3 4 2 2 3 6 6 2" xfId="50275"/>
    <cellStyle name="Normal 3 4 2 2 3 6 7" xfId="40407"/>
    <cellStyle name="Normal 3 4 2 2 3 7" xfId="10509"/>
    <cellStyle name="Normal 3 4 2 2 3 7 2" xfId="10510"/>
    <cellStyle name="Normal 3 4 2 2 3 7 2 2" xfId="10511"/>
    <cellStyle name="Normal 3 4 2 2 3 7 2 2 2" xfId="10512"/>
    <cellStyle name="Normal 3 4 2 2 3 7 2 2 2 2" xfId="27851"/>
    <cellStyle name="Normal 3 4 2 2 3 7 2 2 2 2 2" xfId="57763"/>
    <cellStyle name="Normal 3 4 2 2 3 7 2 2 2 3" xfId="40426"/>
    <cellStyle name="Normal 3 4 2 2 3 7 2 2 3" xfId="20373"/>
    <cellStyle name="Normal 3 4 2 2 3 7 2 2 3 2" xfId="50285"/>
    <cellStyle name="Normal 3 4 2 2 3 7 2 2 4" xfId="40425"/>
    <cellStyle name="Normal 3 4 2 2 3 7 2 3" xfId="10513"/>
    <cellStyle name="Normal 3 4 2 2 3 7 2 3 2" xfId="27850"/>
    <cellStyle name="Normal 3 4 2 2 3 7 2 3 2 2" xfId="57762"/>
    <cellStyle name="Normal 3 4 2 2 3 7 2 3 3" xfId="40427"/>
    <cellStyle name="Normal 3 4 2 2 3 7 2 4" xfId="20372"/>
    <cellStyle name="Normal 3 4 2 2 3 7 2 4 2" xfId="50284"/>
    <cellStyle name="Normal 3 4 2 2 3 7 2 5" xfId="40424"/>
    <cellStyle name="Normal 3 4 2 2 3 7 3" xfId="10514"/>
    <cellStyle name="Normal 3 4 2 2 3 7 3 2" xfId="10515"/>
    <cellStyle name="Normal 3 4 2 2 3 7 3 2 2" xfId="27852"/>
    <cellStyle name="Normal 3 4 2 2 3 7 3 2 2 2" xfId="57764"/>
    <cellStyle name="Normal 3 4 2 2 3 7 3 2 3" xfId="40429"/>
    <cellStyle name="Normal 3 4 2 2 3 7 3 3" xfId="20374"/>
    <cellStyle name="Normal 3 4 2 2 3 7 3 3 2" xfId="50286"/>
    <cellStyle name="Normal 3 4 2 2 3 7 3 4" xfId="40428"/>
    <cellStyle name="Normal 3 4 2 2 3 7 4" xfId="10516"/>
    <cellStyle name="Normal 3 4 2 2 3 7 4 2" xfId="27849"/>
    <cellStyle name="Normal 3 4 2 2 3 7 4 2 2" xfId="57761"/>
    <cellStyle name="Normal 3 4 2 2 3 7 4 3" xfId="40430"/>
    <cellStyle name="Normal 3 4 2 2 3 7 5" xfId="20371"/>
    <cellStyle name="Normal 3 4 2 2 3 7 5 2" xfId="50283"/>
    <cellStyle name="Normal 3 4 2 2 3 7 6" xfId="40423"/>
    <cellStyle name="Normal 3 4 2 2 3 8" xfId="10517"/>
    <cellStyle name="Normal 3 4 2 2 3 8 2" xfId="10518"/>
    <cellStyle name="Normal 3 4 2 2 3 8 2 2" xfId="10519"/>
    <cellStyle name="Normal 3 4 2 2 3 8 2 2 2" xfId="10520"/>
    <cellStyle name="Normal 3 4 2 2 3 8 2 2 2 2" xfId="27855"/>
    <cellStyle name="Normal 3 4 2 2 3 8 2 2 2 2 2" xfId="57767"/>
    <cellStyle name="Normal 3 4 2 2 3 8 2 2 2 3" xfId="40434"/>
    <cellStyle name="Normal 3 4 2 2 3 8 2 2 3" xfId="20377"/>
    <cellStyle name="Normal 3 4 2 2 3 8 2 2 3 2" xfId="50289"/>
    <cellStyle name="Normal 3 4 2 2 3 8 2 2 4" xfId="40433"/>
    <cellStyle name="Normal 3 4 2 2 3 8 2 3" xfId="10521"/>
    <cellStyle name="Normal 3 4 2 2 3 8 2 3 2" xfId="27854"/>
    <cellStyle name="Normal 3 4 2 2 3 8 2 3 2 2" xfId="57766"/>
    <cellStyle name="Normal 3 4 2 2 3 8 2 3 3" xfId="40435"/>
    <cellStyle name="Normal 3 4 2 2 3 8 2 4" xfId="20376"/>
    <cellStyle name="Normal 3 4 2 2 3 8 2 4 2" xfId="50288"/>
    <cellStyle name="Normal 3 4 2 2 3 8 2 5" xfId="40432"/>
    <cellStyle name="Normal 3 4 2 2 3 8 3" xfId="10522"/>
    <cellStyle name="Normal 3 4 2 2 3 8 3 2" xfId="10523"/>
    <cellStyle name="Normal 3 4 2 2 3 8 3 2 2" xfId="27856"/>
    <cellStyle name="Normal 3 4 2 2 3 8 3 2 2 2" xfId="57768"/>
    <cellStyle name="Normal 3 4 2 2 3 8 3 2 3" xfId="40437"/>
    <cellStyle name="Normal 3 4 2 2 3 8 3 3" xfId="20378"/>
    <cellStyle name="Normal 3 4 2 2 3 8 3 3 2" xfId="50290"/>
    <cellStyle name="Normal 3 4 2 2 3 8 3 4" xfId="40436"/>
    <cellStyle name="Normal 3 4 2 2 3 8 4" xfId="10524"/>
    <cellStyle name="Normal 3 4 2 2 3 8 4 2" xfId="27853"/>
    <cellStyle name="Normal 3 4 2 2 3 8 4 2 2" xfId="57765"/>
    <cellStyle name="Normal 3 4 2 2 3 8 4 3" xfId="40438"/>
    <cellStyle name="Normal 3 4 2 2 3 8 5" xfId="20375"/>
    <cellStyle name="Normal 3 4 2 2 3 8 5 2" xfId="50287"/>
    <cellStyle name="Normal 3 4 2 2 3 8 6" xfId="40431"/>
    <cellStyle name="Normal 3 4 2 2 3 9" xfId="10525"/>
    <cellStyle name="Normal 3 4 2 2 3 9 2" xfId="10526"/>
    <cellStyle name="Normal 3 4 2 2 3 9 2 2" xfId="10527"/>
    <cellStyle name="Normal 3 4 2 2 3 9 2 2 2" xfId="27858"/>
    <cellStyle name="Normal 3 4 2 2 3 9 2 2 2 2" xfId="57770"/>
    <cellStyle name="Normal 3 4 2 2 3 9 2 2 3" xfId="40441"/>
    <cellStyle name="Normal 3 4 2 2 3 9 2 3" xfId="20380"/>
    <cellStyle name="Normal 3 4 2 2 3 9 2 3 2" xfId="50292"/>
    <cellStyle name="Normal 3 4 2 2 3 9 2 4" xfId="40440"/>
    <cellStyle name="Normal 3 4 2 2 3 9 3" xfId="10528"/>
    <cellStyle name="Normal 3 4 2 2 3 9 3 2" xfId="27857"/>
    <cellStyle name="Normal 3 4 2 2 3 9 3 2 2" xfId="57769"/>
    <cellStyle name="Normal 3 4 2 2 3 9 3 3" xfId="40442"/>
    <cellStyle name="Normal 3 4 2 2 3 9 4" xfId="20379"/>
    <cellStyle name="Normal 3 4 2 2 3 9 4 2" xfId="50291"/>
    <cellStyle name="Normal 3 4 2 2 3 9 5" xfId="40439"/>
    <cellStyle name="Normal 3 4 2 2 4" xfId="372"/>
    <cellStyle name="Normal 3 4 2 2 4 2" xfId="10529"/>
    <cellStyle name="Normal 3 4 2 2 4 2 2" xfId="10530"/>
    <cellStyle name="Normal 3 4 2 2 4 2 2 2" xfId="10531"/>
    <cellStyle name="Normal 3 4 2 2 4 2 2 2 2" xfId="10532"/>
    <cellStyle name="Normal 3 4 2 2 4 2 2 2 2 2" xfId="27861"/>
    <cellStyle name="Normal 3 4 2 2 4 2 2 2 2 2 2" xfId="57773"/>
    <cellStyle name="Normal 3 4 2 2 4 2 2 2 2 3" xfId="40446"/>
    <cellStyle name="Normal 3 4 2 2 4 2 2 2 3" xfId="20383"/>
    <cellStyle name="Normal 3 4 2 2 4 2 2 2 3 2" xfId="50295"/>
    <cellStyle name="Normal 3 4 2 2 4 2 2 2 4" xfId="40445"/>
    <cellStyle name="Normal 3 4 2 2 4 2 2 3" xfId="10533"/>
    <cellStyle name="Normal 3 4 2 2 4 2 2 3 2" xfId="27860"/>
    <cellStyle name="Normal 3 4 2 2 4 2 2 3 2 2" xfId="57772"/>
    <cellStyle name="Normal 3 4 2 2 4 2 2 3 3" xfId="40447"/>
    <cellStyle name="Normal 3 4 2 2 4 2 2 4" xfId="20382"/>
    <cellStyle name="Normal 3 4 2 2 4 2 2 4 2" xfId="50294"/>
    <cellStyle name="Normal 3 4 2 2 4 2 2 5" xfId="40444"/>
    <cellStyle name="Normal 3 4 2 2 4 2 3" xfId="10534"/>
    <cellStyle name="Normal 3 4 2 2 4 2 3 2" xfId="10535"/>
    <cellStyle name="Normal 3 4 2 2 4 2 3 2 2" xfId="27862"/>
    <cellStyle name="Normal 3 4 2 2 4 2 3 2 2 2" xfId="57774"/>
    <cellStyle name="Normal 3 4 2 2 4 2 3 2 3" xfId="40449"/>
    <cellStyle name="Normal 3 4 2 2 4 2 3 3" xfId="20384"/>
    <cellStyle name="Normal 3 4 2 2 4 2 3 3 2" xfId="50296"/>
    <cellStyle name="Normal 3 4 2 2 4 2 3 4" xfId="40448"/>
    <cellStyle name="Normal 3 4 2 2 4 2 4" xfId="10536"/>
    <cellStyle name="Normal 3 4 2 2 4 2 4 2" xfId="27859"/>
    <cellStyle name="Normal 3 4 2 2 4 2 4 2 2" xfId="57771"/>
    <cellStyle name="Normal 3 4 2 2 4 2 4 3" xfId="40450"/>
    <cellStyle name="Normal 3 4 2 2 4 2 5" xfId="20381"/>
    <cellStyle name="Normal 3 4 2 2 4 2 5 2" xfId="50293"/>
    <cellStyle name="Normal 3 4 2 2 4 2 6" xfId="40443"/>
    <cellStyle name="Normal 3 4 2 2 4 3" xfId="10537"/>
    <cellStyle name="Normal 3 4 2 2 4 3 2" xfId="10538"/>
    <cellStyle name="Normal 3 4 2 2 4 3 2 2" xfId="10539"/>
    <cellStyle name="Normal 3 4 2 2 4 3 2 2 2" xfId="10540"/>
    <cellStyle name="Normal 3 4 2 2 4 3 2 2 2 2" xfId="27865"/>
    <cellStyle name="Normal 3 4 2 2 4 3 2 2 2 2 2" xfId="57777"/>
    <cellStyle name="Normal 3 4 2 2 4 3 2 2 2 3" xfId="40454"/>
    <cellStyle name="Normal 3 4 2 2 4 3 2 2 3" xfId="20387"/>
    <cellStyle name="Normal 3 4 2 2 4 3 2 2 3 2" xfId="50299"/>
    <cellStyle name="Normal 3 4 2 2 4 3 2 2 4" xfId="40453"/>
    <cellStyle name="Normal 3 4 2 2 4 3 2 3" xfId="10541"/>
    <cellStyle name="Normal 3 4 2 2 4 3 2 3 2" xfId="27864"/>
    <cellStyle name="Normal 3 4 2 2 4 3 2 3 2 2" xfId="57776"/>
    <cellStyle name="Normal 3 4 2 2 4 3 2 3 3" xfId="40455"/>
    <cellStyle name="Normal 3 4 2 2 4 3 2 4" xfId="20386"/>
    <cellStyle name="Normal 3 4 2 2 4 3 2 4 2" xfId="50298"/>
    <cellStyle name="Normal 3 4 2 2 4 3 2 5" xfId="40452"/>
    <cellStyle name="Normal 3 4 2 2 4 3 3" xfId="10542"/>
    <cellStyle name="Normal 3 4 2 2 4 3 3 2" xfId="10543"/>
    <cellStyle name="Normal 3 4 2 2 4 3 3 2 2" xfId="27866"/>
    <cellStyle name="Normal 3 4 2 2 4 3 3 2 2 2" xfId="57778"/>
    <cellStyle name="Normal 3 4 2 2 4 3 3 2 3" xfId="40457"/>
    <cellStyle name="Normal 3 4 2 2 4 3 3 3" xfId="20388"/>
    <cellStyle name="Normal 3 4 2 2 4 3 3 3 2" xfId="50300"/>
    <cellStyle name="Normal 3 4 2 2 4 3 3 4" xfId="40456"/>
    <cellStyle name="Normal 3 4 2 2 4 3 4" xfId="10544"/>
    <cellStyle name="Normal 3 4 2 2 4 3 4 2" xfId="27863"/>
    <cellStyle name="Normal 3 4 2 2 4 3 4 2 2" xfId="57775"/>
    <cellStyle name="Normal 3 4 2 2 4 3 4 3" xfId="40458"/>
    <cellStyle name="Normal 3 4 2 2 4 3 5" xfId="20385"/>
    <cellStyle name="Normal 3 4 2 2 4 3 5 2" xfId="50297"/>
    <cellStyle name="Normal 3 4 2 2 4 3 6" xfId="40451"/>
    <cellStyle name="Normal 3 4 2 2 4 4" xfId="10545"/>
    <cellStyle name="Normal 3 4 2 2 4 4 2" xfId="10546"/>
    <cellStyle name="Normal 3 4 2 2 4 4 2 2" xfId="10547"/>
    <cellStyle name="Normal 3 4 2 2 4 4 2 2 2" xfId="27868"/>
    <cellStyle name="Normal 3 4 2 2 4 4 2 2 2 2" xfId="57780"/>
    <cellStyle name="Normal 3 4 2 2 4 4 2 2 3" xfId="40461"/>
    <cellStyle name="Normal 3 4 2 2 4 4 2 3" xfId="20390"/>
    <cellStyle name="Normal 3 4 2 2 4 4 2 3 2" xfId="50302"/>
    <cellStyle name="Normal 3 4 2 2 4 4 2 4" xfId="40460"/>
    <cellStyle name="Normal 3 4 2 2 4 4 3" xfId="10548"/>
    <cellStyle name="Normal 3 4 2 2 4 4 3 2" xfId="27867"/>
    <cellStyle name="Normal 3 4 2 2 4 4 3 2 2" xfId="57779"/>
    <cellStyle name="Normal 3 4 2 2 4 4 3 3" xfId="40462"/>
    <cellStyle name="Normal 3 4 2 2 4 4 4" xfId="20389"/>
    <cellStyle name="Normal 3 4 2 2 4 4 4 2" xfId="50301"/>
    <cellStyle name="Normal 3 4 2 2 4 4 5" xfId="40459"/>
    <cellStyle name="Normal 3 4 2 2 4 5" xfId="10549"/>
    <cellStyle name="Normal 3 4 2 2 4 5 2" xfId="10550"/>
    <cellStyle name="Normal 3 4 2 2 4 5 2 2" xfId="27869"/>
    <cellStyle name="Normal 3 4 2 2 4 5 2 2 2" xfId="57781"/>
    <cellStyle name="Normal 3 4 2 2 4 5 2 3" xfId="40464"/>
    <cellStyle name="Normal 3 4 2 2 4 5 3" xfId="20391"/>
    <cellStyle name="Normal 3 4 2 2 4 5 3 2" xfId="50303"/>
    <cellStyle name="Normal 3 4 2 2 4 5 4" xfId="40463"/>
    <cellStyle name="Normal 3 4 2 2 4 6" xfId="10551"/>
    <cellStyle name="Normal 3 4 2 2 4 6 2" xfId="22836"/>
    <cellStyle name="Normal 3 4 2 2 4 6 2 2" xfId="52748"/>
    <cellStyle name="Normal 3 4 2 2 4 6 3" xfId="40465"/>
    <cellStyle name="Normal 3 4 2 2 4 7" xfId="15358"/>
    <cellStyle name="Normal 3 4 2 2 4 7 2" xfId="45270"/>
    <cellStyle name="Normal 3 4 2 2 4 8" xfId="30314"/>
    <cellStyle name="Normal 3 4 2 2 5" xfId="248"/>
    <cellStyle name="Normal 3 4 2 2 5 2" xfId="10552"/>
    <cellStyle name="Normal 3 4 2 2 5 2 2" xfId="10553"/>
    <cellStyle name="Normal 3 4 2 2 5 2 2 2" xfId="10554"/>
    <cellStyle name="Normal 3 4 2 2 5 2 2 2 2" xfId="10555"/>
    <cellStyle name="Normal 3 4 2 2 5 2 2 2 2 2" xfId="27872"/>
    <cellStyle name="Normal 3 4 2 2 5 2 2 2 2 2 2" xfId="57784"/>
    <cellStyle name="Normal 3 4 2 2 5 2 2 2 2 3" xfId="40469"/>
    <cellStyle name="Normal 3 4 2 2 5 2 2 2 3" xfId="20394"/>
    <cellStyle name="Normal 3 4 2 2 5 2 2 2 3 2" xfId="50306"/>
    <cellStyle name="Normal 3 4 2 2 5 2 2 2 4" xfId="40468"/>
    <cellStyle name="Normal 3 4 2 2 5 2 2 3" xfId="10556"/>
    <cellStyle name="Normal 3 4 2 2 5 2 2 3 2" xfId="27871"/>
    <cellStyle name="Normal 3 4 2 2 5 2 2 3 2 2" xfId="57783"/>
    <cellStyle name="Normal 3 4 2 2 5 2 2 3 3" xfId="40470"/>
    <cellStyle name="Normal 3 4 2 2 5 2 2 4" xfId="20393"/>
    <cellStyle name="Normal 3 4 2 2 5 2 2 4 2" xfId="50305"/>
    <cellStyle name="Normal 3 4 2 2 5 2 2 5" xfId="40467"/>
    <cellStyle name="Normal 3 4 2 2 5 2 3" xfId="10557"/>
    <cellStyle name="Normal 3 4 2 2 5 2 3 2" xfId="10558"/>
    <cellStyle name="Normal 3 4 2 2 5 2 3 2 2" xfId="27873"/>
    <cellStyle name="Normal 3 4 2 2 5 2 3 2 2 2" xfId="57785"/>
    <cellStyle name="Normal 3 4 2 2 5 2 3 2 3" xfId="40472"/>
    <cellStyle name="Normal 3 4 2 2 5 2 3 3" xfId="20395"/>
    <cellStyle name="Normal 3 4 2 2 5 2 3 3 2" xfId="50307"/>
    <cellStyle name="Normal 3 4 2 2 5 2 3 4" xfId="40471"/>
    <cellStyle name="Normal 3 4 2 2 5 2 4" xfId="10559"/>
    <cellStyle name="Normal 3 4 2 2 5 2 4 2" xfId="27870"/>
    <cellStyle name="Normal 3 4 2 2 5 2 4 2 2" xfId="57782"/>
    <cellStyle name="Normal 3 4 2 2 5 2 4 3" xfId="40473"/>
    <cellStyle name="Normal 3 4 2 2 5 2 5" xfId="20392"/>
    <cellStyle name="Normal 3 4 2 2 5 2 5 2" xfId="50304"/>
    <cellStyle name="Normal 3 4 2 2 5 2 6" xfId="40466"/>
    <cellStyle name="Normal 3 4 2 2 5 3" xfId="10560"/>
    <cellStyle name="Normal 3 4 2 2 5 3 2" xfId="10561"/>
    <cellStyle name="Normal 3 4 2 2 5 3 2 2" xfId="10562"/>
    <cellStyle name="Normal 3 4 2 2 5 3 2 2 2" xfId="10563"/>
    <cellStyle name="Normal 3 4 2 2 5 3 2 2 2 2" xfId="27876"/>
    <cellStyle name="Normal 3 4 2 2 5 3 2 2 2 2 2" xfId="57788"/>
    <cellStyle name="Normal 3 4 2 2 5 3 2 2 2 3" xfId="40477"/>
    <cellStyle name="Normal 3 4 2 2 5 3 2 2 3" xfId="20398"/>
    <cellStyle name="Normal 3 4 2 2 5 3 2 2 3 2" xfId="50310"/>
    <cellStyle name="Normal 3 4 2 2 5 3 2 2 4" xfId="40476"/>
    <cellStyle name="Normal 3 4 2 2 5 3 2 3" xfId="10564"/>
    <cellStyle name="Normal 3 4 2 2 5 3 2 3 2" xfId="27875"/>
    <cellStyle name="Normal 3 4 2 2 5 3 2 3 2 2" xfId="57787"/>
    <cellStyle name="Normal 3 4 2 2 5 3 2 3 3" xfId="40478"/>
    <cellStyle name="Normal 3 4 2 2 5 3 2 4" xfId="20397"/>
    <cellStyle name="Normal 3 4 2 2 5 3 2 4 2" xfId="50309"/>
    <cellStyle name="Normal 3 4 2 2 5 3 2 5" xfId="40475"/>
    <cellStyle name="Normal 3 4 2 2 5 3 3" xfId="10565"/>
    <cellStyle name="Normal 3 4 2 2 5 3 3 2" xfId="10566"/>
    <cellStyle name="Normal 3 4 2 2 5 3 3 2 2" xfId="27877"/>
    <cellStyle name="Normal 3 4 2 2 5 3 3 2 2 2" xfId="57789"/>
    <cellStyle name="Normal 3 4 2 2 5 3 3 2 3" xfId="40480"/>
    <cellStyle name="Normal 3 4 2 2 5 3 3 3" xfId="20399"/>
    <cellStyle name="Normal 3 4 2 2 5 3 3 3 2" xfId="50311"/>
    <cellStyle name="Normal 3 4 2 2 5 3 3 4" xfId="40479"/>
    <cellStyle name="Normal 3 4 2 2 5 3 4" xfId="10567"/>
    <cellStyle name="Normal 3 4 2 2 5 3 4 2" xfId="27874"/>
    <cellStyle name="Normal 3 4 2 2 5 3 4 2 2" xfId="57786"/>
    <cellStyle name="Normal 3 4 2 2 5 3 4 3" xfId="40481"/>
    <cellStyle name="Normal 3 4 2 2 5 3 5" xfId="20396"/>
    <cellStyle name="Normal 3 4 2 2 5 3 5 2" xfId="50308"/>
    <cellStyle name="Normal 3 4 2 2 5 3 6" xfId="40474"/>
    <cellStyle name="Normal 3 4 2 2 5 4" xfId="10568"/>
    <cellStyle name="Normal 3 4 2 2 5 4 2" xfId="10569"/>
    <cellStyle name="Normal 3 4 2 2 5 4 2 2" xfId="10570"/>
    <cellStyle name="Normal 3 4 2 2 5 4 2 2 2" xfId="27879"/>
    <cellStyle name="Normal 3 4 2 2 5 4 2 2 2 2" xfId="57791"/>
    <cellStyle name="Normal 3 4 2 2 5 4 2 2 3" xfId="40484"/>
    <cellStyle name="Normal 3 4 2 2 5 4 2 3" xfId="20401"/>
    <cellStyle name="Normal 3 4 2 2 5 4 2 3 2" xfId="50313"/>
    <cellStyle name="Normal 3 4 2 2 5 4 2 4" xfId="40483"/>
    <cellStyle name="Normal 3 4 2 2 5 4 3" xfId="10571"/>
    <cellStyle name="Normal 3 4 2 2 5 4 3 2" xfId="27878"/>
    <cellStyle name="Normal 3 4 2 2 5 4 3 2 2" xfId="57790"/>
    <cellStyle name="Normal 3 4 2 2 5 4 3 3" xfId="40485"/>
    <cellStyle name="Normal 3 4 2 2 5 4 4" xfId="20400"/>
    <cellStyle name="Normal 3 4 2 2 5 4 4 2" xfId="50312"/>
    <cellStyle name="Normal 3 4 2 2 5 4 5" xfId="40482"/>
    <cellStyle name="Normal 3 4 2 2 5 5" xfId="10572"/>
    <cellStyle name="Normal 3 4 2 2 5 5 2" xfId="10573"/>
    <cellStyle name="Normal 3 4 2 2 5 5 2 2" xfId="27880"/>
    <cellStyle name="Normal 3 4 2 2 5 5 2 2 2" xfId="57792"/>
    <cellStyle name="Normal 3 4 2 2 5 5 2 3" xfId="40487"/>
    <cellStyle name="Normal 3 4 2 2 5 5 3" xfId="20402"/>
    <cellStyle name="Normal 3 4 2 2 5 5 3 2" xfId="50314"/>
    <cellStyle name="Normal 3 4 2 2 5 5 4" xfId="40486"/>
    <cellStyle name="Normal 3 4 2 2 5 6" xfId="10574"/>
    <cellStyle name="Normal 3 4 2 2 5 6 2" xfId="22712"/>
    <cellStyle name="Normal 3 4 2 2 5 6 2 2" xfId="52624"/>
    <cellStyle name="Normal 3 4 2 2 5 6 3" xfId="40488"/>
    <cellStyle name="Normal 3 4 2 2 5 7" xfId="15234"/>
    <cellStyle name="Normal 3 4 2 2 5 7 2" xfId="45146"/>
    <cellStyle name="Normal 3 4 2 2 5 8" xfId="30190"/>
    <cellStyle name="Normal 3 4 2 2 6" xfId="498"/>
    <cellStyle name="Normal 3 4 2 2 6 2" xfId="10575"/>
    <cellStyle name="Normal 3 4 2 2 6 2 2" xfId="10576"/>
    <cellStyle name="Normal 3 4 2 2 6 2 2 2" xfId="10577"/>
    <cellStyle name="Normal 3 4 2 2 6 2 2 2 2" xfId="10578"/>
    <cellStyle name="Normal 3 4 2 2 6 2 2 2 2 2" xfId="27883"/>
    <cellStyle name="Normal 3 4 2 2 6 2 2 2 2 2 2" xfId="57795"/>
    <cellStyle name="Normal 3 4 2 2 6 2 2 2 2 3" xfId="40492"/>
    <cellStyle name="Normal 3 4 2 2 6 2 2 2 3" xfId="20405"/>
    <cellStyle name="Normal 3 4 2 2 6 2 2 2 3 2" xfId="50317"/>
    <cellStyle name="Normal 3 4 2 2 6 2 2 2 4" xfId="40491"/>
    <cellStyle name="Normal 3 4 2 2 6 2 2 3" xfId="10579"/>
    <cellStyle name="Normal 3 4 2 2 6 2 2 3 2" xfId="27882"/>
    <cellStyle name="Normal 3 4 2 2 6 2 2 3 2 2" xfId="57794"/>
    <cellStyle name="Normal 3 4 2 2 6 2 2 3 3" xfId="40493"/>
    <cellStyle name="Normal 3 4 2 2 6 2 2 4" xfId="20404"/>
    <cellStyle name="Normal 3 4 2 2 6 2 2 4 2" xfId="50316"/>
    <cellStyle name="Normal 3 4 2 2 6 2 2 5" xfId="40490"/>
    <cellStyle name="Normal 3 4 2 2 6 2 3" xfId="10580"/>
    <cellStyle name="Normal 3 4 2 2 6 2 3 2" xfId="10581"/>
    <cellStyle name="Normal 3 4 2 2 6 2 3 2 2" xfId="27884"/>
    <cellStyle name="Normal 3 4 2 2 6 2 3 2 2 2" xfId="57796"/>
    <cellStyle name="Normal 3 4 2 2 6 2 3 2 3" xfId="40495"/>
    <cellStyle name="Normal 3 4 2 2 6 2 3 3" xfId="20406"/>
    <cellStyle name="Normal 3 4 2 2 6 2 3 3 2" xfId="50318"/>
    <cellStyle name="Normal 3 4 2 2 6 2 3 4" xfId="40494"/>
    <cellStyle name="Normal 3 4 2 2 6 2 4" xfId="10582"/>
    <cellStyle name="Normal 3 4 2 2 6 2 4 2" xfId="27881"/>
    <cellStyle name="Normal 3 4 2 2 6 2 4 2 2" xfId="57793"/>
    <cellStyle name="Normal 3 4 2 2 6 2 4 3" xfId="40496"/>
    <cellStyle name="Normal 3 4 2 2 6 2 5" xfId="20403"/>
    <cellStyle name="Normal 3 4 2 2 6 2 5 2" xfId="50315"/>
    <cellStyle name="Normal 3 4 2 2 6 2 6" xfId="40489"/>
    <cellStyle name="Normal 3 4 2 2 6 3" xfId="10583"/>
    <cellStyle name="Normal 3 4 2 2 6 3 2" xfId="10584"/>
    <cellStyle name="Normal 3 4 2 2 6 3 2 2" xfId="10585"/>
    <cellStyle name="Normal 3 4 2 2 6 3 2 2 2" xfId="27886"/>
    <cellStyle name="Normal 3 4 2 2 6 3 2 2 2 2" xfId="57798"/>
    <cellStyle name="Normal 3 4 2 2 6 3 2 2 3" xfId="40499"/>
    <cellStyle name="Normal 3 4 2 2 6 3 2 3" xfId="20408"/>
    <cellStyle name="Normal 3 4 2 2 6 3 2 3 2" xfId="50320"/>
    <cellStyle name="Normal 3 4 2 2 6 3 2 4" xfId="40498"/>
    <cellStyle name="Normal 3 4 2 2 6 3 3" xfId="10586"/>
    <cellStyle name="Normal 3 4 2 2 6 3 3 2" xfId="27885"/>
    <cellStyle name="Normal 3 4 2 2 6 3 3 2 2" xfId="57797"/>
    <cellStyle name="Normal 3 4 2 2 6 3 3 3" xfId="40500"/>
    <cellStyle name="Normal 3 4 2 2 6 3 4" xfId="20407"/>
    <cellStyle name="Normal 3 4 2 2 6 3 4 2" xfId="50319"/>
    <cellStyle name="Normal 3 4 2 2 6 3 5" xfId="40497"/>
    <cellStyle name="Normal 3 4 2 2 6 4" xfId="10587"/>
    <cellStyle name="Normal 3 4 2 2 6 4 2" xfId="10588"/>
    <cellStyle name="Normal 3 4 2 2 6 4 2 2" xfId="27887"/>
    <cellStyle name="Normal 3 4 2 2 6 4 2 2 2" xfId="57799"/>
    <cellStyle name="Normal 3 4 2 2 6 4 2 3" xfId="40502"/>
    <cellStyle name="Normal 3 4 2 2 6 4 3" xfId="20409"/>
    <cellStyle name="Normal 3 4 2 2 6 4 3 2" xfId="50321"/>
    <cellStyle name="Normal 3 4 2 2 6 4 4" xfId="40501"/>
    <cellStyle name="Normal 3 4 2 2 6 5" xfId="10589"/>
    <cellStyle name="Normal 3 4 2 2 6 5 2" xfId="22961"/>
    <cellStyle name="Normal 3 4 2 2 6 5 2 2" xfId="52873"/>
    <cellStyle name="Normal 3 4 2 2 6 5 3" xfId="40503"/>
    <cellStyle name="Normal 3 4 2 2 6 6" xfId="15483"/>
    <cellStyle name="Normal 3 4 2 2 6 6 2" xfId="45395"/>
    <cellStyle name="Normal 3 4 2 2 6 7" xfId="30439"/>
    <cellStyle name="Normal 3 4 2 2 7" xfId="623"/>
    <cellStyle name="Normal 3 4 2 2 7 2" xfId="10590"/>
    <cellStyle name="Normal 3 4 2 2 7 2 2" xfId="10591"/>
    <cellStyle name="Normal 3 4 2 2 7 2 2 2" xfId="10592"/>
    <cellStyle name="Normal 3 4 2 2 7 2 2 2 2" xfId="10593"/>
    <cellStyle name="Normal 3 4 2 2 7 2 2 2 2 2" xfId="27890"/>
    <cellStyle name="Normal 3 4 2 2 7 2 2 2 2 2 2" xfId="57802"/>
    <cellStyle name="Normal 3 4 2 2 7 2 2 2 2 3" xfId="40507"/>
    <cellStyle name="Normal 3 4 2 2 7 2 2 2 3" xfId="20412"/>
    <cellStyle name="Normal 3 4 2 2 7 2 2 2 3 2" xfId="50324"/>
    <cellStyle name="Normal 3 4 2 2 7 2 2 2 4" xfId="40506"/>
    <cellStyle name="Normal 3 4 2 2 7 2 2 3" xfId="10594"/>
    <cellStyle name="Normal 3 4 2 2 7 2 2 3 2" xfId="27889"/>
    <cellStyle name="Normal 3 4 2 2 7 2 2 3 2 2" xfId="57801"/>
    <cellStyle name="Normal 3 4 2 2 7 2 2 3 3" xfId="40508"/>
    <cellStyle name="Normal 3 4 2 2 7 2 2 4" xfId="20411"/>
    <cellStyle name="Normal 3 4 2 2 7 2 2 4 2" xfId="50323"/>
    <cellStyle name="Normal 3 4 2 2 7 2 2 5" xfId="40505"/>
    <cellStyle name="Normal 3 4 2 2 7 2 3" xfId="10595"/>
    <cellStyle name="Normal 3 4 2 2 7 2 3 2" xfId="10596"/>
    <cellStyle name="Normal 3 4 2 2 7 2 3 2 2" xfId="27891"/>
    <cellStyle name="Normal 3 4 2 2 7 2 3 2 2 2" xfId="57803"/>
    <cellStyle name="Normal 3 4 2 2 7 2 3 2 3" xfId="40510"/>
    <cellStyle name="Normal 3 4 2 2 7 2 3 3" xfId="20413"/>
    <cellStyle name="Normal 3 4 2 2 7 2 3 3 2" xfId="50325"/>
    <cellStyle name="Normal 3 4 2 2 7 2 3 4" xfId="40509"/>
    <cellStyle name="Normal 3 4 2 2 7 2 4" xfId="10597"/>
    <cellStyle name="Normal 3 4 2 2 7 2 4 2" xfId="27888"/>
    <cellStyle name="Normal 3 4 2 2 7 2 4 2 2" xfId="57800"/>
    <cellStyle name="Normal 3 4 2 2 7 2 4 3" xfId="40511"/>
    <cellStyle name="Normal 3 4 2 2 7 2 5" xfId="20410"/>
    <cellStyle name="Normal 3 4 2 2 7 2 5 2" xfId="50322"/>
    <cellStyle name="Normal 3 4 2 2 7 2 6" xfId="40504"/>
    <cellStyle name="Normal 3 4 2 2 7 3" xfId="10598"/>
    <cellStyle name="Normal 3 4 2 2 7 3 2" xfId="10599"/>
    <cellStyle name="Normal 3 4 2 2 7 3 2 2" xfId="10600"/>
    <cellStyle name="Normal 3 4 2 2 7 3 2 2 2" xfId="27893"/>
    <cellStyle name="Normal 3 4 2 2 7 3 2 2 2 2" xfId="57805"/>
    <cellStyle name="Normal 3 4 2 2 7 3 2 2 3" xfId="40514"/>
    <cellStyle name="Normal 3 4 2 2 7 3 2 3" xfId="20415"/>
    <cellStyle name="Normal 3 4 2 2 7 3 2 3 2" xfId="50327"/>
    <cellStyle name="Normal 3 4 2 2 7 3 2 4" xfId="40513"/>
    <cellStyle name="Normal 3 4 2 2 7 3 3" xfId="10601"/>
    <cellStyle name="Normal 3 4 2 2 7 3 3 2" xfId="27892"/>
    <cellStyle name="Normal 3 4 2 2 7 3 3 2 2" xfId="57804"/>
    <cellStyle name="Normal 3 4 2 2 7 3 3 3" xfId="40515"/>
    <cellStyle name="Normal 3 4 2 2 7 3 4" xfId="20414"/>
    <cellStyle name="Normal 3 4 2 2 7 3 4 2" xfId="50326"/>
    <cellStyle name="Normal 3 4 2 2 7 3 5" xfId="40512"/>
    <cellStyle name="Normal 3 4 2 2 7 4" xfId="10602"/>
    <cellStyle name="Normal 3 4 2 2 7 4 2" xfId="10603"/>
    <cellStyle name="Normal 3 4 2 2 7 4 2 2" xfId="27894"/>
    <cellStyle name="Normal 3 4 2 2 7 4 2 2 2" xfId="57806"/>
    <cellStyle name="Normal 3 4 2 2 7 4 2 3" xfId="40517"/>
    <cellStyle name="Normal 3 4 2 2 7 4 3" xfId="20416"/>
    <cellStyle name="Normal 3 4 2 2 7 4 3 2" xfId="50328"/>
    <cellStyle name="Normal 3 4 2 2 7 4 4" xfId="40516"/>
    <cellStyle name="Normal 3 4 2 2 7 5" xfId="10604"/>
    <cellStyle name="Normal 3 4 2 2 7 5 2" xfId="23086"/>
    <cellStyle name="Normal 3 4 2 2 7 5 2 2" xfId="52998"/>
    <cellStyle name="Normal 3 4 2 2 7 5 3" xfId="40518"/>
    <cellStyle name="Normal 3 4 2 2 7 6" xfId="15608"/>
    <cellStyle name="Normal 3 4 2 2 7 6 2" xfId="45520"/>
    <cellStyle name="Normal 3 4 2 2 7 7" xfId="30564"/>
    <cellStyle name="Normal 3 4 2 2 8" xfId="10605"/>
    <cellStyle name="Normal 3 4 2 2 8 2" xfId="10606"/>
    <cellStyle name="Normal 3 4 2 2 8 2 2" xfId="10607"/>
    <cellStyle name="Normal 3 4 2 2 8 2 2 2" xfId="10608"/>
    <cellStyle name="Normal 3 4 2 2 8 2 2 2 2" xfId="10609"/>
    <cellStyle name="Normal 3 4 2 2 8 2 2 2 2 2" xfId="27898"/>
    <cellStyle name="Normal 3 4 2 2 8 2 2 2 2 2 2" xfId="57810"/>
    <cellStyle name="Normal 3 4 2 2 8 2 2 2 2 3" xfId="40523"/>
    <cellStyle name="Normal 3 4 2 2 8 2 2 2 3" xfId="20420"/>
    <cellStyle name="Normal 3 4 2 2 8 2 2 2 3 2" xfId="50332"/>
    <cellStyle name="Normal 3 4 2 2 8 2 2 2 4" xfId="40522"/>
    <cellStyle name="Normal 3 4 2 2 8 2 2 3" xfId="10610"/>
    <cellStyle name="Normal 3 4 2 2 8 2 2 3 2" xfId="27897"/>
    <cellStyle name="Normal 3 4 2 2 8 2 2 3 2 2" xfId="57809"/>
    <cellStyle name="Normal 3 4 2 2 8 2 2 3 3" xfId="40524"/>
    <cellStyle name="Normal 3 4 2 2 8 2 2 4" xfId="20419"/>
    <cellStyle name="Normal 3 4 2 2 8 2 2 4 2" xfId="50331"/>
    <cellStyle name="Normal 3 4 2 2 8 2 2 5" xfId="40521"/>
    <cellStyle name="Normal 3 4 2 2 8 2 3" xfId="10611"/>
    <cellStyle name="Normal 3 4 2 2 8 2 3 2" xfId="10612"/>
    <cellStyle name="Normal 3 4 2 2 8 2 3 2 2" xfId="27899"/>
    <cellStyle name="Normal 3 4 2 2 8 2 3 2 2 2" xfId="57811"/>
    <cellStyle name="Normal 3 4 2 2 8 2 3 2 3" xfId="40526"/>
    <cellStyle name="Normal 3 4 2 2 8 2 3 3" xfId="20421"/>
    <cellStyle name="Normal 3 4 2 2 8 2 3 3 2" xfId="50333"/>
    <cellStyle name="Normal 3 4 2 2 8 2 3 4" xfId="40525"/>
    <cellStyle name="Normal 3 4 2 2 8 2 4" xfId="10613"/>
    <cellStyle name="Normal 3 4 2 2 8 2 4 2" xfId="27896"/>
    <cellStyle name="Normal 3 4 2 2 8 2 4 2 2" xfId="57808"/>
    <cellStyle name="Normal 3 4 2 2 8 2 4 3" xfId="40527"/>
    <cellStyle name="Normal 3 4 2 2 8 2 5" xfId="20418"/>
    <cellStyle name="Normal 3 4 2 2 8 2 5 2" xfId="50330"/>
    <cellStyle name="Normal 3 4 2 2 8 2 6" xfId="40520"/>
    <cellStyle name="Normal 3 4 2 2 8 3" xfId="10614"/>
    <cellStyle name="Normal 3 4 2 2 8 3 2" xfId="10615"/>
    <cellStyle name="Normal 3 4 2 2 8 3 2 2" xfId="10616"/>
    <cellStyle name="Normal 3 4 2 2 8 3 2 2 2" xfId="27901"/>
    <cellStyle name="Normal 3 4 2 2 8 3 2 2 2 2" xfId="57813"/>
    <cellStyle name="Normal 3 4 2 2 8 3 2 2 3" xfId="40530"/>
    <cellStyle name="Normal 3 4 2 2 8 3 2 3" xfId="20423"/>
    <cellStyle name="Normal 3 4 2 2 8 3 2 3 2" xfId="50335"/>
    <cellStyle name="Normal 3 4 2 2 8 3 2 4" xfId="40529"/>
    <cellStyle name="Normal 3 4 2 2 8 3 3" xfId="10617"/>
    <cellStyle name="Normal 3 4 2 2 8 3 3 2" xfId="27900"/>
    <cellStyle name="Normal 3 4 2 2 8 3 3 2 2" xfId="57812"/>
    <cellStyle name="Normal 3 4 2 2 8 3 3 3" xfId="40531"/>
    <cellStyle name="Normal 3 4 2 2 8 3 4" xfId="20422"/>
    <cellStyle name="Normal 3 4 2 2 8 3 4 2" xfId="50334"/>
    <cellStyle name="Normal 3 4 2 2 8 3 5" xfId="40528"/>
    <cellStyle name="Normal 3 4 2 2 8 4" xfId="10618"/>
    <cellStyle name="Normal 3 4 2 2 8 4 2" xfId="10619"/>
    <cellStyle name="Normal 3 4 2 2 8 4 2 2" xfId="27902"/>
    <cellStyle name="Normal 3 4 2 2 8 4 2 2 2" xfId="57814"/>
    <cellStyle name="Normal 3 4 2 2 8 4 2 3" xfId="40533"/>
    <cellStyle name="Normal 3 4 2 2 8 4 3" xfId="20424"/>
    <cellStyle name="Normal 3 4 2 2 8 4 3 2" xfId="50336"/>
    <cellStyle name="Normal 3 4 2 2 8 4 4" xfId="40532"/>
    <cellStyle name="Normal 3 4 2 2 8 5" xfId="10620"/>
    <cellStyle name="Normal 3 4 2 2 8 5 2" xfId="27895"/>
    <cellStyle name="Normal 3 4 2 2 8 5 2 2" xfId="57807"/>
    <cellStyle name="Normal 3 4 2 2 8 5 3" xfId="40534"/>
    <cellStyle name="Normal 3 4 2 2 8 6" xfId="20417"/>
    <cellStyle name="Normal 3 4 2 2 8 6 2" xfId="50329"/>
    <cellStyle name="Normal 3 4 2 2 8 7" xfId="40519"/>
    <cellStyle name="Normal 3 4 2 2 9" xfId="10621"/>
    <cellStyle name="Normal 3 4 2 2 9 2" xfId="10622"/>
    <cellStyle name="Normal 3 4 2 2 9 2 2" xfId="10623"/>
    <cellStyle name="Normal 3 4 2 2 9 2 2 2" xfId="10624"/>
    <cellStyle name="Normal 3 4 2 2 9 2 2 2 2" xfId="27905"/>
    <cellStyle name="Normal 3 4 2 2 9 2 2 2 2 2" xfId="57817"/>
    <cellStyle name="Normal 3 4 2 2 9 2 2 2 3" xfId="40538"/>
    <cellStyle name="Normal 3 4 2 2 9 2 2 3" xfId="20427"/>
    <cellStyle name="Normal 3 4 2 2 9 2 2 3 2" xfId="50339"/>
    <cellStyle name="Normal 3 4 2 2 9 2 2 4" xfId="40537"/>
    <cellStyle name="Normal 3 4 2 2 9 2 3" xfId="10625"/>
    <cellStyle name="Normal 3 4 2 2 9 2 3 2" xfId="27904"/>
    <cellStyle name="Normal 3 4 2 2 9 2 3 2 2" xfId="57816"/>
    <cellStyle name="Normal 3 4 2 2 9 2 3 3" xfId="40539"/>
    <cellStyle name="Normal 3 4 2 2 9 2 4" xfId="20426"/>
    <cellStyle name="Normal 3 4 2 2 9 2 4 2" xfId="50338"/>
    <cellStyle name="Normal 3 4 2 2 9 2 5" xfId="40536"/>
    <cellStyle name="Normal 3 4 2 2 9 3" xfId="10626"/>
    <cellStyle name="Normal 3 4 2 2 9 3 2" xfId="10627"/>
    <cellStyle name="Normal 3 4 2 2 9 3 2 2" xfId="27906"/>
    <cellStyle name="Normal 3 4 2 2 9 3 2 2 2" xfId="57818"/>
    <cellStyle name="Normal 3 4 2 2 9 3 2 3" xfId="40541"/>
    <cellStyle name="Normal 3 4 2 2 9 3 3" xfId="20428"/>
    <cellStyle name="Normal 3 4 2 2 9 3 3 2" xfId="50340"/>
    <cellStyle name="Normal 3 4 2 2 9 3 4" xfId="40540"/>
    <cellStyle name="Normal 3 4 2 2 9 4" xfId="10628"/>
    <cellStyle name="Normal 3 4 2 2 9 4 2" xfId="27903"/>
    <cellStyle name="Normal 3 4 2 2 9 4 2 2" xfId="57815"/>
    <cellStyle name="Normal 3 4 2 2 9 4 3" xfId="40542"/>
    <cellStyle name="Normal 3 4 2 2 9 5" xfId="20425"/>
    <cellStyle name="Normal 3 4 2 2 9 5 2" xfId="50337"/>
    <cellStyle name="Normal 3 4 2 2 9 6" xfId="40535"/>
    <cellStyle name="Normal 3 4 2 3" xfId="159"/>
    <cellStyle name="Normal 3 4 2 3 10" xfId="10629"/>
    <cellStyle name="Normal 3 4 2 3 10 2" xfId="10630"/>
    <cellStyle name="Normal 3 4 2 3 10 2 2" xfId="27907"/>
    <cellStyle name="Normal 3 4 2 3 10 2 2 2" xfId="57819"/>
    <cellStyle name="Normal 3 4 2 3 10 2 3" xfId="40544"/>
    <cellStyle name="Normal 3 4 2 3 10 3" xfId="20429"/>
    <cellStyle name="Normal 3 4 2 3 10 3 2" xfId="50341"/>
    <cellStyle name="Normal 3 4 2 3 10 4" xfId="40543"/>
    <cellStyle name="Normal 3 4 2 3 11" xfId="10631"/>
    <cellStyle name="Normal 3 4 2 3 11 2" xfId="22623"/>
    <cellStyle name="Normal 3 4 2 3 11 2 2" xfId="52535"/>
    <cellStyle name="Normal 3 4 2 3 11 3" xfId="40545"/>
    <cellStyle name="Normal 3 4 2 3 12" xfId="15145"/>
    <cellStyle name="Normal 3 4 2 3 12 2" xfId="45057"/>
    <cellStyle name="Normal 3 4 2 3 13" xfId="30101"/>
    <cellStyle name="Normal 3 4 2 3 14" xfId="60017"/>
    <cellStyle name="Normal 3 4 2 3 2" xfId="412"/>
    <cellStyle name="Normal 3 4 2 3 2 2" xfId="10632"/>
    <cellStyle name="Normal 3 4 2 3 2 2 2" xfId="10633"/>
    <cellStyle name="Normal 3 4 2 3 2 2 2 2" xfId="10634"/>
    <cellStyle name="Normal 3 4 2 3 2 2 2 2 2" xfId="10635"/>
    <cellStyle name="Normal 3 4 2 3 2 2 2 2 2 2" xfId="27910"/>
    <cellStyle name="Normal 3 4 2 3 2 2 2 2 2 2 2" xfId="57822"/>
    <cellStyle name="Normal 3 4 2 3 2 2 2 2 2 3" xfId="40549"/>
    <cellStyle name="Normal 3 4 2 3 2 2 2 2 3" xfId="20432"/>
    <cellStyle name="Normal 3 4 2 3 2 2 2 2 3 2" xfId="50344"/>
    <cellStyle name="Normal 3 4 2 3 2 2 2 2 4" xfId="40548"/>
    <cellStyle name="Normal 3 4 2 3 2 2 2 3" xfId="10636"/>
    <cellStyle name="Normal 3 4 2 3 2 2 2 3 2" xfId="27909"/>
    <cellStyle name="Normal 3 4 2 3 2 2 2 3 2 2" xfId="57821"/>
    <cellStyle name="Normal 3 4 2 3 2 2 2 3 3" xfId="40550"/>
    <cellStyle name="Normal 3 4 2 3 2 2 2 4" xfId="20431"/>
    <cellStyle name="Normal 3 4 2 3 2 2 2 4 2" xfId="50343"/>
    <cellStyle name="Normal 3 4 2 3 2 2 2 5" xfId="40547"/>
    <cellStyle name="Normal 3 4 2 3 2 2 3" xfId="10637"/>
    <cellStyle name="Normal 3 4 2 3 2 2 3 2" xfId="10638"/>
    <cellStyle name="Normal 3 4 2 3 2 2 3 2 2" xfId="27911"/>
    <cellStyle name="Normal 3 4 2 3 2 2 3 2 2 2" xfId="57823"/>
    <cellStyle name="Normal 3 4 2 3 2 2 3 2 3" xfId="40552"/>
    <cellStyle name="Normal 3 4 2 3 2 2 3 3" xfId="20433"/>
    <cellStyle name="Normal 3 4 2 3 2 2 3 3 2" xfId="50345"/>
    <cellStyle name="Normal 3 4 2 3 2 2 3 4" xfId="40551"/>
    <cellStyle name="Normal 3 4 2 3 2 2 4" xfId="10639"/>
    <cellStyle name="Normal 3 4 2 3 2 2 4 2" xfId="27908"/>
    <cellStyle name="Normal 3 4 2 3 2 2 4 2 2" xfId="57820"/>
    <cellStyle name="Normal 3 4 2 3 2 2 4 3" xfId="40553"/>
    <cellStyle name="Normal 3 4 2 3 2 2 5" xfId="20430"/>
    <cellStyle name="Normal 3 4 2 3 2 2 5 2" xfId="50342"/>
    <cellStyle name="Normal 3 4 2 3 2 2 6" xfId="40546"/>
    <cellStyle name="Normal 3 4 2 3 2 3" xfId="10640"/>
    <cellStyle name="Normal 3 4 2 3 2 3 2" xfId="10641"/>
    <cellStyle name="Normal 3 4 2 3 2 3 2 2" xfId="10642"/>
    <cellStyle name="Normal 3 4 2 3 2 3 2 2 2" xfId="10643"/>
    <cellStyle name="Normal 3 4 2 3 2 3 2 2 2 2" xfId="27914"/>
    <cellStyle name="Normal 3 4 2 3 2 3 2 2 2 2 2" xfId="57826"/>
    <cellStyle name="Normal 3 4 2 3 2 3 2 2 2 3" xfId="40557"/>
    <cellStyle name="Normal 3 4 2 3 2 3 2 2 3" xfId="20436"/>
    <cellStyle name="Normal 3 4 2 3 2 3 2 2 3 2" xfId="50348"/>
    <cellStyle name="Normal 3 4 2 3 2 3 2 2 4" xfId="40556"/>
    <cellStyle name="Normal 3 4 2 3 2 3 2 3" xfId="10644"/>
    <cellStyle name="Normal 3 4 2 3 2 3 2 3 2" xfId="27913"/>
    <cellStyle name="Normal 3 4 2 3 2 3 2 3 2 2" xfId="57825"/>
    <cellStyle name="Normal 3 4 2 3 2 3 2 3 3" xfId="40558"/>
    <cellStyle name="Normal 3 4 2 3 2 3 2 4" xfId="20435"/>
    <cellStyle name="Normal 3 4 2 3 2 3 2 4 2" xfId="50347"/>
    <cellStyle name="Normal 3 4 2 3 2 3 2 5" xfId="40555"/>
    <cellStyle name="Normal 3 4 2 3 2 3 3" xfId="10645"/>
    <cellStyle name="Normal 3 4 2 3 2 3 3 2" xfId="10646"/>
    <cellStyle name="Normal 3 4 2 3 2 3 3 2 2" xfId="27915"/>
    <cellStyle name="Normal 3 4 2 3 2 3 3 2 2 2" xfId="57827"/>
    <cellStyle name="Normal 3 4 2 3 2 3 3 2 3" xfId="40560"/>
    <cellStyle name="Normal 3 4 2 3 2 3 3 3" xfId="20437"/>
    <cellStyle name="Normal 3 4 2 3 2 3 3 3 2" xfId="50349"/>
    <cellStyle name="Normal 3 4 2 3 2 3 3 4" xfId="40559"/>
    <cellStyle name="Normal 3 4 2 3 2 3 4" xfId="10647"/>
    <cellStyle name="Normal 3 4 2 3 2 3 4 2" xfId="27912"/>
    <cellStyle name="Normal 3 4 2 3 2 3 4 2 2" xfId="57824"/>
    <cellStyle name="Normal 3 4 2 3 2 3 4 3" xfId="40561"/>
    <cellStyle name="Normal 3 4 2 3 2 3 5" xfId="20434"/>
    <cellStyle name="Normal 3 4 2 3 2 3 5 2" xfId="50346"/>
    <cellStyle name="Normal 3 4 2 3 2 3 6" xfId="40554"/>
    <cellStyle name="Normal 3 4 2 3 2 4" xfId="10648"/>
    <cellStyle name="Normal 3 4 2 3 2 4 2" xfId="10649"/>
    <cellStyle name="Normal 3 4 2 3 2 4 2 2" xfId="10650"/>
    <cellStyle name="Normal 3 4 2 3 2 4 2 2 2" xfId="27917"/>
    <cellStyle name="Normal 3 4 2 3 2 4 2 2 2 2" xfId="57829"/>
    <cellStyle name="Normal 3 4 2 3 2 4 2 2 3" xfId="40564"/>
    <cellStyle name="Normal 3 4 2 3 2 4 2 3" xfId="20439"/>
    <cellStyle name="Normal 3 4 2 3 2 4 2 3 2" xfId="50351"/>
    <cellStyle name="Normal 3 4 2 3 2 4 2 4" xfId="40563"/>
    <cellStyle name="Normal 3 4 2 3 2 4 3" xfId="10651"/>
    <cellStyle name="Normal 3 4 2 3 2 4 3 2" xfId="27916"/>
    <cellStyle name="Normal 3 4 2 3 2 4 3 2 2" xfId="57828"/>
    <cellStyle name="Normal 3 4 2 3 2 4 3 3" xfId="40565"/>
    <cellStyle name="Normal 3 4 2 3 2 4 4" xfId="20438"/>
    <cellStyle name="Normal 3 4 2 3 2 4 4 2" xfId="50350"/>
    <cellStyle name="Normal 3 4 2 3 2 4 5" xfId="40562"/>
    <cellStyle name="Normal 3 4 2 3 2 5" xfId="10652"/>
    <cellStyle name="Normal 3 4 2 3 2 5 2" xfId="10653"/>
    <cellStyle name="Normal 3 4 2 3 2 5 2 2" xfId="27918"/>
    <cellStyle name="Normal 3 4 2 3 2 5 2 2 2" xfId="57830"/>
    <cellStyle name="Normal 3 4 2 3 2 5 2 3" xfId="40567"/>
    <cellStyle name="Normal 3 4 2 3 2 5 3" xfId="20440"/>
    <cellStyle name="Normal 3 4 2 3 2 5 3 2" xfId="50352"/>
    <cellStyle name="Normal 3 4 2 3 2 5 4" xfId="40566"/>
    <cellStyle name="Normal 3 4 2 3 2 6" xfId="10654"/>
    <cellStyle name="Normal 3 4 2 3 2 6 2" xfId="22875"/>
    <cellStyle name="Normal 3 4 2 3 2 6 2 2" xfId="52787"/>
    <cellStyle name="Normal 3 4 2 3 2 6 3" xfId="40568"/>
    <cellStyle name="Normal 3 4 2 3 2 7" xfId="15397"/>
    <cellStyle name="Normal 3 4 2 3 2 7 2" xfId="45309"/>
    <cellStyle name="Normal 3 4 2 3 2 8" xfId="30353"/>
    <cellStyle name="Normal 3 4 2 3 3" xfId="290"/>
    <cellStyle name="Normal 3 4 2 3 3 2" xfId="10655"/>
    <cellStyle name="Normal 3 4 2 3 3 2 2" xfId="10656"/>
    <cellStyle name="Normal 3 4 2 3 3 2 2 2" xfId="10657"/>
    <cellStyle name="Normal 3 4 2 3 3 2 2 2 2" xfId="10658"/>
    <cellStyle name="Normal 3 4 2 3 3 2 2 2 2 2" xfId="27921"/>
    <cellStyle name="Normal 3 4 2 3 3 2 2 2 2 2 2" xfId="57833"/>
    <cellStyle name="Normal 3 4 2 3 3 2 2 2 2 3" xfId="40572"/>
    <cellStyle name="Normal 3 4 2 3 3 2 2 2 3" xfId="20443"/>
    <cellStyle name="Normal 3 4 2 3 3 2 2 2 3 2" xfId="50355"/>
    <cellStyle name="Normal 3 4 2 3 3 2 2 2 4" xfId="40571"/>
    <cellStyle name="Normal 3 4 2 3 3 2 2 3" xfId="10659"/>
    <cellStyle name="Normal 3 4 2 3 3 2 2 3 2" xfId="27920"/>
    <cellStyle name="Normal 3 4 2 3 3 2 2 3 2 2" xfId="57832"/>
    <cellStyle name="Normal 3 4 2 3 3 2 2 3 3" xfId="40573"/>
    <cellStyle name="Normal 3 4 2 3 3 2 2 4" xfId="20442"/>
    <cellStyle name="Normal 3 4 2 3 3 2 2 4 2" xfId="50354"/>
    <cellStyle name="Normal 3 4 2 3 3 2 2 5" xfId="40570"/>
    <cellStyle name="Normal 3 4 2 3 3 2 3" xfId="10660"/>
    <cellStyle name="Normal 3 4 2 3 3 2 3 2" xfId="10661"/>
    <cellStyle name="Normal 3 4 2 3 3 2 3 2 2" xfId="27922"/>
    <cellStyle name="Normal 3 4 2 3 3 2 3 2 2 2" xfId="57834"/>
    <cellStyle name="Normal 3 4 2 3 3 2 3 2 3" xfId="40575"/>
    <cellStyle name="Normal 3 4 2 3 3 2 3 3" xfId="20444"/>
    <cellStyle name="Normal 3 4 2 3 3 2 3 3 2" xfId="50356"/>
    <cellStyle name="Normal 3 4 2 3 3 2 3 4" xfId="40574"/>
    <cellStyle name="Normal 3 4 2 3 3 2 4" xfId="10662"/>
    <cellStyle name="Normal 3 4 2 3 3 2 4 2" xfId="27919"/>
    <cellStyle name="Normal 3 4 2 3 3 2 4 2 2" xfId="57831"/>
    <cellStyle name="Normal 3 4 2 3 3 2 4 3" xfId="40576"/>
    <cellStyle name="Normal 3 4 2 3 3 2 5" xfId="20441"/>
    <cellStyle name="Normal 3 4 2 3 3 2 5 2" xfId="50353"/>
    <cellStyle name="Normal 3 4 2 3 3 2 6" xfId="40569"/>
    <cellStyle name="Normal 3 4 2 3 3 3" xfId="10663"/>
    <cellStyle name="Normal 3 4 2 3 3 3 2" xfId="10664"/>
    <cellStyle name="Normal 3 4 2 3 3 3 2 2" xfId="10665"/>
    <cellStyle name="Normal 3 4 2 3 3 3 2 2 2" xfId="10666"/>
    <cellStyle name="Normal 3 4 2 3 3 3 2 2 2 2" xfId="27925"/>
    <cellStyle name="Normal 3 4 2 3 3 3 2 2 2 2 2" xfId="57837"/>
    <cellStyle name="Normal 3 4 2 3 3 3 2 2 2 3" xfId="40580"/>
    <cellStyle name="Normal 3 4 2 3 3 3 2 2 3" xfId="20447"/>
    <cellStyle name="Normal 3 4 2 3 3 3 2 2 3 2" xfId="50359"/>
    <cellStyle name="Normal 3 4 2 3 3 3 2 2 4" xfId="40579"/>
    <cellStyle name="Normal 3 4 2 3 3 3 2 3" xfId="10667"/>
    <cellStyle name="Normal 3 4 2 3 3 3 2 3 2" xfId="27924"/>
    <cellStyle name="Normal 3 4 2 3 3 3 2 3 2 2" xfId="57836"/>
    <cellStyle name="Normal 3 4 2 3 3 3 2 3 3" xfId="40581"/>
    <cellStyle name="Normal 3 4 2 3 3 3 2 4" xfId="20446"/>
    <cellStyle name="Normal 3 4 2 3 3 3 2 4 2" xfId="50358"/>
    <cellStyle name="Normal 3 4 2 3 3 3 2 5" xfId="40578"/>
    <cellStyle name="Normal 3 4 2 3 3 3 3" xfId="10668"/>
    <cellStyle name="Normal 3 4 2 3 3 3 3 2" xfId="10669"/>
    <cellStyle name="Normal 3 4 2 3 3 3 3 2 2" xfId="27926"/>
    <cellStyle name="Normal 3 4 2 3 3 3 3 2 2 2" xfId="57838"/>
    <cellStyle name="Normal 3 4 2 3 3 3 3 2 3" xfId="40583"/>
    <cellStyle name="Normal 3 4 2 3 3 3 3 3" xfId="20448"/>
    <cellStyle name="Normal 3 4 2 3 3 3 3 3 2" xfId="50360"/>
    <cellStyle name="Normal 3 4 2 3 3 3 3 4" xfId="40582"/>
    <cellStyle name="Normal 3 4 2 3 3 3 4" xfId="10670"/>
    <cellStyle name="Normal 3 4 2 3 3 3 4 2" xfId="27923"/>
    <cellStyle name="Normal 3 4 2 3 3 3 4 2 2" xfId="57835"/>
    <cellStyle name="Normal 3 4 2 3 3 3 4 3" xfId="40584"/>
    <cellStyle name="Normal 3 4 2 3 3 3 5" xfId="20445"/>
    <cellStyle name="Normal 3 4 2 3 3 3 5 2" xfId="50357"/>
    <cellStyle name="Normal 3 4 2 3 3 3 6" xfId="40577"/>
    <cellStyle name="Normal 3 4 2 3 3 4" xfId="10671"/>
    <cellStyle name="Normal 3 4 2 3 3 4 2" xfId="10672"/>
    <cellStyle name="Normal 3 4 2 3 3 4 2 2" xfId="10673"/>
    <cellStyle name="Normal 3 4 2 3 3 4 2 2 2" xfId="27928"/>
    <cellStyle name="Normal 3 4 2 3 3 4 2 2 2 2" xfId="57840"/>
    <cellStyle name="Normal 3 4 2 3 3 4 2 2 3" xfId="40587"/>
    <cellStyle name="Normal 3 4 2 3 3 4 2 3" xfId="20450"/>
    <cellStyle name="Normal 3 4 2 3 3 4 2 3 2" xfId="50362"/>
    <cellStyle name="Normal 3 4 2 3 3 4 2 4" xfId="40586"/>
    <cellStyle name="Normal 3 4 2 3 3 4 3" xfId="10674"/>
    <cellStyle name="Normal 3 4 2 3 3 4 3 2" xfId="27927"/>
    <cellStyle name="Normal 3 4 2 3 3 4 3 2 2" xfId="57839"/>
    <cellStyle name="Normal 3 4 2 3 3 4 3 3" xfId="40588"/>
    <cellStyle name="Normal 3 4 2 3 3 4 4" xfId="20449"/>
    <cellStyle name="Normal 3 4 2 3 3 4 4 2" xfId="50361"/>
    <cellStyle name="Normal 3 4 2 3 3 4 5" xfId="40585"/>
    <cellStyle name="Normal 3 4 2 3 3 5" xfId="10675"/>
    <cellStyle name="Normal 3 4 2 3 3 5 2" xfId="10676"/>
    <cellStyle name="Normal 3 4 2 3 3 5 2 2" xfId="27929"/>
    <cellStyle name="Normal 3 4 2 3 3 5 2 2 2" xfId="57841"/>
    <cellStyle name="Normal 3 4 2 3 3 5 2 3" xfId="40590"/>
    <cellStyle name="Normal 3 4 2 3 3 5 3" xfId="20451"/>
    <cellStyle name="Normal 3 4 2 3 3 5 3 2" xfId="50363"/>
    <cellStyle name="Normal 3 4 2 3 3 5 4" xfId="40589"/>
    <cellStyle name="Normal 3 4 2 3 3 6" xfId="10677"/>
    <cellStyle name="Normal 3 4 2 3 3 6 2" xfId="22754"/>
    <cellStyle name="Normal 3 4 2 3 3 6 2 2" xfId="52666"/>
    <cellStyle name="Normal 3 4 2 3 3 6 3" xfId="40591"/>
    <cellStyle name="Normal 3 4 2 3 3 7" xfId="15276"/>
    <cellStyle name="Normal 3 4 2 3 3 7 2" xfId="45188"/>
    <cellStyle name="Normal 3 4 2 3 3 8" xfId="30232"/>
    <cellStyle name="Normal 3 4 2 3 4" xfId="537"/>
    <cellStyle name="Normal 3 4 2 3 4 2" xfId="10678"/>
    <cellStyle name="Normal 3 4 2 3 4 2 2" xfId="10679"/>
    <cellStyle name="Normal 3 4 2 3 4 2 2 2" xfId="10680"/>
    <cellStyle name="Normal 3 4 2 3 4 2 2 2 2" xfId="10681"/>
    <cellStyle name="Normal 3 4 2 3 4 2 2 2 2 2" xfId="27932"/>
    <cellStyle name="Normal 3 4 2 3 4 2 2 2 2 2 2" xfId="57844"/>
    <cellStyle name="Normal 3 4 2 3 4 2 2 2 2 3" xfId="40595"/>
    <cellStyle name="Normal 3 4 2 3 4 2 2 2 3" xfId="20454"/>
    <cellStyle name="Normal 3 4 2 3 4 2 2 2 3 2" xfId="50366"/>
    <cellStyle name="Normal 3 4 2 3 4 2 2 2 4" xfId="40594"/>
    <cellStyle name="Normal 3 4 2 3 4 2 2 3" xfId="10682"/>
    <cellStyle name="Normal 3 4 2 3 4 2 2 3 2" xfId="27931"/>
    <cellStyle name="Normal 3 4 2 3 4 2 2 3 2 2" xfId="57843"/>
    <cellStyle name="Normal 3 4 2 3 4 2 2 3 3" xfId="40596"/>
    <cellStyle name="Normal 3 4 2 3 4 2 2 4" xfId="20453"/>
    <cellStyle name="Normal 3 4 2 3 4 2 2 4 2" xfId="50365"/>
    <cellStyle name="Normal 3 4 2 3 4 2 2 5" xfId="40593"/>
    <cellStyle name="Normal 3 4 2 3 4 2 3" xfId="10683"/>
    <cellStyle name="Normal 3 4 2 3 4 2 3 2" xfId="10684"/>
    <cellStyle name="Normal 3 4 2 3 4 2 3 2 2" xfId="27933"/>
    <cellStyle name="Normal 3 4 2 3 4 2 3 2 2 2" xfId="57845"/>
    <cellStyle name="Normal 3 4 2 3 4 2 3 2 3" xfId="40598"/>
    <cellStyle name="Normal 3 4 2 3 4 2 3 3" xfId="20455"/>
    <cellStyle name="Normal 3 4 2 3 4 2 3 3 2" xfId="50367"/>
    <cellStyle name="Normal 3 4 2 3 4 2 3 4" xfId="40597"/>
    <cellStyle name="Normal 3 4 2 3 4 2 4" xfId="10685"/>
    <cellStyle name="Normal 3 4 2 3 4 2 4 2" xfId="27930"/>
    <cellStyle name="Normal 3 4 2 3 4 2 4 2 2" xfId="57842"/>
    <cellStyle name="Normal 3 4 2 3 4 2 4 3" xfId="40599"/>
    <cellStyle name="Normal 3 4 2 3 4 2 5" xfId="20452"/>
    <cellStyle name="Normal 3 4 2 3 4 2 5 2" xfId="50364"/>
    <cellStyle name="Normal 3 4 2 3 4 2 6" xfId="40592"/>
    <cellStyle name="Normal 3 4 2 3 4 3" xfId="10686"/>
    <cellStyle name="Normal 3 4 2 3 4 3 2" xfId="10687"/>
    <cellStyle name="Normal 3 4 2 3 4 3 2 2" xfId="10688"/>
    <cellStyle name="Normal 3 4 2 3 4 3 2 2 2" xfId="27935"/>
    <cellStyle name="Normal 3 4 2 3 4 3 2 2 2 2" xfId="57847"/>
    <cellStyle name="Normal 3 4 2 3 4 3 2 2 3" xfId="40602"/>
    <cellStyle name="Normal 3 4 2 3 4 3 2 3" xfId="20457"/>
    <cellStyle name="Normal 3 4 2 3 4 3 2 3 2" xfId="50369"/>
    <cellStyle name="Normal 3 4 2 3 4 3 2 4" xfId="40601"/>
    <cellStyle name="Normal 3 4 2 3 4 3 3" xfId="10689"/>
    <cellStyle name="Normal 3 4 2 3 4 3 3 2" xfId="27934"/>
    <cellStyle name="Normal 3 4 2 3 4 3 3 2 2" xfId="57846"/>
    <cellStyle name="Normal 3 4 2 3 4 3 3 3" xfId="40603"/>
    <cellStyle name="Normal 3 4 2 3 4 3 4" xfId="20456"/>
    <cellStyle name="Normal 3 4 2 3 4 3 4 2" xfId="50368"/>
    <cellStyle name="Normal 3 4 2 3 4 3 5" xfId="40600"/>
    <cellStyle name="Normal 3 4 2 3 4 4" xfId="10690"/>
    <cellStyle name="Normal 3 4 2 3 4 4 2" xfId="10691"/>
    <cellStyle name="Normal 3 4 2 3 4 4 2 2" xfId="27936"/>
    <cellStyle name="Normal 3 4 2 3 4 4 2 2 2" xfId="57848"/>
    <cellStyle name="Normal 3 4 2 3 4 4 2 3" xfId="40605"/>
    <cellStyle name="Normal 3 4 2 3 4 4 3" xfId="20458"/>
    <cellStyle name="Normal 3 4 2 3 4 4 3 2" xfId="50370"/>
    <cellStyle name="Normal 3 4 2 3 4 4 4" xfId="40604"/>
    <cellStyle name="Normal 3 4 2 3 4 5" xfId="10692"/>
    <cellStyle name="Normal 3 4 2 3 4 5 2" xfId="23000"/>
    <cellStyle name="Normal 3 4 2 3 4 5 2 2" xfId="52912"/>
    <cellStyle name="Normal 3 4 2 3 4 5 3" xfId="40606"/>
    <cellStyle name="Normal 3 4 2 3 4 6" xfId="15522"/>
    <cellStyle name="Normal 3 4 2 3 4 6 2" xfId="45434"/>
    <cellStyle name="Normal 3 4 2 3 4 7" xfId="30478"/>
    <cellStyle name="Normal 3 4 2 3 5" xfId="662"/>
    <cellStyle name="Normal 3 4 2 3 5 2" xfId="10693"/>
    <cellStyle name="Normal 3 4 2 3 5 2 2" xfId="10694"/>
    <cellStyle name="Normal 3 4 2 3 5 2 2 2" xfId="10695"/>
    <cellStyle name="Normal 3 4 2 3 5 2 2 2 2" xfId="10696"/>
    <cellStyle name="Normal 3 4 2 3 5 2 2 2 2 2" xfId="27939"/>
    <cellStyle name="Normal 3 4 2 3 5 2 2 2 2 2 2" xfId="57851"/>
    <cellStyle name="Normal 3 4 2 3 5 2 2 2 2 3" xfId="40610"/>
    <cellStyle name="Normal 3 4 2 3 5 2 2 2 3" xfId="20461"/>
    <cellStyle name="Normal 3 4 2 3 5 2 2 2 3 2" xfId="50373"/>
    <cellStyle name="Normal 3 4 2 3 5 2 2 2 4" xfId="40609"/>
    <cellStyle name="Normal 3 4 2 3 5 2 2 3" xfId="10697"/>
    <cellStyle name="Normal 3 4 2 3 5 2 2 3 2" xfId="27938"/>
    <cellStyle name="Normal 3 4 2 3 5 2 2 3 2 2" xfId="57850"/>
    <cellStyle name="Normal 3 4 2 3 5 2 2 3 3" xfId="40611"/>
    <cellStyle name="Normal 3 4 2 3 5 2 2 4" xfId="20460"/>
    <cellStyle name="Normal 3 4 2 3 5 2 2 4 2" xfId="50372"/>
    <cellStyle name="Normal 3 4 2 3 5 2 2 5" xfId="40608"/>
    <cellStyle name="Normal 3 4 2 3 5 2 3" xfId="10698"/>
    <cellStyle name="Normal 3 4 2 3 5 2 3 2" xfId="10699"/>
    <cellStyle name="Normal 3 4 2 3 5 2 3 2 2" xfId="27940"/>
    <cellStyle name="Normal 3 4 2 3 5 2 3 2 2 2" xfId="57852"/>
    <cellStyle name="Normal 3 4 2 3 5 2 3 2 3" xfId="40613"/>
    <cellStyle name="Normal 3 4 2 3 5 2 3 3" xfId="20462"/>
    <cellStyle name="Normal 3 4 2 3 5 2 3 3 2" xfId="50374"/>
    <cellStyle name="Normal 3 4 2 3 5 2 3 4" xfId="40612"/>
    <cellStyle name="Normal 3 4 2 3 5 2 4" xfId="10700"/>
    <cellStyle name="Normal 3 4 2 3 5 2 4 2" xfId="27937"/>
    <cellStyle name="Normal 3 4 2 3 5 2 4 2 2" xfId="57849"/>
    <cellStyle name="Normal 3 4 2 3 5 2 4 3" xfId="40614"/>
    <cellStyle name="Normal 3 4 2 3 5 2 5" xfId="20459"/>
    <cellStyle name="Normal 3 4 2 3 5 2 5 2" xfId="50371"/>
    <cellStyle name="Normal 3 4 2 3 5 2 6" xfId="40607"/>
    <cellStyle name="Normal 3 4 2 3 5 3" xfId="10701"/>
    <cellStyle name="Normal 3 4 2 3 5 3 2" xfId="10702"/>
    <cellStyle name="Normal 3 4 2 3 5 3 2 2" xfId="10703"/>
    <cellStyle name="Normal 3 4 2 3 5 3 2 2 2" xfId="27942"/>
    <cellStyle name="Normal 3 4 2 3 5 3 2 2 2 2" xfId="57854"/>
    <cellStyle name="Normal 3 4 2 3 5 3 2 2 3" xfId="40617"/>
    <cellStyle name="Normal 3 4 2 3 5 3 2 3" xfId="20464"/>
    <cellStyle name="Normal 3 4 2 3 5 3 2 3 2" xfId="50376"/>
    <cellStyle name="Normal 3 4 2 3 5 3 2 4" xfId="40616"/>
    <cellStyle name="Normal 3 4 2 3 5 3 3" xfId="10704"/>
    <cellStyle name="Normal 3 4 2 3 5 3 3 2" xfId="27941"/>
    <cellStyle name="Normal 3 4 2 3 5 3 3 2 2" xfId="57853"/>
    <cellStyle name="Normal 3 4 2 3 5 3 3 3" xfId="40618"/>
    <cellStyle name="Normal 3 4 2 3 5 3 4" xfId="20463"/>
    <cellStyle name="Normal 3 4 2 3 5 3 4 2" xfId="50375"/>
    <cellStyle name="Normal 3 4 2 3 5 3 5" xfId="40615"/>
    <cellStyle name="Normal 3 4 2 3 5 4" xfId="10705"/>
    <cellStyle name="Normal 3 4 2 3 5 4 2" xfId="10706"/>
    <cellStyle name="Normal 3 4 2 3 5 4 2 2" xfId="27943"/>
    <cellStyle name="Normal 3 4 2 3 5 4 2 2 2" xfId="57855"/>
    <cellStyle name="Normal 3 4 2 3 5 4 2 3" xfId="40620"/>
    <cellStyle name="Normal 3 4 2 3 5 4 3" xfId="20465"/>
    <cellStyle name="Normal 3 4 2 3 5 4 3 2" xfId="50377"/>
    <cellStyle name="Normal 3 4 2 3 5 4 4" xfId="40619"/>
    <cellStyle name="Normal 3 4 2 3 5 5" xfId="10707"/>
    <cellStyle name="Normal 3 4 2 3 5 5 2" xfId="23125"/>
    <cellStyle name="Normal 3 4 2 3 5 5 2 2" xfId="53037"/>
    <cellStyle name="Normal 3 4 2 3 5 5 3" xfId="40621"/>
    <cellStyle name="Normal 3 4 2 3 5 6" xfId="15647"/>
    <cellStyle name="Normal 3 4 2 3 5 6 2" xfId="45559"/>
    <cellStyle name="Normal 3 4 2 3 5 7" xfId="30603"/>
    <cellStyle name="Normal 3 4 2 3 6" xfId="10708"/>
    <cellStyle name="Normal 3 4 2 3 6 2" xfId="10709"/>
    <cellStyle name="Normal 3 4 2 3 6 2 2" xfId="10710"/>
    <cellStyle name="Normal 3 4 2 3 6 2 2 2" xfId="10711"/>
    <cellStyle name="Normal 3 4 2 3 6 2 2 2 2" xfId="10712"/>
    <cellStyle name="Normal 3 4 2 3 6 2 2 2 2 2" xfId="27947"/>
    <cellStyle name="Normal 3 4 2 3 6 2 2 2 2 2 2" xfId="57859"/>
    <cellStyle name="Normal 3 4 2 3 6 2 2 2 2 3" xfId="40626"/>
    <cellStyle name="Normal 3 4 2 3 6 2 2 2 3" xfId="20469"/>
    <cellStyle name="Normal 3 4 2 3 6 2 2 2 3 2" xfId="50381"/>
    <cellStyle name="Normal 3 4 2 3 6 2 2 2 4" xfId="40625"/>
    <cellStyle name="Normal 3 4 2 3 6 2 2 3" xfId="10713"/>
    <cellStyle name="Normal 3 4 2 3 6 2 2 3 2" xfId="27946"/>
    <cellStyle name="Normal 3 4 2 3 6 2 2 3 2 2" xfId="57858"/>
    <cellStyle name="Normal 3 4 2 3 6 2 2 3 3" xfId="40627"/>
    <cellStyle name="Normal 3 4 2 3 6 2 2 4" xfId="20468"/>
    <cellStyle name="Normal 3 4 2 3 6 2 2 4 2" xfId="50380"/>
    <cellStyle name="Normal 3 4 2 3 6 2 2 5" xfId="40624"/>
    <cellStyle name="Normal 3 4 2 3 6 2 3" xfId="10714"/>
    <cellStyle name="Normal 3 4 2 3 6 2 3 2" xfId="10715"/>
    <cellStyle name="Normal 3 4 2 3 6 2 3 2 2" xfId="27948"/>
    <cellStyle name="Normal 3 4 2 3 6 2 3 2 2 2" xfId="57860"/>
    <cellStyle name="Normal 3 4 2 3 6 2 3 2 3" xfId="40629"/>
    <cellStyle name="Normal 3 4 2 3 6 2 3 3" xfId="20470"/>
    <cellStyle name="Normal 3 4 2 3 6 2 3 3 2" xfId="50382"/>
    <cellStyle name="Normal 3 4 2 3 6 2 3 4" xfId="40628"/>
    <cellStyle name="Normal 3 4 2 3 6 2 4" xfId="10716"/>
    <cellStyle name="Normal 3 4 2 3 6 2 4 2" xfId="27945"/>
    <cellStyle name="Normal 3 4 2 3 6 2 4 2 2" xfId="57857"/>
    <cellStyle name="Normal 3 4 2 3 6 2 4 3" xfId="40630"/>
    <cellStyle name="Normal 3 4 2 3 6 2 5" xfId="20467"/>
    <cellStyle name="Normal 3 4 2 3 6 2 5 2" xfId="50379"/>
    <cellStyle name="Normal 3 4 2 3 6 2 6" xfId="40623"/>
    <cellStyle name="Normal 3 4 2 3 6 3" xfId="10717"/>
    <cellStyle name="Normal 3 4 2 3 6 3 2" xfId="10718"/>
    <cellStyle name="Normal 3 4 2 3 6 3 2 2" xfId="10719"/>
    <cellStyle name="Normal 3 4 2 3 6 3 2 2 2" xfId="27950"/>
    <cellStyle name="Normal 3 4 2 3 6 3 2 2 2 2" xfId="57862"/>
    <cellStyle name="Normal 3 4 2 3 6 3 2 2 3" xfId="40633"/>
    <cellStyle name="Normal 3 4 2 3 6 3 2 3" xfId="20472"/>
    <cellStyle name="Normal 3 4 2 3 6 3 2 3 2" xfId="50384"/>
    <cellStyle name="Normal 3 4 2 3 6 3 2 4" xfId="40632"/>
    <cellStyle name="Normal 3 4 2 3 6 3 3" xfId="10720"/>
    <cellStyle name="Normal 3 4 2 3 6 3 3 2" xfId="27949"/>
    <cellStyle name="Normal 3 4 2 3 6 3 3 2 2" xfId="57861"/>
    <cellStyle name="Normal 3 4 2 3 6 3 3 3" xfId="40634"/>
    <cellStyle name="Normal 3 4 2 3 6 3 4" xfId="20471"/>
    <cellStyle name="Normal 3 4 2 3 6 3 4 2" xfId="50383"/>
    <cellStyle name="Normal 3 4 2 3 6 3 5" xfId="40631"/>
    <cellStyle name="Normal 3 4 2 3 6 4" xfId="10721"/>
    <cellStyle name="Normal 3 4 2 3 6 4 2" xfId="10722"/>
    <cellStyle name="Normal 3 4 2 3 6 4 2 2" xfId="27951"/>
    <cellStyle name="Normal 3 4 2 3 6 4 2 2 2" xfId="57863"/>
    <cellStyle name="Normal 3 4 2 3 6 4 2 3" xfId="40636"/>
    <cellStyle name="Normal 3 4 2 3 6 4 3" xfId="20473"/>
    <cellStyle name="Normal 3 4 2 3 6 4 3 2" xfId="50385"/>
    <cellStyle name="Normal 3 4 2 3 6 4 4" xfId="40635"/>
    <cellStyle name="Normal 3 4 2 3 6 5" xfId="10723"/>
    <cellStyle name="Normal 3 4 2 3 6 5 2" xfId="27944"/>
    <cellStyle name="Normal 3 4 2 3 6 5 2 2" xfId="57856"/>
    <cellStyle name="Normal 3 4 2 3 6 5 3" xfId="40637"/>
    <cellStyle name="Normal 3 4 2 3 6 6" xfId="20466"/>
    <cellStyle name="Normal 3 4 2 3 6 6 2" xfId="50378"/>
    <cellStyle name="Normal 3 4 2 3 6 7" xfId="40622"/>
    <cellStyle name="Normal 3 4 2 3 7" xfId="10724"/>
    <cellStyle name="Normal 3 4 2 3 7 2" xfId="10725"/>
    <cellStyle name="Normal 3 4 2 3 7 2 2" xfId="10726"/>
    <cellStyle name="Normal 3 4 2 3 7 2 2 2" xfId="10727"/>
    <cellStyle name="Normal 3 4 2 3 7 2 2 2 2" xfId="27954"/>
    <cellStyle name="Normal 3 4 2 3 7 2 2 2 2 2" xfId="57866"/>
    <cellStyle name="Normal 3 4 2 3 7 2 2 2 3" xfId="40641"/>
    <cellStyle name="Normal 3 4 2 3 7 2 2 3" xfId="20476"/>
    <cellStyle name="Normal 3 4 2 3 7 2 2 3 2" xfId="50388"/>
    <cellStyle name="Normal 3 4 2 3 7 2 2 4" xfId="40640"/>
    <cellStyle name="Normal 3 4 2 3 7 2 3" xfId="10728"/>
    <cellStyle name="Normal 3 4 2 3 7 2 3 2" xfId="27953"/>
    <cellStyle name="Normal 3 4 2 3 7 2 3 2 2" xfId="57865"/>
    <cellStyle name="Normal 3 4 2 3 7 2 3 3" xfId="40642"/>
    <cellStyle name="Normal 3 4 2 3 7 2 4" xfId="20475"/>
    <cellStyle name="Normal 3 4 2 3 7 2 4 2" xfId="50387"/>
    <cellStyle name="Normal 3 4 2 3 7 2 5" xfId="40639"/>
    <cellStyle name="Normal 3 4 2 3 7 3" xfId="10729"/>
    <cellStyle name="Normal 3 4 2 3 7 3 2" xfId="10730"/>
    <cellStyle name="Normal 3 4 2 3 7 3 2 2" xfId="27955"/>
    <cellStyle name="Normal 3 4 2 3 7 3 2 2 2" xfId="57867"/>
    <cellStyle name="Normal 3 4 2 3 7 3 2 3" xfId="40644"/>
    <cellStyle name="Normal 3 4 2 3 7 3 3" xfId="20477"/>
    <cellStyle name="Normal 3 4 2 3 7 3 3 2" xfId="50389"/>
    <cellStyle name="Normal 3 4 2 3 7 3 4" xfId="40643"/>
    <cellStyle name="Normal 3 4 2 3 7 4" xfId="10731"/>
    <cellStyle name="Normal 3 4 2 3 7 4 2" xfId="27952"/>
    <cellStyle name="Normal 3 4 2 3 7 4 2 2" xfId="57864"/>
    <cellStyle name="Normal 3 4 2 3 7 4 3" xfId="40645"/>
    <cellStyle name="Normal 3 4 2 3 7 5" xfId="20474"/>
    <cellStyle name="Normal 3 4 2 3 7 5 2" xfId="50386"/>
    <cellStyle name="Normal 3 4 2 3 7 6" xfId="40638"/>
    <cellStyle name="Normal 3 4 2 3 8" xfId="10732"/>
    <cellStyle name="Normal 3 4 2 3 8 2" xfId="10733"/>
    <cellStyle name="Normal 3 4 2 3 8 2 2" xfId="10734"/>
    <cellStyle name="Normal 3 4 2 3 8 2 2 2" xfId="10735"/>
    <cellStyle name="Normal 3 4 2 3 8 2 2 2 2" xfId="27958"/>
    <cellStyle name="Normal 3 4 2 3 8 2 2 2 2 2" xfId="57870"/>
    <cellStyle name="Normal 3 4 2 3 8 2 2 2 3" xfId="40649"/>
    <cellStyle name="Normal 3 4 2 3 8 2 2 3" xfId="20480"/>
    <cellStyle name="Normal 3 4 2 3 8 2 2 3 2" xfId="50392"/>
    <cellStyle name="Normal 3 4 2 3 8 2 2 4" xfId="40648"/>
    <cellStyle name="Normal 3 4 2 3 8 2 3" xfId="10736"/>
    <cellStyle name="Normal 3 4 2 3 8 2 3 2" xfId="27957"/>
    <cellStyle name="Normal 3 4 2 3 8 2 3 2 2" xfId="57869"/>
    <cellStyle name="Normal 3 4 2 3 8 2 3 3" xfId="40650"/>
    <cellStyle name="Normal 3 4 2 3 8 2 4" xfId="20479"/>
    <cellStyle name="Normal 3 4 2 3 8 2 4 2" xfId="50391"/>
    <cellStyle name="Normal 3 4 2 3 8 2 5" xfId="40647"/>
    <cellStyle name="Normal 3 4 2 3 8 3" xfId="10737"/>
    <cellStyle name="Normal 3 4 2 3 8 3 2" xfId="10738"/>
    <cellStyle name="Normal 3 4 2 3 8 3 2 2" xfId="27959"/>
    <cellStyle name="Normal 3 4 2 3 8 3 2 2 2" xfId="57871"/>
    <cellStyle name="Normal 3 4 2 3 8 3 2 3" xfId="40652"/>
    <cellStyle name="Normal 3 4 2 3 8 3 3" xfId="20481"/>
    <cellStyle name="Normal 3 4 2 3 8 3 3 2" xfId="50393"/>
    <cellStyle name="Normal 3 4 2 3 8 3 4" xfId="40651"/>
    <cellStyle name="Normal 3 4 2 3 8 4" xfId="10739"/>
    <cellStyle name="Normal 3 4 2 3 8 4 2" xfId="27956"/>
    <cellStyle name="Normal 3 4 2 3 8 4 2 2" xfId="57868"/>
    <cellStyle name="Normal 3 4 2 3 8 4 3" xfId="40653"/>
    <cellStyle name="Normal 3 4 2 3 8 5" xfId="20478"/>
    <cellStyle name="Normal 3 4 2 3 8 5 2" xfId="50390"/>
    <cellStyle name="Normal 3 4 2 3 8 6" xfId="40646"/>
    <cellStyle name="Normal 3 4 2 3 9" xfId="10740"/>
    <cellStyle name="Normal 3 4 2 3 9 2" xfId="10741"/>
    <cellStyle name="Normal 3 4 2 3 9 2 2" xfId="10742"/>
    <cellStyle name="Normal 3 4 2 3 9 2 2 2" xfId="27961"/>
    <cellStyle name="Normal 3 4 2 3 9 2 2 2 2" xfId="57873"/>
    <cellStyle name="Normal 3 4 2 3 9 2 2 3" xfId="40656"/>
    <cellStyle name="Normal 3 4 2 3 9 2 3" xfId="20483"/>
    <cellStyle name="Normal 3 4 2 3 9 2 3 2" xfId="50395"/>
    <cellStyle name="Normal 3 4 2 3 9 2 4" xfId="40655"/>
    <cellStyle name="Normal 3 4 2 3 9 3" xfId="10743"/>
    <cellStyle name="Normal 3 4 2 3 9 3 2" xfId="27960"/>
    <cellStyle name="Normal 3 4 2 3 9 3 2 2" xfId="57872"/>
    <cellStyle name="Normal 3 4 2 3 9 3 3" xfId="40657"/>
    <cellStyle name="Normal 3 4 2 3 9 4" xfId="20482"/>
    <cellStyle name="Normal 3 4 2 3 9 4 2" xfId="50394"/>
    <cellStyle name="Normal 3 4 2 3 9 5" xfId="40654"/>
    <cellStyle name="Normal 3 4 2 4" xfId="203"/>
    <cellStyle name="Normal 3 4 2 4 10" xfId="10744"/>
    <cellStyle name="Normal 3 4 2 4 10 2" xfId="10745"/>
    <cellStyle name="Normal 3 4 2 4 10 2 2" xfId="27962"/>
    <cellStyle name="Normal 3 4 2 4 10 2 2 2" xfId="57874"/>
    <cellStyle name="Normal 3 4 2 4 10 2 3" xfId="40659"/>
    <cellStyle name="Normal 3 4 2 4 10 3" xfId="20484"/>
    <cellStyle name="Normal 3 4 2 4 10 3 2" xfId="50396"/>
    <cellStyle name="Normal 3 4 2 4 10 4" xfId="40658"/>
    <cellStyle name="Normal 3 4 2 4 11" xfId="10746"/>
    <cellStyle name="Normal 3 4 2 4 11 2" xfId="22667"/>
    <cellStyle name="Normal 3 4 2 4 11 2 2" xfId="52579"/>
    <cellStyle name="Normal 3 4 2 4 11 3" xfId="40660"/>
    <cellStyle name="Normal 3 4 2 4 12" xfId="15189"/>
    <cellStyle name="Normal 3 4 2 4 12 2" xfId="45101"/>
    <cellStyle name="Normal 3 4 2 4 13" xfId="30145"/>
    <cellStyle name="Normal 3 4 2 4 14" xfId="60058"/>
    <cellStyle name="Normal 3 4 2 4 2" xfId="453"/>
    <cellStyle name="Normal 3 4 2 4 2 2" xfId="10747"/>
    <cellStyle name="Normal 3 4 2 4 2 2 2" xfId="10748"/>
    <cellStyle name="Normal 3 4 2 4 2 2 2 2" xfId="10749"/>
    <cellStyle name="Normal 3 4 2 4 2 2 2 2 2" xfId="10750"/>
    <cellStyle name="Normal 3 4 2 4 2 2 2 2 2 2" xfId="27965"/>
    <cellStyle name="Normal 3 4 2 4 2 2 2 2 2 2 2" xfId="57877"/>
    <cellStyle name="Normal 3 4 2 4 2 2 2 2 2 3" xfId="40664"/>
    <cellStyle name="Normal 3 4 2 4 2 2 2 2 3" xfId="20487"/>
    <cellStyle name="Normal 3 4 2 4 2 2 2 2 3 2" xfId="50399"/>
    <cellStyle name="Normal 3 4 2 4 2 2 2 2 4" xfId="40663"/>
    <cellStyle name="Normal 3 4 2 4 2 2 2 3" xfId="10751"/>
    <cellStyle name="Normal 3 4 2 4 2 2 2 3 2" xfId="27964"/>
    <cellStyle name="Normal 3 4 2 4 2 2 2 3 2 2" xfId="57876"/>
    <cellStyle name="Normal 3 4 2 4 2 2 2 3 3" xfId="40665"/>
    <cellStyle name="Normal 3 4 2 4 2 2 2 4" xfId="20486"/>
    <cellStyle name="Normal 3 4 2 4 2 2 2 4 2" xfId="50398"/>
    <cellStyle name="Normal 3 4 2 4 2 2 2 5" xfId="40662"/>
    <cellStyle name="Normal 3 4 2 4 2 2 3" xfId="10752"/>
    <cellStyle name="Normal 3 4 2 4 2 2 3 2" xfId="10753"/>
    <cellStyle name="Normal 3 4 2 4 2 2 3 2 2" xfId="27966"/>
    <cellStyle name="Normal 3 4 2 4 2 2 3 2 2 2" xfId="57878"/>
    <cellStyle name="Normal 3 4 2 4 2 2 3 2 3" xfId="40667"/>
    <cellStyle name="Normal 3 4 2 4 2 2 3 3" xfId="20488"/>
    <cellStyle name="Normal 3 4 2 4 2 2 3 3 2" xfId="50400"/>
    <cellStyle name="Normal 3 4 2 4 2 2 3 4" xfId="40666"/>
    <cellStyle name="Normal 3 4 2 4 2 2 4" xfId="10754"/>
    <cellStyle name="Normal 3 4 2 4 2 2 4 2" xfId="27963"/>
    <cellStyle name="Normal 3 4 2 4 2 2 4 2 2" xfId="57875"/>
    <cellStyle name="Normal 3 4 2 4 2 2 4 3" xfId="40668"/>
    <cellStyle name="Normal 3 4 2 4 2 2 5" xfId="20485"/>
    <cellStyle name="Normal 3 4 2 4 2 2 5 2" xfId="50397"/>
    <cellStyle name="Normal 3 4 2 4 2 2 6" xfId="40661"/>
    <cellStyle name="Normal 3 4 2 4 2 3" xfId="10755"/>
    <cellStyle name="Normal 3 4 2 4 2 3 2" xfId="10756"/>
    <cellStyle name="Normal 3 4 2 4 2 3 2 2" xfId="10757"/>
    <cellStyle name="Normal 3 4 2 4 2 3 2 2 2" xfId="10758"/>
    <cellStyle name="Normal 3 4 2 4 2 3 2 2 2 2" xfId="27969"/>
    <cellStyle name="Normal 3 4 2 4 2 3 2 2 2 2 2" xfId="57881"/>
    <cellStyle name="Normal 3 4 2 4 2 3 2 2 2 3" xfId="40672"/>
    <cellStyle name="Normal 3 4 2 4 2 3 2 2 3" xfId="20491"/>
    <cellStyle name="Normal 3 4 2 4 2 3 2 2 3 2" xfId="50403"/>
    <cellStyle name="Normal 3 4 2 4 2 3 2 2 4" xfId="40671"/>
    <cellStyle name="Normal 3 4 2 4 2 3 2 3" xfId="10759"/>
    <cellStyle name="Normal 3 4 2 4 2 3 2 3 2" xfId="27968"/>
    <cellStyle name="Normal 3 4 2 4 2 3 2 3 2 2" xfId="57880"/>
    <cellStyle name="Normal 3 4 2 4 2 3 2 3 3" xfId="40673"/>
    <cellStyle name="Normal 3 4 2 4 2 3 2 4" xfId="20490"/>
    <cellStyle name="Normal 3 4 2 4 2 3 2 4 2" xfId="50402"/>
    <cellStyle name="Normal 3 4 2 4 2 3 2 5" xfId="40670"/>
    <cellStyle name="Normal 3 4 2 4 2 3 3" xfId="10760"/>
    <cellStyle name="Normal 3 4 2 4 2 3 3 2" xfId="10761"/>
    <cellStyle name="Normal 3 4 2 4 2 3 3 2 2" xfId="27970"/>
    <cellStyle name="Normal 3 4 2 4 2 3 3 2 2 2" xfId="57882"/>
    <cellStyle name="Normal 3 4 2 4 2 3 3 2 3" xfId="40675"/>
    <cellStyle name="Normal 3 4 2 4 2 3 3 3" xfId="20492"/>
    <cellStyle name="Normal 3 4 2 4 2 3 3 3 2" xfId="50404"/>
    <cellStyle name="Normal 3 4 2 4 2 3 3 4" xfId="40674"/>
    <cellStyle name="Normal 3 4 2 4 2 3 4" xfId="10762"/>
    <cellStyle name="Normal 3 4 2 4 2 3 4 2" xfId="27967"/>
    <cellStyle name="Normal 3 4 2 4 2 3 4 2 2" xfId="57879"/>
    <cellStyle name="Normal 3 4 2 4 2 3 4 3" xfId="40676"/>
    <cellStyle name="Normal 3 4 2 4 2 3 5" xfId="20489"/>
    <cellStyle name="Normal 3 4 2 4 2 3 5 2" xfId="50401"/>
    <cellStyle name="Normal 3 4 2 4 2 3 6" xfId="40669"/>
    <cellStyle name="Normal 3 4 2 4 2 4" xfId="10763"/>
    <cellStyle name="Normal 3 4 2 4 2 4 2" xfId="10764"/>
    <cellStyle name="Normal 3 4 2 4 2 4 2 2" xfId="10765"/>
    <cellStyle name="Normal 3 4 2 4 2 4 2 2 2" xfId="27972"/>
    <cellStyle name="Normal 3 4 2 4 2 4 2 2 2 2" xfId="57884"/>
    <cellStyle name="Normal 3 4 2 4 2 4 2 2 3" xfId="40679"/>
    <cellStyle name="Normal 3 4 2 4 2 4 2 3" xfId="20494"/>
    <cellStyle name="Normal 3 4 2 4 2 4 2 3 2" xfId="50406"/>
    <cellStyle name="Normal 3 4 2 4 2 4 2 4" xfId="40678"/>
    <cellStyle name="Normal 3 4 2 4 2 4 3" xfId="10766"/>
    <cellStyle name="Normal 3 4 2 4 2 4 3 2" xfId="27971"/>
    <cellStyle name="Normal 3 4 2 4 2 4 3 2 2" xfId="57883"/>
    <cellStyle name="Normal 3 4 2 4 2 4 3 3" xfId="40680"/>
    <cellStyle name="Normal 3 4 2 4 2 4 4" xfId="20493"/>
    <cellStyle name="Normal 3 4 2 4 2 4 4 2" xfId="50405"/>
    <cellStyle name="Normal 3 4 2 4 2 4 5" xfId="40677"/>
    <cellStyle name="Normal 3 4 2 4 2 5" xfId="10767"/>
    <cellStyle name="Normal 3 4 2 4 2 5 2" xfId="10768"/>
    <cellStyle name="Normal 3 4 2 4 2 5 2 2" xfId="27973"/>
    <cellStyle name="Normal 3 4 2 4 2 5 2 2 2" xfId="57885"/>
    <cellStyle name="Normal 3 4 2 4 2 5 2 3" xfId="40682"/>
    <cellStyle name="Normal 3 4 2 4 2 5 3" xfId="20495"/>
    <cellStyle name="Normal 3 4 2 4 2 5 3 2" xfId="50407"/>
    <cellStyle name="Normal 3 4 2 4 2 5 4" xfId="40681"/>
    <cellStyle name="Normal 3 4 2 4 2 6" xfId="10769"/>
    <cellStyle name="Normal 3 4 2 4 2 6 2" xfId="22916"/>
    <cellStyle name="Normal 3 4 2 4 2 6 2 2" xfId="52828"/>
    <cellStyle name="Normal 3 4 2 4 2 6 3" xfId="40683"/>
    <cellStyle name="Normal 3 4 2 4 2 7" xfId="15438"/>
    <cellStyle name="Normal 3 4 2 4 2 7 2" xfId="45350"/>
    <cellStyle name="Normal 3 4 2 4 2 8" xfId="30394"/>
    <cellStyle name="Normal 3 4 2 4 3" xfId="330"/>
    <cellStyle name="Normal 3 4 2 4 3 2" xfId="10770"/>
    <cellStyle name="Normal 3 4 2 4 3 2 2" xfId="10771"/>
    <cellStyle name="Normal 3 4 2 4 3 2 2 2" xfId="10772"/>
    <cellStyle name="Normal 3 4 2 4 3 2 2 2 2" xfId="10773"/>
    <cellStyle name="Normal 3 4 2 4 3 2 2 2 2 2" xfId="27976"/>
    <cellStyle name="Normal 3 4 2 4 3 2 2 2 2 2 2" xfId="57888"/>
    <cellStyle name="Normal 3 4 2 4 3 2 2 2 2 3" xfId="40687"/>
    <cellStyle name="Normal 3 4 2 4 3 2 2 2 3" xfId="20498"/>
    <cellStyle name="Normal 3 4 2 4 3 2 2 2 3 2" xfId="50410"/>
    <cellStyle name="Normal 3 4 2 4 3 2 2 2 4" xfId="40686"/>
    <cellStyle name="Normal 3 4 2 4 3 2 2 3" xfId="10774"/>
    <cellStyle name="Normal 3 4 2 4 3 2 2 3 2" xfId="27975"/>
    <cellStyle name="Normal 3 4 2 4 3 2 2 3 2 2" xfId="57887"/>
    <cellStyle name="Normal 3 4 2 4 3 2 2 3 3" xfId="40688"/>
    <cellStyle name="Normal 3 4 2 4 3 2 2 4" xfId="20497"/>
    <cellStyle name="Normal 3 4 2 4 3 2 2 4 2" xfId="50409"/>
    <cellStyle name="Normal 3 4 2 4 3 2 2 5" xfId="40685"/>
    <cellStyle name="Normal 3 4 2 4 3 2 3" xfId="10775"/>
    <cellStyle name="Normal 3 4 2 4 3 2 3 2" xfId="10776"/>
    <cellStyle name="Normal 3 4 2 4 3 2 3 2 2" xfId="27977"/>
    <cellStyle name="Normal 3 4 2 4 3 2 3 2 2 2" xfId="57889"/>
    <cellStyle name="Normal 3 4 2 4 3 2 3 2 3" xfId="40690"/>
    <cellStyle name="Normal 3 4 2 4 3 2 3 3" xfId="20499"/>
    <cellStyle name="Normal 3 4 2 4 3 2 3 3 2" xfId="50411"/>
    <cellStyle name="Normal 3 4 2 4 3 2 3 4" xfId="40689"/>
    <cellStyle name="Normal 3 4 2 4 3 2 4" xfId="10777"/>
    <cellStyle name="Normal 3 4 2 4 3 2 4 2" xfId="27974"/>
    <cellStyle name="Normal 3 4 2 4 3 2 4 2 2" xfId="57886"/>
    <cellStyle name="Normal 3 4 2 4 3 2 4 3" xfId="40691"/>
    <cellStyle name="Normal 3 4 2 4 3 2 5" xfId="20496"/>
    <cellStyle name="Normal 3 4 2 4 3 2 5 2" xfId="50408"/>
    <cellStyle name="Normal 3 4 2 4 3 2 6" xfId="40684"/>
    <cellStyle name="Normal 3 4 2 4 3 3" xfId="10778"/>
    <cellStyle name="Normal 3 4 2 4 3 3 2" xfId="10779"/>
    <cellStyle name="Normal 3 4 2 4 3 3 2 2" xfId="10780"/>
    <cellStyle name="Normal 3 4 2 4 3 3 2 2 2" xfId="10781"/>
    <cellStyle name="Normal 3 4 2 4 3 3 2 2 2 2" xfId="27980"/>
    <cellStyle name="Normal 3 4 2 4 3 3 2 2 2 2 2" xfId="57892"/>
    <cellStyle name="Normal 3 4 2 4 3 3 2 2 2 3" xfId="40695"/>
    <cellStyle name="Normal 3 4 2 4 3 3 2 2 3" xfId="20502"/>
    <cellStyle name="Normal 3 4 2 4 3 3 2 2 3 2" xfId="50414"/>
    <cellStyle name="Normal 3 4 2 4 3 3 2 2 4" xfId="40694"/>
    <cellStyle name="Normal 3 4 2 4 3 3 2 3" xfId="10782"/>
    <cellStyle name="Normal 3 4 2 4 3 3 2 3 2" xfId="27979"/>
    <cellStyle name="Normal 3 4 2 4 3 3 2 3 2 2" xfId="57891"/>
    <cellStyle name="Normal 3 4 2 4 3 3 2 3 3" xfId="40696"/>
    <cellStyle name="Normal 3 4 2 4 3 3 2 4" xfId="20501"/>
    <cellStyle name="Normal 3 4 2 4 3 3 2 4 2" xfId="50413"/>
    <cellStyle name="Normal 3 4 2 4 3 3 2 5" xfId="40693"/>
    <cellStyle name="Normal 3 4 2 4 3 3 3" xfId="10783"/>
    <cellStyle name="Normal 3 4 2 4 3 3 3 2" xfId="10784"/>
    <cellStyle name="Normal 3 4 2 4 3 3 3 2 2" xfId="27981"/>
    <cellStyle name="Normal 3 4 2 4 3 3 3 2 2 2" xfId="57893"/>
    <cellStyle name="Normal 3 4 2 4 3 3 3 2 3" xfId="40698"/>
    <cellStyle name="Normal 3 4 2 4 3 3 3 3" xfId="20503"/>
    <cellStyle name="Normal 3 4 2 4 3 3 3 3 2" xfId="50415"/>
    <cellStyle name="Normal 3 4 2 4 3 3 3 4" xfId="40697"/>
    <cellStyle name="Normal 3 4 2 4 3 3 4" xfId="10785"/>
    <cellStyle name="Normal 3 4 2 4 3 3 4 2" xfId="27978"/>
    <cellStyle name="Normal 3 4 2 4 3 3 4 2 2" xfId="57890"/>
    <cellStyle name="Normal 3 4 2 4 3 3 4 3" xfId="40699"/>
    <cellStyle name="Normal 3 4 2 4 3 3 5" xfId="20500"/>
    <cellStyle name="Normal 3 4 2 4 3 3 5 2" xfId="50412"/>
    <cellStyle name="Normal 3 4 2 4 3 3 6" xfId="40692"/>
    <cellStyle name="Normal 3 4 2 4 3 4" xfId="10786"/>
    <cellStyle name="Normal 3 4 2 4 3 4 2" xfId="10787"/>
    <cellStyle name="Normal 3 4 2 4 3 4 2 2" xfId="10788"/>
    <cellStyle name="Normal 3 4 2 4 3 4 2 2 2" xfId="27983"/>
    <cellStyle name="Normal 3 4 2 4 3 4 2 2 2 2" xfId="57895"/>
    <cellStyle name="Normal 3 4 2 4 3 4 2 2 3" xfId="40702"/>
    <cellStyle name="Normal 3 4 2 4 3 4 2 3" xfId="20505"/>
    <cellStyle name="Normal 3 4 2 4 3 4 2 3 2" xfId="50417"/>
    <cellStyle name="Normal 3 4 2 4 3 4 2 4" xfId="40701"/>
    <cellStyle name="Normal 3 4 2 4 3 4 3" xfId="10789"/>
    <cellStyle name="Normal 3 4 2 4 3 4 3 2" xfId="27982"/>
    <cellStyle name="Normal 3 4 2 4 3 4 3 2 2" xfId="57894"/>
    <cellStyle name="Normal 3 4 2 4 3 4 3 3" xfId="40703"/>
    <cellStyle name="Normal 3 4 2 4 3 4 4" xfId="20504"/>
    <cellStyle name="Normal 3 4 2 4 3 4 4 2" xfId="50416"/>
    <cellStyle name="Normal 3 4 2 4 3 4 5" xfId="40700"/>
    <cellStyle name="Normal 3 4 2 4 3 5" xfId="10790"/>
    <cellStyle name="Normal 3 4 2 4 3 5 2" xfId="10791"/>
    <cellStyle name="Normal 3 4 2 4 3 5 2 2" xfId="27984"/>
    <cellStyle name="Normal 3 4 2 4 3 5 2 2 2" xfId="57896"/>
    <cellStyle name="Normal 3 4 2 4 3 5 2 3" xfId="40705"/>
    <cellStyle name="Normal 3 4 2 4 3 5 3" xfId="20506"/>
    <cellStyle name="Normal 3 4 2 4 3 5 3 2" xfId="50418"/>
    <cellStyle name="Normal 3 4 2 4 3 5 4" xfId="40704"/>
    <cellStyle name="Normal 3 4 2 4 3 6" xfId="10792"/>
    <cellStyle name="Normal 3 4 2 4 3 6 2" xfId="22794"/>
    <cellStyle name="Normal 3 4 2 4 3 6 2 2" xfId="52706"/>
    <cellStyle name="Normal 3 4 2 4 3 6 3" xfId="40706"/>
    <cellStyle name="Normal 3 4 2 4 3 7" xfId="15316"/>
    <cellStyle name="Normal 3 4 2 4 3 7 2" xfId="45228"/>
    <cellStyle name="Normal 3 4 2 4 3 8" xfId="30272"/>
    <cellStyle name="Normal 3 4 2 4 4" xfId="578"/>
    <cellStyle name="Normal 3 4 2 4 4 2" xfId="10793"/>
    <cellStyle name="Normal 3 4 2 4 4 2 2" xfId="10794"/>
    <cellStyle name="Normal 3 4 2 4 4 2 2 2" xfId="10795"/>
    <cellStyle name="Normal 3 4 2 4 4 2 2 2 2" xfId="10796"/>
    <cellStyle name="Normal 3 4 2 4 4 2 2 2 2 2" xfId="27987"/>
    <cellStyle name="Normal 3 4 2 4 4 2 2 2 2 2 2" xfId="57899"/>
    <cellStyle name="Normal 3 4 2 4 4 2 2 2 2 3" xfId="40710"/>
    <cellStyle name="Normal 3 4 2 4 4 2 2 2 3" xfId="20509"/>
    <cellStyle name="Normal 3 4 2 4 4 2 2 2 3 2" xfId="50421"/>
    <cellStyle name="Normal 3 4 2 4 4 2 2 2 4" xfId="40709"/>
    <cellStyle name="Normal 3 4 2 4 4 2 2 3" xfId="10797"/>
    <cellStyle name="Normal 3 4 2 4 4 2 2 3 2" xfId="27986"/>
    <cellStyle name="Normal 3 4 2 4 4 2 2 3 2 2" xfId="57898"/>
    <cellStyle name="Normal 3 4 2 4 4 2 2 3 3" xfId="40711"/>
    <cellStyle name="Normal 3 4 2 4 4 2 2 4" xfId="20508"/>
    <cellStyle name="Normal 3 4 2 4 4 2 2 4 2" xfId="50420"/>
    <cellStyle name="Normal 3 4 2 4 4 2 2 5" xfId="40708"/>
    <cellStyle name="Normal 3 4 2 4 4 2 3" xfId="10798"/>
    <cellStyle name="Normal 3 4 2 4 4 2 3 2" xfId="10799"/>
    <cellStyle name="Normal 3 4 2 4 4 2 3 2 2" xfId="27988"/>
    <cellStyle name="Normal 3 4 2 4 4 2 3 2 2 2" xfId="57900"/>
    <cellStyle name="Normal 3 4 2 4 4 2 3 2 3" xfId="40713"/>
    <cellStyle name="Normal 3 4 2 4 4 2 3 3" xfId="20510"/>
    <cellStyle name="Normal 3 4 2 4 4 2 3 3 2" xfId="50422"/>
    <cellStyle name="Normal 3 4 2 4 4 2 3 4" xfId="40712"/>
    <cellStyle name="Normal 3 4 2 4 4 2 4" xfId="10800"/>
    <cellStyle name="Normal 3 4 2 4 4 2 4 2" xfId="27985"/>
    <cellStyle name="Normal 3 4 2 4 4 2 4 2 2" xfId="57897"/>
    <cellStyle name="Normal 3 4 2 4 4 2 4 3" xfId="40714"/>
    <cellStyle name="Normal 3 4 2 4 4 2 5" xfId="20507"/>
    <cellStyle name="Normal 3 4 2 4 4 2 5 2" xfId="50419"/>
    <cellStyle name="Normal 3 4 2 4 4 2 6" xfId="40707"/>
    <cellStyle name="Normal 3 4 2 4 4 3" xfId="10801"/>
    <cellStyle name="Normal 3 4 2 4 4 3 2" xfId="10802"/>
    <cellStyle name="Normal 3 4 2 4 4 3 2 2" xfId="10803"/>
    <cellStyle name="Normal 3 4 2 4 4 3 2 2 2" xfId="27990"/>
    <cellStyle name="Normal 3 4 2 4 4 3 2 2 2 2" xfId="57902"/>
    <cellStyle name="Normal 3 4 2 4 4 3 2 2 3" xfId="40717"/>
    <cellStyle name="Normal 3 4 2 4 4 3 2 3" xfId="20512"/>
    <cellStyle name="Normal 3 4 2 4 4 3 2 3 2" xfId="50424"/>
    <cellStyle name="Normal 3 4 2 4 4 3 2 4" xfId="40716"/>
    <cellStyle name="Normal 3 4 2 4 4 3 3" xfId="10804"/>
    <cellStyle name="Normal 3 4 2 4 4 3 3 2" xfId="27989"/>
    <cellStyle name="Normal 3 4 2 4 4 3 3 2 2" xfId="57901"/>
    <cellStyle name="Normal 3 4 2 4 4 3 3 3" xfId="40718"/>
    <cellStyle name="Normal 3 4 2 4 4 3 4" xfId="20511"/>
    <cellStyle name="Normal 3 4 2 4 4 3 4 2" xfId="50423"/>
    <cellStyle name="Normal 3 4 2 4 4 3 5" xfId="40715"/>
    <cellStyle name="Normal 3 4 2 4 4 4" xfId="10805"/>
    <cellStyle name="Normal 3 4 2 4 4 4 2" xfId="10806"/>
    <cellStyle name="Normal 3 4 2 4 4 4 2 2" xfId="27991"/>
    <cellStyle name="Normal 3 4 2 4 4 4 2 2 2" xfId="57903"/>
    <cellStyle name="Normal 3 4 2 4 4 4 2 3" xfId="40720"/>
    <cellStyle name="Normal 3 4 2 4 4 4 3" xfId="20513"/>
    <cellStyle name="Normal 3 4 2 4 4 4 3 2" xfId="50425"/>
    <cellStyle name="Normal 3 4 2 4 4 4 4" xfId="40719"/>
    <cellStyle name="Normal 3 4 2 4 4 5" xfId="10807"/>
    <cellStyle name="Normal 3 4 2 4 4 5 2" xfId="23041"/>
    <cellStyle name="Normal 3 4 2 4 4 5 2 2" xfId="52953"/>
    <cellStyle name="Normal 3 4 2 4 4 5 3" xfId="40721"/>
    <cellStyle name="Normal 3 4 2 4 4 6" xfId="15563"/>
    <cellStyle name="Normal 3 4 2 4 4 6 2" xfId="45475"/>
    <cellStyle name="Normal 3 4 2 4 4 7" xfId="30519"/>
    <cellStyle name="Normal 3 4 2 4 5" xfId="703"/>
    <cellStyle name="Normal 3 4 2 4 5 2" xfId="10808"/>
    <cellStyle name="Normal 3 4 2 4 5 2 2" xfId="10809"/>
    <cellStyle name="Normal 3 4 2 4 5 2 2 2" xfId="10810"/>
    <cellStyle name="Normal 3 4 2 4 5 2 2 2 2" xfId="10811"/>
    <cellStyle name="Normal 3 4 2 4 5 2 2 2 2 2" xfId="27994"/>
    <cellStyle name="Normal 3 4 2 4 5 2 2 2 2 2 2" xfId="57906"/>
    <cellStyle name="Normal 3 4 2 4 5 2 2 2 2 3" xfId="40725"/>
    <cellStyle name="Normal 3 4 2 4 5 2 2 2 3" xfId="20516"/>
    <cellStyle name="Normal 3 4 2 4 5 2 2 2 3 2" xfId="50428"/>
    <cellStyle name="Normal 3 4 2 4 5 2 2 2 4" xfId="40724"/>
    <cellStyle name="Normal 3 4 2 4 5 2 2 3" xfId="10812"/>
    <cellStyle name="Normal 3 4 2 4 5 2 2 3 2" xfId="27993"/>
    <cellStyle name="Normal 3 4 2 4 5 2 2 3 2 2" xfId="57905"/>
    <cellStyle name="Normal 3 4 2 4 5 2 2 3 3" xfId="40726"/>
    <cellStyle name="Normal 3 4 2 4 5 2 2 4" xfId="20515"/>
    <cellStyle name="Normal 3 4 2 4 5 2 2 4 2" xfId="50427"/>
    <cellStyle name="Normal 3 4 2 4 5 2 2 5" xfId="40723"/>
    <cellStyle name="Normal 3 4 2 4 5 2 3" xfId="10813"/>
    <cellStyle name="Normal 3 4 2 4 5 2 3 2" xfId="10814"/>
    <cellStyle name="Normal 3 4 2 4 5 2 3 2 2" xfId="27995"/>
    <cellStyle name="Normal 3 4 2 4 5 2 3 2 2 2" xfId="57907"/>
    <cellStyle name="Normal 3 4 2 4 5 2 3 2 3" xfId="40728"/>
    <cellStyle name="Normal 3 4 2 4 5 2 3 3" xfId="20517"/>
    <cellStyle name="Normal 3 4 2 4 5 2 3 3 2" xfId="50429"/>
    <cellStyle name="Normal 3 4 2 4 5 2 3 4" xfId="40727"/>
    <cellStyle name="Normal 3 4 2 4 5 2 4" xfId="10815"/>
    <cellStyle name="Normal 3 4 2 4 5 2 4 2" xfId="27992"/>
    <cellStyle name="Normal 3 4 2 4 5 2 4 2 2" xfId="57904"/>
    <cellStyle name="Normal 3 4 2 4 5 2 4 3" xfId="40729"/>
    <cellStyle name="Normal 3 4 2 4 5 2 5" xfId="20514"/>
    <cellStyle name="Normal 3 4 2 4 5 2 5 2" xfId="50426"/>
    <cellStyle name="Normal 3 4 2 4 5 2 6" xfId="40722"/>
    <cellStyle name="Normal 3 4 2 4 5 3" xfId="10816"/>
    <cellStyle name="Normal 3 4 2 4 5 3 2" xfId="10817"/>
    <cellStyle name="Normal 3 4 2 4 5 3 2 2" xfId="10818"/>
    <cellStyle name="Normal 3 4 2 4 5 3 2 2 2" xfId="27997"/>
    <cellStyle name="Normal 3 4 2 4 5 3 2 2 2 2" xfId="57909"/>
    <cellStyle name="Normal 3 4 2 4 5 3 2 2 3" xfId="40732"/>
    <cellStyle name="Normal 3 4 2 4 5 3 2 3" xfId="20519"/>
    <cellStyle name="Normal 3 4 2 4 5 3 2 3 2" xfId="50431"/>
    <cellStyle name="Normal 3 4 2 4 5 3 2 4" xfId="40731"/>
    <cellStyle name="Normal 3 4 2 4 5 3 3" xfId="10819"/>
    <cellStyle name="Normal 3 4 2 4 5 3 3 2" xfId="27996"/>
    <cellStyle name="Normal 3 4 2 4 5 3 3 2 2" xfId="57908"/>
    <cellStyle name="Normal 3 4 2 4 5 3 3 3" xfId="40733"/>
    <cellStyle name="Normal 3 4 2 4 5 3 4" xfId="20518"/>
    <cellStyle name="Normal 3 4 2 4 5 3 4 2" xfId="50430"/>
    <cellStyle name="Normal 3 4 2 4 5 3 5" xfId="40730"/>
    <cellStyle name="Normal 3 4 2 4 5 4" xfId="10820"/>
    <cellStyle name="Normal 3 4 2 4 5 4 2" xfId="10821"/>
    <cellStyle name="Normal 3 4 2 4 5 4 2 2" xfId="27998"/>
    <cellStyle name="Normal 3 4 2 4 5 4 2 2 2" xfId="57910"/>
    <cellStyle name="Normal 3 4 2 4 5 4 2 3" xfId="40735"/>
    <cellStyle name="Normal 3 4 2 4 5 4 3" xfId="20520"/>
    <cellStyle name="Normal 3 4 2 4 5 4 3 2" xfId="50432"/>
    <cellStyle name="Normal 3 4 2 4 5 4 4" xfId="40734"/>
    <cellStyle name="Normal 3 4 2 4 5 5" xfId="10822"/>
    <cellStyle name="Normal 3 4 2 4 5 5 2" xfId="23166"/>
    <cellStyle name="Normal 3 4 2 4 5 5 2 2" xfId="53078"/>
    <cellStyle name="Normal 3 4 2 4 5 5 3" xfId="40736"/>
    <cellStyle name="Normal 3 4 2 4 5 6" xfId="15688"/>
    <cellStyle name="Normal 3 4 2 4 5 6 2" xfId="45600"/>
    <cellStyle name="Normal 3 4 2 4 5 7" xfId="30644"/>
    <cellStyle name="Normal 3 4 2 4 6" xfId="10823"/>
    <cellStyle name="Normal 3 4 2 4 6 2" xfId="10824"/>
    <cellStyle name="Normal 3 4 2 4 6 2 2" xfId="10825"/>
    <cellStyle name="Normal 3 4 2 4 6 2 2 2" xfId="10826"/>
    <cellStyle name="Normal 3 4 2 4 6 2 2 2 2" xfId="10827"/>
    <cellStyle name="Normal 3 4 2 4 6 2 2 2 2 2" xfId="28002"/>
    <cellStyle name="Normal 3 4 2 4 6 2 2 2 2 2 2" xfId="57914"/>
    <cellStyle name="Normal 3 4 2 4 6 2 2 2 2 3" xfId="40741"/>
    <cellStyle name="Normal 3 4 2 4 6 2 2 2 3" xfId="20524"/>
    <cellStyle name="Normal 3 4 2 4 6 2 2 2 3 2" xfId="50436"/>
    <cellStyle name="Normal 3 4 2 4 6 2 2 2 4" xfId="40740"/>
    <cellStyle name="Normal 3 4 2 4 6 2 2 3" xfId="10828"/>
    <cellStyle name="Normal 3 4 2 4 6 2 2 3 2" xfId="28001"/>
    <cellStyle name="Normal 3 4 2 4 6 2 2 3 2 2" xfId="57913"/>
    <cellStyle name="Normal 3 4 2 4 6 2 2 3 3" xfId="40742"/>
    <cellStyle name="Normal 3 4 2 4 6 2 2 4" xfId="20523"/>
    <cellStyle name="Normal 3 4 2 4 6 2 2 4 2" xfId="50435"/>
    <cellStyle name="Normal 3 4 2 4 6 2 2 5" xfId="40739"/>
    <cellStyle name="Normal 3 4 2 4 6 2 3" xfId="10829"/>
    <cellStyle name="Normal 3 4 2 4 6 2 3 2" xfId="10830"/>
    <cellStyle name="Normal 3 4 2 4 6 2 3 2 2" xfId="28003"/>
    <cellStyle name="Normal 3 4 2 4 6 2 3 2 2 2" xfId="57915"/>
    <cellStyle name="Normal 3 4 2 4 6 2 3 2 3" xfId="40744"/>
    <cellStyle name="Normal 3 4 2 4 6 2 3 3" xfId="20525"/>
    <cellStyle name="Normal 3 4 2 4 6 2 3 3 2" xfId="50437"/>
    <cellStyle name="Normal 3 4 2 4 6 2 3 4" xfId="40743"/>
    <cellStyle name="Normal 3 4 2 4 6 2 4" xfId="10831"/>
    <cellStyle name="Normal 3 4 2 4 6 2 4 2" xfId="28000"/>
    <cellStyle name="Normal 3 4 2 4 6 2 4 2 2" xfId="57912"/>
    <cellStyle name="Normal 3 4 2 4 6 2 4 3" xfId="40745"/>
    <cellStyle name="Normal 3 4 2 4 6 2 5" xfId="20522"/>
    <cellStyle name="Normal 3 4 2 4 6 2 5 2" xfId="50434"/>
    <cellStyle name="Normal 3 4 2 4 6 2 6" xfId="40738"/>
    <cellStyle name="Normal 3 4 2 4 6 3" xfId="10832"/>
    <cellStyle name="Normal 3 4 2 4 6 3 2" xfId="10833"/>
    <cellStyle name="Normal 3 4 2 4 6 3 2 2" xfId="10834"/>
    <cellStyle name="Normal 3 4 2 4 6 3 2 2 2" xfId="28005"/>
    <cellStyle name="Normal 3 4 2 4 6 3 2 2 2 2" xfId="57917"/>
    <cellStyle name="Normal 3 4 2 4 6 3 2 2 3" xfId="40748"/>
    <cellStyle name="Normal 3 4 2 4 6 3 2 3" xfId="20527"/>
    <cellStyle name="Normal 3 4 2 4 6 3 2 3 2" xfId="50439"/>
    <cellStyle name="Normal 3 4 2 4 6 3 2 4" xfId="40747"/>
    <cellStyle name="Normal 3 4 2 4 6 3 3" xfId="10835"/>
    <cellStyle name="Normal 3 4 2 4 6 3 3 2" xfId="28004"/>
    <cellStyle name="Normal 3 4 2 4 6 3 3 2 2" xfId="57916"/>
    <cellStyle name="Normal 3 4 2 4 6 3 3 3" xfId="40749"/>
    <cellStyle name="Normal 3 4 2 4 6 3 4" xfId="20526"/>
    <cellStyle name="Normal 3 4 2 4 6 3 4 2" xfId="50438"/>
    <cellStyle name="Normal 3 4 2 4 6 3 5" xfId="40746"/>
    <cellStyle name="Normal 3 4 2 4 6 4" xfId="10836"/>
    <cellStyle name="Normal 3 4 2 4 6 4 2" xfId="10837"/>
    <cellStyle name="Normal 3 4 2 4 6 4 2 2" xfId="28006"/>
    <cellStyle name="Normal 3 4 2 4 6 4 2 2 2" xfId="57918"/>
    <cellStyle name="Normal 3 4 2 4 6 4 2 3" xfId="40751"/>
    <cellStyle name="Normal 3 4 2 4 6 4 3" xfId="20528"/>
    <cellStyle name="Normal 3 4 2 4 6 4 3 2" xfId="50440"/>
    <cellStyle name="Normal 3 4 2 4 6 4 4" xfId="40750"/>
    <cellStyle name="Normal 3 4 2 4 6 5" xfId="10838"/>
    <cellStyle name="Normal 3 4 2 4 6 5 2" xfId="27999"/>
    <cellStyle name="Normal 3 4 2 4 6 5 2 2" xfId="57911"/>
    <cellStyle name="Normal 3 4 2 4 6 5 3" xfId="40752"/>
    <cellStyle name="Normal 3 4 2 4 6 6" xfId="20521"/>
    <cellStyle name="Normal 3 4 2 4 6 6 2" xfId="50433"/>
    <cellStyle name="Normal 3 4 2 4 6 7" xfId="40737"/>
    <cellStyle name="Normal 3 4 2 4 7" xfId="10839"/>
    <cellStyle name="Normal 3 4 2 4 7 2" xfId="10840"/>
    <cellStyle name="Normal 3 4 2 4 7 2 2" xfId="10841"/>
    <cellStyle name="Normal 3 4 2 4 7 2 2 2" xfId="10842"/>
    <cellStyle name="Normal 3 4 2 4 7 2 2 2 2" xfId="28009"/>
    <cellStyle name="Normal 3 4 2 4 7 2 2 2 2 2" xfId="57921"/>
    <cellStyle name="Normal 3 4 2 4 7 2 2 2 3" xfId="40756"/>
    <cellStyle name="Normal 3 4 2 4 7 2 2 3" xfId="20531"/>
    <cellStyle name="Normal 3 4 2 4 7 2 2 3 2" xfId="50443"/>
    <cellStyle name="Normal 3 4 2 4 7 2 2 4" xfId="40755"/>
    <cellStyle name="Normal 3 4 2 4 7 2 3" xfId="10843"/>
    <cellStyle name="Normal 3 4 2 4 7 2 3 2" xfId="28008"/>
    <cellStyle name="Normal 3 4 2 4 7 2 3 2 2" xfId="57920"/>
    <cellStyle name="Normal 3 4 2 4 7 2 3 3" xfId="40757"/>
    <cellStyle name="Normal 3 4 2 4 7 2 4" xfId="20530"/>
    <cellStyle name="Normal 3 4 2 4 7 2 4 2" xfId="50442"/>
    <cellStyle name="Normal 3 4 2 4 7 2 5" xfId="40754"/>
    <cellStyle name="Normal 3 4 2 4 7 3" xfId="10844"/>
    <cellStyle name="Normal 3 4 2 4 7 3 2" xfId="10845"/>
    <cellStyle name="Normal 3 4 2 4 7 3 2 2" xfId="28010"/>
    <cellStyle name="Normal 3 4 2 4 7 3 2 2 2" xfId="57922"/>
    <cellStyle name="Normal 3 4 2 4 7 3 2 3" xfId="40759"/>
    <cellStyle name="Normal 3 4 2 4 7 3 3" xfId="20532"/>
    <cellStyle name="Normal 3 4 2 4 7 3 3 2" xfId="50444"/>
    <cellStyle name="Normal 3 4 2 4 7 3 4" xfId="40758"/>
    <cellStyle name="Normal 3 4 2 4 7 4" xfId="10846"/>
    <cellStyle name="Normal 3 4 2 4 7 4 2" xfId="28007"/>
    <cellStyle name="Normal 3 4 2 4 7 4 2 2" xfId="57919"/>
    <cellStyle name="Normal 3 4 2 4 7 4 3" xfId="40760"/>
    <cellStyle name="Normal 3 4 2 4 7 5" xfId="20529"/>
    <cellStyle name="Normal 3 4 2 4 7 5 2" xfId="50441"/>
    <cellStyle name="Normal 3 4 2 4 7 6" xfId="40753"/>
    <cellStyle name="Normal 3 4 2 4 8" xfId="10847"/>
    <cellStyle name="Normal 3 4 2 4 8 2" xfId="10848"/>
    <cellStyle name="Normal 3 4 2 4 8 2 2" xfId="10849"/>
    <cellStyle name="Normal 3 4 2 4 8 2 2 2" xfId="10850"/>
    <cellStyle name="Normal 3 4 2 4 8 2 2 2 2" xfId="28013"/>
    <cellStyle name="Normal 3 4 2 4 8 2 2 2 2 2" xfId="57925"/>
    <cellStyle name="Normal 3 4 2 4 8 2 2 2 3" xfId="40764"/>
    <cellStyle name="Normal 3 4 2 4 8 2 2 3" xfId="20535"/>
    <cellStyle name="Normal 3 4 2 4 8 2 2 3 2" xfId="50447"/>
    <cellStyle name="Normal 3 4 2 4 8 2 2 4" xfId="40763"/>
    <cellStyle name="Normal 3 4 2 4 8 2 3" xfId="10851"/>
    <cellStyle name="Normal 3 4 2 4 8 2 3 2" xfId="28012"/>
    <cellStyle name="Normal 3 4 2 4 8 2 3 2 2" xfId="57924"/>
    <cellStyle name="Normal 3 4 2 4 8 2 3 3" xfId="40765"/>
    <cellStyle name="Normal 3 4 2 4 8 2 4" xfId="20534"/>
    <cellStyle name="Normal 3 4 2 4 8 2 4 2" xfId="50446"/>
    <cellStyle name="Normal 3 4 2 4 8 2 5" xfId="40762"/>
    <cellStyle name="Normal 3 4 2 4 8 3" xfId="10852"/>
    <cellStyle name="Normal 3 4 2 4 8 3 2" xfId="10853"/>
    <cellStyle name="Normal 3 4 2 4 8 3 2 2" xfId="28014"/>
    <cellStyle name="Normal 3 4 2 4 8 3 2 2 2" xfId="57926"/>
    <cellStyle name="Normal 3 4 2 4 8 3 2 3" xfId="40767"/>
    <cellStyle name="Normal 3 4 2 4 8 3 3" xfId="20536"/>
    <cellStyle name="Normal 3 4 2 4 8 3 3 2" xfId="50448"/>
    <cellStyle name="Normal 3 4 2 4 8 3 4" xfId="40766"/>
    <cellStyle name="Normal 3 4 2 4 8 4" xfId="10854"/>
    <cellStyle name="Normal 3 4 2 4 8 4 2" xfId="28011"/>
    <cellStyle name="Normal 3 4 2 4 8 4 2 2" xfId="57923"/>
    <cellStyle name="Normal 3 4 2 4 8 4 3" xfId="40768"/>
    <cellStyle name="Normal 3 4 2 4 8 5" xfId="20533"/>
    <cellStyle name="Normal 3 4 2 4 8 5 2" xfId="50445"/>
    <cellStyle name="Normal 3 4 2 4 8 6" xfId="40761"/>
    <cellStyle name="Normal 3 4 2 4 9" xfId="10855"/>
    <cellStyle name="Normal 3 4 2 4 9 2" xfId="10856"/>
    <cellStyle name="Normal 3 4 2 4 9 2 2" xfId="10857"/>
    <cellStyle name="Normal 3 4 2 4 9 2 2 2" xfId="28016"/>
    <cellStyle name="Normal 3 4 2 4 9 2 2 2 2" xfId="57928"/>
    <cellStyle name="Normal 3 4 2 4 9 2 2 3" xfId="40771"/>
    <cellStyle name="Normal 3 4 2 4 9 2 3" xfId="20538"/>
    <cellStyle name="Normal 3 4 2 4 9 2 3 2" xfId="50450"/>
    <cellStyle name="Normal 3 4 2 4 9 2 4" xfId="40770"/>
    <cellStyle name="Normal 3 4 2 4 9 3" xfId="10858"/>
    <cellStyle name="Normal 3 4 2 4 9 3 2" xfId="28015"/>
    <cellStyle name="Normal 3 4 2 4 9 3 2 2" xfId="57927"/>
    <cellStyle name="Normal 3 4 2 4 9 3 3" xfId="40772"/>
    <cellStyle name="Normal 3 4 2 4 9 4" xfId="20537"/>
    <cellStyle name="Normal 3 4 2 4 9 4 2" xfId="50449"/>
    <cellStyle name="Normal 3 4 2 4 9 5" xfId="40769"/>
    <cellStyle name="Normal 3 4 2 5" xfId="371"/>
    <cellStyle name="Normal 3 4 2 5 2" xfId="10859"/>
    <cellStyle name="Normal 3 4 2 5 2 2" xfId="10860"/>
    <cellStyle name="Normal 3 4 2 5 2 2 2" xfId="10861"/>
    <cellStyle name="Normal 3 4 2 5 2 2 2 2" xfId="10862"/>
    <cellStyle name="Normal 3 4 2 5 2 2 2 2 2" xfId="28019"/>
    <cellStyle name="Normal 3 4 2 5 2 2 2 2 2 2" xfId="57931"/>
    <cellStyle name="Normal 3 4 2 5 2 2 2 2 3" xfId="40776"/>
    <cellStyle name="Normal 3 4 2 5 2 2 2 3" xfId="20541"/>
    <cellStyle name="Normal 3 4 2 5 2 2 2 3 2" xfId="50453"/>
    <cellStyle name="Normal 3 4 2 5 2 2 2 4" xfId="40775"/>
    <cellStyle name="Normal 3 4 2 5 2 2 3" xfId="10863"/>
    <cellStyle name="Normal 3 4 2 5 2 2 3 2" xfId="28018"/>
    <cellStyle name="Normal 3 4 2 5 2 2 3 2 2" xfId="57930"/>
    <cellStyle name="Normal 3 4 2 5 2 2 3 3" xfId="40777"/>
    <cellStyle name="Normal 3 4 2 5 2 2 4" xfId="20540"/>
    <cellStyle name="Normal 3 4 2 5 2 2 4 2" xfId="50452"/>
    <cellStyle name="Normal 3 4 2 5 2 2 5" xfId="40774"/>
    <cellStyle name="Normal 3 4 2 5 2 3" xfId="10864"/>
    <cellStyle name="Normal 3 4 2 5 2 3 2" xfId="10865"/>
    <cellStyle name="Normal 3 4 2 5 2 3 2 2" xfId="28020"/>
    <cellStyle name="Normal 3 4 2 5 2 3 2 2 2" xfId="57932"/>
    <cellStyle name="Normal 3 4 2 5 2 3 2 3" xfId="40779"/>
    <cellStyle name="Normal 3 4 2 5 2 3 3" xfId="20542"/>
    <cellStyle name="Normal 3 4 2 5 2 3 3 2" xfId="50454"/>
    <cellStyle name="Normal 3 4 2 5 2 3 4" xfId="40778"/>
    <cellStyle name="Normal 3 4 2 5 2 4" xfId="10866"/>
    <cellStyle name="Normal 3 4 2 5 2 4 2" xfId="28017"/>
    <cellStyle name="Normal 3 4 2 5 2 4 2 2" xfId="57929"/>
    <cellStyle name="Normal 3 4 2 5 2 4 3" xfId="40780"/>
    <cellStyle name="Normal 3 4 2 5 2 5" xfId="20539"/>
    <cellStyle name="Normal 3 4 2 5 2 5 2" xfId="50451"/>
    <cellStyle name="Normal 3 4 2 5 2 6" xfId="40773"/>
    <cellStyle name="Normal 3 4 2 5 3" xfId="10867"/>
    <cellStyle name="Normal 3 4 2 5 3 2" xfId="10868"/>
    <cellStyle name="Normal 3 4 2 5 3 2 2" xfId="10869"/>
    <cellStyle name="Normal 3 4 2 5 3 2 2 2" xfId="10870"/>
    <cellStyle name="Normal 3 4 2 5 3 2 2 2 2" xfId="28023"/>
    <cellStyle name="Normal 3 4 2 5 3 2 2 2 2 2" xfId="57935"/>
    <cellStyle name="Normal 3 4 2 5 3 2 2 2 3" xfId="40784"/>
    <cellStyle name="Normal 3 4 2 5 3 2 2 3" xfId="20545"/>
    <cellStyle name="Normal 3 4 2 5 3 2 2 3 2" xfId="50457"/>
    <cellStyle name="Normal 3 4 2 5 3 2 2 4" xfId="40783"/>
    <cellStyle name="Normal 3 4 2 5 3 2 3" xfId="10871"/>
    <cellStyle name="Normal 3 4 2 5 3 2 3 2" xfId="28022"/>
    <cellStyle name="Normal 3 4 2 5 3 2 3 2 2" xfId="57934"/>
    <cellStyle name="Normal 3 4 2 5 3 2 3 3" xfId="40785"/>
    <cellStyle name="Normal 3 4 2 5 3 2 4" xfId="20544"/>
    <cellStyle name="Normal 3 4 2 5 3 2 4 2" xfId="50456"/>
    <cellStyle name="Normal 3 4 2 5 3 2 5" xfId="40782"/>
    <cellStyle name="Normal 3 4 2 5 3 3" xfId="10872"/>
    <cellStyle name="Normal 3 4 2 5 3 3 2" xfId="10873"/>
    <cellStyle name="Normal 3 4 2 5 3 3 2 2" xfId="28024"/>
    <cellStyle name="Normal 3 4 2 5 3 3 2 2 2" xfId="57936"/>
    <cellStyle name="Normal 3 4 2 5 3 3 2 3" xfId="40787"/>
    <cellStyle name="Normal 3 4 2 5 3 3 3" xfId="20546"/>
    <cellStyle name="Normal 3 4 2 5 3 3 3 2" xfId="50458"/>
    <cellStyle name="Normal 3 4 2 5 3 3 4" xfId="40786"/>
    <cellStyle name="Normal 3 4 2 5 3 4" xfId="10874"/>
    <cellStyle name="Normal 3 4 2 5 3 4 2" xfId="28021"/>
    <cellStyle name="Normal 3 4 2 5 3 4 2 2" xfId="57933"/>
    <cellStyle name="Normal 3 4 2 5 3 4 3" xfId="40788"/>
    <cellStyle name="Normal 3 4 2 5 3 5" xfId="20543"/>
    <cellStyle name="Normal 3 4 2 5 3 5 2" xfId="50455"/>
    <cellStyle name="Normal 3 4 2 5 3 6" xfId="40781"/>
    <cellStyle name="Normal 3 4 2 5 4" xfId="10875"/>
    <cellStyle name="Normal 3 4 2 5 4 2" xfId="10876"/>
    <cellStyle name="Normal 3 4 2 5 4 2 2" xfId="10877"/>
    <cellStyle name="Normal 3 4 2 5 4 2 2 2" xfId="28026"/>
    <cellStyle name="Normal 3 4 2 5 4 2 2 2 2" xfId="57938"/>
    <cellStyle name="Normal 3 4 2 5 4 2 2 3" xfId="40791"/>
    <cellStyle name="Normal 3 4 2 5 4 2 3" xfId="20548"/>
    <cellStyle name="Normal 3 4 2 5 4 2 3 2" xfId="50460"/>
    <cellStyle name="Normal 3 4 2 5 4 2 4" xfId="40790"/>
    <cellStyle name="Normal 3 4 2 5 4 3" xfId="10878"/>
    <cellStyle name="Normal 3 4 2 5 4 3 2" xfId="28025"/>
    <cellStyle name="Normal 3 4 2 5 4 3 2 2" xfId="57937"/>
    <cellStyle name="Normal 3 4 2 5 4 3 3" xfId="40792"/>
    <cellStyle name="Normal 3 4 2 5 4 4" xfId="20547"/>
    <cellStyle name="Normal 3 4 2 5 4 4 2" xfId="50459"/>
    <cellStyle name="Normal 3 4 2 5 4 5" xfId="40789"/>
    <cellStyle name="Normal 3 4 2 5 5" xfId="10879"/>
    <cellStyle name="Normal 3 4 2 5 5 2" xfId="10880"/>
    <cellStyle name="Normal 3 4 2 5 5 2 2" xfId="28027"/>
    <cellStyle name="Normal 3 4 2 5 5 2 2 2" xfId="57939"/>
    <cellStyle name="Normal 3 4 2 5 5 2 3" xfId="40794"/>
    <cellStyle name="Normal 3 4 2 5 5 3" xfId="20549"/>
    <cellStyle name="Normal 3 4 2 5 5 3 2" xfId="50461"/>
    <cellStyle name="Normal 3 4 2 5 5 4" xfId="40793"/>
    <cellStyle name="Normal 3 4 2 5 6" xfId="10881"/>
    <cellStyle name="Normal 3 4 2 5 6 2" xfId="22835"/>
    <cellStyle name="Normal 3 4 2 5 6 2 2" xfId="52747"/>
    <cellStyle name="Normal 3 4 2 5 6 3" xfId="40795"/>
    <cellStyle name="Normal 3 4 2 5 7" xfId="15357"/>
    <cellStyle name="Normal 3 4 2 5 7 2" xfId="45269"/>
    <cellStyle name="Normal 3 4 2 5 8" xfId="30313"/>
    <cellStyle name="Normal 3 4 2 6" xfId="224"/>
    <cellStyle name="Normal 3 4 2 6 2" xfId="10882"/>
    <cellStyle name="Normal 3 4 2 6 2 2" xfId="10883"/>
    <cellStyle name="Normal 3 4 2 6 2 2 2" xfId="10884"/>
    <cellStyle name="Normal 3 4 2 6 2 2 2 2" xfId="10885"/>
    <cellStyle name="Normal 3 4 2 6 2 2 2 2 2" xfId="28030"/>
    <cellStyle name="Normal 3 4 2 6 2 2 2 2 2 2" xfId="57942"/>
    <cellStyle name="Normal 3 4 2 6 2 2 2 2 3" xfId="40799"/>
    <cellStyle name="Normal 3 4 2 6 2 2 2 3" xfId="20552"/>
    <cellStyle name="Normal 3 4 2 6 2 2 2 3 2" xfId="50464"/>
    <cellStyle name="Normal 3 4 2 6 2 2 2 4" xfId="40798"/>
    <cellStyle name="Normal 3 4 2 6 2 2 3" xfId="10886"/>
    <cellStyle name="Normal 3 4 2 6 2 2 3 2" xfId="28029"/>
    <cellStyle name="Normal 3 4 2 6 2 2 3 2 2" xfId="57941"/>
    <cellStyle name="Normal 3 4 2 6 2 2 3 3" xfId="40800"/>
    <cellStyle name="Normal 3 4 2 6 2 2 4" xfId="20551"/>
    <cellStyle name="Normal 3 4 2 6 2 2 4 2" xfId="50463"/>
    <cellStyle name="Normal 3 4 2 6 2 2 5" xfId="40797"/>
    <cellStyle name="Normal 3 4 2 6 2 3" xfId="10887"/>
    <cellStyle name="Normal 3 4 2 6 2 3 2" xfId="10888"/>
    <cellStyle name="Normal 3 4 2 6 2 3 2 2" xfId="28031"/>
    <cellStyle name="Normal 3 4 2 6 2 3 2 2 2" xfId="57943"/>
    <cellStyle name="Normal 3 4 2 6 2 3 2 3" xfId="40802"/>
    <cellStyle name="Normal 3 4 2 6 2 3 3" xfId="20553"/>
    <cellStyle name="Normal 3 4 2 6 2 3 3 2" xfId="50465"/>
    <cellStyle name="Normal 3 4 2 6 2 3 4" xfId="40801"/>
    <cellStyle name="Normal 3 4 2 6 2 4" xfId="10889"/>
    <cellStyle name="Normal 3 4 2 6 2 4 2" xfId="28028"/>
    <cellStyle name="Normal 3 4 2 6 2 4 2 2" xfId="57940"/>
    <cellStyle name="Normal 3 4 2 6 2 4 3" xfId="40803"/>
    <cellStyle name="Normal 3 4 2 6 2 5" xfId="20550"/>
    <cellStyle name="Normal 3 4 2 6 2 5 2" xfId="50462"/>
    <cellStyle name="Normal 3 4 2 6 2 6" xfId="40796"/>
    <cellStyle name="Normal 3 4 2 6 3" xfId="10890"/>
    <cellStyle name="Normal 3 4 2 6 3 2" xfId="10891"/>
    <cellStyle name="Normal 3 4 2 6 3 2 2" xfId="10892"/>
    <cellStyle name="Normal 3 4 2 6 3 2 2 2" xfId="10893"/>
    <cellStyle name="Normal 3 4 2 6 3 2 2 2 2" xfId="28034"/>
    <cellStyle name="Normal 3 4 2 6 3 2 2 2 2 2" xfId="57946"/>
    <cellStyle name="Normal 3 4 2 6 3 2 2 2 3" xfId="40807"/>
    <cellStyle name="Normal 3 4 2 6 3 2 2 3" xfId="20556"/>
    <cellStyle name="Normal 3 4 2 6 3 2 2 3 2" xfId="50468"/>
    <cellStyle name="Normal 3 4 2 6 3 2 2 4" xfId="40806"/>
    <cellStyle name="Normal 3 4 2 6 3 2 3" xfId="10894"/>
    <cellStyle name="Normal 3 4 2 6 3 2 3 2" xfId="28033"/>
    <cellStyle name="Normal 3 4 2 6 3 2 3 2 2" xfId="57945"/>
    <cellStyle name="Normal 3 4 2 6 3 2 3 3" xfId="40808"/>
    <cellStyle name="Normal 3 4 2 6 3 2 4" xfId="20555"/>
    <cellStyle name="Normal 3 4 2 6 3 2 4 2" xfId="50467"/>
    <cellStyle name="Normal 3 4 2 6 3 2 5" xfId="40805"/>
    <cellStyle name="Normal 3 4 2 6 3 3" xfId="10895"/>
    <cellStyle name="Normal 3 4 2 6 3 3 2" xfId="10896"/>
    <cellStyle name="Normal 3 4 2 6 3 3 2 2" xfId="28035"/>
    <cellStyle name="Normal 3 4 2 6 3 3 2 2 2" xfId="57947"/>
    <cellStyle name="Normal 3 4 2 6 3 3 2 3" xfId="40810"/>
    <cellStyle name="Normal 3 4 2 6 3 3 3" xfId="20557"/>
    <cellStyle name="Normal 3 4 2 6 3 3 3 2" xfId="50469"/>
    <cellStyle name="Normal 3 4 2 6 3 3 4" xfId="40809"/>
    <cellStyle name="Normal 3 4 2 6 3 4" xfId="10897"/>
    <cellStyle name="Normal 3 4 2 6 3 4 2" xfId="28032"/>
    <cellStyle name="Normal 3 4 2 6 3 4 2 2" xfId="57944"/>
    <cellStyle name="Normal 3 4 2 6 3 4 3" xfId="40811"/>
    <cellStyle name="Normal 3 4 2 6 3 5" xfId="20554"/>
    <cellStyle name="Normal 3 4 2 6 3 5 2" xfId="50466"/>
    <cellStyle name="Normal 3 4 2 6 3 6" xfId="40804"/>
    <cellStyle name="Normal 3 4 2 6 4" xfId="10898"/>
    <cellStyle name="Normal 3 4 2 6 4 2" xfId="10899"/>
    <cellStyle name="Normal 3 4 2 6 4 2 2" xfId="10900"/>
    <cellStyle name="Normal 3 4 2 6 4 2 2 2" xfId="28037"/>
    <cellStyle name="Normal 3 4 2 6 4 2 2 2 2" xfId="57949"/>
    <cellStyle name="Normal 3 4 2 6 4 2 2 3" xfId="40814"/>
    <cellStyle name="Normal 3 4 2 6 4 2 3" xfId="20559"/>
    <cellStyle name="Normal 3 4 2 6 4 2 3 2" xfId="50471"/>
    <cellStyle name="Normal 3 4 2 6 4 2 4" xfId="40813"/>
    <cellStyle name="Normal 3 4 2 6 4 3" xfId="10901"/>
    <cellStyle name="Normal 3 4 2 6 4 3 2" xfId="28036"/>
    <cellStyle name="Normal 3 4 2 6 4 3 2 2" xfId="57948"/>
    <cellStyle name="Normal 3 4 2 6 4 3 3" xfId="40815"/>
    <cellStyle name="Normal 3 4 2 6 4 4" xfId="20558"/>
    <cellStyle name="Normal 3 4 2 6 4 4 2" xfId="50470"/>
    <cellStyle name="Normal 3 4 2 6 4 5" xfId="40812"/>
    <cellStyle name="Normal 3 4 2 6 5" xfId="10902"/>
    <cellStyle name="Normal 3 4 2 6 5 2" xfId="10903"/>
    <cellStyle name="Normal 3 4 2 6 5 2 2" xfId="28038"/>
    <cellStyle name="Normal 3 4 2 6 5 2 2 2" xfId="57950"/>
    <cellStyle name="Normal 3 4 2 6 5 2 3" xfId="40817"/>
    <cellStyle name="Normal 3 4 2 6 5 3" xfId="20560"/>
    <cellStyle name="Normal 3 4 2 6 5 3 2" xfId="50472"/>
    <cellStyle name="Normal 3 4 2 6 5 4" xfId="40816"/>
    <cellStyle name="Normal 3 4 2 6 6" xfId="10904"/>
    <cellStyle name="Normal 3 4 2 6 6 2" xfId="22688"/>
    <cellStyle name="Normal 3 4 2 6 6 2 2" xfId="52600"/>
    <cellStyle name="Normal 3 4 2 6 6 3" xfId="40818"/>
    <cellStyle name="Normal 3 4 2 6 7" xfId="15210"/>
    <cellStyle name="Normal 3 4 2 6 7 2" xfId="45122"/>
    <cellStyle name="Normal 3 4 2 6 8" xfId="30166"/>
    <cellStyle name="Normal 3 4 2 7" xfId="497"/>
    <cellStyle name="Normal 3 4 2 7 2" xfId="10905"/>
    <cellStyle name="Normal 3 4 2 7 2 2" xfId="10906"/>
    <cellStyle name="Normal 3 4 2 7 2 2 2" xfId="10907"/>
    <cellStyle name="Normal 3 4 2 7 2 2 2 2" xfId="10908"/>
    <cellStyle name="Normal 3 4 2 7 2 2 2 2 2" xfId="28041"/>
    <cellStyle name="Normal 3 4 2 7 2 2 2 2 2 2" xfId="57953"/>
    <cellStyle name="Normal 3 4 2 7 2 2 2 2 3" xfId="40822"/>
    <cellStyle name="Normal 3 4 2 7 2 2 2 3" xfId="20563"/>
    <cellStyle name="Normal 3 4 2 7 2 2 2 3 2" xfId="50475"/>
    <cellStyle name="Normal 3 4 2 7 2 2 2 4" xfId="40821"/>
    <cellStyle name="Normal 3 4 2 7 2 2 3" xfId="10909"/>
    <cellStyle name="Normal 3 4 2 7 2 2 3 2" xfId="28040"/>
    <cellStyle name="Normal 3 4 2 7 2 2 3 2 2" xfId="57952"/>
    <cellStyle name="Normal 3 4 2 7 2 2 3 3" xfId="40823"/>
    <cellStyle name="Normal 3 4 2 7 2 2 4" xfId="20562"/>
    <cellStyle name="Normal 3 4 2 7 2 2 4 2" xfId="50474"/>
    <cellStyle name="Normal 3 4 2 7 2 2 5" xfId="40820"/>
    <cellStyle name="Normal 3 4 2 7 2 3" xfId="10910"/>
    <cellStyle name="Normal 3 4 2 7 2 3 2" xfId="10911"/>
    <cellStyle name="Normal 3 4 2 7 2 3 2 2" xfId="28042"/>
    <cellStyle name="Normal 3 4 2 7 2 3 2 2 2" xfId="57954"/>
    <cellStyle name="Normal 3 4 2 7 2 3 2 3" xfId="40825"/>
    <cellStyle name="Normal 3 4 2 7 2 3 3" xfId="20564"/>
    <cellStyle name="Normal 3 4 2 7 2 3 3 2" xfId="50476"/>
    <cellStyle name="Normal 3 4 2 7 2 3 4" xfId="40824"/>
    <cellStyle name="Normal 3 4 2 7 2 4" xfId="10912"/>
    <cellStyle name="Normal 3 4 2 7 2 4 2" xfId="28039"/>
    <cellStyle name="Normal 3 4 2 7 2 4 2 2" xfId="57951"/>
    <cellStyle name="Normal 3 4 2 7 2 4 3" xfId="40826"/>
    <cellStyle name="Normal 3 4 2 7 2 5" xfId="20561"/>
    <cellStyle name="Normal 3 4 2 7 2 5 2" xfId="50473"/>
    <cellStyle name="Normal 3 4 2 7 2 6" xfId="40819"/>
    <cellStyle name="Normal 3 4 2 7 3" xfId="10913"/>
    <cellStyle name="Normal 3 4 2 7 3 2" xfId="10914"/>
    <cellStyle name="Normal 3 4 2 7 3 2 2" xfId="10915"/>
    <cellStyle name="Normal 3 4 2 7 3 2 2 2" xfId="28044"/>
    <cellStyle name="Normal 3 4 2 7 3 2 2 2 2" xfId="57956"/>
    <cellStyle name="Normal 3 4 2 7 3 2 2 3" xfId="40829"/>
    <cellStyle name="Normal 3 4 2 7 3 2 3" xfId="20566"/>
    <cellStyle name="Normal 3 4 2 7 3 2 3 2" xfId="50478"/>
    <cellStyle name="Normal 3 4 2 7 3 2 4" xfId="40828"/>
    <cellStyle name="Normal 3 4 2 7 3 3" xfId="10916"/>
    <cellStyle name="Normal 3 4 2 7 3 3 2" xfId="28043"/>
    <cellStyle name="Normal 3 4 2 7 3 3 2 2" xfId="57955"/>
    <cellStyle name="Normal 3 4 2 7 3 3 3" xfId="40830"/>
    <cellStyle name="Normal 3 4 2 7 3 4" xfId="20565"/>
    <cellStyle name="Normal 3 4 2 7 3 4 2" xfId="50477"/>
    <cellStyle name="Normal 3 4 2 7 3 5" xfId="40827"/>
    <cellStyle name="Normal 3 4 2 7 4" xfId="10917"/>
    <cellStyle name="Normal 3 4 2 7 4 2" xfId="10918"/>
    <cellStyle name="Normal 3 4 2 7 4 2 2" xfId="28045"/>
    <cellStyle name="Normal 3 4 2 7 4 2 2 2" xfId="57957"/>
    <cellStyle name="Normal 3 4 2 7 4 2 3" xfId="40832"/>
    <cellStyle name="Normal 3 4 2 7 4 3" xfId="20567"/>
    <cellStyle name="Normal 3 4 2 7 4 3 2" xfId="50479"/>
    <cellStyle name="Normal 3 4 2 7 4 4" xfId="40831"/>
    <cellStyle name="Normal 3 4 2 7 5" xfId="10919"/>
    <cellStyle name="Normal 3 4 2 7 5 2" xfId="22960"/>
    <cellStyle name="Normal 3 4 2 7 5 2 2" xfId="52872"/>
    <cellStyle name="Normal 3 4 2 7 5 3" xfId="40833"/>
    <cellStyle name="Normal 3 4 2 7 6" xfId="15482"/>
    <cellStyle name="Normal 3 4 2 7 6 2" xfId="45394"/>
    <cellStyle name="Normal 3 4 2 7 7" xfId="30438"/>
    <cellStyle name="Normal 3 4 2 8" xfId="622"/>
    <cellStyle name="Normal 3 4 2 8 2" xfId="10920"/>
    <cellStyle name="Normal 3 4 2 8 2 2" xfId="10921"/>
    <cellStyle name="Normal 3 4 2 8 2 2 2" xfId="10922"/>
    <cellStyle name="Normal 3 4 2 8 2 2 2 2" xfId="10923"/>
    <cellStyle name="Normal 3 4 2 8 2 2 2 2 2" xfId="28048"/>
    <cellStyle name="Normal 3 4 2 8 2 2 2 2 2 2" xfId="57960"/>
    <cellStyle name="Normal 3 4 2 8 2 2 2 2 3" xfId="40837"/>
    <cellStyle name="Normal 3 4 2 8 2 2 2 3" xfId="20570"/>
    <cellStyle name="Normal 3 4 2 8 2 2 2 3 2" xfId="50482"/>
    <cellStyle name="Normal 3 4 2 8 2 2 2 4" xfId="40836"/>
    <cellStyle name="Normal 3 4 2 8 2 2 3" xfId="10924"/>
    <cellStyle name="Normal 3 4 2 8 2 2 3 2" xfId="28047"/>
    <cellStyle name="Normal 3 4 2 8 2 2 3 2 2" xfId="57959"/>
    <cellStyle name="Normal 3 4 2 8 2 2 3 3" xfId="40838"/>
    <cellStyle name="Normal 3 4 2 8 2 2 4" xfId="20569"/>
    <cellStyle name="Normal 3 4 2 8 2 2 4 2" xfId="50481"/>
    <cellStyle name="Normal 3 4 2 8 2 2 5" xfId="40835"/>
    <cellStyle name="Normal 3 4 2 8 2 3" xfId="10925"/>
    <cellStyle name="Normal 3 4 2 8 2 3 2" xfId="10926"/>
    <cellStyle name="Normal 3 4 2 8 2 3 2 2" xfId="28049"/>
    <cellStyle name="Normal 3 4 2 8 2 3 2 2 2" xfId="57961"/>
    <cellStyle name="Normal 3 4 2 8 2 3 2 3" xfId="40840"/>
    <cellStyle name="Normal 3 4 2 8 2 3 3" xfId="20571"/>
    <cellStyle name="Normal 3 4 2 8 2 3 3 2" xfId="50483"/>
    <cellStyle name="Normal 3 4 2 8 2 3 4" xfId="40839"/>
    <cellStyle name="Normal 3 4 2 8 2 4" xfId="10927"/>
    <cellStyle name="Normal 3 4 2 8 2 4 2" xfId="28046"/>
    <cellStyle name="Normal 3 4 2 8 2 4 2 2" xfId="57958"/>
    <cellStyle name="Normal 3 4 2 8 2 4 3" xfId="40841"/>
    <cellStyle name="Normal 3 4 2 8 2 5" xfId="20568"/>
    <cellStyle name="Normal 3 4 2 8 2 5 2" xfId="50480"/>
    <cellStyle name="Normal 3 4 2 8 2 6" xfId="40834"/>
    <cellStyle name="Normal 3 4 2 8 3" xfId="10928"/>
    <cellStyle name="Normal 3 4 2 8 3 2" xfId="10929"/>
    <cellStyle name="Normal 3 4 2 8 3 2 2" xfId="10930"/>
    <cellStyle name="Normal 3 4 2 8 3 2 2 2" xfId="28051"/>
    <cellStyle name="Normal 3 4 2 8 3 2 2 2 2" xfId="57963"/>
    <cellStyle name="Normal 3 4 2 8 3 2 2 3" xfId="40844"/>
    <cellStyle name="Normal 3 4 2 8 3 2 3" xfId="20573"/>
    <cellStyle name="Normal 3 4 2 8 3 2 3 2" xfId="50485"/>
    <cellStyle name="Normal 3 4 2 8 3 2 4" xfId="40843"/>
    <cellStyle name="Normal 3 4 2 8 3 3" xfId="10931"/>
    <cellStyle name="Normal 3 4 2 8 3 3 2" xfId="28050"/>
    <cellStyle name="Normal 3 4 2 8 3 3 2 2" xfId="57962"/>
    <cellStyle name="Normal 3 4 2 8 3 3 3" xfId="40845"/>
    <cellStyle name="Normal 3 4 2 8 3 4" xfId="20572"/>
    <cellStyle name="Normal 3 4 2 8 3 4 2" xfId="50484"/>
    <cellStyle name="Normal 3 4 2 8 3 5" xfId="40842"/>
    <cellStyle name="Normal 3 4 2 8 4" xfId="10932"/>
    <cellStyle name="Normal 3 4 2 8 4 2" xfId="10933"/>
    <cellStyle name="Normal 3 4 2 8 4 2 2" xfId="28052"/>
    <cellStyle name="Normal 3 4 2 8 4 2 2 2" xfId="57964"/>
    <cellStyle name="Normal 3 4 2 8 4 2 3" xfId="40847"/>
    <cellStyle name="Normal 3 4 2 8 4 3" xfId="20574"/>
    <cellStyle name="Normal 3 4 2 8 4 3 2" xfId="50486"/>
    <cellStyle name="Normal 3 4 2 8 4 4" xfId="40846"/>
    <cellStyle name="Normal 3 4 2 8 5" xfId="10934"/>
    <cellStyle name="Normal 3 4 2 8 5 2" xfId="23085"/>
    <cellStyle name="Normal 3 4 2 8 5 2 2" xfId="52997"/>
    <cellStyle name="Normal 3 4 2 8 5 3" xfId="40848"/>
    <cellStyle name="Normal 3 4 2 8 6" xfId="15607"/>
    <cellStyle name="Normal 3 4 2 8 6 2" xfId="45519"/>
    <cellStyle name="Normal 3 4 2 8 7" xfId="30563"/>
    <cellStyle name="Normal 3 4 2 9" xfId="10935"/>
    <cellStyle name="Normal 3 4 2 9 2" xfId="10936"/>
    <cellStyle name="Normal 3 4 2 9 2 2" xfId="10937"/>
    <cellStyle name="Normal 3 4 2 9 2 2 2" xfId="10938"/>
    <cellStyle name="Normal 3 4 2 9 2 2 2 2" xfId="10939"/>
    <cellStyle name="Normal 3 4 2 9 2 2 2 2 2" xfId="28056"/>
    <cellStyle name="Normal 3 4 2 9 2 2 2 2 2 2" xfId="57968"/>
    <cellStyle name="Normal 3 4 2 9 2 2 2 2 3" xfId="40853"/>
    <cellStyle name="Normal 3 4 2 9 2 2 2 3" xfId="20578"/>
    <cellStyle name="Normal 3 4 2 9 2 2 2 3 2" xfId="50490"/>
    <cellStyle name="Normal 3 4 2 9 2 2 2 4" xfId="40852"/>
    <cellStyle name="Normal 3 4 2 9 2 2 3" xfId="10940"/>
    <cellStyle name="Normal 3 4 2 9 2 2 3 2" xfId="28055"/>
    <cellStyle name="Normal 3 4 2 9 2 2 3 2 2" xfId="57967"/>
    <cellStyle name="Normal 3 4 2 9 2 2 3 3" xfId="40854"/>
    <cellStyle name="Normal 3 4 2 9 2 2 4" xfId="20577"/>
    <cellStyle name="Normal 3 4 2 9 2 2 4 2" xfId="50489"/>
    <cellStyle name="Normal 3 4 2 9 2 2 5" xfId="40851"/>
    <cellStyle name="Normal 3 4 2 9 2 3" xfId="10941"/>
    <cellStyle name="Normal 3 4 2 9 2 3 2" xfId="10942"/>
    <cellStyle name="Normal 3 4 2 9 2 3 2 2" xfId="28057"/>
    <cellStyle name="Normal 3 4 2 9 2 3 2 2 2" xfId="57969"/>
    <cellStyle name="Normal 3 4 2 9 2 3 2 3" xfId="40856"/>
    <cellStyle name="Normal 3 4 2 9 2 3 3" xfId="20579"/>
    <cellStyle name="Normal 3 4 2 9 2 3 3 2" xfId="50491"/>
    <cellStyle name="Normal 3 4 2 9 2 3 4" xfId="40855"/>
    <cellStyle name="Normal 3 4 2 9 2 4" xfId="10943"/>
    <cellStyle name="Normal 3 4 2 9 2 4 2" xfId="28054"/>
    <cellStyle name="Normal 3 4 2 9 2 4 2 2" xfId="57966"/>
    <cellStyle name="Normal 3 4 2 9 2 4 3" xfId="40857"/>
    <cellStyle name="Normal 3 4 2 9 2 5" xfId="20576"/>
    <cellStyle name="Normal 3 4 2 9 2 5 2" xfId="50488"/>
    <cellStyle name="Normal 3 4 2 9 2 6" xfId="40850"/>
    <cellStyle name="Normal 3 4 2 9 3" xfId="10944"/>
    <cellStyle name="Normal 3 4 2 9 3 2" xfId="10945"/>
    <cellStyle name="Normal 3 4 2 9 3 2 2" xfId="10946"/>
    <cellStyle name="Normal 3 4 2 9 3 2 2 2" xfId="28059"/>
    <cellStyle name="Normal 3 4 2 9 3 2 2 2 2" xfId="57971"/>
    <cellStyle name="Normal 3 4 2 9 3 2 2 3" xfId="40860"/>
    <cellStyle name="Normal 3 4 2 9 3 2 3" xfId="20581"/>
    <cellStyle name="Normal 3 4 2 9 3 2 3 2" xfId="50493"/>
    <cellStyle name="Normal 3 4 2 9 3 2 4" xfId="40859"/>
    <cellStyle name="Normal 3 4 2 9 3 3" xfId="10947"/>
    <cellStyle name="Normal 3 4 2 9 3 3 2" xfId="28058"/>
    <cellStyle name="Normal 3 4 2 9 3 3 2 2" xfId="57970"/>
    <cellStyle name="Normal 3 4 2 9 3 3 3" xfId="40861"/>
    <cellStyle name="Normal 3 4 2 9 3 4" xfId="20580"/>
    <cellStyle name="Normal 3 4 2 9 3 4 2" xfId="50492"/>
    <cellStyle name="Normal 3 4 2 9 3 5" xfId="40858"/>
    <cellStyle name="Normal 3 4 2 9 4" xfId="10948"/>
    <cellStyle name="Normal 3 4 2 9 4 2" xfId="10949"/>
    <cellStyle name="Normal 3 4 2 9 4 2 2" xfId="28060"/>
    <cellStyle name="Normal 3 4 2 9 4 2 2 2" xfId="57972"/>
    <cellStyle name="Normal 3 4 2 9 4 2 3" xfId="40863"/>
    <cellStyle name="Normal 3 4 2 9 4 3" xfId="20582"/>
    <cellStyle name="Normal 3 4 2 9 4 3 2" xfId="50494"/>
    <cellStyle name="Normal 3 4 2 9 4 4" xfId="40862"/>
    <cellStyle name="Normal 3 4 2 9 5" xfId="10950"/>
    <cellStyle name="Normal 3 4 2 9 5 2" xfId="28053"/>
    <cellStyle name="Normal 3 4 2 9 5 2 2" xfId="57965"/>
    <cellStyle name="Normal 3 4 2 9 5 3" xfId="40864"/>
    <cellStyle name="Normal 3 4 2 9 6" xfId="20575"/>
    <cellStyle name="Normal 3 4 2 9 6 2" xfId="50487"/>
    <cellStyle name="Normal 3 4 2 9 7" xfId="40849"/>
    <cellStyle name="Normal 3 4 20" xfId="59975"/>
    <cellStyle name="Normal 3 4 3" xfId="80"/>
    <cellStyle name="Normal 3 4 3 10" xfId="10951"/>
    <cellStyle name="Normal 3 4 3 10 2" xfId="10952"/>
    <cellStyle name="Normal 3 4 3 10 2 2" xfId="10953"/>
    <cellStyle name="Normal 3 4 3 10 2 2 2" xfId="10954"/>
    <cellStyle name="Normal 3 4 3 10 2 2 2 2" xfId="28063"/>
    <cellStyle name="Normal 3 4 3 10 2 2 2 2 2" xfId="57975"/>
    <cellStyle name="Normal 3 4 3 10 2 2 2 3" xfId="40868"/>
    <cellStyle name="Normal 3 4 3 10 2 2 3" xfId="20585"/>
    <cellStyle name="Normal 3 4 3 10 2 2 3 2" xfId="50497"/>
    <cellStyle name="Normal 3 4 3 10 2 2 4" xfId="40867"/>
    <cellStyle name="Normal 3 4 3 10 2 3" xfId="10955"/>
    <cellStyle name="Normal 3 4 3 10 2 3 2" xfId="28062"/>
    <cellStyle name="Normal 3 4 3 10 2 3 2 2" xfId="57974"/>
    <cellStyle name="Normal 3 4 3 10 2 3 3" xfId="40869"/>
    <cellStyle name="Normal 3 4 3 10 2 4" xfId="20584"/>
    <cellStyle name="Normal 3 4 3 10 2 4 2" xfId="50496"/>
    <cellStyle name="Normal 3 4 3 10 2 5" xfId="40866"/>
    <cellStyle name="Normal 3 4 3 10 3" xfId="10956"/>
    <cellStyle name="Normal 3 4 3 10 3 2" xfId="10957"/>
    <cellStyle name="Normal 3 4 3 10 3 2 2" xfId="28064"/>
    <cellStyle name="Normal 3 4 3 10 3 2 2 2" xfId="57976"/>
    <cellStyle name="Normal 3 4 3 10 3 2 3" xfId="40871"/>
    <cellStyle name="Normal 3 4 3 10 3 3" xfId="20586"/>
    <cellStyle name="Normal 3 4 3 10 3 3 2" xfId="50498"/>
    <cellStyle name="Normal 3 4 3 10 3 4" xfId="40870"/>
    <cellStyle name="Normal 3 4 3 10 4" xfId="10958"/>
    <cellStyle name="Normal 3 4 3 10 4 2" xfId="28061"/>
    <cellStyle name="Normal 3 4 3 10 4 2 2" xfId="57973"/>
    <cellStyle name="Normal 3 4 3 10 4 3" xfId="40872"/>
    <cellStyle name="Normal 3 4 3 10 5" xfId="20583"/>
    <cellStyle name="Normal 3 4 3 10 5 2" xfId="50495"/>
    <cellStyle name="Normal 3 4 3 10 6" xfId="40865"/>
    <cellStyle name="Normal 3 4 3 11" xfId="10959"/>
    <cellStyle name="Normal 3 4 3 11 2" xfId="10960"/>
    <cellStyle name="Normal 3 4 3 11 2 2" xfId="10961"/>
    <cellStyle name="Normal 3 4 3 11 2 2 2" xfId="10962"/>
    <cellStyle name="Normal 3 4 3 11 2 2 2 2" xfId="28067"/>
    <cellStyle name="Normal 3 4 3 11 2 2 2 2 2" xfId="57979"/>
    <cellStyle name="Normal 3 4 3 11 2 2 2 3" xfId="40876"/>
    <cellStyle name="Normal 3 4 3 11 2 2 3" xfId="20589"/>
    <cellStyle name="Normal 3 4 3 11 2 2 3 2" xfId="50501"/>
    <cellStyle name="Normal 3 4 3 11 2 2 4" xfId="40875"/>
    <cellStyle name="Normal 3 4 3 11 2 3" xfId="10963"/>
    <cellStyle name="Normal 3 4 3 11 2 3 2" xfId="28066"/>
    <cellStyle name="Normal 3 4 3 11 2 3 2 2" xfId="57978"/>
    <cellStyle name="Normal 3 4 3 11 2 3 3" xfId="40877"/>
    <cellStyle name="Normal 3 4 3 11 2 4" xfId="20588"/>
    <cellStyle name="Normal 3 4 3 11 2 4 2" xfId="50500"/>
    <cellStyle name="Normal 3 4 3 11 2 5" xfId="40874"/>
    <cellStyle name="Normal 3 4 3 11 3" xfId="10964"/>
    <cellStyle name="Normal 3 4 3 11 3 2" xfId="10965"/>
    <cellStyle name="Normal 3 4 3 11 3 2 2" xfId="28068"/>
    <cellStyle name="Normal 3 4 3 11 3 2 2 2" xfId="57980"/>
    <cellStyle name="Normal 3 4 3 11 3 2 3" xfId="40879"/>
    <cellStyle name="Normal 3 4 3 11 3 3" xfId="20590"/>
    <cellStyle name="Normal 3 4 3 11 3 3 2" xfId="50502"/>
    <cellStyle name="Normal 3 4 3 11 3 4" xfId="40878"/>
    <cellStyle name="Normal 3 4 3 11 4" xfId="10966"/>
    <cellStyle name="Normal 3 4 3 11 4 2" xfId="28065"/>
    <cellStyle name="Normal 3 4 3 11 4 2 2" xfId="57977"/>
    <cellStyle name="Normal 3 4 3 11 4 3" xfId="40880"/>
    <cellStyle name="Normal 3 4 3 11 5" xfId="20587"/>
    <cellStyle name="Normal 3 4 3 11 5 2" xfId="50499"/>
    <cellStyle name="Normal 3 4 3 11 6" xfId="40873"/>
    <cellStyle name="Normal 3 4 3 12" xfId="10967"/>
    <cellStyle name="Normal 3 4 3 12 2" xfId="10968"/>
    <cellStyle name="Normal 3 4 3 12 2 2" xfId="10969"/>
    <cellStyle name="Normal 3 4 3 12 2 2 2" xfId="28070"/>
    <cellStyle name="Normal 3 4 3 12 2 2 2 2" xfId="57982"/>
    <cellStyle name="Normal 3 4 3 12 2 2 3" xfId="40883"/>
    <cellStyle name="Normal 3 4 3 12 2 3" xfId="20592"/>
    <cellStyle name="Normal 3 4 3 12 2 3 2" xfId="50504"/>
    <cellStyle name="Normal 3 4 3 12 2 4" xfId="40882"/>
    <cellStyle name="Normal 3 4 3 12 3" xfId="10970"/>
    <cellStyle name="Normal 3 4 3 12 3 2" xfId="28069"/>
    <cellStyle name="Normal 3 4 3 12 3 2 2" xfId="57981"/>
    <cellStyle name="Normal 3 4 3 12 3 3" xfId="40884"/>
    <cellStyle name="Normal 3 4 3 12 4" xfId="20591"/>
    <cellStyle name="Normal 3 4 3 12 4 2" xfId="50503"/>
    <cellStyle name="Normal 3 4 3 12 5" xfId="40881"/>
    <cellStyle name="Normal 3 4 3 13" xfId="10971"/>
    <cellStyle name="Normal 3 4 3 13 2" xfId="10972"/>
    <cellStyle name="Normal 3 4 3 13 2 2" xfId="28071"/>
    <cellStyle name="Normal 3 4 3 13 2 2 2" xfId="57983"/>
    <cellStyle name="Normal 3 4 3 13 2 3" xfId="40886"/>
    <cellStyle name="Normal 3 4 3 13 3" xfId="20593"/>
    <cellStyle name="Normal 3 4 3 13 3 2" xfId="50505"/>
    <cellStyle name="Normal 3 4 3 13 4" xfId="40885"/>
    <cellStyle name="Normal 3 4 3 14" xfId="10973"/>
    <cellStyle name="Normal 3 4 3 14 2" xfId="22570"/>
    <cellStyle name="Normal 3 4 3 14 2 2" xfId="52482"/>
    <cellStyle name="Normal 3 4 3 14 3" xfId="40887"/>
    <cellStyle name="Normal 3 4 3 15" xfId="15092"/>
    <cellStyle name="Normal 3 4 3 15 2" xfId="45004"/>
    <cellStyle name="Normal 3 4 3 16" xfId="30048"/>
    <cellStyle name="Normal 3 4 3 17" xfId="59978"/>
    <cellStyle name="Normal 3 4 3 2" xfId="92"/>
    <cellStyle name="Normal 3 4 3 2 10" xfId="10974"/>
    <cellStyle name="Normal 3 4 3 2 10 2" xfId="10975"/>
    <cellStyle name="Normal 3 4 3 2 10 2 2" xfId="10976"/>
    <cellStyle name="Normal 3 4 3 2 10 2 2 2" xfId="10977"/>
    <cellStyle name="Normal 3 4 3 2 10 2 2 2 2" xfId="28074"/>
    <cellStyle name="Normal 3 4 3 2 10 2 2 2 2 2" xfId="57986"/>
    <cellStyle name="Normal 3 4 3 2 10 2 2 2 3" xfId="40891"/>
    <cellStyle name="Normal 3 4 3 2 10 2 2 3" xfId="20596"/>
    <cellStyle name="Normal 3 4 3 2 10 2 2 3 2" xfId="50508"/>
    <cellStyle name="Normal 3 4 3 2 10 2 2 4" xfId="40890"/>
    <cellStyle name="Normal 3 4 3 2 10 2 3" xfId="10978"/>
    <cellStyle name="Normal 3 4 3 2 10 2 3 2" xfId="28073"/>
    <cellStyle name="Normal 3 4 3 2 10 2 3 2 2" xfId="57985"/>
    <cellStyle name="Normal 3 4 3 2 10 2 3 3" xfId="40892"/>
    <cellStyle name="Normal 3 4 3 2 10 2 4" xfId="20595"/>
    <cellStyle name="Normal 3 4 3 2 10 2 4 2" xfId="50507"/>
    <cellStyle name="Normal 3 4 3 2 10 2 5" xfId="40889"/>
    <cellStyle name="Normal 3 4 3 2 10 3" xfId="10979"/>
    <cellStyle name="Normal 3 4 3 2 10 3 2" xfId="10980"/>
    <cellStyle name="Normal 3 4 3 2 10 3 2 2" xfId="28075"/>
    <cellStyle name="Normal 3 4 3 2 10 3 2 2 2" xfId="57987"/>
    <cellStyle name="Normal 3 4 3 2 10 3 2 3" xfId="40894"/>
    <cellStyle name="Normal 3 4 3 2 10 3 3" xfId="20597"/>
    <cellStyle name="Normal 3 4 3 2 10 3 3 2" xfId="50509"/>
    <cellStyle name="Normal 3 4 3 2 10 3 4" xfId="40893"/>
    <cellStyle name="Normal 3 4 3 2 10 4" xfId="10981"/>
    <cellStyle name="Normal 3 4 3 2 10 4 2" xfId="28072"/>
    <cellStyle name="Normal 3 4 3 2 10 4 2 2" xfId="57984"/>
    <cellStyle name="Normal 3 4 3 2 10 4 3" xfId="40895"/>
    <cellStyle name="Normal 3 4 3 2 10 5" xfId="20594"/>
    <cellStyle name="Normal 3 4 3 2 10 5 2" xfId="50506"/>
    <cellStyle name="Normal 3 4 3 2 10 6" xfId="40888"/>
    <cellStyle name="Normal 3 4 3 2 11" xfId="10982"/>
    <cellStyle name="Normal 3 4 3 2 11 2" xfId="10983"/>
    <cellStyle name="Normal 3 4 3 2 11 2 2" xfId="10984"/>
    <cellStyle name="Normal 3 4 3 2 11 2 2 2" xfId="28077"/>
    <cellStyle name="Normal 3 4 3 2 11 2 2 2 2" xfId="57989"/>
    <cellStyle name="Normal 3 4 3 2 11 2 2 3" xfId="40898"/>
    <cellStyle name="Normal 3 4 3 2 11 2 3" xfId="20599"/>
    <cellStyle name="Normal 3 4 3 2 11 2 3 2" xfId="50511"/>
    <cellStyle name="Normal 3 4 3 2 11 2 4" xfId="40897"/>
    <cellStyle name="Normal 3 4 3 2 11 3" xfId="10985"/>
    <cellStyle name="Normal 3 4 3 2 11 3 2" xfId="28076"/>
    <cellStyle name="Normal 3 4 3 2 11 3 2 2" xfId="57988"/>
    <cellStyle name="Normal 3 4 3 2 11 3 3" xfId="40899"/>
    <cellStyle name="Normal 3 4 3 2 11 4" xfId="20598"/>
    <cellStyle name="Normal 3 4 3 2 11 4 2" xfId="50510"/>
    <cellStyle name="Normal 3 4 3 2 11 5" xfId="40896"/>
    <cellStyle name="Normal 3 4 3 2 12" xfId="10986"/>
    <cellStyle name="Normal 3 4 3 2 12 2" xfId="10987"/>
    <cellStyle name="Normal 3 4 3 2 12 2 2" xfId="28078"/>
    <cellStyle name="Normal 3 4 3 2 12 2 2 2" xfId="57990"/>
    <cellStyle name="Normal 3 4 3 2 12 2 3" xfId="40901"/>
    <cellStyle name="Normal 3 4 3 2 12 3" xfId="20600"/>
    <cellStyle name="Normal 3 4 3 2 12 3 2" xfId="50512"/>
    <cellStyle name="Normal 3 4 3 2 12 4" xfId="40900"/>
    <cellStyle name="Normal 3 4 3 2 13" xfId="10988"/>
    <cellStyle name="Normal 3 4 3 2 13 2" xfId="22582"/>
    <cellStyle name="Normal 3 4 3 2 13 2 2" xfId="52494"/>
    <cellStyle name="Normal 3 4 3 2 13 3" xfId="40902"/>
    <cellStyle name="Normal 3 4 3 2 14" xfId="15104"/>
    <cellStyle name="Normal 3 4 3 2 14 2" xfId="45016"/>
    <cellStyle name="Normal 3 4 3 2 15" xfId="30060"/>
    <cellStyle name="Normal 3 4 3 2 16" xfId="59979"/>
    <cellStyle name="Normal 3 4 3 2 2" xfId="162"/>
    <cellStyle name="Normal 3 4 3 2 2 10" xfId="10989"/>
    <cellStyle name="Normal 3 4 3 2 2 10 2" xfId="10990"/>
    <cellStyle name="Normal 3 4 3 2 2 10 2 2" xfId="28079"/>
    <cellStyle name="Normal 3 4 3 2 2 10 2 2 2" xfId="57991"/>
    <cellStyle name="Normal 3 4 3 2 2 10 2 3" xfId="40904"/>
    <cellStyle name="Normal 3 4 3 2 2 10 3" xfId="20601"/>
    <cellStyle name="Normal 3 4 3 2 2 10 3 2" xfId="50513"/>
    <cellStyle name="Normal 3 4 3 2 2 10 4" xfId="40903"/>
    <cellStyle name="Normal 3 4 3 2 2 11" xfId="10991"/>
    <cellStyle name="Normal 3 4 3 2 2 11 2" xfId="22626"/>
    <cellStyle name="Normal 3 4 3 2 2 11 2 2" xfId="52538"/>
    <cellStyle name="Normal 3 4 3 2 2 11 3" xfId="40905"/>
    <cellStyle name="Normal 3 4 3 2 2 12" xfId="15148"/>
    <cellStyle name="Normal 3 4 3 2 2 12 2" xfId="45060"/>
    <cellStyle name="Normal 3 4 3 2 2 13" xfId="30104"/>
    <cellStyle name="Normal 3 4 3 2 2 14" xfId="60020"/>
    <cellStyle name="Normal 3 4 3 2 2 2" xfId="415"/>
    <cellStyle name="Normal 3 4 3 2 2 2 2" xfId="10992"/>
    <cellStyle name="Normal 3 4 3 2 2 2 2 2" xfId="10993"/>
    <cellStyle name="Normal 3 4 3 2 2 2 2 2 2" xfId="10994"/>
    <cellStyle name="Normal 3 4 3 2 2 2 2 2 2 2" xfId="10995"/>
    <cellStyle name="Normal 3 4 3 2 2 2 2 2 2 2 2" xfId="28082"/>
    <cellStyle name="Normal 3 4 3 2 2 2 2 2 2 2 2 2" xfId="57994"/>
    <cellStyle name="Normal 3 4 3 2 2 2 2 2 2 2 3" xfId="40909"/>
    <cellStyle name="Normal 3 4 3 2 2 2 2 2 2 3" xfId="20604"/>
    <cellStyle name="Normal 3 4 3 2 2 2 2 2 2 3 2" xfId="50516"/>
    <cellStyle name="Normal 3 4 3 2 2 2 2 2 2 4" xfId="40908"/>
    <cellStyle name="Normal 3 4 3 2 2 2 2 2 3" xfId="10996"/>
    <cellStyle name="Normal 3 4 3 2 2 2 2 2 3 2" xfId="28081"/>
    <cellStyle name="Normal 3 4 3 2 2 2 2 2 3 2 2" xfId="57993"/>
    <cellStyle name="Normal 3 4 3 2 2 2 2 2 3 3" xfId="40910"/>
    <cellStyle name="Normal 3 4 3 2 2 2 2 2 4" xfId="20603"/>
    <cellStyle name="Normal 3 4 3 2 2 2 2 2 4 2" xfId="50515"/>
    <cellStyle name="Normal 3 4 3 2 2 2 2 2 5" xfId="40907"/>
    <cellStyle name="Normal 3 4 3 2 2 2 2 3" xfId="10997"/>
    <cellStyle name="Normal 3 4 3 2 2 2 2 3 2" xfId="10998"/>
    <cellStyle name="Normal 3 4 3 2 2 2 2 3 2 2" xfId="28083"/>
    <cellStyle name="Normal 3 4 3 2 2 2 2 3 2 2 2" xfId="57995"/>
    <cellStyle name="Normal 3 4 3 2 2 2 2 3 2 3" xfId="40912"/>
    <cellStyle name="Normal 3 4 3 2 2 2 2 3 3" xfId="20605"/>
    <cellStyle name="Normal 3 4 3 2 2 2 2 3 3 2" xfId="50517"/>
    <cellStyle name="Normal 3 4 3 2 2 2 2 3 4" xfId="40911"/>
    <cellStyle name="Normal 3 4 3 2 2 2 2 4" xfId="10999"/>
    <cellStyle name="Normal 3 4 3 2 2 2 2 4 2" xfId="28080"/>
    <cellStyle name="Normal 3 4 3 2 2 2 2 4 2 2" xfId="57992"/>
    <cellStyle name="Normal 3 4 3 2 2 2 2 4 3" xfId="40913"/>
    <cellStyle name="Normal 3 4 3 2 2 2 2 5" xfId="20602"/>
    <cellStyle name="Normal 3 4 3 2 2 2 2 5 2" xfId="50514"/>
    <cellStyle name="Normal 3 4 3 2 2 2 2 6" xfId="40906"/>
    <cellStyle name="Normal 3 4 3 2 2 2 3" xfId="11000"/>
    <cellStyle name="Normal 3 4 3 2 2 2 3 2" xfId="11001"/>
    <cellStyle name="Normal 3 4 3 2 2 2 3 2 2" xfId="11002"/>
    <cellStyle name="Normal 3 4 3 2 2 2 3 2 2 2" xfId="11003"/>
    <cellStyle name="Normal 3 4 3 2 2 2 3 2 2 2 2" xfId="28086"/>
    <cellStyle name="Normal 3 4 3 2 2 2 3 2 2 2 2 2" xfId="57998"/>
    <cellStyle name="Normal 3 4 3 2 2 2 3 2 2 2 3" xfId="40917"/>
    <cellStyle name="Normal 3 4 3 2 2 2 3 2 2 3" xfId="20608"/>
    <cellStyle name="Normal 3 4 3 2 2 2 3 2 2 3 2" xfId="50520"/>
    <cellStyle name="Normal 3 4 3 2 2 2 3 2 2 4" xfId="40916"/>
    <cellStyle name="Normal 3 4 3 2 2 2 3 2 3" xfId="11004"/>
    <cellStyle name="Normal 3 4 3 2 2 2 3 2 3 2" xfId="28085"/>
    <cellStyle name="Normal 3 4 3 2 2 2 3 2 3 2 2" xfId="57997"/>
    <cellStyle name="Normal 3 4 3 2 2 2 3 2 3 3" xfId="40918"/>
    <cellStyle name="Normal 3 4 3 2 2 2 3 2 4" xfId="20607"/>
    <cellStyle name="Normal 3 4 3 2 2 2 3 2 4 2" xfId="50519"/>
    <cellStyle name="Normal 3 4 3 2 2 2 3 2 5" xfId="40915"/>
    <cellStyle name="Normal 3 4 3 2 2 2 3 3" xfId="11005"/>
    <cellStyle name="Normal 3 4 3 2 2 2 3 3 2" xfId="11006"/>
    <cellStyle name="Normal 3 4 3 2 2 2 3 3 2 2" xfId="28087"/>
    <cellStyle name="Normal 3 4 3 2 2 2 3 3 2 2 2" xfId="57999"/>
    <cellStyle name="Normal 3 4 3 2 2 2 3 3 2 3" xfId="40920"/>
    <cellStyle name="Normal 3 4 3 2 2 2 3 3 3" xfId="20609"/>
    <cellStyle name="Normal 3 4 3 2 2 2 3 3 3 2" xfId="50521"/>
    <cellStyle name="Normal 3 4 3 2 2 2 3 3 4" xfId="40919"/>
    <cellStyle name="Normal 3 4 3 2 2 2 3 4" xfId="11007"/>
    <cellStyle name="Normal 3 4 3 2 2 2 3 4 2" xfId="28084"/>
    <cellStyle name="Normal 3 4 3 2 2 2 3 4 2 2" xfId="57996"/>
    <cellStyle name="Normal 3 4 3 2 2 2 3 4 3" xfId="40921"/>
    <cellStyle name="Normal 3 4 3 2 2 2 3 5" xfId="20606"/>
    <cellStyle name="Normal 3 4 3 2 2 2 3 5 2" xfId="50518"/>
    <cellStyle name="Normal 3 4 3 2 2 2 3 6" xfId="40914"/>
    <cellStyle name="Normal 3 4 3 2 2 2 4" xfId="11008"/>
    <cellStyle name="Normal 3 4 3 2 2 2 4 2" xfId="11009"/>
    <cellStyle name="Normal 3 4 3 2 2 2 4 2 2" xfId="11010"/>
    <cellStyle name="Normal 3 4 3 2 2 2 4 2 2 2" xfId="28089"/>
    <cellStyle name="Normal 3 4 3 2 2 2 4 2 2 2 2" xfId="58001"/>
    <cellStyle name="Normal 3 4 3 2 2 2 4 2 2 3" xfId="40924"/>
    <cellStyle name="Normal 3 4 3 2 2 2 4 2 3" xfId="20611"/>
    <cellStyle name="Normal 3 4 3 2 2 2 4 2 3 2" xfId="50523"/>
    <cellStyle name="Normal 3 4 3 2 2 2 4 2 4" xfId="40923"/>
    <cellStyle name="Normal 3 4 3 2 2 2 4 3" xfId="11011"/>
    <cellStyle name="Normal 3 4 3 2 2 2 4 3 2" xfId="28088"/>
    <cellStyle name="Normal 3 4 3 2 2 2 4 3 2 2" xfId="58000"/>
    <cellStyle name="Normal 3 4 3 2 2 2 4 3 3" xfId="40925"/>
    <cellStyle name="Normal 3 4 3 2 2 2 4 4" xfId="20610"/>
    <cellStyle name="Normal 3 4 3 2 2 2 4 4 2" xfId="50522"/>
    <cellStyle name="Normal 3 4 3 2 2 2 4 5" xfId="40922"/>
    <cellStyle name="Normal 3 4 3 2 2 2 5" xfId="11012"/>
    <cellStyle name="Normal 3 4 3 2 2 2 5 2" xfId="11013"/>
    <cellStyle name="Normal 3 4 3 2 2 2 5 2 2" xfId="28090"/>
    <cellStyle name="Normal 3 4 3 2 2 2 5 2 2 2" xfId="58002"/>
    <cellStyle name="Normal 3 4 3 2 2 2 5 2 3" xfId="40927"/>
    <cellStyle name="Normal 3 4 3 2 2 2 5 3" xfId="20612"/>
    <cellStyle name="Normal 3 4 3 2 2 2 5 3 2" xfId="50524"/>
    <cellStyle name="Normal 3 4 3 2 2 2 5 4" xfId="40926"/>
    <cellStyle name="Normal 3 4 3 2 2 2 6" xfId="11014"/>
    <cellStyle name="Normal 3 4 3 2 2 2 6 2" xfId="22878"/>
    <cellStyle name="Normal 3 4 3 2 2 2 6 2 2" xfId="52790"/>
    <cellStyle name="Normal 3 4 3 2 2 2 6 3" xfId="40928"/>
    <cellStyle name="Normal 3 4 3 2 2 2 7" xfId="15400"/>
    <cellStyle name="Normal 3 4 3 2 2 2 7 2" xfId="45312"/>
    <cellStyle name="Normal 3 4 3 2 2 2 8" xfId="30356"/>
    <cellStyle name="Normal 3 4 3 2 2 3" xfId="293"/>
    <cellStyle name="Normal 3 4 3 2 2 3 2" xfId="11015"/>
    <cellStyle name="Normal 3 4 3 2 2 3 2 2" xfId="11016"/>
    <cellStyle name="Normal 3 4 3 2 2 3 2 2 2" xfId="11017"/>
    <cellStyle name="Normal 3 4 3 2 2 3 2 2 2 2" xfId="11018"/>
    <cellStyle name="Normal 3 4 3 2 2 3 2 2 2 2 2" xfId="28093"/>
    <cellStyle name="Normal 3 4 3 2 2 3 2 2 2 2 2 2" xfId="58005"/>
    <cellStyle name="Normal 3 4 3 2 2 3 2 2 2 2 3" xfId="40932"/>
    <cellStyle name="Normal 3 4 3 2 2 3 2 2 2 3" xfId="20615"/>
    <cellStyle name="Normal 3 4 3 2 2 3 2 2 2 3 2" xfId="50527"/>
    <cellStyle name="Normal 3 4 3 2 2 3 2 2 2 4" xfId="40931"/>
    <cellStyle name="Normal 3 4 3 2 2 3 2 2 3" xfId="11019"/>
    <cellStyle name="Normal 3 4 3 2 2 3 2 2 3 2" xfId="28092"/>
    <cellStyle name="Normal 3 4 3 2 2 3 2 2 3 2 2" xfId="58004"/>
    <cellStyle name="Normal 3 4 3 2 2 3 2 2 3 3" xfId="40933"/>
    <cellStyle name="Normal 3 4 3 2 2 3 2 2 4" xfId="20614"/>
    <cellStyle name="Normal 3 4 3 2 2 3 2 2 4 2" xfId="50526"/>
    <cellStyle name="Normal 3 4 3 2 2 3 2 2 5" xfId="40930"/>
    <cellStyle name="Normal 3 4 3 2 2 3 2 3" xfId="11020"/>
    <cellStyle name="Normal 3 4 3 2 2 3 2 3 2" xfId="11021"/>
    <cellStyle name="Normal 3 4 3 2 2 3 2 3 2 2" xfId="28094"/>
    <cellStyle name="Normal 3 4 3 2 2 3 2 3 2 2 2" xfId="58006"/>
    <cellStyle name="Normal 3 4 3 2 2 3 2 3 2 3" xfId="40935"/>
    <cellStyle name="Normal 3 4 3 2 2 3 2 3 3" xfId="20616"/>
    <cellStyle name="Normal 3 4 3 2 2 3 2 3 3 2" xfId="50528"/>
    <cellStyle name="Normal 3 4 3 2 2 3 2 3 4" xfId="40934"/>
    <cellStyle name="Normal 3 4 3 2 2 3 2 4" xfId="11022"/>
    <cellStyle name="Normal 3 4 3 2 2 3 2 4 2" xfId="28091"/>
    <cellStyle name="Normal 3 4 3 2 2 3 2 4 2 2" xfId="58003"/>
    <cellStyle name="Normal 3 4 3 2 2 3 2 4 3" xfId="40936"/>
    <cellStyle name="Normal 3 4 3 2 2 3 2 5" xfId="20613"/>
    <cellStyle name="Normal 3 4 3 2 2 3 2 5 2" xfId="50525"/>
    <cellStyle name="Normal 3 4 3 2 2 3 2 6" xfId="40929"/>
    <cellStyle name="Normal 3 4 3 2 2 3 3" xfId="11023"/>
    <cellStyle name="Normal 3 4 3 2 2 3 3 2" xfId="11024"/>
    <cellStyle name="Normal 3 4 3 2 2 3 3 2 2" xfId="11025"/>
    <cellStyle name="Normal 3 4 3 2 2 3 3 2 2 2" xfId="11026"/>
    <cellStyle name="Normal 3 4 3 2 2 3 3 2 2 2 2" xfId="28097"/>
    <cellStyle name="Normal 3 4 3 2 2 3 3 2 2 2 2 2" xfId="58009"/>
    <cellStyle name="Normal 3 4 3 2 2 3 3 2 2 2 3" xfId="40940"/>
    <cellStyle name="Normal 3 4 3 2 2 3 3 2 2 3" xfId="20619"/>
    <cellStyle name="Normal 3 4 3 2 2 3 3 2 2 3 2" xfId="50531"/>
    <cellStyle name="Normal 3 4 3 2 2 3 3 2 2 4" xfId="40939"/>
    <cellStyle name="Normal 3 4 3 2 2 3 3 2 3" xfId="11027"/>
    <cellStyle name="Normal 3 4 3 2 2 3 3 2 3 2" xfId="28096"/>
    <cellStyle name="Normal 3 4 3 2 2 3 3 2 3 2 2" xfId="58008"/>
    <cellStyle name="Normal 3 4 3 2 2 3 3 2 3 3" xfId="40941"/>
    <cellStyle name="Normal 3 4 3 2 2 3 3 2 4" xfId="20618"/>
    <cellStyle name="Normal 3 4 3 2 2 3 3 2 4 2" xfId="50530"/>
    <cellStyle name="Normal 3 4 3 2 2 3 3 2 5" xfId="40938"/>
    <cellStyle name="Normal 3 4 3 2 2 3 3 3" xfId="11028"/>
    <cellStyle name="Normal 3 4 3 2 2 3 3 3 2" xfId="11029"/>
    <cellStyle name="Normal 3 4 3 2 2 3 3 3 2 2" xfId="28098"/>
    <cellStyle name="Normal 3 4 3 2 2 3 3 3 2 2 2" xfId="58010"/>
    <cellStyle name="Normal 3 4 3 2 2 3 3 3 2 3" xfId="40943"/>
    <cellStyle name="Normal 3 4 3 2 2 3 3 3 3" xfId="20620"/>
    <cellStyle name="Normal 3 4 3 2 2 3 3 3 3 2" xfId="50532"/>
    <cellStyle name="Normal 3 4 3 2 2 3 3 3 4" xfId="40942"/>
    <cellStyle name="Normal 3 4 3 2 2 3 3 4" xfId="11030"/>
    <cellStyle name="Normal 3 4 3 2 2 3 3 4 2" xfId="28095"/>
    <cellStyle name="Normal 3 4 3 2 2 3 3 4 2 2" xfId="58007"/>
    <cellStyle name="Normal 3 4 3 2 2 3 3 4 3" xfId="40944"/>
    <cellStyle name="Normal 3 4 3 2 2 3 3 5" xfId="20617"/>
    <cellStyle name="Normal 3 4 3 2 2 3 3 5 2" xfId="50529"/>
    <cellStyle name="Normal 3 4 3 2 2 3 3 6" xfId="40937"/>
    <cellStyle name="Normal 3 4 3 2 2 3 4" xfId="11031"/>
    <cellStyle name="Normal 3 4 3 2 2 3 4 2" xfId="11032"/>
    <cellStyle name="Normal 3 4 3 2 2 3 4 2 2" xfId="11033"/>
    <cellStyle name="Normal 3 4 3 2 2 3 4 2 2 2" xfId="28100"/>
    <cellStyle name="Normal 3 4 3 2 2 3 4 2 2 2 2" xfId="58012"/>
    <cellStyle name="Normal 3 4 3 2 2 3 4 2 2 3" xfId="40947"/>
    <cellStyle name="Normal 3 4 3 2 2 3 4 2 3" xfId="20622"/>
    <cellStyle name="Normal 3 4 3 2 2 3 4 2 3 2" xfId="50534"/>
    <cellStyle name="Normal 3 4 3 2 2 3 4 2 4" xfId="40946"/>
    <cellStyle name="Normal 3 4 3 2 2 3 4 3" xfId="11034"/>
    <cellStyle name="Normal 3 4 3 2 2 3 4 3 2" xfId="28099"/>
    <cellStyle name="Normal 3 4 3 2 2 3 4 3 2 2" xfId="58011"/>
    <cellStyle name="Normal 3 4 3 2 2 3 4 3 3" xfId="40948"/>
    <cellStyle name="Normal 3 4 3 2 2 3 4 4" xfId="20621"/>
    <cellStyle name="Normal 3 4 3 2 2 3 4 4 2" xfId="50533"/>
    <cellStyle name="Normal 3 4 3 2 2 3 4 5" xfId="40945"/>
    <cellStyle name="Normal 3 4 3 2 2 3 5" xfId="11035"/>
    <cellStyle name="Normal 3 4 3 2 2 3 5 2" xfId="11036"/>
    <cellStyle name="Normal 3 4 3 2 2 3 5 2 2" xfId="28101"/>
    <cellStyle name="Normal 3 4 3 2 2 3 5 2 2 2" xfId="58013"/>
    <cellStyle name="Normal 3 4 3 2 2 3 5 2 3" xfId="40950"/>
    <cellStyle name="Normal 3 4 3 2 2 3 5 3" xfId="20623"/>
    <cellStyle name="Normal 3 4 3 2 2 3 5 3 2" xfId="50535"/>
    <cellStyle name="Normal 3 4 3 2 2 3 5 4" xfId="40949"/>
    <cellStyle name="Normal 3 4 3 2 2 3 6" xfId="11037"/>
    <cellStyle name="Normal 3 4 3 2 2 3 6 2" xfId="22757"/>
    <cellStyle name="Normal 3 4 3 2 2 3 6 2 2" xfId="52669"/>
    <cellStyle name="Normal 3 4 3 2 2 3 6 3" xfId="40951"/>
    <cellStyle name="Normal 3 4 3 2 2 3 7" xfId="15279"/>
    <cellStyle name="Normal 3 4 3 2 2 3 7 2" xfId="45191"/>
    <cellStyle name="Normal 3 4 3 2 2 3 8" xfId="30235"/>
    <cellStyle name="Normal 3 4 3 2 2 4" xfId="540"/>
    <cellStyle name="Normal 3 4 3 2 2 4 2" xfId="11038"/>
    <cellStyle name="Normal 3 4 3 2 2 4 2 2" xfId="11039"/>
    <cellStyle name="Normal 3 4 3 2 2 4 2 2 2" xfId="11040"/>
    <cellStyle name="Normal 3 4 3 2 2 4 2 2 2 2" xfId="11041"/>
    <cellStyle name="Normal 3 4 3 2 2 4 2 2 2 2 2" xfId="28104"/>
    <cellStyle name="Normal 3 4 3 2 2 4 2 2 2 2 2 2" xfId="58016"/>
    <cellStyle name="Normal 3 4 3 2 2 4 2 2 2 2 3" xfId="40955"/>
    <cellStyle name="Normal 3 4 3 2 2 4 2 2 2 3" xfId="20626"/>
    <cellStyle name="Normal 3 4 3 2 2 4 2 2 2 3 2" xfId="50538"/>
    <cellStyle name="Normal 3 4 3 2 2 4 2 2 2 4" xfId="40954"/>
    <cellStyle name="Normal 3 4 3 2 2 4 2 2 3" xfId="11042"/>
    <cellStyle name="Normal 3 4 3 2 2 4 2 2 3 2" xfId="28103"/>
    <cellStyle name="Normal 3 4 3 2 2 4 2 2 3 2 2" xfId="58015"/>
    <cellStyle name="Normal 3 4 3 2 2 4 2 2 3 3" xfId="40956"/>
    <cellStyle name="Normal 3 4 3 2 2 4 2 2 4" xfId="20625"/>
    <cellStyle name="Normal 3 4 3 2 2 4 2 2 4 2" xfId="50537"/>
    <cellStyle name="Normal 3 4 3 2 2 4 2 2 5" xfId="40953"/>
    <cellStyle name="Normal 3 4 3 2 2 4 2 3" xfId="11043"/>
    <cellStyle name="Normal 3 4 3 2 2 4 2 3 2" xfId="11044"/>
    <cellStyle name="Normal 3 4 3 2 2 4 2 3 2 2" xfId="28105"/>
    <cellStyle name="Normal 3 4 3 2 2 4 2 3 2 2 2" xfId="58017"/>
    <cellStyle name="Normal 3 4 3 2 2 4 2 3 2 3" xfId="40958"/>
    <cellStyle name="Normal 3 4 3 2 2 4 2 3 3" xfId="20627"/>
    <cellStyle name="Normal 3 4 3 2 2 4 2 3 3 2" xfId="50539"/>
    <cellStyle name="Normal 3 4 3 2 2 4 2 3 4" xfId="40957"/>
    <cellStyle name="Normal 3 4 3 2 2 4 2 4" xfId="11045"/>
    <cellStyle name="Normal 3 4 3 2 2 4 2 4 2" xfId="28102"/>
    <cellStyle name="Normal 3 4 3 2 2 4 2 4 2 2" xfId="58014"/>
    <cellStyle name="Normal 3 4 3 2 2 4 2 4 3" xfId="40959"/>
    <cellStyle name="Normal 3 4 3 2 2 4 2 5" xfId="20624"/>
    <cellStyle name="Normal 3 4 3 2 2 4 2 5 2" xfId="50536"/>
    <cellStyle name="Normal 3 4 3 2 2 4 2 6" xfId="40952"/>
    <cellStyle name="Normal 3 4 3 2 2 4 3" xfId="11046"/>
    <cellStyle name="Normal 3 4 3 2 2 4 3 2" xfId="11047"/>
    <cellStyle name="Normal 3 4 3 2 2 4 3 2 2" xfId="11048"/>
    <cellStyle name="Normal 3 4 3 2 2 4 3 2 2 2" xfId="28107"/>
    <cellStyle name="Normal 3 4 3 2 2 4 3 2 2 2 2" xfId="58019"/>
    <cellStyle name="Normal 3 4 3 2 2 4 3 2 2 3" xfId="40962"/>
    <cellStyle name="Normal 3 4 3 2 2 4 3 2 3" xfId="20629"/>
    <cellStyle name="Normal 3 4 3 2 2 4 3 2 3 2" xfId="50541"/>
    <cellStyle name="Normal 3 4 3 2 2 4 3 2 4" xfId="40961"/>
    <cellStyle name="Normal 3 4 3 2 2 4 3 3" xfId="11049"/>
    <cellStyle name="Normal 3 4 3 2 2 4 3 3 2" xfId="28106"/>
    <cellStyle name="Normal 3 4 3 2 2 4 3 3 2 2" xfId="58018"/>
    <cellStyle name="Normal 3 4 3 2 2 4 3 3 3" xfId="40963"/>
    <cellStyle name="Normal 3 4 3 2 2 4 3 4" xfId="20628"/>
    <cellStyle name="Normal 3 4 3 2 2 4 3 4 2" xfId="50540"/>
    <cellStyle name="Normal 3 4 3 2 2 4 3 5" xfId="40960"/>
    <cellStyle name="Normal 3 4 3 2 2 4 4" xfId="11050"/>
    <cellStyle name="Normal 3 4 3 2 2 4 4 2" xfId="11051"/>
    <cellStyle name="Normal 3 4 3 2 2 4 4 2 2" xfId="28108"/>
    <cellStyle name="Normal 3 4 3 2 2 4 4 2 2 2" xfId="58020"/>
    <cellStyle name="Normal 3 4 3 2 2 4 4 2 3" xfId="40965"/>
    <cellStyle name="Normal 3 4 3 2 2 4 4 3" xfId="20630"/>
    <cellStyle name="Normal 3 4 3 2 2 4 4 3 2" xfId="50542"/>
    <cellStyle name="Normal 3 4 3 2 2 4 4 4" xfId="40964"/>
    <cellStyle name="Normal 3 4 3 2 2 4 5" xfId="11052"/>
    <cellStyle name="Normal 3 4 3 2 2 4 5 2" xfId="23003"/>
    <cellStyle name="Normal 3 4 3 2 2 4 5 2 2" xfId="52915"/>
    <cellStyle name="Normal 3 4 3 2 2 4 5 3" xfId="40966"/>
    <cellStyle name="Normal 3 4 3 2 2 4 6" xfId="15525"/>
    <cellStyle name="Normal 3 4 3 2 2 4 6 2" xfId="45437"/>
    <cellStyle name="Normal 3 4 3 2 2 4 7" xfId="30481"/>
    <cellStyle name="Normal 3 4 3 2 2 5" xfId="665"/>
    <cellStyle name="Normal 3 4 3 2 2 5 2" xfId="11053"/>
    <cellStyle name="Normal 3 4 3 2 2 5 2 2" xfId="11054"/>
    <cellStyle name="Normal 3 4 3 2 2 5 2 2 2" xfId="11055"/>
    <cellStyle name="Normal 3 4 3 2 2 5 2 2 2 2" xfId="11056"/>
    <cellStyle name="Normal 3 4 3 2 2 5 2 2 2 2 2" xfId="28111"/>
    <cellStyle name="Normal 3 4 3 2 2 5 2 2 2 2 2 2" xfId="58023"/>
    <cellStyle name="Normal 3 4 3 2 2 5 2 2 2 2 3" xfId="40970"/>
    <cellStyle name="Normal 3 4 3 2 2 5 2 2 2 3" xfId="20633"/>
    <cellStyle name="Normal 3 4 3 2 2 5 2 2 2 3 2" xfId="50545"/>
    <cellStyle name="Normal 3 4 3 2 2 5 2 2 2 4" xfId="40969"/>
    <cellStyle name="Normal 3 4 3 2 2 5 2 2 3" xfId="11057"/>
    <cellStyle name="Normal 3 4 3 2 2 5 2 2 3 2" xfId="28110"/>
    <cellStyle name="Normal 3 4 3 2 2 5 2 2 3 2 2" xfId="58022"/>
    <cellStyle name="Normal 3 4 3 2 2 5 2 2 3 3" xfId="40971"/>
    <cellStyle name="Normal 3 4 3 2 2 5 2 2 4" xfId="20632"/>
    <cellStyle name="Normal 3 4 3 2 2 5 2 2 4 2" xfId="50544"/>
    <cellStyle name="Normal 3 4 3 2 2 5 2 2 5" xfId="40968"/>
    <cellStyle name="Normal 3 4 3 2 2 5 2 3" xfId="11058"/>
    <cellStyle name="Normal 3 4 3 2 2 5 2 3 2" xfId="11059"/>
    <cellStyle name="Normal 3 4 3 2 2 5 2 3 2 2" xfId="28112"/>
    <cellStyle name="Normal 3 4 3 2 2 5 2 3 2 2 2" xfId="58024"/>
    <cellStyle name="Normal 3 4 3 2 2 5 2 3 2 3" xfId="40973"/>
    <cellStyle name="Normal 3 4 3 2 2 5 2 3 3" xfId="20634"/>
    <cellStyle name="Normal 3 4 3 2 2 5 2 3 3 2" xfId="50546"/>
    <cellStyle name="Normal 3 4 3 2 2 5 2 3 4" xfId="40972"/>
    <cellStyle name="Normal 3 4 3 2 2 5 2 4" xfId="11060"/>
    <cellStyle name="Normal 3 4 3 2 2 5 2 4 2" xfId="28109"/>
    <cellStyle name="Normal 3 4 3 2 2 5 2 4 2 2" xfId="58021"/>
    <cellStyle name="Normal 3 4 3 2 2 5 2 4 3" xfId="40974"/>
    <cellStyle name="Normal 3 4 3 2 2 5 2 5" xfId="20631"/>
    <cellStyle name="Normal 3 4 3 2 2 5 2 5 2" xfId="50543"/>
    <cellStyle name="Normal 3 4 3 2 2 5 2 6" xfId="40967"/>
    <cellStyle name="Normal 3 4 3 2 2 5 3" xfId="11061"/>
    <cellStyle name="Normal 3 4 3 2 2 5 3 2" xfId="11062"/>
    <cellStyle name="Normal 3 4 3 2 2 5 3 2 2" xfId="11063"/>
    <cellStyle name="Normal 3 4 3 2 2 5 3 2 2 2" xfId="28114"/>
    <cellStyle name="Normal 3 4 3 2 2 5 3 2 2 2 2" xfId="58026"/>
    <cellStyle name="Normal 3 4 3 2 2 5 3 2 2 3" xfId="40977"/>
    <cellStyle name="Normal 3 4 3 2 2 5 3 2 3" xfId="20636"/>
    <cellStyle name="Normal 3 4 3 2 2 5 3 2 3 2" xfId="50548"/>
    <cellStyle name="Normal 3 4 3 2 2 5 3 2 4" xfId="40976"/>
    <cellStyle name="Normal 3 4 3 2 2 5 3 3" xfId="11064"/>
    <cellStyle name="Normal 3 4 3 2 2 5 3 3 2" xfId="28113"/>
    <cellStyle name="Normal 3 4 3 2 2 5 3 3 2 2" xfId="58025"/>
    <cellStyle name="Normal 3 4 3 2 2 5 3 3 3" xfId="40978"/>
    <cellStyle name="Normal 3 4 3 2 2 5 3 4" xfId="20635"/>
    <cellStyle name="Normal 3 4 3 2 2 5 3 4 2" xfId="50547"/>
    <cellStyle name="Normal 3 4 3 2 2 5 3 5" xfId="40975"/>
    <cellStyle name="Normal 3 4 3 2 2 5 4" xfId="11065"/>
    <cellStyle name="Normal 3 4 3 2 2 5 4 2" xfId="11066"/>
    <cellStyle name="Normal 3 4 3 2 2 5 4 2 2" xfId="28115"/>
    <cellStyle name="Normal 3 4 3 2 2 5 4 2 2 2" xfId="58027"/>
    <cellStyle name="Normal 3 4 3 2 2 5 4 2 3" xfId="40980"/>
    <cellStyle name="Normal 3 4 3 2 2 5 4 3" xfId="20637"/>
    <cellStyle name="Normal 3 4 3 2 2 5 4 3 2" xfId="50549"/>
    <cellStyle name="Normal 3 4 3 2 2 5 4 4" xfId="40979"/>
    <cellStyle name="Normal 3 4 3 2 2 5 5" xfId="11067"/>
    <cellStyle name="Normal 3 4 3 2 2 5 5 2" xfId="23128"/>
    <cellStyle name="Normal 3 4 3 2 2 5 5 2 2" xfId="53040"/>
    <cellStyle name="Normal 3 4 3 2 2 5 5 3" xfId="40981"/>
    <cellStyle name="Normal 3 4 3 2 2 5 6" xfId="15650"/>
    <cellStyle name="Normal 3 4 3 2 2 5 6 2" xfId="45562"/>
    <cellStyle name="Normal 3 4 3 2 2 5 7" xfId="30606"/>
    <cellStyle name="Normal 3 4 3 2 2 6" xfId="11068"/>
    <cellStyle name="Normal 3 4 3 2 2 6 2" xfId="11069"/>
    <cellStyle name="Normal 3 4 3 2 2 6 2 2" xfId="11070"/>
    <cellStyle name="Normal 3 4 3 2 2 6 2 2 2" xfId="11071"/>
    <cellStyle name="Normal 3 4 3 2 2 6 2 2 2 2" xfId="11072"/>
    <cellStyle name="Normal 3 4 3 2 2 6 2 2 2 2 2" xfId="28119"/>
    <cellStyle name="Normal 3 4 3 2 2 6 2 2 2 2 2 2" xfId="58031"/>
    <cellStyle name="Normal 3 4 3 2 2 6 2 2 2 2 3" xfId="40986"/>
    <cellStyle name="Normal 3 4 3 2 2 6 2 2 2 3" xfId="20641"/>
    <cellStyle name="Normal 3 4 3 2 2 6 2 2 2 3 2" xfId="50553"/>
    <cellStyle name="Normal 3 4 3 2 2 6 2 2 2 4" xfId="40985"/>
    <cellStyle name="Normal 3 4 3 2 2 6 2 2 3" xfId="11073"/>
    <cellStyle name="Normal 3 4 3 2 2 6 2 2 3 2" xfId="28118"/>
    <cellStyle name="Normal 3 4 3 2 2 6 2 2 3 2 2" xfId="58030"/>
    <cellStyle name="Normal 3 4 3 2 2 6 2 2 3 3" xfId="40987"/>
    <cellStyle name="Normal 3 4 3 2 2 6 2 2 4" xfId="20640"/>
    <cellStyle name="Normal 3 4 3 2 2 6 2 2 4 2" xfId="50552"/>
    <cellStyle name="Normal 3 4 3 2 2 6 2 2 5" xfId="40984"/>
    <cellStyle name="Normal 3 4 3 2 2 6 2 3" xfId="11074"/>
    <cellStyle name="Normal 3 4 3 2 2 6 2 3 2" xfId="11075"/>
    <cellStyle name="Normal 3 4 3 2 2 6 2 3 2 2" xfId="28120"/>
    <cellStyle name="Normal 3 4 3 2 2 6 2 3 2 2 2" xfId="58032"/>
    <cellStyle name="Normal 3 4 3 2 2 6 2 3 2 3" xfId="40989"/>
    <cellStyle name="Normal 3 4 3 2 2 6 2 3 3" xfId="20642"/>
    <cellStyle name="Normal 3 4 3 2 2 6 2 3 3 2" xfId="50554"/>
    <cellStyle name="Normal 3 4 3 2 2 6 2 3 4" xfId="40988"/>
    <cellStyle name="Normal 3 4 3 2 2 6 2 4" xfId="11076"/>
    <cellStyle name="Normal 3 4 3 2 2 6 2 4 2" xfId="28117"/>
    <cellStyle name="Normal 3 4 3 2 2 6 2 4 2 2" xfId="58029"/>
    <cellStyle name="Normal 3 4 3 2 2 6 2 4 3" xfId="40990"/>
    <cellStyle name="Normal 3 4 3 2 2 6 2 5" xfId="20639"/>
    <cellStyle name="Normal 3 4 3 2 2 6 2 5 2" xfId="50551"/>
    <cellStyle name="Normal 3 4 3 2 2 6 2 6" xfId="40983"/>
    <cellStyle name="Normal 3 4 3 2 2 6 3" xfId="11077"/>
    <cellStyle name="Normal 3 4 3 2 2 6 3 2" xfId="11078"/>
    <cellStyle name="Normal 3 4 3 2 2 6 3 2 2" xfId="11079"/>
    <cellStyle name="Normal 3 4 3 2 2 6 3 2 2 2" xfId="28122"/>
    <cellStyle name="Normal 3 4 3 2 2 6 3 2 2 2 2" xfId="58034"/>
    <cellStyle name="Normal 3 4 3 2 2 6 3 2 2 3" xfId="40993"/>
    <cellStyle name="Normal 3 4 3 2 2 6 3 2 3" xfId="20644"/>
    <cellStyle name="Normal 3 4 3 2 2 6 3 2 3 2" xfId="50556"/>
    <cellStyle name="Normal 3 4 3 2 2 6 3 2 4" xfId="40992"/>
    <cellStyle name="Normal 3 4 3 2 2 6 3 3" xfId="11080"/>
    <cellStyle name="Normal 3 4 3 2 2 6 3 3 2" xfId="28121"/>
    <cellStyle name="Normal 3 4 3 2 2 6 3 3 2 2" xfId="58033"/>
    <cellStyle name="Normal 3 4 3 2 2 6 3 3 3" xfId="40994"/>
    <cellStyle name="Normal 3 4 3 2 2 6 3 4" xfId="20643"/>
    <cellStyle name="Normal 3 4 3 2 2 6 3 4 2" xfId="50555"/>
    <cellStyle name="Normal 3 4 3 2 2 6 3 5" xfId="40991"/>
    <cellStyle name="Normal 3 4 3 2 2 6 4" xfId="11081"/>
    <cellStyle name="Normal 3 4 3 2 2 6 4 2" xfId="11082"/>
    <cellStyle name="Normal 3 4 3 2 2 6 4 2 2" xfId="28123"/>
    <cellStyle name="Normal 3 4 3 2 2 6 4 2 2 2" xfId="58035"/>
    <cellStyle name="Normal 3 4 3 2 2 6 4 2 3" xfId="40996"/>
    <cellStyle name="Normal 3 4 3 2 2 6 4 3" xfId="20645"/>
    <cellStyle name="Normal 3 4 3 2 2 6 4 3 2" xfId="50557"/>
    <cellStyle name="Normal 3 4 3 2 2 6 4 4" xfId="40995"/>
    <cellStyle name="Normal 3 4 3 2 2 6 5" xfId="11083"/>
    <cellStyle name="Normal 3 4 3 2 2 6 5 2" xfId="28116"/>
    <cellStyle name="Normal 3 4 3 2 2 6 5 2 2" xfId="58028"/>
    <cellStyle name="Normal 3 4 3 2 2 6 5 3" xfId="40997"/>
    <cellStyle name="Normal 3 4 3 2 2 6 6" xfId="20638"/>
    <cellStyle name="Normal 3 4 3 2 2 6 6 2" xfId="50550"/>
    <cellStyle name="Normal 3 4 3 2 2 6 7" xfId="40982"/>
    <cellStyle name="Normal 3 4 3 2 2 7" xfId="11084"/>
    <cellStyle name="Normal 3 4 3 2 2 7 2" xfId="11085"/>
    <cellStyle name="Normal 3 4 3 2 2 7 2 2" xfId="11086"/>
    <cellStyle name="Normal 3 4 3 2 2 7 2 2 2" xfId="11087"/>
    <cellStyle name="Normal 3 4 3 2 2 7 2 2 2 2" xfId="28126"/>
    <cellStyle name="Normal 3 4 3 2 2 7 2 2 2 2 2" xfId="58038"/>
    <cellStyle name="Normal 3 4 3 2 2 7 2 2 2 3" xfId="41001"/>
    <cellStyle name="Normal 3 4 3 2 2 7 2 2 3" xfId="20648"/>
    <cellStyle name="Normal 3 4 3 2 2 7 2 2 3 2" xfId="50560"/>
    <cellStyle name="Normal 3 4 3 2 2 7 2 2 4" xfId="41000"/>
    <cellStyle name="Normal 3 4 3 2 2 7 2 3" xfId="11088"/>
    <cellStyle name="Normal 3 4 3 2 2 7 2 3 2" xfId="28125"/>
    <cellStyle name="Normal 3 4 3 2 2 7 2 3 2 2" xfId="58037"/>
    <cellStyle name="Normal 3 4 3 2 2 7 2 3 3" xfId="41002"/>
    <cellStyle name="Normal 3 4 3 2 2 7 2 4" xfId="20647"/>
    <cellStyle name="Normal 3 4 3 2 2 7 2 4 2" xfId="50559"/>
    <cellStyle name="Normal 3 4 3 2 2 7 2 5" xfId="40999"/>
    <cellStyle name="Normal 3 4 3 2 2 7 3" xfId="11089"/>
    <cellStyle name="Normal 3 4 3 2 2 7 3 2" xfId="11090"/>
    <cellStyle name="Normal 3 4 3 2 2 7 3 2 2" xfId="28127"/>
    <cellStyle name="Normal 3 4 3 2 2 7 3 2 2 2" xfId="58039"/>
    <cellStyle name="Normal 3 4 3 2 2 7 3 2 3" xfId="41004"/>
    <cellStyle name="Normal 3 4 3 2 2 7 3 3" xfId="20649"/>
    <cellStyle name="Normal 3 4 3 2 2 7 3 3 2" xfId="50561"/>
    <cellStyle name="Normal 3 4 3 2 2 7 3 4" xfId="41003"/>
    <cellStyle name="Normal 3 4 3 2 2 7 4" xfId="11091"/>
    <cellStyle name="Normal 3 4 3 2 2 7 4 2" xfId="28124"/>
    <cellStyle name="Normal 3 4 3 2 2 7 4 2 2" xfId="58036"/>
    <cellStyle name="Normal 3 4 3 2 2 7 4 3" xfId="41005"/>
    <cellStyle name="Normal 3 4 3 2 2 7 5" xfId="20646"/>
    <cellStyle name="Normal 3 4 3 2 2 7 5 2" xfId="50558"/>
    <cellStyle name="Normal 3 4 3 2 2 7 6" xfId="40998"/>
    <cellStyle name="Normal 3 4 3 2 2 8" xfId="11092"/>
    <cellStyle name="Normal 3 4 3 2 2 8 2" xfId="11093"/>
    <cellStyle name="Normal 3 4 3 2 2 8 2 2" xfId="11094"/>
    <cellStyle name="Normal 3 4 3 2 2 8 2 2 2" xfId="11095"/>
    <cellStyle name="Normal 3 4 3 2 2 8 2 2 2 2" xfId="28130"/>
    <cellStyle name="Normal 3 4 3 2 2 8 2 2 2 2 2" xfId="58042"/>
    <cellStyle name="Normal 3 4 3 2 2 8 2 2 2 3" xfId="41009"/>
    <cellStyle name="Normal 3 4 3 2 2 8 2 2 3" xfId="20652"/>
    <cellStyle name="Normal 3 4 3 2 2 8 2 2 3 2" xfId="50564"/>
    <cellStyle name="Normal 3 4 3 2 2 8 2 2 4" xfId="41008"/>
    <cellStyle name="Normal 3 4 3 2 2 8 2 3" xfId="11096"/>
    <cellStyle name="Normal 3 4 3 2 2 8 2 3 2" xfId="28129"/>
    <cellStyle name="Normal 3 4 3 2 2 8 2 3 2 2" xfId="58041"/>
    <cellStyle name="Normal 3 4 3 2 2 8 2 3 3" xfId="41010"/>
    <cellStyle name="Normal 3 4 3 2 2 8 2 4" xfId="20651"/>
    <cellStyle name="Normal 3 4 3 2 2 8 2 4 2" xfId="50563"/>
    <cellStyle name="Normal 3 4 3 2 2 8 2 5" xfId="41007"/>
    <cellStyle name="Normal 3 4 3 2 2 8 3" xfId="11097"/>
    <cellStyle name="Normal 3 4 3 2 2 8 3 2" xfId="11098"/>
    <cellStyle name="Normal 3 4 3 2 2 8 3 2 2" xfId="28131"/>
    <cellStyle name="Normal 3 4 3 2 2 8 3 2 2 2" xfId="58043"/>
    <cellStyle name="Normal 3 4 3 2 2 8 3 2 3" xfId="41012"/>
    <cellStyle name="Normal 3 4 3 2 2 8 3 3" xfId="20653"/>
    <cellStyle name="Normal 3 4 3 2 2 8 3 3 2" xfId="50565"/>
    <cellStyle name="Normal 3 4 3 2 2 8 3 4" xfId="41011"/>
    <cellStyle name="Normal 3 4 3 2 2 8 4" xfId="11099"/>
    <cellStyle name="Normal 3 4 3 2 2 8 4 2" xfId="28128"/>
    <cellStyle name="Normal 3 4 3 2 2 8 4 2 2" xfId="58040"/>
    <cellStyle name="Normal 3 4 3 2 2 8 4 3" xfId="41013"/>
    <cellStyle name="Normal 3 4 3 2 2 8 5" xfId="20650"/>
    <cellStyle name="Normal 3 4 3 2 2 8 5 2" xfId="50562"/>
    <cellStyle name="Normal 3 4 3 2 2 8 6" xfId="41006"/>
    <cellStyle name="Normal 3 4 3 2 2 9" xfId="11100"/>
    <cellStyle name="Normal 3 4 3 2 2 9 2" xfId="11101"/>
    <cellStyle name="Normal 3 4 3 2 2 9 2 2" xfId="11102"/>
    <cellStyle name="Normal 3 4 3 2 2 9 2 2 2" xfId="28133"/>
    <cellStyle name="Normal 3 4 3 2 2 9 2 2 2 2" xfId="58045"/>
    <cellStyle name="Normal 3 4 3 2 2 9 2 2 3" xfId="41016"/>
    <cellStyle name="Normal 3 4 3 2 2 9 2 3" xfId="20655"/>
    <cellStyle name="Normal 3 4 3 2 2 9 2 3 2" xfId="50567"/>
    <cellStyle name="Normal 3 4 3 2 2 9 2 4" xfId="41015"/>
    <cellStyle name="Normal 3 4 3 2 2 9 3" xfId="11103"/>
    <cellStyle name="Normal 3 4 3 2 2 9 3 2" xfId="28132"/>
    <cellStyle name="Normal 3 4 3 2 2 9 3 2 2" xfId="58044"/>
    <cellStyle name="Normal 3 4 3 2 2 9 3 3" xfId="41017"/>
    <cellStyle name="Normal 3 4 3 2 2 9 4" xfId="20654"/>
    <cellStyle name="Normal 3 4 3 2 2 9 4 2" xfId="50566"/>
    <cellStyle name="Normal 3 4 3 2 2 9 5" xfId="41014"/>
    <cellStyle name="Normal 3 4 3 2 3" xfId="206"/>
    <cellStyle name="Normal 3 4 3 2 3 10" xfId="11104"/>
    <cellStyle name="Normal 3 4 3 2 3 10 2" xfId="11105"/>
    <cellStyle name="Normal 3 4 3 2 3 10 2 2" xfId="28134"/>
    <cellStyle name="Normal 3 4 3 2 3 10 2 2 2" xfId="58046"/>
    <cellStyle name="Normal 3 4 3 2 3 10 2 3" xfId="41019"/>
    <cellStyle name="Normal 3 4 3 2 3 10 3" xfId="20656"/>
    <cellStyle name="Normal 3 4 3 2 3 10 3 2" xfId="50568"/>
    <cellStyle name="Normal 3 4 3 2 3 10 4" xfId="41018"/>
    <cellStyle name="Normal 3 4 3 2 3 11" xfId="11106"/>
    <cellStyle name="Normal 3 4 3 2 3 11 2" xfId="22670"/>
    <cellStyle name="Normal 3 4 3 2 3 11 2 2" xfId="52582"/>
    <cellStyle name="Normal 3 4 3 2 3 11 3" xfId="41020"/>
    <cellStyle name="Normal 3 4 3 2 3 12" xfId="15192"/>
    <cellStyle name="Normal 3 4 3 2 3 12 2" xfId="45104"/>
    <cellStyle name="Normal 3 4 3 2 3 13" xfId="30148"/>
    <cellStyle name="Normal 3 4 3 2 3 14" xfId="60061"/>
    <cellStyle name="Normal 3 4 3 2 3 2" xfId="456"/>
    <cellStyle name="Normal 3 4 3 2 3 2 2" xfId="11107"/>
    <cellStyle name="Normal 3 4 3 2 3 2 2 2" xfId="11108"/>
    <cellStyle name="Normal 3 4 3 2 3 2 2 2 2" xfId="11109"/>
    <cellStyle name="Normal 3 4 3 2 3 2 2 2 2 2" xfId="11110"/>
    <cellStyle name="Normal 3 4 3 2 3 2 2 2 2 2 2" xfId="28137"/>
    <cellStyle name="Normal 3 4 3 2 3 2 2 2 2 2 2 2" xfId="58049"/>
    <cellStyle name="Normal 3 4 3 2 3 2 2 2 2 2 3" xfId="41024"/>
    <cellStyle name="Normal 3 4 3 2 3 2 2 2 2 3" xfId="20659"/>
    <cellStyle name="Normal 3 4 3 2 3 2 2 2 2 3 2" xfId="50571"/>
    <cellStyle name="Normal 3 4 3 2 3 2 2 2 2 4" xfId="41023"/>
    <cellStyle name="Normal 3 4 3 2 3 2 2 2 3" xfId="11111"/>
    <cellStyle name="Normal 3 4 3 2 3 2 2 2 3 2" xfId="28136"/>
    <cellStyle name="Normal 3 4 3 2 3 2 2 2 3 2 2" xfId="58048"/>
    <cellStyle name="Normal 3 4 3 2 3 2 2 2 3 3" xfId="41025"/>
    <cellStyle name="Normal 3 4 3 2 3 2 2 2 4" xfId="20658"/>
    <cellStyle name="Normal 3 4 3 2 3 2 2 2 4 2" xfId="50570"/>
    <cellStyle name="Normal 3 4 3 2 3 2 2 2 5" xfId="41022"/>
    <cellStyle name="Normal 3 4 3 2 3 2 2 3" xfId="11112"/>
    <cellStyle name="Normal 3 4 3 2 3 2 2 3 2" xfId="11113"/>
    <cellStyle name="Normal 3 4 3 2 3 2 2 3 2 2" xfId="28138"/>
    <cellStyle name="Normal 3 4 3 2 3 2 2 3 2 2 2" xfId="58050"/>
    <cellStyle name="Normal 3 4 3 2 3 2 2 3 2 3" xfId="41027"/>
    <cellStyle name="Normal 3 4 3 2 3 2 2 3 3" xfId="20660"/>
    <cellStyle name="Normal 3 4 3 2 3 2 2 3 3 2" xfId="50572"/>
    <cellStyle name="Normal 3 4 3 2 3 2 2 3 4" xfId="41026"/>
    <cellStyle name="Normal 3 4 3 2 3 2 2 4" xfId="11114"/>
    <cellStyle name="Normal 3 4 3 2 3 2 2 4 2" xfId="28135"/>
    <cellStyle name="Normal 3 4 3 2 3 2 2 4 2 2" xfId="58047"/>
    <cellStyle name="Normal 3 4 3 2 3 2 2 4 3" xfId="41028"/>
    <cellStyle name="Normal 3 4 3 2 3 2 2 5" xfId="20657"/>
    <cellStyle name="Normal 3 4 3 2 3 2 2 5 2" xfId="50569"/>
    <cellStyle name="Normal 3 4 3 2 3 2 2 6" xfId="41021"/>
    <cellStyle name="Normal 3 4 3 2 3 2 3" xfId="11115"/>
    <cellStyle name="Normal 3 4 3 2 3 2 3 2" xfId="11116"/>
    <cellStyle name="Normal 3 4 3 2 3 2 3 2 2" xfId="11117"/>
    <cellStyle name="Normal 3 4 3 2 3 2 3 2 2 2" xfId="11118"/>
    <cellStyle name="Normal 3 4 3 2 3 2 3 2 2 2 2" xfId="28141"/>
    <cellStyle name="Normal 3 4 3 2 3 2 3 2 2 2 2 2" xfId="58053"/>
    <cellStyle name="Normal 3 4 3 2 3 2 3 2 2 2 3" xfId="41032"/>
    <cellStyle name="Normal 3 4 3 2 3 2 3 2 2 3" xfId="20663"/>
    <cellStyle name="Normal 3 4 3 2 3 2 3 2 2 3 2" xfId="50575"/>
    <cellStyle name="Normal 3 4 3 2 3 2 3 2 2 4" xfId="41031"/>
    <cellStyle name="Normal 3 4 3 2 3 2 3 2 3" xfId="11119"/>
    <cellStyle name="Normal 3 4 3 2 3 2 3 2 3 2" xfId="28140"/>
    <cellStyle name="Normal 3 4 3 2 3 2 3 2 3 2 2" xfId="58052"/>
    <cellStyle name="Normal 3 4 3 2 3 2 3 2 3 3" xfId="41033"/>
    <cellStyle name="Normal 3 4 3 2 3 2 3 2 4" xfId="20662"/>
    <cellStyle name="Normal 3 4 3 2 3 2 3 2 4 2" xfId="50574"/>
    <cellStyle name="Normal 3 4 3 2 3 2 3 2 5" xfId="41030"/>
    <cellStyle name="Normal 3 4 3 2 3 2 3 3" xfId="11120"/>
    <cellStyle name="Normal 3 4 3 2 3 2 3 3 2" xfId="11121"/>
    <cellStyle name="Normal 3 4 3 2 3 2 3 3 2 2" xfId="28142"/>
    <cellStyle name="Normal 3 4 3 2 3 2 3 3 2 2 2" xfId="58054"/>
    <cellStyle name="Normal 3 4 3 2 3 2 3 3 2 3" xfId="41035"/>
    <cellStyle name="Normal 3 4 3 2 3 2 3 3 3" xfId="20664"/>
    <cellStyle name="Normal 3 4 3 2 3 2 3 3 3 2" xfId="50576"/>
    <cellStyle name="Normal 3 4 3 2 3 2 3 3 4" xfId="41034"/>
    <cellStyle name="Normal 3 4 3 2 3 2 3 4" xfId="11122"/>
    <cellStyle name="Normal 3 4 3 2 3 2 3 4 2" xfId="28139"/>
    <cellStyle name="Normal 3 4 3 2 3 2 3 4 2 2" xfId="58051"/>
    <cellStyle name="Normal 3 4 3 2 3 2 3 4 3" xfId="41036"/>
    <cellStyle name="Normal 3 4 3 2 3 2 3 5" xfId="20661"/>
    <cellStyle name="Normal 3 4 3 2 3 2 3 5 2" xfId="50573"/>
    <cellStyle name="Normal 3 4 3 2 3 2 3 6" xfId="41029"/>
    <cellStyle name="Normal 3 4 3 2 3 2 4" xfId="11123"/>
    <cellStyle name="Normal 3 4 3 2 3 2 4 2" xfId="11124"/>
    <cellStyle name="Normal 3 4 3 2 3 2 4 2 2" xfId="11125"/>
    <cellStyle name="Normal 3 4 3 2 3 2 4 2 2 2" xfId="28144"/>
    <cellStyle name="Normal 3 4 3 2 3 2 4 2 2 2 2" xfId="58056"/>
    <cellStyle name="Normal 3 4 3 2 3 2 4 2 2 3" xfId="41039"/>
    <cellStyle name="Normal 3 4 3 2 3 2 4 2 3" xfId="20666"/>
    <cellStyle name="Normal 3 4 3 2 3 2 4 2 3 2" xfId="50578"/>
    <cellStyle name="Normal 3 4 3 2 3 2 4 2 4" xfId="41038"/>
    <cellStyle name="Normal 3 4 3 2 3 2 4 3" xfId="11126"/>
    <cellStyle name="Normal 3 4 3 2 3 2 4 3 2" xfId="28143"/>
    <cellStyle name="Normal 3 4 3 2 3 2 4 3 2 2" xfId="58055"/>
    <cellStyle name="Normal 3 4 3 2 3 2 4 3 3" xfId="41040"/>
    <cellStyle name="Normal 3 4 3 2 3 2 4 4" xfId="20665"/>
    <cellStyle name="Normal 3 4 3 2 3 2 4 4 2" xfId="50577"/>
    <cellStyle name="Normal 3 4 3 2 3 2 4 5" xfId="41037"/>
    <cellStyle name="Normal 3 4 3 2 3 2 5" xfId="11127"/>
    <cellStyle name="Normal 3 4 3 2 3 2 5 2" xfId="11128"/>
    <cellStyle name="Normal 3 4 3 2 3 2 5 2 2" xfId="28145"/>
    <cellStyle name="Normal 3 4 3 2 3 2 5 2 2 2" xfId="58057"/>
    <cellStyle name="Normal 3 4 3 2 3 2 5 2 3" xfId="41042"/>
    <cellStyle name="Normal 3 4 3 2 3 2 5 3" xfId="20667"/>
    <cellStyle name="Normal 3 4 3 2 3 2 5 3 2" xfId="50579"/>
    <cellStyle name="Normal 3 4 3 2 3 2 5 4" xfId="41041"/>
    <cellStyle name="Normal 3 4 3 2 3 2 6" xfId="11129"/>
    <cellStyle name="Normal 3 4 3 2 3 2 6 2" xfId="22919"/>
    <cellStyle name="Normal 3 4 3 2 3 2 6 2 2" xfId="52831"/>
    <cellStyle name="Normal 3 4 3 2 3 2 6 3" xfId="41043"/>
    <cellStyle name="Normal 3 4 3 2 3 2 7" xfId="15441"/>
    <cellStyle name="Normal 3 4 3 2 3 2 7 2" xfId="45353"/>
    <cellStyle name="Normal 3 4 3 2 3 2 8" xfId="30397"/>
    <cellStyle name="Normal 3 4 3 2 3 3" xfId="333"/>
    <cellStyle name="Normal 3 4 3 2 3 3 2" xfId="11130"/>
    <cellStyle name="Normal 3 4 3 2 3 3 2 2" xfId="11131"/>
    <cellStyle name="Normal 3 4 3 2 3 3 2 2 2" xfId="11132"/>
    <cellStyle name="Normal 3 4 3 2 3 3 2 2 2 2" xfId="11133"/>
    <cellStyle name="Normal 3 4 3 2 3 3 2 2 2 2 2" xfId="28148"/>
    <cellStyle name="Normal 3 4 3 2 3 3 2 2 2 2 2 2" xfId="58060"/>
    <cellStyle name="Normal 3 4 3 2 3 3 2 2 2 2 3" xfId="41047"/>
    <cellStyle name="Normal 3 4 3 2 3 3 2 2 2 3" xfId="20670"/>
    <cellStyle name="Normal 3 4 3 2 3 3 2 2 2 3 2" xfId="50582"/>
    <cellStyle name="Normal 3 4 3 2 3 3 2 2 2 4" xfId="41046"/>
    <cellStyle name="Normal 3 4 3 2 3 3 2 2 3" xfId="11134"/>
    <cellStyle name="Normal 3 4 3 2 3 3 2 2 3 2" xfId="28147"/>
    <cellStyle name="Normal 3 4 3 2 3 3 2 2 3 2 2" xfId="58059"/>
    <cellStyle name="Normal 3 4 3 2 3 3 2 2 3 3" xfId="41048"/>
    <cellStyle name="Normal 3 4 3 2 3 3 2 2 4" xfId="20669"/>
    <cellStyle name="Normal 3 4 3 2 3 3 2 2 4 2" xfId="50581"/>
    <cellStyle name="Normal 3 4 3 2 3 3 2 2 5" xfId="41045"/>
    <cellStyle name="Normal 3 4 3 2 3 3 2 3" xfId="11135"/>
    <cellStyle name="Normal 3 4 3 2 3 3 2 3 2" xfId="11136"/>
    <cellStyle name="Normal 3 4 3 2 3 3 2 3 2 2" xfId="28149"/>
    <cellStyle name="Normal 3 4 3 2 3 3 2 3 2 2 2" xfId="58061"/>
    <cellStyle name="Normal 3 4 3 2 3 3 2 3 2 3" xfId="41050"/>
    <cellStyle name="Normal 3 4 3 2 3 3 2 3 3" xfId="20671"/>
    <cellStyle name="Normal 3 4 3 2 3 3 2 3 3 2" xfId="50583"/>
    <cellStyle name="Normal 3 4 3 2 3 3 2 3 4" xfId="41049"/>
    <cellStyle name="Normal 3 4 3 2 3 3 2 4" xfId="11137"/>
    <cellStyle name="Normal 3 4 3 2 3 3 2 4 2" xfId="28146"/>
    <cellStyle name="Normal 3 4 3 2 3 3 2 4 2 2" xfId="58058"/>
    <cellStyle name="Normal 3 4 3 2 3 3 2 4 3" xfId="41051"/>
    <cellStyle name="Normal 3 4 3 2 3 3 2 5" xfId="20668"/>
    <cellStyle name="Normal 3 4 3 2 3 3 2 5 2" xfId="50580"/>
    <cellStyle name="Normal 3 4 3 2 3 3 2 6" xfId="41044"/>
    <cellStyle name="Normal 3 4 3 2 3 3 3" xfId="11138"/>
    <cellStyle name="Normal 3 4 3 2 3 3 3 2" xfId="11139"/>
    <cellStyle name="Normal 3 4 3 2 3 3 3 2 2" xfId="11140"/>
    <cellStyle name="Normal 3 4 3 2 3 3 3 2 2 2" xfId="11141"/>
    <cellStyle name="Normal 3 4 3 2 3 3 3 2 2 2 2" xfId="28152"/>
    <cellStyle name="Normal 3 4 3 2 3 3 3 2 2 2 2 2" xfId="58064"/>
    <cellStyle name="Normal 3 4 3 2 3 3 3 2 2 2 3" xfId="41055"/>
    <cellStyle name="Normal 3 4 3 2 3 3 3 2 2 3" xfId="20674"/>
    <cellStyle name="Normal 3 4 3 2 3 3 3 2 2 3 2" xfId="50586"/>
    <cellStyle name="Normal 3 4 3 2 3 3 3 2 2 4" xfId="41054"/>
    <cellStyle name="Normal 3 4 3 2 3 3 3 2 3" xfId="11142"/>
    <cellStyle name="Normal 3 4 3 2 3 3 3 2 3 2" xfId="28151"/>
    <cellStyle name="Normal 3 4 3 2 3 3 3 2 3 2 2" xfId="58063"/>
    <cellStyle name="Normal 3 4 3 2 3 3 3 2 3 3" xfId="41056"/>
    <cellStyle name="Normal 3 4 3 2 3 3 3 2 4" xfId="20673"/>
    <cellStyle name="Normal 3 4 3 2 3 3 3 2 4 2" xfId="50585"/>
    <cellStyle name="Normal 3 4 3 2 3 3 3 2 5" xfId="41053"/>
    <cellStyle name="Normal 3 4 3 2 3 3 3 3" xfId="11143"/>
    <cellStyle name="Normal 3 4 3 2 3 3 3 3 2" xfId="11144"/>
    <cellStyle name="Normal 3 4 3 2 3 3 3 3 2 2" xfId="28153"/>
    <cellStyle name="Normal 3 4 3 2 3 3 3 3 2 2 2" xfId="58065"/>
    <cellStyle name="Normal 3 4 3 2 3 3 3 3 2 3" xfId="41058"/>
    <cellStyle name="Normal 3 4 3 2 3 3 3 3 3" xfId="20675"/>
    <cellStyle name="Normal 3 4 3 2 3 3 3 3 3 2" xfId="50587"/>
    <cellStyle name="Normal 3 4 3 2 3 3 3 3 4" xfId="41057"/>
    <cellStyle name="Normal 3 4 3 2 3 3 3 4" xfId="11145"/>
    <cellStyle name="Normal 3 4 3 2 3 3 3 4 2" xfId="28150"/>
    <cellStyle name="Normal 3 4 3 2 3 3 3 4 2 2" xfId="58062"/>
    <cellStyle name="Normal 3 4 3 2 3 3 3 4 3" xfId="41059"/>
    <cellStyle name="Normal 3 4 3 2 3 3 3 5" xfId="20672"/>
    <cellStyle name="Normal 3 4 3 2 3 3 3 5 2" xfId="50584"/>
    <cellStyle name="Normal 3 4 3 2 3 3 3 6" xfId="41052"/>
    <cellStyle name="Normal 3 4 3 2 3 3 4" xfId="11146"/>
    <cellStyle name="Normal 3 4 3 2 3 3 4 2" xfId="11147"/>
    <cellStyle name="Normal 3 4 3 2 3 3 4 2 2" xfId="11148"/>
    <cellStyle name="Normal 3 4 3 2 3 3 4 2 2 2" xfId="28155"/>
    <cellStyle name="Normal 3 4 3 2 3 3 4 2 2 2 2" xfId="58067"/>
    <cellStyle name="Normal 3 4 3 2 3 3 4 2 2 3" xfId="41062"/>
    <cellStyle name="Normal 3 4 3 2 3 3 4 2 3" xfId="20677"/>
    <cellStyle name="Normal 3 4 3 2 3 3 4 2 3 2" xfId="50589"/>
    <cellStyle name="Normal 3 4 3 2 3 3 4 2 4" xfId="41061"/>
    <cellStyle name="Normal 3 4 3 2 3 3 4 3" xfId="11149"/>
    <cellStyle name="Normal 3 4 3 2 3 3 4 3 2" xfId="28154"/>
    <cellStyle name="Normal 3 4 3 2 3 3 4 3 2 2" xfId="58066"/>
    <cellStyle name="Normal 3 4 3 2 3 3 4 3 3" xfId="41063"/>
    <cellStyle name="Normal 3 4 3 2 3 3 4 4" xfId="20676"/>
    <cellStyle name="Normal 3 4 3 2 3 3 4 4 2" xfId="50588"/>
    <cellStyle name="Normal 3 4 3 2 3 3 4 5" xfId="41060"/>
    <cellStyle name="Normal 3 4 3 2 3 3 5" xfId="11150"/>
    <cellStyle name="Normal 3 4 3 2 3 3 5 2" xfId="11151"/>
    <cellStyle name="Normal 3 4 3 2 3 3 5 2 2" xfId="28156"/>
    <cellStyle name="Normal 3 4 3 2 3 3 5 2 2 2" xfId="58068"/>
    <cellStyle name="Normal 3 4 3 2 3 3 5 2 3" xfId="41065"/>
    <cellStyle name="Normal 3 4 3 2 3 3 5 3" xfId="20678"/>
    <cellStyle name="Normal 3 4 3 2 3 3 5 3 2" xfId="50590"/>
    <cellStyle name="Normal 3 4 3 2 3 3 5 4" xfId="41064"/>
    <cellStyle name="Normal 3 4 3 2 3 3 6" xfId="11152"/>
    <cellStyle name="Normal 3 4 3 2 3 3 6 2" xfId="22797"/>
    <cellStyle name="Normal 3 4 3 2 3 3 6 2 2" xfId="52709"/>
    <cellStyle name="Normal 3 4 3 2 3 3 6 3" xfId="41066"/>
    <cellStyle name="Normal 3 4 3 2 3 3 7" xfId="15319"/>
    <cellStyle name="Normal 3 4 3 2 3 3 7 2" xfId="45231"/>
    <cellStyle name="Normal 3 4 3 2 3 3 8" xfId="30275"/>
    <cellStyle name="Normal 3 4 3 2 3 4" xfId="581"/>
    <cellStyle name="Normal 3 4 3 2 3 4 2" xfId="11153"/>
    <cellStyle name="Normal 3 4 3 2 3 4 2 2" xfId="11154"/>
    <cellStyle name="Normal 3 4 3 2 3 4 2 2 2" xfId="11155"/>
    <cellStyle name="Normal 3 4 3 2 3 4 2 2 2 2" xfId="11156"/>
    <cellStyle name="Normal 3 4 3 2 3 4 2 2 2 2 2" xfId="28159"/>
    <cellStyle name="Normal 3 4 3 2 3 4 2 2 2 2 2 2" xfId="58071"/>
    <cellStyle name="Normal 3 4 3 2 3 4 2 2 2 2 3" xfId="41070"/>
    <cellStyle name="Normal 3 4 3 2 3 4 2 2 2 3" xfId="20681"/>
    <cellStyle name="Normal 3 4 3 2 3 4 2 2 2 3 2" xfId="50593"/>
    <cellStyle name="Normal 3 4 3 2 3 4 2 2 2 4" xfId="41069"/>
    <cellStyle name="Normal 3 4 3 2 3 4 2 2 3" xfId="11157"/>
    <cellStyle name="Normal 3 4 3 2 3 4 2 2 3 2" xfId="28158"/>
    <cellStyle name="Normal 3 4 3 2 3 4 2 2 3 2 2" xfId="58070"/>
    <cellStyle name="Normal 3 4 3 2 3 4 2 2 3 3" xfId="41071"/>
    <cellStyle name="Normal 3 4 3 2 3 4 2 2 4" xfId="20680"/>
    <cellStyle name="Normal 3 4 3 2 3 4 2 2 4 2" xfId="50592"/>
    <cellStyle name="Normal 3 4 3 2 3 4 2 2 5" xfId="41068"/>
    <cellStyle name="Normal 3 4 3 2 3 4 2 3" xfId="11158"/>
    <cellStyle name="Normal 3 4 3 2 3 4 2 3 2" xfId="11159"/>
    <cellStyle name="Normal 3 4 3 2 3 4 2 3 2 2" xfId="28160"/>
    <cellStyle name="Normal 3 4 3 2 3 4 2 3 2 2 2" xfId="58072"/>
    <cellStyle name="Normal 3 4 3 2 3 4 2 3 2 3" xfId="41073"/>
    <cellStyle name="Normal 3 4 3 2 3 4 2 3 3" xfId="20682"/>
    <cellStyle name="Normal 3 4 3 2 3 4 2 3 3 2" xfId="50594"/>
    <cellStyle name="Normal 3 4 3 2 3 4 2 3 4" xfId="41072"/>
    <cellStyle name="Normal 3 4 3 2 3 4 2 4" xfId="11160"/>
    <cellStyle name="Normal 3 4 3 2 3 4 2 4 2" xfId="28157"/>
    <cellStyle name="Normal 3 4 3 2 3 4 2 4 2 2" xfId="58069"/>
    <cellStyle name="Normal 3 4 3 2 3 4 2 4 3" xfId="41074"/>
    <cellStyle name="Normal 3 4 3 2 3 4 2 5" xfId="20679"/>
    <cellStyle name="Normal 3 4 3 2 3 4 2 5 2" xfId="50591"/>
    <cellStyle name="Normal 3 4 3 2 3 4 2 6" xfId="41067"/>
    <cellStyle name="Normal 3 4 3 2 3 4 3" xfId="11161"/>
    <cellStyle name="Normal 3 4 3 2 3 4 3 2" xfId="11162"/>
    <cellStyle name="Normal 3 4 3 2 3 4 3 2 2" xfId="11163"/>
    <cellStyle name="Normal 3 4 3 2 3 4 3 2 2 2" xfId="28162"/>
    <cellStyle name="Normal 3 4 3 2 3 4 3 2 2 2 2" xfId="58074"/>
    <cellStyle name="Normal 3 4 3 2 3 4 3 2 2 3" xfId="41077"/>
    <cellStyle name="Normal 3 4 3 2 3 4 3 2 3" xfId="20684"/>
    <cellStyle name="Normal 3 4 3 2 3 4 3 2 3 2" xfId="50596"/>
    <cellStyle name="Normal 3 4 3 2 3 4 3 2 4" xfId="41076"/>
    <cellStyle name="Normal 3 4 3 2 3 4 3 3" xfId="11164"/>
    <cellStyle name="Normal 3 4 3 2 3 4 3 3 2" xfId="28161"/>
    <cellStyle name="Normal 3 4 3 2 3 4 3 3 2 2" xfId="58073"/>
    <cellStyle name="Normal 3 4 3 2 3 4 3 3 3" xfId="41078"/>
    <cellStyle name="Normal 3 4 3 2 3 4 3 4" xfId="20683"/>
    <cellStyle name="Normal 3 4 3 2 3 4 3 4 2" xfId="50595"/>
    <cellStyle name="Normal 3 4 3 2 3 4 3 5" xfId="41075"/>
    <cellStyle name="Normal 3 4 3 2 3 4 4" xfId="11165"/>
    <cellStyle name="Normal 3 4 3 2 3 4 4 2" xfId="11166"/>
    <cellStyle name="Normal 3 4 3 2 3 4 4 2 2" xfId="28163"/>
    <cellStyle name="Normal 3 4 3 2 3 4 4 2 2 2" xfId="58075"/>
    <cellStyle name="Normal 3 4 3 2 3 4 4 2 3" xfId="41080"/>
    <cellStyle name="Normal 3 4 3 2 3 4 4 3" xfId="20685"/>
    <cellStyle name="Normal 3 4 3 2 3 4 4 3 2" xfId="50597"/>
    <cellStyle name="Normal 3 4 3 2 3 4 4 4" xfId="41079"/>
    <cellStyle name="Normal 3 4 3 2 3 4 5" xfId="11167"/>
    <cellStyle name="Normal 3 4 3 2 3 4 5 2" xfId="23044"/>
    <cellStyle name="Normal 3 4 3 2 3 4 5 2 2" xfId="52956"/>
    <cellStyle name="Normal 3 4 3 2 3 4 5 3" xfId="41081"/>
    <cellStyle name="Normal 3 4 3 2 3 4 6" xfId="15566"/>
    <cellStyle name="Normal 3 4 3 2 3 4 6 2" xfId="45478"/>
    <cellStyle name="Normal 3 4 3 2 3 4 7" xfId="30522"/>
    <cellStyle name="Normal 3 4 3 2 3 5" xfId="706"/>
    <cellStyle name="Normal 3 4 3 2 3 5 2" xfId="11168"/>
    <cellStyle name="Normal 3 4 3 2 3 5 2 2" xfId="11169"/>
    <cellStyle name="Normal 3 4 3 2 3 5 2 2 2" xfId="11170"/>
    <cellStyle name="Normal 3 4 3 2 3 5 2 2 2 2" xfId="11171"/>
    <cellStyle name="Normal 3 4 3 2 3 5 2 2 2 2 2" xfId="28166"/>
    <cellStyle name="Normal 3 4 3 2 3 5 2 2 2 2 2 2" xfId="58078"/>
    <cellStyle name="Normal 3 4 3 2 3 5 2 2 2 2 3" xfId="41085"/>
    <cellStyle name="Normal 3 4 3 2 3 5 2 2 2 3" xfId="20688"/>
    <cellStyle name="Normal 3 4 3 2 3 5 2 2 2 3 2" xfId="50600"/>
    <cellStyle name="Normal 3 4 3 2 3 5 2 2 2 4" xfId="41084"/>
    <cellStyle name="Normal 3 4 3 2 3 5 2 2 3" xfId="11172"/>
    <cellStyle name="Normal 3 4 3 2 3 5 2 2 3 2" xfId="28165"/>
    <cellStyle name="Normal 3 4 3 2 3 5 2 2 3 2 2" xfId="58077"/>
    <cellStyle name="Normal 3 4 3 2 3 5 2 2 3 3" xfId="41086"/>
    <cellStyle name="Normal 3 4 3 2 3 5 2 2 4" xfId="20687"/>
    <cellStyle name="Normal 3 4 3 2 3 5 2 2 4 2" xfId="50599"/>
    <cellStyle name="Normal 3 4 3 2 3 5 2 2 5" xfId="41083"/>
    <cellStyle name="Normal 3 4 3 2 3 5 2 3" xfId="11173"/>
    <cellStyle name="Normal 3 4 3 2 3 5 2 3 2" xfId="11174"/>
    <cellStyle name="Normal 3 4 3 2 3 5 2 3 2 2" xfId="28167"/>
    <cellStyle name="Normal 3 4 3 2 3 5 2 3 2 2 2" xfId="58079"/>
    <cellStyle name="Normal 3 4 3 2 3 5 2 3 2 3" xfId="41088"/>
    <cellStyle name="Normal 3 4 3 2 3 5 2 3 3" xfId="20689"/>
    <cellStyle name="Normal 3 4 3 2 3 5 2 3 3 2" xfId="50601"/>
    <cellStyle name="Normal 3 4 3 2 3 5 2 3 4" xfId="41087"/>
    <cellStyle name="Normal 3 4 3 2 3 5 2 4" xfId="11175"/>
    <cellStyle name="Normal 3 4 3 2 3 5 2 4 2" xfId="28164"/>
    <cellStyle name="Normal 3 4 3 2 3 5 2 4 2 2" xfId="58076"/>
    <cellStyle name="Normal 3 4 3 2 3 5 2 4 3" xfId="41089"/>
    <cellStyle name="Normal 3 4 3 2 3 5 2 5" xfId="20686"/>
    <cellStyle name="Normal 3 4 3 2 3 5 2 5 2" xfId="50598"/>
    <cellStyle name="Normal 3 4 3 2 3 5 2 6" xfId="41082"/>
    <cellStyle name="Normal 3 4 3 2 3 5 3" xfId="11176"/>
    <cellStyle name="Normal 3 4 3 2 3 5 3 2" xfId="11177"/>
    <cellStyle name="Normal 3 4 3 2 3 5 3 2 2" xfId="11178"/>
    <cellStyle name="Normal 3 4 3 2 3 5 3 2 2 2" xfId="28169"/>
    <cellStyle name="Normal 3 4 3 2 3 5 3 2 2 2 2" xfId="58081"/>
    <cellStyle name="Normal 3 4 3 2 3 5 3 2 2 3" xfId="41092"/>
    <cellStyle name="Normal 3 4 3 2 3 5 3 2 3" xfId="20691"/>
    <cellStyle name="Normal 3 4 3 2 3 5 3 2 3 2" xfId="50603"/>
    <cellStyle name="Normal 3 4 3 2 3 5 3 2 4" xfId="41091"/>
    <cellStyle name="Normal 3 4 3 2 3 5 3 3" xfId="11179"/>
    <cellStyle name="Normal 3 4 3 2 3 5 3 3 2" xfId="28168"/>
    <cellStyle name="Normal 3 4 3 2 3 5 3 3 2 2" xfId="58080"/>
    <cellStyle name="Normal 3 4 3 2 3 5 3 3 3" xfId="41093"/>
    <cellStyle name="Normal 3 4 3 2 3 5 3 4" xfId="20690"/>
    <cellStyle name="Normal 3 4 3 2 3 5 3 4 2" xfId="50602"/>
    <cellStyle name="Normal 3 4 3 2 3 5 3 5" xfId="41090"/>
    <cellStyle name="Normal 3 4 3 2 3 5 4" xfId="11180"/>
    <cellStyle name="Normal 3 4 3 2 3 5 4 2" xfId="11181"/>
    <cellStyle name="Normal 3 4 3 2 3 5 4 2 2" xfId="28170"/>
    <cellStyle name="Normal 3 4 3 2 3 5 4 2 2 2" xfId="58082"/>
    <cellStyle name="Normal 3 4 3 2 3 5 4 2 3" xfId="41095"/>
    <cellStyle name="Normal 3 4 3 2 3 5 4 3" xfId="20692"/>
    <cellStyle name="Normal 3 4 3 2 3 5 4 3 2" xfId="50604"/>
    <cellStyle name="Normal 3 4 3 2 3 5 4 4" xfId="41094"/>
    <cellStyle name="Normal 3 4 3 2 3 5 5" xfId="11182"/>
    <cellStyle name="Normal 3 4 3 2 3 5 5 2" xfId="23169"/>
    <cellStyle name="Normal 3 4 3 2 3 5 5 2 2" xfId="53081"/>
    <cellStyle name="Normal 3 4 3 2 3 5 5 3" xfId="41096"/>
    <cellStyle name="Normal 3 4 3 2 3 5 6" xfId="15691"/>
    <cellStyle name="Normal 3 4 3 2 3 5 6 2" xfId="45603"/>
    <cellStyle name="Normal 3 4 3 2 3 5 7" xfId="30647"/>
    <cellStyle name="Normal 3 4 3 2 3 6" xfId="11183"/>
    <cellStyle name="Normal 3 4 3 2 3 6 2" xfId="11184"/>
    <cellStyle name="Normal 3 4 3 2 3 6 2 2" xfId="11185"/>
    <cellStyle name="Normal 3 4 3 2 3 6 2 2 2" xfId="11186"/>
    <cellStyle name="Normal 3 4 3 2 3 6 2 2 2 2" xfId="11187"/>
    <cellStyle name="Normal 3 4 3 2 3 6 2 2 2 2 2" xfId="28174"/>
    <cellStyle name="Normal 3 4 3 2 3 6 2 2 2 2 2 2" xfId="58086"/>
    <cellStyle name="Normal 3 4 3 2 3 6 2 2 2 2 3" xfId="41101"/>
    <cellStyle name="Normal 3 4 3 2 3 6 2 2 2 3" xfId="20696"/>
    <cellStyle name="Normal 3 4 3 2 3 6 2 2 2 3 2" xfId="50608"/>
    <cellStyle name="Normal 3 4 3 2 3 6 2 2 2 4" xfId="41100"/>
    <cellStyle name="Normal 3 4 3 2 3 6 2 2 3" xfId="11188"/>
    <cellStyle name="Normal 3 4 3 2 3 6 2 2 3 2" xfId="28173"/>
    <cellStyle name="Normal 3 4 3 2 3 6 2 2 3 2 2" xfId="58085"/>
    <cellStyle name="Normal 3 4 3 2 3 6 2 2 3 3" xfId="41102"/>
    <cellStyle name="Normal 3 4 3 2 3 6 2 2 4" xfId="20695"/>
    <cellStyle name="Normal 3 4 3 2 3 6 2 2 4 2" xfId="50607"/>
    <cellStyle name="Normal 3 4 3 2 3 6 2 2 5" xfId="41099"/>
    <cellStyle name="Normal 3 4 3 2 3 6 2 3" xfId="11189"/>
    <cellStyle name="Normal 3 4 3 2 3 6 2 3 2" xfId="11190"/>
    <cellStyle name="Normal 3 4 3 2 3 6 2 3 2 2" xfId="28175"/>
    <cellStyle name="Normal 3 4 3 2 3 6 2 3 2 2 2" xfId="58087"/>
    <cellStyle name="Normal 3 4 3 2 3 6 2 3 2 3" xfId="41104"/>
    <cellStyle name="Normal 3 4 3 2 3 6 2 3 3" xfId="20697"/>
    <cellStyle name="Normal 3 4 3 2 3 6 2 3 3 2" xfId="50609"/>
    <cellStyle name="Normal 3 4 3 2 3 6 2 3 4" xfId="41103"/>
    <cellStyle name="Normal 3 4 3 2 3 6 2 4" xfId="11191"/>
    <cellStyle name="Normal 3 4 3 2 3 6 2 4 2" xfId="28172"/>
    <cellStyle name="Normal 3 4 3 2 3 6 2 4 2 2" xfId="58084"/>
    <cellStyle name="Normal 3 4 3 2 3 6 2 4 3" xfId="41105"/>
    <cellStyle name="Normal 3 4 3 2 3 6 2 5" xfId="20694"/>
    <cellStyle name="Normal 3 4 3 2 3 6 2 5 2" xfId="50606"/>
    <cellStyle name="Normal 3 4 3 2 3 6 2 6" xfId="41098"/>
    <cellStyle name="Normal 3 4 3 2 3 6 3" xfId="11192"/>
    <cellStyle name="Normal 3 4 3 2 3 6 3 2" xfId="11193"/>
    <cellStyle name="Normal 3 4 3 2 3 6 3 2 2" xfId="11194"/>
    <cellStyle name="Normal 3 4 3 2 3 6 3 2 2 2" xfId="28177"/>
    <cellStyle name="Normal 3 4 3 2 3 6 3 2 2 2 2" xfId="58089"/>
    <cellStyle name="Normal 3 4 3 2 3 6 3 2 2 3" xfId="41108"/>
    <cellStyle name="Normal 3 4 3 2 3 6 3 2 3" xfId="20699"/>
    <cellStyle name="Normal 3 4 3 2 3 6 3 2 3 2" xfId="50611"/>
    <cellStyle name="Normal 3 4 3 2 3 6 3 2 4" xfId="41107"/>
    <cellStyle name="Normal 3 4 3 2 3 6 3 3" xfId="11195"/>
    <cellStyle name="Normal 3 4 3 2 3 6 3 3 2" xfId="28176"/>
    <cellStyle name="Normal 3 4 3 2 3 6 3 3 2 2" xfId="58088"/>
    <cellStyle name="Normal 3 4 3 2 3 6 3 3 3" xfId="41109"/>
    <cellStyle name="Normal 3 4 3 2 3 6 3 4" xfId="20698"/>
    <cellStyle name="Normal 3 4 3 2 3 6 3 4 2" xfId="50610"/>
    <cellStyle name="Normal 3 4 3 2 3 6 3 5" xfId="41106"/>
    <cellStyle name="Normal 3 4 3 2 3 6 4" xfId="11196"/>
    <cellStyle name="Normal 3 4 3 2 3 6 4 2" xfId="11197"/>
    <cellStyle name="Normal 3 4 3 2 3 6 4 2 2" xfId="28178"/>
    <cellStyle name="Normal 3 4 3 2 3 6 4 2 2 2" xfId="58090"/>
    <cellStyle name="Normal 3 4 3 2 3 6 4 2 3" xfId="41111"/>
    <cellStyle name="Normal 3 4 3 2 3 6 4 3" xfId="20700"/>
    <cellStyle name="Normal 3 4 3 2 3 6 4 3 2" xfId="50612"/>
    <cellStyle name="Normal 3 4 3 2 3 6 4 4" xfId="41110"/>
    <cellStyle name="Normal 3 4 3 2 3 6 5" xfId="11198"/>
    <cellStyle name="Normal 3 4 3 2 3 6 5 2" xfId="28171"/>
    <cellStyle name="Normal 3 4 3 2 3 6 5 2 2" xfId="58083"/>
    <cellStyle name="Normal 3 4 3 2 3 6 5 3" xfId="41112"/>
    <cellStyle name="Normal 3 4 3 2 3 6 6" xfId="20693"/>
    <cellStyle name="Normal 3 4 3 2 3 6 6 2" xfId="50605"/>
    <cellStyle name="Normal 3 4 3 2 3 6 7" xfId="41097"/>
    <cellStyle name="Normal 3 4 3 2 3 7" xfId="11199"/>
    <cellStyle name="Normal 3 4 3 2 3 7 2" xfId="11200"/>
    <cellStyle name="Normal 3 4 3 2 3 7 2 2" xfId="11201"/>
    <cellStyle name="Normal 3 4 3 2 3 7 2 2 2" xfId="11202"/>
    <cellStyle name="Normal 3 4 3 2 3 7 2 2 2 2" xfId="28181"/>
    <cellStyle name="Normal 3 4 3 2 3 7 2 2 2 2 2" xfId="58093"/>
    <cellStyle name="Normal 3 4 3 2 3 7 2 2 2 3" xfId="41116"/>
    <cellStyle name="Normal 3 4 3 2 3 7 2 2 3" xfId="20703"/>
    <cellStyle name="Normal 3 4 3 2 3 7 2 2 3 2" xfId="50615"/>
    <cellStyle name="Normal 3 4 3 2 3 7 2 2 4" xfId="41115"/>
    <cellStyle name="Normal 3 4 3 2 3 7 2 3" xfId="11203"/>
    <cellStyle name="Normal 3 4 3 2 3 7 2 3 2" xfId="28180"/>
    <cellStyle name="Normal 3 4 3 2 3 7 2 3 2 2" xfId="58092"/>
    <cellStyle name="Normal 3 4 3 2 3 7 2 3 3" xfId="41117"/>
    <cellStyle name="Normal 3 4 3 2 3 7 2 4" xfId="20702"/>
    <cellStyle name="Normal 3 4 3 2 3 7 2 4 2" xfId="50614"/>
    <cellStyle name="Normal 3 4 3 2 3 7 2 5" xfId="41114"/>
    <cellStyle name="Normal 3 4 3 2 3 7 3" xfId="11204"/>
    <cellStyle name="Normal 3 4 3 2 3 7 3 2" xfId="11205"/>
    <cellStyle name="Normal 3 4 3 2 3 7 3 2 2" xfId="28182"/>
    <cellStyle name="Normal 3 4 3 2 3 7 3 2 2 2" xfId="58094"/>
    <cellStyle name="Normal 3 4 3 2 3 7 3 2 3" xfId="41119"/>
    <cellStyle name="Normal 3 4 3 2 3 7 3 3" xfId="20704"/>
    <cellStyle name="Normal 3 4 3 2 3 7 3 3 2" xfId="50616"/>
    <cellStyle name="Normal 3 4 3 2 3 7 3 4" xfId="41118"/>
    <cellStyle name="Normal 3 4 3 2 3 7 4" xfId="11206"/>
    <cellStyle name="Normal 3 4 3 2 3 7 4 2" xfId="28179"/>
    <cellStyle name="Normal 3 4 3 2 3 7 4 2 2" xfId="58091"/>
    <cellStyle name="Normal 3 4 3 2 3 7 4 3" xfId="41120"/>
    <cellStyle name="Normal 3 4 3 2 3 7 5" xfId="20701"/>
    <cellStyle name="Normal 3 4 3 2 3 7 5 2" xfId="50613"/>
    <cellStyle name="Normal 3 4 3 2 3 7 6" xfId="41113"/>
    <cellStyle name="Normal 3 4 3 2 3 8" xfId="11207"/>
    <cellStyle name="Normal 3 4 3 2 3 8 2" xfId="11208"/>
    <cellStyle name="Normal 3 4 3 2 3 8 2 2" xfId="11209"/>
    <cellStyle name="Normal 3 4 3 2 3 8 2 2 2" xfId="11210"/>
    <cellStyle name="Normal 3 4 3 2 3 8 2 2 2 2" xfId="28185"/>
    <cellStyle name="Normal 3 4 3 2 3 8 2 2 2 2 2" xfId="58097"/>
    <cellStyle name="Normal 3 4 3 2 3 8 2 2 2 3" xfId="41124"/>
    <cellStyle name="Normal 3 4 3 2 3 8 2 2 3" xfId="20707"/>
    <cellStyle name="Normal 3 4 3 2 3 8 2 2 3 2" xfId="50619"/>
    <cellStyle name="Normal 3 4 3 2 3 8 2 2 4" xfId="41123"/>
    <cellStyle name="Normal 3 4 3 2 3 8 2 3" xfId="11211"/>
    <cellStyle name="Normal 3 4 3 2 3 8 2 3 2" xfId="28184"/>
    <cellStyle name="Normal 3 4 3 2 3 8 2 3 2 2" xfId="58096"/>
    <cellStyle name="Normal 3 4 3 2 3 8 2 3 3" xfId="41125"/>
    <cellStyle name="Normal 3 4 3 2 3 8 2 4" xfId="20706"/>
    <cellStyle name="Normal 3 4 3 2 3 8 2 4 2" xfId="50618"/>
    <cellStyle name="Normal 3 4 3 2 3 8 2 5" xfId="41122"/>
    <cellStyle name="Normal 3 4 3 2 3 8 3" xfId="11212"/>
    <cellStyle name="Normal 3 4 3 2 3 8 3 2" xfId="11213"/>
    <cellStyle name="Normal 3 4 3 2 3 8 3 2 2" xfId="28186"/>
    <cellStyle name="Normal 3 4 3 2 3 8 3 2 2 2" xfId="58098"/>
    <cellStyle name="Normal 3 4 3 2 3 8 3 2 3" xfId="41127"/>
    <cellStyle name="Normal 3 4 3 2 3 8 3 3" xfId="20708"/>
    <cellStyle name="Normal 3 4 3 2 3 8 3 3 2" xfId="50620"/>
    <cellStyle name="Normal 3 4 3 2 3 8 3 4" xfId="41126"/>
    <cellStyle name="Normal 3 4 3 2 3 8 4" xfId="11214"/>
    <cellStyle name="Normal 3 4 3 2 3 8 4 2" xfId="28183"/>
    <cellStyle name="Normal 3 4 3 2 3 8 4 2 2" xfId="58095"/>
    <cellStyle name="Normal 3 4 3 2 3 8 4 3" xfId="41128"/>
    <cellStyle name="Normal 3 4 3 2 3 8 5" xfId="20705"/>
    <cellStyle name="Normal 3 4 3 2 3 8 5 2" xfId="50617"/>
    <cellStyle name="Normal 3 4 3 2 3 8 6" xfId="41121"/>
    <cellStyle name="Normal 3 4 3 2 3 9" xfId="11215"/>
    <cellStyle name="Normal 3 4 3 2 3 9 2" xfId="11216"/>
    <cellStyle name="Normal 3 4 3 2 3 9 2 2" xfId="11217"/>
    <cellStyle name="Normal 3 4 3 2 3 9 2 2 2" xfId="28188"/>
    <cellStyle name="Normal 3 4 3 2 3 9 2 2 2 2" xfId="58100"/>
    <cellStyle name="Normal 3 4 3 2 3 9 2 2 3" xfId="41131"/>
    <cellStyle name="Normal 3 4 3 2 3 9 2 3" xfId="20710"/>
    <cellStyle name="Normal 3 4 3 2 3 9 2 3 2" xfId="50622"/>
    <cellStyle name="Normal 3 4 3 2 3 9 2 4" xfId="41130"/>
    <cellStyle name="Normal 3 4 3 2 3 9 3" xfId="11218"/>
    <cellStyle name="Normal 3 4 3 2 3 9 3 2" xfId="28187"/>
    <cellStyle name="Normal 3 4 3 2 3 9 3 2 2" xfId="58099"/>
    <cellStyle name="Normal 3 4 3 2 3 9 3 3" xfId="41132"/>
    <cellStyle name="Normal 3 4 3 2 3 9 4" xfId="20709"/>
    <cellStyle name="Normal 3 4 3 2 3 9 4 2" xfId="50621"/>
    <cellStyle name="Normal 3 4 3 2 3 9 5" xfId="41129"/>
    <cellStyle name="Normal 3 4 3 2 4" xfId="374"/>
    <cellStyle name="Normal 3 4 3 2 4 2" xfId="11219"/>
    <cellStyle name="Normal 3 4 3 2 4 2 2" xfId="11220"/>
    <cellStyle name="Normal 3 4 3 2 4 2 2 2" xfId="11221"/>
    <cellStyle name="Normal 3 4 3 2 4 2 2 2 2" xfId="11222"/>
    <cellStyle name="Normal 3 4 3 2 4 2 2 2 2 2" xfId="28191"/>
    <cellStyle name="Normal 3 4 3 2 4 2 2 2 2 2 2" xfId="58103"/>
    <cellStyle name="Normal 3 4 3 2 4 2 2 2 2 3" xfId="41136"/>
    <cellStyle name="Normal 3 4 3 2 4 2 2 2 3" xfId="20713"/>
    <cellStyle name="Normal 3 4 3 2 4 2 2 2 3 2" xfId="50625"/>
    <cellStyle name="Normal 3 4 3 2 4 2 2 2 4" xfId="41135"/>
    <cellStyle name="Normal 3 4 3 2 4 2 2 3" xfId="11223"/>
    <cellStyle name="Normal 3 4 3 2 4 2 2 3 2" xfId="28190"/>
    <cellStyle name="Normal 3 4 3 2 4 2 2 3 2 2" xfId="58102"/>
    <cellStyle name="Normal 3 4 3 2 4 2 2 3 3" xfId="41137"/>
    <cellStyle name="Normal 3 4 3 2 4 2 2 4" xfId="20712"/>
    <cellStyle name="Normal 3 4 3 2 4 2 2 4 2" xfId="50624"/>
    <cellStyle name="Normal 3 4 3 2 4 2 2 5" xfId="41134"/>
    <cellStyle name="Normal 3 4 3 2 4 2 3" xfId="11224"/>
    <cellStyle name="Normal 3 4 3 2 4 2 3 2" xfId="11225"/>
    <cellStyle name="Normal 3 4 3 2 4 2 3 2 2" xfId="28192"/>
    <cellStyle name="Normal 3 4 3 2 4 2 3 2 2 2" xfId="58104"/>
    <cellStyle name="Normal 3 4 3 2 4 2 3 2 3" xfId="41139"/>
    <cellStyle name="Normal 3 4 3 2 4 2 3 3" xfId="20714"/>
    <cellStyle name="Normal 3 4 3 2 4 2 3 3 2" xfId="50626"/>
    <cellStyle name="Normal 3 4 3 2 4 2 3 4" xfId="41138"/>
    <cellStyle name="Normal 3 4 3 2 4 2 4" xfId="11226"/>
    <cellStyle name="Normal 3 4 3 2 4 2 4 2" xfId="28189"/>
    <cellStyle name="Normal 3 4 3 2 4 2 4 2 2" xfId="58101"/>
    <cellStyle name="Normal 3 4 3 2 4 2 4 3" xfId="41140"/>
    <cellStyle name="Normal 3 4 3 2 4 2 5" xfId="20711"/>
    <cellStyle name="Normal 3 4 3 2 4 2 5 2" xfId="50623"/>
    <cellStyle name="Normal 3 4 3 2 4 2 6" xfId="41133"/>
    <cellStyle name="Normal 3 4 3 2 4 3" xfId="11227"/>
    <cellStyle name="Normal 3 4 3 2 4 3 2" xfId="11228"/>
    <cellStyle name="Normal 3 4 3 2 4 3 2 2" xfId="11229"/>
    <cellStyle name="Normal 3 4 3 2 4 3 2 2 2" xfId="11230"/>
    <cellStyle name="Normal 3 4 3 2 4 3 2 2 2 2" xfId="28195"/>
    <cellStyle name="Normal 3 4 3 2 4 3 2 2 2 2 2" xfId="58107"/>
    <cellStyle name="Normal 3 4 3 2 4 3 2 2 2 3" xfId="41144"/>
    <cellStyle name="Normal 3 4 3 2 4 3 2 2 3" xfId="20717"/>
    <cellStyle name="Normal 3 4 3 2 4 3 2 2 3 2" xfId="50629"/>
    <cellStyle name="Normal 3 4 3 2 4 3 2 2 4" xfId="41143"/>
    <cellStyle name="Normal 3 4 3 2 4 3 2 3" xfId="11231"/>
    <cellStyle name="Normal 3 4 3 2 4 3 2 3 2" xfId="28194"/>
    <cellStyle name="Normal 3 4 3 2 4 3 2 3 2 2" xfId="58106"/>
    <cellStyle name="Normal 3 4 3 2 4 3 2 3 3" xfId="41145"/>
    <cellStyle name="Normal 3 4 3 2 4 3 2 4" xfId="20716"/>
    <cellStyle name="Normal 3 4 3 2 4 3 2 4 2" xfId="50628"/>
    <cellStyle name="Normal 3 4 3 2 4 3 2 5" xfId="41142"/>
    <cellStyle name="Normal 3 4 3 2 4 3 3" xfId="11232"/>
    <cellStyle name="Normal 3 4 3 2 4 3 3 2" xfId="11233"/>
    <cellStyle name="Normal 3 4 3 2 4 3 3 2 2" xfId="28196"/>
    <cellStyle name="Normal 3 4 3 2 4 3 3 2 2 2" xfId="58108"/>
    <cellStyle name="Normal 3 4 3 2 4 3 3 2 3" xfId="41147"/>
    <cellStyle name="Normal 3 4 3 2 4 3 3 3" xfId="20718"/>
    <cellStyle name="Normal 3 4 3 2 4 3 3 3 2" xfId="50630"/>
    <cellStyle name="Normal 3 4 3 2 4 3 3 4" xfId="41146"/>
    <cellStyle name="Normal 3 4 3 2 4 3 4" xfId="11234"/>
    <cellStyle name="Normal 3 4 3 2 4 3 4 2" xfId="28193"/>
    <cellStyle name="Normal 3 4 3 2 4 3 4 2 2" xfId="58105"/>
    <cellStyle name="Normal 3 4 3 2 4 3 4 3" xfId="41148"/>
    <cellStyle name="Normal 3 4 3 2 4 3 5" xfId="20715"/>
    <cellStyle name="Normal 3 4 3 2 4 3 5 2" xfId="50627"/>
    <cellStyle name="Normal 3 4 3 2 4 3 6" xfId="41141"/>
    <cellStyle name="Normal 3 4 3 2 4 4" xfId="11235"/>
    <cellStyle name="Normal 3 4 3 2 4 4 2" xfId="11236"/>
    <cellStyle name="Normal 3 4 3 2 4 4 2 2" xfId="11237"/>
    <cellStyle name="Normal 3 4 3 2 4 4 2 2 2" xfId="28198"/>
    <cellStyle name="Normal 3 4 3 2 4 4 2 2 2 2" xfId="58110"/>
    <cellStyle name="Normal 3 4 3 2 4 4 2 2 3" xfId="41151"/>
    <cellStyle name="Normal 3 4 3 2 4 4 2 3" xfId="20720"/>
    <cellStyle name="Normal 3 4 3 2 4 4 2 3 2" xfId="50632"/>
    <cellStyle name="Normal 3 4 3 2 4 4 2 4" xfId="41150"/>
    <cellStyle name="Normal 3 4 3 2 4 4 3" xfId="11238"/>
    <cellStyle name="Normal 3 4 3 2 4 4 3 2" xfId="28197"/>
    <cellStyle name="Normal 3 4 3 2 4 4 3 2 2" xfId="58109"/>
    <cellStyle name="Normal 3 4 3 2 4 4 3 3" xfId="41152"/>
    <cellStyle name="Normal 3 4 3 2 4 4 4" xfId="20719"/>
    <cellStyle name="Normal 3 4 3 2 4 4 4 2" xfId="50631"/>
    <cellStyle name="Normal 3 4 3 2 4 4 5" xfId="41149"/>
    <cellStyle name="Normal 3 4 3 2 4 5" xfId="11239"/>
    <cellStyle name="Normal 3 4 3 2 4 5 2" xfId="11240"/>
    <cellStyle name="Normal 3 4 3 2 4 5 2 2" xfId="28199"/>
    <cellStyle name="Normal 3 4 3 2 4 5 2 2 2" xfId="58111"/>
    <cellStyle name="Normal 3 4 3 2 4 5 2 3" xfId="41154"/>
    <cellStyle name="Normal 3 4 3 2 4 5 3" xfId="20721"/>
    <cellStyle name="Normal 3 4 3 2 4 5 3 2" xfId="50633"/>
    <cellStyle name="Normal 3 4 3 2 4 5 4" xfId="41153"/>
    <cellStyle name="Normal 3 4 3 2 4 6" xfId="11241"/>
    <cellStyle name="Normal 3 4 3 2 4 6 2" xfId="22838"/>
    <cellStyle name="Normal 3 4 3 2 4 6 2 2" xfId="52750"/>
    <cellStyle name="Normal 3 4 3 2 4 6 3" xfId="41155"/>
    <cellStyle name="Normal 3 4 3 2 4 7" xfId="15360"/>
    <cellStyle name="Normal 3 4 3 2 4 7 2" xfId="45272"/>
    <cellStyle name="Normal 3 4 3 2 4 8" xfId="30316"/>
    <cellStyle name="Normal 3 4 3 2 5" xfId="242"/>
    <cellStyle name="Normal 3 4 3 2 5 2" xfId="11242"/>
    <cellStyle name="Normal 3 4 3 2 5 2 2" xfId="11243"/>
    <cellStyle name="Normal 3 4 3 2 5 2 2 2" xfId="11244"/>
    <cellStyle name="Normal 3 4 3 2 5 2 2 2 2" xfId="11245"/>
    <cellStyle name="Normal 3 4 3 2 5 2 2 2 2 2" xfId="28202"/>
    <cellStyle name="Normal 3 4 3 2 5 2 2 2 2 2 2" xfId="58114"/>
    <cellStyle name="Normal 3 4 3 2 5 2 2 2 2 3" xfId="41159"/>
    <cellStyle name="Normal 3 4 3 2 5 2 2 2 3" xfId="20724"/>
    <cellStyle name="Normal 3 4 3 2 5 2 2 2 3 2" xfId="50636"/>
    <cellStyle name="Normal 3 4 3 2 5 2 2 2 4" xfId="41158"/>
    <cellStyle name="Normal 3 4 3 2 5 2 2 3" xfId="11246"/>
    <cellStyle name="Normal 3 4 3 2 5 2 2 3 2" xfId="28201"/>
    <cellStyle name="Normal 3 4 3 2 5 2 2 3 2 2" xfId="58113"/>
    <cellStyle name="Normal 3 4 3 2 5 2 2 3 3" xfId="41160"/>
    <cellStyle name="Normal 3 4 3 2 5 2 2 4" xfId="20723"/>
    <cellStyle name="Normal 3 4 3 2 5 2 2 4 2" xfId="50635"/>
    <cellStyle name="Normal 3 4 3 2 5 2 2 5" xfId="41157"/>
    <cellStyle name="Normal 3 4 3 2 5 2 3" xfId="11247"/>
    <cellStyle name="Normal 3 4 3 2 5 2 3 2" xfId="11248"/>
    <cellStyle name="Normal 3 4 3 2 5 2 3 2 2" xfId="28203"/>
    <cellStyle name="Normal 3 4 3 2 5 2 3 2 2 2" xfId="58115"/>
    <cellStyle name="Normal 3 4 3 2 5 2 3 2 3" xfId="41162"/>
    <cellStyle name="Normal 3 4 3 2 5 2 3 3" xfId="20725"/>
    <cellStyle name="Normal 3 4 3 2 5 2 3 3 2" xfId="50637"/>
    <cellStyle name="Normal 3 4 3 2 5 2 3 4" xfId="41161"/>
    <cellStyle name="Normal 3 4 3 2 5 2 4" xfId="11249"/>
    <cellStyle name="Normal 3 4 3 2 5 2 4 2" xfId="28200"/>
    <cellStyle name="Normal 3 4 3 2 5 2 4 2 2" xfId="58112"/>
    <cellStyle name="Normal 3 4 3 2 5 2 4 3" xfId="41163"/>
    <cellStyle name="Normal 3 4 3 2 5 2 5" xfId="20722"/>
    <cellStyle name="Normal 3 4 3 2 5 2 5 2" xfId="50634"/>
    <cellStyle name="Normal 3 4 3 2 5 2 6" xfId="41156"/>
    <cellStyle name="Normal 3 4 3 2 5 3" xfId="11250"/>
    <cellStyle name="Normal 3 4 3 2 5 3 2" xfId="11251"/>
    <cellStyle name="Normal 3 4 3 2 5 3 2 2" xfId="11252"/>
    <cellStyle name="Normal 3 4 3 2 5 3 2 2 2" xfId="11253"/>
    <cellStyle name="Normal 3 4 3 2 5 3 2 2 2 2" xfId="28206"/>
    <cellStyle name="Normal 3 4 3 2 5 3 2 2 2 2 2" xfId="58118"/>
    <cellStyle name="Normal 3 4 3 2 5 3 2 2 2 3" xfId="41167"/>
    <cellStyle name="Normal 3 4 3 2 5 3 2 2 3" xfId="20728"/>
    <cellStyle name="Normal 3 4 3 2 5 3 2 2 3 2" xfId="50640"/>
    <cellStyle name="Normal 3 4 3 2 5 3 2 2 4" xfId="41166"/>
    <cellStyle name="Normal 3 4 3 2 5 3 2 3" xfId="11254"/>
    <cellStyle name="Normal 3 4 3 2 5 3 2 3 2" xfId="28205"/>
    <cellStyle name="Normal 3 4 3 2 5 3 2 3 2 2" xfId="58117"/>
    <cellStyle name="Normal 3 4 3 2 5 3 2 3 3" xfId="41168"/>
    <cellStyle name="Normal 3 4 3 2 5 3 2 4" xfId="20727"/>
    <cellStyle name="Normal 3 4 3 2 5 3 2 4 2" xfId="50639"/>
    <cellStyle name="Normal 3 4 3 2 5 3 2 5" xfId="41165"/>
    <cellStyle name="Normal 3 4 3 2 5 3 3" xfId="11255"/>
    <cellStyle name="Normal 3 4 3 2 5 3 3 2" xfId="11256"/>
    <cellStyle name="Normal 3 4 3 2 5 3 3 2 2" xfId="28207"/>
    <cellStyle name="Normal 3 4 3 2 5 3 3 2 2 2" xfId="58119"/>
    <cellStyle name="Normal 3 4 3 2 5 3 3 2 3" xfId="41170"/>
    <cellStyle name="Normal 3 4 3 2 5 3 3 3" xfId="20729"/>
    <cellStyle name="Normal 3 4 3 2 5 3 3 3 2" xfId="50641"/>
    <cellStyle name="Normal 3 4 3 2 5 3 3 4" xfId="41169"/>
    <cellStyle name="Normal 3 4 3 2 5 3 4" xfId="11257"/>
    <cellStyle name="Normal 3 4 3 2 5 3 4 2" xfId="28204"/>
    <cellStyle name="Normal 3 4 3 2 5 3 4 2 2" xfId="58116"/>
    <cellStyle name="Normal 3 4 3 2 5 3 4 3" xfId="41171"/>
    <cellStyle name="Normal 3 4 3 2 5 3 5" xfId="20726"/>
    <cellStyle name="Normal 3 4 3 2 5 3 5 2" xfId="50638"/>
    <cellStyle name="Normal 3 4 3 2 5 3 6" xfId="41164"/>
    <cellStyle name="Normal 3 4 3 2 5 4" xfId="11258"/>
    <cellStyle name="Normal 3 4 3 2 5 4 2" xfId="11259"/>
    <cellStyle name="Normal 3 4 3 2 5 4 2 2" xfId="11260"/>
    <cellStyle name="Normal 3 4 3 2 5 4 2 2 2" xfId="28209"/>
    <cellStyle name="Normal 3 4 3 2 5 4 2 2 2 2" xfId="58121"/>
    <cellStyle name="Normal 3 4 3 2 5 4 2 2 3" xfId="41174"/>
    <cellStyle name="Normal 3 4 3 2 5 4 2 3" xfId="20731"/>
    <cellStyle name="Normal 3 4 3 2 5 4 2 3 2" xfId="50643"/>
    <cellStyle name="Normal 3 4 3 2 5 4 2 4" xfId="41173"/>
    <cellStyle name="Normal 3 4 3 2 5 4 3" xfId="11261"/>
    <cellStyle name="Normal 3 4 3 2 5 4 3 2" xfId="28208"/>
    <cellStyle name="Normal 3 4 3 2 5 4 3 2 2" xfId="58120"/>
    <cellStyle name="Normal 3 4 3 2 5 4 3 3" xfId="41175"/>
    <cellStyle name="Normal 3 4 3 2 5 4 4" xfId="20730"/>
    <cellStyle name="Normal 3 4 3 2 5 4 4 2" xfId="50642"/>
    <cellStyle name="Normal 3 4 3 2 5 4 5" xfId="41172"/>
    <cellStyle name="Normal 3 4 3 2 5 5" xfId="11262"/>
    <cellStyle name="Normal 3 4 3 2 5 5 2" xfId="11263"/>
    <cellStyle name="Normal 3 4 3 2 5 5 2 2" xfId="28210"/>
    <cellStyle name="Normal 3 4 3 2 5 5 2 2 2" xfId="58122"/>
    <cellStyle name="Normal 3 4 3 2 5 5 2 3" xfId="41177"/>
    <cellStyle name="Normal 3 4 3 2 5 5 3" xfId="20732"/>
    <cellStyle name="Normal 3 4 3 2 5 5 3 2" xfId="50644"/>
    <cellStyle name="Normal 3 4 3 2 5 5 4" xfId="41176"/>
    <cellStyle name="Normal 3 4 3 2 5 6" xfId="11264"/>
    <cellStyle name="Normal 3 4 3 2 5 6 2" xfId="22706"/>
    <cellStyle name="Normal 3 4 3 2 5 6 2 2" xfId="52618"/>
    <cellStyle name="Normal 3 4 3 2 5 6 3" xfId="41178"/>
    <cellStyle name="Normal 3 4 3 2 5 7" xfId="15228"/>
    <cellStyle name="Normal 3 4 3 2 5 7 2" xfId="45140"/>
    <cellStyle name="Normal 3 4 3 2 5 8" xfId="30184"/>
    <cellStyle name="Normal 3 4 3 2 6" xfId="500"/>
    <cellStyle name="Normal 3 4 3 2 6 2" xfId="11265"/>
    <cellStyle name="Normal 3 4 3 2 6 2 2" xfId="11266"/>
    <cellStyle name="Normal 3 4 3 2 6 2 2 2" xfId="11267"/>
    <cellStyle name="Normal 3 4 3 2 6 2 2 2 2" xfId="11268"/>
    <cellStyle name="Normal 3 4 3 2 6 2 2 2 2 2" xfId="28213"/>
    <cellStyle name="Normal 3 4 3 2 6 2 2 2 2 2 2" xfId="58125"/>
    <cellStyle name="Normal 3 4 3 2 6 2 2 2 2 3" xfId="41182"/>
    <cellStyle name="Normal 3 4 3 2 6 2 2 2 3" xfId="20735"/>
    <cellStyle name="Normal 3 4 3 2 6 2 2 2 3 2" xfId="50647"/>
    <cellStyle name="Normal 3 4 3 2 6 2 2 2 4" xfId="41181"/>
    <cellStyle name="Normal 3 4 3 2 6 2 2 3" xfId="11269"/>
    <cellStyle name="Normal 3 4 3 2 6 2 2 3 2" xfId="28212"/>
    <cellStyle name="Normal 3 4 3 2 6 2 2 3 2 2" xfId="58124"/>
    <cellStyle name="Normal 3 4 3 2 6 2 2 3 3" xfId="41183"/>
    <cellStyle name="Normal 3 4 3 2 6 2 2 4" xfId="20734"/>
    <cellStyle name="Normal 3 4 3 2 6 2 2 4 2" xfId="50646"/>
    <cellStyle name="Normal 3 4 3 2 6 2 2 5" xfId="41180"/>
    <cellStyle name="Normal 3 4 3 2 6 2 3" xfId="11270"/>
    <cellStyle name="Normal 3 4 3 2 6 2 3 2" xfId="11271"/>
    <cellStyle name="Normal 3 4 3 2 6 2 3 2 2" xfId="28214"/>
    <cellStyle name="Normal 3 4 3 2 6 2 3 2 2 2" xfId="58126"/>
    <cellStyle name="Normal 3 4 3 2 6 2 3 2 3" xfId="41185"/>
    <cellStyle name="Normal 3 4 3 2 6 2 3 3" xfId="20736"/>
    <cellStyle name="Normal 3 4 3 2 6 2 3 3 2" xfId="50648"/>
    <cellStyle name="Normal 3 4 3 2 6 2 3 4" xfId="41184"/>
    <cellStyle name="Normal 3 4 3 2 6 2 4" xfId="11272"/>
    <cellStyle name="Normal 3 4 3 2 6 2 4 2" xfId="28211"/>
    <cellStyle name="Normal 3 4 3 2 6 2 4 2 2" xfId="58123"/>
    <cellStyle name="Normal 3 4 3 2 6 2 4 3" xfId="41186"/>
    <cellStyle name="Normal 3 4 3 2 6 2 5" xfId="20733"/>
    <cellStyle name="Normal 3 4 3 2 6 2 5 2" xfId="50645"/>
    <cellStyle name="Normal 3 4 3 2 6 2 6" xfId="41179"/>
    <cellStyle name="Normal 3 4 3 2 6 3" xfId="11273"/>
    <cellStyle name="Normal 3 4 3 2 6 3 2" xfId="11274"/>
    <cellStyle name="Normal 3 4 3 2 6 3 2 2" xfId="11275"/>
    <cellStyle name="Normal 3 4 3 2 6 3 2 2 2" xfId="28216"/>
    <cellStyle name="Normal 3 4 3 2 6 3 2 2 2 2" xfId="58128"/>
    <cellStyle name="Normal 3 4 3 2 6 3 2 2 3" xfId="41189"/>
    <cellStyle name="Normal 3 4 3 2 6 3 2 3" xfId="20738"/>
    <cellStyle name="Normal 3 4 3 2 6 3 2 3 2" xfId="50650"/>
    <cellStyle name="Normal 3 4 3 2 6 3 2 4" xfId="41188"/>
    <cellStyle name="Normal 3 4 3 2 6 3 3" xfId="11276"/>
    <cellStyle name="Normal 3 4 3 2 6 3 3 2" xfId="28215"/>
    <cellStyle name="Normal 3 4 3 2 6 3 3 2 2" xfId="58127"/>
    <cellStyle name="Normal 3 4 3 2 6 3 3 3" xfId="41190"/>
    <cellStyle name="Normal 3 4 3 2 6 3 4" xfId="20737"/>
    <cellStyle name="Normal 3 4 3 2 6 3 4 2" xfId="50649"/>
    <cellStyle name="Normal 3 4 3 2 6 3 5" xfId="41187"/>
    <cellStyle name="Normal 3 4 3 2 6 4" xfId="11277"/>
    <cellStyle name="Normal 3 4 3 2 6 4 2" xfId="11278"/>
    <cellStyle name="Normal 3 4 3 2 6 4 2 2" xfId="28217"/>
    <cellStyle name="Normal 3 4 3 2 6 4 2 2 2" xfId="58129"/>
    <cellStyle name="Normal 3 4 3 2 6 4 2 3" xfId="41192"/>
    <cellStyle name="Normal 3 4 3 2 6 4 3" xfId="20739"/>
    <cellStyle name="Normal 3 4 3 2 6 4 3 2" xfId="50651"/>
    <cellStyle name="Normal 3 4 3 2 6 4 4" xfId="41191"/>
    <cellStyle name="Normal 3 4 3 2 6 5" xfId="11279"/>
    <cellStyle name="Normal 3 4 3 2 6 5 2" xfId="22963"/>
    <cellStyle name="Normal 3 4 3 2 6 5 2 2" xfId="52875"/>
    <cellStyle name="Normal 3 4 3 2 6 5 3" xfId="41193"/>
    <cellStyle name="Normal 3 4 3 2 6 6" xfId="15485"/>
    <cellStyle name="Normal 3 4 3 2 6 6 2" xfId="45397"/>
    <cellStyle name="Normal 3 4 3 2 6 7" xfId="30441"/>
    <cellStyle name="Normal 3 4 3 2 7" xfId="625"/>
    <cellStyle name="Normal 3 4 3 2 7 2" xfId="11280"/>
    <cellStyle name="Normal 3 4 3 2 7 2 2" xfId="11281"/>
    <cellStyle name="Normal 3 4 3 2 7 2 2 2" xfId="11282"/>
    <cellStyle name="Normal 3 4 3 2 7 2 2 2 2" xfId="11283"/>
    <cellStyle name="Normal 3 4 3 2 7 2 2 2 2 2" xfId="28220"/>
    <cellStyle name="Normal 3 4 3 2 7 2 2 2 2 2 2" xfId="58132"/>
    <cellStyle name="Normal 3 4 3 2 7 2 2 2 2 3" xfId="41197"/>
    <cellStyle name="Normal 3 4 3 2 7 2 2 2 3" xfId="20742"/>
    <cellStyle name="Normal 3 4 3 2 7 2 2 2 3 2" xfId="50654"/>
    <cellStyle name="Normal 3 4 3 2 7 2 2 2 4" xfId="41196"/>
    <cellStyle name="Normal 3 4 3 2 7 2 2 3" xfId="11284"/>
    <cellStyle name="Normal 3 4 3 2 7 2 2 3 2" xfId="28219"/>
    <cellStyle name="Normal 3 4 3 2 7 2 2 3 2 2" xfId="58131"/>
    <cellStyle name="Normal 3 4 3 2 7 2 2 3 3" xfId="41198"/>
    <cellStyle name="Normal 3 4 3 2 7 2 2 4" xfId="20741"/>
    <cellStyle name="Normal 3 4 3 2 7 2 2 4 2" xfId="50653"/>
    <cellStyle name="Normal 3 4 3 2 7 2 2 5" xfId="41195"/>
    <cellStyle name="Normal 3 4 3 2 7 2 3" xfId="11285"/>
    <cellStyle name="Normal 3 4 3 2 7 2 3 2" xfId="11286"/>
    <cellStyle name="Normal 3 4 3 2 7 2 3 2 2" xfId="28221"/>
    <cellStyle name="Normal 3 4 3 2 7 2 3 2 2 2" xfId="58133"/>
    <cellStyle name="Normal 3 4 3 2 7 2 3 2 3" xfId="41200"/>
    <cellStyle name="Normal 3 4 3 2 7 2 3 3" xfId="20743"/>
    <cellStyle name="Normal 3 4 3 2 7 2 3 3 2" xfId="50655"/>
    <cellStyle name="Normal 3 4 3 2 7 2 3 4" xfId="41199"/>
    <cellStyle name="Normal 3 4 3 2 7 2 4" xfId="11287"/>
    <cellStyle name="Normal 3 4 3 2 7 2 4 2" xfId="28218"/>
    <cellStyle name="Normal 3 4 3 2 7 2 4 2 2" xfId="58130"/>
    <cellStyle name="Normal 3 4 3 2 7 2 4 3" xfId="41201"/>
    <cellStyle name="Normal 3 4 3 2 7 2 5" xfId="20740"/>
    <cellStyle name="Normal 3 4 3 2 7 2 5 2" xfId="50652"/>
    <cellStyle name="Normal 3 4 3 2 7 2 6" xfId="41194"/>
    <cellStyle name="Normal 3 4 3 2 7 3" xfId="11288"/>
    <cellStyle name="Normal 3 4 3 2 7 3 2" xfId="11289"/>
    <cellStyle name="Normal 3 4 3 2 7 3 2 2" xfId="11290"/>
    <cellStyle name="Normal 3 4 3 2 7 3 2 2 2" xfId="28223"/>
    <cellStyle name="Normal 3 4 3 2 7 3 2 2 2 2" xfId="58135"/>
    <cellStyle name="Normal 3 4 3 2 7 3 2 2 3" xfId="41204"/>
    <cellStyle name="Normal 3 4 3 2 7 3 2 3" xfId="20745"/>
    <cellStyle name="Normal 3 4 3 2 7 3 2 3 2" xfId="50657"/>
    <cellStyle name="Normal 3 4 3 2 7 3 2 4" xfId="41203"/>
    <cellStyle name="Normal 3 4 3 2 7 3 3" xfId="11291"/>
    <cellStyle name="Normal 3 4 3 2 7 3 3 2" xfId="28222"/>
    <cellStyle name="Normal 3 4 3 2 7 3 3 2 2" xfId="58134"/>
    <cellStyle name="Normal 3 4 3 2 7 3 3 3" xfId="41205"/>
    <cellStyle name="Normal 3 4 3 2 7 3 4" xfId="20744"/>
    <cellStyle name="Normal 3 4 3 2 7 3 4 2" xfId="50656"/>
    <cellStyle name="Normal 3 4 3 2 7 3 5" xfId="41202"/>
    <cellStyle name="Normal 3 4 3 2 7 4" xfId="11292"/>
    <cellStyle name="Normal 3 4 3 2 7 4 2" xfId="11293"/>
    <cellStyle name="Normal 3 4 3 2 7 4 2 2" xfId="28224"/>
    <cellStyle name="Normal 3 4 3 2 7 4 2 2 2" xfId="58136"/>
    <cellStyle name="Normal 3 4 3 2 7 4 2 3" xfId="41207"/>
    <cellStyle name="Normal 3 4 3 2 7 4 3" xfId="20746"/>
    <cellStyle name="Normal 3 4 3 2 7 4 3 2" xfId="50658"/>
    <cellStyle name="Normal 3 4 3 2 7 4 4" xfId="41206"/>
    <cellStyle name="Normal 3 4 3 2 7 5" xfId="11294"/>
    <cellStyle name="Normal 3 4 3 2 7 5 2" xfId="23088"/>
    <cellStyle name="Normal 3 4 3 2 7 5 2 2" xfId="53000"/>
    <cellStyle name="Normal 3 4 3 2 7 5 3" xfId="41208"/>
    <cellStyle name="Normal 3 4 3 2 7 6" xfId="15610"/>
    <cellStyle name="Normal 3 4 3 2 7 6 2" xfId="45522"/>
    <cellStyle name="Normal 3 4 3 2 7 7" xfId="30566"/>
    <cellStyle name="Normal 3 4 3 2 8" xfId="11295"/>
    <cellStyle name="Normal 3 4 3 2 8 2" xfId="11296"/>
    <cellStyle name="Normal 3 4 3 2 8 2 2" xfId="11297"/>
    <cellStyle name="Normal 3 4 3 2 8 2 2 2" xfId="11298"/>
    <cellStyle name="Normal 3 4 3 2 8 2 2 2 2" xfId="11299"/>
    <cellStyle name="Normal 3 4 3 2 8 2 2 2 2 2" xfId="28228"/>
    <cellStyle name="Normal 3 4 3 2 8 2 2 2 2 2 2" xfId="58140"/>
    <cellStyle name="Normal 3 4 3 2 8 2 2 2 2 3" xfId="41213"/>
    <cellStyle name="Normal 3 4 3 2 8 2 2 2 3" xfId="20750"/>
    <cellStyle name="Normal 3 4 3 2 8 2 2 2 3 2" xfId="50662"/>
    <cellStyle name="Normal 3 4 3 2 8 2 2 2 4" xfId="41212"/>
    <cellStyle name="Normal 3 4 3 2 8 2 2 3" xfId="11300"/>
    <cellStyle name="Normal 3 4 3 2 8 2 2 3 2" xfId="28227"/>
    <cellStyle name="Normal 3 4 3 2 8 2 2 3 2 2" xfId="58139"/>
    <cellStyle name="Normal 3 4 3 2 8 2 2 3 3" xfId="41214"/>
    <cellStyle name="Normal 3 4 3 2 8 2 2 4" xfId="20749"/>
    <cellStyle name="Normal 3 4 3 2 8 2 2 4 2" xfId="50661"/>
    <cellStyle name="Normal 3 4 3 2 8 2 2 5" xfId="41211"/>
    <cellStyle name="Normal 3 4 3 2 8 2 3" xfId="11301"/>
    <cellStyle name="Normal 3 4 3 2 8 2 3 2" xfId="11302"/>
    <cellStyle name="Normal 3 4 3 2 8 2 3 2 2" xfId="28229"/>
    <cellStyle name="Normal 3 4 3 2 8 2 3 2 2 2" xfId="58141"/>
    <cellStyle name="Normal 3 4 3 2 8 2 3 2 3" xfId="41216"/>
    <cellStyle name="Normal 3 4 3 2 8 2 3 3" xfId="20751"/>
    <cellStyle name="Normal 3 4 3 2 8 2 3 3 2" xfId="50663"/>
    <cellStyle name="Normal 3 4 3 2 8 2 3 4" xfId="41215"/>
    <cellStyle name="Normal 3 4 3 2 8 2 4" xfId="11303"/>
    <cellStyle name="Normal 3 4 3 2 8 2 4 2" xfId="28226"/>
    <cellStyle name="Normal 3 4 3 2 8 2 4 2 2" xfId="58138"/>
    <cellStyle name="Normal 3 4 3 2 8 2 4 3" xfId="41217"/>
    <cellStyle name="Normal 3 4 3 2 8 2 5" xfId="20748"/>
    <cellStyle name="Normal 3 4 3 2 8 2 5 2" xfId="50660"/>
    <cellStyle name="Normal 3 4 3 2 8 2 6" xfId="41210"/>
    <cellStyle name="Normal 3 4 3 2 8 3" xfId="11304"/>
    <cellStyle name="Normal 3 4 3 2 8 3 2" xfId="11305"/>
    <cellStyle name="Normal 3 4 3 2 8 3 2 2" xfId="11306"/>
    <cellStyle name="Normal 3 4 3 2 8 3 2 2 2" xfId="28231"/>
    <cellStyle name="Normal 3 4 3 2 8 3 2 2 2 2" xfId="58143"/>
    <cellStyle name="Normal 3 4 3 2 8 3 2 2 3" xfId="41220"/>
    <cellStyle name="Normal 3 4 3 2 8 3 2 3" xfId="20753"/>
    <cellStyle name="Normal 3 4 3 2 8 3 2 3 2" xfId="50665"/>
    <cellStyle name="Normal 3 4 3 2 8 3 2 4" xfId="41219"/>
    <cellStyle name="Normal 3 4 3 2 8 3 3" xfId="11307"/>
    <cellStyle name="Normal 3 4 3 2 8 3 3 2" xfId="28230"/>
    <cellStyle name="Normal 3 4 3 2 8 3 3 2 2" xfId="58142"/>
    <cellStyle name="Normal 3 4 3 2 8 3 3 3" xfId="41221"/>
    <cellStyle name="Normal 3 4 3 2 8 3 4" xfId="20752"/>
    <cellStyle name="Normal 3 4 3 2 8 3 4 2" xfId="50664"/>
    <cellStyle name="Normal 3 4 3 2 8 3 5" xfId="41218"/>
    <cellStyle name="Normal 3 4 3 2 8 4" xfId="11308"/>
    <cellStyle name="Normal 3 4 3 2 8 4 2" xfId="11309"/>
    <cellStyle name="Normal 3 4 3 2 8 4 2 2" xfId="28232"/>
    <cellStyle name="Normal 3 4 3 2 8 4 2 2 2" xfId="58144"/>
    <cellStyle name="Normal 3 4 3 2 8 4 2 3" xfId="41223"/>
    <cellStyle name="Normal 3 4 3 2 8 4 3" xfId="20754"/>
    <cellStyle name="Normal 3 4 3 2 8 4 3 2" xfId="50666"/>
    <cellStyle name="Normal 3 4 3 2 8 4 4" xfId="41222"/>
    <cellStyle name="Normal 3 4 3 2 8 5" xfId="11310"/>
    <cellStyle name="Normal 3 4 3 2 8 5 2" xfId="28225"/>
    <cellStyle name="Normal 3 4 3 2 8 5 2 2" xfId="58137"/>
    <cellStyle name="Normal 3 4 3 2 8 5 3" xfId="41224"/>
    <cellStyle name="Normal 3 4 3 2 8 6" xfId="20747"/>
    <cellStyle name="Normal 3 4 3 2 8 6 2" xfId="50659"/>
    <cellStyle name="Normal 3 4 3 2 8 7" xfId="41209"/>
    <cellStyle name="Normal 3 4 3 2 9" xfId="11311"/>
    <cellStyle name="Normal 3 4 3 2 9 2" xfId="11312"/>
    <cellStyle name="Normal 3 4 3 2 9 2 2" xfId="11313"/>
    <cellStyle name="Normal 3 4 3 2 9 2 2 2" xfId="11314"/>
    <cellStyle name="Normal 3 4 3 2 9 2 2 2 2" xfId="28235"/>
    <cellStyle name="Normal 3 4 3 2 9 2 2 2 2 2" xfId="58147"/>
    <cellStyle name="Normal 3 4 3 2 9 2 2 2 3" xfId="41228"/>
    <cellStyle name="Normal 3 4 3 2 9 2 2 3" xfId="20757"/>
    <cellStyle name="Normal 3 4 3 2 9 2 2 3 2" xfId="50669"/>
    <cellStyle name="Normal 3 4 3 2 9 2 2 4" xfId="41227"/>
    <cellStyle name="Normal 3 4 3 2 9 2 3" xfId="11315"/>
    <cellStyle name="Normal 3 4 3 2 9 2 3 2" xfId="28234"/>
    <cellStyle name="Normal 3 4 3 2 9 2 3 2 2" xfId="58146"/>
    <cellStyle name="Normal 3 4 3 2 9 2 3 3" xfId="41229"/>
    <cellStyle name="Normal 3 4 3 2 9 2 4" xfId="20756"/>
    <cellStyle name="Normal 3 4 3 2 9 2 4 2" xfId="50668"/>
    <cellStyle name="Normal 3 4 3 2 9 2 5" xfId="41226"/>
    <cellStyle name="Normal 3 4 3 2 9 3" xfId="11316"/>
    <cellStyle name="Normal 3 4 3 2 9 3 2" xfId="11317"/>
    <cellStyle name="Normal 3 4 3 2 9 3 2 2" xfId="28236"/>
    <cellStyle name="Normal 3 4 3 2 9 3 2 2 2" xfId="58148"/>
    <cellStyle name="Normal 3 4 3 2 9 3 2 3" xfId="41231"/>
    <cellStyle name="Normal 3 4 3 2 9 3 3" xfId="20758"/>
    <cellStyle name="Normal 3 4 3 2 9 3 3 2" xfId="50670"/>
    <cellStyle name="Normal 3 4 3 2 9 3 4" xfId="41230"/>
    <cellStyle name="Normal 3 4 3 2 9 4" xfId="11318"/>
    <cellStyle name="Normal 3 4 3 2 9 4 2" xfId="28233"/>
    <cellStyle name="Normal 3 4 3 2 9 4 2 2" xfId="58145"/>
    <cellStyle name="Normal 3 4 3 2 9 4 3" xfId="41232"/>
    <cellStyle name="Normal 3 4 3 2 9 5" xfId="20755"/>
    <cellStyle name="Normal 3 4 3 2 9 5 2" xfId="50667"/>
    <cellStyle name="Normal 3 4 3 2 9 6" xfId="41225"/>
    <cellStyle name="Normal 3 4 3 3" xfId="161"/>
    <cellStyle name="Normal 3 4 3 3 10" xfId="11319"/>
    <cellStyle name="Normal 3 4 3 3 10 2" xfId="11320"/>
    <cellStyle name="Normal 3 4 3 3 10 2 2" xfId="28237"/>
    <cellStyle name="Normal 3 4 3 3 10 2 2 2" xfId="58149"/>
    <cellStyle name="Normal 3 4 3 3 10 2 3" xfId="41234"/>
    <cellStyle name="Normal 3 4 3 3 10 3" xfId="20759"/>
    <cellStyle name="Normal 3 4 3 3 10 3 2" xfId="50671"/>
    <cellStyle name="Normal 3 4 3 3 10 4" xfId="41233"/>
    <cellStyle name="Normal 3 4 3 3 11" xfId="11321"/>
    <cellStyle name="Normal 3 4 3 3 11 2" xfId="22625"/>
    <cellStyle name="Normal 3 4 3 3 11 2 2" xfId="52537"/>
    <cellStyle name="Normal 3 4 3 3 11 3" xfId="41235"/>
    <cellStyle name="Normal 3 4 3 3 12" xfId="15147"/>
    <cellStyle name="Normal 3 4 3 3 12 2" xfId="45059"/>
    <cellStyle name="Normal 3 4 3 3 13" xfId="30103"/>
    <cellStyle name="Normal 3 4 3 3 14" xfId="60019"/>
    <cellStyle name="Normal 3 4 3 3 2" xfId="414"/>
    <cellStyle name="Normal 3 4 3 3 2 2" xfId="11322"/>
    <cellStyle name="Normal 3 4 3 3 2 2 2" xfId="11323"/>
    <cellStyle name="Normal 3 4 3 3 2 2 2 2" xfId="11324"/>
    <cellStyle name="Normal 3 4 3 3 2 2 2 2 2" xfId="11325"/>
    <cellStyle name="Normal 3 4 3 3 2 2 2 2 2 2" xfId="28240"/>
    <cellStyle name="Normal 3 4 3 3 2 2 2 2 2 2 2" xfId="58152"/>
    <cellStyle name="Normal 3 4 3 3 2 2 2 2 2 3" xfId="41239"/>
    <cellStyle name="Normal 3 4 3 3 2 2 2 2 3" xfId="20762"/>
    <cellStyle name="Normal 3 4 3 3 2 2 2 2 3 2" xfId="50674"/>
    <cellStyle name="Normal 3 4 3 3 2 2 2 2 4" xfId="41238"/>
    <cellStyle name="Normal 3 4 3 3 2 2 2 3" xfId="11326"/>
    <cellStyle name="Normal 3 4 3 3 2 2 2 3 2" xfId="28239"/>
    <cellStyle name="Normal 3 4 3 3 2 2 2 3 2 2" xfId="58151"/>
    <cellStyle name="Normal 3 4 3 3 2 2 2 3 3" xfId="41240"/>
    <cellStyle name="Normal 3 4 3 3 2 2 2 4" xfId="20761"/>
    <cellStyle name="Normal 3 4 3 3 2 2 2 4 2" xfId="50673"/>
    <cellStyle name="Normal 3 4 3 3 2 2 2 5" xfId="41237"/>
    <cellStyle name="Normal 3 4 3 3 2 2 3" xfId="11327"/>
    <cellStyle name="Normal 3 4 3 3 2 2 3 2" xfId="11328"/>
    <cellStyle name="Normal 3 4 3 3 2 2 3 2 2" xfId="28241"/>
    <cellStyle name="Normal 3 4 3 3 2 2 3 2 2 2" xfId="58153"/>
    <cellStyle name="Normal 3 4 3 3 2 2 3 2 3" xfId="41242"/>
    <cellStyle name="Normal 3 4 3 3 2 2 3 3" xfId="20763"/>
    <cellStyle name="Normal 3 4 3 3 2 2 3 3 2" xfId="50675"/>
    <cellStyle name="Normal 3 4 3 3 2 2 3 4" xfId="41241"/>
    <cellStyle name="Normal 3 4 3 3 2 2 4" xfId="11329"/>
    <cellStyle name="Normal 3 4 3 3 2 2 4 2" xfId="28238"/>
    <cellStyle name="Normal 3 4 3 3 2 2 4 2 2" xfId="58150"/>
    <cellStyle name="Normal 3 4 3 3 2 2 4 3" xfId="41243"/>
    <cellStyle name="Normal 3 4 3 3 2 2 5" xfId="20760"/>
    <cellStyle name="Normal 3 4 3 3 2 2 5 2" xfId="50672"/>
    <cellStyle name="Normal 3 4 3 3 2 2 6" xfId="41236"/>
    <cellStyle name="Normal 3 4 3 3 2 3" xfId="11330"/>
    <cellStyle name="Normal 3 4 3 3 2 3 2" xfId="11331"/>
    <cellStyle name="Normal 3 4 3 3 2 3 2 2" xfId="11332"/>
    <cellStyle name="Normal 3 4 3 3 2 3 2 2 2" xfId="11333"/>
    <cellStyle name="Normal 3 4 3 3 2 3 2 2 2 2" xfId="28244"/>
    <cellStyle name="Normal 3 4 3 3 2 3 2 2 2 2 2" xfId="58156"/>
    <cellStyle name="Normal 3 4 3 3 2 3 2 2 2 3" xfId="41247"/>
    <cellStyle name="Normal 3 4 3 3 2 3 2 2 3" xfId="20766"/>
    <cellStyle name="Normal 3 4 3 3 2 3 2 2 3 2" xfId="50678"/>
    <cellStyle name="Normal 3 4 3 3 2 3 2 2 4" xfId="41246"/>
    <cellStyle name="Normal 3 4 3 3 2 3 2 3" xfId="11334"/>
    <cellStyle name="Normal 3 4 3 3 2 3 2 3 2" xfId="28243"/>
    <cellStyle name="Normal 3 4 3 3 2 3 2 3 2 2" xfId="58155"/>
    <cellStyle name="Normal 3 4 3 3 2 3 2 3 3" xfId="41248"/>
    <cellStyle name="Normal 3 4 3 3 2 3 2 4" xfId="20765"/>
    <cellStyle name="Normal 3 4 3 3 2 3 2 4 2" xfId="50677"/>
    <cellStyle name="Normal 3 4 3 3 2 3 2 5" xfId="41245"/>
    <cellStyle name="Normal 3 4 3 3 2 3 3" xfId="11335"/>
    <cellStyle name="Normal 3 4 3 3 2 3 3 2" xfId="11336"/>
    <cellStyle name="Normal 3 4 3 3 2 3 3 2 2" xfId="28245"/>
    <cellStyle name="Normal 3 4 3 3 2 3 3 2 2 2" xfId="58157"/>
    <cellStyle name="Normal 3 4 3 3 2 3 3 2 3" xfId="41250"/>
    <cellStyle name="Normal 3 4 3 3 2 3 3 3" xfId="20767"/>
    <cellStyle name="Normal 3 4 3 3 2 3 3 3 2" xfId="50679"/>
    <cellStyle name="Normal 3 4 3 3 2 3 3 4" xfId="41249"/>
    <cellStyle name="Normal 3 4 3 3 2 3 4" xfId="11337"/>
    <cellStyle name="Normal 3 4 3 3 2 3 4 2" xfId="28242"/>
    <cellStyle name="Normal 3 4 3 3 2 3 4 2 2" xfId="58154"/>
    <cellStyle name="Normal 3 4 3 3 2 3 4 3" xfId="41251"/>
    <cellStyle name="Normal 3 4 3 3 2 3 5" xfId="20764"/>
    <cellStyle name="Normal 3 4 3 3 2 3 5 2" xfId="50676"/>
    <cellStyle name="Normal 3 4 3 3 2 3 6" xfId="41244"/>
    <cellStyle name="Normal 3 4 3 3 2 4" xfId="11338"/>
    <cellStyle name="Normal 3 4 3 3 2 4 2" xfId="11339"/>
    <cellStyle name="Normal 3 4 3 3 2 4 2 2" xfId="11340"/>
    <cellStyle name="Normal 3 4 3 3 2 4 2 2 2" xfId="28247"/>
    <cellStyle name="Normal 3 4 3 3 2 4 2 2 2 2" xfId="58159"/>
    <cellStyle name="Normal 3 4 3 3 2 4 2 2 3" xfId="41254"/>
    <cellStyle name="Normal 3 4 3 3 2 4 2 3" xfId="20769"/>
    <cellStyle name="Normal 3 4 3 3 2 4 2 3 2" xfId="50681"/>
    <cellStyle name="Normal 3 4 3 3 2 4 2 4" xfId="41253"/>
    <cellStyle name="Normal 3 4 3 3 2 4 3" xfId="11341"/>
    <cellStyle name="Normal 3 4 3 3 2 4 3 2" xfId="28246"/>
    <cellStyle name="Normal 3 4 3 3 2 4 3 2 2" xfId="58158"/>
    <cellStyle name="Normal 3 4 3 3 2 4 3 3" xfId="41255"/>
    <cellStyle name="Normal 3 4 3 3 2 4 4" xfId="20768"/>
    <cellStyle name="Normal 3 4 3 3 2 4 4 2" xfId="50680"/>
    <cellStyle name="Normal 3 4 3 3 2 4 5" xfId="41252"/>
    <cellStyle name="Normal 3 4 3 3 2 5" xfId="11342"/>
    <cellStyle name="Normal 3 4 3 3 2 5 2" xfId="11343"/>
    <cellStyle name="Normal 3 4 3 3 2 5 2 2" xfId="28248"/>
    <cellStyle name="Normal 3 4 3 3 2 5 2 2 2" xfId="58160"/>
    <cellStyle name="Normal 3 4 3 3 2 5 2 3" xfId="41257"/>
    <cellStyle name="Normal 3 4 3 3 2 5 3" xfId="20770"/>
    <cellStyle name="Normal 3 4 3 3 2 5 3 2" xfId="50682"/>
    <cellStyle name="Normal 3 4 3 3 2 5 4" xfId="41256"/>
    <cellStyle name="Normal 3 4 3 3 2 6" xfId="11344"/>
    <cellStyle name="Normal 3 4 3 3 2 6 2" xfId="22877"/>
    <cellStyle name="Normal 3 4 3 3 2 6 2 2" xfId="52789"/>
    <cellStyle name="Normal 3 4 3 3 2 6 3" xfId="41258"/>
    <cellStyle name="Normal 3 4 3 3 2 7" xfId="15399"/>
    <cellStyle name="Normal 3 4 3 3 2 7 2" xfId="45311"/>
    <cellStyle name="Normal 3 4 3 3 2 8" xfId="30355"/>
    <cellStyle name="Normal 3 4 3 3 3" xfId="292"/>
    <cellStyle name="Normal 3 4 3 3 3 2" xfId="11345"/>
    <cellStyle name="Normal 3 4 3 3 3 2 2" xfId="11346"/>
    <cellStyle name="Normal 3 4 3 3 3 2 2 2" xfId="11347"/>
    <cellStyle name="Normal 3 4 3 3 3 2 2 2 2" xfId="11348"/>
    <cellStyle name="Normal 3 4 3 3 3 2 2 2 2 2" xfId="28251"/>
    <cellStyle name="Normal 3 4 3 3 3 2 2 2 2 2 2" xfId="58163"/>
    <cellStyle name="Normal 3 4 3 3 3 2 2 2 2 3" xfId="41262"/>
    <cellStyle name="Normal 3 4 3 3 3 2 2 2 3" xfId="20773"/>
    <cellStyle name="Normal 3 4 3 3 3 2 2 2 3 2" xfId="50685"/>
    <cellStyle name="Normal 3 4 3 3 3 2 2 2 4" xfId="41261"/>
    <cellStyle name="Normal 3 4 3 3 3 2 2 3" xfId="11349"/>
    <cellStyle name="Normal 3 4 3 3 3 2 2 3 2" xfId="28250"/>
    <cellStyle name="Normal 3 4 3 3 3 2 2 3 2 2" xfId="58162"/>
    <cellStyle name="Normal 3 4 3 3 3 2 2 3 3" xfId="41263"/>
    <cellStyle name="Normal 3 4 3 3 3 2 2 4" xfId="20772"/>
    <cellStyle name="Normal 3 4 3 3 3 2 2 4 2" xfId="50684"/>
    <cellStyle name="Normal 3 4 3 3 3 2 2 5" xfId="41260"/>
    <cellStyle name="Normal 3 4 3 3 3 2 3" xfId="11350"/>
    <cellStyle name="Normal 3 4 3 3 3 2 3 2" xfId="11351"/>
    <cellStyle name="Normal 3 4 3 3 3 2 3 2 2" xfId="28252"/>
    <cellStyle name="Normal 3 4 3 3 3 2 3 2 2 2" xfId="58164"/>
    <cellStyle name="Normal 3 4 3 3 3 2 3 2 3" xfId="41265"/>
    <cellStyle name="Normal 3 4 3 3 3 2 3 3" xfId="20774"/>
    <cellStyle name="Normal 3 4 3 3 3 2 3 3 2" xfId="50686"/>
    <cellStyle name="Normal 3 4 3 3 3 2 3 4" xfId="41264"/>
    <cellStyle name="Normal 3 4 3 3 3 2 4" xfId="11352"/>
    <cellStyle name="Normal 3 4 3 3 3 2 4 2" xfId="28249"/>
    <cellStyle name="Normal 3 4 3 3 3 2 4 2 2" xfId="58161"/>
    <cellStyle name="Normal 3 4 3 3 3 2 4 3" xfId="41266"/>
    <cellStyle name="Normal 3 4 3 3 3 2 5" xfId="20771"/>
    <cellStyle name="Normal 3 4 3 3 3 2 5 2" xfId="50683"/>
    <cellStyle name="Normal 3 4 3 3 3 2 6" xfId="41259"/>
    <cellStyle name="Normal 3 4 3 3 3 3" xfId="11353"/>
    <cellStyle name="Normal 3 4 3 3 3 3 2" xfId="11354"/>
    <cellStyle name="Normal 3 4 3 3 3 3 2 2" xfId="11355"/>
    <cellStyle name="Normal 3 4 3 3 3 3 2 2 2" xfId="11356"/>
    <cellStyle name="Normal 3 4 3 3 3 3 2 2 2 2" xfId="28255"/>
    <cellStyle name="Normal 3 4 3 3 3 3 2 2 2 2 2" xfId="58167"/>
    <cellStyle name="Normal 3 4 3 3 3 3 2 2 2 3" xfId="41270"/>
    <cellStyle name="Normal 3 4 3 3 3 3 2 2 3" xfId="20777"/>
    <cellStyle name="Normal 3 4 3 3 3 3 2 2 3 2" xfId="50689"/>
    <cellStyle name="Normal 3 4 3 3 3 3 2 2 4" xfId="41269"/>
    <cellStyle name="Normal 3 4 3 3 3 3 2 3" xfId="11357"/>
    <cellStyle name="Normal 3 4 3 3 3 3 2 3 2" xfId="28254"/>
    <cellStyle name="Normal 3 4 3 3 3 3 2 3 2 2" xfId="58166"/>
    <cellStyle name="Normal 3 4 3 3 3 3 2 3 3" xfId="41271"/>
    <cellStyle name="Normal 3 4 3 3 3 3 2 4" xfId="20776"/>
    <cellStyle name="Normal 3 4 3 3 3 3 2 4 2" xfId="50688"/>
    <cellStyle name="Normal 3 4 3 3 3 3 2 5" xfId="41268"/>
    <cellStyle name="Normal 3 4 3 3 3 3 3" xfId="11358"/>
    <cellStyle name="Normal 3 4 3 3 3 3 3 2" xfId="11359"/>
    <cellStyle name="Normal 3 4 3 3 3 3 3 2 2" xfId="28256"/>
    <cellStyle name="Normal 3 4 3 3 3 3 3 2 2 2" xfId="58168"/>
    <cellStyle name="Normal 3 4 3 3 3 3 3 2 3" xfId="41273"/>
    <cellStyle name="Normal 3 4 3 3 3 3 3 3" xfId="20778"/>
    <cellStyle name="Normal 3 4 3 3 3 3 3 3 2" xfId="50690"/>
    <cellStyle name="Normal 3 4 3 3 3 3 3 4" xfId="41272"/>
    <cellStyle name="Normal 3 4 3 3 3 3 4" xfId="11360"/>
    <cellStyle name="Normal 3 4 3 3 3 3 4 2" xfId="28253"/>
    <cellStyle name="Normal 3 4 3 3 3 3 4 2 2" xfId="58165"/>
    <cellStyle name="Normal 3 4 3 3 3 3 4 3" xfId="41274"/>
    <cellStyle name="Normal 3 4 3 3 3 3 5" xfId="20775"/>
    <cellStyle name="Normal 3 4 3 3 3 3 5 2" xfId="50687"/>
    <cellStyle name="Normal 3 4 3 3 3 3 6" xfId="41267"/>
    <cellStyle name="Normal 3 4 3 3 3 4" xfId="11361"/>
    <cellStyle name="Normal 3 4 3 3 3 4 2" xfId="11362"/>
    <cellStyle name="Normal 3 4 3 3 3 4 2 2" xfId="11363"/>
    <cellStyle name="Normal 3 4 3 3 3 4 2 2 2" xfId="28258"/>
    <cellStyle name="Normal 3 4 3 3 3 4 2 2 2 2" xfId="58170"/>
    <cellStyle name="Normal 3 4 3 3 3 4 2 2 3" xfId="41277"/>
    <cellStyle name="Normal 3 4 3 3 3 4 2 3" xfId="20780"/>
    <cellStyle name="Normal 3 4 3 3 3 4 2 3 2" xfId="50692"/>
    <cellStyle name="Normal 3 4 3 3 3 4 2 4" xfId="41276"/>
    <cellStyle name="Normal 3 4 3 3 3 4 3" xfId="11364"/>
    <cellStyle name="Normal 3 4 3 3 3 4 3 2" xfId="28257"/>
    <cellStyle name="Normal 3 4 3 3 3 4 3 2 2" xfId="58169"/>
    <cellStyle name="Normal 3 4 3 3 3 4 3 3" xfId="41278"/>
    <cellStyle name="Normal 3 4 3 3 3 4 4" xfId="20779"/>
    <cellStyle name="Normal 3 4 3 3 3 4 4 2" xfId="50691"/>
    <cellStyle name="Normal 3 4 3 3 3 4 5" xfId="41275"/>
    <cellStyle name="Normal 3 4 3 3 3 5" xfId="11365"/>
    <cellStyle name="Normal 3 4 3 3 3 5 2" xfId="11366"/>
    <cellStyle name="Normal 3 4 3 3 3 5 2 2" xfId="28259"/>
    <cellStyle name="Normal 3 4 3 3 3 5 2 2 2" xfId="58171"/>
    <cellStyle name="Normal 3 4 3 3 3 5 2 3" xfId="41280"/>
    <cellStyle name="Normal 3 4 3 3 3 5 3" xfId="20781"/>
    <cellStyle name="Normal 3 4 3 3 3 5 3 2" xfId="50693"/>
    <cellStyle name="Normal 3 4 3 3 3 5 4" xfId="41279"/>
    <cellStyle name="Normal 3 4 3 3 3 6" xfId="11367"/>
    <cellStyle name="Normal 3 4 3 3 3 6 2" xfId="22756"/>
    <cellStyle name="Normal 3 4 3 3 3 6 2 2" xfId="52668"/>
    <cellStyle name="Normal 3 4 3 3 3 6 3" xfId="41281"/>
    <cellStyle name="Normal 3 4 3 3 3 7" xfId="15278"/>
    <cellStyle name="Normal 3 4 3 3 3 7 2" xfId="45190"/>
    <cellStyle name="Normal 3 4 3 3 3 8" xfId="30234"/>
    <cellStyle name="Normal 3 4 3 3 4" xfId="539"/>
    <cellStyle name="Normal 3 4 3 3 4 2" xfId="11368"/>
    <cellStyle name="Normal 3 4 3 3 4 2 2" xfId="11369"/>
    <cellStyle name="Normal 3 4 3 3 4 2 2 2" xfId="11370"/>
    <cellStyle name="Normal 3 4 3 3 4 2 2 2 2" xfId="11371"/>
    <cellStyle name="Normal 3 4 3 3 4 2 2 2 2 2" xfId="28262"/>
    <cellStyle name="Normal 3 4 3 3 4 2 2 2 2 2 2" xfId="58174"/>
    <cellStyle name="Normal 3 4 3 3 4 2 2 2 2 3" xfId="41285"/>
    <cellStyle name="Normal 3 4 3 3 4 2 2 2 3" xfId="20784"/>
    <cellStyle name="Normal 3 4 3 3 4 2 2 2 3 2" xfId="50696"/>
    <cellStyle name="Normal 3 4 3 3 4 2 2 2 4" xfId="41284"/>
    <cellStyle name="Normal 3 4 3 3 4 2 2 3" xfId="11372"/>
    <cellStyle name="Normal 3 4 3 3 4 2 2 3 2" xfId="28261"/>
    <cellStyle name="Normal 3 4 3 3 4 2 2 3 2 2" xfId="58173"/>
    <cellStyle name="Normal 3 4 3 3 4 2 2 3 3" xfId="41286"/>
    <cellStyle name="Normal 3 4 3 3 4 2 2 4" xfId="20783"/>
    <cellStyle name="Normal 3 4 3 3 4 2 2 4 2" xfId="50695"/>
    <cellStyle name="Normal 3 4 3 3 4 2 2 5" xfId="41283"/>
    <cellStyle name="Normal 3 4 3 3 4 2 3" xfId="11373"/>
    <cellStyle name="Normal 3 4 3 3 4 2 3 2" xfId="11374"/>
    <cellStyle name="Normal 3 4 3 3 4 2 3 2 2" xfId="28263"/>
    <cellStyle name="Normal 3 4 3 3 4 2 3 2 2 2" xfId="58175"/>
    <cellStyle name="Normal 3 4 3 3 4 2 3 2 3" xfId="41288"/>
    <cellStyle name="Normal 3 4 3 3 4 2 3 3" xfId="20785"/>
    <cellStyle name="Normal 3 4 3 3 4 2 3 3 2" xfId="50697"/>
    <cellStyle name="Normal 3 4 3 3 4 2 3 4" xfId="41287"/>
    <cellStyle name="Normal 3 4 3 3 4 2 4" xfId="11375"/>
    <cellStyle name="Normal 3 4 3 3 4 2 4 2" xfId="28260"/>
    <cellStyle name="Normal 3 4 3 3 4 2 4 2 2" xfId="58172"/>
    <cellStyle name="Normal 3 4 3 3 4 2 4 3" xfId="41289"/>
    <cellStyle name="Normal 3 4 3 3 4 2 5" xfId="20782"/>
    <cellStyle name="Normal 3 4 3 3 4 2 5 2" xfId="50694"/>
    <cellStyle name="Normal 3 4 3 3 4 2 6" xfId="41282"/>
    <cellStyle name="Normal 3 4 3 3 4 3" xfId="11376"/>
    <cellStyle name="Normal 3 4 3 3 4 3 2" xfId="11377"/>
    <cellStyle name="Normal 3 4 3 3 4 3 2 2" xfId="11378"/>
    <cellStyle name="Normal 3 4 3 3 4 3 2 2 2" xfId="28265"/>
    <cellStyle name="Normal 3 4 3 3 4 3 2 2 2 2" xfId="58177"/>
    <cellStyle name="Normal 3 4 3 3 4 3 2 2 3" xfId="41292"/>
    <cellStyle name="Normal 3 4 3 3 4 3 2 3" xfId="20787"/>
    <cellStyle name="Normal 3 4 3 3 4 3 2 3 2" xfId="50699"/>
    <cellStyle name="Normal 3 4 3 3 4 3 2 4" xfId="41291"/>
    <cellStyle name="Normal 3 4 3 3 4 3 3" xfId="11379"/>
    <cellStyle name="Normal 3 4 3 3 4 3 3 2" xfId="28264"/>
    <cellStyle name="Normal 3 4 3 3 4 3 3 2 2" xfId="58176"/>
    <cellStyle name="Normal 3 4 3 3 4 3 3 3" xfId="41293"/>
    <cellStyle name="Normal 3 4 3 3 4 3 4" xfId="20786"/>
    <cellStyle name="Normal 3 4 3 3 4 3 4 2" xfId="50698"/>
    <cellStyle name="Normal 3 4 3 3 4 3 5" xfId="41290"/>
    <cellStyle name="Normal 3 4 3 3 4 4" xfId="11380"/>
    <cellStyle name="Normal 3 4 3 3 4 4 2" xfId="11381"/>
    <cellStyle name="Normal 3 4 3 3 4 4 2 2" xfId="28266"/>
    <cellStyle name="Normal 3 4 3 3 4 4 2 2 2" xfId="58178"/>
    <cellStyle name="Normal 3 4 3 3 4 4 2 3" xfId="41295"/>
    <cellStyle name="Normal 3 4 3 3 4 4 3" xfId="20788"/>
    <cellStyle name="Normal 3 4 3 3 4 4 3 2" xfId="50700"/>
    <cellStyle name="Normal 3 4 3 3 4 4 4" xfId="41294"/>
    <cellStyle name="Normal 3 4 3 3 4 5" xfId="11382"/>
    <cellStyle name="Normal 3 4 3 3 4 5 2" xfId="23002"/>
    <cellStyle name="Normal 3 4 3 3 4 5 2 2" xfId="52914"/>
    <cellStyle name="Normal 3 4 3 3 4 5 3" xfId="41296"/>
    <cellStyle name="Normal 3 4 3 3 4 6" xfId="15524"/>
    <cellStyle name="Normal 3 4 3 3 4 6 2" xfId="45436"/>
    <cellStyle name="Normal 3 4 3 3 4 7" xfId="30480"/>
    <cellStyle name="Normal 3 4 3 3 5" xfId="664"/>
    <cellStyle name="Normal 3 4 3 3 5 2" xfId="11383"/>
    <cellStyle name="Normal 3 4 3 3 5 2 2" xfId="11384"/>
    <cellStyle name="Normal 3 4 3 3 5 2 2 2" xfId="11385"/>
    <cellStyle name="Normal 3 4 3 3 5 2 2 2 2" xfId="11386"/>
    <cellStyle name="Normal 3 4 3 3 5 2 2 2 2 2" xfId="28269"/>
    <cellStyle name="Normal 3 4 3 3 5 2 2 2 2 2 2" xfId="58181"/>
    <cellStyle name="Normal 3 4 3 3 5 2 2 2 2 3" xfId="41300"/>
    <cellStyle name="Normal 3 4 3 3 5 2 2 2 3" xfId="20791"/>
    <cellStyle name="Normal 3 4 3 3 5 2 2 2 3 2" xfId="50703"/>
    <cellStyle name="Normal 3 4 3 3 5 2 2 2 4" xfId="41299"/>
    <cellStyle name="Normal 3 4 3 3 5 2 2 3" xfId="11387"/>
    <cellStyle name="Normal 3 4 3 3 5 2 2 3 2" xfId="28268"/>
    <cellStyle name="Normal 3 4 3 3 5 2 2 3 2 2" xfId="58180"/>
    <cellStyle name="Normal 3 4 3 3 5 2 2 3 3" xfId="41301"/>
    <cellStyle name="Normal 3 4 3 3 5 2 2 4" xfId="20790"/>
    <cellStyle name="Normal 3 4 3 3 5 2 2 4 2" xfId="50702"/>
    <cellStyle name="Normal 3 4 3 3 5 2 2 5" xfId="41298"/>
    <cellStyle name="Normal 3 4 3 3 5 2 3" xfId="11388"/>
    <cellStyle name="Normal 3 4 3 3 5 2 3 2" xfId="11389"/>
    <cellStyle name="Normal 3 4 3 3 5 2 3 2 2" xfId="28270"/>
    <cellStyle name="Normal 3 4 3 3 5 2 3 2 2 2" xfId="58182"/>
    <cellStyle name="Normal 3 4 3 3 5 2 3 2 3" xfId="41303"/>
    <cellStyle name="Normal 3 4 3 3 5 2 3 3" xfId="20792"/>
    <cellStyle name="Normal 3 4 3 3 5 2 3 3 2" xfId="50704"/>
    <cellStyle name="Normal 3 4 3 3 5 2 3 4" xfId="41302"/>
    <cellStyle name="Normal 3 4 3 3 5 2 4" xfId="11390"/>
    <cellStyle name="Normal 3 4 3 3 5 2 4 2" xfId="28267"/>
    <cellStyle name="Normal 3 4 3 3 5 2 4 2 2" xfId="58179"/>
    <cellStyle name="Normal 3 4 3 3 5 2 4 3" xfId="41304"/>
    <cellStyle name="Normal 3 4 3 3 5 2 5" xfId="20789"/>
    <cellStyle name="Normal 3 4 3 3 5 2 5 2" xfId="50701"/>
    <cellStyle name="Normal 3 4 3 3 5 2 6" xfId="41297"/>
    <cellStyle name="Normal 3 4 3 3 5 3" xfId="11391"/>
    <cellStyle name="Normal 3 4 3 3 5 3 2" xfId="11392"/>
    <cellStyle name="Normal 3 4 3 3 5 3 2 2" xfId="11393"/>
    <cellStyle name="Normal 3 4 3 3 5 3 2 2 2" xfId="28272"/>
    <cellStyle name="Normal 3 4 3 3 5 3 2 2 2 2" xfId="58184"/>
    <cellStyle name="Normal 3 4 3 3 5 3 2 2 3" xfId="41307"/>
    <cellStyle name="Normal 3 4 3 3 5 3 2 3" xfId="20794"/>
    <cellStyle name="Normal 3 4 3 3 5 3 2 3 2" xfId="50706"/>
    <cellStyle name="Normal 3 4 3 3 5 3 2 4" xfId="41306"/>
    <cellStyle name="Normal 3 4 3 3 5 3 3" xfId="11394"/>
    <cellStyle name="Normal 3 4 3 3 5 3 3 2" xfId="28271"/>
    <cellStyle name="Normal 3 4 3 3 5 3 3 2 2" xfId="58183"/>
    <cellStyle name="Normal 3 4 3 3 5 3 3 3" xfId="41308"/>
    <cellStyle name="Normal 3 4 3 3 5 3 4" xfId="20793"/>
    <cellStyle name="Normal 3 4 3 3 5 3 4 2" xfId="50705"/>
    <cellStyle name="Normal 3 4 3 3 5 3 5" xfId="41305"/>
    <cellStyle name="Normal 3 4 3 3 5 4" xfId="11395"/>
    <cellStyle name="Normal 3 4 3 3 5 4 2" xfId="11396"/>
    <cellStyle name="Normal 3 4 3 3 5 4 2 2" xfId="28273"/>
    <cellStyle name="Normal 3 4 3 3 5 4 2 2 2" xfId="58185"/>
    <cellStyle name="Normal 3 4 3 3 5 4 2 3" xfId="41310"/>
    <cellStyle name="Normal 3 4 3 3 5 4 3" xfId="20795"/>
    <cellStyle name="Normal 3 4 3 3 5 4 3 2" xfId="50707"/>
    <cellStyle name="Normal 3 4 3 3 5 4 4" xfId="41309"/>
    <cellStyle name="Normal 3 4 3 3 5 5" xfId="11397"/>
    <cellStyle name="Normal 3 4 3 3 5 5 2" xfId="23127"/>
    <cellStyle name="Normal 3 4 3 3 5 5 2 2" xfId="53039"/>
    <cellStyle name="Normal 3 4 3 3 5 5 3" xfId="41311"/>
    <cellStyle name="Normal 3 4 3 3 5 6" xfId="15649"/>
    <cellStyle name="Normal 3 4 3 3 5 6 2" xfId="45561"/>
    <cellStyle name="Normal 3 4 3 3 5 7" xfId="30605"/>
    <cellStyle name="Normal 3 4 3 3 6" xfId="11398"/>
    <cellStyle name="Normal 3 4 3 3 6 2" xfId="11399"/>
    <cellStyle name="Normal 3 4 3 3 6 2 2" xfId="11400"/>
    <cellStyle name="Normal 3 4 3 3 6 2 2 2" xfId="11401"/>
    <cellStyle name="Normal 3 4 3 3 6 2 2 2 2" xfId="11402"/>
    <cellStyle name="Normal 3 4 3 3 6 2 2 2 2 2" xfId="28277"/>
    <cellStyle name="Normal 3 4 3 3 6 2 2 2 2 2 2" xfId="58189"/>
    <cellStyle name="Normal 3 4 3 3 6 2 2 2 2 3" xfId="41316"/>
    <cellStyle name="Normal 3 4 3 3 6 2 2 2 3" xfId="20799"/>
    <cellStyle name="Normal 3 4 3 3 6 2 2 2 3 2" xfId="50711"/>
    <cellStyle name="Normal 3 4 3 3 6 2 2 2 4" xfId="41315"/>
    <cellStyle name="Normal 3 4 3 3 6 2 2 3" xfId="11403"/>
    <cellStyle name="Normal 3 4 3 3 6 2 2 3 2" xfId="28276"/>
    <cellStyle name="Normal 3 4 3 3 6 2 2 3 2 2" xfId="58188"/>
    <cellStyle name="Normal 3 4 3 3 6 2 2 3 3" xfId="41317"/>
    <cellStyle name="Normal 3 4 3 3 6 2 2 4" xfId="20798"/>
    <cellStyle name="Normal 3 4 3 3 6 2 2 4 2" xfId="50710"/>
    <cellStyle name="Normal 3 4 3 3 6 2 2 5" xfId="41314"/>
    <cellStyle name="Normal 3 4 3 3 6 2 3" xfId="11404"/>
    <cellStyle name="Normal 3 4 3 3 6 2 3 2" xfId="11405"/>
    <cellStyle name="Normal 3 4 3 3 6 2 3 2 2" xfId="28278"/>
    <cellStyle name="Normal 3 4 3 3 6 2 3 2 2 2" xfId="58190"/>
    <cellStyle name="Normal 3 4 3 3 6 2 3 2 3" xfId="41319"/>
    <cellStyle name="Normal 3 4 3 3 6 2 3 3" xfId="20800"/>
    <cellStyle name="Normal 3 4 3 3 6 2 3 3 2" xfId="50712"/>
    <cellStyle name="Normal 3 4 3 3 6 2 3 4" xfId="41318"/>
    <cellStyle name="Normal 3 4 3 3 6 2 4" xfId="11406"/>
    <cellStyle name="Normal 3 4 3 3 6 2 4 2" xfId="28275"/>
    <cellStyle name="Normal 3 4 3 3 6 2 4 2 2" xfId="58187"/>
    <cellStyle name="Normal 3 4 3 3 6 2 4 3" xfId="41320"/>
    <cellStyle name="Normal 3 4 3 3 6 2 5" xfId="20797"/>
    <cellStyle name="Normal 3 4 3 3 6 2 5 2" xfId="50709"/>
    <cellStyle name="Normal 3 4 3 3 6 2 6" xfId="41313"/>
    <cellStyle name="Normal 3 4 3 3 6 3" xfId="11407"/>
    <cellStyle name="Normal 3 4 3 3 6 3 2" xfId="11408"/>
    <cellStyle name="Normal 3 4 3 3 6 3 2 2" xfId="11409"/>
    <cellStyle name="Normal 3 4 3 3 6 3 2 2 2" xfId="28280"/>
    <cellStyle name="Normal 3 4 3 3 6 3 2 2 2 2" xfId="58192"/>
    <cellStyle name="Normal 3 4 3 3 6 3 2 2 3" xfId="41323"/>
    <cellStyle name="Normal 3 4 3 3 6 3 2 3" xfId="20802"/>
    <cellStyle name="Normal 3 4 3 3 6 3 2 3 2" xfId="50714"/>
    <cellStyle name="Normal 3 4 3 3 6 3 2 4" xfId="41322"/>
    <cellStyle name="Normal 3 4 3 3 6 3 3" xfId="11410"/>
    <cellStyle name="Normal 3 4 3 3 6 3 3 2" xfId="28279"/>
    <cellStyle name="Normal 3 4 3 3 6 3 3 2 2" xfId="58191"/>
    <cellStyle name="Normal 3 4 3 3 6 3 3 3" xfId="41324"/>
    <cellStyle name="Normal 3 4 3 3 6 3 4" xfId="20801"/>
    <cellStyle name="Normal 3 4 3 3 6 3 4 2" xfId="50713"/>
    <cellStyle name="Normal 3 4 3 3 6 3 5" xfId="41321"/>
    <cellStyle name="Normal 3 4 3 3 6 4" xfId="11411"/>
    <cellStyle name="Normal 3 4 3 3 6 4 2" xfId="11412"/>
    <cellStyle name="Normal 3 4 3 3 6 4 2 2" xfId="28281"/>
    <cellStyle name="Normal 3 4 3 3 6 4 2 2 2" xfId="58193"/>
    <cellStyle name="Normal 3 4 3 3 6 4 2 3" xfId="41326"/>
    <cellStyle name="Normal 3 4 3 3 6 4 3" xfId="20803"/>
    <cellStyle name="Normal 3 4 3 3 6 4 3 2" xfId="50715"/>
    <cellStyle name="Normal 3 4 3 3 6 4 4" xfId="41325"/>
    <cellStyle name="Normal 3 4 3 3 6 5" xfId="11413"/>
    <cellStyle name="Normal 3 4 3 3 6 5 2" xfId="28274"/>
    <cellStyle name="Normal 3 4 3 3 6 5 2 2" xfId="58186"/>
    <cellStyle name="Normal 3 4 3 3 6 5 3" xfId="41327"/>
    <cellStyle name="Normal 3 4 3 3 6 6" xfId="20796"/>
    <cellStyle name="Normal 3 4 3 3 6 6 2" xfId="50708"/>
    <cellStyle name="Normal 3 4 3 3 6 7" xfId="41312"/>
    <cellStyle name="Normal 3 4 3 3 7" xfId="11414"/>
    <cellStyle name="Normal 3 4 3 3 7 2" xfId="11415"/>
    <cellStyle name="Normal 3 4 3 3 7 2 2" xfId="11416"/>
    <cellStyle name="Normal 3 4 3 3 7 2 2 2" xfId="11417"/>
    <cellStyle name="Normal 3 4 3 3 7 2 2 2 2" xfId="28284"/>
    <cellStyle name="Normal 3 4 3 3 7 2 2 2 2 2" xfId="58196"/>
    <cellStyle name="Normal 3 4 3 3 7 2 2 2 3" xfId="41331"/>
    <cellStyle name="Normal 3 4 3 3 7 2 2 3" xfId="20806"/>
    <cellStyle name="Normal 3 4 3 3 7 2 2 3 2" xfId="50718"/>
    <cellStyle name="Normal 3 4 3 3 7 2 2 4" xfId="41330"/>
    <cellStyle name="Normal 3 4 3 3 7 2 3" xfId="11418"/>
    <cellStyle name="Normal 3 4 3 3 7 2 3 2" xfId="28283"/>
    <cellStyle name="Normal 3 4 3 3 7 2 3 2 2" xfId="58195"/>
    <cellStyle name="Normal 3 4 3 3 7 2 3 3" xfId="41332"/>
    <cellStyle name="Normal 3 4 3 3 7 2 4" xfId="20805"/>
    <cellStyle name="Normal 3 4 3 3 7 2 4 2" xfId="50717"/>
    <cellStyle name="Normal 3 4 3 3 7 2 5" xfId="41329"/>
    <cellStyle name="Normal 3 4 3 3 7 3" xfId="11419"/>
    <cellStyle name="Normal 3 4 3 3 7 3 2" xfId="11420"/>
    <cellStyle name="Normal 3 4 3 3 7 3 2 2" xfId="28285"/>
    <cellStyle name="Normal 3 4 3 3 7 3 2 2 2" xfId="58197"/>
    <cellStyle name="Normal 3 4 3 3 7 3 2 3" xfId="41334"/>
    <cellStyle name="Normal 3 4 3 3 7 3 3" xfId="20807"/>
    <cellStyle name="Normal 3 4 3 3 7 3 3 2" xfId="50719"/>
    <cellStyle name="Normal 3 4 3 3 7 3 4" xfId="41333"/>
    <cellStyle name="Normal 3 4 3 3 7 4" xfId="11421"/>
    <cellStyle name="Normal 3 4 3 3 7 4 2" xfId="28282"/>
    <cellStyle name="Normal 3 4 3 3 7 4 2 2" xfId="58194"/>
    <cellStyle name="Normal 3 4 3 3 7 4 3" xfId="41335"/>
    <cellStyle name="Normal 3 4 3 3 7 5" xfId="20804"/>
    <cellStyle name="Normal 3 4 3 3 7 5 2" xfId="50716"/>
    <cellStyle name="Normal 3 4 3 3 7 6" xfId="41328"/>
    <cellStyle name="Normal 3 4 3 3 8" xfId="11422"/>
    <cellStyle name="Normal 3 4 3 3 8 2" xfId="11423"/>
    <cellStyle name="Normal 3 4 3 3 8 2 2" xfId="11424"/>
    <cellStyle name="Normal 3 4 3 3 8 2 2 2" xfId="11425"/>
    <cellStyle name="Normal 3 4 3 3 8 2 2 2 2" xfId="28288"/>
    <cellStyle name="Normal 3 4 3 3 8 2 2 2 2 2" xfId="58200"/>
    <cellStyle name="Normal 3 4 3 3 8 2 2 2 3" xfId="41339"/>
    <cellStyle name="Normal 3 4 3 3 8 2 2 3" xfId="20810"/>
    <cellStyle name="Normal 3 4 3 3 8 2 2 3 2" xfId="50722"/>
    <cellStyle name="Normal 3 4 3 3 8 2 2 4" xfId="41338"/>
    <cellStyle name="Normal 3 4 3 3 8 2 3" xfId="11426"/>
    <cellStyle name="Normal 3 4 3 3 8 2 3 2" xfId="28287"/>
    <cellStyle name="Normal 3 4 3 3 8 2 3 2 2" xfId="58199"/>
    <cellStyle name="Normal 3 4 3 3 8 2 3 3" xfId="41340"/>
    <cellStyle name="Normal 3 4 3 3 8 2 4" xfId="20809"/>
    <cellStyle name="Normal 3 4 3 3 8 2 4 2" xfId="50721"/>
    <cellStyle name="Normal 3 4 3 3 8 2 5" xfId="41337"/>
    <cellStyle name="Normal 3 4 3 3 8 3" xfId="11427"/>
    <cellStyle name="Normal 3 4 3 3 8 3 2" xfId="11428"/>
    <cellStyle name="Normal 3 4 3 3 8 3 2 2" xfId="28289"/>
    <cellStyle name="Normal 3 4 3 3 8 3 2 2 2" xfId="58201"/>
    <cellStyle name="Normal 3 4 3 3 8 3 2 3" xfId="41342"/>
    <cellStyle name="Normal 3 4 3 3 8 3 3" xfId="20811"/>
    <cellStyle name="Normal 3 4 3 3 8 3 3 2" xfId="50723"/>
    <cellStyle name="Normal 3 4 3 3 8 3 4" xfId="41341"/>
    <cellStyle name="Normal 3 4 3 3 8 4" xfId="11429"/>
    <cellStyle name="Normal 3 4 3 3 8 4 2" xfId="28286"/>
    <cellStyle name="Normal 3 4 3 3 8 4 2 2" xfId="58198"/>
    <cellStyle name="Normal 3 4 3 3 8 4 3" xfId="41343"/>
    <cellStyle name="Normal 3 4 3 3 8 5" xfId="20808"/>
    <cellStyle name="Normal 3 4 3 3 8 5 2" xfId="50720"/>
    <cellStyle name="Normal 3 4 3 3 8 6" xfId="41336"/>
    <cellStyle name="Normal 3 4 3 3 9" xfId="11430"/>
    <cellStyle name="Normal 3 4 3 3 9 2" xfId="11431"/>
    <cellStyle name="Normal 3 4 3 3 9 2 2" xfId="11432"/>
    <cellStyle name="Normal 3 4 3 3 9 2 2 2" xfId="28291"/>
    <cellStyle name="Normal 3 4 3 3 9 2 2 2 2" xfId="58203"/>
    <cellStyle name="Normal 3 4 3 3 9 2 2 3" xfId="41346"/>
    <cellStyle name="Normal 3 4 3 3 9 2 3" xfId="20813"/>
    <cellStyle name="Normal 3 4 3 3 9 2 3 2" xfId="50725"/>
    <cellStyle name="Normal 3 4 3 3 9 2 4" xfId="41345"/>
    <cellStyle name="Normal 3 4 3 3 9 3" xfId="11433"/>
    <cellStyle name="Normal 3 4 3 3 9 3 2" xfId="28290"/>
    <cellStyle name="Normal 3 4 3 3 9 3 2 2" xfId="58202"/>
    <cellStyle name="Normal 3 4 3 3 9 3 3" xfId="41347"/>
    <cellStyle name="Normal 3 4 3 3 9 4" xfId="20812"/>
    <cellStyle name="Normal 3 4 3 3 9 4 2" xfId="50724"/>
    <cellStyle name="Normal 3 4 3 3 9 5" xfId="41344"/>
    <cellStyle name="Normal 3 4 3 4" xfId="205"/>
    <cellStyle name="Normal 3 4 3 4 10" xfId="11434"/>
    <cellStyle name="Normal 3 4 3 4 10 2" xfId="11435"/>
    <cellStyle name="Normal 3 4 3 4 10 2 2" xfId="28292"/>
    <cellStyle name="Normal 3 4 3 4 10 2 2 2" xfId="58204"/>
    <cellStyle name="Normal 3 4 3 4 10 2 3" xfId="41349"/>
    <cellStyle name="Normal 3 4 3 4 10 3" xfId="20814"/>
    <cellStyle name="Normal 3 4 3 4 10 3 2" xfId="50726"/>
    <cellStyle name="Normal 3 4 3 4 10 4" xfId="41348"/>
    <cellStyle name="Normal 3 4 3 4 11" xfId="11436"/>
    <cellStyle name="Normal 3 4 3 4 11 2" xfId="22669"/>
    <cellStyle name="Normal 3 4 3 4 11 2 2" xfId="52581"/>
    <cellStyle name="Normal 3 4 3 4 11 3" xfId="41350"/>
    <cellStyle name="Normal 3 4 3 4 12" xfId="15191"/>
    <cellStyle name="Normal 3 4 3 4 12 2" xfId="45103"/>
    <cellStyle name="Normal 3 4 3 4 13" xfId="30147"/>
    <cellStyle name="Normal 3 4 3 4 14" xfId="60060"/>
    <cellStyle name="Normal 3 4 3 4 2" xfId="455"/>
    <cellStyle name="Normal 3 4 3 4 2 2" xfId="11437"/>
    <cellStyle name="Normal 3 4 3 4 2 2 2" xfId="11438"/>
    <cellStyle name="Normal 3 4 3 4 2 2 2 2" xfId="11439"/>
    <cellStyle name="Normal 3 4 3 4 2 2 2 2 2" xfId="11440"/>
    <cellStyle name="Normal 3 4 3 4 2 2 2 2 2 2" xfId="28295"/>
    <cellStyle name="Normal 3 4 3 4 2 2 2 2 2 2 2" xfId="58207"/>
    <cellStyle name="Normal 3 4 3 4 2 2 2 2 2 3" xfId="41354"/>
    <cellStyle name="Normal 3 4 3 4 2 2 2 2 3" xfId="20817"/>
    <cellStyle name="Normal 3 4 3 4 2 2 2 2 3 2" xfId="50729"/>
    <cellStyle name="Normal 3 4 3 4 2 2 2 2 4" xfId="41353"/>
    <cellStyle name="Normal 3 4 3 4 2 2 2 3" xfId="11441"/>
    <cellStyle name="Normal 3 4 3 4 2 2 2 3 2" xfId="28294"/>
    <cellStyle name="Normal 3 4 3 4 2 2 2 3 2 2" xfId="58206"/>
    <cellStyle name="Normal 3 4 3 4 2 2 2 3 3" xfId="41355"/>
    <cellStyle name="Normal 3 4 3 4 2 2 2 4" xfId="20816"/>
    <cellStyle name="Normal 3 4 3 4 2 2 2 4 2" xfId="50728"/>
    <cellStyle name="Normal 3 4 3 4 2 2 2 5" xfId="41352"/>
    <cellStyle name="Normal 3 4 3 4 2 2 3" xfId="11442"/>
    <cellStyle name="Normal 3 4 3 4 2 2 3 2" xfId="11443"/>
    <cellStyle name="Normal 3 4 3 4 2 2 3 2 2" xfId="28296"/>
    <cellStyle name="Normal 3 4 3 4 2 2 3 2 2 2" xfId="58208"/>
    <cellStyle name="Normal 3 4 3 4 2 2 3 2 3" xfId="41357"/>
    <cellStyle name="Normal 3 4 3 4 2 2 3 3" xfId="20818"/>
    <cellStyle name="Normal 3 4 3 4 2 2 3 3 2" xfId="50730"/>
    <cellStyle name="Normal 3 4 3 4 2 2 3 4" xfId="41356"/>
    <cellStyle name="Normal 3 4 3 4 2 2 4" xfId="11444"/>
    <cellStyle name="Normal 3 4 3 4 2 2 4 2" xfId="28293"/>
    <cellStyle name="Normal 3 4 3 4 2 2 4 2 2" xfId="58205"/>
    <cellStyle name="Normal 3 4 3 4 2 2 4 3" xfId="41358"/>
    <cellStyle name="Normal 3 4 3 4 2 2 5" xfId="20815"/>
    <cellStyle name="Normal 3 4 3 4 2 2 5 2" xfId="50727"/>
    <cellStyle name="Normal 3 4 3 4 2 2 6" xfId="41351"/>
    <cellStyle name="Normal 3 4 3 4 2 3" xfId="11445"/>
    <cellStyle name="Normal 3 4 3 4 2 3 2" xfId="11446"/>
    <cellStyle name="Normal 3 4 3 4 2 3 2 2" xfId="11447"/>
    <cellStyle name="Normal 3 4 3 4 2 3 2 2 2" xfId="11448"/>
    <cellStyle name="Normal 3 4 3 4 2 3 2 2 2 2" xfId="28299"/>
    <cellStyle name="Normal 3 4 3 4 2 3 2 2 2 2 2" xfId="58211"/>
    <cellStyle name="Normal 3 4 3 4 2 3 2 2 2 3" xfId="41362"/>
    <cellStyle name="Normal 3 4 3 4 2 3 2 2 3" xfId="20821"/>
    <cellStyle name="Normal 3 4 3 4 2 3 2 2 3 2" xfId="50733"/>
    <cellStyle name="Normal 3 4 3 4 2 3 2 2 4" xfId="41361"/>
    <cellStyle name="Normal 3 4 3 4 2 3 2 3" xfId="11449"/>
    <cellStyle name="Normal 3 4 3 4 2 3 2 3 2" xfId="28298"/>
    <cellStyle name="Normal 3 4 3 4 2 3 2 3 2 2" xfId="58210"/>
    <cellStyle name="Normal 3 4 3 4 2 3 2 3 3" xfId="41363"/>
    <cellStyle name="Normal 3 4 3 4 2 3 2 4" xfId="20820"/>
    <cellStyle name="Normal 3 4 3 4 2 3 2 4 2" xfId="50732"/>
    <cellStyle name="Normal 3 4 3 4 2 3 2 5" xfId="41360"/>
    <cellStyle name="Normal 3 4 3 4 2 3 3" xfId="11450"/>
    <cellStyle name="Normal 3 4 3 4 2 3 3 2" xfId="11451"/>
    <cellStyle name="Normal 3 4 3 4 2 3 3 2 2" xfId="28300"/>
    <cellStyle name="Normal 3 4 3 4 2 3 3 2 2 2" xfId="58212"/>
    <cellStyle name="Normal 3 4 3 4 2 3 3 2 3" xfId="41365"/>
    <cellStyle name="Normal 3 4 3 4 2 3 3 3" xfId="20822"/>
    <cellStyle name="Normal 3 4 3 4 2 3 3 3 2" xfId="50734"/>
    <cellStyle name="Normal 3 4 3 4 2 3 3 4" xfId="41364"/>
    <cellStyle name="Normal 3 4 3 4 2 3 4" xfId="11452"/>
    <cellStyle name="Normal 3 4 3 4 2 3 4 2" xfId="28297"/>
    <cellStyle name="Normal 3 4 3 4 2 3 4 2 2" xfId="58209"/>
    <cellStyle name="Normal 3 4 3 4 2 3 4 3" xfId="41366"/>
    <cellStyle name="Normal 3 4 3 4 2 3 5" xfId="20819"/>
    <cellStyle name="Normal 3 4 3 4 2 3 5 2" xfId="50731"/>
    <cellStyle name="Normal 3 4 3 4 2 3 6" xfId="41359"/>
    <cellStyle name="Normal 3 4 3 4 2 4" xfId="11453"/>
    <cellStyle name="Normal 3 4 3 4 2 4 2" xfId="11454"/>
    <cellStyle name="Normal 3 4 3 4 2 4 2 2" xfId="11455"/>
    <cellStyle name="Normal 3 4 3 4 2 4 2 2 2" xfId="28302"/>
    <cellStyle name="Normal 3 4 3 4 2 4 2 2 2 2" xfId="58214"/>
    <cellStyle name="Normal 3 4 3 4 2 4 2 2 3" xfId="41369"/>
    <cellStyle name="Normal 3 4 3 4 2 4 2 3" xfId="20824"/>
    <cellStyle name="Normal 3 4 3 4 2 4 2 3 2" xfId="50736"/>
    <cellStyle name="Normal 3 4 3 4 2 4 2 4" xfId="41368"/>
    <cellStyle name="Normal 3 4 3 4 2 4 3" xfId="11456"/>
    <cellStyle name="Normal 3 4 3 4 2 4 3 2" xfId="28301"/>
    <cellStyle name="Normal 3 4 3 4 2 4 3 2 2" xfId="58213"/>
    <cellStyle name="Normal 3 4 3 4 2 4 3 3" xfId="41370"/>
    <cellStyle name="Normal 3 4 3 4 2 4 4" xfId="20823"/>
    <cellStyle name="Normal 3 4 3 4 2 4 4 2" xfId="50735"/>
    <cellStyle name="Normal 3 4 3 4 2 4 5" xfId="41367"/>
    <cellStyle name="Normal 3 4 3 4 2 5" xfId="11457"/>
    <cellStyle name="Normal 3 4 3 4 2 5 2" xfId="11458"/>
    <cellStyle name="Normal 3 4 3 4 2 5 2 2" xfId="28303"/>
    <cellStyle name="Normal 3 4 3 4 2 5 2 2 2" xfId="58215"/>
    <cellStyle name="Normal 3 4 3 4 2 5 2 3" xfId="41372"/>
    <cellStyle name="Normal 3 4 3 4 2 5 3" xfId="20825"/>
    <cellStyle name="Normal 3 4 3 4 2 5 3 2" xfId="50737"/>
    <cellStyle name="Normal 3 4 3 4 2 5 4" xfId="41371"/>
    <cellStyle name="Normal 3 4 3 4 2 6" xfId="11459"/>
    <cellStyle name="Normal 3 4 3 4 2 6 2" xfId="22918"/>
    <cellStyle name="Normal 3 4 3 4 2 6 2 2" xfId="52830"/>
    <cellStyle name="Normal 3 4 3 4 2 6 3" xfId="41373"/>
    <cellStyle name="Normal 3 4 3 4 2 7" xfId="15440"/>
    <cellStyle name="Normal 3 4 3 4 2 7 2" xfId="45352"/>
    <cellStyle name="Normal 3 4 3 4 2 8" xfId="30396"/>
    <cellStyle name="Normal 3 4 3 4 3" xfId="332"/>
    <cellStyle name="Normal 3 4 3 4 3 2" xfId="11460"/>
    <cellStyle name="Normal 3 4 3 4 3 2 2" xfId="11461"/>
    <cellStyle name="Normal 3 4 3 4 3 2 2 2" xfId="11462"/>
    <cellStyle name="Normal 3 4 3 4 3 2 2 2 2" xfId="11463"/>
    <cellStyle name="Normal 3 4 3 4 3 2 2 2 2 2" xfId="28306"/>
    <cellStyle name="Normal 3 4 3 4 3 2 2 2 2 2 2" xfId="58218"/>
    <cellStyle name="Normal 3 4 3 4 3 2 2 2 2 3" xfId="41377"/>
    <cellStyle name="Normal 3 4 3 4 3 2 2 2 3" xfId="20828"/>
    <cellStyle name="Normal 3 4 3 4 3 2 2 2 3 2" xfId="50740"/>
    <cellStyle name="Normal 3 4 3 4 3 2 2 2 4" xfId="41376"/>
    <cellStyle name="Normal 3 4 3 4 3 2 2 3" xfId="11464"/>
    <cellStyle name="Normal 3 4 3 4 3 2 2 3 2" xfId="28305"/>
    <cellStyle name="Normal 3 4 3 4 3 2 2 3 2 2" xfId="58217"/>
    <cellStyle name="Normal 3 4 3 4 3 2 2 3 3" xfId="41378"/>
    <cellStyle name="Normal 3 4 3 4 3 2 2 4" xfId="20827"/>
    <cellStyle name="Normal 3 4 3 4 3 2 2 4 2" xfId="50739"/>
    <cellStyle name="Normal 3 4 3 4 3 2 2 5" xfId="41375"/>
    <cellStyle name="Normal 3 4 3 4 3 2 3" xfId="11465"/>
    <cellStyle name="Normal 3 4 3 4 3 2 3 2" xfId="11466"/>
    <cellStyle name="Normal 3 4 3 4 3 2 3 2 2" xfId="28307"/>
    <cellStyle name="Normal 3 4 3 4 3 2 3 2 2 2" xfId="58219"/>
    <cellStyle name="Normal 3 4 3 4 3 2 3 2 3" xfId="41380"/>
    <cellStyle name="Normal 3 4 3 4 3 2 3 3" xfId="20829"/>
    <cellStyle name="Normal 3 4 3 4 3 2 3 3 2" xfId="50741"/>
    <cellStyle name="Normal 3 4 3 4 3 2 3 4" xfId="41379"/>
    <cellStyle name="Normal 3 4 3 4 3 2 4" xfId="11467"/>
    <cellStyle name="Normal 3 4 3 4 3 2 4 2" xfId="28304"/>
    <cellStyle name="Normal 3 4 3 4 3 2 4 2 2" xfId="58216"/>
    <cellStyle name="Normal 3 4 3 4 3 2 4 3" xfId="41381"/>
    <cellStyle name="Normal 3 4 3 4 3 2 5" xfId="20826"/>
    <cellStyle name="Normal 3 4 3 4 3 2 5 2" xfId="50738"/>
    <cellStyle name="Normal 3 4 3 4 3 2 6" xfId="41374"/>
    <cellStyle name="Normal 3 4 3 4 3 3" xfId="11468"/>
    <cellStyle name="Normal 3 4 3 4 3 3 2" xfId="11469"/>
    <cellStyle name="Normal 3 4 3 4 3 3 2 2" xfId="11470"/>
    <cellStyle name="Normal 3 4 3 4 3 3 2 2 2" xfId="11471"/>
    <cellStyle name="Normal 3 4 3 4 3 3 2 2 2 2" xfId="28310"/>
    <cellStyle name="Normal 3 4 3 4 3 3 2 2 2 2 2" xfId="58222"/>
    <cellStyle name="Normal 3 4 3 4 3 3 2 2 2 3" xfId="41385"/>
    <cellStyle name="Normal 3 4 3 4 3 3 2 2 3" xfId="20832"/>
    <cellStyle name="Normal 3 4 3 4 3 3 2 2 3 2" xfId="50744"/>
    <cellStyle name="Normal 3 4 3 4 3 3 2 2 4" xfId="41384"/>
    <cellStyle name="Normal 3 4 3 4 3 3 2 3" xfId="11472"/>
    <cellStyle name="Normal 3 4 3 4 3 3 2 3 2" xfId="28309"/>
    <cellStyle name="Normal 3 4 3 4 3 3 2 3 2 2" xfId="58221"/>
    <cellStyle name="Normal 3 4 3 4 3 3 2 3 3" xfId="41386"/>
    <cellStyle name="Normal 3 4 3 4 3 3 2 4" xfId="20831"/>
    <cellStyle name="Normal 3 4 3 4 3 3 2 4 2" xfId="50743"/>
    <cellStyle name="Normal 3 4 3 4 3 3 2 5" xfId="41383"/>
    <cellStyle name="Normal 3 4 3 4 3 3 3" xfId="11473"/>
    <cellStyle name="Normal 3 4 3 4 3 3 3 2" xfId="11474"/>
    <cellStyle name="Normal 3 4 3 4 3 3 3 2 2" xfId="28311"/>
    <cellStyle name="Normal 3 4 3 4 3 3 3 2 2 2" xfId="58223"/>
    <cellStyle name="Normal 3 4 3 4 3 3 3 2 3" xfId="41388"/>
    <cellStyle name="Normal 3 4 3 4 3 3 3 3" xfId="20833"/>
    <cellStyle name="Normal 3 4 3 4 3 3 3 3 2" xfId="50745"/>
    <cellStyle name="Normal 3 4 3 4 3 3 3 4" xfId="41387"/>
    <cellStyle name="Normal 3 4 3 4 3 3 4" xfId="11475"/>
    <cellStyle name="Normal 3 4 3 4 3 3 4 2" xfId="28308"/>
    <cellStyle name="Normal 3 4 3 4 3 3 4 2 2" xfId="58220"/>
    <cellStyle name="Normal 3 4 3 4 3 3 4 3" xfId="41389"/>
    <cellStyle name="Normal 3 4 3 4 3 3 5" xfId="20830"/>
    <cellStyle name="Normal 3 4 3 4 3 3 5 2" xfId="50742"/>
    <cellStyle name="Normal 3 4 3 4 3 3 6" xfId="41382"/>
    <cellStyle name="Normal 3 4 3 4 3 4" xfId="11476"/>
    <cellStyle name="Normal 3 4 3 4 3 4 2" xfId="11477"/>
    <cellStyle name="Normal 3 4 3 4 3 4 2 2" xfId="11478"/>
    <cellStyle name="Normal 3 4 3 4 3 4 2 2 2" xfId="28313"/>
    <cellStyle name="Normal 3 4 3 4 3 4 2 2 2 2" xfId="58225"/>
    <cellStyle name="Normal 3 4 3 4 3 4 2 2 3" xfId="41392"/>
    <cellStyle name="Normal 3 4 3 4 3 4 2 3" xfId="20835"/>
    <cellStyle name="Normal 3 4 3 4 3 4 2 3 2" xfId="50747"/>
    <cellStyle name="Normal 3 4 3 4 3 4 2 4" xfId="41391"/>
    <cellStyle name="Normal 3 4 3 4 3 4 3" xfId="11479"/>
    <cellStyle name="Normal 3 4 3 4 3 4 3 2" xfId="28312"/>
    <cellStyle name="Normal 3 4 3 4 3 4 3 2 2" xfId="58224"/>
    <cellStyle name="Normal 3 4 3 4 3 4 3 3" xfId="41393"/>
    <cellStyle name="Normal 3 4 3 4 3 4 4" xfId="20834"/>
    <cellStyle name="Normal 3 4 3 4 3 4 4 2" xfId="50746"/>
    <cellStyle name="Normal 3 4 3 4 3 4 5" xfId="41390"/>
    <cellStyle name="Normal 3 4 3 4 3 5" xfId="11480"/>
    <cellStyle name="Normal 3 4 3 4 3 5 2" xfId="11481"/>
    <cellStyle name="Normal 3 4 3 4 3 5 2 2" xfId="28314"/>
    <cellStyle name="Normal 3 4 3 4 3 5 2 2 2" xfId="58226"/>
    <cellStyle name="Normal 3 4 3 4 3 5 2 3" xfId="41395"/>
    <cellStyle name="Normal 3 4 3 4 3 5 3" xfId="20836"/>
    <cellStyle name="Normal 3 4 3 4 3 5 3 2" xfId="50748"/>
    <cellStyle name="Normal 3 4 3 4 3 5 4" xfId="41394"/>
    <cellStyle name="Normal 3 4 3 4 3 6" xfId="11482"/>
    <cellStyle name="Normal 3 4 3 4 3 6 2" xfId="22796"/>
    <cellStyle name="Normal 3 4 3 4 3 6 2 2" xfId="52708"/>
    <cellStyle name="Normal 3 4 3 4 3 6 3" xfId="41396"/>
    <cellStyle name="Normal 3 4 3 4 3 7" xfId="15318"/>
    <cellStyle name="Normal 3 4 3 4 3 7 2" xfId="45230"/>
    <cellStyle name="Normal 3 4 3 4 3 8" xfId="30274"/>
    <cellStyle name="Normal 3 4 3 4 4" xfId="580"/>
    <cellStyle name="Normal 3 4 3 4 4 2" xfId="11483"/>
    <cellStyle name="Normal 3 4 3 4 4 2 2" xfId="11484"/>
    <cellStyle name="Normal 3 4 3 4 4 2 2 2" xfId="11485"/>
    <cellStyle name="Normal 3 4 3 4 4 2 2 2 2" xfId="11486"/>
    <cellStyle name="Normal 3 4 3 4 4 2 2 2 2 2" xfId="28317"/>
    <cellStyle name="Normal 3 4 3 4 4 2 2 2 2 2 2" xfId="58229"/>
    <cellStyle name="Normal 3 4 3 4 4 2 2 2 2 3" xfId="41400"/>
    <cellStyle name="Normal 3 4 3 4 4 2 2 2 3" xfId="20839"/>
    <cellStyle name="Normal 3 4 3 4 4 2 2 2 3 2" xfId="50751"/>
    <cellStyle name="Normal 3 4 3 4 4 2 2 2 4" xfId="41399"/>
    <cellStyle name="Normal 3 4 3 4 4 2 2 3" xfId="11487"/>
    <cellStyle name="Normal 3 4 3 4 4 2 2 3 2" xfId="28316"/>
    <cellStyle name="Normal 3 4 3 4 4 2 2 3 2 2" xfId="58228"/>
    <cellStyle name="Normal 3 4 3 4 4 2 2 3 3" xfId="41401"/>
    <cellStyle name="Normal 3 4 3 4 4 2 2 4" xfId="20838"/>
    <cellStyle name="Normal 3 4 3 4 4 2 2 4 2" xfId="50750"/>
    <cellStyle name="Normal 3 4 3 4 4 2 2 5" xfId="41398"/>
    <cellStyle name="Normal 3 4 3 4 4 2 3" xfId="11488"/>
    <cellStyle name="Normal 3 4 3 4 4 2 3 2" xfId="11489"/>
    <cellStyle name="Normal 3 4 3 4 4 2 3 2 2" xfId="28318"/>
    <cellStyle name="Normal 3 4 3 4 4 2 3 2 2 2" xfId="58230"/>
    <cellStyle name="Normal 3 4 3 4 4 2 3 2 3" xfId="41403"/>
    <cellStyle name="Normal 3 4 3 4 4 2 3 3" xfId="20840"/>
    <cellStyle name="Normal 3 4 3 4 4 2 3 3 2" xfId="50752"/>
    <cellStyle name="Normal 3 4 3 4 4 2 3 4" xfId="41402"/>
    <cellStyle name="Normal 3 4 3 4 4 2 4" xfId="11490"/>
    <cellStyle name="Normal 3 4 3 4 4 2 4 2" xfId="28315"/>
    <cellStyle name="Normal 3 4 3 4 4 2 4 2 2" xfId="58227"/>
    <cellStyle name="Normal 3 4 3 4 4 2 4 3" xfId="41404"/>
    <cellStyle name="Normal 3 4 3 4 4 2 5" xfId="20837"/>
    <cellStyle name="Normal 3 4 3 4 4 2 5 2" xfId="50749"/>
    <cellStyle name="Normal 3 4 3 4 4 2 6" xfId="41397"/>
    <cellStyle name="Normal 3 4 3 4 4 3" xfId="11491"/>
    <cellStyle name="Normal 3 4 3 4 4 3 2" xfId="11492"/>
    <cellStyle name="Normal 3 4 3 4 4 3 2 2" xfId="11493"/>
    <cellStyle name="Normal 3 4 3 4 4 3 2 2 2" xfId="28320"/>
    <cellStyle name="Normal 3 4 3 4 4 3 2 2 2 2" xfId="58232"/>
    <cellStyle name="Normal 3 4 3 4 4 3 2 2 3" xfId="41407"/>
    <cellStyle name="Normal 3 4 3 4 4 3 2 3" xfId="20842"/>
    <cellStyle name="Normal 3 4 3 4 4 3 2 3 2" xfId="50754"/>
    <cellStyle name="Normal 3 4 3 4 4 3 2 4" xfId="41406"/>
    <cellStyle name="Normal 3 4 3 4 4 3 3" xfId="11494"/>
    <cellStyle name="Normal 3 4 3 4 4 3 3 2" xfId="28319"/>
    <cellStyle name="Normal 3 4 3 4 4 3 3 2 2" xfId="58231"/>
    <cellStyle name="Normal 3 4 3 4 4 3 3 3" xfId="41408"/>
    <cellStyle name="Normal 3 4 3 4 4 3 4" xfId="20841"/>
    <cellStyle name="Normal 3 4 3 4 4 3 4 2" xfId="50753"/>
    <cellStyle name="Normal 3 4 3 4 4 3 5" xfId="41405"/>
    <cellStyle name="Normal 3 4 3 4 4 4" xfId="11495"/>
    <cellStyle name="Normal 3 4 3 4 4 4 2" xfId="11496"/>
    <cellStyle name="Normal 3 4 3 4 4 4 2 2" xfId="28321"/>
    <cellStyle name="Normal 3 4 3 4 4 4 2 2 2" xfId="58233"/>
    <cellStyle name="Normal 3 4 3 4 4 4 2 3" xfId="41410"/>
    <cellStyle name="Normal 3 4 3 4 4 4 3" xfId="20843"/>
    <cellStyle name="Normal 3 4 3 4 4 4 3 2" xfId="50755"/>
    <cellStyle name="Normal 3 4 3 4 4 4 4" xfId="41409"/>
    <cellStyle name="Normal 3 4 3 4 4 5" xfId="11497"/>
    <cellStyle name="Normal 3 4 3 4 4 5 2" xfId="23043"/>
    <cellStyle name="Normal 3 4 3 4 4 5 2 2" xfId="52955"/>
    <cellStyle name="Normal 3 4 3 4 4 5 3" xfId="41411"/>
    <cellStyle name="Normal 3 4 3 4 4 6" xfId="15565"/>
    <cellStyle name="Normal 3 4 3 4 4 6 2" xfId="45477"/>
    <cellStyle name="Normal 3 4 3 4 4 7" xfId="30521"/>
    <cellStyle name="Normal 3 4 3 4 5" xfId="705"/>
    <cellStyle name="Normal 3 4 3 4 5 2" xfId="11498"/>
    <cellStyle name="Normal 3 4 3 4 5 2 2" xfId="11499"/>
    <cellStyle name="Normal 3 4 3 4 5 2 2 2" xfId="11500"/>
    <cellStyle name="Normal 3 4 3 4 5 2 2 2 2" xfId="11501"/>
    <cellStyle name="Normal 3 4 3 4 5 2 2 2 2 2" xfId="28324"/>
    <cellStyle name="Normal 3 4 3 4 5 2 2 2 2 2 2" xfId="58236"/>
    <cellStyle name="Normal 3 4 3 4 5 2 2 2 2 3" xfId="41415"/>
    <cellStyle name="Normal 3 4 3 4 5 2 2 2 3" xfId="20846"/>
    <cellStyle name="Normal 3 4 3 4 5 2 2 2 3 2" xfId="50758"/>
    <cellStyle name="Normal 3 4 3 4 5 2 2 2 4" xfId="41414"/>
    <cellStyle name="Normal 3 4 3 4 5 2 2 3" xfId="11502"/>
    <cellStyle name="Normal 3 4 3 4 5 2 2 3 2" xfId="28323"/>
    <cellStyle name="Normal 3 4 3 4 5 2 2 3 2 2" xfId="58235"/>
    <cellStyle name="Normal 3 4 3 4 5 2 2 3 3" xfId="41416"/>
    <cellStyle name="Normal 3 4 3 4 5 2 2 4" xfId="20845"/>
    <cellStyle name="Normal 3 4 3 4 5 2 2 4 2" xfId="50757"/>
    <cellStyle name="Normal 3 4 3 4 5 2 2 5" xfId="41413"/>
    <cellStyle name="Normal 3 4 3 4 5 2 3" xfId="11503"/>
    <cellStyle name="Normal 3 4 3 4 5 2 3 2" xfId="11504"/>
    <cellStyle name="Normal 3 4 3 4 5 2 3 2 2" xfId="28325"/>
    <cellStyle name="Normal 3 4 3 4 5 2 3 2 2 2" xfId="58237"/>
    <cellStyle name="Normal 3 4 3 4 5 2 3 2 3" xfId="41418"/>
    <cellStyle name="Normal 3 4 3 4 5 2 3 3" xfId="20847"/>
    <cellStyle name="Normal 3 4 3 4 5 2 3 3 2" xfId="50759"/>
    <cellStyle name="Normal 3 4 3 4 5 2 3 4" xfId="41417"/>
    <cellStyle name="Normal 3 4 3 4 5 2 4" xfId="11505"/>
    <cellStyle name="Normal 3 4 3 4 5 2 4 2" xfId="28322"/>
    <cellStyle name="Normal 3 4 3 4 5 2 4 2 2" xfId="58234"/>
    <cellStyle name="Normal 3 4 3 4 5 2 4 3" xfId="41419"/>
    <cellStyle name="Normal 3 4 3 4 5 2 5" xfId="20844"/>
    <cellStyle name="Normal 3 4 3 4 5 2 5 2" xfId="50756"/>
    <cellStyle name="Normal 3 4 3 4 5 2 6" xfId="41412"/>
    <cellStyle name="Normal 3 4 3 4 5 3" xfId="11506"/>
    <cellStyle name="Normal 3 4 3 4 5 3 2" xfId="11507"/>
    <cellStyle name="Normal 3 4 3 4 5 3 2 2" xfId="11508"/>
    <cellStyle name="Normal 3 4 3 4 5 3 2 2 2" xfId="28327"/>
    <cellStyle name="Normal 3 4 3 4 5 3 2 2 2 2" xfId="58239"/>
    <cellStyle name="Normal 3 4 3 4 5 3 2 2 3" xfId="41422"/>
    <cellStyle name="Normal 3 4 3 4 5 3 2 3" xfId="20849"/>
    <cellStyle name="Normal 3 4 3 4 5 3 2 3 2" xfId="50761"/>
    <cellStyle name="Normal 3 4 3 4 5 3 2 4" xfId="41421"/>
    <cellStyle name="Normal 3 4 3 4 5 3 3" xfId="11509"/>
    <cellStyle name="Normal 3 4 3 4 5 3 3 2" xfId="28326"/>
    <cellStyle name="Normal 3 4 3 4 5 3 3 2 2" xfId="58238"/>
    <cellStyle name="Normal 3 4 3 4 5 3 3 3" xfId="41423"/>
    <cellStyle name="Normal 3 4 3 4 5 3 4" xfId="20848"/>
    <cellStyle name="Normal 3 4 3 4 5 3 4 2" xfId="50760"/>
    <cellStyle name="Normal 3 4 3 4 5 3 5" xfId="41420"/>
    <cellStyle name="Normal 3 4 3 4 5 4" xfId="11510"/>
    <cellStyle name="Normal 3 4 3 4 5 4 2" xfId="11511"/>
    <cellStyle name="Normal 3 4 3 4 5 4 2 2" xfId="28328"/>
    <cellStyle name="Normal 3 4 3 4 5 4 2 2 2" xfId="58240"/>
    <cellStyle name="Normal 3 4 3 4 5 4 2 3" xfId="41425"/>
    <cellStyle name="Normal 3 4 3 4 5 4 3" xfId="20850"/>
    <cellStyle name="Normal 3 4 3 4 5 4 3 2" xfId="50762"/>
    <cellStyle name="Normal 3 4 3 4 5 4 4" xfId="41424"/>
    <cellStyle name="Normal 3 4 3 4 5 5" xfId="11512"/>
    <cellStyle name="Normal 3 4 3 4 5 5 2" xfId="23168"/>
    <cellStyle name="Normal 3 4 3 4 5 5 2 2" xfId="53080"/>
    <cellStyle name="Normal 3 4 3 4 5 5 3" xfId="41426"/>
    <cellStyle name="Normal 3 4 3 4 5 6" xfId="15690"/>
    <cellStyle name="Normal 3 4 3 4 5 6 2" xfId="45602"/>
    <cellStyle name="Normal 3 4 3 4 5 7" xfId="30646"/>
    <cellStyle name="Normal 3 4 3 4 6" xfId="11513"/>
    <cellStyle name="Normal 3 4 3 4 6 2" xfId="11514"/>
    <cellStyle name="Normal 3 4 3 4 6 2 2" xfId="11515"/>
    <cellStyle name="Normal 3 4 3 4 6 2 2 2" xfId="11516"/>
    <cellStyle name="Normal 3 4 3 4 6 2 2 2 2" xfId="11517"/>
    <cellStyle name="Normal 3 4 3 4 6 2 2 2 2 2" xfId="28332"/>
    <cellStyle name="Normal 3 4 3 4 6 2 2 2 2 2 2" xfId="58244"/>
    <cellStyle name="Normal 3 4 3 4 6 2 2 2 2 3" xfId="41431"/>
    <cellStyle name="Normal 3 4 3 4 6 2 2 2 3" xfId="20854"/>
    <cellStyle name="Normal 3 4 3 4 6 2 2 2 3 2" xfId="50766"/>
    <cellStyle name="Normal 3 4 3 4 6 2 2 2 4" xfId="41430"/>
    <cellStyle name="Normal 3 4 3 4 6 2 2 3" xfId="11518"/>
    <cellStyle name="Normal 3 4 3 4 6 2 2 3 2" xfId="28331"/>
    <cellStyle name="Normal 3 4 3 4 6 2 2 3 2 2" xfId="58243"/>
    <cellStyle name="Normal 3 4 3 4 6 2 2 3 3" xfId="41432"/>
    <cellStyle name="Normal 3 4 3 4 6 2 2 4" xfId="20853"/>
    <cellStyle name="Normal 3 4 3 4 6 2 2 4 2" xfId="50765"/>
    <cellStyle name="Normal 3 4 3 4 6 2 2 5" xfId="41429"/>
    <cellStyle name="Normal 3 4 3 4 6 2 3" xfId="11519"/>
    <cellStyle name="Normal 3 4 3 4 6 2 3 2" xfId="11520"/>
    <cellStyle name="Normal 3 4 3 4 6 2 3 2 2" xfId="28333"/>
    <cellStyle name="Normal 3 4 3 4 6 2 3 2 2 2" xfId="58245"/>
    <cellStyle name="Normal 3 4 3 4 6 2 3 2 3" xfId="41434"/>
    <cellStyle name="Normal 3 4 3 4 6 2 3 3" xfId="20855"/>
    <cellStyle name="Normal 3 4 3 4 6 2 3 3 2" xfId="50767"/>
    <cellStyle name="Normal 3 4 3 4 6 2 3 4" xfId="41433"/>
    <cellStyle name="Normal 3 4 3 4 6 2 4" xfId="11521"/>
    <cellStyle name="Normal 3 4 3 4 6 2 4 2" xfId="28330"/>
    <cellStyle name="Normal 3 4 3 4 6 2 4 2 2" xfId="58242"/>
    <cellStyle name="Normal 3 4 3 4 6 2 4 3" xfId="41435"/>
    <cellStyle name="Normal 3 4 3 4 6 2 5" xfId="20852"/>
    <cellStyle name="Normal 3 4 3 4 6 2 5 2" xfId="50764"/>
    <cellStyle name="Normal 3 4 3 4 6 2 6" xfId="41428"/>
    <cellStyle name="Normal 3 4 3 4 6 3" xfId="11522"/>
    <cellStyle name="Normal 3 4 3 4 6 3 2" xfId="11523"/>
    <cellStyle name="Normal 3 4 3 4 6 3 2 2" xfId="11524"/>
    <cellStyle name="Normal 3 4 3 4 6 3 2 2 2" xfId="28335"/>
    <cellStyle name="Normal 3 4 3 4 6 3 2 2 2 2" xfId="58247"/>
    <cellStyle name="Normal 3 4 3 4 6 3 2 2 3" xfId="41438"/>
    <cellStyle name="Normal 3 4 3 4 6 3 2 3" xfId="20857"/>
    <cellStyle name="Normal 3 4 3 4 6 3 2 3 2" xfId="50769"/>
    <cellStyle name="Normal 3 4 3 4 6 3 2 4" xfId="41437"/>
    <cellStyle name="Normal 3 4 3 4 6 3 3" xfId="11525"/>
    <cellStyle name="Normal 3 4 3 4 6 3 3 2" xfId="28334"/>
    <cellStyle name="Normal 3 4 3 4 6 3 3 2 2" xfId="58246"/>
    <cellStyle name="Normal 3 4 3 4 6 3 3 3" xfId="41439"/>
    <cellStyle name="Normal 3 4 3 4 6 3 4" xfId="20856"/>
    <cellStyle name="Normal 3 4 3 4 6 3 4 2" xfId="50768"/>
    <cellStyle name="Normal 3 4 3 4 6 3 5" xfId="41436"/>
    <cellStyle name="Normal 3 4 3 4 6 4" xfId="11526"/>
    <cellStyle name="Normal 3 4 3 4 6 4 2" xfId="11527"/>
    <cellStyle name="Normal 3 4 3 4 6 4 2 2" xfId="28336"/>
    <cellStyle name="Normal 3 4 3 4 6 4 2 2 2" xfId="58248"/>
    <cellStyle name="Normal 3 4 3 4 6 4 2 3" xfId="41441"/>
    <cellStyle name="Normal 3 4 3 4 6 4 3" xfId="20858"/>
    <cellStyle name="Normal 3 4 3 4 6 4 3 2" xfId="50770"/>
    <cellStyle name="Normal 3 4 3 4 6 4 4" xfId="41440"/>
    <cellStyle name="Normal 3 4 3 4 6 5" xfId="11528"/>
    <cellStyle name="Normal 3 4 3 4 6 5 2" xfId="28329"/>
    <cellStyle name="Normal 3 4 3 4 6 5 2 2" xfId="58241"/>
    <cellStyle name="Normal 3 4 3 4 6 5 3" xfId="41442"/>
    <cellStyle name="Normal 3 4 3 4 6 6" xfId="20851"/>
    <cellStyle name="Normal 3 4 3 4 6 6 2" xfId="50763"/>
    <cellStyle name="Normal 3 4 3 4 6 7" xfId="41427"/>
    <cellStyle name="Normal 3 4 3 4 7" xfId="11529"/>
    <cellStyle name="Normal 3 4 3 4 7 2" xfId="11530"/>
    <cellStyle name="Normal 3 4 3 4 7 2 2" xfId="11531"/>
    <cellStyle name="Normal 3 4 3 4 7 2 2 2" xfId="11532"/>
    <cellStyle name="Normal 3 4 3 4 7 2 2 2 2" xfId="28339"/>
    <cellStyle name="Normal 3 4 3 4 7 2 2 2 2 2" xfId="58251"/>
    <cellStyle name="Normal 3 4 3 4 7 2 2 2 3" xfId="41446"/>
    <cellStyle name="Normal 3 4 3 4 7 2 2 3" xfId="20861"/>
    <cellStyle name="Normal 3 4 3 4 7 2 2 3 2" xfId="50773"/>
    <cellStyle name="Normal 3 4 3 4 7 2 2 4" xfId="41445"/>
    <cellStyle name="Normal 3 4 3 4 7 2 3" xfId="11533"/>
    <cellStyle name="Normal 3 4 3 4 7 2 3 2" xfId="28338"/>
    <cellStyle name="Normal 3 4 3 4 7 2 3 2 2" xfId="58250"/>
    <cellStyle name="Normal 3 4 3 4 7 2 3 3" xfId="41447"/>
    <cellStyle name="Normal 3 4 3 4 7 2 4" xfId="20860"/>
    <cellStyle name="Normal 3 4 3 4 7 2 4 2" xfId="50772"/>
    <cellStyle name="Normal 3 4 3 4 7 2 5" xfId="41444"/>
    <cellStyle name="Normal 3 4 3 4 7 3" xfId="11534"/>
    <cellStyle name="Normal 3 4 3 4 7 3 2" xfId="11535"/>
    <cellStyle name="Normal 3 4 3 4 7 3 2 2" xfId="28340"/>
    <cellStyle name="Normal 3 4 3 4 7 3 2 2 2" xfId="58252"/>
    <cellStyle name="Normal 3 4 3 4 7 3 2 3" xfId="41449"/>
    <cellStyle name="Normal 3 4 3 4 7 3 3" xfId="20862"/>
    <cellStyle name="Normal 3 4 3 4 7 3 3 2" xfId="50774"/>
    <cellStyle name="Normal 3 4 3 4 7 3 4" xfId="41448"/>
    <cellStyle name="Normal 3 4 3 4 7 4" xfId="11536"/>
    <cellStyle name="Normal 3 4 3 4 7 4 2" xfId="28337"/>
    <cellStyle name="Normal 3 4 3 4 7 4 2 2" xfId="58249"/>
    <cellStyle name="Normal 3 4 3 4 7 4 3" xfId="41450"/>
    <cellStyle name="Normal 3 4 3 4 7 5" xfId="20859"/>
    <cellStyle name="Normal 3 4 3 4 7 5 2" xfId="50771"/>
    <cellStyle name="Normal 3 4 3 4 7 6" xfId="41443"/>
    <cellStyle name="Normal 3 4 3 4 8" xfId="11537"/>
    <cellStyle name="Normal 3 4 3 4 8 2" xfId="11538"/>
    <cellStyle name="Normal 3 4 3 4 8 2 2" xfId="11539"/>
    <cellStyle name="Normal 3 4 3 4 8 2 2 2" xfId="11540"/>
    <cellStyle name="Normal 3 4 3 4 8 2 2 2 2" xfId="28343"/>
    <cellStyle name="Normal 3 4 3 4 8 2 2 2 2 2" xfId="58255"/>
    <cellStyle name="Normal 3 4 3 4 8 2 2 2 3" xfId="41454"/>
    <cellStyle name="Normal 3 4 3 4 8 2 2 3" xfId="20865"/>
    <cellStyle name="Normal 3 4 3 4 8 2 2 3 2" xfId="50777"/>
    <cellStyle name="Normal 3 4 3 4 8 2 2 4" xfId="41453"/>
    <cellStyle name="Normal 3 4 3 4 8 2 3" xfId="11541"/>
    <cellStyle name="Normal 3 4 3 4 8 2 3 2" xfId="28342"/>
    <cellStyle name="Normal 3 4 3 4 8 2 3 2 2" xfId="58254"/>
    <cellStyle name="Normal 3 4 3 4 8 2 3 3" xfId="41455"/>
    <cellStyle name="Normal 3 4 3 4 8 2 4" xfId="20864"/>
    <cellStyle name="Normal 3 4 3 4 8 2 4 2" xfId="50776"/>
    <cellStyle name="Normal 3 4 3 4 8 2 5" xfId="41452"/>
    <cellStyle name="Normal 3 4 3 4 8 3" xfId="11542"/>
    <cellStyle name="Normal 3 4 3 4 8 3 2" xfId="11543"/>
    <cellStyle name="Normal 3 4 3 4 8 3 2 2" xfId="28344"/>
    <cellStyle name="Normal 3 4 3 4 8 3 2 2 2" xfId="58256"/>
    <cellStyle name="Normal 3 4 3 4 8 3 2 3" xfId="41457"/>
    <cellStyle name="Normal 3 4 3 4 8 3 3" xfId="20866"/>
    <cellStyle name="Normal 3 4 3 4 8 3 3 2" xfId="50778"/>
    <cellStyle name="Normal 3 4 3 4 8 3 4" xfId="41456"/>
    <cellStyle name="Normal 3 4 3 4 8 4" xfId="11544"/>
    <cellStyle name="Normal 3 4 3 4 8 4 2" xfId="28341"/>
    <cellStyle name="Normal 3 4 3 4 8 4 2 2" xfId="58253"/>
    <cellStyle name="Normal 3 4 3 4 8 4 3" xfId="41458"/>
    <cellStyle name="Normal 3 4 3 4 8 5" xfId="20863"/>
    <cellStyle name="Normal 3 4 3 4 8 5 2" xfId="50775"/>
    <cellStyle name="Normal 3 4 3 4 8 6" xfId="41451"/>
    <cellStyle name="Normal 3 4 3 4 9" xfId="11545"/>
    <cellStyle name="Normal 3 4 3 4 9 2" xfId="11546"/>
    <cellStyle name="Normal 3 4 3 4 9 2 2" xfId="11547"/>
    <cellStyle name="Normal 3 4 3 4 9 2 2 2" xfId="28346"/>
    <cellStyle name="Normal 3 4 3 4 9 2 2 2 2" xfId="58258"/>
    <cellStyle name="Normal 3 4 3 4 9 2 2 3" xfId="41461"/>
    <cellStyle name="Normal 3 4 3 4 9 2 3" xfId="20868"/>
    <cellStyle name="Normal 3 4 3 4 9 2 3 2" xfId="50780"/>
    <cellStyle name="Normal 3 4 3 4 9 2 4" xfId="41460"/>
    <cellStyle name="Normal 3 4 3 4 9 3" xfId="11548"/>
    <cellStyle name="Normal 3 4 3 4 9 3 2" xfId="28345"/>
    <cellStyle name="Normal 3 4 3 4 9 3 2 2" xfId="58257"/>
    <cellStyle name="Normal 3 4 3 4 9 3 3" xfId="41462"/>
    <cellStyle name="Normal 3 4 3 4 9 4" xfId="20867"/>
    <cellStyle name="Normal 3 4 3 4 9 4 2" xfId="50779"/>
    <cellStyle name="Normal 3 4 3 4 9 5" xfId="41459"/>
    <cellStyle name="Normal 3 4 3 5" xfId="373"/>
    <cellStyle name="Normal 3 4 3 5 2" xfId="11549"/>
    <cellStyle name="Normal 3 4 3 5 2 2" xfId="11550"/>
    <cellStyle name="Normal 3 4 3 5 2 2 2" xfId="11551"/>
    <cellStyle name="Normal 3 4 3 5 2 2 2 2" xfId="11552"/>
    <cellStyle name="Normal 3 4 3 5 2 2 2 2 2" xfId="28349"/>
    <cellStyle name="Normal 3 4 3 5 2 2 2 2 2 2" xfId="58261"/>
    <cellStyle name="Normal 3 4 3 5 2 2 2 2 3" xfId="41466"/>
    <cellStyle name="Normal 3 4 3 5 2 2 2 3" xfId="20871"/>
    <cellStyle name="Normal 3 4 3 5 2 2 2 3 2" xfId="50783"/>
    <cellStyle name="Normal 3 4 3 5 2 2 2 4" xfId="41465"/>
    <cellStyle name="Normal 3 4 3 5 2 2 3" xfId="11553"/>
    <cellStyle name="Normal 3 4 3 5 2 2 3 2" xfId="28348"/>
    <cellStyle name="Normal 3 4 3 5 2 2 3 2 2" xfId="58260"/>
    <cellStyle name="Normal 3 4 3 5 2 2 3 3" xfId="41467"/>
    <cellStyle name="Normal 3 4 3 5 2 2 4" xfId="20870"/>
    <cellStyle name="Normal 3 4 3 5 2 2 4 2" xfId="50782"/>
    <cellStyle name="Normal 3 4 3 5 2 2 5" xfId="41464"/>
    <cellStyle name="Normal 3 4 3 5 2 3" xfId="11554"/>
    <cellStyle name="Normal 3 4 3 5 2 3 2" xfId="11555"/>
    <cellStyle name="Normal 3 4 3 5 2 3 2 2" xfId="28350"/>
    <cellStyle name="Normal 3 4 3 5 2 3 2 2 2" xfId="58262"/>
    <cellStyle name="Normal 3 4 3 5 2 3 2 3" xfId="41469"/>
    <cellStyle name="Normal 3 4 3 5 2 3 3" xfId="20872"/>
    <cellStyle name="Normal 3 4 3 5 2 3 3 2" xfId="50784"/>
    <cellStyle name="Normal 3 4 3 5 2 3 4" xfId="41468"/>
    <cellStyle name="Normal 3 4 3 5 2 4" xfId="11556"/>
    <cellStyle name="Normal 3 4 3 5 2 4 2" xfId="28347"/>
    <cellStyle name="Normal 3 4 3 5 2 4 2 2" xfId="58259"/>
    <cellStyle name="Normal 3 4 3 5 2 4 3" xfId="41470"/>
    <cellStyle name="Normal 3 4 3 5 2 5" xfId="20869"/>
    <cellStyle name="Normal 3 4 3 5 2 5 2" xfId="50781"/>
    <cellStyle name="Normal 3 4 3 5 2 6" xfId="41463"/>
    <cellStyle name="Normal 3 4 3 5 3" xfId="11557"/>
    <cellStyle name="Normal 3 4 3 5 3 2" xfId="11558"/>
    <cellStyle name="Normal 3 4 3 5 3 2 2" xfId="11559"/>
    <cellStyle name="Normal 3 4 3 5 3 2 2 2" xfId="11560"/>
    <cellStyle name="Normal 3 4 3 5 3 2 2 2 2" xfId="28353"/>
    <cellStyle name="Normal 3 4 3 5 3 2 2 2 2 2" xfId="58265"/>
    <cellStyle name="Normal 3 4 3 5 3 2 2 2 3" xfId="41474"/>
    <cellStyle name="Normal 3 4 3 5 3 2 2 3" xfId="20875"/>
    <cellStyle name="Normal 3 4 3 5 3 2 2 3 2" xfId="50787"/>
    <cellStyle name="Normal 3 4 3 5 3 2 2 4" xfId="41473"/>
    <cellStyle name="Normal 3 4 3 5 3 2 3" xfId="11561"/>
    <cellStyle name="Normal 3 4 3 5 3 2 3 2" xfId="28352"/>
    <cellStyle name="Normal 3 4 3 5 3 2 3 2 2" xfId="58264"/>
    <cellStyle name="Normal 3 4 3 5 3 2 3 3" xfId="41475"/>
    <cellStyle name="Normal 3 4 3 5 3 2 4" xfId="20874"/>
    <cellStyle name="Normal 3 4 3 5 3 2 4 2" xfId="50786"/>
    <cellStyle name="Normal 3 4 3 5 3 2 5" xfId="41472"/>
    <cellStyle name="Normal 3 4 3 5 3 3" xfId="11562"/>
    <cellStyle name="Normal 3 4 3 5 3 3 2" xfId="11563"/>
    <cellStyle name="Normal 3 4 3 5 3 3 2 2" xfId="28354"/>
    <cellStyle name="Normal 3 4 3 5 3 3 2 2 2" xfId="58266"/>
    <cellStyle name="Normal 3 4 3 5 3 3 2 3" xfId="41477"/>
    <cellStyle name="Normal 3 4 3 5 3 3 3" xfId="20876"/>
    <cellStyle name="Normal 3 4 3 5 3 3 3 2" xfId="50788"/>
    <cellStyle name="Normal 3 4 3 5 3 3 4" xfId="41476"/>
    <cellStyle name="Normal 3 4 3 5 3 4" xfId="11564"/>
    <cellStyle name="Normal 3 4 3 5 3 4 2" xfId="28351"/>
    <cellStyle name="Normal 3 4 3 5 3 4 2 2" xfId="58263"/>
    <cellStyle name="Normal 3 4 3 5 3 4 3" xfId="41478"/>
    <cellStyle name="Normal 3 4 3 5 3 5" xfId="20873"/>
    <cellStyle name="Normal 3 4 3 5 3 5 2" xfId="50785"/>
    <cellStyle name="Normal 3 4 3 5 3 6" xfId="41471"/>
    <cellStyle name="Normal 3 4 3 5 4" xfId="11565"/>
    <cellStyle name="Normal 3 4 3 5 4 2" xfId="11566"/>
    <cellStyle name="Normal 3 4 3 5 4 2 2" xfId="11567"/>
    <cellStyle name="Normal 3 4 3 5 4 2 2 2" xfId="28356"/>
    <cellStyle name="Normal 3 4 3 5 4 2 2 2 2" xfId="58268"/>
    <cellStyle name="Normal 3 4 3 5 4 2 2 3" xfId="41481"/>
    <cellStyle name="Normal 3 4 3 5 4 2 3" xfId="20878"/>
    <cellStyle name="Normal 3 4 3 5 4 2 3 2" xfId="50790"/>
    <cellStyle name="Normal 3 4 3 5 4 2 4" xfId="41480"/>
    <cellStyle name="Normal 3 4 3 5 4 3" xfId="11568"/>
    <cellStyle name="Normal 3 4 3 5 4 3 2" xfId="28355"/>
    <cellStyle name="Normal 3 4 3 5 4 3 2 2" xfId="58267"/>
    <cellStyle name="Normal 3 4 3 5 4 3 3" xfId="41482"/>
    <cellStyle name="Normal 3 4 3 5 4 4" xfId="20877"/>
    <cellStyle name="Normal 3 4 3 5 4 4 2" xfId="50789"/>
    <cellStyle name="Normal 3 4 3 5 4 5" xfId="41479"/>
    <cellStyle name="Normal 3 4 3 5 5" xfId="11569"/>
    <cellStyle name="Normal 3 4 3 5 5 2" xfId="11570"/>
    <cellStyle name="Normal 3 4 3 5 5 2 2" xfId="28357"/>
    <cellStyle name="Normal 3 4 3 5 5 2 2 2" xfId="58269"/>
    <cellStyle name="Normal 3 4 3 5 5 2 3" xfId="41484"/>
    <cellStyle name="Normal 3 4 3 5 5 3" xfId="20879"/>
    <cellStyle name="Normal 3 4 3 5 5 3 2" xfId="50791"/>
    <cellStyle name="Normal 3 4 3 5 5 4" xfId="41483"/>
    <cellStyle name="Normal 3 4 3 5 6" xfId="11571"/>
    <cellStyle name="Normal 3 4 3 5 6 2" xfId="22837"/>
    <cellStyle name="Normal 3 4 3 5 6 2 2" xfId="52749"/>
    <cellStyle name="Normal 3 4 3 5 6 3" xfId="41485"/>
    <cellStyle name="Normal 3 4 3 5 7" xfId="15359"/>
    <cellStyle name="Normal 3 4 3 5 7 2" xfId="45271"/>
    <cellStyle name="Normal 3 4 3 5 8" xfId="30315"/>
    <cellStyle name="Normal 3 4 3 6" xfId="230"/>
    <cellStyle name="Normal 3 4 3 6 2" xfId="11572"/>
    <cellStyle name="Normal 3 4 3 6 2 2" xfId="11573"/>
    <cellStyle name="Normal 3 4 3 6 2 2 2" xfId="11574"/>
    <cellStyle name="Normal 3 4 3 6 2 2 2 2" xfId="11575"/>
    <cellStyle name="Normal 3 4 3 6 2 2 2 2 2" xfId="28360"/>
    <cellStyle name="Normal 3 4 3 6 2 2 2 2 2 2" xfId="58272"/>
    <cellStyle name="Normal 3 4 3 6 2 2 2 2 3" xfId="41489"/>
    <cellStyle name="Normal 3 4 3 6 2 2 2 3" xfId="20882"/>
    <cellStyle name="Normal 3 4 3 6 2 2 2 3 2" xfId="50794"/>
    <cellStyle name="Normal 3 4 3 6 2 2 2 4" xfId="41488"/>
    <cellStyle name="Normal 3 4 3 6 2 2 3" xfId="11576"/>
    <cellStyle name="Normal 3 4 3 6 2 2 3 2" xfId="28359"/>
    <cellStyle name="Normal 3 4 3 6 2 2 3 2 2" xfId="58271"/>
    <cellStyle name="Normal 3 4 3 6 2 2 3 3" xfId="41490"/>
    <cellStyle name="Normal 3 4 3 6 2 2 4" xfId="20881"/>
    <cellStyle name="Normal 3 4 3 6 2 2 4 2" xfId="50793"/>
    <cellStyle name="Normal 3 4 3 6 2 2 5" xfId="41487"/>
    <cellStyle name="Normal 3 4 3 6 2 3" xfId="11577"/>
    <cellStyle name="Normal 3 4 3 6 2 3 2" xfId="11578"/>
    <cellStyle name="Normal 3 4 3 6 2 3 2 2" xfId="28361"/>
    <cellStyle name="Normal 3 4 3 6 2 3 2 2 2" xfId="58273"/>
    <cellStyle name="Normal 3 4 3 6 2 3 2 3" xfId="41492"/>
    <cellStyle name="Normal 3 4 3 6 2 3 3" xfId="20883"/>
    <cellStyle name="Normal 3 4 3 6 2 3 3 2" xfId="50795"/>
    <cellStyle name="Normal 3 4 3 6 2 3 4" xfId="41491"/>
    <cellStyle name="Normal 3 4 3 6 2 4" xfId="11579"/>
    <cellStyle name="Normal 3 4 3 6 2 4 2" xfId="28358"/>
    <cellStyle name="Normal 3 4 3 6 2 4 2 2" xfId="58270"/>
    <cellStyle name="Normal 3 4 3 6 2 4 3" xfId="41493"/>
    <cellStyle name="Normal 3 4 3 6 2 5" xfId="20880"/>
    <cellStyle name="Normal 3 4 3 6 2 5 2" xfId="50792"/>
    <cellStyle name="Normal 3 4 3 6 2 6" xfId="41486"/>
    <cellStyle name="Normal 3 4 3 6 3" xfId="11580"/>
    <cellStyle name="Normal 3 4 3 6 3 2" xfId="11581"/>
    <cellStyle name="Normal 3 4 3 6 3 2 2" xfId="11582"/>
    <cellStyle name="Normal 3 4 3 6 3 2 2 2" xfId="11583"/>
    <cellStyle name="Normal 3 4 3 6 3 2 2 2 2" xfId="28364"/>
    <cellStyle name="Normal 3 4 3 6 3 2 2 2 2 2" xfId="58276"/>
    <cellStyle name="Normal 3 4 3 6 3 2 2 2 3" xfId="41497"/>
    <cellStyle name="Normal 3 4 3 6 3 2 2 3" xfId="20886"/>
    <cellStyle name="Normal 3 4 3 6 3 2 2 3 2" xfId="50798"/>
    <cellStyle name="Normal 3 4 3 6 3 2 2 4" xfId="41496"/>
    <cellStyle name="Normal 3 4 3 6 3 2 3" xfId="11584"/>
    <cellStyle name="Normal 3 4 3 6 3 2 3 2" xfId="28363"/>
    <cellStyle name="Normal 3 4 3 6 3 2 3 2 2" xfId="58275"/>
    <cellStyle name="Normal 3 4 3 6 3 2 3 3" xfId="41498"/>
    <cellStyle name="Normal 3 4 3 6 3 2 4" xfId="20885"/>
    <cellStyle name="Normal 3 4 3 6 3 2 4 2" xfId="50797"/>
    <cellStyle name="Normal 3 4 3 6 3 2 5" xfId="41495"/>
    <cellStyle name="Normal 3 4 3 6 3 3" xfId="11585"/>
    <cellStyle name="Normal 3 4 3 6 3 3 2" xfId="11586"/>
    <cellStyle name="Normal 3 4 3 6 3 3 2 2" xfId="28365"/>
    <cellStyle name="Normal 3 4 3 6 3 3 2 2 2" xfId="58277"/>
    <cellStyle name="Normal 3 4 3 6 3 3 2 3" xfId="41500"/>
    <cellStyle name="Normal 3 4 3 6 3 3 3" xfId="20887"/>
    <cellStyle name="Normal 3 4 3 6 3 3 3 2" xfId="50799"/>
    <cellStyle name="Normal 3 4 3 6 3 3 4" xfId="41499"/>
    <cellStyle name="Normal 3 4 3 6 3 4" xfId="11587"/>
    <cellStyle name="Normal 3 4 3 6 3 4 2" xfId="28362"/>
    <cellStyle name="Normal 3 4 3 6 3 4 2 2" xfId="58274"/>
    <cellStyle name="Normal 3 4 3 6 3 4 3" xfId="41501"/>
    <cellStyle name="Normal 3 4 3 6 3 5" xfId="20884"/>
    <cellStyle name="Normal 3 4 3 6 3 5 2" xfId="50796"/>
    <cellStyle name="Normal 3 4 3 6 3 6" xfId="41494"/>
    <cellStyle name="Normal 3 4 3 6 4" xfId="11588"/>
    <cellStyle name="Normal 3 4 3 6 4 2" xfId="11589"/>
    <cellStyle name="Normal 3 4 3 6 4 2 2" xfId="11590"/>
    <cellStyle name="Normal 3 4 3 6 4 2 2 2" xfId="28367"/>
    <cellStyle name="Normal 3 4 3 6 4 2 2 2 2" xfId="58279"/>
    <cellStyle name="Normal 3 4 3 6 4 2 2 3" xfId="41504"/>
    <cellStyle name="Normal 3 4 3 6 4 2 3" xfId="20889"/>
    <cellStyle name="Normal 3 4 3 6 4 2 3 2" xfId="50801"/>
    <cellStyle name="Normal 3 4 3 6 4 2 4" xfId="41503"/>
    <cellStyle name="Normal 3 4 3 6 4 3" xfId="11591"/>
    <cellStyle name="Normal 3 4 3 6 4 3 2" xfId="28366"/>
    <cellStyle name="Normal 3 4 3 6 4 3 2 2" xfId="58278"/>
    <cellStyle name="Normal 3 4 3 6 4 3 3" xfId="41505"/>
    <cellStyle name="Normal 3 4 3 6 4 4" xfId="20888"/>
    <cellStyle name="Normal 3 4 3 6 4 4 2" xfId="50800"/>
    <cellStyle name="Normal 3 4 3 6 4 5" xfId="41502"/>
    <cellStyle name="Normal 3 4 3 6 5" xfId="11592"/>
    <cellStyle name="Normal 3 4 3 6 5 2" xfId="11593"/>
    <cellStyle name="Normal 3 4 3 6 5 2 2" xfId="28368"/>
    <cellStyle name="Normal 3 4 3 6 5 2 2 2" xfId="58280"/>
    <cellStyle name="Normal 3 4 3 6 5 2 3" xfId="41507"/>
    <cellStyle name="Normal 3 4 3 6 5 3" xfId="20890"/>
    <cellStyle name="Normal 3 4 3 6 5 3 2" xfId="50802"/>
    <cellStyle name="Normal 3 4 3 6 5 4" xfId="41506"/>
    <cellStyle name="Normal 3 4 3 6 6" xfId="11594"/>
    <cellStyle name="Normal 3 4 3 6 6 2" xfId="22694"/>
    <cellStyle name="Normal 3 4 3 6 6 2 2" xfId="52606"/>
    <cellStyle name="Normal 3 4 3 6 6 3" xfId="41508"/>
    <cellStyle name="Normal 3 4 3 6 7" xfId="15216"/>
    <cellStyle name="Normal 3 4 3 6 7 2" xfId="45128"/>
    <cellStyle name="Normal 3 4 3 6 8" xfId="30172"/>
    <cellStyle name="Normal 3 4 3 7" xfId="499"/>
    <cellStyle name="Normal 3 4 3 7 2" xfId="11595"/>
    <cellStyle name="Normal 3 4 3 7 2 2" xfId="11596"/>
    <cellStyle name="Normal 3 4 3 7 2 2 2" xfId="11597"/>
    <cellStyle name="Normal 3 4 3 7 2 2 2 2" xfId="11598"/>
    <cellStyle name="Normal 3 4 3 7 2 2 2 2 2" xfId="28371"/>
    <cellStyle name="Normal 3 4 3 7 2 2 2 2 2 2" xfId="58283"/>
    <cellStyle name="Normal 3 4 3 7 2 2 2 2 3" xfId="41512"/>
    <cellStyle name="Normal 3 4 3 7 2 2 2 3" xfId="20893"/>
    <cellStyle name="Normal 3 4 3 7 2 2 2 3 2" xfId="50805"/>
    <cellStyle name="Normal 3 4 3 7 2 2 2 4" xfId="41511"/>
    <cellStyle name="Normal 3 4 3 7 2 2 3" xfId="11599"/>
    <cellStyle name="Normal 3 4 3 7 2 2 3 2" xfId="28370"/>
    <cellStyle name="Normal 3 4 3 7 2 2 3 2 2" xfId="58282"/>
    <cellStyle name="Normal 3 4 3 7 2 2 3 3" xfId="41513"/>
    <cellStyle name="Normal 3 4 3 7 2 2 4" xfId="20892"/>
    <cellStyle name="Normal 3 4 3 7 2 2 4 2" xfId="50804"/>
    <cellStyle name="Normal 3 4 3 7 2 2 5" xfId="41510"/>
    <cellStyle name="Normal 3 4 3 7 2 3" xfId="11600"/>
    <cellStyle name="Normal 3 4 3 7 2 3 2" xfId="11601"/>
    <cellStyle name="Normal 3 4 3 7 2 3 2 2" xfId="28372"/>
    <cellStyle name="Normal 3 4 3 7 2 3 2 2 2" xfId="58284"/>
    <cellStyle name="Normal 3 4 3 7 2 3 2 3" xfId="41515"/>
    <cellStyle name="Normal 3 4 3 7 2 3 3" xfId="20894"/>
    <cellStyle name="Normal 3 4 3 7 2 3 3 2" xfId="50806"/>
    <cellStyle name="Normal 3 4 3 7 2 3 4" xfId="41514"/>
    <cellStyle name="Normal 3 4 3 7 2 4" xfId="11602"/>
    <cellStyle name="Normal 3 4 3 7 2 4 2" xfId="28369"/>
    <cellStyle name="Normal 3 4 3 7 2 4 2 2" xfId="58281"/>
    <cellStyle name="Normal 3 4 3 7 2 4 3" xfId="41516"/>
    <cellStyle name="Normal 3 4 3 7 2 5" xfId="20891"/>
    <cellStyle name="Normal 3 4 3 7 2 5 2" xfId="50803"/>
    <cellStyle name="Normal 3 4 3 7 2 6" xfId="41509"/>
    <cellStyle name="Normal 3 4 3 7 3" xfId="11603"/>
    <cellStyle name="Normal 3 4 3 7 3 2" xfId="11604"/>
    <cellStyle name="Normal 3 4 3 7 3 2 2" xfId="11605"/>
    <cellStyle name="Normal 3 4 3 7 3 2 2 2" xfId="28374"/>
    <cellStyle name="Normal 3 4 3 7 3 2 2 2 2" xfId="58286"/>
    <cellStyle name="Normal 3 4 3 7 3 2 2 3" xfId="41519"/>
    <cellStyle name="Normal 3 4 3 7 3 2 3" xfId="20896"/>
    <cellStyle name="Normal 3 4 3 7 3 2 3 2" xfId="50808"/>
    <cellStyle name="Normal 3 4 3 7 3 2 4" xfId="41518"/>
    <cellStyle name="Normal 3 4 3 7 3 3" xfId="11606"/>
    <cellStyle name="Normal 3 4 3 7 3 3 2" xfId="28373"/>
    <cellStyle name="Normal 3 4 3 7 3 3 2 2" xfId="58285"/>
    <cellStyle name="Normal 3 4 3 7 3 3 3" xfId="41520"/>
    <cellStyle name="Normal 3 4 3 7 3 4" xfId="20895"/>
    <cellStyle name="Normal 3 4 3 7 3 4 2" xfId="50807"/>
    <cellStyle name="Normal 3 4 3 7 3 5" xfId="41517"/>
    <cellStyle name="Normal 3 4 3 7 4" xfId="11607"/>
    <cellStyle name="Normal 3 4 3 7 4 2" xfId="11608"/>
    <cellStyle name="Normal 3 4 3 7 4 2 2" xfId="28375"/>
    <cellStyle name="Normal 3 4 3 7 4 2 2 2" xfId="58287"/>
    <cellStyle name="Normal 3 4 3 7 4 2 3" xfId="41522"/>
    <cellStyle name="Normal 3 4 3 7 4 3" xfId="20897"/>
    <cellStyle name="Normal 3 4 3 7 4 3 2" xfId="50809"/>
    <cellStyle name="Normal 3 4 3 7 4 4" xfId="41521"/>
    <cellStyle name="Normal 3 4 3 7 5" xfId="11609"/>
    <cellStyle name="Normal 3 4 3 7 5 2" xfId="22962"/>
    <cellStyle name="Normal 3 4 3 7 5 2 2" xfId="52874"/>
    <cellStyle name="Normal 3 4 3 7 5 3" xfId="41523"/>
    <cellStyle name="Normal 3 4 3 7 6" xfId="15484"/>
    <cellStyle name="Normal 3 4 3 7 6 2" xfId="45396"/>
    <cellStyle name="Normal 3 4 3 7 7" xfId="30440"/>
    <cellStyle name="Normal 3 4 3 8" xfId="624"/>
    <cellStyle name="Normal 3 4 3 8 2" xfId="11610"/>
    <cellStyle name="Normal 3 4 3 8 2 2" xfId="11611"/>
    <cellStyle name="Normal 3 4 3 8 2 2 2" xfId="11612"/>
    <cellStyle name="Normal 3 4 3 8 2 2 2 2" xfId="11613"/>
    <cellStyle name="Normal 3 4 3 8 2 2 2 2 2" xfId="28378"/>
    <cellStyle name="Normal 3 4 3 8 2 2 2 2 2 2" xfId="58290"/>
    <cellStyle name="Normal 3 4 3 8 2 2 2 2 3" xfId="41527"/>
    <cellStyle name="Normal 3 4 3 8 2 2 2 3" xfId="20900"/>
    <cellStyle name="Normal 3 4 3 8 2 2 2 3 2" xfId="50812"/>
    <cellStyle name="Normal 3 4 3 8 2 2 2 4" xfId="41526"/>
    <cellStyle name="Normal 3 4 3 8 2 2 3" xfId="11614"/>
    <cellStyle name="Normal 3 4 3 8 2 2 3 2" xfId="28377"/>
    <cellStyle name="Normal 3 4 3 8 2 2 3 2 2" xfId="58289"/>
    <cellStyle name="Normal 3 4 3 8 2 2 3 3" xfId="41528"/>
    <cellStyle name="Normal 3 4 3 8 2 2 4" xfId="20899"/>
    <cellStyle name="Normal 3 4 3 8 2 2 4 2" xfId="50811"/>
    <cellStyle name="Normal 3 4 3 8 2 2 5" xfId="41525"/>
    <cellStyle name="Normal 3 4 3 8 2 3" xfId="11615"/>
    <cellStyle name="Normal 3 4 3 8 2 3 2" xfId="11616"/>
    <cellStyle name="Normal 3 4 3 8 2 3 2 2" xfId="28379"/>
    <cellStyle name="Normal 3 4 3 8 2 3 2 2 2" xfId="58291"/>
    <cellStyle name="Normal 3 4 3 8 2 3 2 3" xfId="41530"/>
    <cellStyle name="Normal 3 4 3 8 2 3 3" xfId="20901"/>
    <cellStyle name="Normal 3 4 3 8 2 3 3 2" xfId="50813"/>
    <cellStyle name="Normal 3 4 3 8 2 3 4" xfId="41529"/>
    <cellStyle name="Normal 3 4 3 8 2 4" xfId="11617"/>
    <cellStyle name="Normal 3 4 3 8 2 4 2" xfId="28376"/>
    <cellStyle name="Normal 3 4 3 8 2 4 2 2" xfId="58288"/>
    <cellStyle name="Normal 3 4 3 8 2 4 3" xfId="41531"/>
    <cellStyle name="Normal 3 4 3 8 2 5" xfId="20898"/>
    <cellStyle name="Normal 3 4 3 8 2 5 2" xfId="50810"/>
    <cellStyle name="Normal 3 4 3 8 2 6" xfId="41524"/>
    <cellStyle name="Normal 3 4 3 8 3" xfId="11618"/>
    <cellStyle name="Normal 3 4 3 8 3 2" xfId="11619"/>
    <cellStyle name="Normal 3 4 3 8 3 2 2" xfId="11620"/>
    <cellStyle name="Normal 3 4 3 8 3 2 2 2" xfId="28381"/>
    <cellStyle name="Normal 3 4 3 8 3 2 2 2 2" xfId="58293"/>
    <cellStyle name="Normal 3 4 3 8 3 2 2 3" xfId="41534"/>
    <cellStyle name="Normal 3 4 3 8 3 2 3" xfId="20903"/>
    <cellStyle name="Normal 3 4 3 8 3 2 3 2" xfId="50815"/>
    <cellStyle name="Normal 3 4 3 8 3 2 4" xfId="41533"/>
    <cellStyle name="Normal 3 4 3 8 3 3" xfId="11621"/>
    <cellStyle name="Normal 3 4 3 8 3 3 2" xfId="28380"/>
    <cellStyle name="Normal 3 4 3 8 3 3 2 2" xfId="58292"/>
    <cellStyle name="Normal 3 4 3 8 3 3 3" xfId="41535"/>
    <cellStyle name="Normal 3 4 3 8 3 4" xfId="20902"/>
    <cellStyle name="Normal 3 4 3 8 3 4 2" xfId="50814"/>
    <cellStyle name="Normal 3 4 3 8 3 5" xfId="41532"/>
    <cellStyle name="Normal 3 4 3 8 4" xfId="11622"/>
    <cellStyle name="Normal 3 4 3 8 4 2" xfId="11623"/>
    <cellStyle name="Normal 3 4 3 8 4 2 2" xfId="28382"/>
    <cellStyle name="Normal 3 4 3 8 4 2 2 2" xfId="58294"/>
    <cellStyle name="Normal 3 4 3 8 4 2 3" xfId="41537"/>
    <cellStyle name="Normal 3 4 3 8 4 3" xfId="20904"/>
    <cellStyle name="Normal 3 4 3 8 4 3 2" xfId="50816"/>
    <cellStyle name="Normal 3 4 3 8 4 4" xfId="41536"/>
    <cellStyle name="Normal 3 4 3 8 5" xfId="11624"/>
    <cellStyle name="Normal 3 4 3 8 5 2" xfId="23087"/>
    <cellStyle name="Normal 3 4 3 8 5 2 2" xfId="52999"/>
    <cellStyle name="Normal 3 4 3 8 5 3" xfId="41538"/>
    <cellStyle name="Normal 3 4 3 8 6" xfId="15609"/>
    <cellStyle name="Normal 3 4 3 8 6 2" xfId="45521"/>
    <cellStyle name="Normal 3 4 3 8 7" xfId="30565"/>
    <cellStyle name="Normal 3 4 3 9" xfId="11625"/>
    <cellStyle name="Normal 3 4 3 9 2" xfId="11626"/>
    <cellStyle name="Normal 3 4 3 9 2 2" xfId="11627"/>
    <cellStyle name="Normal 3 4 3 9 2 2 2" xfId="11628"/>
    <cellStyle name="Normal 3 4 3 9 2 2 2 2" xfId="11629"/>
    <cellStyle name="Normal 3 4 3 9 2 2 2 2 2" xfId="28386"/>
    <cellStyle name="Normal 3 4 3 9 2 2 2 2 2 2" xfId="58298"/>
    <cellStyle name="Normal 3 4 3 9 2 2 2 2 3" xfId="41543"/>
    <cellStyle name="Normal 3 4 3 9 2 2 2 3" xfId="20908"/>
    <cellStyle name="Normal 3 4 3 9 2 2 2 3 2" xfId="50820"/>
    <cellStyle name="Normal 3 4 3 9 2 2 2 4" xfId="41542"/>
    <cellStyle name="Normal 3 4 3 9 2 2 3" xfId="11630"/>
    <cellStyle name="Normal 3 4 3 9 2 2 3 2" xfId="28385"/>
    <cellStyle name="Normal 3 4 3 9 2 2 3 2 2" xfId="58297"/>
    <cellStyle name="Normal 3 4 3 9 2 2 3 3" xfId="41544"/>
    <cellStyle name="Normal 3 4 3 9 2 2 4" xfId="20907"/>
    <cellStyle name="Normal 3 4 3 9 2 2 4 2" xfId="50819"/>
    <cellStyle name="Normal 3 4 3 9 2 2 5" xfId="41541"/>
    <cellStyle name="Normal 3 4 3 9 2 3" xfId="11631"/>
    <cellStyle name="Normal 3 4 3 9 2 3 2" xfId="11632"/>
    <cellStyle name="Normal 3 4 3 9 2 3 2 2" xfId="28387"/>
    <cellStyle name="Normal 3 4 3 9 2 3 2 2 2" xfId="58299"/>
    <cellStyle name="Normal 3 4 3 9 2 3 2 3" xfId="41546"/>
    <cellStyle name="Normal 3 4 3 9 2 3 3" xfId="20909"/>
    <cellStyle name="Normal 3 4 3 9 2 3 3 2" xfId="50821"/>
    <cellStyle name="Normal 3 4 3 9 2 3 4" xfId="41545"/>
    <cellStyle name="Normal 3 4 3 9 2 4" xfId="11633"/>
    <cellStyle name="Normal 3 4 3 9 2 4 2" xfId="28384"/>
    <cellStyle name="Normal 3 4 3 9 2 4 2 2" xfId="58296"/>
    <cellStyle name="Normal 3 4 3 9 2 4 3" xfId="41547"/>
    <cellStyle name="Normal 3 4 3 9 2 5" xfId="20906"/>
    <cellStyle name="Normal 3 4 3 9 2 5 2" xfId="50818"/>
    <cellStyle name="Normal 3 4 3 9 2 6" xfId="41540"/>
    <cellStyle name="Normal 3 4 3 9 3" xfId="11634"/>
    <cellStyle name="Normal 3 4 3 9 3 2" xfId="11635"/>
    <cellStyle name="Normal 3 4 3 9 3 2 2" xfId="11636"/>
    <cellStyle name="Normal 3 4 3 9 3 2 2 2" xfId="28389"/>
    <cellStyle name="Normal 3 4 3 9 3 2 2 2 2" xfId="58301"/>
    <cellStyle name="Normal 3 4 3 9 3 2 2 3" xfId="41550"/>
    <cellStyle name="Normal 3 4 3 9 3 2 3" xfId="20911"/>
    <cellStyle name="Normal 3 4 3 9 3 2 3 2" xfId="50823"/>
    <cellStyle name="Normal 3 4 3 9 3 2 4" xfId="41549"/>
    <cellStyle name="Normal 3 4 3 9 3 3" xfId="11637"/>
    <cellStyle name="Normal 3 4 3 9 3 3 2" xfId="28388"/>
    <cellStyle name="Normal 3 4 3 9 3 3 2 2" xfId="58300"/>
    <cellStyle name="Normal 3 4 3 9 3 3 3" xfId="41551"/>
    <cellStyle name="Normal 3 4 3 9 3 4" xfId="20910"/>
    <cellStyle name="Normal 3 4 3 9 3 4 2" xfId="50822"/>
    <cellStyle name="Normal 3 4 3 9 3 5" xfId="41548"/>
    <cellStyle name="Normal 3 4 3 9 4" xfId="11638"/>
    <cellStyle name="Normal 3 4 3 9 4 2" xfId="11639"/>
    <cellStyle name="Normal 3 4 3 9 4 2 2" xfId="28390"/>
    <cellStyle name="Normal 3 4 3 9 4 2 2 2" xfId="58302"/>
    <cellStyle name="Normal 3 4 3 9 4 2 3" xfId="41553"/>
    <cellStyle name="Normal 3 4 3 9 4 3" xfId="20912"/>
    <cellStyle name="Normal 3 4 3 9 4 3 2" xfId="50824"/>
    <cellStyle name="Normal 3 4 3 9 4 4" xfId="41552"/>
    <cellStyle name="Normal 3 4 3 9 5" xfId="11640"/>
    <cellStyle name="Normal 3 4 3 9 5 2" xfId="28383"/>
    <cellStyle name="Normal 3 4 3 9 5 2 2" xfId="58295"/>
    <cellStyle name="Normal 3 4 3 9 5 3" xfId="41554"/>
    <cellStyle name="Normal 3 4 3 9 6" xfId="20905"/>
    <cellStyle name="Normal 3 4 3 9 6 2" xfId="50817"/>
    <cellStyle name="Normal 3 4 3 9 7" xfId="41539"/>
    <cellStyle name="Normal 3 4 4" xfId="86"/>
    <cellStyle name="Normal 3 4 4 10" xfId="11641"/>
    <cellStyle name="Normal 3 4 4 10 2" xfId="11642"/>
    <cellStyle name="Normal 3 4 4 10 2 2" xfId="11643"/>
    <cellStyle name="Normal 3 4 4 10 2 2 2" xfId="11644"/>
    <cellStyle name="Normal 3 4 4 10 2 2 2 2" xfId="28393"/>
    <cellStyle name="Normal 3 4 4 10 2 2 2 2 2" xfId="58305"/>
    <cellStyle name="Normal 3 4 4 10 2 2 2 3" xfId="41558"/>
    <cellStyle name="Normal 3 4 4 10 2 2 3" xfId="20915"/>
    <cellStyle name="Normal 3 4 4 10 2 2 3 2" xfId="50827"/>
    <cellStyle name="Normal 3 4 4 10 2 2 4" xfId="41557"/>
    <cellStyle name="Normal 3 4 4 10 2 3" xfId="11645"/>
    <cellStyle name="Normal 3 4 4 10 2 3 2" xfId="28392"/>
    <cellStyle name="Normal 3 4 4 10 2 3 2 2" xfId="58304"/>
    <cellStyle name="Normal 3 4 4 10 2 3 3" xfId="41559"/>
    <cellStyle name="Normal 3 4 4 10 2 4" xfId="20914"/>
    <cellStyle name="Normal 3 4 4 10 2 4 2" xfId="50826"/>
    <cellStyle name="Normal 3 4 4 10 2 5" xfId="41556"/>
    <cellStyle name="Normal 3 4 4 10 3" xfId="11646"/>
    <cellStyle name="Normal 3 4 4 10 3 2" xfId="11647"/>
    <cellStyle name="Normal 3 4 4 10 3 2 2" xfId="28394"/>
    <cellStyle name="Normal 3 4 4 10 3 2 2 2" xfId="58306"/>
    <cellStyle name="Normal 3 4 4 10 3 2 3" xfId="41561"/>
    <cellStyle name="Normal 3 4 4 10 3 3" xfId="20916"/>
    <cellStyle name="Normal 3 4 4 10 3 3 2" xfId="50828"/>
    <cellStyle name="Normal 3 4 4 10 3 4" xfId="41560"/>
    <cellStyle name="Normal 3 4 4 10 4" xfId="11648"/>
    <cellStyle name="Normal 3 4 4 10 4 2" xfId="28391"/>
    <cellStyle name="Normal 3 4 4 10 4 2 2" xfId="58303"/>
    <cellStyle name="Normal 3 4 4 10 4 3" xfId="41562"/>
    <cellStyle name="Normal 3 4 4 10 5" xfId="20913"/>
    <cellStyle name="Normal 3 4 4 10 5 2" xfId="50825"/>
    <cellStyle name="Normal 3 4 4 10 6" xfId="41555"/>
    <cellStyle name="Normal 3 4 4 11" xfId="11649"/>
    <cellStyle name="Normal 3 4 4 11 2" xfId="11650"/>
    <cellStyle name="Normal 3 4 4 11 2 2" xfId="11651"/>
    <cellStyle name="Normal 3 4 4 11 2 2 2" xfId="28396"/>
    <cellStyle name="Normal 3 4 4 11 2 2 2 2" xfId="58308"/>
    <cellStyle name="Normal 3 4 4 11 2 2 3" xfId="41565"/>
    <cellStyle name="Normal 3 4 4 11 2 3" xfId="20918"/>
    <cellStyle name="Normal 3 4 4 11 2 3 2" xfId="50830"/>
    <cellStyle name="Normal 3 4 4 11 2 4" xfId="41564"/>
    <cellStyle name="Normal 3 4 4 11 3" xfId="11652"/>
    <cellStyle name="Normal 3 4 4 11 3 2" xfId="28395"/>
    <cellStyle name="Normal 3 4 4 11 3 2 2" xfId="58307"/>
    <cellStyle name="Normal 3 4 4 11 3 3" xfId="41566"/>
    <cellStyle name="Normal 3 4 4 11 4" xfId="20917"/>
    <cellStyle name="Normal 3 4 4 11 4 2" xfId="50829"/>
    <cellStyle name="Normal 3 4 4 11 5" xfId="41563"/>
    <cellStyle name="Normal 3 4 4 12" xfId="11653"/>
    <cellStyle name="Normal 3 4 4 12 2" xfId="11654"/>
    <cellStyle name="Normal 3 4 4 12 2 2" xfId="28397"/>
    <cellStyle name="Normal 3 4 4 12 2 2 2" xfId="58309"/>
    <cellStyle name="Normal 3 4 4 12 2 3" xfId="41568"/>
    <cellStyle name="Normal 3 4 4 12 3" xfId="20919"/>
    <cellStyle name="Normal 3 4 4 12 3 2" xfId="50831"/>
    <cellStyle name="Normal 3 4 4 12 4" xfId="41567"/>
    <cellStyle name="Normal 3 4 4 13" xfId="11655"/>
    <cellStyle name="Normal 3 4 4 13 2" xfId="22576"/>
    <cellStyle name="Normal 3 4 4 13 2 2" xfId="52488"/>
    <cellStyle name="Normal 3 4 4 13 3" xfId="41569"/>
    <cellStyle name="Normal 3 4 4 14" xfId="15098"/>
    <cellStyle name="Normal 3 4 4 14 2" xfId="45010"/>
    <cellStyle name="Normal 3 4 4 15" xfId="30054"/>
    <cellStyle name="Normal 3 4 4 16" xfId="59980"/>
    <cellStyle name="Normal 3 4 4 2" xfId="163"/>
    <cellStyle name="Normal 3 4 4 2 10" xfId="11656"/>
    <cellStyle name="Normal 3 4 4 2 10 2" xfId="11657"/>
    <cellStyle name="Normal 3 4 4 2 10 2 2" xfId="28398"/>
    <cellStyle name="Normal 3 4 4 2 10 2 2 2" xfId="58310"/>
    <cellStyle name="Normal 3 4 4 2 10 2 3" xfId="41571"/>
    <cellStyle name="Normal 3 4 4 2 10 3" xfId="20920"/>
    <cellStyle name="Normal 3 4 4 2 10 3 2" xfId="50832"/>
    <cellStyle name="Normal 3 4 4 2 10 4" xfId="41570"/>
    <cellStyle name="Normal 3 4 4 2 11" xfId="11658"/>
    <cellStyle name="Normal 3 4 4 2 11 2" xfId="22627"/>
    <cellStyle name="Normal 3 4 4 2 11 2 2" xfId="52539"/>
    <cellStyle name="Normal 3 4 4 2 11 3" xfId="41572"/>
    <cellStyle name="Normal 3 4 4 2 12" xfId="15149"/>
    <cellStyle name="Normal 3 4 4 2 12 2" xfId="45061"/>
    <cellStyle name="Normal 3 4 4 2 13" xfId="30105"/>
    <cellStyle name="Normal 3 4 4 2 14" xfId="60021"/>
    <cellStyle name="Normal 3 4 4 2 2" xfId="416"/>
    <cellStyle name="Normal 3 4 4 2 2 2" xfId="11659"/>
    <cellStyle name="Normal 3 4 4 2 2 2 2" xfId="11660"/>
    <cellStyle name="Normal 3 4 4 2 2 2 2 2" xfId="11661"/>
    <cellStyle name="Normal 3 4 4 2 2 2 2 2 2" xfId="11662"/>
    <cellStyle name="Normal 3 4 4 2 2 2 2 2 2 2" xfId="28401"/>
    <cellStyle name="Normal 3 4 4 2 2 2 2 2 2 2 2" xfId="58313"/>
    <cellStyle name="Normal 3 4 4 2 2 2 2 2 2 3" xfId="41576"/>
    <cellStyle name="Normal 3 4 4 2 2 2 2 2 3" xfId="20923"/>
    <cellStyle name="Normal 3 4 4 2 2 2 2 2 3 2" xfId="50835"/>
    <cellStyle name="Normal 3 4 4 2 2 2 2 2 4" xfId="41575"/>
    <cellStyle name="Normal 3 4 4 2 2 2 2 3" xfId="11663"/>
    <cellStyle name="Normal 3 4 4 2 2 2 2 3 2" xfId="28400"/>
    <cellStyle name="Normal 3 4 4 2 2 2 2 3 2 2" xfId="58312"/>
    <cellStyle name="Normal 3 4 4 2 2 2 2 3 3" xfId="41577"/>
    <cellStyle name="Normal 3 4 4 2 2 2 2 4" xfId="20922"/>
    <cellStyle name="Normal 3 4 4 2 2 2 2 4 2" xfId="50834"/>
    <cellStyle name="Normal 3 4 4 2 2 2 2 5" xfId="41574"/>
    <cellStyle name="Normal 3 4 4 2 2 2 3" xfId="11664"/>
    <cellStyle name="Normal 3 4 4 2 2 2 3 2" xfId="11665"/>
    <cellStyle name="Normal 3 4 4 2 2 2 3 2 2" xfId="28402"/>
    <cellStyle name="Normal 3 4 4 2 2 2 3 2 2 2" xfId="58314"/>
    <cellStyle name="Normal 3 4 4 2 2 2 3 2 3" xfId="41579"/>
    <cellStyle name="Normal 3 4 4 2 2 2 3 3" xfId="20924"/>
    <cellStyle name="Normal 3 4 4 2 2 2 3 3 2" xfId="50836"/>
    <cellStyle name="Normal 3 4 4 2 2 2 3 4" xfId="41578"/>
    <cellStyle name="Normal 3 4 4 2 2 2 4" xfId="11666"/>
    <cellStyle name="Normal 3 4 4 2 2 2 4 2" xfId="28399"/>
    <cellStyle name="Normal 3 4 4 2 2 2 4 2 2" xfId="58311"/>
    <cellStyle name="Normal 3 4 4 2 2 2 4 3" xfId="41580"/>
    <cellStyle name="Normal 3 4 4 2 2 2 5" xfId="20921"/>
    <cellStyle name="Normal 3 4 4 2 2 2 5 2" xfId="50833"/>
    <cellStyle name="Normal 3 4 4 2 2 2 6" xfId="41573"/>
    <cellStyle name="Normal 3 4 4 2 2 3" xfId="11667"/>
    <cellStyle name="Normal 3 4 4 2 2 3 2" xfId="11668"/>
    <cellStyle name="Normal 3 4 4 2 2 3 2 2" xfId="11669"/>
    <cellStyle name="Normal 3 4 4 2 2 3 2 2 2" xfId="11670"/>
    <cellStyle name="Normal 3 4 4 2 2 3 2 2 2 2" xfId="28405"/>
    <cellStyle name="Normal 3 4 4 2 2 3 2 2 2 2 2" xfId="58317"/>
    <cellStyle name="Normal 3 4 4 2 2 3 2 2 2 3" xfId="41584"/>
    <cellStyle name="Normal 3 4 4 2 2 3 2 2 3" xfId="20927"/>
    <cellStyle name="Normal 3 4 4 2 2 3 2 2 3 2" xfId="50839"/>
    <cellStyle name="Normal 3 4 4 2 2 3 2 2 4" xfId="41583"/>
    <cellStyle name="Normal 3 4 4 2 2 3 2 3" xfId="11671"/>
    <cellStyle name="Normal 3 4 4 2 2 3 2 3 2" xfId="28404"/>
    <cellStyle name="Normal 3 4 4 2 2 3 2 3 2 2" xfId="58316"/>
    <cellStyle name="Normal 3 4 4 2 2 3 2 3 3" xfId="41585"/>
    <cellStyle name="Normal 3 4 4 2 2 3 2 4" xfId="20926"/>
    <cellStyle name="Normal 3 4 4 2 2 3 2 4 2" xfId="50838"/>
    <cellStyle name="Normal 3 4 4 2 2 3 2 5" xfId="41582"/>
    <cellStyle name="Normal 3 4 4 2 2 3 3" xfId="11672"/>
    <cellStyle name="Normal 3 4 4 2 2 3 3 2" xfId="11673"/>
    <cellStyle name="Normal 3 4 4 2 2 3 3 2 2" xfId="28406"/>
    <cellStyle name="Normal 3 4 4 2 2 3 3 2 2 2" xfId="58318"/>
    <cellStyle name="Normal 3 4 4 2 2 3 3 2 3" xfId="41587"/>
    <cellStyle name="Normal 3 4 4 2 2 3 3 3" xfId="20928"/>
    <cellStyle name="Normal 3 4 4 2 2 3 3 3 2" xfId="50840"/>
    <cellStyle name="Normal 3 4 4 2 2 3 3 4" xfId="41586"/>
    <cellStyle name="Normal 3 4 4 2 2 3 4" xfId="11674"/>
    <cellStyle name="Normal 3 4 4 2 2 3 4 2" xfId="28403"/>
    <cellStyle name="Normal 3 4 4 2 2 3 4 2 2" xfId="58315"/>
    <cellStyle name="Normal 3 4 4 2 2 3 4 3" xfId="41588"/>
    <cellStyle name="Normal 3 4 4 2 2 3 5" xfId="20925"/>
    <cellStyle name="Normal 3 4 4 2 2 3 5 2" xfId="50837"/>
    <cellStyle name="Normal 3 4 4 2 2 3 6" xfId="41581"/>
    <cellStyle name="Normal 3 4 4 2 2 4" xfId="11675"/>
    <cellStyle name="Normal 3 4 4 2 2 4 2" xfId="11676"/>
    <cellStyle name="Normal 3 4 4 2 2 4 2 2" xfId="11677"/>
    <cellStyle name="Normal 3 4 4 2 2 4 2 2 2" xfId="28408"/>
    <cellStyle name="Normal 3 4 4 2 2 4 2 2 2 2" xfId="58320"/>
    <cellStyle name="Normal 3 4 4 2 2 4 2 2 3" xfId="41591"/>
    <cellStyle name="Normal 3 4 4 2 2 4 2 3" xfId="20930"/>
    <cellStyle name="Normal 3 4 4 2 2 4 2 3 2" xfId="50842"/>
    <cellStyle name="Normal 3 4 4 2 2 4 2 4" xfId="41590"/>
    <cellStyle name="Normal 3 4 4 2 2 4 3" xfId="11678"/>
    <cellStyle name="Normal 3 4 4 2 2 4 3 2" xfId="28407"/>
    <cellStyle name="Normal 3 4 4 2 2 4 3 2 2" xfId="58319"/>
    <cellStyle name="Normal 3 4 4 2 2 4 3 3" xfId="41592"/>
    <cellStyle name="Normal 3 4 4 2 2 4 4" xfId="20929"/>
    <cellStyle name="Normal 3 4 4 2 2 4 4 2" xfId="50841"/>
    <cellStyle name="Normal 3 4 4 2 2 4 5" xfId="41589"/>
    <cellStyle name="Normal 3 4 4 2 2 5" xfId="11679"/>
    <cellStyle name="Normal 3 4 4 2 2 5 2" xfId="11680"/>
    <cellStyle name="Normal 3 4 4 2 2 5 2 2" xfId="28409"/>
    <cellStyle name="Normal 3 4 4 2 2 5 2 2 2" xfId="58321"/>
    <cellStyle name="Normal 3 4 4 2 2 5 2 3" xfId="41594"/>
    <cellStyle name="Normal 3 4 4 2 2 5 3" xfId="20931"/>
    <cellStyle name="Normal 3 4 4 2 2 5 3 2" xfId="50843"/>
    <cellStyle name="Normal 3 4 4 2 2 5 4" xfId="41593"/>
    <cellStyle name="Normal 3 4 4 2 2 6" xfId="11681"/>
    <cellStyle name="Normal 3 4 4 2 2 6 2" xfId="22879"/>
    <cellStyle name="Normal 3 4 4 2 2 6 2 2" xfId="52791"/>
    <cellStyle name="Normal 3 4 4 2 2 6 3" xfId="41595"/>
    <cellStyle name="Normal 3 4 4 2 2 7" xfId="15401"/>
    <cellStyle name="Normal 3 4 4 2 2 7 2" xfId="45313"/>
    <cellStyle name="Normal 3 4 4 2 2 8" xfId="30357"/>
    <cellStyle name="Normal 3 4 4 2 3" xfId="294"/>
    <cellStyle name="Normal 3 4 4 2 3 2" xfId="11682"/>
    <cellStyle name="Normal 3 4 4 2 3 2 2" xfId="11683"/>
    <cellStyle name="Normal 3 4 4 2 3 2 2 2" xfId="11684"/>
    <cellStyle name="Normal 3 4 4 2 3 2 2 2 2" xfId="11685"/>
    <cellStyle name="Normal 3 4 4 2 3 2 2 2 2 2" xfId="28412"/>
    <cellStyle name="Normal 3 4 4 2 3 2 2 2 2 2 2" xfId="58324"/>
    <cellStyle name="Normal 3 4 4 2 3 2 2 2 2 3" xfId="41599"/>
    <cellStyle name="Normal 3 4 4 2 3 2 2 2 3" xfId="20934"/>
    <cellStyle name="Normal 3 4 4 2 3 2 2 2 3 2" xfId="50846"/>
    <cellStyle name="Normal 3 4 4 2 3 2 2 2 4" xfId="41598"/>
    <cellStyle name="Normal 3 4 4 2 3 2 2 3" xfId="11686"/>
    <cellStyle name="Normal 3 4 4 2 3 2 2 3 2" xfId="28411"/>
    <cellStyle name="Normal 3 4 4 2 3 2 2 3 2 2" xfId="58323"/>
    <cellStyle name="Normal 3 4 4 2 3 2 2 3 3" xfId="41600"/>
    <cellStyle name="Normal 3 4 4 2 3 2 2 4" xfId="20933"/>
    <cellStyle name="Normal 3 4 4 2 3 2 2 4 2" xfId="50845"/>
    <cellStyle name="Normal 3 4 4 2 3 2 2 5" xfId="41597"/>
    <cellStyle name="Normal 3 4 4 2 3 2 3" xfId="11687"/>
    <cellStyle name="Normal 3 4 4 2 3 2 3 2" xfId="11688"/>
    <cellStyle name="Normal 3 4 4 2 3 2 3 2 2" xfId="28413"/>
    <cellStyle name="Normal 3 4 4 2 3 2 3 2 2 2" xfId="58325"/>
    <cellStyle name="Normal 3 4 4 2 3 2 3 2 3" xfId="41602"/>
    <cellStyle name="Normal 3 4 4 2 3 2 3 3" xfId="20935"/>
    <cellStyle name="Normal 3 4 4 2 3 2 3 3 2" xfId="50847"/>
    <cellStyle name="Normal 3 4 4 2 3 2 3 4" xfId="41601"/>
    <cellStyle name="Normal 3 4 4 2 3 2 4" xfId="11689"/>
    <cellStyle name="Normal 3 4 4 2 3 2 4 2" xfId="28410"/>
    <cellStyle name="Normal 3 4 4 2 3 2 4 2 2" xfId="58322"/>
    <cellStyle name="Normal 3 4 4 2 3 2 4 3" xfId="41603"/>
    <cellStyle name="Normal 3 4 4 2 3 2 5" xfId="20932"/>
    <cellStyle name="Normal 3 4 4 2 3 2 5 2" xfId="50844"/>
    <cellStyle name="Normal 3 4 4 2 3 2 6" xfId="41596"/>
    <cellStyle name="Normal 3 4 4 2 3 3" xfId="11690"/>
    <cellStyle name="Normal 3 4 4 2 3 3 2" xfId="11691"/>
    <cellStyle name="Normal 3 4 4 2 3 3 2 2" xfId="11692"/>
    <cellStyle name="Normal 3 4 4 2 3 3 2 2 2" xfId="11693"/>
    <cellStyle name="Normal 3 4 4 2 3 3 2 2 2 2" xfId="28416"/>
    <cellStyle name="Normal 3 4 4 2 3 3 2 2 2 2 2" xfId="58328"/>
    <cellStyle name="Normal 3 4 4 2 3 3 2 2 2 3" xfId="41607"/>
    <cellStyle name="Normal 3 4 4 2 3 3 2 2 3" xfId="20938"/>
    <cellStyle name="Normal 3 4 4 2 3 3 2 2 3 2" xfId="50850"/>
    <cellStyle name="Normal 3 4 4 2 3 3 2 2 4" xfId="41606"/>
    <cellStyle name="Normal 3 4 4 2 3 3 2 3" xfId="11694"/>
    <cellStyle name="Normal 3 4 4 2 3 3 2 3 2" xfId="28415"/>
    <cellStyle name="Normal 3 4 4 2 3 3 2 3 2 2" xfId="58327"/>
    <cellStyle name="Normal 3 4 4 2 3 3 2 3 3" xfId="41608"/>
    <cellStyle name="Normal 3 4 4 2 3 3 2 4" xfId="20937"/>
    <cellStyle name="Normal 3 4 4 2 3 3 2 4 2" xfId="50849"/>
    <cellStyle name="Normal 3 4 4 2 3 3 2 5" xfId="41605"/>
    <cellStyle name="Normal 3 4 4 2 3 3 3" xfId="11695"/>
    <cellStyle name="Normal 3 4 4 2 3 3 3 2" xfId="11696"/>
    <cellStyle name="Normal 3 4 4 2 3 3 3 2 2" xfId="28417"/>
    <cellStyle name="Normal 3 4 4 2 3 3 3 2 2 2" xfId="58329"/>
    <cellStyle name="Normal 3 4 4 2 3 3 3 2 3" xfId="41610"/>
    <cellStyle name="Normal 3 4 4 2 3 3 3 3" xfId="20939"/>
    <cellStyle name="Normal 3 4 4 2 3 3 3 3 2" xfId="50851"/>
    <cellStyle name="Normal 3 4 4 2 3 3 3 4" xfId="41609"/>
    <cellStyle name="Normal 3 4 4 2 3 3 4" xfId="11697"/>
    <cellStyle name="Normal 3 4 4 2 3 3 4 2" xfId="28414"/>
    <cellStyle name="Normal 3 4 4 2 3 3 4 2 2" xfId="58326"/>
    <cellStyle name="Normal 3 4 4 2 3 3 4 3" xfId="41611"/>
    <cellStyle name="Normal 3 4 4 2 3 3 5" xfId="20936"/>
    <cellStyle name="Normal 3 4 4 2 3 3 5 2" xfId="50848"/>
    <cellStyle name="Normal 3 4 4 2 3 3 6" xfId="41604"/>
    <cellStyle name="Normal 3 4 4 2 3 4" xfId="11698"/>
    <cellStyle name="Normal 3 4 4 2 3 4 2" xfId="11699"/>
    <cellStyle name="Normal 3 4 4 2 3 4 2 2" xfId="11700"/>
    <cellStyle name="Normal 3 4 4 2 3 4 2 2 2" xfId="28419"/>
    <cellStyle name="Normal 3 4 4 2 3 4 2 2 2 2" xfId="58331"/>
    <cellStyle name="Normal 3 4 4 2 3 4 2 2 3" xfId="41614"/>
    <cellStyle name="Normal 3 4 4 2 3 4 2 3" xfId="20941"/>
    <cellStyle name="Normal 3 4 4 2 3 4 2 3 2" xfId="50853"/>
    <cellStyle name="Normal 3 4 4 2 3 4 2 4" xfId="41613"/>
    <cellStyle name="Normal 3 4 4 2 3 4 3" xfId="11701"/>
    <cellStyle name="Normal 3 4 4 2 3 4 3 2" xfId="28418"/>
    <cellStyle name="Normal 3 4 4 2 3 4 3 2 2" xfId="58330"/>
    <cellStyle name="Normal 3 4 4 2 3 4 3 3" xfId="41615"/>
    <cellStyle name="Normal 3 4 4 2 3 4 4" xfId="20940"/>
    <cellStyle name="Normal 3 4 4 2 3 4 4 2" xfId="50852"/>
    <cellStyle name="Normal 3 4 4 2 3 4 5" xfId="41612"/>
    <cellStyle name="Normal 3 4 4 2 3 5" xfId="11702"/>
    <cellStyle name="Normal 3 4 4 2 3 5 2" xfId="11703"/>
    <cellStyle name="Normal 3 4 4 2 3 5 2 2" xfId="28420"/>
    <cellStyle name="Normal 3 4 4 2 3 5 2 2 2" xfId="58332"/>
    <cellStyle name="Normal 3 4 4 2 3 5 2 3" xfId="41617"/>
    <cellStyle name="Normal 3 4 4 2 3 5 3" xfId="20942"/>
    <cellStyle name="Normal 3 4 4 2 3 5 3 2" xfId="50854"/>
    <cellStyle name="Normal 3 4 4 2 3 5 4" xfId="41616"/>
    <cellStyle name="Normal 3 4 4 2 3 6" xfId="11704"/>
    <cellStyle name="Normal 3 4 4 2 3 6 2" xfId="22758"/>
    <cellStyle name="Normal 3 4 4 2 3 6 2 2" xfId="52670"/>
    <cellStyle name="Normal 3 4 4 2 3 6 3" xfId="41618"/>
    <cellStyle name="Normal 3 4 4 2 3 7" xfId="15280"/>
    <cellStyle name="Normal 3 4 4 2 3 7 2" xfId="45192"/>
    <cellStyle name="Normal 3 4 4 2 3 8" xfId="30236"/>
    <cellStyle name="Normal 3 4 4 2 4" xfId="541"/>
    <cellStyle name="Normal 3 4 4 2 4 2" xfId="11705"/>
    <cellStyle name="Normal 3 4 4 2 4 2 2" xfId="11706"/>
    <cellStyle name="Normal 3 4 4 2 4 2 2 2" xfId="11707"/>
    <cellStyle name="Normal 3 4 4 2 4 2 2 2 2" xfId="11708"/>
    <cellStyle name="Normal 3 4 4 2 4 2 2 2 2 2" xfId="28423"/>
    <cellStyle name="Normal 3 4 4 2 4 2 2 2 2 2 2" xfId="58335"/>
    <cellStyle name="Normal 3 4 4 2 4 2 2 2 2 3" xfId="41622"/>
    <cellStyle name="Normal 3 4 4 2 4 2 2 2 3" xfId="20945"/>
    <cellStyle name="Normal 3 4 4 2 4 2 2 2 3 2" xfId="50857"/>
    <cellStyle name="Normal 3 4 4 2 4 2 2 2 4" xfId="41621"/>
    <cellStyle name="Normal 3 4 4 2 4 2 2 3" xfId="11709"/>
    <cellStyle name="Normal 3 4 4 2 4 2 2 3 2" xfId="28422"/>
    <cellStyle name="Normal 3 4 4 2 4 2 2 3 2 2" xfId="58334"/>
    <cellStyle name="Normal 3 4 4 2 4 2 2 3 3" xfId="41623"/>
    <cellStyle name="Normal 3 4 4 2 4 2 2 4" xfId="20944"/>
    <cellStyle name="Normal 3 4 4 2 4 2 2 4 2" xfId="50856"/>
    <cellStyle name="Normal 3 4 4 2 4 2 2 5" xfId="41620"/>
    <cellStyle name="Normal 3 4 4 2 4 2 3" xfId="11710"/>
    <cellStyle name="Normal 3 4 4 2 4 2 3 2" xfId="11711"/>
    <cellStyle name="Normal 3 4 4 2 4 2 3 2 2" xfId="28424"/>
    <cellStyle name="Normal 3 4 4 2 4 2 3 2 2 2" xfId="58336"/>
    <cellStyle name="Normal 3 4 4 2 4 2 3 2 3" xfId="41625"/>
    <cellStyle name="Normal 3 4 4 2 4 2 3 3" xfId="20946"/>
    <cellStyle name="Normal 3 4 4 2 4 2 3 3 2" xfId="50858"/>
    <cellStyle name="Normal 3 4 4 2 4 2 3 4" xfId="41624"/>
    <cellStyle name="Normal 3 4 4 2 4 2 4" xfId="11712"/>
    <cellStyle name="Normal 3 4 4 2 4 2 4 2" xfId="28421"/>
    <cellStyle name="Normal 3 4 4 2 4 2 4 2 2" xfId="58333"/>
    <cellStyle name="Normal 3 4 4 2 4 2 4 3" xfId="41626"/>
    <cellStyle name="Normal 3 4 4 2 4 2 5" xfId="20943"/>
    <cellStyle name="Normal 3 4 4 2 4 2 5 2" xfId="50855"/>
    <cellStyle name="Normal 3 4 4 2 4 2 6" xfId="41619"/>
    <cellStyle name="Normal 3 4 4 2 4 3" xfId="11713"/>
    <cellStyle name="Normal 3 4 4 2 4 3 2" xfId="11714"/>
    <cellStyle name="Normal 3 4 4 2 4 3 2 2" xfId="11715"/>
    <cellStyle name="Normal 3 4 4 2 4 3 2 2 2" xfId="28426"/>
    <cellStyle name="Normal 3 4 4 2 4 3 2 2 2 2" xfId="58338"/>
    <cellStyle name="Normal 3 4 4 2 4 3 2 2 3" xfId="41629"/>
    <cellStyle name="Normal 3 4 4 2 4 3 2 3" xfId="20948"/>
    <cellStyle name="Normal 3 4 4 2 4 3 2 3 2" xfId="50860"/>
    <cellStyle name="Normal 3 4 4 2 4 3 2 4" xfId="41628"/>
    <cellStyle name="Normal 3 4 4 2 4 3 3" xfId="11716"/>
    <cellStyle name="Normal 3 4 4 2 4 3 3 2" xfId="28425"/>
    <cellStyle name="Normal 3 4 4 2 4 3 3 2 2" xfId="58337"/>
    <cellStyle name="Normal 3 4 4 2 4 3 3 3" xfId="41630"/>
    <cellStyle name="Normal 3 4 4 2 4 3 4" xfId="20947"/>
    <cellStyle name="Normal 3 4 4 2 4 3 4 2" xfId="50859"/>
    <cellStyle name="Normal 3 4 4 2 4 3 5" xfId="41627"/>
    <cellStyle name="Normal 3 4 4 2 4 4" xfId="11717"/>
    <cellStyle name="Normal 3 4 4 2 4 4 2" xfId="11718"/>
    <cellStyle name="Normal 3 4 4 2 4 4 2 2" xfId="28427"/>
    <cellStyle name="Normal 3 4 4 2 4 4 2 2 2" xfId="58339"/>
    <cellStyle name="Normal 3 4 4 2 4 4 2 3" xfId="41632"/>
    <cellStyle name="Normal 3 4 4 2 4 4 3" xfId="20949"/>
    <cellStyle name="Normal 3 4 4 2 4 4 3 2" xfId="50861"/>
    <cellStyle name="Normal 3 4 4 2 4 4 4" xfId="41631"/>
    <cellStyle name="Normal 3 4 4 2 4 5" xfId="11719"/>
    <cellStyle name="Normal 3 4 4 2 4 5 2" xfId="23004"/>
    <cellStyle name="Normal 3 4 4 2 4 5 2 2" xfId="52916"/>
    <cellStyle name="Normal 3 4 4 2 4 5 3" xfId="41633"/>
    <cellStyle name="Normal 3 4 4 2 4 6" xfId="15526"/>
    <cellStyle name="Normal 3 4 4 2 4 6 2" xfId="45438"/>
    <cellStyle name="Normal 3 4 4 2 4 7" xfId="30482"/>
    <cellStyle name="Normal 3 4 4 2 5" xfId="666"/>
    <cellStyle name="Normal 3 4 4 2 5 2" xfId="11720"/>
    <cellStyle name="Normal 3 4 4 2 5 2 2" xfId="11721"/>
    <cellStyle name="Normal 3 4 4 2 5 2 2 2" xfId="11722"/>
    <cellStyle name="Normal 3 4 4 2 5 2 2 2 2" xfId="11723"/>
    <cellStyle name="Normal 3 4 4 2 5 2 2 2 2 2" xfId="28430"/>
    <cellStyle name="Normal 3 4 4 2 5 2 2 2 2 2 2" xfId="58342"/>
    <cellStyle name="Normal 3 4 4 2 5 2 2 2 2 3" xfId="41637"/>
    <cellStyle name="Normal 3 4 4 2 5 2 2 2 3" xfId="20952"/>
    <cellStyle name="Normal 3 4 4 2 5 2 2 2 3 2" xfId="50864"/>
    <cellStyle name="Normal 3 4 4 2 5 2 2 2 4" xfId="41636"/>
    <cellStyle name="Normal 3 4 4 2 5 2 2 3" xfId="11724"/>
    <cellStyle name="Normal 3 4 4 2 5 2 2 3 2" xfId="28429"/>
    <cellStyle name="Normal 3 4 4 2 5 2 2 3 2 2" xfId="58341"/>
    <cellStyle name="Normal 3 4 4 2 5 2 2 3 3" xfId="41638"/>
    <cellStyle name="Normal 3 4 4 2 5 2 2 4" xfId="20951"/>
    <cellStyle name="Normal 3 4 4 2 5 2 2 4 2" xfId="50863"/>
    <cellStyle name="Normal 3 4 4 2 5 2 2 5" xfId="41635"/>
    <cellStyle name="Normal 3 4 4 2 5 2 3" xfId="11725"/>
    <cellStyle name="Normal 3 4 4 2 5 2 3 2" xfId="11726"/>
    <cellStyle name="Normal 3 4 4 2 5 2 3 2 2" xfId="28431"/>
    <cellStyle name="Normal 3 4 4 2 5 2 3 2 2 2" xfId="58343"/>
    <cellStyle name="Normal 3 4 4 2 5 2 3 2 3" xfId="41640"/>
    <cellStyle name="Normal 3 4 4 2 5 2 3 3" xfId="20953"/>
    <cellStyle name="Normal 3 4 4 2 5 2 3 3 2" xfId="50865"/>
    <cellStyle name="Normal 3 4 4 2 5 2 3 4" xfId="41639"/>
    <cellStyle name="Normal 3 4 4 2 5 2 4" xfId="11727"/>
    <cellStyle name="Normal 3 4 4 2 5 2 4 2" xfId="28428"/>
    <cellStyle name="Normal 3 4 4 2 5 2 4 2 2" xfId="58340"/>
    <cellStyle name="Normal 3 4 4 2 5 2 4 3" xfId="41641"/>
    <cellStyle name="Normal 3 4 4 2 5 2 5" xfId="20950"/>
    <cellStyle name="Normal 3 4 4 2 5 2 5 2" xfId="50862"/>
    <cellStyle name="Normal 3 4 4 2 5 2 6" xfId="41634"/>
    <cellStyle name="Normal 3 4 4 2 5 3" xfId="11728"/>
    <cellStyle name="Normal 3 4 4 2 5 3 2" xfId="11729"/>
    <cellStyle name="Normal 3 4 4 2 5 3 2 2" xfId="11730"/>
    <cellStyle name="Normal 3 4 4 2 5 3 2 2 2" xfId="28433"/>
    <cellStyle name="Normal 3 4 4 2 5 3 2 2 2 2" xfId="58345"/>
    <cellStyle name="Normal 3 4 4 2 5 3 2 2 3" xfId="41644"/>
    <cellStyle name="Normal 3 4 4 2 5 3 2 3" xfId="20955"/>
    <cellStyle name="Normal 3 4 4 2 5 3 2 3 2" xfId="50867"/>
    <cellStyle name="Normal 3 4 4 2 5 3 2 4" xfId="41643"/>
    <cellStyle name="Normal 3 4 4 2 5 3 3" xfId="11731"/>
    <cellStyle name="Normal 3 4 4 2 5 3 3 2" xfId="28432"/>
    <cellStyle name="Normal 3 4 4 2 5 3 3 2 2" xfId="58344"/>
    <cellStyle name="Normal 3 4 4 2 5 3 3 3" xfId="41645"/>
    <cellStyle name="Normal 3 4 4 2 5 3 4" xfId="20954"/>
    <cellStyle name="Normal 3 4 4 2 5 3 4 2" xfId="50866"/>
    <cellStyle name="Normal 3 4 4 2 5 3 5" xfId="41642"/>
    <cellStyle name="Normal 3 4 4 2 5 4" xfId="11732"/>
    <cellStyle name="Normal 3 4 4 2 5 4 2" xfId="11733"/>
    <cellStyle name="Normal 3 4 4 2 5 4 2 2" xfId="28434"/>
    <cellStyle name="Normal 3 4 4 2 5 4 2 2 2" xfId="58346"/>
    <cellStyle name="Normal 3 4 4 2 5 4 2 3" xfId="41647"/>
    <cellStyle name="Normal 3 4 4 2 5 4 3" xfId="20956"/>
    <cellStyle name="Normal 3 4 4 2 5 4 3 2" xfId="50868"/>
    <cellStyle name="Normal 3 4 4 2 5 4 4" xfId="41646"/>
    <cellStyle name="Normal 3 4 4 2 5 5" xfId="11734"/>
    <cellStyle name="Normal 3 4 4 2 5 5 2" xfId="23129"/>
    <cellStyle name="Normal 3 4 4 2 5 5 2 2" xfId="53041"/>
    <cellStyle name="Normal 3 4 4 2 5 5 3" xfId="41648"/>
    <cellStyle name="Normal 3 4 4 2 5 6" xfId="15651"/>
    <cellStyle name="Normal 3 4 4 2 5 6 2" xfId="45563"/>
    <cellStyle name="Normal 3 4 4 2 5 7" xfId="30607"/>
    <cellStyle name="Normal 3 4 4 2 6" xfId="11735"/>
    <cellStyle name="Normal 3 4 4 2 6 2" xfId="11736"/>
    <cellStyle name="Normal 3 4 4 2 6 2 2" xfId="11737"/>
    <cellStyle name="Normal 3 4 4 2 6 2 2 2" xfId="11738"/>
    <cellStyle name="Normal 3 4 4 2 6 2 2 2 2" xfId="11739"/>
    <cellStyle name="Normal 3 4 4 2 6 2 2 2 2 2" xfId="28438"/>
    <cellStyle name="Normal 3 4 4 2 6 2 2 2 2 2 2" xfId="58350"/>
    <cellStyle name="Normal 3 4 4 2 6 2 2 2 2 3" xfId="41653"/>
    <cellStyle name="Normal 3 4 4 2 6 2 2 2 3" xfId="20960"/>
    <cellStyle name="Normal 3 4 4 2 6 2 2 2 3 2" xfId="50872"/>
    <cellStyle name="Normal 3 4 4 2 6 2 2 2 4" xfId="41652"/>
    <cellStyle name="Normal 3 4 4 2 6 2 2 3" xfId="11740"/>
    <cellStyle name="Normal 3 4 4 2 6 2 2 3 2" xfId="28437"/>
    <cellStyle name="Normal 3 4 4 2 6 2 2 3 2 2" xfId="58349"/>
    <cellStyle name="Normal 3 4 4 2 6 2 2 3 3" xfId="41654"/>
    <cellStyle name="Normal 3 4 4 2 6 2 2 4" xfId="20959"/>
    <cellStyle name="Normal 3 4 4 2 6 2 2 4 2" xfId="50871"/>
    <cellStyle name="Normal 3 4 4 2 6 2 2 5" xfId="41651"/>
    <cellStyle name="Normal 3 4 4 2 6 2 3" xfId="11741"/>
    <cellStyle name="Normal 3 4 4 2 6 2 3 2" xfId="11742"/>
    <cellStyle name="Normal 3 4 4 2 6 2 3 2 2" xfId="28439"/>
    <cellStyle name="Normal 3 4 4 2 6 2 3 2 2 2" xfId="58351"/>
    <cellStyle name="Normal 3 4 4 2 6 2 3 2 3" xfId="41656"/>
    <cellStyle name="Normal 3 4 4 2 6 2 3 3" xfId="20961"/>
    <cellStyle name="Normal 3 4 4 2 6 2 3 3 2" xfId="50873"/>
    <cellStyle name="Normal 3 4 4 2 6 2 3 4" xfId="41655"/>
    <cellStyle name="Normal 3 4 4 2 6 2 4" xfId="11743"/>
    <cellStyle name="Normal 3 4 4 2 6 2 4 2" xfId="28436"/>
    <cellStyle name="Normal 3 4 4 2 6 2 4 2 2" xfId="58348"/>
    <cellStyle name="Normal 3 4 4 2 6 2 4 3" xfId="41657"/>
    <cellStyle name="Normal 3 4 4 2 6 2 5" xfId="20958"/>
    <cellStyle name="Normal 3 4 4 2 6 2 5 2" xfId="50870"/>
    <cellStyle name="Normal 3 4 4 2 6 2 6" xfId="41650"/>
    <cellStyle name="Normal 3 4 4 2 6 3" xfId="11744"/>
    <cellStyle name="Normal 3 4 4 2 6 3 2" xfId="11745"/>
    <cellStyle name="Normal 3 4 4 2 6 3 2 2" xfId="11746"/>
    <cellStyle name="Normal 3 4 4 2 6 3 2 2 2" xfId="28441"/>
    <cellStyle name="Normal 3 4 4 2 6 3 2 2 2 2" xfId="58353"/>
    <cellStyle name="Normal 3 4 4 2 6 3 2 2 3" xfId="41660"/>
    <cellStyle name="Normal 3 4 4 2 6 3 2 3" xfId="20963"/>
    <cellStyle name="Normal 3 4 4 2 6 3 2 3 2" xfId="50875"/>
    <cellStyle name="Normal 3 4 4 2 6 3 2 4" xfId="41659"/>
    <cellStyle name="Normal 3 4 4 2 6 3 3" xfId="11747"/>
    <cellStyle name="Normal 3 4 4 2 6 3 3 2" xfId="28440"/>
    <cellStyle name="Normal 3 4 4 2 6 3 3 2 2" xfId="58352"/>
    <cellStyle name="Normal 3 4 4 2 6 3 3 3" xfId="41661"/>
    <cellStyle name="Normal 3 4 4 2 6 3 4" xfId="20962"/>
    <cellStyle name="Normal 3 4 4 2 6 3 4 2" xfId="50874"/>
    <cellStyle name="Normal 3 4 4 2 6 3 5" xfId="41658"/>
    <cellStyle name="Normal 3 4 4 2 6 4" xfId="11748"/>
    <cellStyle name="Normal 3 4 4 2 6 4 2" xfId="11749"/>
    <cellStyle name="Normal 3 4 4 2 6 4 2 2" xfId="28442"/>
    <cellStyle name="Normal 3 4 4 2 6 4 2 2 2" xfId="58354"/>
    <cellStyle name="Normal 3 4 4 2 6 4 2 3" xfId="41663"/>
    <cellStyle name="Normal 3 4 4 2 6 4 3" xfId="20964"/>
    <cellStyle name="Normal 3 4 4 2 6 4 3 2" xfId="50876"/>
    <cellStyle name="Normal 3 4 4 2 6 4 4" xfId="41662"/>
    <cellStyle name="Normal 3 4 4 2 6 5" xfId="11750"/>
    <cellStyle name="Normal 3 4 4 2 6 5 2" xfId="28435"/>
    <cellStyle name="Normal 3 4 4 2 6 5 2 2" xfId="58347"/>
    <cellStyle name="Normal 3 4 4 2 6 5 3" xfId="41664"/>
    <cellStyle name="Normal 3 4 4 2 6 6" xfId="20957"/>
    <cellStyle name="Normal 3 4 4 2 6 6 2" xfId="50869"/>
    <cellStyle name="Normal 3 4 4 2 6 7" xfId="41649"/>
    <cellStyle name="Normal 3 4 4 2 7" xfId="11751"/>
    <cellStyle name="Normal 3 4 4 2 7 2" xfId="11752"/>
    <cellStyle name="Normal 3 4 4 2 7 2 2" xfId="11753"/>
    <cellStyle name="Normal 3 4 4 2 7 2 2 2" xfId="11754"/>
    <cellStyle name="Normal 3 4 4 2 7 2 2 2 2" xfId="28445"/>
    <cellStyle name="Normal 3 4 4 2 7 2 2 2 2 2" xfId="58357"/>
    <cellStyle name="Normal 3 4 4 2 7 2 2 2 3" xfId="41668"/>
    <cellStyle name="Normal 3 4 4 2 7 2 2 3" xfId="20967"/>
    <cellStyle name="Normal 3 4 4 2 7 2 2 3 2" xfId="50879"/>
    <cellStyle name="Normal 3 4 4 2 7 2 2 4" xfId="41667"/>
    <cellStyle name="Normal 3 4 4 2 7 2 3" xfId="11755"/>
    <cellStyle name="Normal 3 4 4 2 7 2 3 2" xfId="28444"/>
    <cellStyle name="Normal 3 4 4 2 7 2 3 2 2" xfId="58356"/>
    <cellStyle name="Normal 3 4 4 2 7 2 3 3" xfId="41669"/>
    <cellStyle name="Normal 3 4 4 2 7 2 4" xfId="20966"/>
    <cellStyle name="Normal 3 4 4 2 7 2 4 2" xfId="50878"/>
    <cellStyle name="Normal 3 4 4 2 7 2 5" xfId="41666"/>
    <cellStyle name="Normal 3 4 4 2 7 3" xfId="11756"/>
    <cellStyle name="Normal 3 4 4 2 7 3 2" xfId="11757"/>
    <cellStyle name="Normal 3 4 4 2 7 3 2 2" xfId="28446"/>
    <cellStyle name="Normal 3 4 4 2 7 3 2 2 2" xfId="58358"/>
    <cellStyle name="Normal 3 4 4 2 7 3 2 3" xfId="41671"/>
    <cellStyle name="Normal 3 4 4 2 7 3 3" xfId="20968"/>
    <cellStyle name="Normal 3 4 4 2 7 3 3 2" xfId="50880"/>
    <cellStyle name="Normal 3 4 4 2 7 3 4" xfId="41670"/>
    <cellStyle name="Normal 3 4 4 2 7 4" xfId="11758"/>
    <cellStyle name="Normal 3 4 4 2 7 4 2" xfId="28443"/>
    <cellStyle name="Normal 3 4 4 2 7 4 2 2" xfId="58355"/>
    <cellStyle name="Normal 3 4 4 2 7 4 3" xfId="41672"/>
    <cellStyle name="Normal 3 4 4 2 7 5" xfId="20965"/>
    <cellStyle name="Normal 3 4 4 2 7 5 2" xfId="50877"/>
    <cellStyle name="Normal 3 4 4 2 7 6" xfId="41665"/>
    <cellStyle name="Normal 3 4 4 2 8" xfId="11759"/>
    <cellStyle name="Normal 3 4 4 2 8 2" xfId="11760"/>
    <cellStyle name="Normal 3 4 4 2 8 2 2" xfId="11761"/>
    <cellStyle name="Normal 3 4 4 2 8 2 2 2" xfId="11762"/>
    <cellStyle name="Normal 3 4 4 2 8 2 2 2 2" xfId="28449"/>
    <cellStyle name="Normal 3 4 4 2 8 2 2 2 2 2" xfId="58361"/>
    <cellStyle name="Normal 3 4 4 2 8 2 2 2 3" xfId="41676"/>
    <cellStyle name="Normal 3 4 4 2 8 2 2 3" xfId="20971"/>
    <cellStyle name="Normal 3 4 4 2 8 2 2 3 2" xfId="50883"/>
    <cellStyle name="Normal 3 4 4 2 8 2 2 4" xfId="41675"/>
    <cellStyle name="Normal 3 4 4 2 8 2 3" xfId="11763"/>
    <cellStyle name="Normal 3 4 4 2 8 2 3 2" xfId="28448"/>
    <cellStyle name="Normal 3 4 4 2 8 2 3 2 2" xfId="58360"/>
    <cellStyle name="Normal 3 4 4 2 8 2 3 3" xfId="41677"/>
    <cellStyle name="Normal 3 4 4 2 8 2 4" xfId="20970"/>
    <cellStyle name="Normal 3 4 4 2 8 2 4 2" xfId="50882"/>
    <cellStyle name="Normal 3 4 4 2 8 2 5" xfId="41674"/>
    <cellStyle name="Normal 3 4 4 2 8 3" xfId="11764"/>
    <cellStyle name="Normal 3 4 4 2 8 3 2" xfId="11765"/>
    <cellStyle name="Normal 3 4 4 2 8 3 2 2" xfId="28450"/>
    <cellStyle name="Normal 3 4 4 2 8 3 2 2 2" xfId="58362"/>
    <cellStyle name="Normal 3 4 4 2 8 3 2 3" xfId="41679"/>
    <cellStyle name="Normal 3 4 4 2 8 3 3" xfId="20972"/>
    <cellStyle name="Normal 3 4 4 2 8 3 3 2" xfId="50884"/>
    <cellStyle name="Normal 3 4 4 2 8 3 4" xfId="41678"/>
    <cellStyle name="Normal 3 4 4 2 8 4" xfId="11766"/>
    <cellStyle name="Normal 3 4 4 2 8 4 2" xfId="28447"/>
    <cellStyle name="Normal 3 4 4 2 8 4 2 2" xfId="58359"/>
    <cellStyle name="Normal 3 4 4 2 8 4 3" xfId="41680"/>
    <cellStyle name="Normal 3 4 4 2 8 5" xfId="20969"/>
    <cellStyle name="Normal 3 4 4 2 8 5 2" xfId="50881"/>
    <cellStyle name="Normal 3 4 4 2 8 6" xfId="41673"/>
    <cellStyle name="Normal 3 4 4 2 9" xfId="11767"/>
    <cellStyle name="Normal 3 4 4 2 9 2" xfId="11768"/>
    <cellStyle name="Normal 3 4 4 2 9 2 2" xfId="11769"/>
    <cellStyle name="Normal 3 4 4 2 9 2 2 2" xfId="28452"/>
    <cellStyle name="Normal 3 4 4 2 9 2 2 2 2" xfId="58364"/>
    <cellStyle name="Normal 3 4 4 2 9 2 2 3" xfId="41683"/>
    <cellStyle name="Normal 3 4 4 2 9 2 3" xfId="20974"/>
    <cellStyle name="Normal 3 4 4 2 9 2 3 2" xfId="50886"/>
    <cellStyle name="Normal 3 4 4 2 9 2 4" xfId="41682"/>
    <cellStyle name="Normal 3 4 4 2 9 3" xfId="11770"/>
    <cellStyle name="Normal 3 4 4 2 9 3 2" xfId="28451"/>
    <cellStyle name="Normal 3 4 4 2 9 3 2 2" xfId="58363"/>
    <cellStyle name="Normal 3 4 4 2 9 3 3" xfId="41684"/>
    <cellStyle name="Normal 3 4 4 2 9 4" xfId="20973"/>
    <cellStyle name="Normal 3 4 4 2 9 4 2" xfId="50885"/>
    <cellStyle name="Normal 3 4 4 2 9 5" xfId="41681"/>
    <cellStyle name="Normal 3 4 4 3" xfId="207"/>
    <cellStyle name="Normal 3 4 4 3 10" xfId="11771"/>
    <cellStyle name="Normal 3 4 4 3 10 2" xfId="11772"/>
    <cellStyle name="Normal 3 4 4 3 10 2 2" xfId="28453"/>
    <cellStyle name="Normal 3 4 4 3 10 2 2 2" xfId="58365"/>
    <cellStyle name="Normal 3 4 4 3 10 2 3" xfId="41686"/>
    <cellStyle name="Normal 3 4 4 3 10 3" xfId="20975"/>
    <cellStyle name="Normal 3 4 4 3 10 3 2" xfId="50887"/>
    <cellStyle name="Normal 3 4 4 3 10 4" xfId="41685"/>
    <cellStyle name="Normal 3 4 4 3 11" xfId="11773"/>
    <cellStyle name="Normal 3 4 4 3 11 2" xfId="22671"/>
    <cellStyle name="Normal 3 4 4 3 11 2 2" xfId="52583"/>
    <cellStyle name="Normal 3 4 4 3 11 3" xfId="41687"/>
    <cellStyle name="Normal 3 4 4 3 12" xfId="15193"/>
    <cellStyle name="Normal 3 4 4 3 12 2" xfId="45105"/>
    <cellStyle name="Normal 3 4 4 3 13" xfId="30149"/>
    <cellStyle name="Normal 3 4 4 3 14" xfId="60062"/>
    <cellStyle name="Normal 3 4 4 3 2" xfId="457"/>
    <cellStyle name="Normal 3 4 4 3 2 2" xfId="11774"/>
    <cellStyle name="Normal 3 4 4 3 2 2 2" xfId="11775"/>
    <cellStyle name="Normal 3 4 4 3 2 2 2 2" xfId="11776"/>
    <cellStyle name="Normal 3 4 4 3 2 2 2 2 2" xfId="11777"/>
    <cellStyle name="Normal 3 4 4 3 2 2 2 2 2 2" xfId="28456"/>
    <cellStyle name="Normal 3 4 4 3 2 2 2 2 2 2 2" xfId="58368"/>
    <cellStyle name="Normal 3 4 4 3 2 2 2 2 2 3" xfId="41691"/>
    <cellStyle name="Normal 3 4 4 3 2 2 2 2 3" xfId="20978"/>
    <cellStyle name="Normal 3 4 4 3 2 2 2 2 3 2" xfId="50890"/>
    <cellStyle name="Normal 3 4 4 3 2 2 2 2 4" xfId="41690"/>
    <cellStyle name="Normal 3 4 4 3 2 2 2 3" xfId="11778"/>
    <cellStyle name="Normal 3 4 4 3 2 2 2 3 2" xfId="28455"/>
    <cellStyle name="Normal 3 4 4 3 2 2 2 3 2 2" xfId="58367"/>
    <cellStyle name="Normal 3 4 4 3 2 2 2 3 3" xfId="41692"/>
    <cellStyle name="Normal 3 4 4 3 2 2 2 4" xfId="20977"/>
    <cellStyle name="Normal 3 4 4 3 2 2 2 4 2" xfId="50889"/>
    <cellStyle name="Normal 3 4 4 3 2 2 2 5" xfId="41689"/>
    <cellStyle name="Normal 3 4 4 3 2 2 3" xfId="11779"/>
    <cellStyle name="Normal 3 4 4 3 2 2 3 2" xfId="11780"/>
    <cellStyle name="Normal 3 4 4 3 2 2 3 2 2" xfId="28457"/>
    <cellStyle name="Normal 3 4 4 3 2 2 3 2 2 2" xfId="58369"/>
    <cellStyle name="Normal 3 4 4 3 2 2 3 2 3" xfId="41694"/>
    <cellStyle name="Normal 3 4 4 3 2 2 3 3" xfId="20979"/>
    <cellStyle name="Normal 3 4 4 3 2 2 3 3 2" xfId="50891"/>
    <cellStyle name="Normal 3 4 4 3 2 2 3 4" xfId="41693"/>
    <cellStyle name="Normal 3 4 4 3 2 2 4" xfId="11781"/>
    <cellStyle name="Normal 3 4 4 3 2 2 4 2" xfId="28454"/>
    <cellStyle name="Normal 3 4 4 3 2 2 4 2 2" xfId="58366"/>
    <cellStyle name="Normal 3 4 4 3 2 2 4 3" xfId="41695"/>
    <cellStyle name="Normal 3 4 4 3 2 2 5" xfId="20976"/>
    <cellStyle name="Normal 3 4 4 3 2 2 5 2" xfId="50888"/>
    <cellStyle name="Normal 3 4 4 3 2 2 6" xfId="41688"/>
    <cellStyle name="Normal 3 4 4 3 2 3" xfId="11782"/>
    <cellStyle name="Normal 3 4 4 3 2 3 2" xfId="11783"/>
    <cellStyle name="Normal 3 4 4 3 2 3 2 2" xfId="11784"/>
    <cellStyle name="Normal 3 4 4 3 2 3 2 2 2" xfId="11785"/>
    <cellStyle name="Normal 3 4 4 3 2 3 2 2 2 2" xfId="28460"/>
    <cellStyle name="Normal 3 4 4 3 2 3 2 2 2 2 2" xfId="58372"/>
    <cellStyle name="Normal 3 4 4 3 2 3 2 2 2 3" xfId="41699"/>
    <cellStyle name="Normal 3 4 4 3 2 3 2 2 3" xfId="20982"/>
    <cellStyle name="Normal 3 4 4 3 2 3 2 2 3 2" xfId="50894"/>
    <cellStyle name="Normal 3 4 4 3 2 3 2 2 4" xfId="41698"/>
    <cellStyle name="Normal 3 4 4 3 2 3 2 3" xfId="11786"/>
    <cellStyle name="Normal 3 4 4 3 2 3 2 3 2" xfId="28459"/>
    <cellStyle name="Normal 3 4 4 3 2 3 2 3 2 2" xfId="58371"/>
    <cellStyle name="Normal 3 4 4 3 2 3 2 3 3" xfId="41700"/>
    <cellStyle name="Normal 3 4 4 3 2 3 2 4" xfId="20981"/>
    <cellStyle name="Normal 3 4 4 3 2 3 2 4 2" xfId="50893"/>
    <cellStyle name="Normal 3 4 4 3 2 3 2 5" xfId="41697"/>
    <cellStyle name="Normal 3 4 4 3 2 3 3" xfId="11787"/>
    <cellStyle name="Normal 3 4 4 3 2 3 3 2" xfId="11788"/>
    <cellStyle name="Normal 3 4 4 3 2 3 3 2 2" xfId="28461"/>
    <cellStyle name="Normal 3 4 4 3 2 3 3 2 2 2" xfId="58373"/>
    <cellStyle name="Normal 3 4 4 3 2 3 3 2 3" xfId="41702"/>
    <cellStyle name="Normal 3 4 4 3 2 3 3 3" xfId="20983"/>
    <cellStyle name="Normal 3 4 4 3 2 3 3 3 2" xfId="50895"/>
    <cellStyle name="Normal 3 4 4 3 2 3 3 4" xfId="41701"/>
    <cellStyle name="Normal 3 4 4 3 2 3 4" xfId="11789"/>
    <cellStyle name="Normal 3 4 4 3 2 3 4 2" xfId="28458"/>
    <cellStyle name="Normal 3 4 4 3 2 3 4 2 2" xfId="58370"/>
    <cellStyle name="Normal 3 4 4 3 2 3 4 3" xfId="41703"/>
    <cellStyle name="Normal 3 4 4 3 2 3 5" xfId="20980"/>
    <cellStyle name="Normal 3 4 4 3 2 3 5 2" xfId="50892"/>
    <cellStyle name="Normal 3 4 4 3 2 3 6" xfId="41696"/>
    <cellStyle name="Normal 3 4 4 3 2 4" xfId="11790"/>
    <cellStyle name="Normal 3 4 4 3 2 4 2" xfId="11791"/>
    <cellStyle name="Normal 3 4 4 3 2 4 2 2" xfId="11792"/>
    <cellStyle name="Normal 3 4 4 3 2 4 2 2 2" xfId="28463"/>
    <cellStyle name="Normal 3 4 4 3 2 4 2 2 2 2" xfId="58375"/>
    <cellStyle name="Normal 3 4 4 3 2 4 2 2 3" xfId="41706"/>
    <cellStyle name="Normal 3 4 4 3 2 4 2 3" xfId="20985"/>
    <cellStyle name="Normal 3 4 4 3 2 4 2 3 2" xfId="50897"/>
    <cellStyle name="Normal 3 4 4 3 2 4 2 4" xfId="41705"/>
    <cellStyle name="Normal 3 4 4 3 2 4 3" xfId="11793"/>
    <cellStyle name="Normal 3 4 4 3 2 4 3 2" xfId="28462"/>
    <cellStyle name="Normal 3 4 4 3 2 4 3 2 2" xfId="58374"/>
    <cellStyle name="Normal 3 4 4 3 2 4 3 3" xfId="41707"/>
    <cellStyle name="Normal 3 4 4 3 2 4 4" xfId="20984"/>
    <cellStyle name="Normal 3 4 4 3 2 4 4 2" xfId="50896"/>
    <cellStyle name="Normal 3 4 4 3 2 4 5" xfId="41704"/>
    <cellStyle name="Normal 3 4 4 3 2 5" xfId="11794"/>
    <cellStyle name="Normal 3 4 4 3 2 5 2" xfId="11795"/>
    <cellStyle name="Normal 3 4 4 3 2 5 2 2" xfId="28464"/>
    <cellStyle name="Normal 3 4 4 3 2 5 2 2 2" xfId="58376"/>
    <cellStyle name="Normal 3 4 4 3 2 5 2 3" xfId="41709"/>
    <cellStyle name="Normal 3 4 4 3 2 5 3" xfId="20986"/>
    <cellStyle name="Normal 3 4 4 3 2 5 3 2" xfId="50898"/>
    <cellStyle name="Normal 3 4 4 3 2 5 4" xfId="41708"/>
    <cellStyle name="Normal 3 4 4 3 2 6" xfId="11796"/>
    <cellStyle name="Normal 3 4 4 3 2 6 2" xfId="22920"/>
    <cellStyle name="Normal 3 4 4 3 2 6 2 2" xfId="52832"/>
    <cellStyle name="Normal 3 4 4 3 2 6 3" xfId="41710"/>
    <cellStyle name="Normal 3 4 4 3 2 7" xfId="15442"/>
    <cellStyle name="Normal 3 4 4 3 2 7 2" xfId="45354"/>
    <cellStyle name="Normal 3 4 4 3 2 8" xfId="30398"/>
    <cellStyle name="Normal 3 4 4 3 3" xfId="334"/>
    <cellStyle name="Normal 3 4 4 3 3 2" xfId="11797"/>
    <cellStyle name="Normal 3 4 4 3 3 2 2" xfId="11798"/>
    <cellStyle name="Normal 3 4 4 3 3 2 2 2" xfId="11799"/>
    <cellStyle name="Normal 3 4 4 3 3 2 2 2 2" xfId="11800"/>
    <cellStyle name="Normal 3 4 4 3 3 2 2 2 2 2" xfId="28467"/>
    <cellStyle name="Normal 3 4 4 3 3 2 2 2 2 2 2" xfId="58379"/>
    <cellStyle name="Normal 3 4 4 3 3 2 2 2 2 3" xfId="41714"/>
    <cellStyle name="Normal 3 4 4 3 3 2 2 2 3" xfId="20989"/>
    <cellStyle name="Normal 3 4 4 3 3 2 2 2 3 2" xfId="50901"/>
    <cellStyle name="Normal 3 4 4 3 3 2 2 2 4" xfId="41713"/>
    <cellStyle name="Normal 3 4 4 3 3 2 2 3" xfId="11801"/>
    <cellStyle name="Normal 3 4 4 3 3 2 2 3 2" xfId="28466"/>
    <cellStyle name="Normal 3 4 4 3 3 2 2 3 2 2" xfId="58378"/>
    <cellStyle name="Normal 3 4 4 3 3 2 2 3 3" xfId="41715"/>
    <cellStyle name="Normal 3 4 4 3 3 2 2 4" xfId="20988"/>
    <cellStyle name="Normal 3 4 4 3 3 2 2 4 2" xfId="50900"/>
    <cellStyle name="Normal 3 4 4 3 3 2 2 5" xfId="41712"/>
    <cellStyle name="Normal 3 4 4 3 3 2 3" xfId="11802"/>
    <cellStyle name="Normal 3 4 4 3 3 2 3 2" xfId="11803"/>
    <cellStyle name="Normal 3 4 4 3 3 2 3 2 2" xfId="28468"/>
    <cellStyle name="Normal 3 4 4 3 3 2 3 2 2 2" xfId="58380"/>
    <cellStyle name="Normal 3 4 4 3 3 2 3 2 3" xfId="41717"/>
    <cellStyle name="Normal 3 4 4 3 3 2 3 3" xfId="20990"/>
    <cellStyle name="Normal 3 4 4 3 3 2 3 3 2" xfId="50902"/>
    <cellStyle name="Normal 3 4 4 3 3 2 3 4" xfId="41716"/>
    <cellStyle name="Normal 3 4 4 3 3 2 4" xfId="11804"/>
    <cellStyle name="Normal 3 4 4 3 3 2 4 2" xfId="28465"/>
    <cellStyle name="Normal 3 4 4 3 3 2 4 2 2" xfId="58377"/>
    <cellStyle name="Normal 3 4 4 3 3 2 4 3" xfId="41718"/>
    <cellStyle name="Normal 3 4 4 3 3 2 5" xfId="20987"/>
    <cellStyle name="Normal 3 4 4 3 3 2 5 2" xfId="50899"/>
    <cellStyle name="Normal 3 4 4 3 3 2 6" xfId="41711"/>
    <cellStyle name="Normal 3 4 4 3 3 3" xfId="11805"/>
    <cellStyle name="Normal 3 4 4 3 3 3 2" xfId="11806"/>
    <cellStyle name="Normal 3 4 4 3 3 3 2 2" xfId="11807"/>
    <cellStyle name="Normal 3 4 4 3 3 3 2 2 2" xfId="11808"/>
    <cellStyle name="Normal 3 4 4 3 3 3 2 2 2 2" xfId="28471"/>
    <cellStyle name="Normal 3 4 4 3 3 3 2 2 2 2 2" xfId="58383"/>
    <cellStyle name="Normal 3 4 4 3 3 3 2 2 2 3" xfId="41722"/>
    <cellStyle name="Normal 3 4 4 3 3 3 2 2 3" xfId="20993"/>
    <cellStyle name="Normal 3 4 4 3 3 3 2 2 3 2" xfId="50905"/>
    <cellStyle name="Normal 3 4 4 3 3 3 2 2 4" xfId="41721"/>
    <cellStyle name="Normal 3 4 4 3 3 3 2 3" xfId="11809"/>
    <cellStyle name="Normal 3 4 4 3 3 3 2 3 2" xfId="28470"/>
    <cellStyle name="Normal 3 4 4 3 3 3 2 3 2 2" xfId="58382"/>
    <cellStyle name="Normal 3 4 4 3 3 3 2 3 3" xfId="41723"/>
    <cellStyle name="Normal 3 4 4 3 3 3 2 4" xfId="20992"/>
    <cellStyle name="Normal 3 4 4 3 3 3 2 4 2" xfId="50904"/>
    <cellStyle name="Normal 3 4 4 3 3 3 2 5" xfId="41720"/>
    <cellStyle name="Normal 3 4 4 3 3 3 3" xfId="11810"/>
    <cellStyle name="Normal 3 4 4 3 3 3 3 2" xfId="11811"/>
    <cellStyle name="Normal 3 4 4 3 3 3 3 2 2" xfId="28472"/>
    <cellStyle name="Normal 3 4 4 3 3 3 3 2 2 2" xfId="58384"/>
    <cellStyle name="Normal 3 4 4 3 3 3 3 2 3" xfId="41725"/>
    <cellStyle name="Normal 3 4 4 3 3 3 3 3" xfId="20994"/>
    <cellStyle name="Normal 3 4 4 3 3 3 3 3 2" xfId="50906"/>
    <cellStyle name="Normal 3 4 4 3 3 3 3 4" xfId="41724"/>
    <cellStyle name="Normal 3 4 4 3 3 3 4" xfId="11812"/>
    <cellStyle name="Normal 3 4 4 3 3 3 4 2" xfId="28469"/>
    <cellStyle name="Normal 3 4 4 3 3 3 4 2 2" xfId="58381"/>
    <cellStyle name="Normal 3 4 4 3 3 3 4 3" xfId="41726"/>
    <cellStyle name="Normal 3 4 4 3 3 3 5" xfId="20991"/>
    <cellStyle name="Normal 3 4 4 3 3 3 5 2" xfId="50903"/>
    <cellStyle name="Normal 3 4 4 3 3 3 6" xfId="41719"/>
    <cellStyle name="Normal 3 4 4 3 3 4" xfId="11813"/>
    <cellStyle name="Normal 3 4 4 3 3 4 2" xfId="11814"/>
    <cellStyle name="Normal 3 4 4 3 3 4 2 2" xfId="11815"/>
    <cellStyle name="Normal 3 4 4 3 3 4 2 2 2" xfId="28474"/>
    <cellStyle name="Normal 3 4 4 3 3 4 2 2 2 2" xfId="58386"/>
    <cellStyle name="Normal 3 4 4 3 3 4 2 2 3" xfId="41729"/>
    <cellStyle name="Normal 3 4 4 3 3 4 2 3" xfId="20996"/>
    <cellStyle name="Normal 3 4 4 3 3 4 2 3 2" xfId="50908"/>
    <cellStyle name="Normal 3 4 4 3 3 4 2 4" xfId="41728"/>
    <cellStyle name="Normal 3 4 4 3 3 4 3" xfId="11816"/>
    <cellStyle name="Normal 3 4 4 3 3 4 3 2" xfId="28473"/>
    <cellStyle name="Normal 3 4 4 3 3 4 3 2 2" xfId="58385"/>
    <cellStyle name="Normal 3 4 4 3 3 4 3 3" xfId="41730"/>
    <cellStyle name="Normal 3 4 4 3 3 4 4" xfId="20995"/>
    <cellStyle name="Normal 3 4 4 3 3 4 4 2" xfId="50907"/>
    <cellStyle name="Normal 3 4 4 3 3 4 5" xfId="41727"/>
    <cellStyle name="Normal 3 4 4 3 3 5" xfId="11817"/>
    <cellStyle name="Normal 3 4 4 3 3 5 2" xfId="11818"/>
    <cellStyle name="Normal 3 4 4 3 3 5 2 2" xfId="28475"/>
    <cellStyle name="Normal 3 4 4 3 3 5 2 2 2" xfId="58387"/>
    <cellStyle name="Normal 3 4 4 3 3 5 2 3" xfId="41732"/>
    <cellStyle name="Normal 3 4 4 3 3 5 3" xfId="20997"/>
    <cellStyle name="Normal 3 4 4 3 3 5 3 2" xfId="50909"/>
    <cellStyle name="Normal 3 4 4 3 3 5 4" xfId="41731"/>
    <cellStyle name="Normal 3 4 4 3 3 6" xfId="11819"/>
    <cellStyle name="Normal 3 4 4 3 3 6 2" xfId="22798"/>
    <cellStyle name="Normal 3 4 4 3 3 6 2 2" xfId="52710"/>
    <cellStyle name="Normal 3 4 4 3 3 6 3" xfId="41733"/>
    <cellStyle name="Normal 3 4 4 3 3 7" xfId="15320"/>
    <cellStyle name="Normal 3 4 4 3 3 7 2" xfId="45232"/>
    <cellStyle name="Normal 3 4 4 3 3 8" xfId="30276"/>
    <cellStyle name="Normal 3 4 4 3 4" xfId="582"/>
    <cellStyle name="Normal 3 4 4 3 4 2" xfId="11820"/>
    <cellStyle name="Normal 3 4 4 3 4 2 2" xfId="11821"/>
    <cellStyle name="Normal 3 4 4 3 4 2 2 2" xfId="11822"/>
    <cellStyle name="Normal 3 4 4 3 4 2 2 2 2" xfId="11823"/>
    <cellStyle name="Normal 3 4 4 3 4 2 2 2 2 2" xfId="28478"/>
    <cellStyle name="Normal 3 4 4 3 4 2 2 2 2 2 2" xfId="58390"/>
    <cellStyle name="Normal 3 4 4 3 4 2 2 2 2 3" xfId="41737"/>
    <cellStyle name="Normal 3 4 4 3 4 2 2 2 3" xfId="21000"/>
    <cellStyle name="Normal 3 4 4 3 4 2 2 2 3 2" xfId="50912"/>
    <cellStyle name="Normal 3 4 4 3 4 2 2 2 4" xfId="41736"/>
    <cellStyle name="Normal 3 4 4 3 4 2 2 3" xfId="11824"/>
    <cellStyle name="Normal 3 4 4 3 4 2 2 3 2" xfId="28477"/>
    <cellStyle name="Normal 3 4 4 3 4 2 2 3 2 2" xfId="58389"/>
    <cellStyle name="Normal 3 4 4 3 4 2 2 3 3" xfId="41738"/>
    <cellStyle name="Normal 3 4 4 3 4 2 2 4" xfId="20999"/>
    <cellStyle name="Normal 3 4 4 3 4 2 2 4 2" xfId="50911"/>
    <cellStyle name="Normal 3 4 4 3 4 2 2 5" xfId="41735"/>
    <cellStyle name="Normal 3 4 4 3 4 2 3" xfId="11825"/>
    <cellStyle name="Normal 3 4 4 3 4 2 3 2" xfId="11826"/>
    <cellStyle name="Normal 3 4 4 3 4 2 3 2 2" xfId="28479"/>
    <cellStyle name="Normal 3 4 4 3 4 2 3 2 2 2" xfId="58391"/>
    <cellStyle name="Normal 3 4 4 3 4 2 3 2 3" xfId="41740"/>
    <cellStyle name="Normal 3 4 4 3 4 2 3 3" xfId="21001"/>
    <cellStyle name="Normal 3 4 4 3 4 2 3 3 2" xfId="50913"/>
    <cellStyle name="Normal 3 4 4 3 4 2 3 4" xfId="41739"/>
    <cellStyle name="Normal 3 4 4 3 4 2 4" xfId="11827"/>
    <cellStyle name="Normal 3 4 4 3 4 2 4 2" xfId="28476"/>
    <cellStyle name="Normal 3 4 4 3 4 2 4 2 2" xfId="58388"/>
    <cellStyle name="Normal 3 4 4 3 4 2 4 3" xfId="41741"/>
    <cellStyle name="Normal 3 4 4 3 4 2 5" xfId="20998"/>
    <cellStyle name="Normal 3 4 4 3 4 2 5 2" xfId="50910"/>
    <cellStyle name="Normal 3 4 4 3 4 2 6" xfId="41734"/>
    <cellStyle name="Normal 3 4 4 3 4 3" xfId="11828"/>
    <cellStyle name="Normal 3 4 4 3 4 3 2" xfId="11829"/>
    <cellStyle name="Normal 3 4 4 3 4 3 2 2" xfId="11830"/>
    <cellStyle name="Normal 3 4 4 3 4 3 2 2 2" xfId="28481"/>
    <cellStyle name="Normal 3 4 4 3 4 3 2 2 2 2" xfId="58393"/>
    <cellStyle name="Normal 3 4 4 3 4 3 2 2 3" xfId="41744"/>
    <cellStyle name="Normal 3 4 4 3 4 3 2 3" xfId="21003"/>
    <cellStyle name="Normal 3 4 4 3 4 3 2 3 2" xfId="50915"/>
    <cellStyle name="Normal 3 4 4 3 4 3 2 4" xfId="41743"/>
    <cellStyle name="Normal 3 4 4 3 4 3 3" xfId="11831"/>
    <cellStyle name="Normal 3 4 4 3 4 3 3 2" xfId="28480"/>
    <cellStyle name="Normal 3 4 4 3 4 3 3 2 2" xfId="58392"/>
    <cellStyle name="Normal 3 4 4 3 4 3 3 3" xfId="41745"/>
    <cellStyle name="Normal 3 4 4 3 4 3 4" xfId="21002"/>
    <cellStyle name="Normal 3 4 4 3 4 3 4 2" xfId="50914"/>
    <cellStyle name="Normal 3 4 4 3 4 3 5" xfId="41742"/>
    <cellStyle name="Normal 3 4 4 3 4 4" xfId="11832"/>
    <cellStyle name="Normal 3 4 4 3 4 4 2" xfId="11833"/>
    <cellStyle name="Normal 3 4 4 3 4 4 2 2" xfId="28482"/>
    <cellStyle name="Normal 3 4 4 3 4 4 2 2 2" xfId="58394"/>
    <cellStyle name="Normal 3 4 4 3 4 4 2 3" xfId="41747"/>
    <cellStyle name="Normal 3 4 4 3 4 4 3" xfId="21004"/>
    <cellStyle name="Normal 3 4 4 3 4 4 3 2" xfId="50916"/>
    <cellStyle name="Normal 3 4 4 3 4 4 4" xfId="41746"/>
    <cellStyle name="Normal 3 4 4 3 4 5" xfId="11834"/>
    <cellStyle name="Normal 3 4 4 3 4 5 2" xfId="23045"/>
    <cellStyle name="Normal 3 4 4 3 4 5 2 2" xfId="52957"/>
    <cellStyle name="Normal 3 4 4 3 4 5 3" xfId="41748"/>
    <cellStyle name="Normal 3 4 4 3 4 6" xfId="15567"/>
    <cellStyle name="Normal 3 4 4 3 4 6 2" xfId="45479"/>
    <cellStyle name="Normal 3 4 4 3 4 7" xfId="30523"/>
    <cellStyle name="Normal 3 4 4 3 5" xfId="707"/>
    <cellStyle name="Normal 3 4 4 3 5 2" xfId="11835"/>
    <cellStyle name="Normal 3 4 4 3 5 2 2" xfId="11836"/>
    <cellStyle name="Normal 3 4 4 3 5 2 2 2" xfId="11837"/>
    <cellStyle name="Normal 3 4 4 3 5 2 2 2 2" xfId="11838"/>
    <cellStyle name="Normal 3 4 4 3 5 2 2 2 2 2" xfId="28485"/>
    <cellStyle name="Normal 3 4 4 3 5 2 2 2 2 2 2" xfId="58397"/>
    <cellStyle name="Normal 3 4 4 3 5 2 2 2 2 3" xfId="41752"/>
    <cellStyle name="Normal 3 4 4 3 5 2 2 2 3" xfId="21007"/>
    <cellStyle name="Normal 3 4 4 3 5 2 2 2 3 2" xfId="50919"/>
    <cellStyle name="Normal 3 4 4 3 5 2 2 2 4" xfId="41751"/>
    <cellStyle name="Normal 3 4 4 3 5 2 2 3" xfId="11839"/>
    <cellStyle name="Normal 3 4 4 3 5 2 2 3 2" xfId="28484"/>
    <cellStyle name="Normal 3 4 4 3 5 2 2 3 2 2" xfId="58396"/>
    <cellStyle name="Normal 3 4 4 3 5 2 2 3 3" xfId="41753"/>
    <cellStyle name="Normal 3 4 4 3 5 2 2 4" xfId="21006"/>
    <cellStyle name="Normal 3 4 4 3 5 2 2 4 2" xfId="50918"/>
    <cellStyle name="Normal 3 4 4 3 5 2 2 5" xfId="41750"/>
    <cellStyle name="Normal 3 4 4 3 5 2 3" xfId="11840"/>
    <cellStyle name="Normal 3 4 4 3 5 2 3 2" xfId="11841"/>
    <cellStyle name="Normal 3 4 4 3 5 2 3 2 2" xfId="28486"/>
    <cellStyle name="Normal 3 4 4 3 5 2 3 2 2 2" xfId="58398"/>
    <cellStyle name="Normal 3 4 4 3 5 2 3 2 3" xfId="41755"/>
    <cellStyle name="Normal 3 4 4 3 5 2 3 3" xfId="21008"/>
    <cellStyle name="Normal 3 4 4 3 5 2 3 3 2" xfId="50920"/>
    <cellStyle name="Normal 3 4 4 3 5 2 3 4" xfId="41754"/>
    <cellStyle name="Normal 3 4 4 3 5 2 4" xfId="11842"/>
    <cellStyle name="Normal 3 4 4 3 5 2 4 2" xfId="28483"/>
    <cellStyle name="Normal 3 4 4 3 5 2 4 2 2" xfId="58395"/>
    <cellStyle name="Normal 3 4 4 3 5 2 4 3" xfId="41756"/>
    <cellStyle name="Normal 3 4 4 3 5 2 5" xfId="21005"/>
    <cellStyle name="Normal 3 4 4 3 5 2 5 2" xfId="50917"/>
    <cellStyle name="Normal 3 4 4 3 5 2 6" xfId="41749"/>
    <cellStyle name="Normal 3 4 4 3 5 3" xfId="11843"/>
    <cellStyle name="Normal 3 4 4 3 5 3 2" xfId="11844"/>
    <cellStyle name="Normal 3 4 4 3 5 3 2 2" xfId="11845"/>
    <cellStyle name="Normal 3 4 4 3 5 3 2 2 2" xfId="28488"/>
    <cellStyle name="Normal 3 4 4 3 5 3 2 2 2 2" xfId="58400"/>
    <cellStyle name="Normal 3 4 4 3 5 3 2 2 3" xfId="41759"/>
    <cellStyle name="Normal 3 4 4 3 5 3 2 3" xfId="21010"/>
    <cellStyle name="Normal 3 4 4 3 5 3 2 3 2" xfId="50922"/>
    <cellStyle name="Normal 3 4 4 3 5 3 2 4" xfId="41758"/>
    <cellStyle name="Normal 3 4 4 3 5 3 3" xfId="11846"/>
    <cellStyle name="Normal 3 4 4 3 5 3 3 2" xfId="28487"/>
    <cellStyle name="Normal 3 4 4 3 5 3 3 2 2" xfId="58399"/>
    <cellStyle name="Normal 3 4 4 3 5 3 3 3" xfId="41760"/>
    <cellStyle name="Normal 3 4 4 3 5 3 4" xfId="21009"/>
    <cellStyle name="Normal 3 4 4 3 5 3 4 2" xfId="50921"/>
    <cellStyle name="Normal 3 4 4 3 5 3 5" xfId="41757"/>
    <cellStyle name="Normal 3 4 4 3 5 4" xfId="11847"/>
    <cellStyle name="Normal 3 4 4 3 5 4 2" xfId="11848"/>
    <cellStyle name="Normal 3 4 4 3 5 4 2 2" xfId="28489"/>
    <cellStyle name="Normal 3 4 4 3 5 4 2 2 2" xfId="58401"/>
    <cellStyle name="Normal 3 4 4 3 5 4 2 3" xfId="41762"/>
    <cellStyle name="Normal 3 4 4 3 5 4 3" xfId="21011"/>
    <cellStyle name="Normal 3 4 4 3 5 4 3 2" xfId="50923"/>
    <cellStyle name="Normal 3 4 4 3 5 4 4" xfId="41761"/>
    <cellStyle name="Normal 3 4 4 3 5 5" xfId="11849"/>
    <cellStyle name="Normal 3 4 4 3 5 5 2" xfId="23170"/>
    <cellStyle name="Normal 3 4 4 3 5 5 2 2" xfId="53082"/>
    <cellStyle name="Normal 3 4 4 3 5 5 3" xfId="41763"/>
    <cellStyle name="Normal 3 4 4 3 5 6" xfId="15692"/>
    <cellStyle name="Normal 3 4 4 3 5 6 2" xfId="45604"/>
    <cellStyle name="Normal 3 4 4 3 5 7" xfId="30648"/>
    <cellStyle name="Normal 3 4 4 3 6" xfId="11850"/>
    <cellStyle name="Normal 3 4 4 3 6 2" xfId="11851"/>
    <cellStyle name="Normal 3 4 4 3 6 2 2" xfId="11852"/>
    <cellStyle name="Normal 3 4 4 3 6 2 2 2" xfId="11853"/>
    <cellStyle name="Normal 3 4 4 3 6 2 2 2 2" xfId="11854"/>
    <cellStyle name="Normal 3 4 4 3 6 2 2 2 2 2" xfId="28493"/>
    <cellStyle name="Normal 3 4 4 3 6 2 2 2 2 2 2" xfId="58405"/>
    <cellStyle name="Normal 3 4 4 3 6 2 2 2 2 3" xfId="41768"/>
    <cellStyle name="Normal 3 4 4 3 6 2 2 2 3" xfId="21015"/>
    <cellStyle name="Normal 3 4 4 3 6 2 2 2 3 2" xfId="50927"/>
    <cellStyle name="Normal 3 4 4 3 6 2 2 2 4" xfId="41767"/>
    <cellStyle name="Normal 3 4 4 3 6 2 2 3" xfId="11855"/>
    <cellStyle name="Normal 3 4 4 3 6 2 2 3 2" xfId="28492"/>
    <cellStyle name="Normal 3 4 4 3 6 2 2 3 2 2" xfId="58404"/>
    <cellStyle name="Normal 3 4 4 3 6 2 2 3 3" xfId="41769"/>
    <cellStyle name="Normal 3 4 4 3 6 2 2 4" xfId="21014"/>
    <cellStyle name="Normal 3 4 4 3 6 2 2 4 2" xfId="50926"/>
    <cellStyle name="Normal 3 4 4 3 6 2 2 5" xfId="41766"/>
    <cellStyle name="Normal 3 4 4 3 6 2 3" xfId="11856"/>
    <cellStyle name="Normal 3 4 4 3 6 2 3 2" xfId="11857"/>
    <cellStyle name="Normal 3 4 4 3 6 2 3 2 2" xfId="28494"/>
    <cellStyle name="Normal 3 4 4 3 6 2 3 2 2 2" xfId="58406"/>
    <cellStyle name="Normal 3 4 4 3 6 2 3 2 3" xfId="41771"/>
    <cellStyle name="Normal 3 4 4 3 6 2 3 3" xfId="21016"/>
    <cellStyle name="Normal 3 4 4 3 6 2 3 3 2" xfId="50928"/>
    <cellStyle name="Normal 3 4 4 3 6 2 3 4" xfId="41770"/>
    <cellStyle name="Normal 3 4 4 3 6 2 4" xfId="11858"/>
    <cellStyle name="Normal 3 4 4 3 6 2 4 2" xfId="28491"/>
    <cellStyle name="Normal 3 4 4 3 6 2 4 2 2" xfId="58403"/>
    <cellStyle name="Normal 3 4 4 3 6 2 4 3" xfId="41772"/>
    <cellStyle name="Normal 3 4 4 3 6 2 5" xfId="21013"/>
    <cellStyle name="Normal 3 4 4 3 6 2 5 2" xfId="50925"/>
    <cellStyle name="Normal 3 4 4 3 6 2 6" xfId="41765"/>
    <cellStyle name="Normal 3 4 4 3 6 3" xfId="11859"/>
    <cellStyle name="Normal 3 4 4 3 6 3 2" xfId="11860"/>
    <cellStyle name="Normal 3 4 4 3 6 3 2 2" xfId="11861"/>
    <cellStyle name="Normal 3 4 4 3 6 3 2 2 2" xfId="28496"/>
    <cellStyle name="Normal 3 4 4 3 6 3 2 2 2 2" xfId="58408"/>
    <cellStyle name="Normal 3 4 4 3 6 3 2 2 3" xfId="41775"/>
    <cellStyle name="Normal 3 4 4 3 6 3 2 3" xfId="21018"/>
    <cellStyle name="Normal 3 4 4 3 6 3 2 3 2" xfId="50930"/>
    <cellStyle name="Normal 3 4 4 3 6 3 2 4" xfId="41774"/>
    <cellStyle name="Normal 3 4 4 3 6 3 3" xfId="11862"/>
    <cellStyle name="Normal 3 4 4 3 6 3 3 2" xfId="28495"/>
    <cellStyle name="Normal 3 4 4 3 6 3 3 2 2" xfId="58407"/>
    <cellStyle name="Normal 3 4 4 3 6 3 3 3" xfId="41776"/>
    <cellStyle name="Normal 3 4 4 3 6 3 4" xfId="21017"/>
    <cellStyle name="Normal 3 4 4 3 6 3 4 2" xfId="50929"/>
    <cellStyle name="Normal 3 4 4 3 6 3 5" xfId="41773"/>
    <cellStyle name="Normal 3 4 4 3 6 4" xfId="11863"/>
    <cellStyle name="Normal 3 4 4 3 6 4 2" xfId="11864"/>
    <cellStyle name="Normal 3 4 4 3 6 4 2 2" xfId="28497"/>
    <cellStyle name="Normal 3 4 4 3 6 4 2 2 2" xfId="58409"/>
    <cellStyle name="Normal 3 4 4 3 6 4 2 3" xfId="41778"/>
    <cellStyle name="Normal 3 4 4 3 6 4 3" xfId="21019"/>
    <cellStyle name="Normal 3 4 4 3 6 4 3 2" xfId="50931"/>
    <cellStyle name="Normal 3 4 4 3 6 4 4" xfId="41777"/>
    <cellStyle name="Normal 3 4 4 3 6 5" xfId="11865"/>
    <cellStyle name="Normal 3 4 4 3 6 5 2" xfId="28490"/>
    <cellStyle name="Normal 3 4 4 3 6 5 2 2" xfId="58402"/>
    <cellStyle name="Normal 3 4 4 3 6 5 3" xfId="41779"/>
    <cellStyle name="Normal 3 4 4 3 6 6" xfId="21012"/>
    <cellStyle name="Normal 3 4 4 3 6 6 2" xfId="50924"/>
    <cellStyle name="Normal 3 4 4 3 6 7" xfId="41764"/>
    <cellStyle name="Normal 3 4 4 3 7" xfId="11866"/>
    <cellStyle name="Normal 3 4 4 3 7 2" xfId="11867"/>
    <cellStyle name="Normal 3 4 4 3 7 2 2" xfId="11868"/>
    <cellStyle name="Normal 3 4 4 3 7 2 2 2" xfId="11869"/>
    <cellStyle name="Normal 3 4 4 3 7 2 2 2 2" xfId="28500"/>
    <cellStyle name="Normal 3 4 4 3 7 2 2 2 2 2" xfId="58412"/>
    <cellStyle name="Normal 3 4 4 3 7 2 2 2 3" xfId="41783"/>
    <cellStyle name="Normal 3 4 4 3 7 2 2 3" xfId="21022"/>
    <cellStyle name="Normal 3 4 4 3 7 2 2 3 2" xfId="50934"/>
    <cellStyle name="Normal 3 4 4 3 7 2 2 4" xfId="41782"/>
    <cellStyle name="Normal 3 4 4 3 7 2 3" xfId="11870"/>
    <cellStyle name="Normal 3 4 4 3 7 2 3 2" xfId="28499"/>
    <cellStyle name="Normal 3 4 4 3 7 2 3 2 2" xfId="58411"/>
    <cellStyle name="Normal 3 4 4 3 7 2 3 3" xfId="41784"/>
    <cellStyle name="Normal 3 4 4 3 7 2 4" xfId="21021"/>
    <cellStyle name="Normal 3 4 4 3 7 2 4 2" xfId="50933"/>
    <cellStyle name="Normal 3 4 4 3 7 2 5" xfId="41781"/>
    <cellStyle name="Normal 3 4 4 3 7 3" xfId="11871"/>
    <cellStyle name="Normal 3 4 4 3 7 3 2" xfId="11872"/>
    <cellStyle name="Normal 3 4 4 3 7 3 2 2" xfId="28501"/>
    <cellStyle name="Normal 3 4 4 3 7 3 2 2 2" xfId="58413"/>
    <cellStyle name="Normal 3 4 4 3 7 3 2 3" xfId="41786"/>
    <cellStyle name="Normal 3 4 4 3 7 3 3" xfId="21023"/>
    <cellStyle name="Normal 3 4 4 3 7 3 3 2" xfId="50935"/>
    <cellStyle name="Normal 3 4 4 3 7 3 4" xfId="41785"/>
    <cellStyle name="Normal 3 4 4 3 7 4" xfId="11873"/>
    <cellStyle name="Normal 3 4 4 3 7 4 2" xfId="28498"/>
    <cellStyle name="Normal 3 4 4 3 7 4 2 2" xfId="58410"/>
    <cellStyle name="Normal 3 4 4 3 7 4 3" xfId="41787"/>
    <cellStyle name="Normal 3 4 4 3 7 5" xfId="21020"/>
    <cellStyle name="Normal 3 4 4 3 7 5 2" xfId="50932"/>
    <cellStyle name="Normal 3 4 4 3 7 6" xfId="41780"/>
    <cellStyle name="Normal 3 4 4 3 8" xfId="11874"/>
    <cellStyle name="Normal 3 4 4 3 8 2" xfId="11875"/>
    <cellStyle name="Normal 3 4 4 3 8 2 2" xfId="11876"/>
    <cellStyle name="Normal 3 4 4 3 8 2 2 2" xfId="11877"/>
    <cellStyle name="Normal 3 4 4 3 8 2 2 2 2" xfId="28504"/>
    <cellStyle name="Normal 3 4 4 3 8 2 2 2 2 2" xfId="58416"/>
    <cellStyle name="Normal 3 4 4 3 8 2 2 2 3" xfId="41791"/>
    <cellStyle name="Normal 3 4 4 3 8 2 2 3" xfId="21026"/>
    <cellStyle name="Normal 3 4 4 3 8 2 2 3 2" xfId="50938"/>
    <cellStyle name="Normal 3 4 4 3 8 2 2 4" xfId="41790"/>
    <cellStyle name="Normal 3 4 4 3 8 2 3" xfId="11878"/>
    <cellStyle name="Normal 3 4 4 3 8 2 3 2" xfId="28503"/>
    <cellStyle name="Normal 3 4 4 3 8 2 3 2 2" xfId="58415"/>
    <cellStyle name="Normal 3 4 4 3 8 2 3 3" xfId="41792"/>
    <cellStyle name="Normal 3 4 4 3 8 2 4" xfId="21025"/>
    <cellStyle name="Normal 3 4 4 3 8 2 4 2" xfId="50937"/>
    <cellStyle name="Normal 3 4 4 3 8 2 5" xfId="41789"/>
    <cellStyle name="Normal 3 4 4 3 8 3" xfId="11879"/>
    <cellStyle name="Normal 3 4 4 3 8 3 2" xfId="11880"/>
    <cellStyle name="Normal 3 4 4 3 8 3 2 2" xfId="28505"/>
    <cellStyle name="Normal 3 4 4 3 8 3 2 2 2" xfId="58417"/>
    <cellStyle name="Normal 3 4 4 3 8 3 2 3" xfId="41794"/>
    <cellStyle name="Normal 3 4 4 3 8 3 3" xfId="21027"/>
    <cellStyle name="Normal 3 4 4 3 8 3 3 2" xfId="50939"/>
    <cellStyle name="Normal 3 4 4 3 8 3 4" xfId="41793"/>
    <cellStyle name="Normal 3 4 4 3 8 4" xfId="11881"/>
    <cellStyle name="Normal 3 4 4 3 8 4 2" xfId="28502"/>
    <cellStyle name="Normal 3 4 4 3 8 4 2 2" xfId="58414"/>
    <cellStyle name="Normal 3 4 4 3 8 4 3" xfId="41795"/>
    <cellStyle name="Normal 3 4 4 3 8 5" xfId="21024"/>
    <cellStyle name="Normal 3 4 4 3 8 5 2" xfId="50936"/>
    <cellStyle name="Normal 3 4 4 3 8 6" xfId="41788"/>
    <cellStyle name="Normal 3 4 4 3 9" xfId="11882"/>
    <cellStyle name="Normal 3 4 4 3 9 2" xfId="11883"/>
    <cellStyle name="Normal 3 4 4 3 9 2 2" xfId="11884"/>
    <cellStyle name="Normal 3 4 4 3 9 2 2 2" xfId="28507"/>
    <cellStyle name="Normal 3 4 4 3 9 2 2 2 2" xfId="58419"/>
    <cellStyle name="Normal 3 4 4 3 9 2 2 3" xfId="41798"/>
    <cellStyle name="Normal 3 4 4 3 9 2 3" xfId="21029"/>
    <cellStyle name="Normal 3 4 4 3 9 2 3 2" xfId="50941"/>
    <cellStyle name="Normal 3 4 4 3 9 2 4" xfId="41797"/>
    <cellStyle name="Normal 3 4 4 3 9 3" xfId="11885"/>
    <cellStyle name="Normal 3 4 4 3 9 3 2" xfId="28506"/>
    <cellStyle name="Normal 3 4 4 3 9 3 2 2" xfId="58418"/>
    <cellStyle name="Normal 3 4 4 3 9 3 3" xfId="41799"/>
    <cellStyle name="Normal 3 4 4 3 9 4" xfId="21028"/>
    <cellStyle name="Normal 3 4 4 3 9 4 2" xfId="50940"/>
    <cellStyle name="Normal 3 4 4 3 9 5" xfId="41796"/>
    <cellStyle name="Normal 3 4 4 4" xfId="375"/>
    <cellStyle name="Normal 3 4 4 4 2" xfId="11886"/>
    <cellStyle name="Normal 3 4 4 4 2 2" xfId="11887"/>
    <cellStyle name="Normal 3 4 4 4 2 2 2" xfId="11888"/>
    <cellStyle name="Normal 3 4 4 4 2 2 2 2" xfId="11889"/>
    <cellStyle name="Normal 3 4 4 4 2 2 2 2 2" xfId="28510"/>
    <cellStyle name="Normal 3 4 4 4 2 2 2 2 2 2" xfId="58422"/>
    <cellStyle name="Normal 3 4 4 4 2 2 2 2 3" xfId="41803"/>
    <cellStyle name="Normal 3 4 4 4 2 2 2 3" xfId="21032"/>
    <cellStyle name="Normal 3 4 4 4 2 2 2 3 2" xfId="50944"/>
    <cellStyle name="Normal 3 4 4 4 2 2 2 4" xfId="41802"/>
    <cellStyle name="Normal 3 4 4 4 2 2 3" xfId="11890"/>
    <cellStyle name="Normal 3 4 4 4 2 2 3 2" xfId="28509"/>
    <cellStyle name="Normal 3 4 4 4 2 2 3 2 2" xfId="58421"/>
    <cellStyle name="Normal 3 4 4 4 2 2 3 3" xfId="41804"/>
    <cellStyle name="Normal 3 4 4 4 2 2 4" xfId="21031"/>
    <cellStyle name="Normal 3 4 4 4 2 2 4 2" xfId="50943"/>
    <cellStyle name="Normal 3 4 4 4 2 2 5" xfId="41801"/>
    <cellStyle name="Normal 3 4 4 4 2 3" xfId="11891"/>
    <cellStyle name="Normal 3 4 4 4 2 3 2" xfId="11892"/>
    <cellStyle name="Normal 3 4 4 4 2 3 2 2" xfId="28511"/>
    <cellStyle name="Normal 3 4 4 4 2 3 2 2 2" xfId="58423"/>
    <cellStyle name="Normal 3 4 4 4 2 3 2 3" xfId="41806"/>
    <cellStyle name="Normal 3 4 4 4 2 3 3" xfId="21033"/>
    <cellStyle name="Normal 3 4 4 4 2 3 3 2" xfId="50945"/>
    <cellStyle name="Normal 3 4 4 4 2 3 4" xfId="41805"/>
    <cellStyle name="Normal 3 4 4 4 2 4" xfId="11893"/>
    <cellStyle name="Normal 3 4 4 4 2 4 2" xfId="28508"/>
    <cellStyle name="Normal 3 4 4 4 2 4 2 2" xfId="58420"/>
    <cellStyle name="Normal 3 4 4 4 2 4 3" xfId="41807"/>
    <cellStyle name="Normal 3 4 4 4 2 5" xfId="21030"/>
    <cellStyle name="Normal 3 4 4 4 2 5 2" xfId="50942"/>
    <cellStyle name="Normal 3 4 4 4 2 6" xfId="41800"/>
    <cellStyle name="Normal 3 4 4 4 3" xfId="11894"/>
    <cellStyle name="Normal 3 4 4 4 3 2" xfId="11895"/>
    <cellStyle name="Normal 3 4 4 4 3 2 2" xfId="11896"/>
    <cellStyle name="Normal 3 4 4 4 3 2 2 2" xfId="11897"/>
    <cellStyle name="Normal 3 4 4 4 3 2 2 2 2" xfId="28514"/>
    <cellStyle name="Normal 3 4 4 4 3 2 2 2 2 2" xfId="58426"/>
    <cellStyle name="Normal 3 4 4 4 3 2 2 2 3" xfId="41811"/>
    <cellStyle name="Normal 3 4 4 4 3 2 2 3" xfId="21036"/>
    <cellStyle name="Normal 3 4 4 4 3 2 2 3 2" xfId="50948"/>
    <cellStyle name="Normal 3 4 4 4 3 2 2 4" xfId="41810"/>
    <cellStyle name="Normal 3 4 4 4 3 2 3" xfId="11898"/>
    <cellStyle name="Normal 3 4 4 4 3 2 3 2" xfId="28513"/>
    <cellStyle name="Normal 3 4 4 4 3 2 3 2 2" xfId="58425"/>
    <cellStyle name="Normal 3 4 4 4 3 2 3 3" xfId="41812"/>
    <cellStyle name="Normal 3 4 4 4 3 2 4" xfId="21035"/>
    <cellStyle name="Normal 3 4 4 4 3 2 4 2" xfId="50947"/>
    <cellStyle name="Normal 3 4 4 4 3 2 5" xfId="41809"/>
    <cellStyle name="Normal 3 4 4 4 3 3" xfId="11899"/>
    <cellStyle name="Normal 3 4 4 4 3 3 2" xfId="11900"/>
    <cellStyle name="Normal 3 4 4 4 3 3 2 2" xfId="28515"/>
    <cellStyle name="Normal 3 4 4 4 3 3 2 2 2" xfId="58427"/>
    <cellStyle name="Normal 3 4 4 4 3 3 2 3" xfId="41814"/>
    <cellStyle name="Normal 3 4 4 4 3 3 3" xfId="21037"/>
    <cellStyle name="Normal 3 4 4 4 3 3 3 2" xfId="50949"/>
    <cellStyle name="Normal 3 4 4 4 3 3 4" xfId="41813"/>
    <cellStyle name="Normal 3 4 4 4 3 4" xfId="11901"/>
    <cellStyle name="Normal 3 4 4 4 3 4 2" xfId="28512"/>
    <cellStyle name="Normal 3 4 4 4 3 4 2 2" xfId="58424"/>
    <cellStyle name="Normal 3 4 4 4 3 4 3" xfId="41815"/>
    <cellStyle name="Normal 3 4 4 4 3 5" xfId="21034"/>
    <cellStyle name="Normal 3 4 4 4 3 5 2" xfId="50946"/>
    <cellStyle name="Normal 3 4 4 4 3 6" xfId="41808"/>
    <cellStyle name="Normal 3 4 4 4 4" xfId="11902"/>
    <cellStyle name="Normal 3 4 4 4 4 2" xfId="11903"/>
    <cellStyle name="Normal 3 4 4 4 4 2 2" xfId="11904"/>
    <cellStyle name="Normal 3 4 4 4 4 2 2 2" xfId="28517"/>
    <cellStyle name="Normal 3 4 4 4 4 2 2 2 2" xfId="58429"/>
    <cellStyle name="Normal 3 4 4 4 4 2 2 3" xfId="41818"/>
    <cellStyle name="Normal 3 4 4 4 4 2 3" xfId="21039"/>
    <cellStyle name="Normal 3 4 4 4 4 2 3 2" xfId="50951"/>
    <cellStyle name="Normal 3 4 4 4 4 2 4" xfId="41817"/>
    <cellStyle name="Normal 3 4 4 4 4 3" xfId="11905"/>
    <cellStyle name="Normal 3 4 4 4 4 3 2" xfId="28516"/>
    <cellStyle name="Normal 3 4 4 4 4 3 2 2" xfId="58428"/>
    <cellStyle name="Normal 3 4 4 4 4 3 3" xfId="41819"/>
    <cellStyle name="Normal 3 4 4 4 4 4" xfId="21038"/>
    <cellStyle name="Normal 3 4 4 4 4 4 2" xfId="50950"/>
    <cellStyle name="Normal 3 4 4 4 4 5" xfId="41816"/>
    <cellStyle name="Normal 3 4 4 4 5" xfId="11906"/>
    <cellStyle name="Normal 3 4 4 4 5 2" xfId="11907"/>
    <cellStyle name="Normal 3 4 4 4 5 2 2" xfId="28518"/>
    <cellStyle name="Normal 3 4 4 4 5 2 2 2" xfId="58430"/>
    <cellStyle name="Normal 3 4 4 4 5 2 3" xfId="41821"/>
    <cellStyle name="Normal 3 4 4 4 5 3" xfId="21040"/>
    <cellStyle name="Normal 3 4 4 4 5 3 2" xfId="50952"/>
    <cellStyle name="Normal 3 4 4 4 5 4" xfId="41820"/>
    <cellStyle name="Normal 3 4 4 4 6" xfId="11908"/>
    <cellStyle name="Normal 3 4 4 4 6 2" xfId="22839"/>
    <cellStyle name="Normal 3 4 4 4 6 2 2" xfId="52751"/>
    <cellStyle name="Normal 3 4 4 4 6 3" xfId="41822"/>
    <cellStyle name="Normal 3 4 4 4 7" xfId="15361"/>
    <cellStyle name="Normal 3 4 4 4 7 2" xfId="45273"/>
    <cellStyle name="Normal 3 4 4 4 8" xfId="30317"/>
    <cellStyle name="Normal 3 4 4 5" xfId="236"/>
    <cellStyle name="Normal 3 4 4 5 2" xfId="11909"/>
    <cellStyle name="Normal 3 4 4 5 2 2" xfId="11910"/>
    <cellStyle name="Normal 3 4 4 5 2 2 2" xfId="11911"/>
    <cellStyle name="Normal 3 4 4 5 2 2 2 2" xfId="11912"/>
    <cellStyle name="Normal 3 4 4 5 2 2 2 2 2" xfId="28521"/>
    <cellStyle name="Normal 3 4 4 5 2 2 2 2 2 2" xfId="58433"/>
    <cellStyle name="Normal 3 4 4 5 2 2 2 2 3" xfId="41826"/>
    <cellStyle name="Normal 3 4 4 5 2 2 2 3" xfId="21043"/>
    <cellStyle name="Normal 3 4 4 5 2 2 2 3 2" xfId="50955"/>
    <cellStyle name="Normal 3 4 4 5 2 2 2 4" xfId="41825"/>
    <cellStyle name="Normal 3 4 4 5 2 2 3" xfId="11913"/>
    <cellStyle name="Normal 3 4 4 5 2 2 3 2" xfId="28520"/>
    <cellStyle name="Normal 3 4 4 5 2 2 3 2 2" xfId="58432"/>
    <cellStyle name="Normal 3 4 4 5 2 2 3 3" xfId="41827"/>
    <cellStyle name="Normal 3 4 4 5 2 2 4" xfId="21042"/>
    <cellStyle name="Normal 3 4 4 5 2 2 4 2" xfId="50954"/>
    <cellStyle name="Normal 3 4 4 5 2 2 5" xfId="41824"/>
    <cellStyle name="Normal 3 4 4 5 2 3" xfId="11914"/>
    <cellStyle name="Normal 3 4 4 5 2 3 2" xfId="11915"/>
    <cellStyle name="Normal 3 4 4 5 2 3 2 2" xfId="28522"/>
    <cellStyle name="Normal 3 4 4 5 2 3 2 2 2" xfId="58434"/>
    <cellStyle name="Normal 3 4 4 5 2 3 2 3" xfId="41829"/>
    <cellStyle name="Normal 3 4 4 5 2 3 3" xfId="21044"/>
    <cellStyle name="Normal 3 4 4 5 2 3 3 2" xfId="50956"/>
    <cellStyle name="Normal 3 4 4 5 2 3 4" xfId="41828"/>
    <cellStyle name="Normal 3 4 4 5 2 4" xfId="11916"/>
    <cellStyle name="Normal 3 4 4 5 2 4 2" xfId="28519"/>
    <cellStyle name="Normal 3 4 4 5 2 4 2 2" xfId="58431"/>
    <cellStyle name="Normal 3 4 4 5 2 4 3" xfId="41830"/>
    <cellStyle name="Normal 3 4 4 5 2 5" xfId="21041"/>
    <cellStyle name="Normal 3 4 4 5 2 5 2" xfId="50953"/>
    <cellStyle name="Normal 3 4 4 5 2 6" xfId="41823"/>
    <cellStyle name="Normal 3 4 4 5 3" xfId="11917"/>
    <cellStyle name="Normal 3 4 4 5 3 2" xfId="11918"/>
    <cellStyle name="Normal 3 4 4 5 3 2 2" xfId="11919"/>
    <cellStyle name="Normal 3 4 4 5 3 2 2 2" xfId="11920"/>
    <cellStyle name="Normal 3 4 4 5 3 2 2 2 2" xfId="28525"/>
    <cellStyle name="Normal 3 4 4 5 3 2 2 2 2 2" xfId="58437"/>
    <cellStyle name="Normal 3 4 4 5 3 2 2 2 3" xfId="41834"/>
    <cellStyle name="Normal 3 4 4 5 3 2 2 3" xfId="21047"/>
    <cellStyle name="Normal 3 4 4 5 3 2 2 3 2" xfId="50959"/>
    <cellStyle name="Normal 3 4 4 5 3 2 2 4" xfId="41833"/>
    <cellStyle name="Normal 3 4 4 5 3 2 3" xfId="11921"/>
    <cellStyle name="Normal 3 4 4 5 3 2 3 2" xfId="28524"/>
    <cellStyle name="Normal 3 4 4 5 3 2 3 2 2" xfId="58436"/>
    <cellStyle name="Normal 3 4 4 5 3 2 3 3" xfId="41835"/>
    <cellStyle name="Normal 3 4 4 5 3 2 4" xfId="21046"/>
    <cellStyle name="Normal 3 4 4 5 3 2 4 2" xfId="50958"/>
    <cellStyle name="Normal 3 4 4 5 3 2 5" xfId="41832"/>
    <cellStyle name="Normal 3 4 4 5 3 3" xfId="11922"/>
    <cellStyle name="Normal 3 4 4 5 3 3 2" xfId="11923"/>
    <cellStyle name="Normal 3 4 4 5 3 3 2 2" xfId="28526"/>
    <cellStyle name="Normal 3 4 4 5 3 3 2 2 2" xfId="58438"/>
    <cellStyle name="Normal 3 4 4 5 3 3 2 3" xfId="41837"/>
    <cellStyle name="Normal 3 4 4 5 3 3 3" xfId="21048"/>
    <cellStyle name="Normal 3 4 4 5 3 3 3 2" xfId="50960"/>
    <cellStyle name="Normal 3 4 4 5 3 3 4" xfId="41836"/>
    <cellStyle name="Normal 3 4 4 5 3 4" xfId="11924"/>
    <cellStyle name="Normal 3 4 4 5 3 4 2" xfId="28523"/>
    <cellStyle name="Normal 3 4 4 5 3 4 2 2" xfId="58435"/>
    <cellStyle name="Normal 3 4 4 5 3 4 3" xfId="41838"/>
    <cellStyle name="Normal 3 4 4 5 3 5" xfId="21045"/>
    <cellStyle name="Normal 3 4 4 5 3 5 2" xfId="50957"/>
    <cellStyle name="Normal 3 4 4 5 3 6" xfId="41831"/>
    <cellStyle name="Normal 3 4 4 5 4" xfId="11925"/>
    <cellStyle name="Normal 3 4 4 5 4 2" xfId="11926"/>
    <cellStyle name="Normal 3 4 4 5 4 2 2" xfId="11927"/>
    <cellStyle name="Normal 3 4 4 5 4 2 2 2" xfId="28528"/>
    <cellStyle name="Normal 3 4 4 5 4 2 2 2 2" xfId="58440"/>
    <cellStyle name="Normal 3 4 4 5 4 2 2 3" xfId="41841"/>
    <cellStyle name="Normal 3 4 4 5 4 2 3" xfId="21050"/>
    <cellStyle name="Normal 3 4 4 5 4 2 3 2" xfId="50962"/>
    <cellStyle name="Normal 3 4 4 5 4 2 4" xfId="41840"/>
    <cellStyle name="Normal 3 4 4 5 4 3" xfId="11928"/>
    <cellStyle name="Normal 3 4 4 5 4 3 2" xfId="28527"/>
    <cellStyle name="Normal 3 4 4 5 4 3 2 2" xfId="58439"/>
    <cellStyle name="Normal 3 4 4 5 4 3 3" xfId="41842"/>
    <cellStyle name="Normal 3 4 4 5 4 4" xfId="21049"/>
    <cellStyle name="Normal 3 4 4 5 4 4 2" xfId="50961"/>
    <cellStyle name="Normal 3 4 4 5 4 5" xfId="41839"/>
    <cellStyle name="Normal 3 4 4 5 5" xfId="11929"/>
    <cellStyle name="Normal 3 4 4 5 5 2" xfId="11930"/>
    <cellStyle name="Normal 3 4 4 5 5 2 2" xfId="28529"/>
    <cellStyle name="Normal 3 4 4 5 5 2 2 2" xfId="58441"/>
    <cellStyle name="Normal 3 4 4 5 5 2 3" xfId="41844"/>
    <cellStyle name="Normal 3 4 4 5 5 3" xfId="21051"/>
    <cellStyle name="Normal 3 4 4 5 5 3 2" xfId="50963"/>
    <cellStyle name="Normal 3 4 4 5 5 4" xfId="41843"/>
    <cellStyle name="Normal 3 4 4 5 6" xfId="11931"/>
    <cellStyle name="Normal 3 4 4 5 6 2" xfId="22700"/>
    <cellStyle name="Normal 3 4 4 5 6 2 2" xfId="52612"/>
    <cellStyle name="Normal 3 4 4 5 6 3" xfId="41845"/>
    <cellStyle name="Normal 3 4 4 5 7" xfId="15222"/>
    <cellStyle name="Normal 3 4 4 5 7 2" xfId="45134"/>
    <cellStyle name="Normal 3 4 4 5 8" xfId="30178"/>
    <cellStyle name="Normal 3 4 4 6" xfId="501"/>
    <cellStyle name="Normal 3 4 4 6 2" xfId="11932"/>
    <cellStyle name="Normal 3 4 4 6 2 2" xfId="11933"/>
    <cellStyle name="Normal 3 4 4 6 2 2 2" xfId="11934"/>
    <cellStyle name="Normal 3 4 4 6 2 2 2 2" xfId="11935"/>
    <cellStyle name="Normal 3 4 4 6 2 2 2 2 2" xfId="28532"/>
    <cellStyle name="Normal 3 4 4 6 2 2 2 2 2 2" xfId="58444"/>
    <cellStyle name="Normal 3 4 4 6 2 2 2 2 3" xfId="41849"/>
    <cellStyle name="Normal 3 4 4 6 2 2 2 3" xfId="21054"/>
    <cellStyle name="Normal 3 4 4 6 2 2 2 3 2" xfId="50966"/>
    <cellStyle name="Normal 3 4 4 6 2 2 2 4" xfId="41848"/>
    <cellStyle name="Normal 3 4 4 6 2 2 3" xfId="11936"/>
    <cellStyle name="Normal 3 4 4 6 2 2 3 2" xfId="28531"/>
    <cellStyle name="Normal 3 4 4 6 2 2 3 2 2" xfId="58443"/>
    <cellStyle name="Normal 3 4 4 6 2 2 3 3" xfId="41850"/>
    <cellStyle name="Normal 3 4 4 6 2 2 4" xfId="21053"/>
    <cellStyle name="Normal 3 4 4 6 2 2 4 2" xfId="50965"/>
    <cellStyle name="Normal 3 4 4 6 2 2 5" xfId="41847"/>
    <cellStyle name="Normal 3 4 4 6 2 3" xfId="11937"/>
    <cellStyle name="Normal 3 4 4 6 2 3 2" xfId="11938"/>
    <cellStyle name="Normal 3 4 4 6 2 3 2 2" xfId="28533"/>
    <cellStyle name="Normal 3 4 4 6 2 3 2 2 2" xfId="58445"/>
    <cellStyle name="Normal 3 4 4 6 2 3 2 3" xfId="41852"/>
    <cellStyle name="Normal 3 4 4 6 2 3 3" xfId="21055"/>
    <cellStyle name="Normal 3 4 4 6 2 3 3 2" xfId="50967"/>
    <cellStyle name="Normal 3 4 4 6 2 3 4" xfId="41851"/>
    <cellStyle name="Normal 3 4 4 6 2 4" xfId="11939"/>
    <cellStyle name="Normal 3 4 4 6 2 4 2" xfId="28530"/>
    <cellStyle name="Normal 3 4 4 6 2 4 2 2" xfId="58442"/>
    <cellStyle name="Normal 3 4 4 6 2 4 3" xfId="41853"/>
    <cellStyle name="Normal 3 4 4 6 2 5" xfId="21052"/>
    <cellStyle name="Normal 3 4 4 6 2 5 2" xfId="50964"/>
    <cellStyle name="Normal 3 4 4 6 2 6" xfId="41846"/>
    <cellStyle name="Normal 3 4 4 6 3" xfId="11940"/>
    <cellStyle name="Normal 3 4 4 6 3 2" xfId="11941"/>
    <cellStyle name="Normal 3 4 4 6 3 2 2" xfId="11942"/>
    <cellStyle name="Normal 3 4 4 6 3 2 2 2" xfId="28535"/>
    <cellStyle name="Normal 3 4 4 6 3 2 2 2 2" xfId="58447"/>
    <cellStyle name="Normal 3 4 4 6 3 2 2 3" xfId="41856"/>
    <cellStyle name="Normal 3 4 4 6 3 2 3" xfId="21057"/>
    <cellStyle name="Normal 3 4 4 6 3 2 3 2" xfId="50969"/>
    <cellStyle name="Normal 3 4 4 6 3 2 4" xfId="41855"/>
    <cellStyle name="Normal 3 4 4 6 3 3" xfId="11943"/>
    <cellStyle name="Normal 3 4 4 6 3 3 2" xfId="28534"/>
    <cellStyle name="Normal 3 4 4 6 3 3 2 2" xfId="58446"/>
    <cellStyle name="Normal 3 4 4 6 3 3 3" xfId="41857"/>
    <cellStyle name="Normal 3 4 4 6 3 4" xfId="21056"/>
    <cellStyle name="Normal 3 4 4 6 3 4 2" xfId="50968"/>
    <cellStyle name="Normal 3 4 4 6 3 5" xfId="41854"/>
    <cellStyle name="Normal 3 4 4 6 4" xfId="11944"/>
    <cellStyle name="Normal 3 4 4 6 4 2" xfId="11945"/>
    <cellStyle name="Normal 3 4 4 6 4 2 2" xfId="28536"/>
    <cellStyle name="Normal 3 4 4 6 4 2 2 2" xfId="58448"/>
    <cellStyle name="Normal 3 4 4 6 4 2 3" xfId="41859"/>
    <cellStyle name="Normal 3 4 4 6 4 3" xfId="21058"/>
    <cellStyle name="Normal 3 4 4 6 4 3 2" xfId="50970"/>
    <cellStyle name="Normal 3 4 4 6 4 4" xfId="41858"/>
    <cellStyle name="Normal 3 4 4 6 5" xfId="11946"/>
    <cellStyle name="Normal 3 4 4 6 5 2" xfId="22964"/>
    <cellStyle name="Normal 3 4 4 6 5 2 2" xfId="52876"/>
    <cellStyle name="Normal 3 4 4 6 5 3" xfId="41860"/>
    <cellStyle name="Normal 3 4 4 6 6" xfId="15486"/>
    <cellStyle name="Normal 3 4 4 6 6 2" xfId="45398"/>
    <cellStyle name="Normal 3 4 4 6 7" xfId="30442"/>
    <cellStyle name="Normal 3 4 4 7" xfId="626"/>
    <cellStyle name="Normal 3 4 4 7 2" xfId="11947"/>
    <cellStyle name="Normal 3 4 4 7 2 2" xfId="11948"/>
    <cellStyle name="Normal 3 4 4 7 2 2 2" xfId="11949"/>
    <cellStyle name="Normal 3 4 4 7 2 2 2 2" xfId="11950"/>
    <cellStyle name="Normal 3 4 4 7 2 2 2 2 2" xfId="28539"/>
    <cellStyle name="Normal 3 4 4 7 2 2 2 2 2 2" xfId="58451"/>
    <cellStyle name="Normal 3 4 4 7 2 2 2 2 3" xfId="41864"/>
    <cellStyle name="Normal 3 4 4 7 2 2 2 3" xfId="21061"/>
    <cellStyle name="Normal 3 4 4 7 2 2 2 3 2" xfId="50973"/>
    <cellStyle name="Normal 3 4 4 7 2 2 2 4" xfId="41863"/>
    <cellStyle name="Normal 3 4 4 7 2 2 3" xfId="11951"/>
    <cellStyle name="Normal 3 4 4 7 2 2 3 2" xfId="28538"/>
    <cellStyle name="Normal 3 4 4 7 2 2 3 2 2" xfId="58450"/>
    <cellStyle name="Normal 3 4 4 7 2 2 3 3" xfId="41865"/>
    <cellStyle name="Normal 3 4 4 7 2 2 4" xfId="21060"/>
    <cellStyle name="Normal 3 4 4 7 2 2 4 2" xfId="50972"/>
    <cellStyle name="Normal 3 4 4 7 2 2 5" xfId="41862"/>
    <cellStyle name="Normal 3 4 4 7 2 3" xfId="11952"/>
    <cellStyle name="Normal 3 4 4 7 2 3 2" xfId="11953"/>
    <cellStyle name="Normal 3 4 4 7 2 3 2 2" xfId="28540"/>
    <cellStyle name="Normal 3 4 4 7 2 3 2 2 2" xfId="58452"/>
    <cellStyle name="Normal 3 4 4 7 2 3 2 3" xfId="41867"/>
    <cellStyle name="Normal 3 4 4 7 2 3 3" xfId="21062"/>
    <cellStyle name="Normal 3 4 4 7 2 3 3 2" xfId="50974"/>
    <cellStyle name="Normal 3 4 4 7 2 3 4" xfId="41866"/>
    <cellStyle name="Normal 3 4 4 7 2 4" xfId="11954"/>
    <cellStyle name="Normal 3 4 4 7 2 4 2" xfId="28537"/>
    <cellStyle name="Normal 3 4 4 7 2 4 2 2" xfId="58449"/>
    <cellStyle name="Normal 3 4 4 7 2 4 3" xfId="41868"/>
    <cellStyle name="Normal 3 4 4 7 2 5" xfId="21059"/>
    <cellStyle name="Normal 3 4 4 7 2 5 2" xfId="50971"/>
    <cellStyle name="Normal 3 4 4 7 2 6" xfId="41861"/>
    <cellStyle name="Normal 3 4 4 7 3" xfId="11955"/>
    <cellStyle name="Normal 3 4 4 7 3 2" xfId="11956"/>
    <cellStyle name="Normal 3 4 4 7 3 2 2" xfId="11957"/>
    <cellStyle name="Normal 3 4 4 7 3 2 2 2" xfId="28542"/>
    <cellStyle name="Normal 3 4 4 7 3 2 2 2 2" xfId="58454"/>
    <cellStyle name="Normal 3 4 4 7 3 2 2 3" xfId="41871"/>
    <cellStyle name="Normal 3 4 4 7 3 2 3" xfId="21064"/>
    <cellStyle name="Normal 3 4 4 7 3 2 3 2" xfId="50976"/>
    <cellStyle name="Normal 3 4 4 7 3 2 4" xfId="41870"/>
    <cellStyle name="Normal 3 4 4 7 3 3" xfId="11958"/>
    <cellStyle name="Normal 3 4 4 7 3 3 2" xfId="28541"/>
    <cellStyle name="Normal 3 4 4 7 3 3 2 2" xfId="58453"/>
    <cellStyle name="Normal 3 4 4 7 3 3 3" xfId="41872"/>
    <cellStyle name="Normal 3 4 4 7 3 4" xfId="21063"/>
    <cellStyle name="Normal 3 4 4 7 3 4 2" xfId="50975"/>
    <cellStyle name="Normal 3 4 4 7 3 5" xfId="41869"/>
    <cellStyle name="Normal 3 4 4 7 4" xfId="11959"/>
    <cellStyle name="Normal 3 4 4 7 4 2" xfId="11960"/>
    <cellStyle name="Normal 3 4 4 7 4 2 2" xfId="28543"/>
    <cellStyle name="Normal 3 4 4 7 4 2 2 2" xfId="58455"/>
    <cellStyle name="Normal 3 4 4 7 4 2 3" xfId="41874"/>
    <cellStyle name="Normal 3 4 4 7 4 3" xfId="21065"/>
    <cellStyle name="Normal 3 4 4 7 4 3 2" xfId="50977"/>
    <cellStyle name="Normal 3 4 4 7 4 4" xfId="41873"/>
    <cellStyle name="Normal 3 4 4 7 5" xfId="11961"/>
    <cellStyle name="Normal 3 4 4 7 5 2" xfId="23089"/>
    <cellStyle name="Normal 3 4 4 7 5 2 2" xfId="53001"/>
    <cellStyle name="Normal 3 4 4 7 5 3" xfId="41875"/>
    <cellStyle name="Normal 3 4 4 7 6" xfId="15611"/>
    <cellStyle name="Normal 3 4 4 7 6 2" xfId="45523"/>
    <cellStyle name="Normal 3 4 4 7 7" xfId="30567"/>
    <cellStyle name="Normal 3 4 4 8" xfId="11962"/>
    <cellStyle name="Normal 3 4 4 8 2" xfId="11963"/>
    <cellStyle name="Normal 3 4 4 8 2 2" xfId="11964"/>
    <cellStyle name="Normal 3 4 4 8 2 2 2" xfId="11965"/>
    <cellStyle name="Normal 3 4 4 8 2 2 2 2" xfId="11966"/>
    <cellStyle name="Normal 3 4 4 8 2 2 2 2 2" xfId="28547"/>
    <cellStyle name="Normal 3 4 4 8 2 2 2 2 2 2" xfId="58459"/>
    <cellStyle name="Normal 3 4 4 8 2 2 2 2 3" xfId="41880"/>
    <cellStyle name="Normal 3 4 4 8 2 2 2 3" xfId="21069"/>
    <cellStyle name="Normal 3 4 4 8 2 2 2 3 2" xfId="50981"/>
    <cellStyle name="Normal 3 4 4 8 2 2 2 4" xfId="41879"/>
    <cellStyle name="Normal 3 4 4 8 2 2 3" xfId="11967"/>
    <cellStyle name="Normal 3 4 4 8 2 2 3 2" xfId="28546"/>
    <cellStyle name="Normal 3 4 4 8 2 2 3 2 2" xfId="58458"/>
    <cellStyle name="Normal 3 4 4 8 2 2 3 3" xfId="41881"/>
    <cellStyle name="Normal 3 4 4 8 2 2 4" xfId="21068"/>
    <cellStyle name="Normal 3 4 4 8 2 2 4 2" xfId="50980"/>
    <cellStyle name="Normal 3 4 4 8 2 2 5" xfId="41878"/>
    <cellStyle name="Normal 3 4 4 8 2 3" xfId="11968"/>
    <cellStyle name="Normal 3 4 4 8 2 3 2" xfId="11969"/>
    <cellStyle name="Normal 3 4 4 8 2 3 2 2" xfId="28548"/>
    <cellStyle name="Normal 3 4 4 8 2 3 2 2 2" xfId="58460"/>
    <cellStyle name="Normal 3 4 4 8 2 3 2 3" xfId="41883"/>
    <cellStyle name="Normal 3 4 4 8 2 3 3" xfId="21070"/>
    <cellStyle name="Normal 3 4 4 8 2 3 3 2" xfId="50982"/>
    <cellStyle name="Normal 3 4 4 8 2 3 4" xfId="41882"/>
    <cellStyle name="Normal 3 4 4 8 2 4" xfId="11970"/>
    <cellStyle name="Normal 3 4 4 8 2 4 2" xfId="28545"/>
    <cellStyle name="Normal 3 4 4 8 2 4 2 2" xfId="58457"/>
    <cellStyle name="Normal 3 4 4 8 2 4 3" xfId="41884"/>
    <cellStyle name="Normal 3 4 4 8 2 5" xfId="21067"/>
    <cellStyle name="Normal 3 4 4 8 2 5 2" xfId="50979"/>
    <cellStyle name="Normal 3 4 4 8 2 6" xfId="41877"/>
    <cellStyle name="Normal 3 4 4 8 3" xfId="11971"/>
    <cellStyle name="Normal 3 4 4 8 3 2" xfId="11972"/>
    <cellStyle name="Normal 3 4 4 8 3 2 2" xfId="11973"/>
    <cellStyle name="Normal 3 4 4 8 3 2 2 2" xfId="28550"/>
    <cellStyle name="Normal 3 4 4 8 3 2 2 2 2" xfId="58462"/>
    <cellStyle name="Normal 3 4 4 8 3 2 2 3" xfId="41887"/>
    <cellStyle name="Normal 3 4 4 8 3 2 3" xfId="21072"/>
    <cellStyle name="Normal 3 4 4 8 3 2 3 2" xfId="50984"/>
    <cellStyle name="Normal 3 4 4 8 3 2 4" xfId="41886"/>
    <cellStyle name="Normal 3 4 4 8 3 3" xfId="11974"/>
    <cellStyle name="Normal 3 4 4 8 3 3 2" xfId="28549"/>
    <cellStyle name="Normal 3 4 4 8 3 3 2 2" xfId="58461"/>
    <cellStyle name="Normal 3 4 4 8 3 3 3" xfId="41888"/>
    <cellStyle name="Normal 3 4 4 8 3 4" xfId="21071"/>
    <cellStyle name="Normal 3 4 4 8 3 4 2" xfId="50983"/>
    <cellStyle name="Normal 3 4 4 8 3 5" xfId="41885"/>
    <cellStyle name="Normal 3 4 4 8 4" xfId="11975"/>
    <cellStyle name="Normal 3 4 4 8 4 2" xfId="11976"/>
    <cellStyle name="Normal 3 4 4 8 4 2 2" xfId="28551"/>
    <cellStyle name="Normal 3 4 4 8 4 2 2 2" xfId="58463"/>
    <cellStyle name="Normal 3 4 4 8 4 2 3" xfId="41890"/>
    <cellStyle name="Normal 3 4 4 8 4 3" xfId="21073"/>
    <cellStyle name="Normal 3 4 4 8 4 3 2" xfId="50985"/>
    <cellStyle name="Normal 3 4 4 8 4 4" xfId="41889"/>
    <cellStyle name="Normal 3 4 4 8 5" xfId="11977"/>
    <cellStyle name="Normal 3 4 4 8 5 2" xfId="28544"/>
    <cellStyle name="Normal 3 4 4 8 5 2 2" xfId="58456"/>
    <cellStyle name="Normal 3 4 4 8 5 3" xfId="41891"/>
    <cellStyle name="Normal 3 4 4 8 6" xfId="21066"/>
    <cellStyle name="Normal 3 4 4 8 6 2" xfId="50978"/>
    <cellStyle name="Normal 3 4 4 8 7" xfId="41876"/>
    <cellStyle name="Normal 3 4 4 9" xfId="11978"/>
    <cellStyle name="Normal 3 4 4 9 2" xfId="11979"/>
    <cellStyle name="Normal 3 4 4 9 2 2" xfId="11980"/>
    <cellStyle name="Normal 3 4 4 9 2 2 2" xfId="11981"/>
    <cellStyle name="Normal 3 4 4 9 2 2 2 2" xfId="28554"/>
    <cellStyle name="Normal 3 4 4 9 2 2 2 2 2" xfId="58466"/>
    <cellStyle name="Normal 3 4 4 9 2 2 2 3" xfId="41895"/>
    <cellStyle name="Normal 3 4 4 9 2 2 3" xfId="21076"/>
    <cellStyle name="Normal 3 4 4 9 2 2 3 2" xfId="50988"/>
    <cellStyle name="Normal 3 4 4 9 2 2 4" xfId="41894"/>
    <cellStyle name="Normal 3 4 4 9 2 3" xfId="11982"/>
    <cellStyle name="Normal 3 4 4 9 2 3 2" xfId="28553"/>
    <cellStyle name="Normal 3 4 4 9 2 3 2 2" xfId="58465"/>
    <cellStyle name="Normal 3 4 4 9 2 3 3" xfId="41896"/>
    <cellStyle name="Normal 3 4 4 9 2 4" xfId="21075"/>
    <cellStyle name="Normal 3 4 4 9 2 4 2" xfId="50987"/>
    <cellStyle name="Normal 3 4 4 9 2 5" xfId="41893"/>
    <cellStyle name="Normal 3 4 4 9 3" xfId="11983"/>
    <cellStyle name="Normal 3 4 4 9 3 2" xfId="11984"/>
    <cellStyle name="Normal 3 4 4 9 3 2 2" xfId="28555"/>
    <cellStyle name="Normal 3 4 4 9 3 2 2 2" xfId="58467"/>
    <cellStyle name="Normal 3 4 4 9 3 2 3" xfId="41898"/>
    <cellStyle name="Normal 3 4 4 9 3 3" xfId="21077"/>
    <cellStyle name="Normal 3 4 4 9 3 3 2" xfId="50989"/>
    <cellStyle name="Normal 3 4 4 9 3 4" xfId="41897"/>
    <cellStyle name="Normal 3 4 4 9 4" xfId="11985"/>
    <cellStyle name="Normal 3 4 4 9 4 2" xfId="28552"/>
    <cellStyle name="Normal 3 4 4 9 4 2 2" xfId="58464"/>
    <cellStyle name="Normal 3 4 4 9 4 3" xfId="41899"/>
    <cellStyle name="Normal 3 4 4 9 5" xfId="21074"/>
    <cellStyle name="Normal 3 4 4 9 5 2" xfId="50986"/>
    <cellStyle name="Normal 3 4 4 9 6" xfId="41892"/>
    <cellStyle name="Normal 3 4 5" xfId="164"/>
    <cellStyle name="Normal 3 4 5 10" xfId="11986"/>
    <cellStyle name="Normal 3 4 5 10 2" xfId="11987"/>
    <cellStyle name="Normal 3 4 5 10 2 2" xfId="11988"/>
    <cellStyle name="Normal 3 4 5 10 2 2 2" xfId="28557"/>
    <cellStyle name="Normal 3 4 5 10 2 2 2 2" xfId="58469"/>
    <cellStyle name="Normal 3 4 5 10 2 2 3" xfId="41902"/>
    <cellStyle name="Normal 3 4 5 10 2 3" xfId="21079"/>
    <cellStyle name="Normal 3 4 5 10 2 3 2" xfId="50991"/>
    <cellStyle name="Normal 3 4 5 10 2 4" xfId="41901"/>
    <cellStyle name="Normal 3 4 5 10 3" xfId="11989"/>
    <cellStyle name="Normal 3 4 5 10 3 2" xfId="28556"/>
    <cellStyle name="Normal 3 4 5 10 3 2 2" xfId="58468"/>
    <cellStyle name="Normal 3 4 5 10 3 3" xfId="41903"/>
    <cellStyle name="Normal 3 4 5 10 4" xfId="21078"/>
    <cellStyle name="Normal 3 4 5 10 4 2" xfId="50990"/>
    <cellStyle name="Normal 3 4 5 10 5" xfId="41900"/>
    <cellStyle name="Normal 3 4 5 11" xfId="11990"/>
    <cellStyle name="Normal 3 4 5 11 2" xfId="11991"/>
    <cellStyle name="Normal 3 4 5 11 2 2" xfId="28558"/>
    <cellStyle name="Normal 3 4 5 11 2 2 2" xfId="58470"/>
    <cellStyle name="Normal 3 4 5 11 2 3" xfId="41905"/>
    <cellStyle name="Normal 3 4 5 11 3" xfId="21080"/>
    <cellStyle name="Normal 3 4 5 11 3 2" xfId="50992"/>
    <cellStyle name="Normal 3 4 5 11 4" xfId="41904"/>
    <cellStyle name="Normal 3 4 5 12" xfId="11992"/>
    <cellStyle name="Normal 3 4 5 12 2" xfId="22628"/>
    <cellStyle name="Normal 3 4 5 12 2 2" xfId="52540"/>
    <cellStyle name="Normal 3 4 5 12 3" xfId="41906"/>
    <cellStyle name="Normal 3 4 5 13" xfId="15150"/>
    <cellStyle name="Normal 3 4 5 13 2" xfId="45062"/>
    <cellStyle name="Normal 3 4 5 14" xfId="30106"/>
    <cellStyle name="Normal 3 4 5 15" xfId="59981"/>
    <cellStyle name="Normal 3 4 5 2" xfId="208"/>
    <cellStyle name="Normal 3 4 5 2 10" xfId="11993"/>
    <cellStyle name="Normal 3 4 5 2 10 2" xfId="11994"/>
    <cellStyle name="Normal 3 4 5 2 10 2 2" xfId="28559"/>
    <cellStyle name="Normal 3 4 5 2 10 2 2 2" xfId="58471"/>
    <cellStyle name="Normal 3 4 5 2 10 2 3" xfId="41908"/>
    <cellStyle name="Normal 3 4 5 2 10 3" xfId="21081"/>
    <cellStyle name="Normal 3 4 5 2 10 3 2" xfId="50993"/>
    <cellStyle name="Normal 3 4 5 2 10 4" xfId="41907"/>
    <cellStyle name="Normal 3 4 5 2 11" xfId="11995"/>
    <cellStyle name="Normal 3 4 5 2 11 2" xfId="22672"/>
    <cellStyle name="Normal 3 4 5 2 11 2 2" xfId="52584"/>
    <cellStyle name="Normal 3 4 5 2 11 3" xfId="41909"/>
    <cellStyle name="Normal 3 4 5 2 12" xfId="15194"/>
    <cellStyle name="Normal 3 4 5 2 12 2" xfId="45106"/>
    <cellStyle name="Normal 3 4 5 2 13" xfId="30150"/>
    <cellStyle name="Normal 3 4 5 2 14" xfId="60063"/>
    <cellStyle name="Normal 3 4 5 2 2" xfId="458"/>
    <cellStyle name="Normal 3 4 5 2 2 2" xfId="11996"/>
    <cellStyle name="Normal 3 4 5 2 2 2 2" xfId="11997"/>
    <cellStyle name="Normal 3 4 5 2 2 2 2 2" xfId="11998"/>
    <cellStyle name="Normal 3 4 5 2 2 2 2 2 2" xfId="11999"/>
    <cellStyle name="Normal 3 4 5 2 2 2 2 2 2 2" xfId="28562"/>
    <cellStyle name="Normal 3 4 5 2 2 2 2 2 2 2 2" xfId="58474"/>
    <cellStyle name="Normal 3 4 5 2 2 2 2 2 2 3" xfId="41913"/>
    <cellStyle name="Normal 3 4 5 2 2 2 2 2 3" xfId="21084"/>
    <cellStyle name="Normal 3 4 5 2 2 2 2 2 3 2" xfId="50996"/>
    <cellStyle name="Normal 3 4 5 2 2 2 2 2 4" xfId="41912"/>
    <cellStyle name="Normal 3 4 5 2 2 2 2 3" xfId="12000"/>
    <cellStyle name="Normal 3 4 5 2 2 2 2 3 2" xfId="28561"/>
    <cellStyle name="Normal 3 4 5 2 2 2 2 3 2 2" xfId="58473"/>
    <cellStyle name="Normal 3 4 5 2 2 2 2 3 3" xfId="41914"/>
    <cellStyle name="Normal 3 4 5 2 2 2 2 4" xfId="21083"/>
    <cellStyle name="Normal 3 4 5 2 2 2 2 4 2" xfId="50995"/>
    <cellStyle name="Normal 3 4 5 2 2 2 2 5" xfId="41911"/>
    <cellStyle name="Normal 3 4 5 2 2 2 3" xfId="12001"/>
    <cellStyle name="Normal 3 4 5 2 2 2 3 2" xfId="12002"/>
    <cellStyle name="Normal 3 4 5 2 2 2 3 2 2" xfId="28563"/>
    <cellStyle name="Normal 3 4 5 2 2 2 3 2 2 2" xfId="58475"/>
    <cellStyle name="Normal 3 4 5 2 2 2 3 2 3" xfId="41916"/>
    <cellStyle name="Normal 3 4 5 2 2 2 3 3" xfId="21085"/>
    <cellStyle name="Normal 3 4 5 2 2 2 3 3 2" xfId="50997"/>
    <cellStyle name="Normal 3 4 5 2 2 2 3 4" xfId="41915"/>
    <cellStyle name="Normal 3 4 5 2 2 2 4" xfId="12003"/>
    <cellStyle name="Normal 3 4 5 2 2 2 4 2" xfId="28560"/>
    <cellStyle name="Normal 3 4 5 2 2 2 4 2 2" xfId="58472"/>
    <cellStyle name="Normal 3 4 5 2 2 2 4 3" xfId="41917"/>
    <cellStyle name="Normal 3 4 5 2 2 2 5" xfId="21082"/>
    <cellStyle name="Normal 3 4 5 2 2 2 5 2" xfId="50994"/>
    <cellStyle name="Normal 3 4 5 2 2 2 6" xfId="41910"/>
    <cellStyle name="Normal 3 4 5 2 2 3" xfId="12004"/>
    <cellStyle name="Normal 3 4 5 2 2 3 2" xfId="12005"/>
    <cellStyle name="Normal 3 4 5 2 2 3 2 2" xfId="12006"/>
    <cellStyle name="Normal 3 4 5 2 2 3 2 2 2" xfId="12007"/>
    <cellStyle name="Normal 3 4 5 2 2 3 2 2 2 2" xfId="28566"/>
    <cellStyle name="Normal 3 4 5 2 2 3 2 2 2 2 2" xfId="58478"/>
    <cellStyle name="Normal 3 4 5 2 2 3 2 2 2 3" xfId="41921"/>
    <cellStyle name="Normal 3 4 5 2 2 3 2 2 3" xfId="21088"/>
    <cellStyle name="Normal 3 4 5 2 2 3 2 2 3 2" xfId="51000"/>
    <cellStyle name="Normal 3 4 5 2 2 3 2 2 4" xfId="41920"/>
    <cellStyle name="Normal 3 4 5 2 2 3 2 3" xfId="12008"/>
    <cellStyle name="Normal 3 4 5 2 2 3 2 3 2" xfId="28565"/>
    <cellStyle name="Normal 3 4 5 2 2 3 2 3 2 2" xfId="58477"/>
    <cellStyle name="Normal 3 4 5 2 2 3 2 3 3" xfId="41922"/>
    <cellStyle name="Normal 3 4 5 2 2 3 2 4" xfId="21087"/>
    <cellStyle name="Normal 3 4 5 2 2 3 2 4 2" xfId="50999"/>
    <cellStyle name="Normal 3 4 5 2 2 3 2 5" xfId="41919"/>
    <cellStyle name="Normal 3 4 5 2 2 3 3" xfId="12009"/>
    <cellStyle name="Normal 3 4 5 2 2 3 3 2" xfId="12010"/>
    <cellStyle name="Normal 3 4 5 2 2 3 3 2 2" xfId="28567"/>
    <cellStyle name="Normal 3 4 5 2 2 3 3 2 2 2" xfId="58479"/>
    <cellStyle name="Normal 3 4 5 2 2 3 3 2 3" xfId="41924"/>
    <cellStyle name="Normal 3 4 5 2 2 3 3 3" xfId="21089"/>
    <cellStyle name="Normal 3 4 5 2 2 3 3 3 2" xfId="51001"/>
    <cellStyle name="Normal 3 4 5 2 2 3 3 4" xfId="41923"/>
    <cellStyle name="Normal 3 4 5 2 2 3 4" xfId="12011"/>
    <cellStyle name="Normal 3 4 5 2 2 3 4 2" xfId="28564"/>
    <cellStyle name="Normal 3 4 5 2 2 3 4 2 2" xfId="58476"/>
    <cellStyle name="Normal 3 4 5 2 2 3 4 3" xfId="41925"/>
    <cellStyle name="Normal 3 4 5 2 2 3 5" xfId="21086"/>
    <cellStyle name="Normal 3 4 5 2 2 3 5 2" xfId="50998"/>
    <cellStyle name="Normal 3 4 5 2 2 3 6" xfId="41918"/>
    <cellStyle name="Normal 3 4 5 2 2 4" xfId="12012"/>
    <cellStyle name="Normal 3 4 5 2 2 4 2" xfId="12013"/>
    <cellStyle name="Normal 3 4 5 2 2 4 2 2" xfId="12014"/>
    <cellStyle name="Normal 3 4 5 2 2 4 2 2 2" xfId="28569"/>
    <cellStyle name="Normal 3 4 5 2 2 4 2 2 2 2" xfId="58481"/>
    <cellStyle name="Normal 3 4 5 2 2 4 2 2 3" xfId="41928"/>
    <cellStyle name="Normal 3 4 5 2 2 4 2 3" xfId="21091"/>
    <cellStyle name="Normal 3 4 5 2 2 4 2 3 2" xfId="51003"/>
    <cellStyle name="Normal 3 4 5 2 2 4 2 4" xfId="41927"/>
    <cellStyle name="Normal 3 4 5 2 2 4 3" xfId="12015"/>
    <cellStyle name="Normal 3 4 5 2 2 4 3 2" xfId="28568"/>
    <cellStyle name="Normal 3 4 5 2 2 4 3 2 2" xfId="58480"/>
    <cellStyle name="Normal 3 4 5 2 2 4 3 3" xfId="41929"/>
    <cellStyle name="Normal 3 4 5 2 2 4 4" xfId="21090"/>
    <cellStyle name="Normal 3 4 5 2 2 4 4 2" xfId="51002"/>
    <cellStyle name="Normal 3 4 5 2 2 4 5" xfId="41926"/>
    <cellStyle name="Normal 3 4 5 2 2 5" xfId="12016"/>
    <cellStyle name="Normal 3 4 5 2 2 5 2" xfId="12017"/>
    <cellStyle name="Normal 3 4 5 2 2 5 2 2" xfId="28570"/>
    <cellStyle name="Normal 3 4 5 2 2 5 2 2 2" xfId="58482"/>
    <cellStyle name="Normal 3 4 5 2 2 5 2 3" xfId="41931"/>
    <cellStyle name="Normal 3 4 5 2 2 5 3" xfId="21092"/>
    <cellStyle name="Normal 3 4 5 2 2 5 3 2" xfId="51004"/>
    <cellStyle name="Normal 3 4 5 2 2 5 4" xfId="41930"/>
    <cellStyle name="Normal 3 4 5 2 2 6" xfId="12018"/>
    <cellStyle name="Normal 3 4 5 2 2 6 2" xfId="22921"/>
    <cellStyle name="Normal 3 4 5 2 2 6 2 2" xfId="52833"/>
    <cellStyle name="Normal 3 4 5 2 2 6 3" xfId="41932"/>
    <cellStyle name="Normal 3 4 5 2 2 7" xfId="15443"/>
    <cellStyle name="Normal 3 4 5 2 2 7 2" xfId="45355"/>
    <cellStyle name="Normal 3 4 5 2 2 8" xfId="30399"/>
    <cellStyle name="Normal 3 4 5 2 3" xfId="295"/>
    <cellStyle name="Normal 3 4 5 2 3 2" xfId="12019"/>
    <cellStyle name="Normal 3 4 5 2 3 2 2" xfId="12020"/>
    <cellStyle name="Normal 3 4 5 2 3 2 2 2" xfId="12021"/>
    <cellStyle name="Normal 3 4 5 2 3 2 2 2 2" xfId="12022"/>
    <cellStyle name="Normal 3 4 5 2 3 2 2 2 2 2" xfId="28573"/>
    <cellStyle name="Normal 3 4 5 2 3 2 2 2 2 2 2" xfId="58485"/>
    <cellStyle name="Normal 3 4 5 2 3 2 2 2 2 3" xfId="41936"/>
    <cellStyle name="Normal 3 4 5 2 3 2 2 2 3" xfId="21095"/>
    <cellStyle name="Normal 3 4 5 2 3 2 2 2 3 2" xfId="51007"/>
    <cellStyle name="Normal 3 4 5 2 3 2 2 2 4" xfId="41935"/>
    <cellStyle name="Normal 3 4 5 2 3 2 2 3" xfId="12023"/>
    <cellStyle name="Normal 3 4 5 2 3 2 2 3 2" xfId="28572"/>
    <cellStyle name="Normal 3 4 5 2 3 2 2 3 2 2" xfId="58484"/>
    <cellStyle name="Normal 3 4 5 2 3 2 2 3 3" xfId="41937"/>
    <cellStyle name="Normal 3 4 5 2 3 2 2 4" xfId="21094"/>
    <cellStyle name="Normal 3 4 5 2 3 2 2 4 2" xfId="51006"/>
    <cellStyle name="Normal 3 4 5 2 3 2 2 5" xfId="41934"/>
    <cellStyle name="Normal 3 4 5 2 3 2 3" xfId="12024"/>
    <cellStyle name="Normal 3 4 5 2 3 2 3 2" xfId="12025"/>
    <cellStyle name="Normal 3 4 5 2 3 2 3 2 2" xfId="28574"/>
    <cellStyle name="Normal 3 4 5 2 3 2 3 2 2 2" xfId="58486"/>
    <cellStyle name="Normal 3 4 5 2 3 2 3 2 3" xfId="41939"/>
    <cellStyle name="Normal 3 4 5 2 3 2 3 3" xfId="21096"/>
    <cellStyle name="Normal 3 4 5 2 3 2 3 3 2" xfId="51008"/>
    <cellStyle name="Normal 3 4 5 2 3 2 3 4" xfId="41938"/>
    <cellStyle name="Normal 3 4 5 2 3 2 4" xfId="12026"/>
    <cellStyle name="Normal 3 4 5 2 3 2 4 2" xfId="28571"/>
    <cellStyle name="Normal 3 4 5 2 3 2 4 2 2" xfId="58483"/>
    <cellStyle name="Normal 3 4 5 2 3 2 4 3" xfId="41940"/>
    <cellStyle name="Normal 3 4 5 2 3 2 5" xfId="21093"/>
    <cellStyle name="Normal 3 4 5 2 3 2 5 2" xfId="51005"/>
    <cellStyle name="Normal 3 4 5 2 3 2 6" xfId="41933"/>
    <cellStyle name="Normal 3 4 5 2 3 3" xfId="12027"/>
    <cellStyle name="Normal 3 4 5 2 3 3 2" xfId="12028"/>
    <cellStyle name="Normal 3 4 5 2 3 3 2 2" xfId="12029"/>
    <cellStyle name="Normal 3 4 5 2 3 3 2 2 2" xfId="12030"/>
    <cellStyle name="Normal 3 4 5 2 3 3 2 2 2 2" xfId="28577"/>
    <cellStyle name="Normal 3 4 5 2 3 3 2 2 2 2 2" xfId="58489"/>
    <cellStyle name="Normal 3 4 5 2 3 3 2 2 2 3" xfId="41944"/>
    <cellStyle name="Normal 3 4 5 2 3 3 2 2 3" xfId="21099"/>
    <cellStyle name="Normal 3 4 5 2 3 3 2 2 3 2" xfId="51011"/>
    <cellStyle name="Normal 3 4 5 2 3 3 2 2 4" xfId="41943"/>
    <cellStyle name="Normal 3 4 5 2 3 3 2 3" xfId="12031"/>
    <cellStyle name="Normal 3 4 5 2 3 3 2 3 2" xfId="28576"/>
    <cellStyle name="Normal 3 4 5 2 3 3 2 3 2 2" xfId="58488"/>
    <cellStyle name="Normal 3 4 5 2 3 3 2 3 3" xfId="41945"/>
    <cellStyle name="Normal 3 4 5 2 3 3 2 4" xfId="21098"/>
    <cellStyle name="Normal 3 4 5 2 3 3 2 4 2" xfId="51010"/>
    <cellStyle name="Normal 3 4 5 2 3 3 2 5" xfId="41942"/>
    <cellStyle name="Normal 3 4 5 2 3 3 3" xfId="12032"/>
    <cellStyle name="Normal 3 4 5 2 3 3 3 2" xfId="12033"/>
    <cellStyle name="Normal 3 4 5 2 3 3 3 2 2" xfId="28578"/>
    <cellStyle name="Normal 3 4 5 2 3 3 3 2 2 2" xfId="58490"/>
    <cellStyle name="Normal 3 4 5 2 3 3 3 2 3" xfId="41947"/>
    <cellStyle name="Normal 3 4 5 2 3 3 3 3" xfId="21100"/>
    <cellStyle name="Normal 3 4 5 2 3 3 3 3 2" xfId="51012"/>
    <cellStyle name="Normal 3 4 5 2 3 3 3 4" xfId="41946"/>
    <cellStyle name="Normal 3 4 5 2 3 3 4" xfId="12034"/>
    <cellStyle name="Normal 3 4 5 2 3 3 4 2" xfId="28575"/>
    <cellStyle name="Normal 3 4 5 2 3 3 4 2 2" xfId="58487"/>
    <cellStyle name="Normal 3 4 5 2 3 3 4 3" xfId="41948"/>
    <cellStyle name="Normal 3 4 5 2 3 3 5" xfId="21097"/>
    <cellStyle name="Normal 3 4 5 2 3 3 5 2" xfId="51009"/>
    <cellStyle name="Normal 3 4 5 2 3 3 6" xfId="41941"/>
    <cellStyle name="Normal 3 4 5 2 3 4" xfId="12035"/>
    <cellStyle name="Normal 3 4 5 2 3 4 2" xfId="12036"/>
    <cellStyle name="Normal 3 4 5 2 3 4 2 2" xfId="12037"/>
    <cellStyle name="Normal 3 4 5 2 3 4 2 2 2" xfId="28580"/>
    <cellStyle name="Normal 3 4 5 2 3 4 2 2 2 2" xfId="58492"/>
    <cellStyle name="Normal 3 4 5 2 3 4 2 2 3" xfId="41951"/>
    <cellStyle name="Normal 3 4 5 2 3 4 2 3" xfId="21102"/>
    <cellStyle name="Normal 3 4 5 2 3 4 2 3 2" xfId="51014"/>
    <cellStyle name="Normal 3 4 5 2 3 4 2 4" xfId="41950"/>
    <cellStyle name="Normal 3 4 5 2 3 4 3" xfId="12038"/>
    <cellStyle name="Normal 3 4 5 2 3 4 3 2" xfId="28579"/>
    <cellStyle name="Normal 3 4 5 2 3 4 3 2 2" xfId="58491"/>
    <cellStyle name="Normal 3 4 5 2 3 4 3 3" xfId="41952"/>
    <cellStyle name="Normal 3 4 5 2 3 4 4" xfId="21101"/>
    <cellStyle name="Normal 3 4 5 2 3 4 4 2" xfId="51013"/>
    <cellStyle name="Normal 3 4 5 2 3 4 5" xfId="41949"/>
    <cellStyle name="Normal 3 4 5 2 3 5" xfId="12039"/>
    <cellStyle name="Normal 3 4 5 2 3 5 2" xfId="12040"/>
    <cellStyle name="Normal 3 4 5 2 3 5 2 2" xfId="28581"/>
    <cellStyle name="Normal 3 4 5 2 3 5 2 2 2" xfId="58493"/>
    <cellStyle name="Normal 3 4 5 2 3 5 2 3" xfId="41954"/>
    <cellStyle name="Normal 3 4 5 2 3 5 3" xfId="21103"/>
    <cellStyle name="Normal 3 4 5 2 3 5 3 2" xfId="51015"/>
    <cellStyle name="Normal 3 4 5 2 3 5 4" xfId="41953"/>
    <cellStyle name="Normal 3 4 5 2 3 6" xfId="12041"/>
    <cellStyle name="Normal 3 4 5 2 3 6 2" xfId="22759"/>
    <cellStyle name="Normal 3 4 5 2 3 6 2 2" xfId="52671"/>
    <cellStyle name="Normal 3 4 5 2 3 6 3" xfId="41955"/>
    <cellStyle name="Normal 3 4 5 2 3 7" xfId="15281"/>
    <cellStyle name="Normal 3 4 5 2 3 7 2" xfId="45193"/>
    <cellStyle name="Normal 3 4 5 2 3 8" xfId="30237"/>
    <cellStyle name="Normal 3 4 5 2 4" xfId="583"/>
    <cellStyle name="Normal 3 4 5 2 4 2" xfId="12042"/>
    <cellStyle name="Normal 3 4 5 2 4 2 2" xfId="12043"/>
    <cellStyle name="Normal 3 4 5 2 4 2 2 2" xfId="12044"/>
    <cellStyle name="Normal 3 4 5 2 4 2 2 2 2" xfId="12045"/>
    <cellStyle name="Normal 3 4 5 2 4 2 2 2 2 2" xfId="28584"/>
    <cellStyle name="Normal 3 4 5 2 4 2 2 2 2 2 2" xfId="58496"/>
    <cellStyle name="Normal 3 4 5 2 4 2 2 2 2 3" xfId="41959"/>
    <cellStyle name="Normal 3 4 5 2 4 2 2 2 3" xfId="21106"/>
    <cellStyle name="Normal 3 4 5 2 4 2 2 2 3 2" xfId="51018"/>
    <cellStyle name="Normal 3 4 5 2 4 2 2 2 4" xfId="41958"/>
    <cellStyle name="Normal 3 4 5 2 4 2 2 3" xfId="12046"/>
    <cellStyle name="Normal 3 4 5 2 4 2 2 3 2" xfId="28583"/>
    <cellStyle name="Normal 3 4 5 2 4 2 2 3 2 2" xfId="58495"/>
    <cellStyle name="Normal 3 4 5 2 4 2 2 3 3" xfId="41960"/>
    <cellStyle name="Normal 3 4 5 2 4 2 2 4" xfId="21105"/>
    <cellStyle name="Normal 3 4 5 2 4 2 2 4 2" xfId="51017"/>
    <cellStyle name="Normal 3 4 5 2 4 2 2 5" xfId="41957"/>
    <cellStyle name="Normal 3 4 5 2 4 2 3" xfId="12047"/>
    <cellStyle name="Normal 3 4 5 2 4 2 3 2" xfId="12048"/>
    <cellStyle name="Normal 3 4 5 2 4 2 3 2 2" xfId="28585"/>
    <cellStyle name="Normal 3 4 5 2 4 2 3 2 2 2" xfId="58497"/>
    <cellStyle name="Normal 3 4 5 2 4 2 3 2 3" xfId="41962"/>
    <cellStyle name="Normal 3 4 5 2 4 2 3 3" xfId="21107"/>
    <cellStyle name="Normal 3 4 5 2 4 2 3 3 2" xfId="51019"/>
    <cellStyle name="Normal 3 4 5 2 4 2 3 4" xfId="41961"/>
    <cellStyle name="Normal 3 4 5 2 4 2 4" xfId="12049"/>
    <cellStyle name="Normal 3 4 5 2 4 2 4 2" xfId="28582"/>
    <cellStyle name="Normal 3 4 5 2 4 2 4 2 2" xfId="58494"/>
    <cellStyle name="Normal 3 4 5 2 4 2 4 3" xfId="41963"/>
    <cellStyle name="Normal 3 4 5 2 4 2 5" xfId="21104"/>
    <cellStyle name="Normal 3 4 5 2 4 2 5 2" xfId="51016"/>
    <cellStyle name="Normal 3 4 5 2 4 2 6" xfId="41956"/>
    <cellStyle name="Normal 3 4 5 2 4 3" xfId="12050"/>
    <cellStyle name="Normal 3 4 5 2 4 3 2" xfId="12051"/>
    <cellStyle name="Normal 3 4 5 2 4 3 2 2" xfId="12052"/>
    <cellStyle name="Normal 3 4 5 2 4 3 2 2 2" xfId="28587"/>
    <cellStyle name="Normal 3 4 5 2 4 3 2 2 2 2" xfId="58499"/>
    <cellStyle name="Normal 3 4 5 2 4 3 2 2 3" xfId="41966"/>
    <cellStyle name="Normal 3 4 5 2 4 3 2 3" xfId="21109"/>
    <cellStyle name="Normal 3 4 5 2 4 3 2 3 2" xfId="51021"/>
    <cellStyle name="Normal 3 4 5 2 4 3 2 4" xfId="41965"/>
    <cellStyle name="Normal 3 4 5 2 4 3 3" xfId="12053"/>
    <cellStyle name="Normal 3 4 5 2 4 3 3 2" xfId="28586"/>
    <cellStyle name="Normal 3 4 5 2 4 3 3 2 2" xfId="58498"/>
    <cellStyle name="Normal 3 4 5 2 4 3 3 3" xfId="41967"/>
    <cellStyle name="Normal 3 4 5 2 4 3 4" xfId="21108"/>
    <cellStyle name="Normal 3 4 5 2 4 3 4 2" xfId="51020"/>
    <cellStyle name="Normal 3 4 5 2 4 3 5" xfId="41964"/>
    <cellStyle name="Normal 3 4 5 2 4 4" xfId="12054"/>
    <cellStyle name="Normal 3 4 5 2 4 4 2" xfId="12055"/>
    <cellStyle name="Normal 3 4 5 2 4 4 2 2" xfId="28588"/>
    <cellStyle name="Normal 3 4 5 2 4 4 2 2 2" xfId="58500"/>
    <cellStyle name="Normal 3 4 5 2 4 4 2 3" xfId="41969"/>
    <cellStyle name="Normal 3 4 5 2 4 4 3" xfId="21110"/>
    <cellStyle name="Normal 3 4 5 2 4 4 3 2" xfId="51022"/>
    <cellStyle name="Normal 3 4 5 2 4 4 4" xfId="41968"/>
    <cellStyle name="Normal 3 4 5 2 4 5" xfId="12056"/>
    <cellStyle name="Normal 3 4 5 2 4 5 2" xfId="23046"/>
    <cellStyle name="Normal 3 4 5 2 4 5 2 2" xfId="52958"/>
    <cellStyle name="Normal 3 4 5 2 4 5 3" xfId="41970"/>
    <cellStyle name="Normal 3 4 5 2 4 6" xfId="15568"/>
    <cellStyle name="Normal 3 4 5 2 4 6 2" xfId="45480"/>
    <cellStyle name="Normal 3 4 5 2 4 7" xfId="30524"/>
    <cellStyle name="Normal 3 4 5 2 5" xfId="708"/>
    <cellStyle name="Normal 3 4 5 2 5 2" xfId="12057"/>
    <cellStyle name="Normal 3 4 5 2 5 2 2" xfId="12058"/>
    <cellStyle name="Normal 3 4 5 2 5 2 2 2" xfId="12059"/>
    <cellStyle name="Normal 3 4 5 2 5 2 2 2 2" xfId="12060"/>
    <cellStyle name="Normal 3 4 5 2 5 2 2 2 2 2" xfId="28591"/>
    <cellStyle name="Normal 3 4 5 2 5 2 2 2 2 2 2" xfId="58503"/>
    <cellStyle name="Normal 3 4 5 2 5 2 2 2 2 3" xfId="41974"/>
    <cellStyle name="Normal 3 4 5 2 5 2 2 2 3" xfId="21113"/>
    <cellStyle name="Normal 3 4 5 2 5 2 2 2 3 2" xfId="51025"/>
    <cellStyle name="Normal 3 4 5 2 5 2 2 2 4" xfId="41973"/>
    <cellStyle name="Normal 3 4 5 2 5 2 2 3" xfId="12061"/>
    <cellStyle name="Normal 3 4 5 2 5 2 2 3 2" xfId="28590"/>
    <cellStyle name="Normal 3 4 5 2 5 2 2 3 2 2" xfId="58502"/>
    <cellStyle name="Normal 3 4 5 2 5 2 2 3 3" xfId="41975"/>
    <cellStyle name="Normal 3 4 5 2 5 2 2 4" xfId="21112"/>
    <cellStyle name="Normal 3 4 5 2 5 2 2 4 2" xfId="51024"/>
    <cellStyle name="Normal 3 4 5 2 5 2 2 5" xfId="41972"/>
    <cellStyle name="Normal 3 4 5 2 5 2 3" xfId="12062"/>
    <cellStyle name="Normal 3 4 5 2 5 2 3 2" xfId="12063"/>
    <cellStyle name="Normal 3 4 5 2 5 2 3 2 2" xfId="28592"/>
    <cellStyle name="Normal 3 4 5 2 5 2 3 2 2 2" xfId="58504"/>
    <cellStyle name="Normal 3 4 5 2 5 2 3 2 3" xfId="41977"/>
    <cellStyle name="Normal 3 4 5 2 5 2 3 3" xfId="21114"/>
    <cellStyle name="Normal 3 4 5 2 5 2 3 3 2" xfId="51026"/>
    <cellStyle name="Normal 3 4 5 2 5 2 3 4" xfId="41976"/>
    <cellStyle name="Normal 3 4 5 2 5 2 4" xfId="12064"/>
    <cellStyle name="Normal 3 4 5 2 5 2 4 2" xfId="28589"/>
    <cellStyle name="Normal 3 4 5 2 5 2 4 2 2" xfId="58501"/>
    <cellStyle name="Normal 3 4 5 2 5 2 4 3" xfId="41978"/>
    <cellStyle name="Normal 3 4 5 2 5 2 5" xfId="21111"/>
    <cellStyle name="Normal 3 4 5 2 5 2 5 2" xfId="51023"/>
    <cellStyle name="Normal 3 4 5 2 5 2 6" xfId="41971"/>
    <cellStyle name="Normal 3 4 5 2 5 3" xfId="12065"/>
    <cellStyle name="Normal 3 4 5 2 5 3 2" xfId="12066"/>
    <cellStyle name="Normal 3 4 5 2 5 3 2 2" xfId="12067"/>
    <cellStyle name="Normal 3 4 5 2 5 3 2 2 2" xfId="28594"/>
    <cellStyle name="Normal 3 4 5 2 5 3 2 2 2 2" xfId="58506"/>
    <cellStyle name="Normal 3 4 5 2 5 3 2 2 3" xfId="41981"/>
    <cellStyle name="Normal 3 4 5 2 5 3 2 3" xfId="21116"/>
    <cellStyle name="Normal 3 4 5 2 5 3 2 3 2" xfId="51028"/>
    <cellStyle name="Normal 3 4 5 2 5 3 2 4" xfId="41980"/>
    <cellStyle name="Normal 3 4 5 2 5 3 3" xfId="12068"/>
    <cellStyle name="Normal 3 4 5 2 5 3 3 2" xfId="28593"/>
    <cellStyle name="Normal 3 4 5 2 5 3 3 2 2" xfId="58505"/>
    <cellStyle name="Normal 3 4 5 2 5 3 3 3" xfId="41982"/>
    <cellStyle name="Normal 3 4 5 2 5 3 4" xfId="21115"/>
    <cellStyle name="Normal 3 4 5 2 5 3 4 2" xfId="51027"/>
    <cellStyle name="Normal 3 4 5 2 5 3 5" xfId="41979"/>
    <cellStyle name="Normal 3 4 5 2 5 4" xfId="12069"/>
    <cellStyle name="Normal 3 4 5 2 5 4 2" xfId="12070"/>
    <cellStyle name="Normal 3 4 5 2 5 4 2 2" xfId="28595"/>
    <cellStyle name="Normal 3 4 5 2 5 4 2 2 2" xfId="58507"/>
    <cellStyle name="Normal 3 4 5 2 5 4 2 3" xfId="41984"/>
    <cellStyle name="Normal 3 4 5 2 5 4 3" xfId="21117"/>
    <cellStyle name="Normal 3 4 5 2 5 4 3 2" xfId="51029"/>
    <cellStyle name="Normal 3 4 5 2 5 4 4" xfId="41983"/>
    <cellStyle name="Normal 3 4 5 2 5 5" xfId="12071"/>
    <cellStyle name="Normal 3 4 5 2 5 5 2" xfId="23171"/>
    <cellStyle name="Normal 3 4 5 2 5 5 2 2" xfId="53083"/>
    <cellStyle name="Normal 3 4 5 2 5 5 3" xfId="41985"/>
    <cellStyle name="Normal 3 4 5 2 5 6" xfId="15693"/>
    <cellStyle name="Normal 3 4 5 2 5 6 2" xfId="45605"/>
    <cellStyle name="Normal 3 4 5 2 5 7" xfId="30649"/>
    <cellStyle name="Normal 3 4 5 2 6" xfId="12072"/>
    <cellStyle name="Normal 3 4 5 2 6 2" xfId="12073"/>
    <cellStyle name="Normal 3 4 5 2 6 2 2" xfId="12074"/>
    <cellStyle name="Normal 3 4 5 2 6 2 2 2" xfId="12075"/>
    <cellStyle name="Normal 3 4 5 2 6 2 2 2 2" xfId="12076"/>
    <cellStyle name="Normal 3 4 5 2 6 2 2 2 2 2" xfId="28599"/>
    <cellStyle name="Normal 3 4 5 2 6 2 2 2 2 2 2" xfId="58511"/>
    <cellStyle name="Normal 3 4 5 2 6 2 2 2 2 3" xfId="41990"/>
    <cellStyle name="Normal 3 4 5 2 6 2 2 2 3" xfId="21121"/>
    <cellStyle name="Normal 3 4 5 2 6 2 2 2 3 2" xfId="51033"/>
    <cellStyle name="Normal 3 4 5 2 6 2 2 2 4" xfId="41989"/>
    <cellStyle name="Normal 3 4 5 2 6 2 2 3" xfId="12077"/>
    <cellStyle name="Normal 3 4 5 2 6 2 2 3 2" xfId="28598"/>
    <cellStyle name="Normal 3 4 5 2 6 2 2 3 2 2" xfId="58510"/>
    <cellStyle name="Normal 3 4 5 2 6 2 2 3 3" xfId="41991"/>
    <cellStyle name="Normal 3 4 5 2 6 2 2 4" xfId="21120"/>
    <cellStyle name="Normal 3 4 5 2 6 2 2 4 2" xfId="51032"/>
    <cellStyle name="Normal 3 4 5 2 6 2 2 5" xfId="41988"/>
    <cellStyle name="Normal 3 4 5 2 6 2 3" xfId="12078"/>
    <cellStyle name="Normal 3 4 5 2 6 2 3 2" xfId="12079"/>
    <cellStyle name="Normal 3 4 5 2 6 2 3 2 2" xfId="28600"/>
    <cellStyle name="Normal 3 4 5 2 6 2 3 2 2 2" xfId="58512"/>
    <cellStyle name="Normal 3 4 5 2 6 2 3 2 3" xfId="41993"/>
    <cellStyle name="Normal 3 4 5 2 6 2 3 3" xfId="21122"/>
    <cellStyle name="Normal 3 4 5 2 6 2 3 3 2" xfId="51034"/>
    <cellStyle name="Normal 3 4 5 2 6 2 3 4" xfId="41992"/>
    <cellStyle name="Normal 3 4 5 2 6 2 4" xfId="12080"/>
    <cellStyle name="Normal 3 4 5 2 6 2 4 2" xfId="28597"/>
    <cellStyle name="Normal 3 4 5 2 6 2 4 2 2" xfId="58509"/>
    <cellStyle name="Normal 3 4 5 2 6 2 4 3" xfId="41994"/>
    <cellStyle name="Normal 3 4 5 2 6 2 5" xfId="21119"/>
    <cellStyle name="Normal 3 4 5 2 6 2 5 2" xfId="51031"/>
    <cellStyle name="Normal 3 4 5 2 6 2 6" xfId="41987"/>
    <cellStyle name="Normal 3 4 5 2 6 3" xfId="12081"/>
    <cellStyle name="Normal 3 4 5 2 6 3 2" xfId="12082"/>
    <cellStyle name="Normal 3 4 5 2 6 3 2 2" xfId="12083"/>
    <cellStyle name="Normal 3 4 5 2 6 3 2 2 2" xfId="28602"/>
    <cellStyle name="Normal 3 4 5 2 6 3 2 2 2 2" xfId="58514"/>
    <cellStyle name="Normal 3 4 5 2 6 3 2 2 3" xfId="41997"/>
    <cellStyle name="Normal 3 4 5 2 6 3 2 3" xfId="21124"/>
    <cellStyle name="Normal 3 4 5 2 6 3 2 3 2" xfId="51036"/>
    <cellStyle name="Normal 3 4 5 2 6 3 2 4" xfId="41996"/>
    <cellStyle name="Normal 3 4 5 2 6 3 3" xfId="12084"/>
    <cellStyle name="Normal 3 4 5 2 6 3 3 2" xfId="28601"/>
    <cellStyle name="Normal 3 4 5 2 6 3 3 2 2" xfId="58513"/>
    <cellStyle name="Normal 3 4 5 2 6 3 3 3" xfId="41998"/>
    <cellStyle name="Normal 3 4 5 2 6 3 4" xfId="21123"/>
    <cellStyle name="Normal 3 4 5 2 6 3 4 2" xfId="51035"/>
    <cellStyle name="Normal 3 4 5 2 6 3 5" xfId="41995"/>
    <cellStyle name="Normal 3 4 5 2 6 4" xfId="12085"/>
    <cellStyle name="Normal 3 4 5 2 6 4 2" xfId="12086"/>
    <cellStyle name="Normal 3 4 5 2 6 4 2 2" xfId="28603"/>
    <cellStyle name="Normal 3 4 5 2 6 4 2 2 2" xfId="58515"/>
    <cellStyle name="Normal 3 4 5 2 6 4 2 3" xfId="42000"/>
    <cellStyle name="Normal 3 4 5 2 6 4 3" xfId="21125"/>
    <cellStyle name="Normal 3 4 5 2 6 4 3 2" xfId="51037"/>
    <cellStyle name="Normal 3 4 5 2 6 4 4" xfId="41999"/>
    <cellStyle name="Normal 3 4 5 2 6 5" xfId="12087"/>
    <cellStyle name="Normal 3 4 5 2 6 5 2" xfId="28596"/>
    <cellStyle name="Normal 3 4 5 2 6 5 2 2" xfId="58508"/>
    <cellStyle name="Normal 3 4 5 2 6 5 3" xfId="42001"/>
    <cellStyle name="Normal 3 4 5 2 6 6" xfId="21118"/>
    <cellStyle name="Normal 3 4 5 2 6 6 2" xfId="51030"/>
    <cellStyle name="Normal 3 4 5 2 6 7" xfId="41986"/>
    <cellStyle name="Normal 3 4 5 2 7" xfId="12088"/>
    <cellStyle name="Normal 3 4 5 2 7 2" xfId="12089"/>
    <cellStyle name="Normal 3 4 5 2 7 2 2" xfId="12090"/>
    <cellStyle name="Normal 3 4 5 2 7 2 2 2" xfId="12091"/>
    <cellStyle name="Normal 3 4 5 2 7 2 2 2 2" xfId="28606"/>
    <cellStyle name="Normal 3 4 5 2 7 2 2 2 2 2" xfId="58518"/>
    <cellStyle name="Normal 3 4 5 2 7 2 2 2 3" xfId="42005"/>
    <cellStyle name="Normal 3 4 5 2 7 2 2 3" xfId="21128"/>
    <cellStyle name="Normal 3 4 5 2 7 2 2 3 2" xfId="51040"/>
    <cellStyle name="Normal 3 4 5 2 7 2 2 4" xfId="42004"/>
    <cellStyle name="Normal 3 4 5 2 7 2 3" xfId="12092"/>
    <cellStyle name="Normal 3 4 5 2 7 2 3 2" xfId="28605"/>
    <cellStyle name="Normal 3 4 5 2 7 2 3 2 2" xfId="58517"/>
    <cellStyle name="Normal 3 4 5 2 7 2 3 3" xfId="42006"/>
    <cellStyle name="Normal 3 4 5 2 7 2 4" xfId="21127"/>
    <cellStyle name="Normal 3 4 5 2 7 2 4 2" xfId="51039"/>
    <cellStyle name="Normal 3 4 5 2 7 2 5" xfId="42003"/>
    <cellStyle name="Normal 3 4 5 2 7 3" xfId="12093"/>
    <cellStyle name="Normal 3 4 5 2 7 3 2" xfId="12094"/>
    <cellStyle name="Normal 3 4 5 2 7 3 2 2" xfId="28607"/>
    <cellStyle name="Normal 3 4 5 2 7 3 2 2 2" xfId="58519"/>
    <cellStyle name="Normal 3 4 5 2 7 3 2 3" xfId="42008"/>
    <cellStyle name="Normal 3 4 5 2 7 3 3" xfId="21129"/>
    <cellStyle name="Normal 3 4 5 2 7 3 3 2" xfId="51041"/>
    <cellStyle name="Normal 3 4 5 2 7 3 4" xfId="42007"/>
    <cellStyle name="Normal 3 4 5 2 7 4" xfId="12095"/>
    <cellStyle name="Normal 3 4 5 2 7 4 2" xfId="28604"/>
    <cellStyle name="Normal 3 4 5 2 7 4 2 2" xfId="58516"/>
    <cellStyle name="Normal 3 4 5 2 7 4 3" xfId="42009"/>
    <cellStyle name="Normal 3 4 5 2 7 5" xfId="21126"/>
    <cellStyle name="Normal 3 4 5 2 7 5 2" xfId="51038"/>
    <cellStyle name="Normal 3 4 5 2 7 6" xfId="42002"/>
    <cellStyle name="Normal 3 4 5 2 8" xfId="12096"/>
    <cellStyle name="Normal 3 4 5 2 8 2" xfId="12097"/>
    <cellStyle name="Normal 3 4 5 2 8 2 2" xfId="12098"/>
    <cellStyle name="Normal 3 4 5 2 8 2 2 2" xfId="12099"/>
    <cellStyle name="Normal 3 4 5 2 8 2 2 2 2" xfId="28610"/>
    <cellStyle name="Normal 3 4 5 2 8 2 2 2 2 2" xfId="58522"/>
    <cellStyle name="Normal 3 4 5 2 8 2 2 2 3" xfId="42013"/>
    <cellStyle name="Normal 3 4 5 2 8 2 2 3" xfId="21132"/>
    <cellStyle name="Normal 3 4 5 2 8 2 2 3 2" xfId="51044"/>
    <cellStyle name="Normal 3 4 5 2 8 2 2 4" xfId="42012"/>
    <cellStyle name="Normal 3 4 5 2 8 2 3" xfId="12100"/>
    <cellStyle name="Normal 3 4 5 2 8 2 3 2" xfId="28609"/>
    <cellStyle name="Normal 3 4 5 2 8 2 3 2 2" xfId="58521"/>
    <cellStyle name="Normal 3 4 5 2 8 2 3 3" xfId="42014"/>
    <cellStyle name="Normal 3 4 5 2 8 2 4" xfId="21131"/>
    <cellStyle name="Normal 3 4 5 2 8 2 4 2" xfId="51043"/>
    <cellStyle name="Normal 3 4 5 2 8 2 5" xfId="42011"/>
    <cellStyle name="Normal 3 4 5 2 8 3" xfId="12101"/>
    <cellStyle name="Normal 3 4 5 2 8 3 2" xfId="12102"/>
    <cellStyle name="Normal 3 4 5 2 8 3 2 2" xfId="28611"/>
    <cellStyle name="Normal 3 4 5 2 8 3 2 2 2" xfId="58523"/>
    <cellStyle name="Normal 3 4 5 2 8 3 2 3" xfId="42016"/>
    <cellStyle name="Normal 3 4 5 2 8 3 3" xfId="21133"/>
    <cellStyle name="Normal 3 4 5 2 8 3 3 2" xfId="51045"/>
    <cellStyle name="Normal 3 4 5 2 8 3 4" xfId="42015"/>
    <cellStyle name="Normal 3 4 5 2 8 4" xfId="12103"/>
    <cellStyle name="Normal 3 4 5 2 8 4 2" xfId="28608"/>
    <cellStyle name="Normal 3 4 5 2 8 4 2 2" xfId="58520"/>
    <cellStyle name="Normal 3 4 5 2 8 4 3" xfId="42017"/>
    <cellStyle name="Normal 3 4 5 2 8 5" xfId="21130"/>
    <cellStyle name="Normal 3 4 5 2 8 5 2" xfId="51042"/>
    <cellStyle name="Normal 3 4 5 2 8 6" xfId="42010"/>
    <cellStyle name="Normal 3 4 5 2 9" xfId="12104"/>
    <cellStyle name="Normal 3 4 5 2 9 2" xfId="12105"/>
    <cellStyle name="Normal 3 4 5 2 9 2 2" xfId="12106"/>
    <cellStyle name="Normal 3 4 5 2 9 2 2 2" xfId="28613"/>
    <cellStyle name="Normal 3 4 5 2 9 2 2 2 2" xfId="58525"/>
    <cellStyle name="Normal 3 4 5 2 9 2 2 3" xfId="42020"/>
    <cellStyle name="Normal 3 4 5 2 9 2 3" xfId="21135"/>
    <cellStyle name="Normal 3 4 5 2 9 2 3 2" xfId="51047"/>
    <cellStyle name="Normal 3 4 5 2 9 2 4" xfId="42019"/>
    <cellStyle name="Normal 3 4 5 2 9 3" xfId="12107"/>
    <cellStyle name="Normal 3 4 5 2 9 3 2" xfId="28612"/>
    <cellStyle name="Normal 3 4 5 2 9 3 2 2" xfId="58524"/>
    <cellStyle name="Normal 3 4 5 2 9 3 3" xfId="42021"/>
    <cellStyle name="Normal 3 4 5 2 9 4" xfId="21134"/>
    <cellStyle name="Normal 3 4 5 2 9 4 2" xfId="51046"/>
    <cellStyle name="Normal 3 4 5 2 9 5" xfId="42018"/>
    <cellStyle name="Normal 3 4 5 3" xfId="376"/>
    <cellStyle name="Normal 3 4 5 3 2" xfId="12108"/>
    <cellStyle name="Normal 3 4 5 3 2 2" xfId="12109"/>
    <cellStyle name="Normal 3 4 5 3 2 2 2" xfId="12110"/>
    <cellStyle name="Normal 3 4 5 3 2 2 2 2" xfId="12111"/>
    <cellStyle name="Normal 3 4 5 3 2 2 2 2 2" xfId="28616"/>
    <cellStyle name="Normal 3 4 5 3 2 2 2 2 2 2" xfId="58528"/>
    <cellStyle name="Normal 3 4 5 3 2 2 2 2 3" xfId="42025"/>
    <cellStyle name="Normal 3 4 5 3 2 2 2 3" xfId="21138"/>
    <cellStyle name="Normal 3 4 5 3 2 2 2 3 2" xfId="51050"/>
    <cellStyle name="Normal 3 4 5 3 2 2 2 4" xfId="42024"/>
    <cellStyle name="Normal 3 4 5 3 2 2 3" xfId="12112"/>
    <cellStyle name="Normal 3 4 5 3 2 2 3 2" xfId="28615"/>
    <cellStyle name="Normal 3 4 5 3 2 2 3 2 2" xfId="58527"/>
    <cellStyle name="Normal 3 4 5 3 2 2 3 3" xfId="42026"/>
    <cellStyle name="Normal 3 4 5 3 2 2 4" xfId="21137"/>
    <cellStyle name="Normal 3 4 5 3 2 2 4 2" xfId="51049"/>
    <cellStyle name="Normal 3 4 5 3 2 2 5" xfId="42023"/>
    <cellStyle name="Normal 3 4 5 3 2 3" xfId="12113"/>
    <cellStyle name="Normal 3 4 5 3 2 3 2" xfId="12114"/>
    <cellStyle name="Normal 3 4 5 3 2 3 2 2" xfId="28617"/>
    <cellStyle name="Normal 3 4 5 3 2 3 2 2 2" xfId="58529"/>
    <cellStyle name="Normal 3 4 5 3 2 3 2 3" xfId="42028"/>
    <cellStyle name="Normal 3 4 5 3 2 3 3" xfId="21139"/>
    <cellStyle name="Normal 3 4 5 3 2 3 3 2" xfId="51051"/>
    <cellStyle name="Normal 3 4 5 3 2 3 4" xfId="42027"/>
    <cellStyle name="Normal 3 4 5 3 2 4" xfId="12115"/>
    <cellStyle name="Normal 3 4 5 3 2 4 2" xfId="28614"/>
    <cellStyle name="Normal 3 4 5 3 2 4 2 2" xfId="58526"/>
    <cellStyle name="Normal 3 4 5 3 2 4 3" xfId="42029"/>
    <cellStyle name="Normal 3 4 5 3 2 5" xfId="21136"/>
    <cellStyle name="Normal 3 4 5 3 2 5 2" xfId="51048"/>
    <cellStyle name="Normal 3 4 5 3 2 6" xfId="42022"/>
    <cellStyle name="Normal 3 4 5 3 3" xfId="12116"/>
    <cellStyle name="Normal 3 4 5 3 3 2" xfId="12117"/>
    <cellStyle name="Normal 3 4 5 3 3 2 2" xfId="12118"/>
    <cellStyle name="Normal 3 4 5 3 3 2 2 2" xfId="12119"/>
    <cellStyle name="Normal 3 4 5 3 3 2 2 2 2" xfId="28620"/>
    <cellStyle name="Normal 3 4 5 3 3 2 2 2 2 2" xfId="58532"/>
    <cellStyle name="Normal 3 4 5 3 3 2 2 2 3" xfId="42033"/>
    <cellStyle name="Normal 3 4 5 3 3 2 2 3" xfId="21142"/>
    <cellStyle name="Normal 3 4 5 3 3 2 2 3 2" xfId="51054"/>
    <cellStyle name="Normal 3 4 5 3 3 2 2 4" xfId="42032"/>
    <cellStyle name="Normal 3 4 5 3 3 2 3" xfId="12120"/>
    <cellStyle name="Normal 3 4 5 3 3 2 3 2" xfId="28619"/>
    <cellStyle name="Normal 3 4 5 3 3 2 3 2 2" xfId="58531"/>
    <cellStyle name="Normal 3 4 5 3 3 2 3 3" xfId="42034"/>
    <cellStyle name="Normal 3 4 5 3 3 2 4" xfId="21141"/>
    <cellStyle name="Normal 3 4 5 3 3 2 4 2" xfId="51053"/>
    <cellStyle name="Normal 3 4 5 3 3 2 5" xfId="42031"/>
    <cellStyle name="Normal 3 4 5 3 3 3" xfId="12121"/>
    <cellStyle name="Normal 3 4 5 3 3 3 2" xfId="12122"/>
    <cellStyle name="Normal 3 4 5 3 3 3 2 2" xfId="28621"/>
    <cellStyle name="Normal 3 4 5 3 3 3 2 2 2" xfId="58533"/>
    <cellStyle name="Normal 3 4 5 3 3 3 2 3" xfId="42036"/>
    <cellStyle name="Normal 3 4 5 3 3 3 3" xfId="21143"/>
    <cellStyle name="Normal 3 4 5 3 3 3 3 2" xfId="51055"/>
    <cellStyle name="Normal 3 4 5 3 3 3 4" xfId="42035"/>
    <cellStyle name="Normal 3 4 5 3 3 4" xfId="12123"/>
    <cellStyle name="Normal 3 4 5 3 3 4 2" xfId="28618"/>
    <cellStyle name="Normal 3 4 5 3 3 4 2 2" xfId="58530"/>
    <cellStyle name="Normal 3 4 5 3 3 4 3" xfId="42037"/>
    <cellStyle name="Normal 3 4 5 3 3 5" xfId="21140"/>
    <cellStyle name="Normal 3 4 5 3 3 5 2" xfId="51052"/>
    <cellStyle name="Normal 3 4 5 3 3 6" xfId="42030"/>
    <cellStyle name="Normal 3 4 5 3 4" xfId="12124"/>
    <cellStyle name="Normal 3 4 5 3 4 2" xfId="12125"/>
    <cellStyle name="Normal 3 4 5 3 4 2 2" xfId="12126"/>
    <cellStyle name="Normal 3 4 5 3 4 2 2 2" xfId="28623"/>
    <cellStyle name="Normal 3 4 5 3 4 2 2 2 2" xfId="58535"/>
    <cellStyle name="Normal 3 4 5 3 4 2 2 3" xfId="42040"/>
    <cellStyle name="Normal 3 4 5 3 4 2 3" xfId="21145"/>
    <cellStyle name="Normal 3 4 5 3 4 2 3 2" xfId="51057"/>
    <cellStyle name="Normal 3 4 5 3 4 2 4" xfId="42039"/>
    <cellStyle name="Normal 3 4 5 3 4 3" xfId="12127"/>
    <cellStyle name="Normal 3 4 5 3 4 3 2" xfId="28622"/>
    <cellStyle name="Normal 3 4 5 3 4 3 2 2" xfId="58534"/>
    <cellStyle name="Normal 3 4 5 3 4 3 3" xfId="42041"/>
    <cellStyle name="Normal 3 4 5 3 4 4" xfId="21144"/>
    <cellStyle name="Normal 3 4 5 3 4 4 2" xfId="51056"/>
    <cellStyle name="Normal 3 4 5 3 4 5" xfId="42038"/>
    <cellStyle name="Normal 3 4 5 3 5" xfId="12128"/>
    <cellStyle name="Normal 3 4 5 3 5 2" xfId="12129"/>
    <cellStyle name="Normal 3 4 5 3 5 2 2" xfId="28624"/>
    <cellStyle name="Normal 3 4 5 3 5 2 2 2" xfId="58536"/>
    <cellStyle name="Normal 3 4 5 3 5 2 3" xfId="42043"/>
    <cellStyle name="Normal 3 4 5 3 5 3" xfId="21146"/>
    <cellStyle name="Normal 3 4 5 3 5 3 2" xfId="51058"/>
    <cellStyle name="Normal 3 4 5 3 5 4" xfId="42042"/>
    <cellStyle name="Normal 3 4 5 3 6" xfId="12130"/>
    <cellStyle name="Normal 3 4 5 3 6 2" xfId="22840"/>
    <cellStyle name="Normal 3 4 5 3 6 2 2" xfId="52752"/>
    <cellStyle name="Normal 3 4 5 3 6 3" xfId="42044"/>
    <cellStyle name="Normal 3 4 5 3 7" xfId="15362"/>
    <cellStyle name="Normal 3 4 5 3 7 2" xfId="45274"/>
    <cellStyle name="Normal 3 4 5 3 8" xfId="30318"/>
    <cellStyle name="Normal 3 4 5 4" xfId="254"/>
    <cellStyle name="Normal 3 4 5 4 2" xfId="12131"/>
    <cellStyle name="Normal 3 4 5 4 2 2" xfId="12132"/>
    <cellStyle name="Normal 3 4 5 4 2 2 2" xfId="12133"/>
    <cellStyle name="Normal 3 4 5 4 2 2 2 2" xfId="12134"/>
    <cellStyle name="Normal 3 4 5 4 2 2 2 2 2" xfId="28627"/>
    <cellStyle name="Normal 3 4 5 4 2 2 2 2 2 2" xfId="58539"/>
    <cellStyle name="Normal 3 4 5 4 2 2 2 2 3" xfId="42048"/>
    <cellStyle name="Normal 3 4 5 4 2 2 2 3" xfId="21149"/>
    <cellStyle name="Normal 3 4 5 4 2 2 2 3 2" xfId="51061"/>
    <cellStyle name="Normal 3 4 5 4 2 2 2 4" xfId="42047"/>
    <cellStyle name="Normal 3 4 5 4 2 2 3" xfId="12135"/>
    <cellStyle name="Normal 3 4 5 4 2 2 3 2" xfId="28626"/>
    <cellStyle name="Normal 3 4 5 4 2 2 3 2 2" xfId="58538"/>
    <cellStyle name="Normal 3 4 5 4 2 2 3 3" xfId="42049"/>
    <cellStyle name="Normal 3 4 5 4 2 2 4" xfId="21148"/>
    <cellStyle name="Normal 3 4 5 4 2 2 4 2" xfId="51060"/>
    <cellStyle name="Normal 3 4 5 4 2 2 5" xfId="42046"/>
    <cellStyle name="Normal 3 4 5 4 2 3" xfId="12136"/>
    <cellStyle name="Normal 3 4 5 4 2 3 2" xfId="12137"/>
    <cellStyle name="Normal 3 4 5 4 2 3 2 2" xfId="28628"/>
    <cellStyle name="Normal 3 4 5 4 2 3 2 2 2" xfId="58540"/>
    <cellStyle name="Normal 3 4 5 4 2 3 2 3" xfId="42051"/>
    <cellStyle name="Normal 3 4 5 4 2 3 3" xfId="21150"/>
    <cellStyle name="Normal 3 4 5 4 2 3 3 2" xfId="51062"/>
    <cellStyle name="Normal 3 4 5 4 2 3 4" xfId="42050"/>
    <cellStyle name="Normal 3 4 5 4 2 4" xfId="12138"/>
    <cellStyle name="Normal 3 4 5 4 2 4 2" xfId="28625"/>
    <cellStyle name="Normal 3 4 5 4 2 4 2 2" xfId="58537"/>
    <cellStyle name="Normal 3 4 5 4 2 4 3" xfId="42052"/>
    <cellStyle name="Normal 3 4 5 4 2 5" xfId="21147"/>
    <cellStyle name="Normal 3 4 5 4 2 5 2" xfId="51059"/>
    <cellStyle name="Normal 3 4 5 4 2 6" xfId="42045"/>
    <cellStyle name="Normal 3 4 5 4 3" xfId="12139"/>
    <cellStyle name="Normal 3 4 5 4 3 2" xfId="12140"/>
    <cellStyle name="Normal 3 4 5 4 3 2 2" xfId="12141"/>
    <cellStyle name="Normal 3 4 5 4 3 2 2 2" xfId="12142"/>
    <cellStyle name="Normal 3 4 5 4 3 2 2 2 2" xfId="28631"/>
    <cellStyle name="Normal 3 4 5 4 3 2 2 2 2 2" xfId="58543"/>
    <cellStyle name="Normal 3 4 5 4 3 2 2 2 3" xfId="42056"/>
    <cellStyle name="Normal 3 4 5 4 3 2 2 3" xfId="21153"/>
    <cellStyle name="Normal 3 4 5 4 3 2 2 3 2" xfId="51065"/>
    <cellStyle name="Normal 3 4 5 4 3 2 2 4" xfId="42055"/>
    <cellStyle name="Normal 3 4 5 4 3 2 3" xfId="12143"/>
    <cellStyle name="Normal 3 4 5 4 3 2 3 2" xfId="28630"/>
    <cellStyle name="Normal 3 4 5 4 3 2 3 2 2" xfId="58542"/>
    <cellStyle name="Normal 3 4 5 4 3 2 3 3" xfId="42057"/>
    <cellStyle name="Normal 3 4 5 4 3 2 4" xfId="21152"/>
    <cellStyle name="Normal 3 4 5 4 3 2 4 2" xfId="51064"/>
    <cellStyle name="Normal 3 4 5 4 3 2 5" xfId="42054"/>
    <cellStyle name="Normal 3 4 5 4 3 3" xfId="12144"/>
    <cellStyle name="Normal 3 4 5 4 3 3 2" xfId="12145"/>
    <cellStyle name="Normal 3 4 5 4 3 3 2 2" xfId="28632"/>
    <cellStyle name="Normal 3 4 5 4 3 3 2 2 2" xfId="58544"/>
    <cellStyle name="Normal 3 4 5 4 3 3 2 3" xfId="42059"/>
    <cellStyle name="Normal 3 4 5 4 3 3 3" xfId="21154"/>
    <cellStyle name="Normal 3 4 5 4 3 3 3 2" xfId="51066"/>
    <cellStyle name="Normal 3 4 5 4 3 3 4" xfId="42058"/>
    <cellStyle name="Normal 3 4 5 4 3 4" xfId="12146"/>
    <cellStyle name="Normal 3 4 5 4 3 4 2" xfId="28629"/>
    <cellStyle name="Normal 3 4 5 4 3 4 2 2" xfId="58541"/>
    <cellStyle name="Normal 3 4 5 4 3 4 3" xfId="42060"/>
    <cellStyle name="Normal 3 4 5 4 3 5" xfId="21151"/>
    <cellStyle name="Normal 3 4 5 4 3 5 2" xfId="51063"/>
    <cellStyle name="Normal 3 4 5 4 3 6" xfId="42053"/>
    <cellStyle name="Normal 3 4 5 4 4" xfId="12147"/>
    <cellStyle name="Normal 3 4 5 4 4 2" xfId="12148"/>
    <cellStyle name="Normal 3 4 5 4 4 2 2" xfId="12149"/>
    <cellStyle name="Normal 3 4 5 4 4 2 2 2" xfId="28634"/>
    <cellStyle name="Normal 3 4 5 4 4 2 2 2 2" xfId="58546"/>
    <cellStyle name="Normal 3 4 5 4 4 2 2 3" xfId="42063"/>
    <cellStyle name="Normal 3 4 5 4 4 2 3" xfId="21156"/>
    <cellStyle name="Normal 3 4 5 4 4 2 3 2" xfId="51068"/>
    <cellStyle name="Normal 3 4 5 4 4 2 4" xfId="42062"/>
    <cellStyle name="Normal 3 4 5 4 4 3" xfId="12150"/>
    <cellStyle name="Normal 3 4 5 4 4 3 2" xfId="28633"/>
    <cellStyle name="Normal 3 4 5 4 4 3 2 2" xfId="58545"/>
    <cellStyle name="Normal 3 4 5 4 4 3 3" xfId="42064"/>
    <cellStyle name="Normal 3 4 5 4 4 4" xfId="21155"/>
    <cellStyle name="Normal 3 4 5 4 4 4 2" xfId="51067"/>
    <cellStyle name="Normal 3 4 5 4 4 5" xfId="42061"/>
    <cellStyle name="Normal 3 4 5 4 5" xfId="12151"/>
    <cellStyle name="Normal 3 4 5 4 5 2" xfId="12152"/>
    <cellStyle name="Normal 3 4 5 4 5 2 2" xfId="28635"/>
    <cellStyle name="Normal 3 4 5 4 5 2 2 2" xfId="58547"/>
    <cellStyle name="Normal 3 4 5 4 5 2 3" xfId="42066"/>
    <cellStyle name="Normal 3 4 5 4 5 3" xfId="21157"/>
    <cellStyle name="Normal 3 4 5 4 5 3 2" xfId="51069"/>
    <cellStyle name="Normal 3 4 5 4 5 4" xfId="42065"/>
    <cellStyle name="Normal 3 4 5 4 6" xfId="12153"/>
    <cellStyle name="Normal 3 4 5 4 6 2" xfId="22718"/>
    <cellStyle name="Normal 3 4 5 4 6 2 2" xfId="52630"/>
    <cellStyle name="Normal 3 4 5 4 6 3" xfId="42067"/>
    <cellStyle name="Normal 3 4 5 4 7" xfId="15240"/>
    <cellStyle name="Normal 3 4 5 4 7 2" xfId="45152"/>
    <cellStyle name="Normal 3 4 5 4 8" xfId="30196"/>
    <cellStyle name="Normal 3 4 5 5" xfId="502"/>
    <cellStyle name="Normal 3 4 5 5 2" xfId="12154"/>
    <cellStyle name="Normal 3 4 5 5 2 2" xfId="12155"/>
    <cellStyle name="Normal 3 4 5 5 2 2 2" xfId="12156"/>
    <cellStyle name="Normal 3 4 5 5 2 2 2 2" xfId="12157"/>
    <cellStyle name="Normal 3 4 5 5 2 2 2 2 2" xfId="28638"/>
    <cellStyle name="Normal 3 4 5 5 2 2 2 2 2 2" xfId="58550"/>
    <cellStyle name="Normal 3 4 5 5 2 2 2 2 3" xfId="42071"/>
    <cellStyle name="Normal 3 4 5 5 2 2 2 3" xfId="21160"/>
    <cellStyle name="Normal 3 4 5 5 2 2 2 3 2" xfId="51072"/>
    <cellStyle name="Normal 3 4 5 5 2 2 2 4" xfId="42070"/>
    <cellStyle name="Normal 3 4 5 5 2 2 3" xfId="12158"/>
    <cellStyle name="Normal 3 4 5 5 2 2 3 2" xfId="28637"/>
    <cellStyle name="Normal 3 4 5 5 2 2 3 2 2" xfId="58549"/>
    <cellStyle name="Normal 3 4 5 5 2 2 3 3" xfId="42072"/>
    <cellStyle name="Normal 3 4 5 5 2 2 4" xfId="21159"/>
    <cellStyle name="Normal 3 4 5 5 2 2 4 2" xfId="51071"/>
    <cellStyle name="Normal 3 4 5 5 2 2 5" xfId="42069"/>
    <cellStyle name="Normal 3 4 5 5 2 3" xfId="12159"/>
    <cellStyle name="Normal 3 4 5 5 2 3 2" xfId="12160"/>
    <cellStyle name="Normal 3 4 5 5 2 3 2 2" xfId="28639"/>
    <cellStyle name="Normal 3 4 5 5 2 3 2 2 2" xfId="58551"/>
    <cellStyle name="Normal 3 4 5 5 2 3 2 3" xfId="42074"/>
    <cellStyle name="Normal 3 4 5 5 2 3 3" xfId="21161"/>
    <cellStyle name="Normal 3 4 5 5 2 3 3 2" xfId="51073"/>
    <cellStyle name="Normal 3 4 5 5 2 3 4" xfId="42073"/>
    <cellStyle name="Normal 3 4 5 5 2 4" xfId="12161"/>
    <cellStyle name="Normal 3 4 5 5 2 4 2" xfId="28636"/>
    <cellStyle name="Normal 3 4 5 5 2 4 2 2" xfId="58548"/>
    <cellStyle name="Normal 3 4 5 5 2 4 3" xfId="42075"/>
    <cellStyle name="Normal 3 4 5 5 2 5" xfId="21158"/>
    <cellStyle name="Normal 3 4 5 5 2 5 2" xfId="51070"/>
    <cellStyle name="Normal 3 4 5 5 2 6" xfId="42068"/>
    <cellStyle name="Normal 3 4 5 5 3" xfId="12162"/>
    <cellStyle name="Normal 3 4 5 5 3 2" xfId="12163"/>
    <cellStyle name="Normal 3 4 5 5 3 2 2" xfId="12164"/>
    <cellStyle name="Normal 3 4 5 5 3 2 2 2" xfId="28641"/>
    <cellStyle name="Normal 3 4 5 5 3 2 2 2 2" xfId="58553"/>
    <cellStyle name="Normal 3 4 5 5 3 2 2 3" xfId="42078"/>
    <cellStyle name="Normal 3 4 5 5 3 2 3" xfId="21163"/>
    <cellStyle name="Normal 3 4 5 5 3 2 3 2" xfId="51075"/>
    <cellStyle name="Normal 3 4 5 5 3 2 4" xfId="42077"/>
    <cellStyle name="Normal 3 4 5 5 3 3" xfId="12165"/>
    <cellStyle name="Normal 3 4 5 5 3 3 2" xfId="28640"/>
    <cellStyle name="Normal 3 4 5 5 3 3 2 2" xfId="58552"/>
    <cellStyle name="Normal 3 4 5 5 3 3 3" xfId="42079"/>
    <cellStyle name="Normal 3 4 5 5 3 4" xfId="21162"/>
    <cellStyle name="Normal 3 4 5 5 3 4 2" xfId="51074"/>
    <cellStyle name="Normal 3 4 5 5 3 5" xfId="42076"/>
    <cellStyle name="Normal 3 4 5 5 4" xfId="12166"/>
    <cellStyle name="Normal 3 4 5 5 4 2" xfId="12167"/>
    <cellStyle name="Normal 3 4 5 5 4 2 2" xfId="28642"/>
    <cellStyle name="Normal 3 4 5 5 4 2 2 2" xfId="58554"/>
    <cellStyle name="Normal 3 4 5 5 4 2 3" xfId="42081"/>
    <cellStyle name="Normal 3 4 5 5 4 3" xfId="21164"/>
    <cellStyle name="Normal 3 4 5 5 4 3 2" xfId="51076"/>
    <cellStyle name="Normal 3 4 5 5 4 4" xfId="42080"/>
    <cellStyle name="Normal 3 4 5 5 5" xfId="12168"/>
    <cellStyle name="Normal 3 4 5 5 5 2" xfId="22965"/>
    <cellStyle name="Normal 3 4 5 5 5 2 2" xfId="52877"/>
    <cellStyle name="Normal 3 4 5 5 5 3" xfId="42082"/>
    <cellStyle name="Normal 3 4 5 5 6" xfId="15487"/>
    <cellStyle name="Normal 3 4 5 5 6 2" xfId="45399"/>
    <cellStyle name="Normal 3 4 5 5 7" xfId="30443"/>
    <cellStyle name="Normal 3 4 5 6" xfId="627"/>
    <cellStyle name="Normal 3 4 5 6 2" xfId="12169"/>
    <cellStyle name="Normal 3 4 5 6 2 2" xfId="12170"/>
    <cellStyle name="Normal 3 4 5 6 2 2 2" xfId="12171"/>
    <cellStyle name="Normal 3 4 5 6 2 2 2 2" xfId="12172"/>
    <cellStyle name="Normal 3 4 5 6 2 2 2 2 2" xfId="28645"/>
    <cellStyle name="Normal 3 4 5 6 2 2 2 2 2 2" xfId="58557"/>
    <cellStyle name="Normal 3 4 5 6 2 2 2 2 3" xfId="42086"/>
    <cellStyle name="Normal 3 4 5 6 2 2 2 3" xfId="21167"/>
    <cellStyle name="Normal 3 4 5 6 2 2 2 3 2" xfId="51079"/>
    <cellStyle name="Normal 3 4 5 6 2 2 2 4" xfId="42085"/>
    <cellStyle name="Normal 3 4 5 6 2 2 3" xfId="12173"/>
    <cellStyle name="Normal 3 4 5 6 2 2 3 2" xfId="28644"/>
    <cellStyle name="Normal 3 4 5 6 2 2 3 2 2" xfId="58556"/>
    <cellStyle name="Normal 3 4 5 6 2 2 3 3" xfId="42087"/>
    <cellStyle name="Normal 3 4 5 6 2 2 4" xfId="21166"/>
    <cellStyle name="Normal 3 4 5 6 2 2 4 2" xfId="51078"/>
    <cellStyle name="Normal 3 4 5 6 2 2 5" xfId="42084"/>
    <cellStyle name="Normal 3 4 5 6 2 3" xfId="12174"/>
    <cellStyle name="Normal 3 4 5 6 2 3 2" xfId="12175"/>
    <cellStyle name="Normal 3 4 5 6 2 3 2 2" xfId="28646"/>
    <cellStyle name="Normal 3 4 5 6 2 3 2 2 2" xfId="58558"/>
    <cellStyle name="Normal 3 4 5 6 2 3 2 3" xfId="42089"/>
    <cellStyle name="Normal 3 4 5 6 2 3 3" xfId="21168"/>
    <cellStyle name="Normal 3 4 5 6 2 3 3 2" xfId="51080"/>
    <cellStyle name="Normal 3 4 5 6 2 3 4" xfId="42088"/>
    <cellStyle name="Normal 3 4 5 6 2 4" xfId="12176"/>
    <cellStyle name="Normal 3 4 5 6 2 4 2" xfId="28643"/>
    <cellStyle name="Normal 3 4 5 6 2 4 2 2" xfId="58555"/>
    <cellStyle name="Normal 3 4 5 6 2 4 3" xfId="42090"/>
    <cellStyle name="Normal 3 4 5 6 2 5" xfId="21165"/>
    <cellStyle name="Normal 3 4 5 6 2 5 2" xfId="51077"/>
    <cellStyle name="Normal 3 4 5 6 2 6" xfId="42083"/>
    <cellStyle name="Normal 3 4 5 6 3" xfId="12177"/>
    <cellStyle name="Normal 3 4 5 6 3 2" xfId="12178"/>
    <cellStyle name="Normal 3 4 5 6 3 2 2" xfId="12179"/>
    <cellStyle name="Normal 3 4 5 6 3 2 2 2" xfId="28648"/>
    <cellStyle name="Normal 3 4 5 6 3 2 2 2 2" xfId="58560"/>
    <cellStyle name="Normal 3 4 5 6 3 2 2 3" xfId="42093"/>
    <cellStyle name="Normal 3 4 5 6 3 2 3" xfId="21170"/>
    <cellStyle name="Normal 3 4 5 6 3 2 3 2" xfId="51082"/>
    <cellStyle name="Normal 3 4 5 6 3 2 4" xfId="42092"/>
    <cellStyle name="Normal 3 4 5 6 3 3" xfId="12180"/>
    <cellStyle name="Normal 3 4 5 6 3 3 2" xfId="28647"/>
    <cellStyle name="Normal 3 4 5 6 3 3 2 2" xfId="58559"/>
    <cellStyle name="Normal 3 4 5 6 3 3 3" xfId="42094"/>
    <cellStyle name="Normal 3 4 5 6 3 4" xfId="21169"/>
    <cellStyle name="Normal 3 4 5 6 3 4 2" xfId="51081"/>
    <cellStyle name="Normal 3 4 5 6 3 5" xfId="42091"/>
    <cellStyle name="Normal 3 4 5 6 4" xfId="12181"/>
    <cellStyle name="Normal 3 4 5 6 4 2" xfId="12182"/>
    <cellStyle name="Normal 3 4 5 6 4 2 2" xfId="28649"/>
    <cellStyle name="Normal 3 4 5 6 4 2 2 2" xfId="58561"/>
    <cellStyle name="Normal 3 4 5 6 4 2 3" xfId="42096"/>
    <cellStyle name="Normal 3 4 5 6 4 3" xfId="21171"/>
    <cellStyle name="Normal 3 4 5 6 4 3 2" xfId="51083"/>
    <cellStyle name="Normal 3 4 5 6 4 4" xfId="42095"/>
    <cellStyle name="Normal 3 4 5 6 5" xfId="12183"/>
    <cellStyle name="Normal 3 4 5 6 5 2" xfId="23090"/>
    <cellStyle name="Normal 3 4 5 6 5 2 2" xfId="53002"/>
    <cellStyle name="Normal 3 4 5 6 5 3" xfId="42097"/>
    <cellStyle name="Normal 3 4 5 6 6" xfId="15612"/>
    <cellStyle name="Normal 3 4 5 6 6 2" xfId="45524"/>
    <cellStyle name="Normal 3 4 5 6 7" xfId="30568"/>
    <cellStyle name="Normal 3 4 5 7" xfId="12184"/>
    <cellStyle name="Normal 3 4 5 7 2" xfId="12185"/>
    <cellStyle name="Normal 3 4 5 7 2 2" xfId="12186"/>
    <cellStyle name="Normal 3 4 5 7 2 2 2" xfId="12187"/>
    <cellStyle name="Normal 3 4 5 7 2 2 2 2" xfId="12188"/>
    <cellStyle name="Normal 3 4 5 7 2 2 2 2 2" xfId="28653"/>
    <cellStyle name="Normal 3 4 5 7 2 2 2 2 2 2" xfId="58565"/>
    <cellStyle name="Normal 3 4 5 7 2 2 2 2 3" xfId="42102"/>
    <cellStyle name="Normal 3 4 5 7 2 2 2 3" xfId="21175"/>
    <cellStyle name="Normal 3 4 5 7 2 2 2 3 2" xfId="51087"/>
    <cellStyle name="Normal 3 4 5 7 2 2 2 4" xfId="42101"/>
    <cellStyle name="Normal 3 4 5 7 2 2 3" xfId="12189"/>
    <cellStyle name="Normal 3 4 5 7 2 2 3 2" xfId="28652"/>
    <cellStyle name="Normal 3 4 5 7 2 2 3 2 2" xfId="58564"/>
    <cellStyle name="Normal 3 4 5 7 2 2 3 3" xfId="42103"/>
    <cellStyle name="Normal 3 4 5 7 2 2 4" xfId="21174"/>
    <cellStyle name="Normal 3 4 5 7 2 2 4 2" xfId="51086"/>
    <cellStyle name="Normal 3 4 5 7 2 2 5" xfId="42100"/>
    <cellStyle name="Normal 3 4 5 7 2 3" xfId="12190"/>
    <cellStyle name="Normal 3 4 5 7 2 3 2" xfId="12191"/>
    <cellStyle name="Normal 3 4 5 7 2 3 2 2" xfId="28654"/>
    <cellStyle name="Normal 3 4 5 7 2 3 2 2 2" xfId="58566"/>
    <cellStyle name="Normal 3 4 5 7 2 3 2 3" xfId="42105"/>
    <cellStyle name="Normal 3 4 5 7 2 3 3" xfId="21176"/>
    <cellStyle name="Normal 3 4 5 7 2 3 3 2" xfId="51088"/>
    <cellStyle name="Normal 3 4 5 7 2 3 4" xfId="42104"/>
    <cellStyle name="Normal 3 4 5 7 2 4" xfId="12192"/>
    <cellStyle name="Normal 3 4 5 7 2 4 2" xfId="28651"/>
    <cellStyle name="Normal 3 4 5 7 2 4 2 2" xfId="58563"/>
    <cellStyle name="Normal 3 4 5 7 2 4 3" xfId="42106"/>
    <cellStyle name="Normal 3 4 5 7 2 5" xfId="21173"/>
    <cellStyle name="Normal 3 4 5 7 2 5 2" xfId="51085"/>
    <cellStyle name="Normal 3 4 5 7 2 6" xfId="42099"/>
    <cellStyle name="Normal 3 4 5 7 3" xfId="12193"/>
    <cellStyle name="Normal 3 4 5 7 3 2" xfId="12194"/>
    <cellStyle name="Normal 3 4 5 7 3 2 2" xfId="12195"/>
    <cellStyle name="Normal 3 4 5 7 3 2 2 2" xfId="28656"/>
    <cellStyle name="Normal 3 4 5 7 3 2 2 2 2" xfId="58568"/>
    <cellStyle name="Normal 3 4 5 7 3 2 2 3" xfId="42109"/>
    <cellStyle name="Normal 3 4 5 7 3 2 3" xfId="21178"/>
    <cellStyle name="Normal 3 4 5 7 3 2 3 2" xfId="51090"/>
    <cellStyle name="Normal 3 4 5 7 3 2 4" xfId="42108"/>
    <cellStyle name="Normal 3 4 5 7 3 3" xfId="12196"/>
    <cellStyle name="Normal 3 4 5 7 3 3 2" xfId="28655"/>
    <cellStyle name="Normal 3 4 5 7 3 3 2 2" xfId="58567"/>
    <cellStyle name="Normal 3 4 5 7 3 3 3" xfId="42110"/>
    <cellStyle name="Normal 3 4 5 7 3 4" xfId="21177"/>
    <cellStyle name="Normal 3 4 5 7 3 4 2" xfId="51089"/>
    <cellStyle name="Normal 3 4 5 7 3 5" xfId="42107"/>
    <cellStyle name="Normal 3 4 5 7 4" xfId="12197"/>
    <cellStyle name="Normal 3 4 5 7 4 2" xfId="12198"/>
    <cellStyle name="Normal 3 4 5 7 4 2 2" xfId="28657"/>
    <cellStyle name="Normal 3 4 5 7 4 2 2 2" xfId="58569"/>
    <cellStyle name="Normal 3 4 5 7 4 2 3" xfId="42112"/>
    <cellStyle name="Normal 3 4 5 7 4 3" xfId="21179"/>
    <cellStyle name="Normal 3 4 5 7 4 3 2" xfId="51091"/>
    <cellStyle name="Normal 3 4 5 7 4 4" xfId="42111"/>
    <cellStyle name="Normal 3 4 5 7 5" xfId="12199"/>
    <cellStyle name="Normal 3 4 5 7 5 2" xfId="28650"/>
    <cellStyle name="Normal 3 4 5 7 5 2 2" xfId="58562"/>
    <cellStyle name="Normal 3 4 5 7 5 3" xfId="42113"/>
    <cellStyle name="Normal 3 4 5 7 6" xfId="21172"/>
    <cellStyle name="Normal 3 4 5 7 6 2" xfId="51084"/>
    <cellStyle name="Normal 3 4 5 7 7" xfId="42098"/>
    <cellStyle name="Normal 3 4 5 8" xfId="12200"/>
    <cellStyle name="Normal 3 4 5 8 2" xfId="12201"/>
    <cellStyle name="Normal 3 4 5 8 2 2" xfId="12202"/>
    <cellStyle name="Normal 3 4 5 8 2 2 2" xfId="12203"/>
    <cellStyle name="Normal 3 4 5 8 2 2 2 2" xfId="28660"/>
    <cellStyle name="Normal 3 4 5 8 2 2 2 2 2" xfId="58572"/>
    <cellStyle name="Normal 3 4 5 8 2 2 2 3" xfId="42117"/>
    <cellStyle name="Normal 3 4 5 8 2 2 3" xfId="21182"/>
    <cellStyle name="Normal 3 4 5 8 2 2 3 2" xfId="51094"/>
    <cellStyle name="Normal 3 4 5 8 2 2 4" xfId="42116"/>
    <cellStyle name="Normal 3 4 5 8 2 3" xfId="12204"/>
    <cellStyle name="Normal 3 4 5 8 2 3 2" xfId="28659"/>
    <cellStyle name="Normal 3 4 5 8 2 3 2 2" xfId="58571"/>
    <cellStyle name="Normal 3 4 5 8 2 3 3" xfId="42118"/>
    <cellStyle name="Normal 3 4 5 8 2 4" xfId="21181"/>
    <cellStyle name="Normal 3 4 5 8 2 4 2" xfId="51093"/>
    <cellStyle name="Normal 3 4 5 8 2 5" xfId="42115"/>
    <cellStyle name="Normal 3 4 5 8 3" xfId="12205"/>
    <cellStyle name="Normal 3 4 5 8 3 2" xfId="12206"/>
    <cellStyle name="Normal 3 4 5 8 3 2 2" xfId="28661"/>
    <cellStyle name="Normal 3 4 5 8 3 2 2 2" xfId="58573"/>
    <cellStyle name="Normal 3 4 5 8 3 2 3" xfId="42120"/>
    <cellStyle name="Normal 3 4 5 8 3 3" xfId="21183"/>
    <cellStyle name="Normal 3 4 5 8 3 3 2" xfId="51095"/>
    <cellStyle name="Normal 3 4 5 8 3 4" xfId="42119"/>
    <cellStyle name="Normal 3 4 5 8 4" xfId="12207"/>
    <cellStyle name="Normal 3 4 5 8 4 2" xfId="28658"/>
    <cellStyle name="Normal 3 4 5 8 4 2 2" xfId="58570"/>
    <cellStyle name="Normal 3 4 5 8 4 3" xfId="42121"/>
    <cellStyle name="Normal 3 4 5 8 5" xfId="21180"/>
    <cellStyle name="Normal 3 4 5 8 5 2" xfId="51092"/>
    <cellStyle name="Normal 3 4 5 8 6" xfId="42114"/>
    <cellStyle name="Normal 3 4 5 9" xfId="12208"/>
    <cellStyle name="Normal 3 4 5 9 2" xfId="12209"/>
    <cellStyle name="Normal 3 4 5 9 2 2" xfId="12210"/>
    <cellStyle name="Normal 3 4 5 9 2 2 2" xfId="12211"/>
    <cellStyle name="Normal 3 4 5 9 2 2 2 2" xfId="28664"/>
    <cellStyle name="Normal 3 4 5 9 2 2 2 2 2" xfId="58576"/>
    <cellStyle name="Normal 3 4 5 9 2 2 2 3" xfId="42125"/>
    <cellStyle name="Normal 3 4 5 9 2 2 3" xfId="21186"/>
    <cellStyle name="Normal 3 4 5 9 2 2 3 2" xfId="51098"/>
    <cellStyle name="Normal 3 4 5 9 2 2 4" xfId="42124"/>
    <cellStyle name="Normal 3 4 5 9 2 3" xfId="12212"/>
    <cellStyle name="Normal 3 4 5 9 2 3 2" xfId="28663"/>
    <cellStyle name="Normal 3 4 5 9 2 3 2 2" xfId="58575"/>
    <cellStyle name="Normal 3 4 5 9 2 3 3" xfId="42126"/>
    <cellStyle name="Normal 3 4 5 9 2 4" xfId="21185"/>
    <cellStyle name="Normal 3 4 5 9 2 4 2" xfId="51097"/>
    <cellStyle name="Normal 3 4 5 9 2 5" xfId="42123"/>
    <cellStyle name="Normal 3 4 5 9 3" xfId="12213"/>
    <cellStyle name="Normal 3 4 5 9 3 2" xfId="12214"/>
    <cellStyle name="Normal 3 4 5 9 3 2 2" xfId="28665"/>
    <cellStyle name="Normal 3 4 5 9 3 2 2 2" xfId="58577"/>
    <cellStyle name="Normal 3 4 5 9 3 2 3" xfId="42128"/>
    <cellStyle name="Normal 3 4 5 9 3 3" xfId="21187"/>
    <cellStyle name="Normal 3 4 5 9 3 3 2" xfId="51099"/>
    <cellStyle name="Normal 3 4 5 9 3 4" xfId="42127"/>
    <cellStyle name="Normal 3 4 5 9 4" xfId="12215"/>
    <cellStyle name="Normal 3 4 5 9 4 2" xfId="28662"/>
    <cellStyle name="Normal 3 4 5 9 4 2 2" xfId="58574"/>
    <cellStyle name="Normal 3 4 5 9 4 3" xfId="42129"/>
    <cellStyle name="Normal 3 4 5 9 5" xfId="21184"/>
    <cellStyle name="Normal 3 4 5 9 5 2" xfId="51096"/>
    <cellStyle name="Normal 3 4 5 9 6" xfId="42122"/>
    <cellStyle name="Normal 3 4 6" xfId="110"/>
    <cellStyle name="Normal 3 4 6 10" xfId="12216"/>
    <cellStyle name="Normal 3 4 6 10 2" xfId="12217"/>
    <cellStyle name="Normal 3 4 6 10 2 2" xfId="28666"/>
    <cellStyle name="Normal 3 4 6 10 2 2 2" xfId="58578"/>
    <cellStyle name="Normal 3 4 6 10 2 3" xfId="42131"/>
    <cellStyle name="Normal 3 4 6 10 3" xfId="21188"/>
    <cellStyle name="Normal 3 4 6 10 3 2" xfId="51100"/>
    <cellStyle name="Normal 3 4 6 10 4" xfId="42130"/>
    <cellStyle name="Normal 3 4 6 11" xfId="12218"/>
    <cellStyle name="Normal 3 4 6 11 2" xfId="22594"/>
    <cellStyle name="Normal 3 4 6 11 2 2" xfId="52506"/>
    <cellStyle name="Normal 3 4 6 11 3" xfId="42132"/>
    <cellStyle name="Normal 3 4 6 12" xfId="15116"/>
    <cellStyle name="Normal 3 4 6 12 2" xfId="45028"/>
    <cellStyle name="Normal 3 4 6 13" xfId="30072"/>
    <cellStyle name="Normal 3 4 6 14" xfId="59992"/>
    <cellStyle name="Normal 3 4 6 2" xfId="387"/>
    <cellStyle name="Normal 3 4 6 2 2" xfId="12219"/>
    <cellStyle name="Normal 3 4 6 2 2 2" xfId="12220"/>
    <cellStyle name="Normal 3 4 6 2 2 2 2" xfId="12221"/>
    <cellStyle name="Normal 3 4 6 2 2 2 2 2" xfId="12222"/>
    <cellStyle name="Normal 3 4 6 2 2 2 2 2 2" xfId="28669"/>
    <cellStyle name="Normal 3 4 6 2 2 2 2 2 2 2" xfId="58581"/>
    <cellStyle name="Normal 3 4 6 2 2 2 2 2 3" xfId="42136"/>
    <cellStyle name="Normal 3 4 6 2 2 2 2 3" xfId="21191"/>
    <cellStyle name="Normal 3 4 6 2 2 2 2 3 2" xfId="51103"/>
    <cellStyle name="Normal 3 4 6 2 2 2 2 4" xfId="42135"/>
    <cellStyle name="Normal 3 4 6 2 2 2 3" xfId="12223"/>
    <cellStyle name="Normal 3 4 6 2 2 2 3 2" xfId="28668"/>
    <cellStyle name="Normal 3 4 6 2 2 2 3 2 2" xfId="58580"/>
    <cellStyle name="Normal 3 4 6 2 2 2 3 3" xfId="42137"/>
    <cellStyle name="Normal 3 4 6 2 2 2 4" xfId="21190"/>
    <cellStyle name="Normal 3 4 6 2 2 2 4 2" xfId="51102"/>
    <cellStyle name="Normal 3 4 6 2 2 2 5" xfId="42134"/>
    <cellStyle name="Normal 3 4 6 2 2 3" xfId="12224"/>
    <cellStyle name="Normal 3 4 6 2 2 3 2" xfId="12225"/>
    <cellStyle name="Normal 3 4 6 2 2 3 2 2" xfId="28670"/>
    <cellStyle name="Normal 3 4 6 2 2 3 2 2 2" xfId="58582"/>
    <cellStyle name="Normal 3 4 6 2 2 3 2 3" xfId="42139"/>
    <cellStyle name="Normal 3 4 6 2 2 3 3" xfId="21192"/>
    <cellStyle name="Normal 3 4 6 2 2 3 3 2" xfId="51104"/>
    <cellStyle name="Normal 3 4 6 2 2 3 4" xfId="42138"/>
    <cellStyle name="Normal 3 4 6 2 2 4" xfId="12226"/>
    <cellStyle name="Normal 3 4 6 2 2 4 2" xfId="28667"/>
    <cellStyle name="Normal 3 4 6 2 2 4 2 2" xfId="58579"/>
    <cellStyle name="Normal 3 4 6 2 2 4 3" xfId="42140"/>
    <cellStyle name="Normal 3 4 6 2 2 5" xfId="21189"/>
    <cellStyle name="Normal 3 4 6 2 2 5 2" xfId="51101"/>
    <cellStyle name="Normal 3 4 6 2 2 6" xfId="42133"/>
    <cellStyle name="Normal 3 4 6 2 3" xfId="12227"/>
    <cellStyle name="Normal 3 4 6 2 3 2" xfId="12228"/>
    <cellStyle name="Normal 3 4 6 2 3 2 2" xfId="12229"/>
    <cellStyle name="Normal 3 4 6 2 3 2 2 2" xfId="12230"/>
    <cellStyle name="Normal 3 4 6 2 3 2 2 2 2" xfId="28673"/>
    <cellStyle name="Normal 3 4 6 2 3 2 2 2 2 2" xfId="58585"/>
    <cellStyle name="Normal 3 4 6 2 3 2 2 2 3" xfId="42144"/>
    <cellStyle name="Normal 3 4 6 2 3 2 2 3" xfId="21195"/>
    <cellStyle name="Normal 3 4 6 2 3 2 2 3 2" xfId="51107"/>
    <cellStyle name="Normal 3 4 6 2 3 2 2 4" xfId="42143"/>
    <cellStyle name="Normal 3 4 6 2 3 2 3" xfId="12231"/>
    <cellStyle name="Normal 3 4 6 2 3 2 3 2" xfId="28672"/>
    <cellStyle name="Normal 3 4 6 2 3 2 3 2 2" xfId="58584"/>
    <cellStyle name="Normal 3 4 6 2 3 2 3 3" xfId="42145"/>
    <cellStyle name="Normal 3 4 6 2 3 2 4" xfId="21194"/>
    <cellStyle name="Normal 3 4 6 2 3 2 4 2" xfId="51106"/>
    <cellStyle name="Normal 3 4 6 2 3 2 5" xfId="42142"/>
    <cellStyle name="Normal 3 4 6 2 3 3" xfId="12232"/>
    <cellStyle name="Normal 3 4 6 2 3 3 2" xfId="12233"/>
    <cellStyle name="Normal 3 4 6 2 3 3 2 2" xfId="28674"/>
    <cellStyle name="Normal 3 4 6 2 3 3 2 2 2" xfId="58586"/>
    <cellStyle name="Normal 3 4 6 2 3 3 2 3" xfId="42147"/>
    <cellStyle name="Normal 3 4 6 2 3 3 3" xfId="21196"/>
    <cellStyle name="Normal 3 4 6 2 3 3 3 2" xfId="51108"/>
    <cellStyle name="Normal 3 4 6 2 3 3 4" xfId="42146"/>
    <cellStyle name="Normal 3 4 6 2 3 4" xfId="12234"/>
    <cellStyle name="Normal 3 4 6 2 3 4 2" xfId="28671"/>
    <cellStyle name="Normal 3 4 6 2 3 4 2 2" xfId="58583"/>
    <cellStyle name="Normal 3 4 6 2 3 4 3" xfId="42148"/>
    <cellStyle name="Normal 3 4 6 2 3 5" xfId="21193"/>
    <cellStyle name="Normal 3 4 6 2 3 5 2" xfId="51105"/>
    <cellStyle name="Normal 3 4 6 2 3 6" xfId="42141"/>
    <cellStyle name="Normal 3 4 6 2 4" xfId="12235"/>
    <cellStyle name="Normal 3 4 6 2 4 2" xfId="12236"/>
    <cellStyle name="Normal 3 4 6 2 4 2 2" xfId="12237"/>
    <cellStyle name="Normal 3 4 6 2 4 2 2 2" xfId="28676"/>
    <cellStyle name="Normal 3 4 6 2 4 2 2 2 2" xfId="58588"/>
    <cellStyle name="Normal 3 4 6 2 4 2 2 3" xfId="42151"/>
    <cellStyle name="Normal 3 4 6 2 4 2 3" xfId="21198"/>
    <cellStyle name="Normal 3 4 6 2 4 2 3 2" xfId="51110"/>
    <cellStyle name="Normal 3 4 6 2 4 2 4" xfId="42150"/>
    <cellStyle name="Normal 3 4 6 2 4 3" xfId="12238"/>
    <cellStyle name="Normal 3 4 6 2 4 3 2" xfId="28675"/>
    <cellStyle name="Normal 3 4 6 2 4 3 2 2" xfId="58587"/>
    <cellStyle name="Normal 3 4 6 2 4 3 3" xfId="42152"/>
    <cellStyle name="Normal 3 4 6 2 4 4" xfId="21197"/>
    <cellStyle name="Normal 3 4 6 2 4 4 2" xfId="51109"/>
    <cellStyle name="Normal 3 4 6 2 4 5" xfId="42149"/>
    <cellStyle name="Normal 3 4 6 2 5" xfId="12239"/>
    <cellStyle name="Normal 3 4 6 2 5 2" xfId="12240"/>
    <cellStyle name="Normal 3 4 6 2 5 2 2" xfId="28677"/>
    <cellStyle name="Normal 3 4 6 2 5 2 2 2" xfId="58589"/>
    <cellStyle name="Normal 3 4 6 2 5 2 3" xfId="42154"/>
    <cellStyle name="Normal 3 4 6 2 5 3" xfId="21199"/>
    <cellStyle name="Normal 3 4 6 2 5 3 2" xfId="51111"/>
    <cellStyle name="Normal 3 4 6 2 5 4" xfId="42153"/>
    <cellStyle name="Normal 3 4 6 2 6" xfId="12241"/>
    <cellStyle name="Normal 3 4 6 2 6 2" xfId="22850"/>
    <cellStyle name="Normal 3 4 6 2 6 2 2" xfId="52762"/>
    <cellStyle name="Normal 3 4 6 2 6 3" xfId="42155"/>
    <cellStyle name="Normal 3 4 6 2 7" xfId="15372"/>
    <cellStyle name="Normal 3 4 6 2 7 2" xfId="45284"/>
    <cellStyle name="Normal 3 4 6 2 8" xfId="30328"/>
    <cellStyle name="Normal 3 4 6 3" xfId="261"/>
    <cellStyle name="Normal 3 4 6 3 2" xfId="12242"/>
    <cellStyle name="Normal 3 4 6 3 2 2" xfId="12243"/>
    <cellStyle name="Normal 3 4 6 3 2 2 2" xfId="12244"/>
    <cellStyle name="Normal 3 4 6 3 2 2 2 2" xfId="12245"/>
    <cellStyle name="Normal 3 4 6 3 2 2 2 2 2" xfId="28680"/>
    <cellStyle name="Normal 3 4 6 3 2 2 2 2 2 2" xfId="58592"/>
    <cellStyle name="Normal 3 4 6 3 2 2 2 2 3" xfId="42159"/>
    <cellStyle name="Normal 3 4 6 3 2 2 2 3" xfId="21202"/>
    <cellStyle name="Normal 3 4 6 3 2 2 2 3 2" xfId="51114"/>
    <cellStyle name="Normal 3 4 6 3 2 2 2 4" xfId="42158"/>
    <cellStyle name="Normal 3 4 6 3 2 2 3" xfId="12246"/>
    <cellStyle name="Normal 3 4 6 3 2 2 3 2" xfId="28679"/>
    <cellStyle name="Normal 3 4 6 3 2 2 3 2 2" xfId="58591"/>
    <cellStyle name="Normal 3 4 6 3 2 2 3 3" xfId="42160"/>
    <cellStyle name="Normal 3 4 6 3 2 2 4" xfId="21201"/>
    <cellStyle name="Normal 3 4 6 3 2 2 4 2" xfId="51113"/>
    <cellStyle name="Normal 3 4 6 3 2 2 5" xfId="42157"/>
    <cellStyle name="Normal 3 4 6 3 2 3" xfId="12247"/>
    <cellStyle name="Normal 3 4 6 3 2 3 2" xfId="12248"/>
    <cellStyle name="Normal 3 4 6 3 2 3 2 2" xfId="28681"/>
    <cellStyle name="Normal 3 4 6 3 2 3 2 2 2" xfId="58593"/>
    <cellStyle name="Normal 3 4 6 3 2 3 2 3" xfId="42162"/>
    <cellStyle name="Normal 3 4 6 3 2 3 3" xfId="21203"/>
    <cellStyle name="Normal 3 4 6 3 2 3 3 2" xfId="51115"/>
    <cellStyle name="Normal 3 4 6 3 2 3 4" xfId="42161"/>
    <cellStyle name="Normal 3 4 6 3 2 4" xfId="12249"/>
    <cellStyle name="Normal 3 4 6 3 2 4 2" xfId="28678"/>
    <cellStyle name="Normal 3 4 6 3 2 4 2 2" xfId="58590"/>
    <cellStyle name="Normal 3 4 6 3 2 4 3" xfId="42163"/>
    <cellStyle name="Normal 3 4 6 3 2 5" xfId="21200"/>
    <cellStyle name="Normal 3 4 6 3 2 5 2" xfId="51112"/>
    <cellStyle name="Normal 3 4 6 3 2 6" xfId="42156"/>
    <cellStyle name="Normal 3 4 6 3 3" xfId="12250"/>
    <cellStyle name="Normal 3 4 6 3 3 2" xfId="12251"/>
    <cellStyle name="Normal 3 4 6 3 3 2 2" xfId="12252"/>
    <cellStyle name="Normal 3 4 6 3 3 2 2 2" xfId="12253"/>
    <cellStyle name="Normal 3 4 6 3 3 2 2 2 2" xfId="28684"/>
    <cellStyle name="Normal 3 4 6 3 3 2 2 2 2 2" xfId="58596"/>
    <cellStyle name="Normal 3 4 6 3 3 2 2 2 3" xfId="42167"/>
    <cellStyle name="Normal 3 4 6 3 3 2 2 3" xfId="21206"/>
    <cellStyle name="Normal 3 4 6 3 3 2 2 3 2" xfId="51118"/>
    <cellStyle name="Normal 3 4 6 3 3 2 2 4" xfId="42166"/>
    <cellStyle name="Normal 3 4 6 3 3 2 3" xfId="12254"/>
    <cellStyle name="Normal 3 4 6 3 3 2 3 2" xfId="28683"/>
    <cellStyle name="Normal 3 4 6 3 3 2 3 2 2" xfId="58595"/>
    <cellStyle name="Normal 3 4 6 3 3 2 3 3" xfId="42168"/>
    <cellStyle name="Normal 3 4 6 3 3 2 4" xfId="21205"/>
    <cellStyle name="Normal 3 4 6 3 3 2 4 2" xfId="51117"/>
    <cellStyle name="Normal 3 4 6 3 3 2 5" xfId="42165"/>
    <cellStyle name="Normal 3 4 6 3 3 3" xfId="12255"/>
    <cellStyle name="Normal 3 4 6 3 3 3 2" xfId="12256"/>
    <cellStyle name="Normal 3 4 6 3 3 3 2 2" xfId="28685"/>
    <cellStyle name="Normal 3 4 6 3 3 3 2 2 2" xfId="58597"/>
    <cellStyle name="Normal 3 4 6 3 3 3 2 3" xfId="42170"/>
    <cellStyle name="Normal 3 4 6 3 3 3 3" xfId="21207"/>
    <cellStyle name="Normal 3 4 6 3 3 3 3 2" xfId="51119"/>
    <cellStyle name="Normal 3 4 6 3 3 3 4" xfId="42169"/>
    <cellStyle name="Normal 3 4 6 3 3 4" xfId="12257"/>
    <cellStyle name="Normal 3 4 6 3 3 4 2" xfId="28682"/>
    <cellStyle name="Normal 3 4 6 3 3 4 2 2" xfId="58594"/>
    <cellStyle name="Normal 3 4 6 3 3 4 3" xfId="42171"/>
    <cellStyle name="Normal 3 4 6 3 3 5" xfId="21204"/>
    <cellStyle name="Normal 3 4 6 3 3 5 2" xfId="51116"/>
    <cellStyle name="Normal 3 4 6 3 3 6" xfId="42164"/>
    <cellStyle name="Normal 3 4 6 3 4" xfId="12258"/>
    <cellStyle name="Normal 3 4 6 3 4 2" xfId="12259"/>
    <cellStyle name="Normal 3 4 6 3 4 2 2" xfId="12260"/>
    <cellStyle name="Normal 3 4 6 3 4 2 2 2" xfId="28687"/>
    <cellStyle name="Normal 3 4 6 3 4 2 2 2 2" xfId="58599"/>
    <cellStyle name="Normal 3 4 6 3 4 2 2 3" xfId="42174"/>
    <cellStyle name="Normal 3 4 6 3 4 2 3" xfId="21209"/>
    <cellStyle name="Normal 3 4 6 3 4 2 3 2" xfId="51121"/>
    <cellStyle name="Normal 3 4 6 3 4 2 4" xfId="42173"/>
    <cellStyle name="Normal 3 4 6 3 4 3" xfId="12261"/>
    <cellStyle name="Normal 3 4 6 3 4 3 2" xfId="28686"/>
    <cellStyle name="Normal 3 4 6 3 4 3 2 2" xfId="58598"/>
    <cellStyle name="Normal 3 4 6 3 4 3 3" xfId="42175"/>
    <cellStyle name="Normal 3 4 6 3 4 4" xfId="21208"/>
    <cellStyle name="Normal 3 4 6 3 4 4 2" xfId="51120"/>
    <cellStyle name="Normal 3 4 6 3 4 5" xfId="42172"/>
    <cellStyle name="Normal 3 4 6 3 5" xfId="12262"/>
    <cellStyle name="Normal 3 4 6 3 5 2" xfId="12263"/>
    <cellStyle name="Normal 3 4 6 3 5 2 2" xfId="28688"/>
    <cellStyle name="Normal 3 4 6 3 5 2 2 2" xfId="58600"/>
    <cellStyle name="Normal 3 4 6 3 5 2 3" xfId="42177"/>
    <cellStyle name="Normal 3 4 6 3 5 3" xfId="21210"/>
    <cellStyle name="Normal 3 4 6 3 5 3 2" xfId="51122"/>
    <cellStyle name="Normal 3 4 6 3 5 4" xfId="42176"/>
    <cellStyle name="Normal 3 4 6 3 6" xfId="12264"/>
    <cellStyle name="Normal 3 4 6 3 6 2" xfId="22725"/>
    <cellStyle name="Normal 3 4 6 3 6 2 2" xfId="52637"/>
    <cellStyle name="Normal 3 4 6 3 6 3" xfId="42178"/>
    <cellStyle name="Normal 3 4 6 3 7" xfId="15247"/>
    <cellStyle name="Normal 3 4 6 3 7 2" xfId="45159"/>
    <cellStyle name="Normal 3 4 6 3 8" xfId="30203"/>
    <cellStyle name="Normal 3 4 6 4" xfId="512"/>
    <cellStyle name="Normal 3 4 6 4 2" xfId="12265"/>
    <cellStyle name="Normal 3 4 6 4 2 2" xfId="12266"/>
    <cellStyle name="Normal 3 4 6 4 2 2 2" xfId="12267"/>
    <cellStyle name="Normal 3 4 6 4 2 2 2 2" xfId="12268"/>
    <cellStyle name="Normal 3 4 6 4 2 2 2 2 2" xfId="28691"/>
    <cellStyle name="Normal 3 4 6 4 2 2 2 2 2 2" xfId="58603"/>
    <cellStyle name="Normal 3 4 6 4 2 2 2 2 3" xfId="42182"/>
    <cellStyle name="Normal 3 4 6 4 2 2 2 3" xfId="21213"/>
    <cellStyle name="Normal 3 4 6 4 2 2 2 3 2" xfId="51125"/>
    <cellStyle name="Normal 3 4 6 4 2 2 2 4" xfId="42181"/>
    <cellStyle name="Normal 3 4 6 4 2 2 3" xfId="12269"/>
    <cellStyle name="Normal 3 4 6 4 2 2 3 2" xfId="28690"/>
    <cellStyle name="Normal 3 4 6 4 2 2 3 2 2" xfId="58602"/>
    <cellStyle name="Normal 3 4 6 4 2 2 3 3" xfId="42183"/>
    <cellStyle name="Normal 3 4 6 4 2 2 4" xfId="21212"/>
    <cellStyle name="Normal 3 4 6 4 2 2 4 2" xfId="51124"/>
    <cellStyle name="Normal 3 4 6 4 2 2 5" xfId="42180"/>
    <cellStyle name="Normal 3 4 6 4 2 3" xfId="12270"/>
    <cellStyle name="Normal 3 4 6 4 2 3 2" xfId="12271"/>
    <cellStyle name="Normal 3 4 6 4 2 3 2 2" xfId="28692"/>
    <cellStyle name="Normal 3 4 6 4 2 3 2 2 2" xfId="58604"/>
    <cellStyle name="Normal 3 4 6 4 2 3 2 3" xfId="42185"/>
    <cellStyle name="Normal 3 4 6 4 2 3 3" xfId="21214"/>
    <cellStyle name="Normal 3 4 6 4 2 3 3 2" xfId="51126"/>
    <cellStyle name="Normal 3 4 6 4 2 3 4" xfId="42184"/>
    <cellStyle name="Normal 3 4 6 4 2 4" xfId="12272"/>
    <cellStyle name="Normal 3 4 6 4 2 4 2" xfId="28689"/>
    <cellStyle name="Normal 3 4 6 4 2 4 2 2" xfId="58601"/>
    <cellStyle name="Normal 3 4 6 4 2 4 3" xfId="42186"/>
    <cellStyle name="Normal 3 4 6 4 2 5" xfId="21211"/>
    <cellStyle name="Normal 3 4 6 4 2 5 2" xfId="51123"/>
    <cellStyle name="Normal 3 4 6 4 2 6" xfId="42179"/>
    <cellStyle name="Normal 3 4 6 4 3" xfId="12273"/>
    <cellStyle name="Normal 3 4 6 4 3 2" xfId="12274"/>
    <cellStyle name="Normal 3 4 6 4 3 2 2" xfId="12275"/>
    <cellStyle name="Normal 3 4 6 4 3 2 2 2" xfId="28694"/>
    <cellStyle name="Normal 3 4 6 4 3 2 2 2 2" xfId="58606"/>
    <cellStyle name="Normal 3 4 6 4 3 2 2 3" xfId="42189"/>
    <cellStyle name="Normal 3 4 6 4 3 2 3" xfId="21216"/>
    <cellStyle name="Normal 3 4 6 4 3 2 3 2" xfId="51128"/>
    <cellStyle name="Normal 3 4 6 4 3 2 4" xfId="42188"/>
    <cellStyle name="Normal 3 4 6 4 3 3" xfId="12276"/>
    <cellStyle name="Normal 3 4 6 4 3 3 2" xfId="28693"/>
    <cellStyle name="Normal 3 4 6 4 3 3 2 2" xfId="58605"/>
    <cellStyle name="Normal 3 4 6 4 3 3 3" xfId="42190"/>
    <cellStyle name="Normal 3 4 6 4 3 4" xfId="21215"/>
    <cellStyle name="Normal 3 4 6 4 3 4 2" xfId="51127"/>
    <cellStyle name="Normal 3 4 6 4 3 5" xfId="42187"/>
    <cellStyle name="Normal 3 4 6 4 4" xfId="12277"/>
    <cellStyle name="Normal 3 4 6 4 4 2" xfId="12278"/>
    <cellStyle name="Normal 3 4 6 4 4 2 2" xfId="28695"/>
    <cellStyle name="Normal 3 4 6 4 4 2 2 2" xfId="58607"/>
    <cellStyle name="Normal 3 4 6 4 4 2 3" xfId="42192"/>
    <cellStyle name="Normal 3 4 6 4 4 3" xfId="21217"/>
    <cellStyle name="Normal 3 4 6 4 4 3 2" xfId="51129"/>
    <cellStyle name="Normal 3 4 6 4 4 4" xfId="42191"/>
    <cellStyle name="Normal 3 4 6 4 5" xfId="12279"/>
    <cellStyle name="Normal 3 4 6 4 5 2" xfId="22975"/>
    <cellStyle name="Normal 3 4 6 4 5 2 2" xfId="52887"/>
    <cellStyle name="Normal 3 4 6 4 5 3" xfId="42193"/>
    <cellStyle name="Normal 3 4 6 4 6" xfId="15497"/>
    <cellStyle name="Normal 3 4 6 4 6 2" xfId="45409"/>
    <cellStyle name="Normal 3 4 6 4 7" xfId="30453"/>
    <cellStyle name="Normal 3 4 6 5" xfId="637"/>
    <cellStyle name="Normal 3 4 6 5 2" xfId="12280"/>
    <cellStyle name="Normal 3 4 6 5 2 2" xfId="12281"/>
    <cellStyle name="Normal 3 4 6 5 2 2 2" xfId="12282"/>
    <cellStyle name="Normal 3 4 6 5 2 2 2 2" xfId="12283"/>
    <cellStyle name="Normal 3 4 6 5 2 2 2 2 2" xfId="28698"/>
    <cellStyle name="Normal 3 4 6 5 2 2 2 2 2 2" xfId="58610"/>
    <cellStyle name="Normal 3 4 6 5 2 2 2 2 3" xfId="42197"/>
    <cellStyle name="Normal 3 4 6 5 2 2 2 3" xfId="21220"/>
    <cellStyle name="Normal 3 4 6 5 2 2 2 3 2" xfId="51132"/>
    <cellStyle name="Normal 3 4 6 5 2 2 2 4" xfId="42196"/>
    <cellStyle name="Normal 3 4 6 5 2 2 3" xfId="12284"/>
    <cellStyle name="Normal 3 4 6 5 2 2 3 2" xfId="28697"/>
    <cellStyle name="Normal 3 4 6 5 2 2 3 2 2" xfId="58609"/>
    <cellStyle name="Normal 3 4 6 5 2 2 3 3" xfId="42198"/>
    <cellStyle name="Normal 3 4 6 5 2 2 4" xfId="21219"/>
    <cellStyle name="Normal 3 4 6 5 2 2 4 2" xfId="51131"/>
    <cellStyle name="Normal 3 4 6 5 2 2 5" xfId="42195"/>
    <cellStyle name="Normal 3 4 6 5 2 3" xfId="12285"/>
    <cellStyle name="Normal 3 4 6 5 2 3 2" xfId="12286"/>
    <cellStyle name="Normal 3 4 6 5 2 3 2 2" xfId="28699"/>
    <cellStyle name="Normal 3 4 6 5 2 3 2 2 2" xfId="58611"/>
    <cellStyle name="Normal 3 4 6 5 2 3 2 3" xfId="42200"/>
    <cellStyle name="Normal 3 4 6 5 2 3 3" xfId="21221"/>
    <cellStyle name="Normal 3 4 6 5 2 3 3 2" xfId="51133"/>
    <cellStyle name="Normal 3 4 6 5 2 3 4" xfId="42199"/>
    <cellStyle name="Normal 3 4 6 5 2 4" xfId="12287"/>
    <cellStyle name="Normal 3 4 6 5 2 4 2" xfId="28696"/>
    <cellStyle name="Normal 3 4 6 5 2 4 2 2" xfId="58608"/>
    <cellStyle name="Normal 3 4 6 5 2 4 3" xfId="42201"/>
    <cellStyle name="Normal 3 4 6 5 2 5" xfId="21218"/>
    <cellStyle name="Normal 3 4 6 5 2 5 2" xfId="51130"/>
    <cellStyle name="Normal 3 4 6 5 2 6" xfId="42194"/>
    <cellStyle name="Normal 3 4 6 5 3" xfId="12288"/>
    <cellStyle name="Normal 3 4 6 5 3 2" xfId="12289"/>
    <cellStyle name="Normal 3 4 6 5 3 2 2" xfId="12290"/>
    <cellStyle name="Normal 3 4 6 5 3 2 2 2" xfId="28701"/>
    <cellStyle name="Normal 3 4 6 5 3 2 2 2 2" xfId="58613"/>
    <cellStyle name="Normal 3 4 6 5 3 2 2 3" xfId="42204"/>
    <cellStyle name="Normal 3 4 6 5 3 2 3" xfId="21223"/>
    <cellStyle name="Normal 3 4 6 5 3 2 3 2" xfId="51135"/>
    <cellStyle name="Normal 3 4 6 5 3 2 4" xfId="42203"/>
    <cellStyle name="Normal 3 4 6 5 3 3" xfId="12291"/>
    <cellStyle name="Normal 3 4 6 5 3 3 2" xfId="28700"/>
    <cellStyle name="Normal 3 4 6 5 3 3 2 2" xfId="58612"/>
    <cellStyle name="Normal 3 4 6 5 3 3 3" xfId="42205"/>
    <cellStyle name="Normal 3 4 6 5 3 4" xfId="21222"/>
    <cellStyle name="Normal 3 4 6 5 3 4 2" xfId="51134"/>
    <cellStyle name="Normal 3 4 6 5 3 5" xfId="42202"/>
    <cellStyle name="Normal 3 4 6 5 4" xfId="12292"/>
    <cellStyle name="Normal 3 4 6 5 4 2" xfId="12293"/>
    <cellStyle name="Normal 3 4 6 5 4 2 2" xfId="28702"/>
    <cellStyle name="Normal 3 4 6 5 4 2 2 2" xfId="58614"/>
    <cellStyle name="Normal 3 4 6 5 4 2 3" xfId="42207"/>
    <cellStyle name="Normal 3 4 6 5 4 3" xfId="21224"/>
    <cellStyle name="Normal 3 4 6 5 4 3 2" xfId="51136"/>
    <cellStyle name="Normal 3 4 6 5 4 4" xfId="42206"/>
    <cellStyle name="Normal 3 4 6 5 5" xfId="12294"/>
    <cellStyle name="Normal 3 4 6 5 5 2" xfId="23100"/>
    <cellStyle name="Normal 3 4 6 5 5 2 2" xfId="53012"/>
    <cellStyle name="Normal 3 4 6 5 5 3" xfId="42208"/>
    <cellStyle name="Normal 3 4 6 5 6" xfId="15622"/>
    <cellStyle name="Normal 3 4 6 5 6 2" xfId="45534"/>
    <cellStyle name="Normal 3 4 6 5 7" xfId="30578"/>
    <cellStyle name="Normal 3 4 6 6" xfId="12295"/>
    <cellStyle name="Normal 3 4 6 6 2" xfId="12296"/>
    <cellStyle name="Normal 3 4 6 6 2 2" xfId="12297"/>
    <cellStyle name="Normal 3 4 6 6 2 2 2" xfId="12298"/>
    <cellStyle name="Normal 3 4 6 6 2 2 2 2" xfId="12299"/>
    <cellStyle name="Normal 3 4 6 6 2 2 2 2 2" xfId="28706"/>
    <cellStyle name="Normal 3 4 6 6 2 2 2 2 2 2" xfId="58618"/>
    <cellStyle name="Normal 3 4 6 6 2 2 2 2 3" xfId="42213"/>
    <cellStyle name="Normal 3 4 6 6 2 2 2 3" xfId="21228"/>
    <cellStyle name="Normal 3 4 6 6 2 2 2 3 2" xfId="51140"/>
    <cellStyle name="Normal 3 4 6 6 2 2 2 4" xfId="42212"/>
    <cellStyle name="Normal 3 4 6 6 2 2 3" xfId="12300"/>
    <cellStyle name="Normal 3 4 6 6 2 2 3 2" xfId="28705"/>
    <cellStyle name="Normal 3 4 6 6 2 2 3 2 2" xfId="58617"/>
    <cellStyle name="Normal 3 4 6 6 2 2 3 3" xfId="42214"/>
    <cellStyle name="Normal 3 4 6 6 2 2 4" xfId="21227"/>
    <cellStyle name="Normal 3 4 6 6 2 2 4 2" xfId="51139"/>
    <cellStyle name="Normal 3 4 6 6 2 2 5" xfId="42211"/>
    <cellStyle name="Normal 3 4 6 6 2 3" xfId="12301"/>
    <cellStyle name="Normal 3 4 6 6 2 3 2" xfId="12302"/>
    <cellStyle name="Normal 3 4 6 6 2 3 2 2" xfId="28707"/>
    <cellStyle name="Normal 3 4 6 6 2 3 2 2 2" xfId="58619"/>
    <cellStyle name="Normal 3 4 6 6 2 3 2 3" xfId="42216"/>
    <cellStyle name="Normal 3 4 6 6 2 3 3" xfId="21229"/>
    <cellStyle name="Normal 3 4 6 6 2 3 3 2" xfId="51141"/>
    <cellStyle name="Normal 3 4 6 6 2 3 4" xfId="42215"/>
    <cellStyle name="Normal 3 4 6 6 2 4" xfId="12303"/>
    <cellStyle name="Normal 3 4 6 6 2 4 2" xfId="28704"/>
    <cellStyle name="Normal 3 4 6 6 2 4 2 2" xfId="58616"/>
    <cellStyle name="Normal 3 4 6 6 2 4 3" xfId="42217"/>
    <cellStyle name="Normal 3 4 6 6 2 5" xfId="21226"/>
    <cellStyle name="Normal 3 4 6 6 2 5 2" xfId="51138"/>
    <cellStyle name="Normal 3 4 6 6 2 6" xfId="42210"/>
    <cellStyle name="Normal 3 4 6 6 3" xfId="12304"/>
    <cellStyle name="Normal 3 4 6 6 3 2" xfId="12305"/>
    <cellStyle name="Normal 3 4 6 6 3 2 2" xfId="12306"/>
    <cellStyle name="Normal 3 4 6 6 3 2 2 2" xfId="28709"/>
    <cellStyle name="Normal 3 4 6 6 3 2 2 2 2" xfId="58621"/>
    <cellStyle name="Normal 3 4 6 6 3 2 2 3" xfId="42220"/>
    <cellStyle name="Normal 3 4 6 6 3 2 3" xfId="21231"/>
    <cellStyle name="Normal 3 4 6 6 3 2 3 2" xfId="51143"/>
    <cellStyle name="Normal 3 4 6 6 3 2 4" xfId="42219"/>
    <cellStyle name="Normal 3 4 6 6 3 3" xfId="12307"/>
    <cellStyle name="Normal 3 4 6 6 3 3 2" xfId="28708"/>
    <cellStyle name="Normal 3 4 6 6 3 3 2 2" xfId="58620"/>
    <cellStyle name="Normal 3 4 6 6 3 3 3" xfId="42221"/>
    <cellStyle name="Normal 3 4 6 6 3 4" xfId="21230"/>
    <cellStyle name="Normal 3 4 6 6 3 4 2" xfId="51142"/>
    <cellStyle name="Normal 3 4 6 6 3 5" xfId="42218"/>
    <cellStyle name="Normal 3 4 6 6 4" xfId="12308"/>
    <cellStyle name="Normal 3 4 6 6 4 2" xfId="12309"/>
    <cellStyle name="Normal 3 4 6 6 4 2 2" xfId="28710"/>
    <cellStyle name="Normal 3 4 6 6 4 2 2 2" xfId="58622"/>
    <cellStyle name="Normal 3 4 6 6 4 2 3" xfId="42223"/>
    <cellStyle name="Normal 3 4 6 6 4 3" xfId="21232"/>
    <cellStyle name="Normal 3 4 6 6 4 3 2" xfId="51144"/>
    <cellStyle name="Normal 3 4 6 6 4 4" xfId="42222"/>
    <cellStyle name="Normal 3 4 6 6 5" xfId="12310"/>
    <cellStyle name="Normal 3 4 6 6 5 2" xfId="28703"/>
    <cellStyle name="Normal 3 4 6 6 5 2 2" xfId="58615"/>
    <cellStyle name="Normal 3 4 6 6 5 3" xfId="42224"/>
    <cellStyle name="Normal 3 4 6 6 6" xfId="21225"/>
    <cellStyle name="Normal 3 4 6 6 6 2" xfId="51137"/>
    <cellStyle name="Normal 3 4 6 6 7" xfId="42209"/>
    <cellStyle name="Normal 3 4 6 7" xfId="12311"/>
    <cellStyle name="Normal 3 4 6 7 2" xfId="12312"/>
    <cellStyle name="Normal 3 4 6 7 2 2" xfId="12313"/>
    <cellStyle name="Normal 3 4 6 7 2 2 2" xfId="12314"/>
    <cellStyle name="Normal 3 4 6 7 2 2 2 2" xfId="28713"/>
    <cellStyle name="Normal 3 4 6 7 2 2 2 2 2" xfId="58625"/>
    <cellStyle name="Normal 3 4 6 7 2 2 2 3" xfId="42228"/>
    <cellStyle name="Normal 3 4 6 7 2 2 3" xfId="21235"/>
    <cellStyle name="Normal 3 4 6 7 2 2 3 2" xfId="51147"/>
    <cellStyle name="Normal 3 4 6 7 2 2 4" xfId="42227"/>
    <cellStyle name="Normal 3 4 6 7 2 3" xfId="12315"/>
    <cellStyle name="Normal 3 4 6 7 2 3 2" xfId="28712"/>
    <cellStyle name="Normal 3 4 6 7 2 3 2 2" xfId="58624"/>
    <cellStyle name="Normal 3 4 6 7 2 3 3" xfId="42229"/>
    <cellStyle name="Normal 3 4 6 7 2 4" xfId="21234"/>
    <cellStyle name="Normal 3 4 6 7 2 4 2" xfId="51146"/>
    <cellStyle name="Normal 3 4 6 7 2 5" xfId="42226"/>
    <cellStyle name="Normal 3 4 6 7 3" xfId="12316"/>
    <cellStyle name="Normal 3 4 6 7 3 2" xfId="12317"/>
    <cellStyle name="Normal 3 4 6 7 3 2 2" xfId="28714"/>
    <cellStyle name="Normal 3 4 6 7 3 2 2 2" xfId="58626"/>
    <cellStyle name="Normal 3 4 6 7 3 2 3" xfId="42231"/>
    <cellStyle name="Normal 3 4 6 7 3 3" xfId="21236"/>
    <cellStyle name="Normal 3 4 6 7 3 3 2" xfId="51148"/>
    <cellStyle name="Normal 3 4 6 7 3 4" xfId="42230"/>
    <cellStyle name="Normal 3 4 6 7 4" xfId="12318"/>
    <cellStyle name="Normal 3 4 6 7 4 2" xfId="28711"/>
    <cellStyle name="Normal 3 4 6 7 4 2 2" xfId="58623"/>
    <cellStyle name="Normal 3 4 6 7 4 3" xfId="42232"/>
    <cellStyle name="Normal 3 4 6 7 5" xfId="21233"/>
    <cellStyle name="Normal 3 4 6 7 5 2" xfId="51145"/>
    <cellStyle name="Normal 3 4 6 7 6" xfId="42225"/>
    <cellStyle name="Normal 3 4 6 8" xfId="12319"/>
    <cellStyle name="Normal 3 4 6 8 2" xfId="12320"/>
    <cellStyle name="Normal 3 4 6 8 2 2" xfId="12321"/>
    <cellStyle name="Normal 3 4 6 8 2 2 2" xfId="12322"/>
    <cellStyle name="Normal 3 4 6 8 2 2 2 2" xfId="28717"/>
    <cellStyle name="Normal 3 4 6 8 2 2 2 2 2" xfId="58629"/>
    <cellStyle name="Normal 3 4 6 8 2 2 2 3" xfId="42236"/>
    <cellStyle name="Normal 3 4 6 8 2 2 3" xfId="21239"/>
    <cellStyle name="Normal 3 4 6 8 2 2 3 2" xfId="51151"/>
    <cellStyle name="Normal 3 4 6 8 2 2 4" xfId="42235"/>
    <cellStyle name="Normal 3 4 6 8 2 3" xfId="12323"/>
    <cellStyle name="Normal 3 4 6 8 2 3 2" xfId="28716"/>
    <cellStyle name="Normal 3 4 6 8 2 3 2 2" xfId="58628"/>
    <cellStyle name="Normal 3 4 6 8 2 3 3" xfId="42237"/>
    <cellStyle name="Normal 3 4 6 8 2 4" xfId="21238"/>
    <cellStyle name="Normal 3 4 6 8 2 4 2" xfId="51150"/>
    <cellStyle name="Normal 3 4 6 8 2 5" xfId="42234"/>
    <cellStyle name="Normal 3 4 6 8 3" xfId="12324"/>
    <cellStyle name="Normal 3 4 6 8 3 2" xfId="12325"/>
    <cellStyle name="Normal 3 4 6 8 3 2 2" xfId="28718"/>
    <cellStyle name="Normal 3 4 6 8 3 2 2 2" xfId="58630"/>
    <cellStyle name="Normal 3 4 6 8 3 2 3" xfId="42239"/>
    <cellStyle name="Normal 3 4 6 8 3 3" xfId="21240"/>
    <cellStyle name="Normal 3 4 6 8 3 3 2" xfId="51152"/>
    <cellStyle name="Normal 3 4 6 8 3 4" xfId="42238"/>
    <cellStyle name="Normal 3 4 6 8 4" xfId="12326"/>
    <cellStyle name="Normal 3 4 6 8 4 2" xfId="28715"/>
    <cellStyle name="Normal 3 4 6 8 4 2 2" xfId="58627"/>
    <cellStyle name="Normal 3 4 6 8 4 3" xfId="42240"/>
    <cellStyle name="Normal 3 4 6 8 5" xfId="21237"/>
    <cellStyle name="Normal 3 4 6 8 5 2" xfId="51149"/>
    <cellStyle name="Normal 3 4 6 8 6" xfId="42233"/>
    <cellStyle name="Normal 3 4 6 9" xfId="12327"/>
    <cellStyle name="Normal 3 4 6 9 2" xfId="12328"/>
    <cellStyle name="Normal 3 4 6 9 2 2" xfId="12329"/>
    <cellStyle name="Normal 3 4 6 9 2 2 2" xfId="28720"/>
    <cellStyle name="Normal 3 4 6 9 2 2 2 2" xfId="58632"/>
    <cellStyle name="Normal 3 4 6 9 2 2 3" xfId="42243"/>
    <cellStyle name="Normal 3 4 6 9 2 3" xfId="21242"/>
    <cellStyle name="Normal 3 4 6 9 2 3 2" xfId="51154"/>
    <cellStyle name="Normal 3 4 6 9 2 4" xfId="42242"/>
    <cellStyle name="Normal 3 4 6 9 3" xfId="12330"/>
    <cellStyle name="Normal 3 4 6 9 3 2" xfId="28719"/>
    <cellStyle name="Normal 3 4 6 9 3 2 2" xfId="58631"/>
    <cellStyle name="Normal 3 4 6 9 3 3" xfId="42244"/>
    <cellStyle name="Normal 3 4 6 9 4" xfId="21241"/>
    <cellStyle name="Normal 3 4 6 9 4 2" xfId="51153"/>
    <cellStyle name="Normal 3 4 6 9 5" xfId="42241"/>
    <cellStyle name="Normal 3 4 7" xfId="174"/>
    <cellStyle name="Normal 3 4 7 10" xfId="12331"/>
    <cellStyle name="Normal 3 4 7 10 2" xfId="12332"/>
    <cellStyle name="Normal 3 4 7 10 2 2" xfId="28721"/>
    <cellStyle name="Normal 3 4 7 10 2 2 2" xfId="58633"/>
    <cellStyle name="Normal 3 4 7 10 2 3" xfId="42246"/>
    <cellStyle name="Normal 3 4 7 10 3" xfId="21243"/>
    <cellStyle name="Normal 3 4 7 10 3 2" xfId="51155"/>
    <cellStyle name="Normal 3 4 7 10 4" xfId="42245"/>
    <cellStyle name="Normal 3 4 7 11" xfId="12333"/>
    <cellStyle name="Normal 3 4 7 11 2" xfId="22638"/>
    <cellStyle name="Normal 3 4 7 11 2 2" xfId="52550"/>
    <cellStyle name="Normal 3 4 7 11 3" xfId="42247"/>
    <cellStyle name="Normal 3 4 7 12" xfId="15160"/>
    <cellStyle name="Normal 3 4 7 12 2" xfId="45072"/>
    <cellStyle name="Normal 3 4 7 13" xfId="30116"/>
    <cellStyle name="Normal 3 4 7 14" xfId="60029"/>
    <cellStyle name="Normal 3 4 7 2" xfId="424"/>
    <cellStyle name="Normal 3 4 7 2 2" xfId="12334"/>
    <cellStyle name="Normal 3 4 7 2 2 2" xfId="12335"/>
    <cellStyle name="Normal 3 4 7 2 2 2 2" xfId="12336"/>
    <cellStyle name="Normal 3 4 7 2 2 2 2 2" xfId="12337"/>
    <cellStyle name="Normal 3 4 7 2 2 2 2 2 2" xfId="28724"/>
    <cellStyle name="Normal 3 4 7 2 2 2 2 2 2 2" xfId="58636"/>
    <cellStyle name="Normal 3 4 7 2 2 2 2 2 3" xfId="42251"/>
    <cellStyle name="Normal 3 4 7 2 2 2 2 3" xfId="21246"/>
    <cellStyle name="Normal 3 4 7 2 2 2 2 3 2" xfId="51158"/>
    <cellStyle name="Normal 3 4 7 2 2 2 2 4" xfId="42250"/>
    <cellStyle name="Normal 3 4 7 2 2 2 3" xfId="12338"/>
    <cellStyle name="Normal 3 4 7 2 2 2 3 2" xfId="28723"/>
    <cellStyle name="Normal 3 4 7 2 2 2 3 2 2" xfId="58635"/>
    <cellStyle name="Normal 3 4 7 2 2 2 3 3" xfId="42252"/>
    <cellStyle name="Normal 3 4 7 2 2 2 4" xfId="21245"/>
    <cellStyle name="Normal 3 4 7 2 2 2 4 2" xfId="51157"/>
    <cellStyle name="Normal 3 4 7 2 2 2 5" xfId="42249"/>
    <cellStyle name="Normal 3 4 7 2 2 3" xfId="12339"/>
    <cellStyle name="Normal 3 4 7 2 2 3 2" xfId="12340"/>
    <cellStyle name="Normal 3 4 7 2 2 3 2 2" xfId="28725"/>
    <cellStyle name="Normal 3 4 7 2 2 3 2 2 2" xfId="58637"/>
    <cellStyle name="Normal 3 4 7 2 2 3 2 3" xfId="42254"/>
    <cellStyle name="Normal 3 4 7 2 2 3 3" xfId="21247"/>
    <cellStyle name="Normal 3 4 7 2 2 3 3 2" xfId="51159"/>
    <cellStyle name="Normal 3 4 7 2 2 3 4" xfId="42253"/>
    <cellStyle name="Normal 3 4 7 2 2 4" xfId="12341"/>
    <cellStyle name="Normal 3 4 7 2 2 4 2" xfId="28722"/>
    <cellStyle name="Normal 3 4 7 2 2 4 2 2" xfId="58634"/>
    <cellStyle name="Normal 3 4 7 2 2 4 3" xfId="42255"/>
    <cellStyle name="Normal 3 4 7 2 2 5" xfId="21244"/>
    <cellStyle name="Normal 3 4 7 2 2 5 2" xfId="51156"/>
    <cellStyle name="Normal 3 4 7 2 2 6" xfId="42248"/>
    <cellStyle name="Normal 3 4 7 2 3" xfId="12342"/>
    <cellStyle name="Normal 3 4 7 2 3 2" xfId="12343"/>
    <cellStyle name="Normal 3 4 7 2 3 2 2" xfId="12344"/>
    <cellStyle name="Normal 3 4 7 2 3 2 2 2" xfId="12345"/>
    <cellStyle name="Normal 3 4 7 2 3 2 2 2 2" xfId="28728"/>
    <cellStyle name="Normal 3 4 7 2 3 2 2 2 2 2" xfId="58640"/>
    <cellStyle name="Normal 3 4 7 2 3 2 2 2 3" xfId="42259"/>
    <cellStyle name="Normal 3 4 7 2 3 2 2 3" xfId="21250"/>
    <cellStyle name="Normal 3 4 7 2 3 2 2 3 2" xfId="51162"/>
    <cellStyle name="Normal 3 4 7 2 3 2 2 4" xfId="42258"/>
    <cellStyle name="Normal 3 4 7 2 3 2 3" xfId="12346"/>
    <cellStyle name="Normal 3 4 7 2 3 2 3 2" xfId="28727"/>
    <cellStyle name="Normal 3 4 7 2 3 2 3 2 2" xfId="58639"/>
    <cellStyle name="Normal 3 4 7 2 3 2 3 3" xfId="42260"/>
    <cellStyle name="Normal 3 4 7 2 3 2 4" xfId="21249"/>
    <cellStyle name="Normal 3 4 7 2 3 2 4 2" xfId="51161"/>
    <cellStyle name="Normal 3 4 7 2 3 2 5" xfId="42257"/>
    <cellStyle name="Normal 3 4 7 2 3 3" xfId="12347"/>
    <cellStyle name="Normal 3 4 7 2 3 3 2" xfId="12348"/>
    <cellStyle name="Normal 3 4 7 2 3 3 2 2" xfId="28729"/>
    <cellStyle name="Normal 3 4 7 2 3 3 2 2 2" xfId="58641"/>
    <cellStyle name="Normal 3 4 7 2 3 3 2 3" xfId="42262"/>
    <cellStyle name="Normal 3 4 7 2 3 3 3" xfId="21251"/>
    <cellStyle name="Normal 3 4 7 2 3 3 3 2" xfId="51163"/>
    <cellStyle name="Normal 3 4 7 2 3 3 4" xfId="42261"/>
    <cellStyle name="Normal 3 4 7 2 3 4" xfId="12349"/>
    <cellStyle name="Normal 3 4 7 2 3 4 2" xfId="28726"/>
    <cellStyle name="Normal 3 4 7 2 3 4 2 2" xfId="58638"/>
    <cellStyle name="Normal 3 4 7 2 3 4 3" xfId="42263"/>
    <cellStyle name="Normal 3 4 7 2 3 5" xfId="21248"/>
    <cellStyle name="Normal 3 4 7 2 3 5 2" xfId="51160"/>
    <cellStyle name="Normal 3 4 7 2 3 6" xfId="42256"/>
    <cellStyle name="Normal 3 4 7 2 4" xfId="12350"/>
    <cellStyle name="Normal 3 4 7 2 4 2" xfId="12351"/>
    <cellStyle name="Normal 3 4 7 2 4 2 2" xfId="12352"/>
    <cellStyle name="Normal 3 4 7 2 4 2 2 2" xfId="28731"/>
    <cellStyle name="Normal 3 4 7 2 4 2 2 2 2" xfId="58643"/>
    <cellStyle name="Normal 3 4 7 2 4 2 2 3" xfId="42266"/>
    <cellStyle name="Normal 3 4 7 2 4 2 3" xfId="21253"/>
    <cellStyle name="Normal 3 4 7 2 4 2 3 2" xfId="51165"/>
    <cellStyle name="Normal 3 4 7 2 4 2 4" xfId="42265"/>
    <cellStyle name="Normal 3 4 7 2 4 3" xfId="12353"/>
    <cellStyle name="Normal 3 4 7 2 4 3 2" xfId="28730"/>
    <cellStyle name="Normal 3 4 7 2 4 3 2 2" xfId="58642"/>
    <cellStyle name="Normal 3 4 7 2 4 3 3" xfId="42267"/>
    <cellStyle name="Normal 3 4 7 2 4 4" xfId="21252"/>
    <cellStyle name="Normal 3 4 7 2 4 4 2" xfId="51164"/>
    <cellStyle name="Normal 3 4 7 2 4 5" xfId="42264"/>
    <cellStyle name="Normal 3 4 7 2 5" xfId="12354"/>
    <cellStyle name="Normal 3 4 7 2 5 2" xfId="12355"/>
    <cellStyle name="Normal 3 4 7 2 5 2 2" xfId="28732"/>
    <cellStyle name="Normal 3 4 7 2 5 2 2 2" xfId="58644"/>
    <cellStyle name="Normal 3 4 7 2 5 2 3" xfId="42269"/>
    <cellStyle name="Normal 3 4 7 2 5 3" xfId="21254"/>
    <cellStyle name="Normal 3 4 7 2 5 3 2" xfId="51166"/>
    <cellStyle name="Normal 3 4 7 2 5 4" xfId="42268"/>
    <cellStyle name="Normal 3 4 7 2 6" xfId="12356"/>
    <cellStyle name="Normal 3 4 7 2 6 2" xfId="22887"/>
    <cellStyle name="Normal 3 4 7 2 6 2 2" xfId="52799"/>
    <cellStyle name="Normal 3 4 7 2 6 3" xfId="42270"/>
    <cellStyle name="Normal 3 4 7 2 7" xfId="15409"/>
    <cellStyle name="Normal 3 4 7 2 7 2" xfId="45321"/>
    <cellStyle name="Normal 3 4 7 2 8" xfId="30365"/>
    <cellStyle name="Normal 3 4 7 3" xfId="305"/>
    <cellStyle name="Normal 3 4 7 3 2" xfId="12357"/>
    <cellStyle name="Normal 3 4 7 3 2 2" xfId="12358"/>
    <cellStyle name="Normal 3 4 7 3 2 2 2" xfId="12359"/>
    <cellStyle name="Normal 3 4 7 3 2 2 2 2" xfId="12360"/>
    <cellStyle name="Normal 3 4 7 3 2 2 2 2 2" xfId="28735"/>
    <cellStyle name="Normal 3 4 7 3 2 2 2 2 2 2" xfId="58647"/>
    <cellStyle name="Normal 3 4 7 3 2 2 2 2 3" xfId="42274"/>
    <cellStyle name="Normal 3 4 7 3 2 2 2 3" xfId="21257"/>
    <cellStyle name="Normal 3 4 7 3 2 2 2 3 2" xfId="51169"/>
    <cellStyle name="Normal 3 4 7 3 2 2 2 4" xfId="42273"/>
    <cellStyle name="Normal 3 4 7 3 2 2 3" xfId="12361"/>
    <cellStyle name="Normal 3 4 7 3 2 2 3 2" xfId="28734"/>
    <cellStyle name="Normal 3 4 7 3 2 2 3 2 2" xfId="58646"/>
    <cellStyle name="Normal 3 4 7 3 2 2 3 3" xfId="42275"/>
    <cellStyle name="Normal 3 4 7 3 2 2 4" xfId="21256"/>
    <cellStyle name="Normal 3 4 7 3 2 2 4 2" xfId="51168"/>
    <cellStyle name="Normal 3 4 7 3 2 2 5" xfId="42272"/>
    <cellStyle name="Normal 3 4 7 3 2 3" xfId="12362"/>
    <cellStyle name="Normal 3 4 7 3 2 3 2" xfId="12363"/>
    <cellStyle name="Normal 3 4 7 3 2 3 2 2" xfId="28736"/>
    <cellStyle name="Normal 3 4 7 3 2 3 2 2 2" xfId="58648"/>
    <cellStyle name="Normal 3 4 7 3 2 3 2 3" xfId="42277"/>
    <cellStyle name="Normal 3 4 7 3 2 3 3" xfId="21258"/>
    <cellStyle name="Normal 3 4 7 3 2 3 3 2" xfId="51170"/>
    <cellStyle name="Normal 3 4 7 3 2 3 4" xfId="42276"/>
    <cellStyle name="Normal 3 4 7 3 2 4" xfId="12364"/>
    <cellStyle name="Normal 3 4 7 3 2 4 2" xfId="28733"/>
    <cellStyle name="Normal 3 4 7 3 2 4 2 2" xfId="58645"/>
    <cellStyle name="Normal 3 4 7 3 2 4 3" xfId="42278"/>
    <cellStyle name="Normal 3 4 7 3 2 5" xfId="21255"/>
    <cellStyle name="Normal 3 4 7 3 2 5 2" xfId="51167"/>
    <cellStyle name="Normal 3 4 7 3 2 6" xfId="42271"/>
    <cellStyle name="Normal 3 4 7 3 3" xfId="12365"/>
    <cellStyle name="Normal 3 4 7 3 3 2" xfId="12366"/>
    <cellStyle name="Normal 3 4 7 3 3 2 2" xfId="12367"/>
    <cellStyle name="Normal 3 4 7 3 3 2 2 2" xfId="12368"/>
    <cellStyle name="Normal 3 4 7 3 3 2 2 2 2" xfId="28739"/>
    <cellStyle name="Normal 3 4 7 3 3 2 2 2 2 2" xfId="58651"/>
    <cellStyle name="Normal 3 4 7 3 3 2 2 2 3" xfId="42282"/>
    <cellStyle name="Normal 3 4 7 3 3 2 2 3" xfId="21261"/>
    <cellStyle name="Normal 3 4 7 3 3 2 2 3 2" xfId="51173"/>
    <cellStyle name="Normal 3 4 7 3 3 2 2 4" xfId="42281"/>
    <cellStyle name="Normal 3 4 7 3 3 2 3" xfId="12369"/>
    <cellStyle name="Normal 3 4 7 3 3 2 3 2" xfId="28738"/>
    <cellStyle name="Normal 3 4 7 3 3 2 3 2 2" xfId="58650"/>
    <cellStyle name="Normal 3 4 7 3 3 2 3 3" xfId="42283"/>
    <cellStyle name="Normal 3 4 7 3 3 2 4" xfId="21260"/>
    <cellStyle name="Normal 3 4 7 3 3 2 4 2" xfId="51172"/>
    <cellStyle name="Normal 3 4 7 3 3 2 5" xfId="42280"/>
    <cellStyle name="Normal 3 4 7 3 3 3" xfId="12370"/>
    <cellStyle name="Normal 3 4 7 3 3 3 2" xfId="12371"/>
    <cellStyle name="Normal 3 4 7 3 3 3 2 2" xfId="28740"/>
    <cellStyle name="Normal 3 4 7 3 3 3 2 2 2" xfId="58652"/>
    <cellStyle name="Normal 3 4 7 3 3 3 2 3" xfId="42285"/>
    <cellStyle name="Normal 3 4 7 3 3 3 3" xfId="21262"/>
    <cellStyle name="Normal 3 4 7 3 3 3 3 2" xfId="51174"/>
    <cellStyle name="Normal 3 4 7 3 3 3 4" xfId="42284"/>
    <cellStyle name="Normal 3 4 7 3 3 4" xfId="12372"/>
    <cellStyle name="Normal 3 4 7 3 3 4 2" xfId="28737"/>
    <cellStyle name="Normal 3 4 7 3 3 4 2 2" xfId="58649"/>
    <cellStyle name="Normal 3 4 7 3 3 4 3" xfId="42286"/>
    <cellStyle name="Normal 3 4 7 3 3 5" xfId="21259"/>
    <cellStyle name="Normal 3 4 7 3 3 5 2" xfId="51171"/>
    <cellStyle name="Normal 3 4 7 3 3 6" xfId="42279"/>
    <cellStyle name="Normal 3 4 7 3 4" xfId="12373"/>
    <cellStyle name="Normal 3 4 7 3 4 2" xfId="12374"/>
    <cellStyle name="Normal 3 4 7 3 4 2 2" xfId="12375"/>
    <cellStyle name="Normal 3 4 7 3 4 2 2 2" xfId="28742"/>
    <cellStyle name="Normal 3 4 7 3 4 2 2 2 2" xfId="58654"/>
    <cellStyle name="Normal 3 4 7 3 4 2 2 3" xfId="42289"/>
    <cellStyle name="Normal 3 4 7 3 4 2 3" xfId="21264"/>
    <cellStyle name="Normal 3 4 7 3 4 2 3 2" xfId="51176"/>
    <cellStyle name="Normal 3 4 7 3 4 2 4" xfId="42288"/>
    <cellStyle name="Normal 3 4 7 3 4 3" xfId="12376"/>
    <cellStyle name="Normal 3 4 7 3 4 3 2" xfId="28741"/>
    <cellStyle name="Normal 3 4 7 3 4 3 2 2" xfId="58653"/>
    <cellStyle name="Normal 3 4 7 3 4 3 3" xfId="42290"/>
    <cellStyle name="Normal 3 4 7 3 4 4" xfId="21263"/>
    <cellStyle name="Normal 3 4 7 3 4 4 2" xfId="51175"/>
    <cellStyle name="Normal 3 4 7 3 4 5" xfId="42287"/>
    <cellStyle name="Normal 3 4 7 3 5" xfId="12377"/>
    <cellStyle name="Normal 3 4 7 3 5 2" xfId="12378"/>
    <cellStyle name="Normal 3 4 7 3 5 2 2" xfId="28743"/>
    <cellStyle name="Normal 3 4 7 3 5 2 2 2" xfId="58655"/>
    <cellStyle name="Normal 3 4 7 3 5 2 3" xfId="42292"/>
    <cellStyle name="Normal 3 4 7 3 5 3" xfId="21265"/>
    <cellStyle name="Normal 3 4 7 3 5 3 2" xfId="51177"/>
    <cellStyle name="Normal 3 4 7 3 5 4" xfId="42291"/>
    <cellStyle name="Normal 3 4 7 3 6" xfId="12379"/>
    <cellStyle name="Normal 3 4 7 3 6 2" xfId="22769"/>
    <cellStyle name="Normal 3 4 7 3 6 2 2" xfId="52681"/>
    <cellStyle name="Normal 3 4 7 3 6 3" xfId="42293"/>
    <cellStyle name="Normal 3 4 7 3 7" xfId="15291"/>
    <cellStyle name="Normal 3 4 7 3 7 2" xfId="45203"/>
    <cellStyle name="Normal 3 4 7 3 8" xfId="30247"/>
    <cellStyle name="Normal 3 4 7 4" xfId="549"/>
    <cellStyle name="Normal 3 4 7 4 2" xfId="12380"/>
    <cellStyle name="Normal 3 4 7 4 2 2" xfId="12381"/>
    <cellStyle name="Normal 3 4 7 4 2 2 2" xfId="12382"/>
    <cellStyle name="Normal 3 4 7 4 2 2 2 2" xfId="12383"/>
    <cellStyle name="Normal 3 4 7 4 2 2 2 2 2" xfId="28746"/>
    <cellStyle name="Normal 3 4 7 4 2 2 2 2 2 2" xfId="58658"/>
    <cellStyle name="Normal 3 4 7 4 2 2 2 2 3" xfId="42297"/>
    <cellStyle name="Normal 3 4 7 4 2 2 2 3" xfId="21268"/>
    <cellStyle name="Normal 3 4 7 4 2 2 2 3 2" xfId="51180"/>
    <cellStyle name="Normal 3 4 7 4 2 2 2 4" xfId="42296"/>
    <cellStyle name="Normal 3 4 7 4 2 2 3" xfId="12384"/>
    <cellStyle name="Normal 3 4 7 4 2 2 3 2" xfId="28745"/>
    <cellStyle name="Normal 3 4 7 4 2 2 3 2 2" xfId="58657"/>
    <cellStyle name="Normal 3 4 7 4 2 2 3 3" xfId="42298"/>
    <cellStyle name="Normal 3 4 7 4 2 2 4" xfId="21267"/>
    <cellStyle name="Normal 3 4 7 4 2 2 4 2" xfId="51179"/>
    <cellStyle name="Normal 3 4 7 4 2 2 5" xfId="42295"/>
    <cellStyle name="Normal 3 4 7 4 2 3" xfId="12385"/>
    <cellStyle name="Normal 3 4 7 4 2 3 2" xfId="12386"/>
    <cellStyle name="Normal 3 4 7 4 2 3 2 2" xfId="28747"/>
    <cellStyle name="Normal 3 4 7 4 2 3 2 2 2" xfId="58659"/>
    <cellStyle name="Normal 3 4 7 4 2 3 2 3" xfId="42300"/>
    <cellStyle name="Normal 3 4 7 4 2 3 3" xfId="21269"/>
    <cellStyle name="Normal 3 4 7 4 2 3 3 2" xfId="51181"/>
    <cellStyle name="Normal 3 4 7 4 2 3 4" xfId="42299"/>
    <cellStyle name="Normal 3 4 7 4 2 4" xfId="12387"/>
    <cellStyle name="Normal 3 4 7 4 2 4 2" xfId="28744"/>
    <cellStyle name="Normal 3 4 7 4 2 4 2 2" xfId="58656"/>
    <cellStyle name="Normal 3 4 7 4 2 4 3" xfId="42301"/>
    <cellStyle name="Normal 3 4 7 4 2 5" xfId="21266"/>
    <cellStyle name="Normal 3 4 7 4 2 5 2" xfId="51178"/>
    <cellStyle name="Normal 3 4 7 4 2 6" xfId="42294"/>
    <cellStyle name="Normal 3 4 7 4 3" xfId="12388"/>
    <cellStyle name="Normal 3 4 7 4 3 2" xfId="12389"/>
    <cellStyle name="Normal 3 4 7 4 3 2 2" xfId="12390"/>
    <cellStyle name="Normal 3 4 7 4 3 2 2 2" xfId="28749"/>
    <cellStyle name="Normal 3 4 7 4 3 2 2 2 2" xfId="58661"/>
    <cellStyle name="Normal 3 4 7 4 3 2 2 3" xfId="42304"/>
    <cellStyle name="Normal 3 4 7 4 3 2 3" xfId="21271"/>
    <cellStyle name="Normal 3 4 7 4 3 2 3 2" xfId="51183"/>
    <cellStyle name="Normal 3 4 7 4 3 2 4" xfId="42303"/>
    <cellStyle name="Normal 3 4 7 4 3 3" xfId="12391"/>
    <cellStyle name="Normal 3 4 7 4 3 3 2" xfId="28748"/>
    <cellStyle name="Normal 3 4 7 4 3 3 2 2" xfId="58660"/>
    <cellStyle name="Normal 3 4 7 4 3 3 3" xfId="42305"/>
    <cellStyle name="Normal 3 4 7 4 3 4" xfId="21270"/>
    <cellStyle name="Normal 3 4 7 4 3 4 2" xfId="51182"/>
    <cellStyle name="Normal 3 4 7 4 3 5" xfId="42302"/>
    <cellStyle name="Normal 3 4 7 4 4" xfId="12392"/>
    <cellStyle name="Normal 3 4 7 4 4 2" xfId="12393"/>
    <cellStyle name="Normal 3 4 7 4 4 2 2" xfId="28750"/>
    <cellStyle name="Normal 3 4 7 4 4 2 2 2" xfId="58662"/>
    <cellStyle name="Normal 3 4 7 4 4 2 3" xfId="42307"/>
    <cellStyle name="Normal 3 4 7 4 4 3" xfId="21272"/>
    <cellStyle name="Normal 3 4 7 4 4 3 2" xfId="51184"/>
    <cellStyle name="Normal 3 4 7 4 4 4" xfId="42306"/>
    <cellStyle name="Normal 3 4 7 4 5" xfId="12394"/>
    <cellStyle name="Normal 3 4 7 4 5 2" xfId="23012"/>
    <cellStyle name="Normal 3 4 7 4 5 2 2" xfId="52924"/>
    <cellStyle name="Normal 3 4 7 4 5 3" xfId="42308"/>
    <cellStyle name="Normal 3 4 7 4 6" xfId="15534"/>
    <cellStyle name="Normal 3 4 7 4 6 2" xfId="45446"/>
    <cellStyle name="Normal 3 4 7 4 7" xfId="30490"/>
    <cellStyle name="Normal 3 4 7 5" xfId="674"/>
    <cellStyle name="Normal 3 4 7 5 2" xfId="12395"/>
    <cellStyle name="Normal 3 4 7 5 2 2" xfId="12396"/>
    <cellStyle name="Normal 3 4 7 5 2 2 2" xfId="12397"/>
    <cellStyle name="Normal 3 4 7 5 2 2 2 2" xfId="12398"/>
    <cellStyle name="Normal 3 4 7 5 2 2 2 2 2" xfId="28753"/>
    <cellStyle name="Normal 3 4 7 5 2 2 2 2 2 2" xfId="58665"/>
    <cellStyle name="Normal 3 4 7 5 2 2 2 2 3" xfId="42312"/>
    <cellStyle name="Normal 3 4 7 5 2 2 2 3" xfId="21275"/>
    <cellStyle name="Normal 3 4 7 5 2 2 2 3 2" xfId="51187"/>
    <cellStyle name="Normal 3 4 7 5 2 2 2 4" xfId="42311"/>
    <cellStyle name="Normal 3 4 7 5 2 2 3" xfId="12399"/>
    <cellStyle name="Normal 3 4 7 5 2 2 3 2" xfId="28752"/>
    <cellStyle name="Normal 3 4 7 5 2 2 3 2 2" xfId="58664"/>
    <cellStyle name="Normal 3 4 7 5 2 2 3 3" xfId="42313"/>
    <cellStyle name="Normal 3 4 7 5 2 2 4" xfId="21274"/>
    <cellStyle name="Normal 3 4 7 5 2 2 4 2" xfId="51186"/>
    <cellStyle name="Normal 3 4 7 5 2 2 5" xfId="42310"/>
    <cellStyle name="Normal 3 4 7 5 2 3" xfId="12400"/>
    <cellStyle name="Normal 3 4 7 5 2 3 2" xfId="12401"/>
    <cellStyle name="Normal 3 4 7 5 2 3 2 2" xfId="28754"/>
    <cellStyle name="Normal 3 4 7 5 2 3 2 2 2" xfId="58666"/>
    <cellStyle name="Normal 3 4 7 5 2 3 2 3" xfId="42315"/>
    <cellStyle name="Normal 3 4 7 5 2 3 3" xfId="21276"/>
    <cellStyle name="Normal 3 4 7 5 2 3 3 2" xfId="51188"/>
    <cellStyle name="Normal 3 4 7 5 2 3 4" xfId="42314"/>
    <cellStyle name="Normal 3 4 7 5 2 4" xfId="12402"/>
    <cellStyle name="Normal 3 4 7 5 2 4 2" xfId="28751"/>
    <cellStyle name="Normal 3 4 7 5 2 4 2 2" xfId="58663"/>
    <cellStyle name="Normal 3 4 7 5 2 4 3" xfId="42316"/>
    <cellStyle name="Normal 3 4 7 5 2 5" xfId="21273"/>
    <cellStyle name="Normal 3 4 7 5 2 5 2" xfId="51185"/>
    <cellStyle name="Normal 3 4 7 5 2 6" xfId="42309"/>
    <cellStyle name="Normal 3 4 7 5 3" xfId="12403"/>
    <cellStyle name="Normal 3 4 7 5 3 2" xfId="12404"/>
    <cellStyle name="Normal 3 4 7 5 3 2 2" xfId="12405"/>
    <cellStyle name="Normal 3 4 7 5 3 2 2 2" xfId="28756"/>
    <cellStyle name="Normal 3 4 7 5 3 2 2 2 2" xfId="58668"/>
    <cellStyle name="Normal 3 4 7 5 3 2 2 3" xfId="42319"/>
    <cellStyle name="Normal 3 4 7 5 3 2 3" xfId="21278"/>
    <cellStyle name="Normal 3 4 7 5 3 2 3 2" xfId="51190"/>
    <cellStyle name="Normal 3 4 7 5 3 2 4" xfId="42318"/>
    <cellStyle name="Normal 3 4 7 5 3 3" xfId="12406"/>
    <cellStyle name="Normal 3 4 7 5 3 3 2" xfId="28755"/>
    <cellStyle name="Normal 3 4 7 5 3 3 2 2" xfId="58667"/>
    <cellStyle name="Normal 3 4 7 5 3 3 3" xfId="42320"/>
    <cellStyle name="Normal 3 4 7 5 3 4" xfId="21277"/>
    <cellStyle name="Normal 3 4 7 5 3 4 2" xfId="51189"/>
    <cellStyle name="Normal 3 4 7 5 3 5" xfId="42317"/>
    <cellStyle name="Normal 3 4 7 5 4" xfId="12407"/>
    <cellStyle name="Normal 3 4 7 5 4 2" xfId="12408"/>
    <cellStyle name="Normal 3 4 7 5 4 2 2" xfId="28757"/>
    <cellStyle name="Normal 3 4 7 5 4 2 2 2" xfId="58669"/>
    <cellStyle name="Normal 3 4 7 5 4 2 3" xfId="42322"/>
    <cellStyle name="Normal 3 4 7 5 4 3" xfId="21279"/>
    <cellStyle name="Normal 3 4 7 5 4 3 2" xfId="51191"/>
    <cellStyle name="Normal 3 4 7 5 4 4" xfId="42321"/>
    <cellStyle name="Normal 3 4 7 5 5" xfId="12409"/>
    <cellStyle name="Normal 3 4 7 5 5 2" xfId="23137"/>
    <cellStyle name="Normal 3 4 7 5 5 2 2" xfId="53049"/>
    <cellStyle name="Normal 3 4 7 5 5 3" xfId="42323"/>
    <cellStyle name="Normal 3 4 7 5 6" xfId="15659"/>
    <cellStyle name="Normal 3 4 7 5 6 2" xfId="45571"/>
    <cellStyle name="Normal 3 4 7 5 7" xfId="30615"/>
    <cellStyle name="Normal 3 4 7 6" xfId="12410"/>
    <cellStyle name="Normal 3 4 7 6 2" xfId="12411"/>
    <cellStyle name="Normal 3 4 7 6 2 2" xfId="12412"/>
    <cellStyle name="Normal 3 4 7 6 2 2 2" xfId="12413"/>
    <cellStyle name="Normal 3 4 7 6 2 2 2 2" xfId="12414"/>
    <cellStyle name="Normal 3 4 7 6 2 2 2 2 2" xfId="28761"/>
    <cellStyle name="Normal 3 4 7 6 2 2 2 2 2 2" xfId="58673"/>
    <cellStyle name="Normal 3 4 7 6 2 2 2 2 3" xfId="42328"/>
    <cellStyle name="Normal 3 4 7 6 2 2 2 3" xfId="21283"/>
    <cellStyle name="Normal 3 4 7 6 2 2 2 3 2" xfId="51195"/>
    <cellStyle name="Normal 3 4 7 6 2 2 2 4" xfId="42327"/>
    <cellStyle name="Normal 3 4 7 6 2 2 3" xfId="12415"/>
    <cellStyle name="Normal 3 4 7 6 2 2 3 2" xfId="28760"/>
    <cellStyle name="Normal 3 4 7 6 2 2 3 2 2" xfId="58672"/>
    <cellStyle name="Normal 3 4 7 6 2 2 3 3" xfId="42329"/>
    <cellStyle name="Normal 3 4 7 6 2 2 4" xfId="21282"/>
    <cellStyle name="Normal 3 4 7 6 2 2 4 2" xfId="51194"/>
    <cellStyle name="Normal 3 4 7 6 2 2 5" xfId="42326"/>
    <cellStyle name="Normal 3 4 7 6 2 3" xfId="12416"/>
    <cellStyle name="Normal 3 4 7 6 2 3 2" xfId="12417"/>
    <cellStyle name="Normal 3 4 7 6 2 3 2 2" xfId="28762"/>
    <cellStyle name="Normal 3 4 7 6 2 3 2 2 2" xfId="58674"/>
    <cellStyle name="Normal 3 4 7 6 2 3 2 3" xfId="42331"/>
    <cellStyle name="Normal 3 4 7 6 2 3 3" xfId="21284"/>
    <cellStyle name="Normal 3 4 7 6 2 3 3 2" xfId="51196"/>
    <cellStyle name="Normal 3 4 7 6 2 3 4" xfId="42330"/>
    <cellStyle name="Normal 3 4 7 6 2 4" xfId="12418"/>
    <cellStyle name="Normal 3 4 7 6 2 4 2" xfId="28759"/>
    <cellStyle name="Normal 3 4 7 6 2 4 2 2" xfId="58671"/>
    <cellStyle name="Normal 3 4 7 6 2 4 3" xfId="42332"/>
    <cellStyle name="Normal 3 4 7 6 2 5" xfId="21281"/>
    <cellStyle name="Normal 3 4 7 6 2 5 2" xfId="51193"/>
    <cellStyle name="Normal 3 4 7 6 2 6" xfId="42325"/>
    <cellStyle name="Normal 3 4 7 6 3" xfId="12419"/>
    <cellStyle name="Normal 3 4 7 6 3 2" xfId="12420"/>
    <cellStyle name="Normal 3 4 7 6 3 2 2" xfId="12421"/>
    <cellStyle name="Normal 3 4 7 6 3 2 2 2" xfId="28764"/>
    <cellStyle name="Normal 3 4 7 6 3 2 2 2 2" xfId="58676"/>
    <cellStyle name="Normal 3 4 7 6 3 2 2 3" xfId="42335"/>
    <cellStyle name="Normal 3 4 7 6 3 2 3" xfId="21286"/>
    <cellStyle name="Normal 3 4 7 6 3 2 3 2" xfId="51198"/>
    <cellStyle name="Normal 3 4 7 6 3 2 4" xfId="42334"/>
    <cellStyle name="Normal 3 4 7 6 3 3" xfId="12422"/>
    <cellStyle name="Normal 3 4 7 6 3 3 2" xfId="28763"/>
    <cellStyle name="Normal 3 4 7 6 3 3 2 2" xfId="58675"/>
    <cellStyle name="Normal 3 4 7 6 3 3 3" xfId="42336"/>
    <cellStyle name="Normal 3 4 7 6 3 4" xfId="21285"/>
    <cellStyle name="Normal 3 4 7 6 3 4 2" xfId="51197"/>
    <cellStyle name="Normal 3 4 7 6 3 5" xfId="42333"/>
    <cellStyle name="Normal 3 4 7 6 4" xfId="12423"/>
    <cellStyle name="Normal 3 4 7 6 4 2" xfId="12424"/>
    <cellStyle name="Normal 3 4 7 6 4 2 2" xfId="28765"/>
    <cellStyle name="Normal 3 4 7 6 4 2 2 2" xfId="58677"/>
    <cellStyle name="Normal 3 4 7 6 4 2 3" xfId="42338"/>
    <cellStyle name="Normal 3 4 7 6 4 3" xfId="21287"/>
    <cellStyle name="Normal 3 4 7 6 4 3 2" xfId="51199"/>
    <cellStyle name="Normal 3 4 7 6 4 4" xfId="42337"/>
    <cellStyle name="Normal 3 4 7 6 5" xfId="12425"/>
    <cellStyle name="Normal 3 4 7 6 5 2" xfId="28758"/>
    <cellStyle name="Normal 3 4 7 6 5 2 2" xfId="58670"/>
    <cellStyle name="Normal 3 4 7 6 5 3" xfId="42339"/>
    <cellStyle name="Normal 3 4 7 6 6" xfId="21280"/>
    <cellStyle name="Normal 3 4 7 6 6 2" xfId="51192"/>
    <cellStyle name="Normal 3 4 7 6 7" xfId="42324"/>
    <cellStyle name="Normal 3 4 7 7" xfId="12426"/>
    <cellStyle name="Normal 3 4 7 7 2" xfId="12427"/>
    <cellStyle name="Normal 3 4 7 7 2 2" xfId="12428"/>
    <cellStyle name="Normal 3 4 7 7 2 2 2" xfId="12429"/>
    <cellStyle name="Normal 3 4 7 7 2 2 2 2" xfId="28768"/>
    <cellStyle name="Normal 3 4 7 7 2 2 2 2 2" xfId="58680"/>
    <cellStyle name="Normal 3 4 7 7 2 2 2 3" xfId="42343"/>
    <cellStyle name="Normal 3 4 7 7 2 2 3" xfId="21290"/>
    <cellStyle name="Normal 3 4 7 7 2 2 3 2" xfId="51202"/>
    <cellStyle name="Normal 3 4 7 7 2 2 4" xfId="42342"/>
    <cellStyle name="Normal 3 4 7 7 2 3" xfId="12430"/>
    <cellStyle name="Normal 3 4 7 7 2 3 2" xfId="28767"/>
    <cellStyle name="Normal 3 4 7 7 2 3 2 2" xfId="58679"/>
    <cellStyle name="Normal 3 4 7 7 2 3 3" xfId="42344"/>
    <cellStyle name="Normal 3 4 7 7 2 4" xfId="21289"/>
    <cellStyle name="Normal 3 4 7 7 2 4 2" xfId="51201"/>
    <cellStyle name="Normal 3 4 7 7 2 5" xfId="42341"/>
    <cellStyle name="Normal 3 4 7 7 3" xfId="12431"/>
    <cellStyle name="Normal 3 4 7 7 3 2" xfId="12432"/>
    <cellStyle name="Normal 3 4 7 7 3 2 2" xfId="28769"/>
    <cellStyle name="Normal 3 4 7 7 3 2 2 2" xfId="58681"/>
    <cellStyle name="Normal 3 4 7 7 3 2 3" xfId="42346"/>
    <cellStyle name="Normal 3 4 7 7 3 3" xfId="21291"/>
    <cellStyle name="Normal 3 4 7 7 3 3 2" xfId="51203"/>
    <cellStyle name="Normal 3 4 7 7 3 4" xfId="42345"/>
    <cellStyle name="Normal 3 4 7 7 4" xfId="12433"/>
    <cellStyle name="Normal 3 4 7 7 4 2" xfId="28766"/>
    <cellStyle name="Normal 3 4 7 7 4 2 2" xfId="58678"/>
    <cellStyle name="Normal 3 4 7 7 4 3" xfId="42347"/>
    <cellStyle name="Normal 3 4 7 7 5" xfId="21288"/>
    <cellStyle name="Normal 3 4 7 7 5 2" xfId="51200"/>
    <cellStyle name="Normal 3 4 7 7 6" xfId="42340"/>
    <cellStyle name="Normal 3 4 7 8" xfId="12434"/>
    <cellStyle name="Normal 3 4 7 8 2" xfId="12435"/>
    <cellStyle name="Normal 3 4 7 8 2 2" xfId="12436"/>
    <cellStyle name="Normal 3 4 7 8 2 2 2" xfId="12437"/>
    <cellStyle name="Normal 3 4 7 8 2 2 2 2" xfId="28772"/>
    <cellStyle name="Normal 3 4 7 8 2 2 2 2 2" xfId="58684"/>
    <cellStyle name="Normal 3 4 7 8 2 2 2 3" xfId="42351"/>
    <cellStyle name="Normal 3 4 7 8 2 2 3" xfId="21294"/>
    <cellStyle name="Normal 3 4 7 8 2 2 3 2" xfId="51206"/>
    <cellStyle name="Normal 3 4 7 8 2 2 4" xfId="42350"/>
    <cellStyle name="Normal 3 4 7 8 2 3" xfId="12438"/>
    <cellStyle name="Normal 3 4 7 8 2 3 2" xfId="28771"/>
    <cellStyle name="Normal 3 4 7 8 2 3 2 2" xfId="58683"/>
    <cellStyle name="Normal 3 4 7 8 2 3 3" xfId="42352"/>
    <cellStyle name="Normal 3 4 7 8 2 4" xfId="21293"/>
    <cellStyle name="Normal 3 4 7 8 2 4 2" xfId="51205"/>
    <cellStyle name="Normal 3 4 7 8 2 5" xfId="42349"/>
    <cellStyle name="Normal 3 4 7 8 3" xfId="12439"/>
    <cellStyle name="Normal 3 4 7 8 3 2" xfId="12440"/>
    <cellStyle name="Normal 3 4 7 8 3 2 2" xfId="28773"/>
    <cellStyle name="Normal 3 4 7 8 3 2 2 2" xfId="58685"/>
    <cellStyle name="Normal 3 4 7 8 3 2 3" xfId="42354"/>
    <cellStyle name="Normal 3 4 7 8 3 3" xfId="21295"/>
    <cellStyle name="Normal 3 4 7 8 3 3 2" xfId="51207"/>
    <cellStyle name="Normal 3 4 7 8 3 4" xfId="42353"/>
    <cellStyle name="Normal 3 4 7 8 4" xfId="12441"/>
    <cellStyle name="Normal 3 4 7 8 4 2" xfId="28770"/>
    <cellStyle name="Normal 3 4 7 8 4 2 2" xfId="58682"/>
    <cellStyle name="Normal 3 4 7 8 4 3" xfId="42355"/>
    <cellStyle name="Normal 3 4 7 8 5" xfId="21292"/>
    <cellStyle name="Normal 3 4 7 8 5 2" xfId="51204"/>
    <cellStyle name="Normal 3 4 7 8 6" xfId="42348"/>
    <cellStyle name="Normal 3 4 7 9" xfId="12442"/>
    <cellStyle name="Normal 3 4 7 9 2" xfId="12443"/>
    <cellStyle name="Normal 3 4 7 9 2 2" xfId="12444"/>
    <cellStyle name="Normal 3 4 7 9 2 2 2" xfId="28775"/>
    <cellStyle name="Normal 3 4 7 9 2 2 2 2" xfId="58687"/>
    <cellStyle name="Normal 3 4 7 9 2 2 3" xfId="42358"/>
    <cellStyle name="Normal 3 4 7 9 2 3" xfId="21297"/>
    <cellStyle name="Normal 3 4 7 9 2 3 2" xfId="51209"/>
    <cellStyle name="Normal 3 4 7 9 2 4" xfId="42357"/>
    <cellStyle name="Normal 3 4 7 9 3" xfId="12445"/>
    <cellStyle name="Normal 3 4 7 9 3 2" xfId="28774"/>
    <cellStyle name="Normal 3 4 7 9 3 2 2" xfId="58686"/>
    <cellStyle name="Normal 3 4 7 9 3 3" xfId="42359"/>
    <cellStyle name="Normal 3 4 7 9 4" xfId="21296"/>
    <cellStyle name="Normal 3 4 7 9 4 2" xfId="51208"/>
    <cellStyle name="Normal 3 4 7 9 5" xfId="42356"/>
    <cellStyle name="Normal 3 4 8" xfId="342"/>
    <cellStyle name="Normal 3 4 8 2" xfId="12446"/>
    <cellStyle name="Normal 3 4 8 2 2" xfId="12447"/>
    <cellStyle name="Normal 3 4 8 2 2 2" xfId="12448"/>
    <cellStyle name="Normal 3 4 8 2 2 2 2" xfId="12449"/>
    <cellStyle name="Normal 3 4 8 2 2 2 2 2" xfId="28778"/>
    <cellStyle name="Normal 3 4 8 2 2 2 2 2 2" xfId="58690"/>
    <cellStyle name="Normal 3 4 8 2 2 2 2 3" xfId="42363"/>
    <cellStyle name="Normal 3 4 8 2 2 2 3" xfId="21300"/>
    <cellStyle name="Normal 3 4 8 2 2 2 3 2" xfId="51212"/>
    <cellStyle name="Normal 3 4 8 2 2 2 4" xfId="42362"/>
    <cellStyle name="Normal 3 4 8 2 2 3" xfId="12450"/>
    <cellStyle name="Normal 3 4 8 2 2 3 2" xfId="28777"/>
    <cellStyle name="Normal 3 4 8 2 2 3 2 2" xfId="58689"/>
    <cellStyle name="Normal 3 4 8 2 2 3 3" xfId="42364"/>
    <cellStyle name="Normal 3 4 8 2 2 4" xfId="21299"/>
    <cellStyle name="Normal 3 4 8 2 2 4 2" xfId="51211"/>
    <cellStyle name="Normal 3 4 8 2 2 5" xfId="42361"/>
    <cellStyle name="Normal 3 4 8 2 3" xfId="12451"/>
    <cellStyle name="Normal 3 4 8 2 3 2" xfId="12452"/>
    <cellStyle name="Normal 3 4 8 2 3 2 2" xfId="28779"/>
    <cellStyle name="Normal 3 4 8 2 3 2 2 2" xfId="58691"/>
    <cellStyle name="Normal 3 4 8 2 3 2 3" xfId="42366"/>
    <cellStyle name="Normal 3 4 8 2 3 3" xfId="21301"/>
    <cellStyle name="Normal 3 4 8 2 3 3 2" xfId="51213"/>
    <cellStyle name="Normal 3 4 8 2 3 4" xfId="42365"/>
    <cellStyle name="Normal 3 4 8 2 4" xfId="12453"/>
    <cellStyle name="Normal 3 4 8 2 4 2" xfId="28776"/>
    <cellStyle name="Normal 3 4 8 2 4 2 2" xfId="58688"/>
    <cellStyle name="Normal 3 4 8 2 4 3" xfId="42367"/>
    <cellStyle name="Normal 3 4 8 2 5" xfId="21298"/>
    <cellStyle name="Normal 3 4 8 2 5 2" xfId="51210"/>
    <cellStyle name="Normal 3 4 8 2 6" xfId="42360"/>
    <cellStyle name="Normal 3 4 8 3" xfId="12454"/>
    <cellStyle name="Normal 3 4 8 3 2" xfId="12455"/>
    <cellStyle name="Normal 3 4 8 3 2 2" xfId="12456"/>
    <cellStyle name="Normal 3 4 8 3 2 2 2" xfId="12457"/>
    <cellStyle name="Normal 3 4 8 3 2 2 2 2" xfId="28782"/>
    <cellStyle name="Normal 3 4 8 3 2 2 2 2 2" xfId="58694"/>
    <cellStyle name="Normal 3 4 8 3 2 2 2 3" xfId="42371"/>
    <cellStyle name="Normal 3 4 8 3 2 2 3" xfId="21304"/>
    <cellStyle name="Normal 3 4 8 3 2 2 3 2" xfId="51216"/>
    <cellStyle name="Normal 3 4 8 3 2 2 4" xfId="42370"/>
    <cellStyle name="Normal 3 4 8 3 2 3" xfId="12458"/>
    <cellStyle name="Normal 3 4 8 3 2 3 2" xfId="28781"/>
    <cellStyle name="Normal 3 4 8 3 2 3 2 2" xfId="58693"/>
    <cellStyle name="Normal 3 4 8 3 2 3 3" xfId="42372"/>
    <cellStyle name="Normal 3 4 8 3 2 4" xfId="21303"/>
    <cellStyle name="Normal 3 4 8 3 2 4 2" xfId="51215"/>
    <cellStyle name="Normal 3 4 8 3 2 5" xfId="42369"/>
    <cellStyle name="Normal 3 4 8 3 3" xfId="12459"/>
    <cellStyle name="Normal 3 4 8 3 3 2" xfId="12460"/>
    <cellStyle name="Normal 3 4 8 3 3 2 2" xfId="28783"/>
    <cellStyle name="Normal 3 4 8 3 3 2 2 2" xfId="58695"/>
    <cellStyle name="Normal 3 4 8 3 3 2 3" xfId="42374"/>
    <cellStyle name="Normal 3 4 8 3 3 3" xfId="21305"/>
    <cellStyle name="Normal 3 4 8 3 3 3 2" xfId="51217"/>
    <cellStyle name="Normal 3 4 8 3 3 4" xfId="42373"/>
    <cellStyle name="Normal 3 4 8 3 4" xfId="12461"/>
    <cellStyle name="Normal 3 4 8 3 4 2" xfId="28780"/>
    <cellStyle name="Normal 3 4 8 3 4 2 2" xfId="58692"/>
    <cellStyle name="Normal 3 4 8 3 4 3" xfId="42375"/>
    <cellStyle name="Normal 3 4 8 3 5" xfId="21302"/>
    <cellStyle name="Normal 3 4 8 3 5 2" xfId="51214"/>
    <cellStyle name="Normal 3 4 8 3 6" xfId="42368"/>
    <cellStyle name="Normal 3 4 8 4" xfId="12462"/>
    <cellStyle name="Normal 3 4 8 4 2" xfId="12463"/>
    <cellStyle name="Normal 3 4 8 4 2 2" xfId="12464"/>
    <cellStyle name="Normal 3 4 8 4 2 2 2" xfId="28785"/>
    <cellStyle name="Normal 3 4 8 4 2 2 2 2" xfId="58697"/>
    <cellStyle name="Normal 3 4 8 4 2 2 3" xfId="42378"/>
    <cellStyle name="Normal 3 4 8 4 2 3" xfId="21307"/>
    <cellStyle name="Normal 3 4 8 4 2 3 2" xfId="51219"/>
    <cellStyle name="Normal 3 4 8 4 2 4" xfId="42377"/>
    <cellStyle name="Normal 3 4 8 4 3" xfId="12465"/>
    <cellStyle name="Normal 3 4 8 4 3 2" xfId="28784"/>
    <cellStyle name="Normal 3 4 8 4 3 2 2" xfId="58696"/>
    <cellStyle name="Normal 3 4 8 4 3 3" xfId="42379"/>
    <cellStyle name="Normal 3 4 8 4 4" xfId="21306"/>
    <cellStyle name="Normal 3 4 8 4 4 2" xfId="51218"/>
    <cellStyle name="Normal 3 4 8 4 5" xfId="42376"/>
    <cellStyle name="Normal 3 4 8 5" xfId="12466"/>
    <cellStyle name="Normal 3 4 8 5 2" xfId="12467"/>
    <cellStyle name="Normal 3 4 8 5 2 2" xfId="28786"/>
    <cellStyle name="Normal 3 4 8 5 2 2 2" xfId="58698"/>
    <cellStyle name="Normal 3 4 8 5 2 3" xfId="42381"/>
    <cellStyle name="Normal 3 4 8 5 3" xfId="21308"/>
    <cellStyle name="Normal 3 4 8 5 3 2" xfId="51220"/>
    <cellStyle name="Normal 3 4 8 5 4" xfId="42380"/>
    <cellStyle name="Normal 3 4 8 6" xfId="12468"/>
    <cellStyle name="Normal 3 4 8 6 2" xfId="22806"/>
    <cellStyle name="Normal 3 4 8 6 2 2" xfId="52718"/>
    <cellStyle name="Normal 3 4 8 6 3" xfId="42382"/>
    <cellStyle name="Normal 3 4 8 7" xfId="15328"/>
    <cellStyle name="Normal 3 4 8 7 2" xfId="45240"/>
    <cellStyle name="Normal 3 4 8 8" xfId="30284"/>
    <cellStyle name="Normal 3 4 9" xfId="218"/>
    <cellStyle name="Normal 3 4 9 2" xfId="12469"/>
    <cellStyle name="Normal 3 4 9 2 2" xfId="12470"/>
    <cellStyle name="Normal 3 4 9 2 2 2" xfId="12471"/>
    <cellStyle name="Normal 3 4 9 2 2 2 2" xfId="12472"/>
    <cellStyle name="Normal 3 4 9 2 2 2 2 2" xfId="28789"/>
    <cellStyle name="Normal 3 4 9 2 2 2 2 2 2" xfId="58701"/>
    <cellStyle name="Normal 3 4 9 2 2 2 2 3" xfId="42386"/>
    <cellStyle name="Normal 3 4 9 2 2 2 3" xfId="21311"/>
    <cellStyle name="Normal 3 4 9 2 2 2 3 2" xfId="51223"/>
    <cellStyle name="Normal 3 4 9 2 2 2 4" xfId="42385"/>
    <cellStyle name="Normal 3 4 9 2 2 3" xfId="12473"/>
    <cellStyle name="Normal 3 4 9 2 2 3 2" xfId="28788"/>
    <cellStyle name="Normal 3 4 9 2 2 3 2 2" xfId="58700"/>
    <cellStyle name="Normal 3 4 9 2 2 3 3" xfId="42387"/>
    <cellStyle name="Normal 3 4 9 2 2 4" xfId="21310"/>
    <cellStyle name="Normal 3 4 9 2 2 4 2" xfId="51222"/>
    <cellStyle name="Normal 3 4 9 2 2 5" xfId="42384"/>
    <cellStyle name="Normal 3 4 9 2 3" xfId="12474"/>
    <cellStyle name="Normal 3 4 9 2 3 2" xfId="12475"/>
    <cellStyle name="Normal 3 4 9 2 3 2 2" xfId="28790"/>
    <cellStyle name="Normal 3 4 9 2 3 2 2 2" xfId="58702"/>
    <cellStyle name="Normal 3 4 9 2 3 2 3" xfId="42389"/>
    <cellStyle name="Normal 3 4 9 2 3 3" xfId="21312"/>
    <cellStyle name="Normal 3 4 9 2 3 3 2" xfId="51224"/>
    <cellStyle name="Normal 3 4 9 2 3 4" xfId="42388"/>
    <cellStyle name="Normal 3 4 9 2 4" xfId="12476"/>
    <cellStyle name="Normal 3 4 9 2 4 2" xfId="28787"/>
    <cellStyle name="Normal 3 4 9 2 4 2 2" xfId="58699"/>
    <cellStyle name="Normal 3 4 9 2 4 3" xfId="42390"/>
    <cellStyle name="Normal 3 4 9 2 5" xfId="21309"/>
    <cellStyle name="Normal 3 4 9 2 5 2" xfId="51221"/>
    <cellStyle name="Normal 3 4 9 2 6" xfId="42383"/>
    <cellStyle name="Normal 3 4 9 3" xfId="12477"/>
    <cellStyle name="Normal 3 4 9 3 2" xfId="12478"/>
    <cellStyle name="Normal 3 4 9 3 2 2" xfId="12479"/>
    <cellStyle name="Normal 3 4 9 3 2 2 2" xfId="12480"/>
    <cellStyle name="Normal 3 4 9 3 2 2 2 2" xfId="28793"/>
    <cellStyle name="Normal 3 4 9 3 2 2 2 2 2" xfId="58705"/>
    <cellStyle name="Normal 3 4 9 3 2 2 2 3" xfId="42394"/>
    <cellStyle name="Normal 3 4 9 3 2 2 3" xfId="21315"/>
    <cellStyle name="Normal 3 4 9 3 2 2 3 2" xfId="51227"/>
    <cellStyle name="Normal 3 4 9 3 2 2 4" xfId="42393"/>
    <cellStyle name="Normal 3 4 9 3 2 3" xfId="12481"/>
    <cellStyle name="Normal 3 4 9 3 2 3 2" xfId="28792"/>
    <cellStyle name="Normal 3 4 9 3 2 3 2 2" xfId="58704"/>
    <cellStyle name="Normal 3 4 9 3 2 3 3" xfId="42395"/>
    <cellStyle name="Normal 3 4 9 3 2 4" xfId="21314"/>
    <cellStyle name="Normal 3 4 9 3 2 4 2" xfId="51226"/>
    <cellStyle name="Normal 3 4 9 3 2 5" xfId="42392"/>
    <cellStyle name="Normal 3 4 9 3 3" xfId="12482"/>
    <cellStyle name="Normal 3 4 9 3 3 2" xfId="12483"/>
    <cellStyle name="Normal 3 4 9 3 3 2 2" xfId="28794"/>
    <cellStyle name="Normal 3 4 9 3 3 2 2 2" xfId="58706"/>
    <cellStyle name="Normal 3 4 9 3 3 2 3" xfId="42397"/>
    <cellStyle name="Normal 3 4 9 3 3 3" xfId="21316"/>
    <cellStyle name="Normal 3 4 9 3 3 3 2" xfId="51228"/>
    <cellStyle name="Normal 3 4 9 3 3 4" xfId="42396"/>
    <cellStyle name="Normal 3 4 9 3 4" xfId="12484"/>
    <cellStyle name="Normal 3 4 9 3 4 2" xfId="28791"/>
    <cellStyle name="Normal 3 4 9 3 4 2 2" xfId="58703"/>
    <cellStyle name="Normal 3 4 9 3 4 3" xfId="42398"/>
    <cellStyle name="Normal 3 4 9 3 5" xfId="21313"/>
    <cellStyle name="Normal 3 4 9 3 5 2" xfId="51225"/>
    <cellStyle name="Normal 3 4 9 3 6" xfId="42391"/>
    <cellStyle name="Normal 3 4 9 4" xfId="12485"/>
    <cellStyle name="Normal 3 4 9 4 2" xfId="12486"/>
    <cellStyle name="Normal 3 4 9 4 2 2" xfId="12487"/>
    <cellStyle name="Normal 3 4 9 4 2 2 2" xfId="28796"/>
    <cellStyle name="Normal 3 4 9 4 2 2 2 2" xfId="58708"/>
    <cellStyle name="Normal 3 4 9 4 2 2 3" xfId="42401"/>
    <cellStyle name="Normal 3 4 9 4 2 3" xfId="21318"/>
    <cellStyle name="Normal 3 4 9 4 2 3 2" xfId="51230"/>
    <cellStyle name="Normal 3 4 9 4 2 4" xfId="42400"/>
    <cellStyle name="Normal 3 4 9 4 3" xfId="12488"/>
    <cellStyle name="Normal 3 4 9 4 3 2" xfId="28795"/>
    <cellStyle name="Normal 3 4 9 4 3 2 2" xfId="58707"/>
    <cellStyle name="Normal 3 4 9 4 3 3" xfId="42402"/>
    <cellStyle name="Normal 3 4 9 4 4" xfId="21317"/>
    <cellStyle name="Normal 3 4 9 4 4 2" xfId="51229"/>
    <cellStyle name="Normal 3 4 9 4 5" xfId="42399"/>
    <cellStyle name="Normal 3 4 9 5" xfId="12489"/>
    <cellStyle name="Normal 3 4 9 5 2" xfId="12490"/>
    <cellStyle name="Normal 3 4 9 5 2 2" xfId="28797"/>
    <cellStyle name="Normal 3 4 9 5 2 2 2" xfId="58709"/>
    <cellStyle name="Normal 3 4 9 5 2 3" xfId="42404"/>
    <cellStyle name="Normal 3 4 9 5 3" xfId="21319"/>
    <cellStyle name="Normal 3 4 9 5 3 2" xfId="51231"/>
    <cellStyle name="Normal 3 4 9 5 4" xfId="42403"/>
    <cellStyle name="Normal 3 4 9 6" xfId="12491"/>
    <cellStyle name="Normal 3 4 9 6 2" xfId="22682"/>
    <cellStyle name="Normal 3 4 9 6 2 2" xfId="52594"/>
    <cellStyle name="Normal 3 4 9 6 3" xfId="42405"/>
    <cellStyle name="Normal 3 4 9 7" xfId="15204"/>
    <cellStyle name="Normal 3 4 9 7 2" xfId="45116"/>
    <cellStyle name="Normal 3 4 9 8" xfId="30160"/>
    <cellStyle name="Normal 3 5" xfId="71"/>
    <cellStyle name="Normal 3 5 10" xfId="12492"/>
    <cellStyle name="Normal 3 5 10 2" xfId="12493"/>
    <cellStyle name="Normal 3 5 10 2 2" xfId="12494"/>
    <cellStyle name="Normal 3 5 10 2 2 2" xfId="12495"/>
    <cellStyle name="Normal 3 5 10 2 2 2 2" xfId="28800"/>
    <cellStyle name="Normal 3 5 10 2 2 2 2 2" xfId="58712"/>
    <cellStyle name="Normal 3 5 10 2 2 2 3" xfId="42409"/>
    <cellStyle name="Normal 3 5 10 2 2 3" xfId="21322"/>
    <cellStyle name="Normal 3 5 10 2 2 3 2" xfId="51234"/>
    <cellStyle name="Normal 3 5 10 2 2 4" xfId="42408"/>
    <cellStyle name="Normal 3 5 10 2 3" xfId="12496"/>
    <cellStyle name="Normal 3 5 10 2 3 2" xfId="28799"/>
    <cellStyle name="Normal 3 5 10 2 3 2 2" xfId="58711"/>
    <cellStyle name="Normal 3 5 10 2 3 3" xfId="42410"/>
    <cellStyle name="Normal 3 5 10 2 4" xfId="21321"/>
    <cellStyle name="Normal 3 5 10 2 4 2" xfId="51233"/>
    <cellStyle name="Normal 3 5 10 2 5" xfId="42407"/>
    <cellStyle name="Normal 3 5 10 3" xfId="12497"/>
    <cellStyle name="Normal 3 5 10 3 2" xfId="12498"/>
    <cellStyle name="Normal 3 5 10 3 2 2" xfId="28801"/>
    <cellStyle name="Normal 3 5 10 3 2 2 2" xfId="58713"/>
    <cellStyle name="Normal 3 5 10 3 2 3" xfId="42412"/>
    <cellStyle name="Normal 3 5 10 3 3" xfId="21323"/>
    <cellStyle name="Normal 3 5 10 3 3 2" xfId="51235"/>
    <cellStyle name="Normal 3 5 10 3 4" xfId="42411"/>
    <cellStyle name="Normal 3 5 10 4" xfId="12499"/>
    <cellStyle name="Normal 3 5 10 4 2" xfId="28798"/>
    <cellStyle name="Normal 3 5 10 4 2 2" xfId="58710"/>
    <cellStyle name="Normal 3 5 10 4 3" xfId="42413"/>
    <cellStyle name="Normal 3 5 10 5" xfId="21320"/>
    <cellStyle name="Normal 3 5 10 5 2" xfId="51232"/>
    <cellStyle name="Normal 3 5 10 6" xfId="42406"/>
    <cellStyle name="Normal 3 5 11" xfId="12500"/>
    <cellStyle name="Normal 3 5 11 2" xfId="12501"/>
    <cellStyle name="Normal 3 5 11 2 2" xfId="12502"/>
    <cellStyle name="Normal 3 5 11 2 2 2" xfId="12503"/>
    <cellStyle name="Normal 3 5 11 2 2 2 2" xfId="28804"/>
    <cellStyle name="Normal 3 5 11 2 2 2 2 2" xfId="58716"/>
    <cellStyle name="Normal 3 5 11 2 2 2 3" xfId="42417"/>
    <cellStyle name="Normal 3 5 11 2 2 3" xfId="21326"/>
    <cellStyle name="Normal 3 5 11 2 2 3 2" xfId="51238"/>
    <cellStyle name="Normal 3 5 11 2 2 4" xfId="42416"/>
    <cellStyle name="Normal 3 5 11 2 3" xfId="12504"/>
    <cellStyle name="Normal 3 5 11 2 3 2" xfId="28803"/>
    <cellStyle name="Normal 3 5 11 2 3 2 2" xfId="58715"/>
    <cellStyle name="Normal 3 5 11 2 3 3" xfId="42418"/>
    <cellStyle name="Normal 3 5 11 2 4" xfId="21325"/>
    <cellStyle name="Normal 3 5 11 2 4 2" xfId="51237"/>
    <cellStyle name="Normal 3 5 11 2 5" xfId="42415"/>
    <cellStyle name="Normal 3 5 11 3" xfId="12505"/>
    <cellStyle name="Normal 3 5 11 3 2" xfId="12506"/>
    <cellStyle name="Normal 3 5 11 3 2 2" xfId="28805"/>
    <cellStyle name="Normal 3 5 11 3 2 2 2" xfId="58717"/>
    <cellStyle name="Normal 3 5 11 3 2 3" xfId="42420"/>
    <cellStyle name="Normal 3 5 11 3 3" xfId="21327"/>
    <cellStyle name="Normal 3 5 11 3 3 2" xfId="51239"/>
    <cellStyle name="Normal 3 5 11 3 4" xfId="42419"/>
    <cellStyle name="Normal 3 5 11 4" xfId="12507"/>
    <cellStyle name="Normal 3 5 11 4 2" xfId="28802"/>
    <cellStyle name="Normal 3 5 11 4 2 2" xfId="58714"/>
    <cellStyle name="Normal 3 5 11 4 3" xfId="42421"/>
    <cellStyle name="Normal 3 5 11 5" xfId="21324"/>
    <cellStyle name="Normal 3 5 11 5 2" xfId="51236"/>
    <cellStyle name="Normal 3 5 11 6" xfId="42414"/>
    <cellStyle name="Normal 3 5 12" xfId="12508"/>
    <cellStyle name="Normal 3 5 12 2" xfId="12509"/>
    <cellStyle name="Normal 3 5 12 2 2" xfId="12510"/>
    <cellStyle name="Normal 3 5 12 2 2 2" xfId="28807"/>
    <cellStyle name="Normal 3 5 12 2 2 2 2" xfId="58719"/>
    <cellStyle name="Normal 3 5 12 2 2 3" xfId="42424"/>
    <cellStyle name="Normal 3 5 12 2 3" xfId="21329"/>
    <cellStyle name="Normal 3 5 12 2 3 2" xfId="51241"/>
    <cellStyle name="Normal 3 5 12 2 4" xfId="42423"/>
    <cellStyle name="Normal 3 5 12 3" xfId="12511"/>
    <cellStyle name="Normal 3 5 12 3 2" xfId="28806"/>
    <cellStyle name="Normal 3 5 12 3 2 2" xfId="58718"/>
    <cellStyle name="Normal 3 5 12 3 3" xfId="42425"/>
    <cellStyle name="Normal 3 5 12 4" xfId="21328"/>
    <cellStyle name="Normal 3 5 12 4 2" xfId="51240"/>
    <cellStyle name="Normal 3 5 12 5" xfId="42422"/>
    <cellStyle name="Normal 3 5 13" xfId="12512"/>
    <cellStyle name="Normal 3 5 13 2" xfId="12513"/>
    <cellStyle name="Normal 3 5 13 2 2" xfId="28808"/>
    <cellStyle name="Normal 3 5 13 2 2 2" xfId="58720"/>
    <cellStyle name="Normal 3 5 13 2 3" xfId="42427"/>
    <cellStyle name="Normal 3 5 13 3" xfId="21330"/>
    <cellStyle name="Normal 3 5 13 3 2" xfId="51242"/>
    <cellStyle name="Normal 3 5 13 4" xfId="42426"/>
    <cellStyle name="Normal 3 5 14" xfId="12514"/>
    <cellStyle name="Normal 3 5 14 2" xfId="22561"/>
    <cellStyle name="Normal 3 5 14 2 2" xfId="52473"/>
    <cellStyle name="Normal 3 5 14 3" xfId="42428"/>
    <cellStyle name="Normal 3 5 15" xfId="15083"/>
    <cellStyle name="Normal 3 5 15 2" xfId="44995"/>
    <cellStyle name="Normal 3 5 16" xfId="30039"/>
    <cellStyle name="Normal 3 5 17" xfId="59982"/>
    <cellStyle name="Normal 3 5 2" xfId="95"/>
    <cellStyle name="Normal 3 5 2 10" xfId="12515"/>
    <cellStyle name="Normal 3 5 2 10 2" xfId="12516"/>
    <cellStyle name="Normal 3 5 2 10 2 2" xfId="12517"/>
    <cellStyle name="Normal 3 5 2 10 2 2 2" xfId="12518"/>
    <cellStyle name="Normal 3 5 2 10 2 2 2 2" xfId="28811"/>
    <cellStyle name="Normal 3 5 2 10 2 2 2 2 2" xfId="58723"/>
    <cellStyle name="Normal 3 5 2 10 2 2 2 3" xfId="42432"/>
    <cellStyle name="Normal 3 5 2 10 2 2 3" xfId="21333"/>
    <cellStyle name="Normal 3 5 2 10 2 2 3 2" xfId="51245"/>
    <cellStyle name="Normal 3 5 2 10 2 2 4" xfId="42431"/>
    <cellStyle name="Normal 3 5 2 10 2 3" xfId="12519"/>
    <cellStyle name="Normal 3 5 2 10 2 3 2" xfId="28810"/>
    <cellStyle name="Normal 3 5 2 10 2 3 2 2" xfId="58722"/>
    <cellStyle name="Normal 3 5 2 10 2 3 3" xfId="42433"/>
    <cellStyle name="Normal 3 5 2 10 2 4" xfId="21332"/>
    <cellStyle name="Normal 3 5 2 10 2 4 2" xfId="51244"/>
    <cellStyle name="Normal 3 5 2 10 2 5" xfId="42430"/>
    <cellStyle name="Normal 3 5 2 10 3" xfId="12520"/>
    <cellStyle name="Normal 3 5 2 10 3 2" xfId="12521"/>
    <cellStyle name="Normal 3 5 2 10 3 2 2" xfId="28812"/>
    <cellStyle name="Normal 3 5 2 10 3 2 2 2" xfId="58724"/>
    <cellStyle name="Normal 3 5 2 10 3 2 3" xfId="42435"/>
    <cellStyle name="Normal 3 5 2 10 3 3" xfId="21334"/>
    <cellStyle name="Normal 3 5 2 10 3 3 2" xfId="51246"/>
    <cellStyle name="Normal 3 5 2 10 3 4" xfId="42434"/>
    <cellStyle name="Normal 3 5 2 10 4" xfId="12522"/>
    <cellStyle name="Normal 3 5 2 10 4 2" xfId="28809"/>
    <cellStyle name="Normal 3 5 2 10 4 2 2" xfId="58721"/>
    <cellStyle name="Normal 3 5 2 10 4 3" xfId="42436"/>
    <cellStyle name="Normal 3 5 2 10 5" xfId="21331"/>
    <cellStyle name="Normal 3 5 2 10 5 2" xfId="51243"/>
    <cellStyle name="Normal 3 5 2 10 6" xfId="42429"/>
    <cellStyle name="Normal 3 5 2 11" xfId="12523"/>
    <cellStyle name="Normal 3 5 2 11 2" xfId="12524"/>
    <cellStyle name="Normal 3 5 2 11 2 2" xfId="12525"/>
    <cellStyle name="Normal 3 5 2 11 2 2 2" xfId="28814"/>
    <cellStyle name="Normal 3 5 2 11 2 2 2 2" xfId="58726"/>
    <cellStyle name="Normal 3 5 2 11 2 2 3" xfId="42439"/>
    <cellStyle name="Normal 3 5 2 11 2 3" xfId="21336"/>
    <cellStyle name="Normal 3 5 2 11 2 3 2" xfId="51248"/>
    <cellStyle name="Normal 3 5 2 11 2 4" xfId="42438"/>
    <cellStyle name="Normal 3 5 2 11 3" xfId="12526"/>
    <cellStyle name="Normal 3 5 2 11 3 2" xfId="28813"/>
    <cellStyle name="Normal 3 5 2 11 3 2 2" xfId="58725"/>
    <cellStyle name="Normal 3 5 2 11 3 3" xfId="42440"/>
    <cellStyle name="Normal 3 5 2 11 4" xfId="21335"/>
    <cellStyle name="Normal 3 5 2 11 4 2" xfId="51247"/>
    <cellStyle name="Normal 3 5 2 11 5" xfId="42437"/>
    <cellStyle name="Normal 3 5 2 12" xfId="12527"/>
    <cellStyle name="Normal 3 5 2 12 2" xfId="12528"/>
    <cellStyle name="Normal 3 5 2 12 2 2" xfId="28815"/>
    <cellStyle name="Normal 3 5 2 12 2 2 2" xfId="58727"/>
    <cellStyle name="Normal 3 5 2 12 2 3" xfId="42442"/>
    <cellStyle name="Normal 3 5 2 12 3" xfId="21337"/>
    <cellStyle name="Normal 3 5 2 12 3 2" xfId="51249"/>
    <cellStyle name="Normal 3 5 2 12 4" xfId="42441"/>
    <cellStyle name="Normal 3 5 2 13" xfId="12529"/>
    <cellStyle name="Normal 3 5 2 13 2" xfId="22585"/>
    <cellStyle name="Normal 3 5 2 13 2 2" xfId="52497"/>
    <cellStyle name="Normal 3 5 2 13 3" xfId="42443"/>
    <cellStyle name="Normal 3 5 2 14" xfId="15107"/>
    <cellStyle name="Normal 3 5 2 14 2" xfId="45019"/>
    <cellStyle name="Normal 3 5 2 15" xfId="30063"/>
    <cellStyle name="Normal 3 5 2 16" xfId="59983"/>
    <cellStyle name="Normal 3 5 2 2" xfId="165"/>
    <cellStyle name="Normal 3 5 2 2 10" xfId="12530"/>
    <cellStyle name="Normal 3 5 2 2 10 2" xfId="12531"/>
    <cellStyle name="Normal 3 5 2 2 10 2 2" xfId="28816"/>
    <cellStyle name="Normal 3 5 2 2 10 2 2 2" xfId="58728"/>
    <cellStyle name="Normal 3 5 2 2 10 2 3" xfId="42445"/>
    <cellStyle name="Normal 3 5 2 2 10 3" xfId="21338"/>
    <cellStyle name="Normal 3 5 2 2 10 3 2" xfId="51250"/>
    <cellStyle name="Normal 3 5 2 2 10 4" xfId="42444"/>
    <cellStyle name="Normal 3 5 2 2 11" xfId="12532"/>
    <cellStyle name="Normal 3 5 2 2 11 2" xfId="22629"/>
    <cellStyle name="Normal 3 5 2 2 11 2 2" xfId="52541"/>
    <cellStyle name="Normal 3 5 2 2 11 3" xfId="42446"/>
    <cellStyle name="Normal 3 5 2 2 12" xfId="15151"/>
    <cellStyle name="Normal 3 5 2 2 12 2" xfId="45063"/>
    <cellStyle name="Normal 3 5 2 2 13" xfId="30107"/>
    <cellStyle name="Normal 3 5 2 2 14" xfId="60022"/>
    <cellStyle name="Normal 3 5 2 2 2" xfId="417"/>
    <cellStyle name="Normal 3 5 2 2 2 2" xfId="12533"/>
    <cellStyle name="Normal 3 5 2 2 2 2 2" xfId="12534"/>
    <cellStyle name="Normal 3 5 2 2 2 2 2 2" xfId="12535"/>
    <cellStyle name="Normal 3 5 2 2 2 2 2 2 2" xfId="12536"/>
    <cellStyle name="Normal 3 5 2 2 2 2 2 2 2 2" xfId="28819"/>
    <cellStyle name="Normal 3 5 2 2 2 2 2 2 2 2 2" xfId="58731"/>
    <cellStyle name="Normal 3 5 2 2 2 2 2 2 2 3" xfId="42450"/>
    <cellStyle name="Normal 3 5 2 2 2 2 2 2 3" xfId="21341"/>
    <cellStyle name="Normal 3 5 2 2 2 2 2 2 3 2" xfId="51253"/>
    <cellStyle name="Normal 3 5 2 2 2 2 2 2 4" xfId="42449"/>
    <cellStyle name="Normal 3 5 2 2 2 2 2 3" xfId="12537"/>
    <cellStyle name="Normal 3 5 2 2 2 2 2 3 2" xfId="28818"/>
    <cellStyle name="Normal 3 5 2 2 2 2 2 3 2 2" xfId="58730"/>
    <cellStyle name="Normal 3 5 2 2 2 2 2 3 3" xfId="42451"/>
    <cellStyle name="Normal 3 5 2 2 2 2 2 4" xfId="21340"/>
    <cellStyle name="Normal 3 5 2 2 2 2 2 4 2" xfId="51252"/>
    <cellStyle name="Normal 3 5 2 2 2 2 2 5" xfId="42448"/>
    <cellStyle name="Normal 3 5 2 2 2 2 3" xfId="12538"/>
    <cellStyle name="Normal 3 5 2 2 2 2 3 2" xfId="12539"/>
    <cellStyle name="Normal 3 5 2 2 2 2 3 2 2" xfId="28820"/>
    <cellStyle name="Normal 3 5 2 2 2 2 3 2 2 2" xfId="58732"/>
    <cellStyle name="Normal 3 5 2 2 2 2 3 2 3" xfId="42453"/>
    <cellStyle name="Normal 3 5 2 2 2 2 3 3" xfId="21342"/>
    <cellStyle name="Normal 3 5 2 2 2 2 3 3 2" xfId="51254"/>
    <cellStyle name="Normal 3 5 2 2 2 2 3 4" xfId="42452"/>
    <cellStyle name="Normal 3 5 2 2 2 2 4" xfId="12540"/>
    <cellStyle name="Normal 3 5 2 2 2 2 4 2" xfId="28817"/>
    <cellStyle name="Normal 3 5 2 2 2 2 4 2 2" xfId="58729"/>
    <cellStyle name="Normal 3 5 2 2 2 2 4 3" xfId="42454"/>
    <cellStyle name="Normal 3 5 2 2 2 2 5" xfId="21339"/>
    <cellStyle name="Normal 3 5 2 2 2 2 5 2" xfId="51251"/>
    <cellStyle name="Normal 3 5 2 2 2 2 6" xfId="42447"/>
    <cellStyle name="Normal 3 5 2 2 2 3" xfId="12541"/>
    <cellStyle name="Normal 3 5 2 2 2 3 2" xfId="12542"/>
    <cellStyle name="Normal 3 5 2 2 2 3 2 2" xfId="12543"/>
    <cellStyle name="Normal 3 5 2 2 2 3 2 2 2" xfId="12544"/>
    <cellStyle name="Normal 3 5 2 2 2 3 2 2 2 2" xfId="28823"/>
    <cellStyle name="Normal 3 5 2 2 2 3 2 2 2 2 2" xfId="58735"/>
    <cellStyle name="Normal 3 5 2 2 2 3 2 2 2 3" xfId="42458"/>
    <cellStyle name="Normal 3 5 2 2 2 3 2 2 3" xfId="21345"/>
    <cellStyle name="Normal 3 5 2 2 2 3 2 2 3 2" xfId="51257"/>
    <cellStyle name="Normal 3 5 2 2 2 3 2 2 4" xfId="42457"/>
    <cellStyle name="Normal 3 5 2 2 2 3 2 3" xfId="12545"/>
    <cellStyle name="Normal 3 5 2 2 2 3 2 3 2" xfId="28822"/>
    <cellStyle name="Normal 3 5 2 2 2 3 2 3 2 2" xfId="58734"/>
    <cellStyle name="Normal 3 5 2 2 2 3 2 3 3" xfId="42459"/>
    <cellStyle name="Normal 3 5 2 2 2 3 2 4" xfId="21344"/>
    <cellStyle name="Normal 3 5 2 2 2 3 2 4 2" xfId="51256"/>
    <cellStyle name="Normal 3 5 2 2 2 3 2 5" xfId="42456"/>
    <cellStyle name="Normal 3 5 2 2 2 3 3" xfId="12546"/>
    <cellStyle name="Normal 3 5 2 2 2 3 3 2" xfId="12547"/>
    <cellStyle name="Normal 3 5 2 2 2 3 3 2 2" xfId="28824"/>
    <cellStyle name="Normal 3 5 2 2 2 3 3 2 2 2" xfId="58736"/>
    <cellStyle name="Normal 3 5 2 2 2 3 3 2 3" xfId="42461"/>
    <cellStyle name="Normal 3 5 2 2 2 3 3 3" xfId="21346"/>
    <cellStyle name="Normal 3 5 2 2 2 3 3 3 2" xfId="51258"/>
    <cellStyle name="Normal 3 5 2 2 2 3 3 4" xfId="42460"/>
    <cellStyle name="Normal 3 5 2 2 2 3 4" xfId="12548"/>
    <cellStyle name="Normal 3 5 2 2 2 3 4 2" xfId="28821"/>
    <cellStyle name="Normal 3 5 2 2 2 3 4 2 2" xfId="58733"/>
    <cellStyle name="Normal 3 5 2 2 2 3 4 3" xfId="42462"/>
    <cellStyle name="Normal 3 5 2 2 2 3 5" xfId="21343"/>
    <cellStyle name="Normal 3 5 2 2 2 3 5 2" xfId="51255"/>
    <cellStyle name="Normal 3 5 2 2 2 3 6" xfId="42455"/>
    <cellStyle name="Normal 3 5 2 2 2 4" xfId="12549"/>
    <cellStyle name="Normal 3 5 2 2 2 4 2" xfId="12550"/>
    <cellStyle name="Normal 3 5 2 2 2 4 2 2" xfId="12551"/>
    <cellStyle name="Normal 3 5 2 2 2 4 2 2 2" xfId="28826"/>
    <cellStyle name="Normal 3 5 2 2 2 4 2 2 2 2" xfId="58738"/>
    <cellStyle name="Normal 3 5 2 2 2 4 2 2 3" xfId="42465"/>
    <cellStyle name="Normal 3 5 2 2 2 4 2 3" xfId="21348"/>
    <cellStyle name="Normal 3 5 2 2 2 4 2 3 2" xfId="51260"/>
    <cellStyle name="Normal 3 5 2 2 2 4 2 4" xfId="42464"/>
    <cellStyle name="Normal 3 5 2 2 2 4 3" xfId="12552"/>
    <cellStyle name="Normal 3 5 2 2 2 4 3 2" xfId="28825"/>
    <cellStyle name="Normal 3 5 2 2 2 4 3 2 2" xfId="58737"/>
    <cellStyle name="Normal 3 5 2 2 2 4 3 3" xfId="42466"/>
    <cellStyle name="Normal 3 5 2 2 2 4 4" xfId="21347"/>
    <cellStyle name="Normal 3 5 2 2 2 4 4 2" xfId="51259"/>
    <cellStyle name="Normal 3 5 2 2 2 4 5" xfId="42463"/>
    <cellStyle name="Normal 3 5 2 2 2 5" xfId="12553"/>
    <cellStyle name="Normal 3 5 2 2 2 5 2" xfId="12554"/>
    <cellStyle name="Normal 3 5 2 2 2 5 2 2" xfId="28827"/>
    <cellStyle name="Normal 3 5 2 2 2 5 2 2 2" xfId="58739"/>
    <cellStyle name="Normal 3 5 2 2 2 5 2 3" xfId="42468"/>
    <cellStyle name="Normal 3 5 2 2 2 5 3" xfId="21349"/>
    <cellStyle name="Normal 3 5 2 2 2 5 3 2" xfId="51261"/>
    <cellStyle name="Normal 3 5 2 2 2 5 4" xfId="42467"/>
    <cellStyle name="Normal 3 5 2 2 2 6" xfId="12555"/>
    <cellStyle name="Normal 3 5 2 2 2 6 2" xfId="22880"/>
    <cellStyle name="Normal 3 5 2 2 2 6 2 2" xfId="52792"/>
    <cellStyle name="Normal 3 5 2 2 2 6 3" xfId="42469"/>
    <cellStyle name="Normal 3 5 2 2 2 7" xfId="15402"/>
    <cellStyle name="Normal 3 5 2 2 2 7 2" xfId="45314"/>
    <cellStyle name="Normal 3 5 2 2 2 8" xfId="30358"/>
    <cellStyle name="Normal 3 5 2 2 3" xfId="296"/>
    <cellStyle name="Normal 3 5 2 2 3 2" xfId="12556"/>
    <cellStyle name="Normal 3 5 2 2 3 2 2" xfId="12557"/>
    <cellStyle name="Normal 3 5 2 2 3 2 2 2" xfId="12558"/>
    <cellStyle name="Normal 3 5 2 2 3 2 2 2 2" xfId="12559"/>
    <cellStyle name="Normal 3 5 2 2 3 2 2 2 2 2" xfId="28830"/>
    <cellStyle name="Normal 3 5 2 2 3 2 2 2 2 2 2" xfId="58742"/>
    <cellStyle name="Normal 3 5 2 2 3 2 2 2 2 3" xfId="42473"/>
    <cellStyle name="Normal 3 5 2 2 3 2 2 2 3" xfId="21352"/>
    <cellStyle name="Normal 3 5 2 2 3 2 2 2 3 2" xfId="51264"/>
    <cellStyle name="Normal 3 5 2 2 3 2 2 2 4" xfId="42472"/>
    <cellStyle name="Normal 3 5 2 2 3 2 2 3" xfId="12560"/>
    <cellStyle name="Normal 3 5 2 2 3 2 2 3 2" xfId="28829"/>
    <cellStyle name="Normal 3 5 2 2 3 2 2 3 2 2" xfId="58741"/>
    <cellStyle name="Normal 3 5 2 2 3 2 2 3 3" xfId="42474"/>
    <cellStyle name="Normal 3 5 2 2 3 2 2 4" xfId="21351"/>
    <cellStyle name="Normal 3 5 2 2 3 2 2 4 2" xfId="51263"/>
    <cellStyle name="Normal 3 5 2 2 3 2 2 5" xfId="42471"/>
    <cellStyle name="Normal 3 5 2 2 3 2 3" xfId="12561"/>
    <cellStyle name="Normal 3 5 2 2 3 2 3 2" xfId="12562"/>
    <cellStyle name="Normal 3 5 2 2 3 2 3 2 2" xfId="28831"/>
    <cellStyle name="Normal 3 5 2 2 3 2 3 2 2 2" xfId="58743"/>
    <cellStyle name="Normal 3 5 2 2 3 2 3 2 3" xfId="42476"/>
    <cellStyle name="Normal 3 5 2 2 3 2 3 3" xfId="21353"/>
    <cellStyle name="Normal 3 5 2 2 3 2 3 3 2" xfId="51265"/>
    <cellStyle name="Normal 3 5 2 2 3 2 3 4" xfId="42475"/>
    <cellStyle name="Normal 3 5 2 2 3 2 4" xfId="12563"/>
    <cellStyle name="Normal 3 5 2 2 3 2 4 2" xfId="28828"/>
    <cellStyle name="Normal 3 5 2 2 3 2 4 2 2" xfId="58740"/>
    <cellStyle name="Normal 3 5 2 2 3 2 4 3" xfId="42477"/>
    <cellStyle name="Normal 3 5 2 2 3 2 5" xfId="21350"/>
    <cellStyle name="Normal 3 5 2 2 3 2 5 2" xfId="51262"/>
    <cellStyle name="Normal 3 5 2 2 3 2 6" xfId="42470"/>
    <cellStyle name="Normal 3 5 2 2 3 3" xfId="12564"/>
    <cellStyle name="Normal 3 5 2 2 3 3 2" xfId="12565"/>
    <cellStyle name="Normal 3 5 2 2 3 3 2 2" xfId="12566"/>
    <cellStyle name="Normal 3 5 2 2 3 3 2 2 2" xfId="12567"/>
    <cellStyle name="Normal 3 5 2 2 3 3 2 2 2 2" xfId="28834"/>
    <cellStyle name="Normal 3 5 2 2 3 3 2 2 2 2 2" xfId="58746"/>
    <cellStyle name="Normal 3 5 2 2 3 3 2 2 2 3" xfId="42481"/>
    <cellStyle name="Normal 3 5 2 2 3 3 2 2 3" xfId="21356"/>
    <cellStyle name="Normal 3 5 2 2 3 3 2 2 3 2" xfId="51268"/>
    <cellStyle name="Normal 3 5 2 2 3 3 2 2 4" xfId="42480"/>
    <cellStyle name="Normal 3 5 2 2 3 3 2 3" xfId="12568"/>
    <cellStyle name="Normal 3 5 2 2 3 3 2 3 2" xfId="28833"/>
    <cellStyle name="Normal 3 5 2 2 3 3 2 3 2 2" xfId="58745"/>
    <cellStyle name="Normal 3 5 2 2 3 3 2 3 3" xfId="42482"/>
    <cellStyle name="Normal 3 5 2 2 3 3 2 4" xfId="21355"/>
    <cellStyle name="Normal 3 5 2 2 3 3 2 4 2" xfId="51267"/>
    <cellStyle name="Normal 3 5 2 2 3 3 2 5" xfId="42479"/>
    <cellStyle name="Normal 3 5 2 2 3 3 3" xfId="12569"/>
    <cellStyle name="Normal 3 5 2 2 3 3 3 2" xfId="12570"/>
    <cellStyle name="Normal 3 5 2 2 3 3 3 2 2" xfId="28835"/>
    <cellStyle name="Normal 3 5 2 2 3 3 3 2 2 2" xfId="58747"/>
    <cellStyle name="Normal 3 5 2 2 3 3 3 2 3" xfId="42484"/>
    <cellStyle name="Normal 3 5 2 2 3 3 3 3" xfId="21357"/>
    <cellStyle name="Normal 3 5 2 2 3 3 3 3 2" xfId="51269"/>
    <cellStyle name="Normal 3 5 2 2 3 3 3 4" xfId="42483"/>
    <cellStyle name="Normal 3 5 2 2 3 3 4" xfId="12571"/>
    <cellStyle name="Normal 3 5 2 2 3 3 4 2" xfId="28832"/>
    <cellStyle name="Normal 3 5 2 2 3 3 4 2 2" xfId="58744"/>
    <cellStyle name="Normal 3 5 2 2 3 3 4 3" xfId="42485"/>
    <cellStyle name="Normal 3 5 2 2 3 3 5" xfId="21354"/>
    <cellStyle name="Normal 3 5 2 2 3 3 5 2" xfId="51266"/>
    <cellStyle name="Normal 3 5 2 2 3 3 6" xfId="42478"/>
    <cellStyle name="Normal 3 5 2 2 3 4" xfId="12572"/>
    <cellStyle name="Normal 3 5 2 2 3 4 2" xfId="12573"/>
    <cellStyle name="Normal 3 5 2 2 3 4 2 2" xfId="12574"/>
    <cellStyle name="Normal 3 5 2 2 3 4 2 2 2" xfId="28837"/>
    <cellStyle name="Normal 3 5 2 2 3 4 2 2 2 2" xfId="58749"/>
    <cellStyle name="Normal 3 5 2 2 3 4 2 2 3" xfId="42488"/>
    <cellStyle name="Normal 3 5 2 2 3 4 2 3" xfId="21359"/>
    <cellStyle name="Normal 3 5 2 2 3 4 2 3 2" xfId="51271"/>
    <cellStyle name="Normal 3 5 2 2 3 4 2 4" xfId="42487"/>
    <cellStyle name="Normal 3 5 2 2 3 4 3" xfId="12575"/>
    <cellStyle name="Normal 3 5 2 2 3 4 3 2" xfId="28836"/>
    <cellStyle name="Normal 3 5 2 2 3 4 3 2 2" xfId="58748"/>
    <cellStyle name="Normal 3 5 2 2 3 4 3 3" xfId="42489"/>
    <cellStyle name="Normal 3 5 2 2 3 4 4" xfId="21358"/>
    <cellStyle name="Normal 3 5 2 2 3 4 4 2" xfId="51270"/>
    <cellStyle name="Normal 3 5 2 2 3 4 5" xfId="42486"/>
    <cellStyle name="Normal 3 5 2 2 3 5" xfId="12576"/>
    <cellStyle name="Normal 3 5 2 2 3 5 2" xfId="12577"/>
    <cellStyle name="Normal 3 5 2 2 3 5 2 2" xfId="28838"/>
    <cellStyle name="Normal 3 5 2 2 3 5 2 2 2" xfId="58750"/>
    <cellStyle name="Normal 3 5 2 2 3 5 2 3" xfId="42491"/>
    <cellStyle name="Normal 3 5 2 2 3 5 3" xfId="21360"/>
    <cellStyle name="Normal 3 5 2 2 3 5 3 2" xfId="51272"/>
    <cellStyle name="Normal 3 5 2 2 3 5 4" xfId="42490"/>
    <cellStyle name="Normal 3 5 2 2 3 6" xfId="12578"/>
    <cellStyle name="Normal 3 5 2 2 3 6 2" xfId="22760"/>
    <cellStyle name="Normal 3 5 2 2 3 6 2 2" xfId="52672"/>
    <cellStyle name="Normal 3 5 2 2 3 6 3" xfId="42492"/>
    <cellStyle name="Normal 3 5 2 2 3 7" xfId="15282"/>
    <cellStyle name="Normal 3 5 2 2 3 7 2" xfId="45194"/>
    <cellStyle name="Normal 3 5 2 2 3 8" xfId="30238"/>
    <cellStyle name="Normal 3 5 2 2 4" xfId="542"/>
    <cellStyle name="Normal 3 5 2 2 4 2" xfId="12579"/>
    <cellStyle name="Normal 3 5 2 2 4 2 2" xfId="12580"/>
    <cellStyle name="Normal 3 5 2 2 4 2 2 2" xfId="12581"/>
    <cellStyle name="Normal 3 5 2 2 4 2 2 2 2" xfId="12582"/>
    <cellStyle name="Normal 3 5 2 2 4 2 2 2 2 2" xfId="28841"/>
    <cellStyle name="Normal 3 5 2 2 4 2 2 2 2 2 2" xfId="58753"/>
    <cellStyle name="Normal 3 5 2 2 4 2 2 2 2 3" xfId="42496"/>
    <cellStyle name="Normal 3 5 2 2 4 2 2 2 3" xfId="21363"/>
    <cellStyle name="Normal 3 5 2 2 4 2 2 2 3 2" xfId="51275"/>
    <cellStyle name="Normal 3 5 2 2 4 2 2 2 4" xfId="42495"/>
    <cellStyle name="Normal 3 5 2 2 4 2 2 3" xfId="12583"/>
    <cellStyle name="Normal 3 5 2 2 4 2 2 3 2" xfId="28840"/>
    <cellStyle name="Normal 3 5 2 2 4 2 2 3 2 2" xfId="58752"/>
    <cellStyle name="Normal 3 5 2 2 4 2 2 3 3" xfId="42497"/>
    <cellStyle name="Normal 3 5 2 2 4 2 2 4" xfId="21362"/>
    <cellStyle name="Normal 3 5 2 2 4 2 2 4 2" xfId="51274"/>
    <cellStyle name="Normal 3 5 2 2 4 2 2 5" xfId="42494"/>
    <cellStyle name="Normal 3 5 2 2 4 2 3" xfId="12584"/>
    <cellStyle name="Normal 3 5 2 2 4 2 3 2" xfId="12585"/>
    <cellStyle name="Normal 3 5 2 2 4 2 3 2 2" xfId="28842"/>
    <cellStyle name="Normal 3 5 2 2 4 2 3 2 2 2" xfId="58754"/>
    <cellStyle name="Normal 3 5 2 2 4 2 3 2 3" xfId="42499"/>
    <cellStyle name="Normal 3 5 2 2 4 2 3 3" xfId="21364"/>
    <cellStyle name="Normal 3 5 2 2 4 2 3 3 2" xfId="51276"/>
    <cellStyle name="Normal 3 5 2 2 4 2 3 4" xfId="42498"/>
    <cellStyle name="Normal 3 5 2 2 4 2 4" xfId="12586"/>
    <cellStyle name="Normal 3 5 2 2 4 2 4 2" xfId="28839"/>
    <cellStyle name="Normal 3 5 2 2 4 2 4 2 2" xfId="58751"/>
    <cellStyle name="Normal 3 5 2 2 4 2 4 3" xfId="42500"/>
    <cellStyle name="Normal 3 5 2 2 4 2 5" xfId="21361"/>
    <cellStyle name="Normal 3 5 2 2 4 2 5 2" xfId="51273"/>
    <cellStyle name="Normal 3 5 2 2 4 2 6" xfId="42493"/>
    <cellStyle name="Normal 3 5 2 2 4 3" xfId="12587"/>
    <cellStyle name="Normal 3 5 2 2 4 3 2" xfId="12588"/>
    <cellStyle name="Normal 3 5 2 2 4 3 2 2" xfId="12589"/>
    <cellStyle name="Normal 3 5 2 2 4 3 2 2 2" xfId="28844"/>
    <cellStyle name="Normal 3 5 2 2 4 3 2 2 2 2" xfId="58756"/>
    <cellStyle name="Normal 3 5 2 2 4 3 2 2 3" xfId="42503"/>
    <cellStyle name="Normal 3 5 2 2 4 3 2 3" xfId="21366"/>
    <cellStyle name="Normal 3 5 2 2 4 3 2 3 2" xfId="51278"/>
    <cellStyle name="Normal 3 5 2 2 4 3 2 4" xfId="42502"/>
    <cellStyle name="Normal 3 5 2 2 4 3 3" xfId="12590"/>
    <cellStyle name="Normal 3 5 2 2 4 3 3 2" xfId="28843"/>
    <cellStyle name="Normal 3 5 2 2 4 3 3 2 2" xfId="58755"/>
    <cellStyle name="Normal 3 5 2 2 4 3 3 3" xfId="42504"/>
    <cellStyle name="Normal 3 5 2 2 4 3 4" xfId="21365"/>
    <cellStyle name="Normal 3 5 2 2 4 3 4 2" xfId="51277"/>
    <cellStyle name="Normal 3 5 2 2 4 3 5" xfId="42501"/>
    <cellStyle name="Normal 3 5 2 2 4 4" xfId="12591"/>
    <cellStyle name="Normal 3 5 2 2 4 4 2" xfId="12592"/>
    <cellStyle name="Normal 3 5 2 2 4 4 2 2" xfId="28845"/>
    <cellStyle name="Normal 3 5 2 2 4 4 2 2 2" xfId="58757"/>
    <cellStyle name="Normal 3 5 2 2 4 4 2 3" xfId="42506"/>
    <cellStyle name="Normal 3 5 2 2 4 4 3" xfId="21367"/>
    <cellStyle name="Normal 3 5 2 2 4 4 3 2" xfId="51279"/>
    <cellStyle name="Normal 3 5 2 2 4 4 4" xfId="42505"/>
    <cellStyle name="Normal 3 5 2 2 4 5" xfId="12593"/>
    <cellStyle name="Normal 3 5 2 2 4 5 2" xfId="23005"/>
    <cellStyle name="Normal 3 5 2 2 4 5 2 2" xfId="52917"/>
    <cellStyle name="Normal 3 5 2 2 4 5 3" xfId="42507"/>
    <cellStyle name="Normal 3 5 2 2 4 6" xfId="15527"/>
    <cellStyle name="Normal 3 5 2 2 4 6 2" xfId="45439"/>
    <cellStyle name="Normal 3 5 2 2 4 7" xfId="30483"/>
    <cellStyle name="Normal 3 5 2 2 5" xfId="667"/>
    <cellStyle name="Normal 3 5 2 2 5 2" xfId="12594"/>
    <cellStyle name="Normal 3 5 2 2 5 2 2" xfId="12595"/>
    <cellStyle name="Normal 3 5 2 2 5 2 2 2" xfId="12596"/>
    <cellStyle name="Normal 3 5 2 2 5 2 2 2 2" xfId="12597"/>
    <cellStyle name="Normal 3 5 2 2 5 2 2 2 2 2" xfId="28848"/>
    <cellStyle name="Normal 3 5 2 2 5 2 2 2 2 2 2" xfId="58760"/>
    <cellStyle name="Normal 3 5 2 2 5 2 2 2 2 3" xfId="42511"/>
    <cellStyle name="Normal 3 5 2 2 5 2 2 2 3" xfId="21370"/>
    <cellStyle name="Normal 3 5 2 2 5 2 2 2 3 2" xfId="51282"/>
    <cellStyle name="Normal 3 5 2 2 5 2 2 2 4" xfId="42510"/>
    <cellStyle name="Normal 3 5 2 2 5 2 2 3" xfId="12598"/>
    <cellStyle name="Normal 3 5 2 2 5 2 2 3 2" xfId="28847"/>
    <cellStyle name="Normal 3 5 2 2 5 2 2 3 2 2" xfId="58759"/>
    <cellStyle name="Normal 3 5 2 2 5 2 2 3 3" xfId="42512"/>
    <cellStyle name="Normal 3 5 2 2 5 2 2 4" xfId="21369"/>
    <cellStyle name="Normal 3 5 2 2 5 2 2 4 2" xfId="51281"/>
    <cellStyle name="Normal 3 5 2 2 5 2 2 5" xfId="42509"/>
    <cellStyle name="Normal 3 5 2 2 5 2 3" xfId="12599"/>
    <cellStyle name="Normal 3 5 2 2 5 2 3 2" xfId="12600"/>
    <cellStyle name="Normal 3 5 2 2 5 2 3 2 2" xfId="28849"/>
    <cellStyle name="Normal 3 5 2 2 5 2 3 2 2 2" xfId="58761"/>
    <cellStyle name="Normal 3 5 2 2 5 2 3 2 3" xfId="42514"/>
    <cellStyle name="Normal 3 5 2 2 5 2 3 3" xfId="21371"/>
    <cellStyle name="Normal 3 5 2 2 5 2 3 3 2" xfId="51283"/>
    <cellStyle name="Normal 3 5 2 2 5 2 3 4" xfId="42513"/>
    <cellStyle name="Normal 3 5 2 2 5 2 4" xfId="12601"/>
    <cellStyle name="Normal 3 5 2 2 5 2 4 2" xfId="28846"/>
    <cellStyle name="Normal 3 5 2 2 5 2 4 2 2" xfId="58758"/>
    <cellStyle name="Normal 3 5 2 2 5 2 4 3" xfId="42515"/>
    <cellStyle name="Normal 3 5 2 2 5 2 5" xfId="21368"/>
    <cellStyle name="Normal 3 5 2 2 5 2 5 2" xfId="51280"/>
    <cellStyle name="Normal 3 5 2 2 5 2 6" xfId="42508"/>
    <cellStyle name="Normal 3 5 2 2 5 3" xfId="12602"/>
    <cellStyle name="Normal 3 5 2 2 5 3 2" xfId="12603"/>
    <cellStyle name="Normal 3 5 2 2 5 3 2 2" xfId="12604"/>
    <cellStyle name="Normal 3 5 2 2 5 3 2 2 2" xfId="28851"/>
    <cellStyle name="Normal 3 5 2 2 5 3 2 2 2 2" xfId="58763"/>
    <cellStyle name="Normal 3 5 2 2 5 3 2 2 3" xfId="42518"/>
    <cellStyle name="Normal 3 5 2 2 5 3 2 3" xfId="21373"/>
    <cellStyle name="Normal 3 5 2 2 5 3 2 3 2" xfId="51285"/>
    <cellStyle name="Normal 3 5 2 2 5 3 2 4" xfId="42517"/>
    <cellStyle name="Normal 3 5 2 2 5 3 3" xfId="12605"/>
    <cellStyle name="Normal 3 5 2 2 5 3 3 2" xfId="28850"/>
    <cellStyle name="Normal 3 5 2 2 5 3 3 2 2" xfId="58762"/>
    <cellStyle name="Normal 3 5 2 2 5 3 3 3" xfId="42519"/>
    <cellStyle name="Normal 3 5 2 2 5 3 4" xfId="21372"/>
    <cellStyle name="Normal 3 5 2 2 5 3 4 2" xfId="51284"/>
    <cellStyle name="Normal 3 5 2 2 5 3 5" xfId="42516"/>
    <cellStyle name="Normal 3 5 2 2 5 4" xfId="12606"/>
    <cellStyle name="Normal 3 5 2 2 5 4 2" xfId="12607"/>
    <cellStyle name="Normal 3 5 2 2 5 4 2 2" xfId="28852"/>
    <cellStyle name="Normal 3 5 2 2 5 4 2 2 2" xfId="58764"/>
    <cellStyle name="Normal 3 5 2 2 5 4 2 3" xfId="42521"/>
    <cellStyle name="Normal 3 5 2 2 5 4 3" xfId="21374"/>
    <cellStyle name="Normal 3 5 2 2 5 4 3 2" xfId="51286"/>
    <cellStyle name="Normal 3 5 2 2 5 4 4" xfId="42520"/>
    <cellStyle name="Normal 3 5 2 2 5 5" xfId="12608"/>
    <cellStyle name="Normal 3 5 2 2 5 5 2" xfId="23130"/>
    <cellStyle name="Normal 3 5 2 2 5 5 2 2" xfId="53042"/>
    <cellStyle name="Normal 3 5 2 2 5 5 3" xfId="42522"/>
    <cellStyle name="Normal 3 5 2 2 5 6" xfId="15652"/>
    <cellStyle name="Normal 3 5 2 2 5 6 2" xfId="45564"/>
    <cellStyle name="Normal 3 5 2 2 5 7" xfId="30608"/>
    <cellStyle name="Normal 3 5 2 2 6" xfId="12609"/>
    <cellStyle name="Normal 3 5 2 2 6 2" xfId="12610"/>
    <cellStyle name="Normal 3 5 2 2 6 2 2" xfId="12611"/>
    <cellStyle name="Normal 3 5 2 2 6 2 2 2" xfId="12612"/>
    <cellStyle name="Normal 3 5 2 2 6 2 2 2 2" xfId="12613"/>
    <cellStyle name="Normal 3 5 2 2 6 2 2 2 2 2" xfId="28856"/>
    <cellStyle name="Normal 3 5 2 2 6 2 2 2 2 2 2" xfId="58768"/>
    <cellStyle name="Normal 3 5 2 2 6 2 2 2 2 3" xfId="42527"/>
    <cellStyle name="Normal 3 5 2 2 6 2 2 2 3" xfId="21378"/>
    <cellStyle name="Normal 3 5 2 2 6 2 2 2 3 2" xfId="51290"/>
    <cellStyle name="Normal 3 5 2 2 6 2 2 2 4" xfId="42526"/>
    <cellStyle name="Normal 3 5 2 2 6 2 2 3" xfId="12614"/>
    <cellStyle name="Normal 3 5 2 2 6 2 2 3 2" xfId="28855"/>
    <cellStyle name="Normal 3 5 2 2 6 2 2 3 2 2" xfId="58767"/>
    <cellStyle name="Normal 3 5 2 2 6 2 2 3 3" xfId="42528"/>
    <cellStyle name="Normal 3 5 2 2 6 2 2 4" xfId="21377"/>
    <cellStyle name="Normal 3 5 2 2 6 2 2 4 2" xfId="51289"/>
    <cellStyle name="Normal 3 5 2 2 6 2 2 5" xfId="42525"/>
    <cellStyle name="Normal 3 5 2 2 6 2 3" xfId="12615"/>
    <cellStyle name="Normal 3 5 2 2 6 2 3 2" xfId="12616"/>
    <cellStyle name="Normal 3 5 2 2 6 2 3 2 2" xfId="28857"/>
    <cellStyle name="Normal 3 5 2 2 6 2 3 2 2 2" xfId="58769"/>
    <cellStyle name="Normal 3 5 2 2 6 2 3 2 3" xfId="42530"/>
    <cellStyle name="Normal 3 5 2 2 6 2 3 3" xfId="21379"/>
    <cellStyle name="Normal 3 5 2 2 6 2 3 3 2" xfId="51291"/>
    <cellStyle name="Normal 3 5 2 2 6 2 3 4" xfId="42529"/>
    <cellStyle name="Normal 3 5 2 2 6 2 4" xfId="12617"/>
    <cellStyle name="Normal 3 5 2 2 6 2 4 2" xfId="28854"/>
    <cellStyle name="Normal 3 5 2 2 6 2 4 2 2" xfId="58766"/>
    <cellStyle name="Normal 3 5 2 2 6 2 4 3" xfId="42531"/>
    <cellStyle name="Normal 3 5 2 2 6 2 5" xfId="21376"/>
    <cellStyle name="Normal 3 5 2 2 6 2 5 2" xfId="51288"/>
    <cellStyle name="Normal 3 5 2 2 6 2 6" xfId="42524"/>
    <cellStyle name="Normal 3 5 2 2 6 3" xfId="12618"/>
    <cellStyle name="Normal 3 5 2 2 6 3 2" xfId="12619"/>
    <cellStyle name="Normal 3 5 2 2 6 3 2 2" xfId="12620"/>
    <cellStyle name="Normal 3 5 2 2 6 3 2 2 2" xfId="28859"/>
    <cellStyle name="Normal 3 5 2 2 6 3 2 2 2 2" xfId="58771"/>
    <cellStyle name="Normal 3 5 2 2 6 3 2 2 3" xfId="42534"/>
    <cellStyle name="Normal 3 5 2 2 6 3 2 3" xfId="21381"/>
    <cellStyle name="Normal 3 5 2 2 6 3 2 3 2" xfId="51293"/>
    <cellStyle name="Normal 3 5 2 2 6 3 2 4" xfId="42533"/>
    <cellStyle name="Normal 3 5 2 2 6 3 3" xfId="12621"/>
    <cellStyle name="Normal 3 5 2 2 6 3 3 2" xfId="28858"/>
    <cellStyle name="Normal 3 5 2 2 6 3 3 2 2" xfId="58770"/>
    <cellStyle name="Normal 3 5 2 2 6 3 3 3" xfId="42535"/>
    <cellStyle name="Normal 3 5 2 2 6 3 4" xfId="21380"/>
    <cellStyle name="Normal 3 5 2 2 6 3 4 2" xfId="51292"/>
    <cellStyle name="Normal 3 5 2 2 6 3 5" xfId="42532"/>
    <cellStyle name="Normal 3 5 2 2 6 4" xfId="12622"/>
    <cellStyle name="Normal 3 5 2 2 6 4 2" xfId="12623"/>
    <cellStyle name="Normal 3 5 2 2 6 4 2 2" xfId="28860"/>
    <cellStyle name="Normal 3 5 2 2 6 4 2 2 2" xfId="58772"/>
    <cellStyle name="Normal 3 5 2 2 6 4 2 3" xfId="42537"/>
    <cellStyle name="Normal 3 5 2 2 6 4 3" xfId="21382"/>
    <cellStyle name="Normal 3 5 2 2 6 4 3 2" xfId="51294"/>
    <cellStyle name="Normal 3 5 2 2 6 4 4" xfId="42536"/>
    <cellStyle name="Normal 3 5 2 2 6 5" xfId="12624"/>
    <cellStyle name="Normal 3 5 2 2 6 5 2" xfId="28853"/>
    <cellStyle name="Normal 3 5 2 2 6 5 2 2" xfId="58765"/>
    <cellStyle name="Normal 3 5 2 2 6 5 3" xfId="42538"/>
    <cellStyle name="Normal 3 5 2 2 6 6" xfId="21375"/>
    <cellStyle name="Normal 3 5 2 2 6 6 2" xfId="51287"/>
    <cellStyle name="Normal 3 5 2 2 6 7" xfId="42523"/>
    <cellStyle name="Normal 3 5 2 2 7" xfId="12625"/>
    <cellStyle name="Normal 3 5 2 2 7 2" xfId="12626"/>
    <cellStyle name="Normal 3 5 2 2 7 2 2" xfId="12627"/>
    <cellStyle name="Normal 3 5 2 2 7 2 2 2" xfId="12628"/>
    <cellStyle name="Normal 3 5 2 2 7 2 2 2 2" xfId="28863"/>
    <cellStyle name="Normal 3 5 2 2 7 2 2 2 2 2" xfId="58775"/>
    <cellStyle name="Normal 3 5 2 2 7 2 2 2 3" xfId="42542"/>
    <cellStyle name="Normal 3 5 2 2 7 2 2 3" xfId="21385"/>
    <cellStyle name="Normal 3 5 2 2 7 2 2 3 2" xfId="51297"/>
    <cellStyle name="Normal 3 5 2 2 7 2 2 4" xfId="42541"/>
    <cellStyle name="Normal 3 5 2 2 7 2 3" xfId="12629"/>
    <cellStyle name="Normal 3 5 2 2 7 2 3 2" xfId="28862"/>
    <cellStyle name="Normal 3 5 2 2 7 2 3 2 2" xfId="58774"/>
    <cellStyle name="Normal 3 5 2 2 7 2 3 3" xfId="42543"/>
    <cellStyle name="Normal 3 5 2 2 7 2 4" xfId="21384"/>
    <cellStyle name="Normal 3 5 2 2 7 2 4 2" xfId="51296"/>
    <cellStyle name="Normal 3 5 2 2 7 2 5" xfId="42540"/>
    <cellStyle name="Normal 3 5 2 2 7 3" xfId="12630"/>
    <cellStyle name="Normal 3 5 2 2 7 3 2" xfId="12631"/>
    <cellStyle name="Normal 3 5 2 2 7 3 2 2" xfId="28864"/>
    <cellStyle name="Normal 3 5 2 2 7 3 2 2 2" xfId="58776"/>
    <cellStyle name="Normal 3 5 2 2 7 3 2 3" xfId="42545"/>
    <cellStyle name="Normal 3 5 2 2 7 3 3" xfId="21386"/>
    <cellStyle name="Normal 3 5 2 2 7 3 3 2" xfId="51298"/>
    <cellStyle name="Normal 3 5 2 2 7 3 4" xfId="42544"/>
    <cellStyle name="Normal 3 5 2 2 7 4" xfId="12632"/>
    <cellStyle name="Normal 3 5 2 2 7 4 2" xfId="28861"/>
    <cellStyle name="Normal 3 5 2 2 7 4 2 2" xfId="58773"/>
    <cellStyle name="Normal 3 5 2 2 7 4 3" xfId="42546"/>
    <cellStyle name="Normal 3 5 2 2 7 5" xfId="21383"/>
    <cellStyle name="Normal 3 5 2 2 7 5 2" xfId="51295"/>
    <cellStyle name="Normal 3 5 2 2 7 6" xfId="42539"/>
    <cellStyle name="Normal 3 5 2 2 8" xfId="12633"/>
    <cellStyle name="Normal 3 5 2 2 8 2" xfId="12634"/>
    <cellStyle name="Normal 3 5 2 2 8 2 2" xfId="12635"/>
    <cellStyle name="Normal 3 5 2 2 8 2 2 2" xfId="12636"/>
    <cellStyle name="Normal 3 5 2 2 8 2 2 2 2" xfId="28867"/>
    <cellStyle name="Normal 3 5 2 2 8 2 2 2 2 2" xfId="58779"/>
    <cellStyle name="Normal 3 5 2 2 8 2 2 2 3" xfId="42550"/>
    <cellStyle name="Normal 3 5 2 2 8 2 2 3" xfId="21389"/>
    <cellStyle name="Normal 3 5 2 2 8 2 2 3 2" xfId="51301"/>
    <cellStyle name="Normal 3 5 2 2 8 2 2 4" xfId="42549"/>
    <cellStyle name="Normal 3 5 2 2 8 2 3" xfId="12637"/>
    <cellStyle name="Normal 3 5 2 2 8 2 3 2" xfId="28866"/>
    <cellStyle name="Normal 3 5 2 2 8 2 3 2 2" xfId="58778"/>
    <cellStyle name="Normal 3 5 2 2 8 2 3 3" xfId="42551"/>
    <cellStyle name="Normal 3 5 2 2 8 2 4" xfId="21388"/>
    <cellStyle name="Normal 3 5 2 2 8 2 4 2" xfId="51300"/>
    <cellStyle name="Normal 3 5 2 2 8 2 5" xfId="42548"/>
    <cellStyle name="Normal 3 5 2 2 8 3" xfId="12638"/>
    <cellStyle name="Normal 3 5 2 2 8 3 2" xfId="12639"/>
    <cellStyle name="Normal 3 5 2 2 8 3 2 2" xfId="28868"/>
    <cellStyle name="Normal 3 5 2 2 8 3 2 2 2" xfId="58780"/>
    <cellStyle name="Normal 3 5 2 2 8 3 2 3" xfId="42553"/>
    <cellStyle name="Normal 3 5 2 2 8 3 3" xfId="21390"/>
    <cellStyle name="Normal 3 5 2 2 8 3 3 2" xfId="51302"/>
    <cellStyle name="Normal 3 5 2 2 8 3 4" xfId="42552"/>
    <cellStyle name="Normal 3 5 2 2 8 4" xfId="12640"/>
    <cellStyle name="Normal 3 5 2 2 8 4 2" xfId="28865"/>
    <cellStyle name="Normal 3 5 2 2 8 4 2 2" xfId="58777"/>
    <cellStyle name="Normal 3 5 2 2 8 4 3" xfId="42554"/>
    <cellStyle name="Normal 3 5 2 2 8 5" xfId="21387"/>
    <cellStyle name="Normal 3 5 2 2 8 5 2" xfId="51299"/>
    <cellStyle name="Normal 3 5 2 2 8 6" xfId="42547"/>
    <cellStyle name="Normal 3 5 2 2 9" xfId="12641"/>
    <cellStyle name="Normal 3 5 2 2 9 2" xfId="12642"/>
    <cellStyle name="Normal 3 5 2 2 9 2 2" xfId="12643"/>
    <cellStyle name="Normal 3 5 2 2 9 2 2 2" xfId="28870"/>
    <cellStyle name="Normal 3 5 2 2 9 2 2 2 2" xfId="58782"/>
    <cellStyle name="Normal 3 5 2 2 9 2 2 3" xfId="42557"/>
    <cellStyle name="Normal 3 5 2 2 9 2 3" xfId="21392"/>
    <cellStyle name="Normal 3 5 2 2 9 2 3 2" xfId="51304"/>
    <cellStyle name="Normal 3 5 2 2 9 2 4" xfId="42556"/>
    <cellStyle name="Normal 3 5 2 2 9 3" xfId="12644"/>
    <cellStyle name="Normal 3 5 2 2 9 3 2" xfId="28869"/>
    <cellStyle name="Normal 3 5 2 2 9 3 2 2" xfId="58781"/>
    <cellStyle name="Normal 3 5 2 2 9 3 3" xfId="42558"/>
    <cellStyle name="Normal 3 5 2 2 9 4" xfId="21391"/>
    <cellStyle name="Normal 3 5 2 2 9 4 2" xfId="51303"/>
    <cellStyle name="Normal 3 5 2 2 9 5" xfId="42555"/>
    <cellStyle name="Normal 3 5 2 3" xfId="209"/>
    <cellStyle name="Normal 3 5 2 3 10" xfId="12645"/>
    <cellStyle name="Normal 3 5 2 3 10 2" xfId="12646"/>
    <cellStyle name="Normal 3 5 2 3 10 2 2" xfId="28871"/>
    <cellStyle name="Normal 3 5 2 3 10 2 2 2" xfId="58783"/>
    <cellStyle name="Normal 3 5 2 3 10 2 3" xfId="42560"/>
    <cellStyle name="Normal 3 5 2 3 10 3" xfId="21393"/>
    <cellStyle name="Normal 3 5 2 3 10 3 2" xfId="51305"/>
    <cellStyle name="Normal 3 5 2 3 10 4" xfId="42559"/>
    <cellStyle name="Normal 3 5 2 3 11" xfId="12647"/>
    <cellStyle name="Normal 3 5 2 3 11 2" xfId="22673"/>
    <cellStyle name="Normal 3 5 2 3 11 2 2" xfId="52585"/>
    <cellStyle name="Normal 3 5 2 3 11 3" xfId="42561"/>
    <cellStyle name="Normal 3 5 2 3 12" xfId="15195"/>
    <cellStyle name="Normal 3 5 2 3 12 2" xfId="45107"/>
    <cellStyle name="Normal 3 5 2 3 13" xfId="30151"/>
    <cellStyle name="Normal 3 5 2 3 14" xfId="60064"/>
    <cellStyle name="Normal 3 5 2 3 2" xfId="459"/>
    <cellStyle name="Normal 3 5 2 3 2 2" xfId="12648"/>
    <cellStyle name="Normal 3 5 2 3 2 2 2" xfId="12649"/>
    <cellStyle name="Normal 3 5 2 3 2 2 2 2" xfId="12650"/>
    <cellStyle name="Normal 3 5 2 3 2 2 2 2 2" xfId="12651"/>
    <cellStyle name="Normal 3 5 2 3 2 2 2 2 2 2" xfId="28874"/>
    <cellStyle name="Normal 3 5 2 3 2 2 2 2 2 2 2" xfId="58786"/>
    <cellStyle name="Normal 3 5 2 3 2 2 2 2 2 3" xfId="42565"/>
    <cellStyle name="Normal 3 5 2 3 2 2 2 2 3" xfId="21396"/>
    <cellStyle name="Normal 3 5 2 3 2 2 2 2 3 2" xfId="51308"/>
    <cellStyle name="Normal 3 5 2 3 2 2 2 2 4" xfId="42564"/>
    <cellStyle name="Normal 3 5 2 3 2 2 2 3" xfId="12652"/>
    <cellStyle name="Normal 3 5 2 3 2 2 2 3 2" xfId="28873"/>
    <cellStyle name="Normal 3 5 2 3 2 2 2 3 2 2" xfId="58785"/>
    <cellStyle name="Normal 3 5 2 3 2 2 2 3 3" xfId="42566"/>
    <cellStyle name="Normal 3 5 2 3 2 2 2 4" xfId="21395"/>
    <cellStyle name="Normal 3 5 2 3 2 2 2 4 2" xfId="51307"/>
    <cellStyle name="Normal 3 5 2 3 2 2 2 5" xfId="42563"/>
    <cellStyle name="Normal 3 5 2 3 2 2 3" xfId="12653"/>
    <cellStyle name="Normal 3 5 2 3 2 2 3 2" xfId="12654"/>
    <cellStyle name="Normal 3 5 2 3 2 2 3 2 2" xfId="28875"/>
    <cellStyle name="Normal 3 5 2 3 2 2 3 2 2 2" xfId="58787"/>
    <cellStyle name="Normal 3 5 2 3 2 2 3 2 3" xfId="42568"/>
    <cellStyle name="Normal 3 5 2 3 2 2 3 3" xfId="21397"/>
    <cellStyle name="Normal 3 5 2 3 2 2 3 3 2" xfId="51309"/>
    <cellStyle name="Normal 3 5 2 3 2 2 3 4" xfId="42567"/>
    <cellStyle name="Normal 3 5 2 3 2 2 4" xfId="12655"/>
    <cellStyle name="Normal 3 5 2 3 2 2 4 2" xfId="28872"/>
    <cellStyle name="Normal 3 5 2 3 2 2 4 2 2" xfId="58784"/>
    <cellStyle name="Normal 3 5 2 3 2 2 4 3" xfId="42569"/>
    <cellStyle name="Normal 3 5 2 3 2 2 5" xfId="21394"/>
    <cellStyle name="Normal 3 5 2 3 2 2 5 2" xfId="51306"/>
    <cellStyle name="Normal 3 5 2 3 2 2 6" xfId="42562"/>
    <cellStyle name="Normal 3 5 2 3 2 3" xfId="12656"/>
    <cellStyle name="Normal 3 5 2 3 2 3 2" xfId="12657"/>
    <cellStyle name="Normal 3 5 2 3 2 3 2 2" xfId="12658"/>
    <cellStyle name="Normal 3 5 2 3 2 3 2 2 2" xfId="12659"/>
    <cellStyle name="Normal 3 5 2 3 2 3 2 2 2 2" xfId="28878"/>
    <cellStyle name="Normal 3 5 2 3 2 3 2 2 2 2 2" xfId="58790"/>
    <cellStyle name="Normal 3 5 2 3 2 3 2 2 2 3" xfId="42573"/>
    <cellStyle name="Normal 3 5 2 3 2 3 2 2 3" xfId="21400"/>
    <cellStyle name="Normal 3 5 2 3 2 3 2 2 3 2" xfId="51312"/>
    <cellStyle name="Normal 3 5 2 3 2 3 2 2 4" xfId="42572"/>
    <cellStyle name="Normal 3 5 2 3 2 3 2 3" xfId="12660"/>
    <cellStyle name="Normal 3 5 2 3 2 3 2 3 2" xfId="28877"/>
    <cellStyle name="Normal 3 5 2 3 2 3 2 3 2 2" xfId="58789"/>
    <cellStyle name="Normal 3 5 2 3 2 3 2 3 3" xfId="42574"/>
    <cellStyle name="Normal 3 5 2 3 2 3 2 4" xfId="21399"/>
    <cellStyle name="Normal 3 5 2 3 2 3 2 4 2" xfId="51311"/>
    <cellStyle name="Normal 3 5 2 3 2 3 2 5" xfId="42571"/>
    <cellStyle name="Normal 3 5 2 3 2 3 3" xfId="12661"/>
    <cellStyle name="Normal 3 5 2 3 2 3 3 2" xfId="12662"/>
    <cellStyle name="Normal 3 5 2 3 2 3 3 2 2" xfId="28879"/>
    <cellStyle name="Normal 3 5 2 3 2 3 3 2 2 2" xfId="58791"/>
    <cellStyle name="Normal 3 5 2 3 2 3 3 2 3" xfId="42576"/>
    <cellStyle name="Normal 3 5 2 3 2 3 3 3" xfId="21401"/>
    <cellStyle name="Normal 3 5 2 3 2 3 3 3 2" xfId="51313"/>
    <cellStyle name="Normal 3 5 2 3 2 3 3 4" xfId="42575"/>
    <cellStyle name="Normal 3 5 2 3 2 3 4" xfId="12663"/>
    <cellStyle name="Normal 3 5 2 3 2 3 4 2" xfId="28876"/>
    <cellStyle name="Normal 3 5 2 3 2 3 4 2 2" xfId="58788"/>
    <cellStyle name="Normal 3 5 2 3 2 3 4 3" xfId="42577"/>
    <cellStyle name="Normal 3 5 2 3 2 3 5" xfId="21398"/>
    <cellStyle name="Normal 3 5 2 3 2 3 5 2" xfId="51310"/>
    <cellStyle name="Normal 3 5 2 3 2 3 6" xfId="42570"/>
    <cellStyle name="Normal 3 5 2 3 2 4" xfId="12664"/>
    <cellStyle name="Normal 3 5 2 3 2 4 2" xfId="12665"/>
    <cellStyle name="Normal 3 5 2 3 2 4 2 2" xfId="12666"/>
    <cellStyle name="Normal 3 5 2 3 2 4 2 2 2" xfId="28881"/>
    <cellStyle name="Normal 3 5 2 3 2 4 2 2 2 2" xfId="58793"/>
    <cellStyle name="Normal 3 5 2 3 2 4 2 2 3" xfId="42580"/>
    <cellStyle name="Normal 3 5 2 3 2 4 2 3" xfId="21403"/>
    <cellStyle name="Normal 3 5 2 3 2 4 2 3 2" xfId="51315"/>
    <cellStyle name="Normal 3 5 2 3 2 4 2 4" xfId="42579"/>
    <cellStyle name="Normal 3 5 2 3 2 4 3" xfId="12667"/>
    <cellStyle name="Normal 3 5 2 3 2 4 3 2" xfId="28880"/>
    <cellStyle name="Normal 3 5 2 3 2 4 3 2 2" xfId="58792"/>
    <cellStyle name="Normal 3 5 2 3 2 4 3 3" xfId="42581"/>
    <cellStyle name="Normal 3 5 2 3 2 4 4" xfId="21402"/>
    <cellStyle name="Normal 3 5 2 3 2 4 4 2" xfId="51314"/>
    <cellStyle name="Normal 3 5 2 3 2 4 5" xfId="42578"/>
    <cellStyle name="Normal 3 5 2 3 2 5" xfId="12668"/>
    <cellStyle name="Normal 3 5 2 3 2 5 2" xfId="12669"/>
    <cellStyle name="Normal 3 5 2 3 2 5 2 2" xfId="28882"/>
    <cellStyle name="Normal 3 5 2 3 2 5 2 2 2" xfId="58794"/>
    <cellStyle name="Normal 3 5 2 3 2 5 2 3" xfId="42583"/>
    <cellStyle name="Normal 3 5 2 3 2 5 3" xfId="21404"/>
    <cellStyle name="Normal 3 5 2 3 2 5 3 2" xfId="51316"/>
    <cellStyle name="Normal 3 5 2 3 2 5 4" xfId="42582"/>
    <cellStyle name="Normal 3 5 2 3 2 6" xfId="12670"/>
    <cellStyle name="Normal 3 5 2 3 2 6 2" xfId="22922"/>
    <cellStyle name="Normal 3 5 2 3 2 6 2 2" xfId="52834"/>
    <cellStyle name="Normal 3 5 2 3 2 6 3" xfId="42584"/>
    <cellStyle name="Normal 3 5 2 3 2 7" xfId="15444"/>
    <cellStyle name="Normal 3 5 2 3 2 7 2" xfId="45356"/>
    <cellStyle name="Normal 3 5 2 3 2 8" xfId="30400"/>
    <cellStyle name="Normal 3 5 2 3 3" xfId="335"/>
    <cellStyle name="Normal 3 5 2 3 3 2" xfId="12671"/>
    <cellStyle name="Normal 3 5 2 3 3 2 2" xfId="12672"/>
    <cellStyle name="Normal 3 5 2 3 3 2 2 2" xfId="12673"/>
    <cellStyle name="Normal 3 5 2 3 3 2 2 2 2" xfId="12674"/>
    <cellStyle name="Normal 3 5 2 3 3 2 2 2 2 2" xfId="28885"/>
    <cellStyle name="Normal 3 5 2 3 3 2 2 2 2 2 2" xfId="58797"/>
    <cellStyle name="Normal 3 5 2 3 3 2 2 2 2 3" xfId="42588"/>
    <cellStyle name="Normal 3 5 2 3 3 2 2 2 3" xfId="21407"/>
    <cellStyle name="Normal 3 5 2 3 3 2 2 2 3 2" xfId="51319"/>
    <cellStyle name="Normal 3 5 2 3 3 2 2 2 4" xfId="42587"/>
    <cellStyle name="Normal 3 5 2 3 3 2 2 3" xfId="12675"/>
    <cellStyle name="Normal 3 5 2 3 3 2 2 3 2" xfId="28884"/>
    <cellStyle name="Normal 3 5 2 3 3 2 2 3 2 2" xfId="58796"/>
    <cellStyle name="Normal 3 5 2 3 3 2 2 3 3" xfId="42589"/>
    <cellStyle name="Normal 3 5 2 3 3 2 2 4" xfId="21406"/>
    <cellStyle name="Normal 3 5 2 3 3 2 2 4 2" xfId="51318"/>
    <cellStyle name="Normal 3 5 2 3 3 2 2 5" xfId="42586"/>
    <cellStyle name="Normal 3 5 2 3 3 2 3" xfId="12676"/>
    <cellStyle name="Normal 3 5 2 3 3 2 3 2" xfId="12677"/>
    <cellStyle name="Normal 3 5 2 3 3 2 3 2 2" xfId="28886"/>
    <cellStyle name="Normal 3 5 2 3 3 2 3 2 2 2" xfId="58798"/>
    <cellStyle name="Normal 3 5 2 3 3 2 3 2 3" xfId="42591"/>
    <cellStyle name="Normal 3 5 2 3 3 2 3 3" xfId="21408"/>
    <cellStyle name="Normal 3 5 2 3 3 2 3 3 2" xfId="51320"/>
    <cellStyle name="Normal 3 5 2 3 3 2 3 4" xfId="42590"/>
    <cellStyle name="Normal 3 5 2 3 3 2 4" xfId="12678"/>
    <cellStyle name="Normal 3 5 2 3 3 2 4 2" xfId="28883"/>
    <cellStyle name="Normal 3 5 2 3 3 2 4 2 2" xfId="58795"/>
    <cellStyle name="Normal 3 5 2 3 3 2 4 3" xfId="42592"/>
    <cellStyle name="Normal 3 5 2 3 3 2 5" xfId="21405"/>
    <cellStyle name="Normal 3 5 2 3 3 2 5 2" xfId="51317"/>
    <cellStyle name="Normal 3 5 2 3 3 2 6" xfId="42585"/>
    <cellStyle name="Normal 3 5 2 3 3 3" xfId="12679"/>
    <cellStyle name="Normal 3 5 2 3 3 3 2" xfId="12680"/>
    <cellStyle name="Normal 3 5 2 3 3 3 2 2" xfId="12681"/>
    <cellStyle name="Normal 3 5 2 3 3 3 2 2 2" xfId="12682"/>
    <cellStyle name="Normal 3 5 2 3 3 3 2 2 2 2" xfId="28889"/>
    <cellStyle name="Normal 3 5 2 3 3 3 2 2 2 2 2" xfId="58801"/>
    <cellStyle name="Normal 3 5 2 3 3 3 2 2 2 3" xfId="42596"/>
    <cellStyle name="Normal 3 5 2 3 3 3 2 2 3" xfId="21411"/>
    <cellStyle name="Normal 3 5 2 3 3 3 2 2 3 2" xfId="51323"/>
    <cellStyle name="Normal 3 5 2 3 3 3 2 2 4" xfId="42595"/>
    <cellStyle name="Normal 3 5 2 3 3 3 2 3" xfId="12683"/>
    <cellStyle name="Normal 3 5 2 3 3 3 2 3 2" xfId="28888"/>
    <cellStyle name="Normal 3 5 2 3 3 3 2 3 2 2" xfId="58800"/>
    <cellStyle name="Normal 3 5 2 3 3 3 2 3 3" xfId="42597"/>
    <cellStyle name="Normal 3 5 2 3 3 3 2 4" xfId="21410"/>
    <cellStyle name="Normal 3 5 2 3 3 3 2 4 2" xfId="51322"/>
    <cellStyle name="Normal 3 5 2 3 3 3 2 5" xfId="42594"/>
    <cellStyle name="Normal 3 5 2 3 3 3 3" xfId="12684"/>
    <cellStyle name="Normal 3 5 2 3 3 3 3 2" xfId="12685"/>
    <cellStyle name="Normal 3 5 2 3 3 3 3 2 2" xfId="28890"/>
    <cellStyle name="Normal 3 5 2 3 3 3 3 2 2 2" xfId="58802"/>
    <cellStyle name="Normal 3 5 2 3 3 3 3 2 3" xfId="42599"/>
    <cellStyle name="Normal 3 5 2 3 3 3 3 3" xfId="21412"/>
    <cellStyle name="Normal 3 5 2 3 3 3 3 3 2" xfId="51324"/>
    <cellStyle name="Normal 3 5 2 3 3 3 3 4" xfId="42598"/>
    <cellStyle name="Normal 3 5 2 3 3 3 4" xfId="12686"/>
    <cellStyle name="Normal 3 5 2 3 3 3 4 2" xfId="28887"/>
    <cellStyle name="Normal 3 5 2 3 3 3 4 2 2" xfId="58799"/>
    <cellStyle name="Normal 3 5 2 3 3 3 4 3" xfId="42600"/>
    <cellStyle name="Normal 3 5 2 3 3 3 5" xfId="21409"/>
    <cellStyle name="Normal 3 5 2 3 3 3 5 2" xfId="51321"/>
    <cellStyle name="Normal 3 5 2 3 3 3 6" xfId="42593"/>
    <cellStyle name="Normal 3 5 2 3 3 4" xfId="12687"/>
    <cellStyle name="Normal 3 5 2 3 3 4 2" xfId="12688"/>
    <cellStyle name="Normal 3 5 2 3 3 4 2 2" xfId="12689"/>
    <cellStyle name="Normal 3 5 2 3 3 4 2 2 2" xfId="28892"/>
    <cellStyle name="Normal 3 5 2 3 3 4 2 2 2 2" xfId="58804"/>
    <cellStyle name="Normal 3 5 2 3 3 4 2 2 3" xfId="42603"/>
    <cellStyle name="Normal 3 5 2 3 3 4 2 3" xfId="21414"/>
    <cellStyle name="Normal 3 5 2 3 3 4 2 3 2" xfId="51326"/>
    <cellStyle name="Normal 3 5 2 3 3 4 2 4" xfId="42602"/>
    <cellStyle name="Normal 3 5 2 3 3 4 3" xfId="12690"/>
    <cellStyle name="Normal 3 5 2 3 3 4 3 2" xfId="28891"/>
    <cellStyle name="Normal 3 5 2 3 3 4 3 2 2" xfId="58803"/>
    <cellStyle name="Normal 3 5 2 3 3 4 3 3" xfId="42604"/>
    <cellStyle name="Normal 3 5 2 3 3 4 4" xfId="21413"/>
    <cellStyle name="Normal 3 5 2 3 3 4 4 2" xfId="51325"/>
    <cellStyle name="Normal 3 5 2 3 3 4 5" xfId="42601"/>
    <cellStyle name="Normal 3 5 2 3 3 5" xfId="12691"/>
    <cellStyle name="Normal 3 5 2 3 3 5 2" xfId="12692"/>
    <cellStyle name="Normal 3 5 2 3 3 5 2 2" xfId="28893"/>
    <cellStyle name="Normal 3 5 2 3 3 5 2 2 2" xfId="58805"/>
    <cellStyle name="Normal 3 5 2 3 3 5 2 3" xfId="42606"/>
    <cellStyle name="Normal 3 5 2 3 3 5 3" xfId="21415"/>
    <cellStyle name="Normal 3 5 2 3 3 5 3 2" xfId="51327"/>
    <cellStyle name="Normal 3 5 2 3 3 5 4" xfId="42605"/>
    <cellStyle name="Normal 3 5 2 3 3 6" xfId="12693"/>
    <cellStyle name="Normal 3 5 2 3 3 6 2" xfId="22799"/>
    <cellStyle name="Normal 3 5 2 3 3 6 2 2" xfId="52711"/>
    <cellStyle name="Normal 3 5 2 3 3 6 3" xfId="42607"/>
    <cellStyle name="Normal 3 5 2 3 3 7" xfId="15321"/>
    <cellStyle name="Normal 3 5 2 3 3 7 2" xfId="45233"/>
    <cellStyle name="Normal 3 5 2 3 3 8" xfId="30277"/>
    <cellStyle name="Normal 3 5 2 3 4" xfId="584"/>
    <cellStyle name="Normal 3 5 2 3 4 2" xfId="12694"/>
    <cellStyle name="Normal 3 5 2 3 4 2 2" xfId="12695"/>
    <cellStyle name="Normal 3 5 2 3 4 2 2 2" xfId="12696"/>
    <cellStyle name="Normal 3 5 2 3 4 2 2 2 2" xfId="12697"/>
    <cellStyle name="Normal 3 5 2 3 4 2 2 2 2 2" xfId="28896"/>
    <cellStyle name="Normal 3 5 2 3 4 2 2 2 2 2 2" xfId="58808"/>
    <cellStyle name="Normal 3 5 2 3 4 2 2 2 2 3" xfId="42611"/>
    <cellStyle name="Normal 3 5 2 3 4 2 2 2 3" xfId="21418"/>
    <cellStyle name="Normal 3 5 2 3 4 2 2 2 3 2" xfId="51330"/>
    <cellStyle name="Normal 3 5 2 3 4 2 2 2 4" xfId="42610"/>
    <cellStyle name="Normal 3 5 2 3 4 2 2 3" xfId="12698"/>
    <cellStyle name="Normal 3 5 2 3 4 2 2 3 2" xfId="28895"/>
    <cellStyle name="Normal 3 5 2 3 4 2 2 3 2 2" xfId="58807"/>
    <cellStyle name="Normal 3 5 2 3 4 2 2 3 3" xfId="42612"/>
    <cellStyle name="Normal 3 5 2 3 4 2 2 4" xfId="21417"/>
    <cellStyle name="Normal 3 5 2 3 4 2 2 4 2" xfId="51329"/>
    <cellStyle name="Normal 3 5 2 3 4 2 2 5" xfId="42609"/>
    <cellStyle name="Normal 3 5 2 3 4 2 3" xfId="12699"/>
    <cellStyle name="Normal 3 5 2 3 4 2 3 2" xfId="12700"/>
    <cellStyle name="Normal 3 5 2 3 4 2 3 2 2" xfId="28897"/>
    <cellStyle name="Normal 3 5 2 3 4 2 3 2 2 2" xfId="58809"/>
    <cellStyle name="Normal 3 5 2 3 4 2 3 2 3" xfId="42614"/>
    <cellStyle name="Normal 3 5 2 3 4 2 3 3" xfId="21419"/>
    <cellStyle name="Normal 3 5 2 3 4 2 3 3 2" xfId="51331"/>
    <cellStyle name="Normal 3 5 2 3 4 2 3 4" xfId="42613"/>
    <cellStyle name="Normal 3 5 2 3 4 2 4" xfId="12701"/>
    <cellStyle name="Normal 3 5 2 3 4 2 4 2" xfId="28894"/>
    <cellStyle name="Normal 3 5 2 3 4 2 4 2 2" xfId="58806"/>
    <cellStyle name="Normal 3 5 2 3 4 2 4 3" xfId="42615"/>
    <cellStyle name="Normal 3 5 2 3 4 2 5" xfId="21416"/>
    <cellStyle name="Normal 3 5 2 3 4 2 5 2" xfId="51328"/>
    <cellStyle name="Normal 3 5 2 3 4 2 6" xfId="42608"/>
    <cellStyle name="Normal 3 5 2 3 4 3" xfId="12702"/>
    <cellStyle name="Normal 3 5 2 3 4 3 2" xfId="12703"/>
    <cellStyle name="Normal 3 5 2 3 4 3 2 2" xfId="12704"/>
    <cellStyle name="Normal 3 5 2 3 4 3 2 2 2" xfId="28899"/>
    <cellStyle name="Normal 3 5 2 3 4 3 2 2 2 2" xfId="58811"/>
    <cellStyle name="Normal 3 5 2 3 4 3 2 2 3" xfId="42618"/>
    <cellStyle name="Normal 3 5 2 3 4 3 2 3" xfId="21421"/>
    <cellStyle name="Normal 3 5 2 3 4 3 2 3 2" xfId="51333"/>
    <cellStyle name="Normal 3 5 2 3 4 3 2 4" xfId="42617"/>
    <cellStyle name="Normal 3 5 2 3 4 3 3" xfId="12705"/>
    <cellStyle name="Normal 3 5 2 3 4 3 3 2" xfId="28898"/>
    <cellStyle name="Normal 3 5 2 3 4 3 3 2 2" xfId="58810"/>
    <cellStyle name="Normal 3 5 2 3 4 3 3 3" xfId="42619"/>
    <cellStyle name="Normal 3 5 2 3 4 3 4" xfId="21420"/>
    <cellStyle name="Normal 3 5 2 3 4 3 4 2" xfId="51332"/>
    <cellStyle name="Normal 3 5 2 3 4 3 5" xfId="42616"/>
    <cellStyle name="Normal 3 5 2 3 4 4" xfId="12706"/>
    <cellStyle name="Normal 3 5 2 3 4 4 2" xfId="12707"/>
    <cellStyle name="Normal 3 5 2 3 4 4 2 2" xfId="28900"/>
    <cellStyle name="Normal 3 5 2 3 4 4 2 2 2" xfId="58812"/>
    <cellStyle name="Normal 3 5 2 3 4 4 2 3" xfId="42621"/>
    <cellStyle name="Normal 3 5 2 3 4 4 3" xfId="21422"/>
    <cellStyle name="Normal 3 5 2 3 4 4 3 2" xfId="51334"/>
    <cellStyle name="Normal 3 5 2 3 4 4 4" xfId="42620"/>
    <cellStyle name="Normal 3 5 2 3 4 5" xfId="12708"/>
    <cellStyle name="Normal 3 5 2 3 4 5 2" xfId="23047"/>
    <cellStyle name="Normal 3 5 2 3 4 5 2 2" xfId="52959"/>
    <cellStyle name="Normal 3 5 2 3 4 5 3" xfId="42622"/>
    <cellStyle name="Normal 3 5 2 3 4 6" xfId="15569"/>
    <cellStyle name="Normal 3 5 2 3 4 6 2" xfId="45481"/>
    <cellStyle name="Normal 3 5 2 3 4 7" xfId="30525"/>
    <cellStyle name="Normal 3 5 2 3 5" xfId="709"/>
    <cellStyle name="Normal 3 5 2 3 5 2" xfId="12709"/>
    <cellStyle name="Normal 3 5 2 3 5 2 2" xfId="12710"/>
    <cellStyle name="Normal 3 5 2 3 5 2 2 2" xfId="12711"/>
    <cellStyle name="Normal 3 5 2 3 5 2 2 2 2" xfId="12712"/>
    <cellStyle name="Normal 3 5 2 3 5 2 2 2 2 2" xfId="28903"/>
    <cellStyle name="Normal 3 5 2 3 5 2 2 2 2 2 2" xfId="58815"/>
    <cellStyle name="Normal 3 5 2 3 5 2 2 2 2 3" xfId="42626"/>
    <cellStyle name="Normal 3 5 2 3 5 2 2 2 3" xfId="21425"/>
    <cellStyle name="Normal 3 5 2 3 5 2 2 2 3 2" xfId="51337"/>
    <cellStyle name="Normal 3 5 2 3 5 2 2 2 4" xfId="42625"/>
    <cellStyle name="Normal 3 5 2 3 5 2 2 3" xfId="12713"/>
    <cellStyle name="Normal 3 5 2 3 5 2 2 3 2" xfId="28902"/>
    <cellStyle name="Normal 3 5 2 3 5 2 2 3 2 2" xfId="58814"/>
    <cellStyle name="Normal 3 5 2 3 5 2 2 3 3" xfId="42627"/>
    <cellStyle name="Normal 3 5 2 3 5 2 2 4" xfId="21424"/>
    <cellStyle name="Normal 3 5 2 3 5 2 2 4 2" xfId="51336"/>
    <cellStyle name="Normal 3 5 2 3 5 2 2 5" xfId="42624"/>
    <cellStyle name="Normal 3 5 2 3 5 2 3" xfId="12714"/>
    <cellStyle name="Normal 3 5 2 3 5 2 3 2" xfId="12715"/>
    <cellStyle name="Normal 3 5 2 3 5 2 3 2 2" xfId="28904"/>
    <cellStyle name="Normal 3 5 2 3 5 2 3 2 2 2" xfId="58816"/>
    <cellStyle name="Normal 3 5 2 3 5 2 3 2 3" xfId="42629"/>
    <cellStyle name="Normal 3 5 2 3 5 2 3 3" xfId="21426"/>
    <cellStyle name="Normal 3 5 2 3 5 2 3 3 2" xfId="51338"/>
    <cellStyle name="Normal 3 5 2 3 5 2 3 4" xfId="42628"/>
    <cellStyle name="Normal 3 5 2 3 5 2 4" xfId="12716"/>
    <cellStyle name="Normal 3 5 2 3 5 2 4 2" xfId="28901"/>
    <cellStyle name="Normal 3 5 2 3 5 2 4 2 2" xfId="58813"/>
    <cellStyle name="Normal 3 5 2 3 5 2 4 3" xfId="42630"/>
    <cellStyle name="Normal 3 5 2 3 5 2 5" xfId="21423"/>
    <cellStyle name="Normal 3 5 2 3 5 2 5 2" xfId="51335"/>
    <cellStyle name="Normal 3 5 2 3 5 2 6" xfId="42623"/>
    <cellStyle name="Normal 3 5 2 3 5 3" xfId="12717"/>
    <cellStyle name="Normal 3 5 2 3 5 3 2" xfId="12718"/>
    <cellStyle name="Normal 3 5 2 3 5 3 2 2" xfId="12719"/>
    <cellStyle name="Normal 3 5 2 3 5 3 2 2 2" xfId="28906"/>
    <cellStyle name="Normal 3 5 2 3 5 3 2 2 2 2" xfId="58818"/>
    <cellStyle name="Normal 3 5 2 3 5 3 2 2 3" xfId="42633"/>
    <cellStyle name="Normal 3 5 2 3 5 3 2 3" xfId="21428"/>
    <cellStyle name="Normal 3 5 2 3 5 3 2 3 2" xfId="51340"/>
    <cellStyle name="Normal 3 5 2 3 5 3 2 4" xfId="42632"/>
    <cellStyle name="Normal 3 5 2 3 5 3 3" xfId="12720"/>
    <cellStyle name="Normal 3 5 2 3 5 3 3 2" xfId="28905"/>
    <cellStyle name="Normal 3 5 2 3 5 3 3 2 2" xfId="58817"/>
    <cellStyle name="Normal 3 5 2 3 5 3 3 3" xfId="42634"/>
    <cellStyle name="Normal 3 5 2 3 5 3 4" xfId="21427"/>
    <cellStyle name="Normal 3 5 2 3 5 3 4 2" xfId="51339"/>
    <cellStyle name="Normal 3 5 2 3 5 3 5" xfId="42631"/>
    <cellStyle name="Normal 3 5 2 3 5 4" xfId="12721"/>
    <cellStyle name="Normal 3 5 2 3 5 4 2" xfId="12722"/>
    <cellStyle name="Normal 3 5 2 3 5 4 2 2" xfId="28907"/>
    <cellStyle name="Normal 3 5 2 3 5 4 2 2 2" xfId="58819"/>
    <cellStyle name="Normal 3 5 2 3 5 4 2 3" xfId="42636"/>
    <cellStyle name="Normal 3 5 2 3 5 4 3" xfId="21429"/>
    <cellStyle name="Normal 3 5 2 3 5 4 3 2" xfId="51341"/>
    <cellStyle name="Normal 3 5 2 3 5 4 4" xfId="42635"/>
    <cellStyle name="Normal 3 5 2 3 5 5" xfId="12723"/>
    <cellStyle name="Normal 3 5 2 3 5 5 2" xfId="23172"/>
    <cellStyle name="Normal 3 5 2 3 5 5 2 2" xfId="53084"/>
    <cellStyle name="Normal 3 5 2 3 5 5 3" xfId="42637"/>
    <cellStyle name="Normal 3 5 2 3 5 6" xfId="15694"/>
    <cellStyle name="Normal 3 5 2 3 5 6 2" xfId="45606"/>
    <cellStyle name="Normal 3 5 2 3 5 7" xfId="30650"/>
    <cellStyle name="Normal 3 5 2 3 6" xfId="12724"/>
    <cellStyle name="Normal 3 5 2 3 6 2" xfId="12725"/>
    <cellStyle name="Normal 3 5 2 3 6 2 2" xfId="12726"/>
    <cellStyle name="Normal 3 5 2 3 6 2 2 2" xfId="12727"/>
    <cellStyle name="Normal 3 5 2 3 6 2 2 2 2" xfId="12728"/>
    <cellStyle name="Normal 3 5 2 3 6 2 2 2 2 2" xfId="28911"/>
    <cellStyle name="Normal 3 5 2 3 6 2 2 2 2 2 2" xfId="58823"/>
    <cellStyle name="Normal 3 5 2 3 6 2 2 2 2 3" xfId="42642"/>
    <cellStyle name="Normal 3 5 2 3 6 2 2 2 3" xfId="21433"/>
    <cellStyle name="Normal 3 5 2 3 6 2 2 2 3 2" xfId="51345"/>
    <cellStyle name="Normal 3 5 2 3 6 2 2 2 4" xfId="42641"/>
    <cellStyle name="Normal 3 5 2 3 6 2 2 3" xfId="12729"/>
    <cellStyle name="Normal 3 5 2 3 6 2 2 3 2" xfId="28910"/>
    <cellStyle name="Normal 3 5 2 3 6 2 2 3 2 2" xfId="58822"/>
    <cellStyle name="Normal 3 5 2 3 6 2 2 3 3" xfId="42643"/>
    <cellStyle name="Normal 3 5 2 3 6 2 2 4" xfId="21432"/>
    <cellStyle name="Normal 3 5 2 3 6 2 2 4 2" xfId="51344"/>
    <cellStyle name="Normal 3 5 2 3 6 2 2 5" xfId="42640"/>
    <cellStyle name="Normal 3 5 2 3 6 2 3" xfId="12730"/>
    <cellStyle name="Normal 3 5 2 3 6 2 3 2" xfId="12731"/>
    <cellStyle name="Normal 3 5 2 3 6 2 3 2 2" xfId="28912"/>
    <cellStyle name="Normal 3 5 2 3 6 2 3 2 2 2" xfId="58824"/>
    <cellStyle name="Normal 3 5 2 3 6 2 3 2 3" xfId="42645"/>
    <cellStyle name="Normal 3 5 2 3 6 2 3 3" xfId="21434"/>
    <cellStyle name="Normal 3 5 2 3 6 2 3 3 2" xfId="51346"/>
    <cellStyle name="Normal 3 5 2 3 6 2 3 4" xfId="42644"/>
    <cellStyle name="Normal 3 5 2 3 6 2 4" xfId="12732"/>
    <cellStyle name="Normal 3 5 2 3 6 2 4 2" xfId="28909"/>
    <cellStyle name="Normal 3 5 2 3 6 2 4 2 2" xfId="58821"/>
    <cellStyle name="Normal 3 5 2 3 6 2 4 3" xfId="42646"/>
    <cellStyle name="Normal 3 5 2 3 6 2 5" xfId="21431"/>
    <cellStyle name="Normal 3 5 2 3 6 2 5 2" xfId="51343"/>
    <cellStyle name="Normal 3 5 2 3 6 2 6" xfId="42639"/>
    <cellStyle name="Normal 3 5 2 3 6 3" xfId="12733"/>
    <cellStyle name="Normal 3 5 2 3 6 3 2" xfId="12734"/>
    <cellStyle name="Normal 3 5 2 3 6 3 2 2" xfId="12735"/>
    <cellStyle name="Normal 3 5 2 3 6 3 2 2 2" xfId="28914"/>
    <cellStyle name="Normal 3 5 2 3 6 3 2 2 2 2" xfId="58826"/>
    <cellStyle name="Normal 3 5 2 3 6 3 2 2 3" xfId="42649"/>
    <cellStyle name="Normal 3 5 2 3 6 3 2 3" xfId="21436"/>
    <cellStyle name="Normal 3 5 2 3 6 3 2 3 2" xfId="51348"/>
    <cellStyle name="Normal 3 5 2 3 6 3 2 4" xfId="42648"/>
    <cellStyle name="Normal 3 5 2 3 6 3 3" xfId="12736"/>
    <cellStyle name="Normal 3 5 2 3 6 3 3 2" xfId="28913"/>
    <cellStyle name="Normal 3 5 2 3 6 3 3 2 2" xfId="58825"/>
    <cellStyle name="Normal 3 5 2 3 6 3 3 3" xfId="42650"/>
    <cellStyle name="Normal 3 5 2 3 6 3 4" xfId="21435"/>
    <cellStyle name="Normal 3 5 2 3 6 3 4 2" xfId="51347"/>
    <cellStyle name="Normal 3 5 2 3 6 3 5" xfId="42647"/>
    <cellStyle name="Normal 3 5 2 3 6 4" xfId="12737"/>
    <cellStyle name="Normal 3 5 2 3 6 4 2" xfId="12738"/>
    <cellStyle name="Normal 3 5 2 3 6 4 2 2" xfId="28915"/>
    <cellStyle name="Normal 3 5 2 3 6 4 2 2 2" xfId="58827"/>
    <cellStyle name="Normal 3 5 2 3 6 4 2 3" xfId="42652"/>
    <cellStyle name="Normal 3 5 2 3 6 4 3" xfId="21437"/>
    <cellStyle name="Normal 3 5 2 3 6 4 3 2" xfId="51349"/>
    <cellStyle name="Normal 3 5 2 3 6 4 4" xfId="42651"/>
    <cellStyle name="Normal 3 5 2 3 6 5" xfId="12739"/>
    <cellStyle name="Normal 3 5 2 3 6 5 2" xfId="28908"/>
    <cellStyle name="Normal 3 5 2 3 6 5 2 2" xfId="58820"/>
    <cellStyle name="Normal 3 5 2 3 6 5 3" xfId="42653"/>
    <cellStyle name="Normal 3 5 2 3 6 6" xfId="21430"/>
    <cellStyle name="Normal 3 5 2 3 6 6 2" xfId="51342"/>
    <cellStyle name="Normal 3 5 2 3 6 7" xfId="42638"/>
    <cellStyle name="Normal 3 5 2 3 7" xfId="12740"/>
    <cellStyle name="Normal 3 5 2 3 7 2" xfId="12741"/>
    <cellStyle name="Normal 3 5 2 3 7 2 2" xfId="12742"/>
    <cellStyle name="Normal 3 5 2 3 7 2 2 2" xfId="12743"/>
    <cellStyle name="Normal 3 5 2 3 7 2 2 2 2" xfId="28918"/>
    <cellStyle name="Normal 3 5 2 3 7 2 2 2 2 2" xfId="58830"/>
    <cellStyle name="Normal 3 5 2 3 7 2 2 2 3" xfId="42657"/>
    <cellStyle name="Normal 3 5 2 3 7 2 2 3" xfId="21440"/>
    <cellStyle name="Normal 3 5 2 3 7 2 2 3 2" xfId="51352"/>
    <cellStyle name="Normal 3 5 2 3 7 2 2 4" xfId="42656"/>
    <cellStyle name="Normal 3 5 2 3 7 2 3" xfId="12744"/>
    <cellStyle name="Normal 3 5 2 3 7 2 3 2" xfId="28917"/>
    <cellStyle name="Normal 3 5 2 3 7 2 3 2 2" xfId="58829"/>
    <cellStyle name="Normal 3 5 2 3 7 2 3 3" xfId="42658"/>
    <cellStyle name="Normal 3 5 2 3 7 2 4" xfId="21439"/>
    <cellStyle name="Normal 3 5 2 3 7 2 4 2" xfId="51351"/>
    <cellStyle name="Normal 3 5 2 3 7 2 5" xfId="42655"/>
    <cellStyle name="Normal 3 5 2 3 7 3" xfId="12745"/>
    <cellStyle name="Normal 3 5 2 3 7 3 2" xfId="12746"/>
    <cellStyle name="Normal 3 5 2 3 7 3 2 2" xfId="28919"/>
    <cellStyle name="Normal 3 5 2 3 7 3 2 2 2" xfId="58831"/>
    <cellStyle name="Normal 3 5 2 3 7 3 2 3" xfId="42660"/>
    <cellStyle name="Normal 3 5 2 3 7 3 3" xfId="21441"/>
    <cellStyle name="Normal 3 5 2 3 7 3 3 2" xfId="51353"/>
    <cellStyle name="Normal 3 5 2 3 7 3 4" xfId="42659"/>
    <cellStyle name="Normal 3 5 2 3 7 4" xfId="12747"/>
    <cellStyle name="Normal 3 5 2 3 7 4 2" xfId="28916"/>
    <cellStyle name="Normal 3 5 2 3 7 4 2 2" xfId="58828"/>
    <cellStyle name="Normal 3 5 2 3 7 4 3" xfId="42661"/>
    <cellStyle name="Normal 3 5 2 3 7 5" xfId="21438"/>
    <cellStyle name="Normal 3 5 2 3 7 5 2" xfId="51350"/>
    <cellStyle name="Normal 3 5 2 3 7 6" xfId="42654"/>
    <cellStyle name="Normal 3 5 2 3 8" xfId="12748"/>
    <cellStyle name="Normal 3 5 2 3 8 2" xfId="12749"/>
    <cellStyle name="Normal 3 5 2 3 8 2 2" xfId="12750"/>
    <cellStyle name="Normal 3 5 2 3 8 2 2 2" xfId="12751"/>
    <cellStyle name="Normal 3 5 2 3 8 2 2 2 2" xfId="28922"/>
    <cellStyle name="Normal 3 5 2 3 8 2 2 2 2 2" xfId="58834"/>
    <cellStyle name="Normal 3 5 2 3 8 2 2 2 3" xfId="42665"/>
    <cellStyle name="Normal 3 5 2 3 8 2 2 3" xfId="21444"/>
    <cellStyle name="Normal 3 5 2 3 8 2 2 3 2" xfId="51356"/>
    <cellStyle name="Normal 3 5 2 3 8 2 2 4" xfId="42664"/>
    <cellStyle name="Normal 3 5 2 3 8 2 3" xfId="12752"/>
    <cellStyle name="Normal 3 5 2 3 8 2 3 2" xfId="28921"/>
    <cellStyle name="Normal 3 5 2 3 8 2 3 2 2" xfId="58833"/>
    <cellStyle name="Normal 3 5 2 3 8 2 3 3" xfId="42666"/>
    <cellStyle name="Normal 3 5 2 3 8 2 4" xfId="21443"/>
    <cellStyle name="Normal 3 5 2 3 8 2 4 2" xfId="51355"/>
    <cellStyle name="Normal 3 5 2 3 8 2 5" xfId="42663"/>
    <cellStyle name="Normal 3 5 2 3 8 3" xfId="12753"/>
    <cellStyle name="Normal 3 5 2 3 8 3 2" xfId="12754"/>
    <cellStyle name="Normal 3 5 2 3 8 3 2 2" xfId="28923"/>
    <cellStyle name="Normal 3 5 2 3 8 3 2 2 2" xfId="58835"/>
    <cellStyle name="Normal 3 5 2 3 8 3 2 3" xfId="42668"/>
    <cellStyle name="Normal 3 5 2 3 8 3 3" xfId="21445"/>
    <cellStyle name="Normal 3 5 2 3 8 3 3 2" xfId="51357"/>
    <cellStyle name="Normal 3 5 2 3 8 3 4" xfId="42667"/>
    <cellStyle name="Normal 3 5 2 3 8 4" xfId="12755"/>
    <cellStyle name="Normal 3 5 2 3 8 4 2" xfId="28920"/>
    <cellStyle name="Normal 3 5 2 3 8 4 2 2" xfId="58832"/>
    <cellStyle name="Normal 3 5 2 3 8 4 3" xfId="42669"/>
    <cellStyle name="Normal 3 5 2 3 8 5" xfId="21442"/>
    <cellStyle name="Normal 3 5 2 3 8 5 2" xfId="51354"/>
    <cellStyle name="Normal 3 5 2 3 8 6" xfId="42662"/>
    <cellStyle name="Normal 3 5 2 3 9" xfId="12756"/>
    <cellStyle name="Normal 3 5 2 3 9 2" xfId="12757"/>
    <cellStyle name="Normal 3 5 2 3 9 2 2" xfId="12758"/>
    <cellStyle name="Normal 3 5 2 3 9 2 2 2" xfId="28925"/>
    <cellStyle name="Normal 3 5 2 3 9 2 2 2 2" xfId="58837"/>
    <cellStyle name="Normal 3 5 2 3 9 2 2 3" xfId="42672"/>
    <cellStyle name="Normal 3 5 2 3 9 2 3" xfId="21447"/>
    <cellStyle name="Normal 3 5 2 3 9 2 3 2" xfId="51359"/>
    <cellStyle name="Normal 3 5 2 3 9 2 4" xfId="42671"/>
    <cellStyle name="Normal 3 5 2 3 9 3" xfId="12759"/>
    <cellStyle name="Normal 3 5 2 3 9 3 2" xfId="28924"/>
    <cellStyle name="Normal 3 5 2 3 9 3 2 2" xfId="58836"/>
    <cellStyle name="Normal 3 5 2 3 9 3 3" xfId="42673"/>
    <cellStyle name="Normal 3 5 2 3 9 4" xfId="21446"/>
    <cellStyle name="Normal 3 5 2 3 9 4 2" xfId="51358"/>
    <cellStyle name="Normal 3 5 2 3 9 5" xfId="42670"/>
    <cellStyle name="Normal 3 5 2 4" xfId="377"/>
    <cellStyle name="Normal 3 5 2 4 2" xfId="12760"/>
    <cellStyle name="Normal 3 5 2 4 2 2" xfId="12761"/>
    <cellStyle name="Normal 3 5 2 4 2 2 2" xfId="12762"/>
    <cellStyle name="Normal 3 5 2 4 2 2 2 2" xfId="12763"/>
    <cellStyle name="Normal 3 5 2 4 2 2 2 2 2" xfId="28928"/>
    <cellStyle name="Normal 3 5 2 4 2 2 2 2 2 2" xfId="58840"/>
    <cellStyle name="Normal 3 5 2 4 2 2 2 2 3" xfId="42677"/>
    <cellStyle name="Normal 3 5 2 4 2 2 2 3" xfId="21450"/>
    <cellStyle name="Normal 3 5 2 4 2 2 2 3 2" xfId="51362"/>
    <cellStyle name="Normal 3 5 2 4 2 2 2 4" xfId="42676"/>
    <cellStyle name="Normal 3 5 2 4 2 2 3" xfId="12764"/>
    <cellStyle name="Normal 3 5 2 4 2 2 3 2" xfId="28927"/>
    <cellStyle name="Normal 3 5 2 4 2 2 3 2 2" xfId="58839"/>
    <cellStyle name="Normal 3 5 2 4 2 2 3 3" xfId="42678"/>
    <cellStyle name="Normal 3 5 2 4 2 2 4" xfId="21449"/>
    <cellStyle name="Normal 3 5 2 4 2 2 4 2" xfId="51361"/>
    <cellStyle name="Normal 3 5 2 4 2 2 5" xfId="42675"/>
    <cellStyle name="Normal 3 5 2 4 2 3" xfId="12765"/>
    <cellStyle name="Normal 3 5 2 4 2 3 2" xfId="12766"/>
    <cellStyle name="Normal 3 5 2 4 2 3 2 2" xfId="28929"/>
    <cellStyle name="Normal 3 5 2 4 2 3 2 2 2" xfId="58841"/>
    <cellStyle name="Normal 3 5 2 4 2 3 2 3" xfId="42680"/>
    <cellStyle name="Normal 3 5 2 4 2 3 3" xfId="21451"/>
    <cellStyle name="Normal 3 5 2 4 2 3 3 2" xfId="51363"/>
    <cellStyle name="Normal 3 5 2 4 2 3 4" xfId="42679"/>
    <cellStyle name="Normal 3 5 2 4 2 4" xfId="12767"/>
    <cellStyle name="Normal 3 5 2 4 2 4 2" xfId="28926"/>
    <cellStyle name="Normal 3 5 2 4 2 4 2 2" xfId="58838"/>
    <cellStyle name="Normal 3 5 2 4 2 4 3" xfId="42681"/>
    <cellStyle name="Normal 3 5 2 4 2 5" xfId="21448"/>
    <cellStyle name="Normal 3 5 2 4 2 5 2" xfId="51360"/>
    <cellStyle name="Normal 3 5 2 4 2 6" xfId="42674"/>
    <cellStyle name="Normal 3 5 2 4 3" xfId="12768"/>
    <cellStyle name="Normal 3 5 2 4 3 2" xfId="12769"/>
    <cellStyle name="Normal 3 5 2 4 3 2 2" xfId="12770"/>
    <cellStyle name="Normal 3 5 2 4 3 2 2 2" xfId="12771"/>
    <cellStyle name="Normal 3 5 2 4 3 2 2 2 2" xfId="28932"/>
    <cellStyle name="Normal 3 5 2 4 3 2 2 2 2 2" xfId="58844"/>
    <cellStyle name="Normal 3 5 2 4 3 2 2 2 3" xfId="42685"/>
    <cellStyle name="Normal 3 5 2 4 3 2 2 3" xfId="21454"/>
    <cellStyle name="Normal 3 5 2 4 3 2 2 3 2" xfId="51366"/>
    <cellStyle name="Normal 3 5 2 4 3 2 2 4" xfId="42684"/>
    <cellStyle name="Normal 3 5 2 4 3 2 3" xfId="12772"/>
    <cellStyle name="Normal 3 5 2 4 3 2 3 2" xfId="28931"/>
    <cellStyle name="Normal 3 5 2 4 3 2 3 2 2" xfId="58843"/>
    <cellStyle name="Normal 3 5 2 4 3 2 3 3" xfId="42686"/>
    <cellStyle name="Normal 3 5 2 4 3 2 4" xfId="21453"/>
    <cellStyle name="Normal 3 5 2 4 3 2 4 2" xfId="51365"/>
    <cellStyle name="Normal 3 5 2 4 3 2 5" xfId="42683"/>
    <cellStyle name="Normal 3 5 2 4 3 3" xfId="12773"/>
    <cellStyle name="Normal 3 5 2 4 3 3 2" xfId="12774"/>
    <cellStyle name="Normal 3 5 2 4 3 3 2 2" xfId="28933"/>
    <cellStyle name="Normal 3 5 2 4 3 3 2 2 2" xfId="58845"/>
    <cellStyle name="Normal 3 5 2 4 3 3 2 3" xfId="42688"/>
    <cellStyle name="Normal 3 5 2 4 3 3 3" xfId="21455"/>
    <cellStyle name="Normal 3 5 2 4 3 3 3 2" xfId="51367"/>
    <cellStyle name="Normal 3 5 2 4 3 3 4" xfId="42687"/>
    <cellStyle name="Normal 3 5 2 4 3 4" xfId="12775"/>
    <cellStyle name="Normal 3 5 2 4 3 4 2" xfId="28930"/>
    <cellStyle name="Normal 3 5 2 4 3 4 2 2" xfId="58842"/>
    <cellStyle name="Normal 3 5 2 4 3 4 3" xfId="42689"/>
    <cellStyle name="Normal 3 5 2 4 3 5" xfId="21452"/>
    <cellStyle name="Normal 3 5 2 4 3 5 2" xfId="51364"/>
    <cellStyle name="Normal 3 5 2 4 3 6" xfId="42682"/>
    <cellStyle name="Normal 3 5 2 4 4" xfId="12776"/>
    <cellStyle name="Normal 3 5 2 4 4 2" xfId="12777"/>
    <cellStyle name="Normal 3 5 2 4 4 2 2" xfId="12778"/>
    <cellStyle name="Normal 3 5 2 4 4 2 2 2" xfId="28935"/>
    <cellStyle name="Normal 3 5 2 4 4 2 2 2 2" xfId="58847"/>
    <cellStyle name="Normal 3 5 2 4 4 2 2 3" xfId="42692"/>
    <cellStyle name="Normal 3 5 2 4 4 2 3" xfId="21457"/>
    <cellStyle name="Normal 3 5 2 4 4 2 3 2" xfId="51369"/>
    <cellStyle name="Normal 3 5 2 4 4 2 4" xfId="42691"/>
    <cellStyle name="Normal 3 5 2 4 4 3" xfId="12779"/>
    <cellStyle name="Normal 3 5 2 4 4 3 2" xfId="28934"/>
    <cellStyle name="Normal 3 5 2 4 4 3 2 2" xfId="58846"/>
    <cellStyle name="Normal 3 5 2 4 4 3 3" xfId="42693"/>
    <cellStyle name="Normal 3 5 2 4 4 4" xfId="21456"/>
    <cellStyle name="Normal 3 5 2 4 4 4 2" xfId="51368"/>
    <cellStyle name="Normal 3 5 2 4 4 5" xfId="42690"/>
    <cellStyle name="Normal 3 5 2 4 5" xfId="12780"/>
    <cellStyle name="Normal 3 5 2 4 5 2" xfId="12781"/>
    <cellStyle name="Normal 3 5 2 4 5 2 2" xfId="28936"/>
    <cellStyle name="Normal 3 5 2 4 5 2 2 2" xfId="58848"/>
    <cellStyle name="Normal 3 5 2 4 5 2 3" xfId="42695"/>
    <cellStyle name="Normal 3 5 2 4 5 3" xfId="21458"/>
    <cellStyle name="Normal 3 5 2 4 5 3 2" xfId="51370"/>
    <cellStyle name="Normal 3 5 2 4 5 4" xfId="42694"/>
    <cellStyle name="Normal 3 5 2 4 6" xfId="12782"/>
    <cellStyle name="Normal 3 5 2 4 6 2" xfId="22841"/>
    <cellStyle name="Normal 3 5 2 4 6 2 2" xfId="52753"/>
    <cellStyle name="Normal 3 5 2 4 6 3" xfId="42696"/>
    <cellStyle name="Normal 3 5 2 4 7" xfId="15363"/>
    <cellStyle name="Normal 3 5 2 4 7 2" xfId="45275"/>
    <cellStyle name="Normal 3 5 2 4 8" xfId="30319"/>
    <cellStyle name="Normal 3 5 2 5" xfId="245"/>
    <cellStyle name="Normal 3 5 2 5 2" xfId="12783"/>
    <cellStyle name="Normal 3 5 2 5 2 2" xfId="12784"/>
    <cellStyle name="Normal 3 5 2 5 2 2 2" xfId="12785"/>
    <cellStyle name="Normal 3 5 2 5 2 2 2 2" xfId="12786"/>
    <cellStyle name="Normal 3 5 2 5 2 2 2 2 2" xfId="28939"/>
    <cellStyle name="Normal 3 5 2 5 2 2 2 2 2 2" xfId="58851"/>
    <cellStyle name="Normal 3 5 2 5 2 2 2 2 3" xfId="42700"/>
    <cellStyle name="Normal 3 5 2 5 2 2 2 3" xfId="21461"/>
    <cellStyle name="Normal 3 5 2 5 2 2 2 3 2" xfId="51373"/>
    <cellStyle name="Normal 3 5 2 5 2 2 2 4" xfId="42699"/>
    <cellStyle name="Normal 3 5 2 5 2 2 3" xfId="12787"/>
    <cellStyle name="Normal 3 5 2 5 2 2 3 2" xfId="28938"/>
    <cellStyle name="Normal 3 5 2 5 2 2 3 2 2" xfId="58850"/>
    <cellStyle name="Normal 3 5 2 5 2 2 3 3" xfId="42701"/>
    <cellStyle name="Normal 3 5 2 5 2 2 4" xfId="21460"/>
    <cellStyle name="Normal 3 5 2 5 2 2 4 2" xfId="51372"/>
    <cellStyle name="Normal 3 5 2 5 2 2 5" xfId="42698"/>
    <cellStyle name="Normal 3 5 2 5 2 3" xfId="12788"/>
    <cellStyle name="Normal 3 5 2 5 2 3 2" xfId="12789"/>
    <cellStyle name="Normal 3 5 2 5 2 3 2 2" xfId="28940"/>
    <cellStyle name="Normal 3 5 2 5 2 3 2 2 2" xfId="58852"/>
    <cellStyle name="Normal 3 5 2 5 2 3 2 3" xfId="42703"/>
    <cellStyle name="Normal 3 5 2 5 2 3 3" xfId="21462"/>
    <cellStyle name="Normal 3 5 2 5 2 3 3 2" xfId="51374"/>
    <cellStyle name="Normal 3 5 2 5 2 3 4" xfId="42702"/>
    <cellStyle name="Normal 3 5 2 5 2 4" xfId="12790"/>
    <cellStyle name="Normal 3 5 2 5 2 4 2" xfId="28937"/>
    <cellStyle name="Normal 3 5 2 5 2 4 2 2" xfId="58849"/>
    <cellStyle name="Normal 3 5 2 5 2 4 3" xfId="42704"/>
    <cellStyle name="Normal 3 5 2 5 2 5" xfId="21459"/>
    <cellStyle name="Normal 3 5 2 5 2 5 2" xfId="51371"/>
    <cellStyle name="Normal 3 5 2 5 2 6" xfId="42697"/>
    <cellStyle name="Normal 3 5 2 5 3" xfId="12791"/>
    <cellStyle name="Normal 3 5 2 5 3 2" xfId="12792"/>
    <cellStyle name="Normal 3 5 2 5 3 2 2" xfId="12793"/>
    <cellStyle name="Normal 3 5 2 5 3 2 2 2" xfId="12794"/>
    <cellStyle name="Normal 3 5 2 5 3 2 2 2 2" xfId="28943"/>
    <cellStyle name="Normal 3 5 2 5 3 2 2 2 2 2" xfId="58855"/>
    <cellStyle name="Normal 3 5 2 5 3 2 2 2 3" xfId="42708"/>
    <cellStyle name="Normal 3 5 2 5 3 2 2 3" xfId="21465"/>
    <cellStyle name="Normal 3 5 2 5 3 2 2 3 2" xfId="51377"/>
    <cellStyle name="Normal 3 5 2 5 3 2 2 4" xfId="42707"/>
    <cellStyle name="Normal 3 5 2 5 3 2 3" xfId="12795"/>
    <cellStyle name="Normal 3 5 2 5 3 2 3 2" xfId="28942"/>
    <cellStyle name="Normal 3 5 2 5 3 2 3 2 2" xfId="58854"/>
    <cellStyle name="Normal 3 5 2 5 3 2 3 3" xfId="42709"/>
    <cellStyle name="Normal 3 5 2 5 3 2 4" xfId="21464"/>
    <cellStyle name="Normal 3 5 2 5 3 2 4 2" xfId="51376"/>
    <cellStyle name="Normal 3 5 2 5 3 2 5" xfId="42706"/>
    <cellStyle name="Normal 3 5 2 5 3 3" xfId="12796"/>
    <cellStyle name="Normal 3 5 2 5 3 3 2" xfId="12797"/>
    <cellStyle name="Normal 3 5 2 5 3 3 2 2" xfId="28944"/>
    <cellStyle name="Normal 3 5 2 5 3 3 2 2 2" xfId="58856"/>
    <cellStyle name="Normal 3 5 2 5 3 3 2 3" xfId="42711"/>
    <cellStyle name="Normal 3 5 2 5 3 3 3" xfId="21466"/>
    <cellStyle name="Normal 3 5 2 5 3 3 3 2" xfId="51378"/>
    <cellStyle name="Normal 3 5 2 5 3 3 4" xfId="42710"/>
    <cellStyle name="Normal 3 5 2 5 3 4" xfId="12798"/>
    <cellStyle name="Normal 3 5 2 5 3 4 2" xfId="28941"/>
    <cellStyle name="Normal 3 5 2 5 3 4 2 2" xfId="58853"/>
    <cellStyle name="Normal 3 5 2 5 3 4 3" xfId="42712"/>
    <cellStyle name="Normal 3 5 2 5 3 5" xfId="21463"/>
    <cellStyle name="Normal 3 5 2 5 3 5 2" xfId="51375"/>
    <cellStyle name="Normal 3 5 2 5 3 6" xfId="42705"/>
    <cellStyle name="Normal 3 5 2 5 4" xfId="12799"/>
    <cellStyle name="Normal 3 5 2 5 4 2" xfId="12800"/>
    <cellStyle name="Normal 3 5 2 5 4 2 2" xfId="12801"/>
    <cellStyle name="Normal 3 5 2 5 4 2 2 2" xfId="28946"/>
    <cellStyle name="Normal 3 5 2 5 4 2 2 2 2" xfId="58858"/>
    <cellStyle name="Normal 3 5 2 5 4 2 2 3" xfId="42715"/>
    <cellStyle name="Normal 3 5 2 5 4 2 3" xfId="21468"/>
    <cellStyle name="Normal 3 5 2 5 4 2 3 2" xfId="51380"/>
    <cellStyle name="Normal 3 5 2 5 4 2 4" xfId="42714"/>
    <cellStyle name="Normal 3 5 2 5 4 3" xfId="12802"/>
    <cellStyle name="Normal 3 5 2 5 4 3 2" xfId="28945"/>
    <cellStyle name="Normal 3 5 2 5 4 3 2 2" xfId="58857"/>
    <cellStyle name="Normal 3 5 2 5 4 3 3" xfId="42716"/>
    <cellStyle name="Normal 3 5 2 5 4 4" xfId="21467"/>
    <cellStyle name="Normal 3 5 2 5 4 4 2" xfId="51379"/>
    <cellStyle name="Normal 3 5 2 5 4 5" xfId="42713"/>
    <cellStyle name="Normal 3 5 2 5 5" xfId="12803"/>
    <cellStyle name="Normal 3 5 2 5 5 2" xfId="12804"/>
    <cellStyle name="Normal 3 5 2 5 5 2 2" xfId="28947"/>
    <cellStyle name="Normal 3 5 2 5 5 2 2 2" xfId="58859"/>
    <cellStyle name="Normal 3 5 2 5 5 2 3" xfId="42718"/>
    <cellStyle name="Normal 3 5 2 5 5 3" xfId="21469"/>
    <cellStyle name="Normal 3 5 2 5 5 3 2" xfId="51381"/>
    <cellStyle name="Normal 3 5 2 5 5 4" xfId="42717"/>
    <cellStyle name="Normal 3 5 2 5 6" xfId="12805"/>
    <cellStyle name="Normal 3 5 2 5 6 2" xfId="22709"/>
    <cellStyle name="Normal 3 5 2 5 6 2 2" xfId="52621"/>
    <cellStyle name="Normal 3 5 2 5 6 3" xfId="42719"/>
    <cellStyle name="Normal 3 5 2 5 7" xfId="15231"/>
    <cellStyle name="Normal 3 5 2 5 7 2" xfId="45143"/>
    <cellStyle name="Normal 3 5 2 5 8" xfId="30187"/>
    <cellStyle name="Normal 3 5 2 6" xfId="503"/>
    <cellStyle name="Normal 3 5 2 6 2" xfId="12806"/>
    <cellStyle name="Normal 3 5 2 6 2 2" xfId="12807"/>
    <cellStyle name="Normal 3 5 2 6 2 2 2" xfId="12808"/>
    <cellStyle name="Normal 3 5 2 6 2 2 2 2" xfId="12809"/>
    <cellStyle name="Normal 3 5 2 6 2 2 2 2 2" xfId="28950"/>
    <cellStyle name="Normal 3 5 2 6 2 2 2 2 2 2" xfId="58862"/>
    <cellStyle name="Normal 3 5 2 6 2 2 2 2 3" xfId="42723"/>
    <cellStyle name="Normal 3 5 2 6 2 2 2 3" xfId="21472"/>
    <cellStyle name="Normal 3 5 2 6 2 2 2 3 2" xfId="51384"/>
    <cellStyle name="Normal 3 5 2 6 2 2 2 4" xfId="42722"/>
    <cellStyle name="Normal 3 5 2 6 2 2 3" xfId="12810"/>
    <cellStyle name="Normal 3 5 2 6 2 2 3 2" xfId="28949"/>
    <cellStyle name="Normal 3 5 2 6 2 2 3 2 2" xfId="58861"/>
    <cellStyle name="Normal 3 5 2 6 2 2 3 3" xfId="42724"/>
    <cellStyle name="Normal 3 5 2 6 2 2 4" xfId="21471"/>
    <cellStyle name="Normal 3 5 2 6 2 2 4 2" xfId="51383"/>
    <cellStyle name="Normal 3 5 2 6 2 2 5" xfId="42721"/>
    <cellStyle name="Normal 3 5 2 6 2 3" xfId="12811"/>
    <cellStyle name="Normal 3 5 2 6 2 3 2" xfId="12812"/>
    <cellStyle name="Normal 3 5 2 6 2 3 2 2" xfId="28951"/>
    <cellStyle name="Normal 3 5 2 6 2 3 2 2 2" xfId="58863"/>
    <cellStyle name="Normal 3 5 2 6 2 3 2 3" xfId="42726"/>
    <cellStyle name="Normal 3 5 2 6 2 3 3" xfId="21473"/>
    <cellStyle name="Normal 3 5 2 6 2 3 3 2" xfId="51385"/>
    <cellStyle name="Normal 3 5 2 6 2 3 4" xfId="42725"/>
    <cellStyle name="Normal 3 5 2 6 2 4" xfId="12813"/>
    <cellStyle name="Normal 3 5 2 6 2 4 2" xfId="28948"/>
    <cellStyle name="Normal 3 5 2 6 2 4 2 2" xfId="58860"/>
    <cellStyle name="Normal 3 5 2 6 2 4 3" xfId="42727"/>
    <cellStyle name="Normal 3 5 2 6 2 5" xfId="21470"/>
    <cellStyle name="Normal 3 5 2 6 2 5 2" xfId="51382"/>
    <cellStyle name="Normal 3 5 2 6 2 6" xfId="42720"/>
    <cellStyle name="Normal 3 5 2 6 3" xfId="12814"/>
    <cellStyle name="Normal 3 5 2 6 3 2" xfId="12815"/>
    <cellStyle name="Normal 3 5 2 6 3 2 2" xfId="12816"/>
    <cellStyle name="Normal 3 5 2 6 3 2 2 2" xfId="28953"/>
    <cellStyle name="Normal 3 5 2 6 3 2 2 2 2" xfId="58865"/>
    <cellStyle name="Normal 3 5 2 6 3 2 2 3" xfId="42730"/>
    <cellStyle name="Normal 3 5 2 6 3 2 3" xfId="21475"/>
    <cellStyle name="Normal 3 5 2 6 3 2 3 2" xfId="51387"/>
    <cellStyle name="Normal 3 5 2 6 3 2 4" xfId="42729"/>
    <cellStyle name="Normal 3 5 2 6 3 3" xfId="12817"/>
    <cellStyle name="Normal 3 5 2 6 3 3 2" xfId="28952"/>
    <cellStyle name="Normal 3 5 2 6 3 3 2 2" xfId="58864"/>
    <cellStyle name="Normal 3 5 2 6 3 3 3" xfId="42731"/>
    <cellStyle name="Normal 3 5 2 6 3 4" xfId="21474"/>
    <cellStyle name="Normal 3 5 2 6 3 4 2" xfId="51386"/>
    <cellStyle name="Normal 3 5 2 6 3 5" xfId="42728"/>
    <cellStyle name="Normal 3 5 2 6 4" xfId="12818"/>
    <cellStyle name="Normal 3 5 2 6 4 2" xfId="12819"/>
    <cellStyle name="Normal 3 5 2 6 4 2 2" xfId="28954"/>
    <cellStyle name="Normal 3 5 2 6 4 2 2 2" xfId="58866"/>
    <cellStyle name="Normal 3 5 2 6 4 2 3" xfId="42733"/>
    <cellStyle name="Normal 3 5 2 6 4 3" xfId="21476"/>
    <cellStyle name="Normal 3 5 2 6 4 3 2" xfId="51388"/>
    <cellStyle name="Normal 3 5 2 6 4 4" xfId="42732"/>
    <cellStyle name="Normal 3 5 2 6 5" xfId="12820"/>
    <cellStyle name="Normal 3 5 2 6 5 2" xfId="22966"/>
    <cellStyle name="Normal 3 5 2 6 5 2 2" xfId="52878"/>
    <cellStyle name="Normal 3 5 2 6 5 3" xfId="42734"/>
    <cellStyle name="Normal 3 5 2 6 6" xfId="15488"/>
    <cellStyle name="Normal 3 5 2 6 6 2" xfId="45400"/>
    <cellStyle name="Normal 3 5 2 6 7" xfId="30444"/>
    <cellStyle name="Normal 3 5 2 7" xfId="628"/>
    <cellStyle name="Normal 3 5 2 7 2" xfId="12821"/>
    <cellStyle name="Normal 3 5 2 7 2 2" xfId="12822"/>
    <cellStyle name="Normal 3 5 2 7 2 2 2" xfId="12823"/>
    <cellStyle name="Normal 3 5 2 7 2 2 2 2" xfId="12824"/>
    <cellStyle name="Normal 3 5 2 7 2 2 2 2 2" xfId="28957"/>
    <cellStyle name="Normal 3 5 2 7 2 2 2 2 2 2" xfId="58869"/>
    <cellStyle name="Normal 3 5 2 7 2 2 2 2 3" xfId="42738"/>
    <cellStyle name="Normal 3 5 2 7 2 2 2 3" xfId="21479"/>
    <cellStyle name="Normal 3 5 2 7 2 2 2 3 2" xfId="51391"/>
    <cellStyle name="Normal 3 5 2 7 2 2 2 4" xfId="42737"/>
    <cellStyle name="Normal 3 5 2 7 2 2 3" xfId="12825"/>
    <cellStyle name="Normal 3 5 2 7 2 2 3 2" xfId="28956"/>
    <cellStyle name="Normal 3 5 2 7 2 2 3 2 2" xfId="58868"/>
    <cellStyle name="Normal 3 5 2 7 2 2 3 3" xfId="42739"/>
    <cellStyle name="Normal 3 5 2 7 2 2 4" xfId="21478"/>
    <cellStyle name="Normal 3 5 2 7 2 2 4 2" xfId="51390"/>
    <cellStyle name="Normal 3 5 2 7 2 2 5" xfId="42736"/>
    <cellStyle name="Normal 3 5 2 7 2 3" xfId="12826"/>
    <cellStyle name="Normal 3 5 2 7 2 3 2" xfId="12827"/>
    <cellStyle name="Normal 3 5 2 7 2 3 2 2" xfId="28958"/>
    <cellStyle name="Normal 3 5 2 7 2 3 2 2 2" xfId="58870"/>
    <cellStyle name="Normal 3 5 2 7 2 3 2 3" xfId="42741"/>
    <cellStyle name="Normal 3 5 2 7 2 3 3" xfId="21480"/>
    <cellStyle name="Normal 3 5 2 7 2 3 3 2" xfId="51392"/>
    <cellStyle name="Normal 3 5 2 7 2 3 4" xfId="42740"/>
    <cellStyle name="Normal 3 5 2 7 2 4" xfId="12828"/>
    <cellStyle name="Normal 3 5 2 7 2 4 2" xfId="28955"/>
    <cellStyle name="Normal 3 5 2 7 2 4 2 2" xfId="58867"/>
    <cellStyle name="Normal 3 5 2 7 2 4 3" xfId="42742"/>
    <cellStyle name="Normal 3 5 2 7 2 5" xfId="21477"/>
    <cellStyle name="Normal 3 5 2 7 2 5 2" xfId="51389"/>
    <cellStyle name="Normal 3 5 2 7 2 6" xfId="42735"/>
    <cellStyle name="Normal 3 5 2 7 3" xfId="12829"/>
    <cellStyle name="Normal 3 5 2 7 3 2" xfId="12830"/>
    <cellStyle name="Normal 3 5 2 7 3 2 2" xfId="12831"/>
    <cellStyle name="Normal 3 5 2 7 3 2 2 2" xfId="28960"/>
    <cellStyle name="Normal 3 5 2 7 3 2 2 2 2" xfId="58872"/>
    <cellStyle name="Normal 3 5 2 7 3 2 2 3" xfId="42745"/>
    <cellStyle name="Normal 3 5 2 7 3 2 3" xfId="21482"/>
    <cellStyle name="Normal 3 5 2 7 3 2 3 2" xfId="51394"/>
    <cellStyle name="Normal 3 5 2 7 3 2 4" xfId="42744"/>
    <cellStyle name="Normal 3 5 2 7 3 3" xfId="12832"/>
    <cellStyle name="Normal 3 5 2 7 3 3 2" xfId="28959"/>
    <cellStyle name="Normal 3 5 2 7 3 3 2 2" xfId="58871"/>
    <cellStyle name="Normal 3 5 2 7 3 3 3" xfId="42746"/>
    <cellStyle name="Normal 3 5 2 7 3 4" xfId="21481"/>
    <cellStyle name="Normal 3 5 2 7 3 4 2" xfId="51393"/>
    <cellStyle name="Normal 3 5 2 7 3 5" xfId="42743"/>
    <cellStyle name="Normal 3 5 2 7 4" xfId="12833"/>
    <cellStyle name="Normal 3 5 2 7 4 2" xfId="12834"/>
    <cellStyle name="Normal 3 5 2 7 4 2 2" xfId="28961"/>
    <cellStyle name="Normal 3 5 2 7 4 2 2 2" xfId="58873"/>
    <cellStyle name="Normal 3 5 2 7 4 2 3" xfId="42748"/>
    <cellStyle name="Normal 3 5 2 7 4 3" xfId="21483"/>
    <cellStyle name="Normal 3 5 2 7 4 3 2" xfId="51395"/>
    <cellStyle name="Normal 3 5 2 7 4 4" xfId="42747"/>
    <cellStyle name="Normal 3 5 2 7 5" xfId="12835"/>
    <cellStyle name="Normal 3 5 2 7 5 2" xfId="23091"/>
    <cellStyle name="Normal 3 5 2 7 5 2 2" xfId="53003"/>
    <cellStyle name="Normal 3 5 2 7 5 3" xfId="42749"/>
    <cellStyle name="Normal 3 5 2 7 6" xfId="15613"/>
    <cellStyle name="Normal 3 5 2 7 6 2" xfId="45525"/>
    <cellStyle name="Normal 3 5 2 7 7" xfId="30569"/>
    <cellStyle name="Normal 3 5 2 8" xfId="12836"/>
    <cellStyle name="Normal 3 5 2 8 2" xfId="12837"/>
    <cellStyle name="Normal 3 5 2 8 2 2" xfId="12838"/>
    <cellStyle name="Normal 3 5 2 8 2 2 2" xfId="12839"/>
    <cellStyle name="Normal 3 5 2 8 2 2 2 2" xfId="12840"/>
    <cellStyle name="Normal 3 5 2 8 2 2 2 2 2" xfId="28965"/>
    <cellStyle name="Normal 3 5 2 8 2 2 2 2 2 2" xfId="58877"/>
    <cellStyle name="Normal 3 5 2 8 2 2 2 2 3" xfId="42754"/>
    <cellStyle name="Normal 3 5 2 8 2 2 2 3" xfId="21487"/>
    <cellStyle name="Normal 3 5 2 8 2 2 2 3 2" xfId="51399"/>
    <cellStyle name="Normal 3 5 2 8 2 2 2 4" xfId="42753"/>
    <cellStyle name="Normal 3 5 2 8 2 2 3" xfId="12841"/>
    <cellStyle name="Normal 3 5 2 8 2 2 3 2" xfId="28964"/>
    <cellStyle name="Normal 3 5 2 8 2 2 3 2 2" xfId="58876"/>
    <cellStyle name="Normal 3 5 2 8 2 2 3 3" xfId="42755"/>
    <cellStyle name="Normal 3 5 2 8 2 2 4" xfId="21486"/>
    <cellStyle name="Normal 3 5 2 8 2 2 4 2" xfId="51398"/>
    <cellStyle name="Normal 3 5 2 8 2 2 5" xfId="42752"/>
    <cellStyle name="Normal 3 5 2 8 2 3" xfId="12842"/>
    <cellStyle name="Normal 3 5 2 8 2 3 2" xfId="12843"/>
    <cellStyle name="Normal 3 5 2 8 2 3 2 2" xfId="28966"/>
    <cellStyle name="Normal 3 5 2 8 2 3 2 2 2" xfId="58878"/>
    <cellStyle name="Normal 3 5 2 8 2 3 2 3" xfId="42757"/>
    <cellStyle name="Normal 3 5 2 8 2 3 3" xfId="21488"/>
    <cellStyle name="Normal 3 5 2 8 2 3 3 2" xfId="51400"/>
    <cellStyle name="Normal 3 5 2 8 2 3 4" xfId="42756"/>
    <cellStyle name="Normal 3 5 2 8 2 4" xfId="12844"/>
    <cellStyle name="Normal 3 5 2 8 2 4 2" xfId="28963"/>
    <cellStyle name="Normal 3 5 2 8 2 4 2 2" xfId="58875"/>
    <cellStyle name="Normal 3 5 2 8 2 4 3" xfId="42758"/>
    <cellStyle name="Normal 3 5 2 8 2 5" xfId="21485"/>
    <cellStyle name="Normal 3 5 2 8 2 5 2" xfId="51397"/>
    <cellStyle name="Normal 3 5 2 8 2 6" xfId="42751"/>
    <cellStyle name="Normal 3 5 2 8 3" xfId="12845"/>
    <cellStyle name="Normal 3 5 2 8 3 2" xfId="12846"/>
    <cellStyle name="Normal 3 5 2 8 3 2 2" xfId="12847"/>
    <cellStyle name="Normal 3 5 2 8 3 2 2 2" xfId="28968"/>
    <cellStyle name="Normal 3 5 2 8 3 2 2 2 2" xfId="58880"/>
    <cellStyle name="Normal 3 5 2 8 3 2 2 3" xfId="42761"/>
    <cellStyle name="Normal 3 5 2 8 3 2 3" xfId="21490"/>
    <cellStyle name="Normal 3 5 2 8 3 2 3 2" xfId="51402"/>
    <cellStyle name="Normal 3 5 2 8 3 2 4" xfId="42760"/>
    <cellStyle name="Normal 3 5 2 8 3 3" xfId="12848"/>
    <cellStyle name="Normal 3 5 2 8 3 3 2" xfId="28967"/>
    <cellStyle name="Normal 3 5 2 8 3 3 2 2" xfId="58879"/>
    <cellStyle name="Normal 3 5 2 8 3 3 3" xfId="42762"/>
    <cellStyle name="Normal 3 5 2 8 3 4" xfId="21489"/>
    <cellStyle name="Normal 3 5 2 8 3 4 2" xfId="51401"/>
    <cellStyle name="Normal 3 5 2 8 3 5" xfId="42759"/>
    <cellStyle name="Normal 3 5 2 8 4" xfId="12849"/>
    <cellStyle name="Normal 3 5 2 8 4 2" xfId="12850"/>
    <cellStyle name="Normal 3 5 2 8 4 2 2" xfId="28969"/>
    <cellStyle name="Normal 3 5 2 8 4 2 2 2" xfId="58881"/>
    <cellStyle name="Normal 3 5 2 8 4 2 3" xfId="42764"/>
    <cellStyle name="Normal 3 5 2 8 4 3" xfId="21491"/>
    <cellStyle name="Normal 3 5 2 8 4 3 2" xfId="51403"/>
    <cellStyle name="Normal 3 5 2 8 4 4" xfId="42763"/>
    <cellStyle name="Normal 3 5 2 8 5" xfId="12851"/>
    <cellStyle name="Normal 3 5 2 8 5 2" xfId="28962"/>
    <cellStyle name="Normal 3 5 2 8 5 2 2" xfId="58874"/>
    <cellStyle name="Normal 3 5 2 8 5 3" xfId="42765"/>
    <cellStyle name="Normal 3 5 2 8 6" xfId="21484"/>
    <cellStyle name="Normal 3 5 2 8 6 2" xfId="51396"/>
    <cellStyle name="Normal 3 5 2 8 7" xfId="42750"/>
    <cellStyle name="Normal 3 5 2 9" xfId="12852"/>
    <cellStyle name="Normal 3 5 2 9 2" xfId="12853"/>
    <cellStyle name="Normal 3 5 2 9 2 2" xfId="12854"/>
    <cellStyle name="Normal 3 5 2 9 2 2 2" xfId="12855"/>
    <cellStyle name="Normal 3 5 2 9 2 2 2 2" xfId="28972"/>
    <cellStyle name="Normal 3 5 2 9 2 2 2 2 2" xfId="58884"/>
    <cellStyle name="Normal 3 5 2 9 2 2 2 3" xfId="42769"/>
    <cellStyle name="Normal 3 5 2 9 2 2 3" xfId="21494"/>
    <cellStyle name="Normal 3 5 2 9 2 2 3 2" xfId="51406"/>
    <cellStyle name="Normal 3 5 2 9 2 2 4" xfId="42768"/>
    <cellStyle name="Normal 3 5 2 9 2 3" xfId="12856"/>
    <cellStyle name="Normal 3 5 2 9 2 3 2" xfId="28971"/>
    <cellStyle name="Normal 3 5 2 9 2 3 2 2" xfId="58883"/>
    <cellStyle name="Normal 3 5 2 9 2 3 3" xfId="42770"/>
    <cellStyle name="Normal 3 5 2 9 2 4" xfId="21493"/>
    <cellStyle name="Normal 3 5 2 9 2 4 2" xfId="51405"/>
    <cellStyle name="Normal 3 5 2 9 2 5" xfId="42767"/>
    <cellStyle name="Normal 3 5 2 9 3" xfId="12857"/>
    <cellStyle name="Normal 3 5 2 9 3 2" xfId="12858"/>
    <cellStyle name="Normal 3 5 2 9 3 2 2" xfId="28973"/>
    <cellStyle name="Normal 3 5 2 9 3 2 2 2" xfId="58885"/>
    <cellStyle name="Normal 3 5 2 9 3 2 3" xfId="42772"/>
    <cellStyle name="Normal 3 5 2 9 3 3" xfId="21495"/>
    <cellStyle name="Normal 3 5 2 9 3 3 2" xfId="51407"/>
    <cellStyle name="Normal 3 5 2 9 3 4" xfId="42771"/>
    <cellStyle name="Normal 3 5 2 9 4" xfId="12859"/>
    <cellStyle name="Normal 3 5 2 9 4 2" xfId="28970"/>
    <cellStyle name="Normal 3 5 2 9 4 2 2" xfId="58882"/>
    <cellStyle name="Normal 3 5 2 9 4 3" xfId="42773"/>
    <cellStyle name="Normal 3 5 2 9 5" xfId="21492"/>
    <cellStyle name="Normal 3 5 2 9 5 2" xfId="51404"/>
    <cellStyle name="Normal 3 5 2 9 6" xfId="42766"/>
    <cellStyle name="Normal 3 5 3" xfId="134"/>
    <cellStyle name="Normal 3 5 3 10" xfId="12860"/>
    <cellStyle name="Normal 3 5 3 10 2" xfId="12861"/>
    <cellStyle name="Normal 3 5 3 10 2 2" xfId="28974"/>
    <cellStyle name="Normal 3 5 3 10 2 2 2" xfId="58886"/>
    <cellStyle name="Normal 3 5 3 10 2 3" xfId="42775"/>
    <cellStyle name="Normal 3 5 3 10 3" xfId="21496"/>
    <cellStyle name="Normal 3 5 3 10 3 2" xfId="51408"/>
    <cellStyle name="Normal 3 5 3 10 4" xfId="42774"/>
    <cellStyle name="Normal 3 5 3 11" xfId="12862"/>
    <cellStyle name="Normal 3 5 3 11 2" xfId="22598"/>
    <cellStyle name="Normal 3 5 3 11 2 2" xfId="52510"/>
    <cellStyle name="Normal 3 5 3 11 3" xfId="42776"/>
    <cellStyle name="Normal 3 5 3 12" xfId="15120"/>
    <cellStyle name="Normal 3 5 3 12 2" xfId="45032"/>
    <cellStyle name="Normal 3 5 3 13" xfId="30076"/>
    <cellStyle name="Normal 3 5 3 14" xfId="59996"/>
    <cellStyle name="Normal 3 5 3 2" xfId="391"/>
    <cellStyle name="Normal 3 5 3 2 2" xfId="12863"/>
    <cellStyle name="Normal 3 5 3 2 2 2" xfId="12864"/>
    <cellStyle name="Normal 3 5 3 2 2 2 2" xfId="12865"/>
    <cellStyle name="Normal 3 5 3 2 2 2 2 2" xfId="12866"/>
    <cellStyle name="Normal 3 5 3 2 2 2 2 2 2" xfId="28977"/>
    <cellStyle name="Normal 3 5 3 2 2 2 2 2 2 2" xfId="58889"/>
    <cellStyle name="Normal 3 5 3 2 2 2 2 2 3" xfId="42780"/>
    <cellStyle name="Normal 3 5 3 2 2 2 2 3" xfId="21499"/>
    <cellStyle name="Normal 3 5 3 2 2 2 2 3 2" xfId="51411"/>
    <cellStyle name="Normal 3 5 3 2 2 2 2 4" xfId="42779"/>
    <cellStyle name="Normal 3 5 3 2 2 2 3" xfId="12867"/>
    <cellStyle name="Normal 3 5 3 2 2 2 3 2" xfId="28976"/>
    <cellStyle name="Normal 3 5 3 2 2 2 3 2 2" xfId="58888"/>
    <cellStyle name="Normal 3 5 3 2 2 2 3 3" xfId="42781"/>
    <cellStyle name="Normal 3 5 3 2 2 2 4" xfId="21498"/>
    <cellStyle name="Normal 3 5 3 2 2 2 4 2" xfId="51410"/>
    <cellStyle name="Normal 3 5 3 2 2 2 5" xfId="42778"/>
    <cellStyle name="Normal 3 5 3 2 2 3" xfId="12868"/>
    <cellStyle name="Normal 3 5 3 2 2 3 2" xfId="12869"/>
    <cellStyle name="Normal 3 5 3 2 2 3 2 2" xfId="28978"/>
    <cellStyle name="Normal 3 5 3 2 2 3 2 2 2" xfId="58890"/>
    <cellStyle name="Normal 3 5 3 2 2 3 2 3" xfId="42783"/>
    <cellStyle name="Normal 3 5 3 2 2 3 3" xfId="21500"/>
    <cellStyle name="Normal 3 5 3 2 2 3 3 2" xfId="51412"/>
    <cellStyle name="Normal 3 5 3 2 2 3 4" xfId="42782"/>
    <cellStyle name="Normal 3 5 3 2 2 4" xfId="12870"/>
    <cellStyle name="Normal 3 5 3 2 2 4 2" xfId="28975"/>
    <cellStyle name="Normal 3 5 3 2 2 4 2 2" xfId="58887"/>
    <cellStyle name="Normal 3 5 3 2 2 4 3" xfId="42784"/>
    <cellStyle name="Normal 3 5 3 2 2 5" xfId="21497"/>
    <cellStyle name="Normal 3 5 3 2 2 5 2" xfId="51409"/>
    <cellStyle name="Normal 3 5 3 2 2 6" xfId="42777"/>
    <cellStyle name="Normal 3 5 3 2 3" xfId="12871"/>
    <cellStyle name="Normal 3 5 3 2 3 2" xfId="12872"/>
    <cellStyle name="Normal 3 5 3 2 3 2 2" xfId="12873"/>
    <cellStyle name="Normal 3 5 3 2 3 2 2 2" xfId="12874"/>
    <cellStyle name="Normal 3 5 3 2 3 2 2 2 2" xfId="28981"/>
    <cellStyle name="Normal 3 5 3 2 3 2 2 2 2 2" xfId="58893"/>
    <cellStyle name="Normal 3 5 3 2 3 2 2 2 3" xfId="42788"/>
    <cellStyle name="Normal 3 5 3 2 3 2 2 3" xfId="21503"/>
    <cellStyle name="Normal 3 5 3 2 3 2 2 3 2" xfId="51415"/>
    <cellStyle name="Normal 3 5 3 2 3 2 2 4" xfId="42787"/>
    <cellStyle name="Normal 3 5 3 2 3 2 3" xfId="12875"/>
    <cellStyle name="Normal 3 5 3 2 3 2 3 2" xfId="28980"/>
    <cellStyle name="Normal 3 5 3 2 3 2 3 2 2" xfId="58892"/>
    <cellStyle name="Normal 3 5 3 2 3 2 3 3" xfId="42789"/>
    <cellStyle name="Normal 3 5 3 2 3 2 4" xfId="21502"/>
    <cellStyle name="Normal 3 5 3 2 3 2 4 2" xfId="51414"/>
    <cellStyle name="Normal 3 5 3 2 3 2 5" xfId="42786"/>
    <cellStyle name="Normal 3 5 3 2 3 3" xfId="12876"/>
    <cellStyle name="Normal 3 5 3 2 3 3 2" xfId="12877"/>
    <cellStyle name="Normal 3 5 3 2 3 3 2 2" xfId="28982"/>
    <cellStyle name="Normal 3 5 3 2 3 3 2 2 2" xfId="58894"/>
    <cellStyle name="Normal 3 5 3 2 3 3 2 3" xfId="42791"/>
    <cellStyle name="Normal 3 5 3 2 3 3 3" xfId="21504"/>
    <cellStyle name="Normal 3 5 3 2 3 3 3 2" xfId="51416"/>
    <cellStyle name="Normal 3 5 3 2 3 3 4" xfId="42790"/>
    <cellStyle name="Normal 3 5 3 2 3 4" xfId="12878"/>
    <cellStyle name="Normal 3 5 3 2 3 4 2" xfId="28979"/>
    <cellStyle name="Normal 3 5 3 2 3 4 2 2" xfId="58891"/>
    <cellStyle name="Normal 3 5 3 2 3 4 3" xfId="42792"/>
    <cellStyle name="Normal 3 5 3 2 3 5" xfId="21501"/>
    <cellStyle name="Normal 3 5 3 2 3 5 2" xfId="51413"/>
    <cellStyle name="Normal 3 5 3 2 3 6" xfId="42785"/>
    <cellStyle name="Normal 3 5 3 2 4" xfId="12879"/>
    <cellStyle name="Normal 3 5 3 2 4 2" xfId="12880"/>
    <cellStyle name="Normal 3 5 3 2 4 2 2" xfId="12881"/>
    <cellStyle name="Normal 3 5 3 2 4 2 2 2" xfId="28984"/>
    <cellStyle name="Normal 3 5 3 2 4 2 2 2 2" xfId="58896"/>
    <cellStyle name="Normal 3 5 3 2 4 2 2 3" xfId="42795"/>
    <cellStyle name="Normal 3 5 3 2 4 2 3" xfId="21506"/>
    <cellStyle name="Normal 3 5 3 2 4 2 3 2" xfId="51418"/>
    <cellStyle name="Normal 3 5 3 2 4 2 4" xfId="42794"/>
    <cellStyle name="Normal 3 5 3 2 4 3" xfId="12882"/>
    <cellStyle name="Normal 3 5 3 2 4 3 2" xfId="28983"/>
    <cellStyle name="Normal 3 5 3 2 4 3 2 2" xfId="58895"/>
    <cellStyle name="Normal 3 5 3 2 4 3 3" xfId="42796"/>
    <cellStyle name="Normal 3 5 3 2 4 4" xfId="21505"/>
    <cellStyle name="Normal 3 5 3 2 4 4 2" xfId="51417"/>
    <cellStyle name="Normal 3 5 3 2 4 5" xfId="42793"/>
    <cellStyle name="Normal 3 5 3 2 5" xfId="12883"/>
    <cellStyle name="Normal 3 5 3 2 5 2" xfId="12884"/>
    <cellStyle name="Normal 3 5 3 2 5 2 2" xfId="28985"/>
    <cellStyle name="Normal 3 5 3 2 5 2 2 2" xfId="58897"/>
    <cellStyle name="Normal 3 5 3 2 5 2 3" xfId="42798"/>
    <cellStyle name="Normal 3 5 3 2 5 3" xfId="21507"/>
    <cellStyle name="Normal 3 5 3 2 5 3 2" xfId="51419"/>
    <cellStyle name="Normal 3 5 3 2 5 4" xfId="42797"/>
    <cellStyle name="Normal 3 5 3 2 6" xfId="12885"/>
    <cellStyle name="Normal 3 5 3 2 6 2" xfId="22854"/>
    <cellStyle name="Normal 3 5 3 2 6 2 2" xfId="52766"/>
    <cellStyle name="Normal 3 5 3 2 6 3" xfId="42799"/>
    <cellStyle name="Normal 3 5 3 2 7" xfId="15376"/>
    <cellStyle name="Normal 3 5 3 2 7 2" xfId="45288"/>
    <cellStyle name="Normal 3 5 3 2 8" xfId="30332"/>
    <cellStyle name="Normal 3 5 3 3" xfId="265"/>
    <cellStyle name="Normal 3 5 3 3 2" xfId="12886"/>
    <cellStyle name="Normal 3 5 3 3 2 2" xfId="12887"/>
    <cellStyle name="Normal 3 5 3 3 2 2 2" xfId="12888"/>
    <cellStyle name="Normal 3 5 3 3 2 2 2 2" xfId="12889"/>
    <cellStyle name="Normal 3 5 3 3 2 2 2 2 2" xfId="28988"/>
    <cellStyle name="Normal 3 5 3 3 2 2 2 2 2 2" xfId="58900"/>
    <cellStyle name="Normal 3 5 3 3 2 2 2 2 3" xfId="42803"/>
    <cellStyle name="Normal 3 5 3 3 2 2 2 3" xfId="21510"/>
    <cellStyle name="Normal 3 5 3 3 2 2 2 3 2" xfId="51422"/>
    <cellStyle name="Normal 3 5 3 3 2 2 2 4" xfId="42802"/>
    <cellStyle name="Normal 3 5 3 3 2 2 3" xfId="12890"/>
    <cellStyle name="Normal 3 5 3 3 2 2 3 2" xfId="28987"/>
    <cellStyle name="Normal 3 5 3 3 2 2 3 2 2" xfId="58899"/>
    <cellStyle name="Normal 3 5 3 3 2 2 3 3" xfId="42804"/>
    <cellStyle name="Normal 3 5 3 3 2 2 4" xfId="21509"/>
    <cellStyle name="Normal 3 5 3 3 2 2 4 2" xfId="51421"/>
    <cellStyle name="Normal 3 5 3 3 2 2 5" xfId="42801"/>
    <cellStyle name="Normal 3 5 3 3 2 3" xfId="12891"/>
    <cellStyle name="Normal 3 5 3 3 2 3 2" xfId="12892"/>
    <cellStyle name="Normal 3 5 3 3 2 3 2 2" xfId="28989"/>
    <cellStyle name="Normal 3 5 3 3 2 3 2 2 2" xfId="58901"/>
    <cellStyle name="Normal 3 5 3 3 2 3 2 3" xfId="42806"/>
    <cellStyle name="Normal 3 5 3 3 2 3 3" xfId="21511"/>
    <cellStyle name="Normal 3 5 3 3 2 3 3 2" xfId="51423"/>
    <cellStyle name="Normal 3 5 3 3 2 3 4" xfId="42805"/>
    <cellStyle name="Normal 3 5 3 3 2 4" xfId="12893"/>
    <cellStyle name="Normal 3 5 3 3 2 4 2" xfId="28986"/>
    <cellStyle name="Normal 3 5 3 3 2 4 2 2" xfId="58898"/>
    <cellStyle name="Normal 3 5 3 3 2 4 3" xfId="42807"/>
    <cellStyle name="Normal 3 5 3 3 2 5" xfId="21508"/>
    <cellStyle name="Normal 3 5 3 3 2 5 2" xfId="51420"/>
    <cellStyle name="Normal 3 5 3 3 2 6" xfId="42800"/>
    <cellStyle name="Normal 3 5 3 3 3" xfId="12894"/>
    <cellStyle name="Normal 3 5 3 3 3 2" xfId="12895"/>
    <cellStyle name="Normal 3 5 3 3 3 2 2" xfId="12896"/>
    <cellStyle name="Normal 3 5 3 3 3 2 2 2" xfId="12897"/>
    <cellStyle name="Normal 3 5 3 3 3 2 2 2 2" xfId="28992"/>
    <cellStyle name="Normal 3 5 3 3 3 2 2 2 2 2" xfId="58904"/>
    <cellStyle name="Normal 3 5 3 3 3 2 2 2 3" xfId="42811"/>
    <cellStyle name="Normal 3 5 3 3 3 2 2 3" xfId="21514"/>
    <cellStyle name="Normal 3 5 3 3 3 2 2 3 2" xfId="51426"/>
    <cellStyle name="Normal 3 5 3 3 3 2 2 4" xfId="42810"/>
    <cellStyle name="Normal 3 5 3 3 3 2 3" xfId="12898"/>
    <cellStyle name="Normal 3 5 3 3 3 2 3 2" xfId="28991"/>
    <cellStyle name="Normal 3 5 3 3 3 2 3 2 2" xfId="58903"/>
    <cellStyle name="Normal 3 5 3 3 3 2 3 3" xfId="42812"/>
    <cellStyle name="Normal 3 5 3 3 3 2 4" xfId="21513"/>
    <cellStyle name="Normal 3 5 3 3 3 2 4 2" xfId="51425"/>
    <cellStyle name="Normal 3 5 3 3 3 2 5" xfId="42809"/>
    <cellStyle name="Normal 3 5 3 3 3 3" xfId="12899"/>
    <cellStyle name="Normal 3 5 3 3 3 3 2" xfId="12900"/>
    <cellStyle name="Normal 3 5 3 3 3 3 2 2" xfId="28993"/>
    <cellStyle name="Normal 3 5 3 3 3 3 2 2 2" xfId="58905"/>
    <cellStyle name="Normal 3 5 3 3 3 3 2 3" xfId="42814"/>
    <cellStyle name="Normal 3 5 3 3 3 3 3" xfId="21515"/>
    <cellStyle name="Normal 3 5 3 3 3 3 3 2" xfId="51427"/>
    <cellStyle name="Normal 3 5 3 3 3 3 4" xfId="42813"/>
    <cellStyle name="Normal 3 5 3 3 3 4" xfId="12901"/>
    <cellStyle name="Normal 3 5 3 3 3 4 2" xfId="28990"/>
    <cellStyle name="Normal 3 5 3 3 3 4 2 2" xfId="58902"/>
    <cellStyle name="Normal 3 5 3 3 3 4 3" xfId="42815"/>
    <cellStyle name="Normal 3 5 3 3 3 5" xfId="21512"/>
    <cellStyle name="Normal 3 5 3 3 3 5 2" xfId="51424"/>
    <cellStyle name="Normal 3 5 3 3 3 6" xfId="42808"/>
    <cellStyle name="Normal 3 5 3 3 4" xfId="12902"/>
    <cellStyle name="Normal 3 5 3 3 4 2" xfId="12903"/>
    <cellStyle name="Normal 3 5 3 3 4 2 2" xfId="12904"/>
    <cellStyle name="Normal 3 5 3 3 4 2 2 2" xfId="28995"/>
    <cellStyle name="Normal 3 5 3 3 4 2 2 2 2" xfId="58907"/>
    <cellStyle name="Normal 3 5 3 3 4 2 2 3" xfId="42818"/>
    <cellStyle name="Normal 3 5 3 3 4 2 3" xfId="21517"/>
    <cellStyle name="Normal 3 5 3 3 4 2 3 2" xfId="51429"/>
    <cellStyle name="Normal 3 5 3 3 4 2 4" xfId="42817"/>
    <cellStyle name="Normal 3 5 3 3 4 3" xfId="12905"/>
    <cellStyle name="Normal 3 5 3 3 4 3 2" xfId="28994"/>
    <cellStyle name="Normal 3 5 3 3 4 3 2 2" xfId="58906"/>
    <cellStyle name="Normal 3 5 3 3 4 3 3" xfId="42819"/>
    <cellStyle name="Normal 3 5 3 3 4 4" xfId="21516"/>
    <cellStyle name="Normal 3 5 3 3 4 4 2" xfId="51428"/>
    <cellStyle name="Normal 3 5 3 3 4 5" xfId="42816"/>
    <cellStyle name="Normal 3 5 3 3 5" xfId="12906"/>
    <cellStyle name="Normal 3 5 3 3 5 2" xfId="12907"/>
    <cellStyle name="Normal 3 5 3 3 5 2 2" xfId="28996"/>
    <cellStyle name="Normal 3 5 3 3 5 2 2 2" xfId="58908"/>
    <cellStyle name="Normal 3 5 3 3 5 2 3" xfId="42821"/>
    <cellStyle name="Normal 3 5 3 3 5 3" xfId="21518"/>
    <cellStyle name="Normal 3 5 3 3 5 3 2" xfId="51430"/>
    <cellStyle name="Normal 3 5 3 3 5 4" xfId="42820"/>
    <cellStyle name="Normal 3 5 3 3 6" xfId="12908"/>
    <cellStyle name="Normal 3 5 3 3 6 2" xfId="22729"/>
    <cellStyle name="Normal 3 5 3 3 6 2 2" xfId="52641"/>
    <cellStyle name="Normal 3 5 3 3 6 3" xfId="42822"/>
    <cellStyle name="Normal 3 5 3 3 7" xfId="15251"/>
    <cellStyle name="Normal 3 5 3 3 7 2" xfId="45163"/>
    <cellStyle name="Normal 3 5 3 3 8" xfId="30207"/>
    <cellStyle name="Normal 3 5 3 4" xfId="516"/>
    <cellStyle name="Normal 3 5 3 4 2" xfId="12909"/>
    <cellStyle name="Normal 3 5 3 4 2 2" xfId="12910"/>
    <cellStyle name="Normal 3 5 3 4 2 2 2" xfId="12911"/>
    <cellStyle name="Normal 3 5 3 4 2 2 2 2" xfId="12912"/>
    <cellStyle name="Normal 3 5 3 4 2 2 2 2 2" xfId="28999"/>
    <cellStyle name="Normal 3 5 3 4 2 2 2 2 2 2" xfId="58911"/>
    <cellStyle name="Normal 3 5 3 4 2 2 2 2 3" xfId="42826"/>
    <cellStyle name="Normal 3 5 3 4 2 2 2 3" xfId="21521"/>
    <cellStyle name="Normal 3 5 3 4 2 2 2 3 2" xfId="51433"/>
    <cellStyle name="Normal 3 5 3 4 2 2 2 4" xfId="42825"/>
    <cellStyle name="Normal 3 5 3 4 2 2 3" xfId="12913"/>
    <cellStyle name="Normal 3 5 3 4 2 2 3 2" xfId="28998"/>
    <cellStyle name="Normal 3 5 3 4 2 2 3 2 2" xfId="58910"/>
    <cellStyle name="Normal 3 5 3 4 2 2 3 3" xfId="42827"/>
    <cellStyle name="Normal 3 5 3 4 2 2 4" xfId="21520"/>
    <cellStyle name="Normal 3 5 3 4 2 2 4 2" xfId="51432"/>
    <cellStyle name="Normal 3 5 3 4 2 2 5" xfId="42824"/>
    <cellStyle name="Normal 3 5 3 4 2 3" xfId="12914"/>
    <cellStyle name="Normal 3 5 3 4 2 3 2" xfId="12915"/>
    <cellStyle name="Normal 3 5 3 4 2 3 2 2" xfId="29000"/>
    <cellStyle name="Normal 3 5 3 4 2 3 2 2 2" xfId="58912"/>
    <cellStyle name="Normal 3 5 3 4 2 3 2 3" xfId="42829"/>
    <cellStyle name="Normal 3 5 3 4 2 3 3" xfId="21522"/>
    <cellStyle name="Normal 3 5 3 4 2 3 3 2" xfId="51434"/>
    <cellStyle name="Normal 3 5 3 4 2 3 4" xfId="42828"/>
    <cellStyle name="Normal 3 5 3 4 2 4" xfId="12916"/>
    <cellStyle name="Normal 3 5 3 4 2 4 2" xfId="28997"/>
    <cellStyle name="Normal 3 5 3 4 2 4 2 2" xfId="58909"/>
    <cellStyle name="Normal 3 5 3 4 2 4 3" xfId="42830"/>
    <cellStyle name="Normal 3 5 3 4 2 5" xfId="21519"/>
    <cellStyle name="Normal 3 5 3 4 2 5 2" xfId="51431"/>
    <cellStyle name="Normal 3 5 3 4 2 6" xfId="42823"/>
    <cellStyle name="Normal 3 5 3 4 3" xfId="12917"/>
    <cellStyle name="Normal 3 5 3 4 3 2" xfId="12918"/>
    <cellStyle name="Normal 3 5 3 4 3 2 2" xfId="12919"/>
    <cellStyle name="Normal 3 5 3 4 3 2 2 2" xfId="29002"/>
    <cellStyle name="Normal 3 5 3 4 3 2 2 2 2" xfId="58914"/>
    <cellStyle name="Normal 3 5 3 4 3 2 2 3" xfId="42833"/>
    <cellStyle name="Normal 3 5 3 4 3 2 3" xfId="21524"/>
    <cellStyle name="Normal 3 5 3 4 3 2 3 2" xfId="51436"/>
    <cellStyle name="Normal 3 5 3 4 3 2 4" xfId="42832"/>
    <cellStyle name="Normal 3 5 3 4 3 3" xfId="12920"/>
    <cellStyle name="Normal 3 5 3 4 3 3 2" xfId="29001"/>
    <cellStyle name="Normal 3 5 3 4 3 3 2 2" xfId="58913"/>
    <cellStyle name="Normal 3 5 3 4 3 3 3" xfId="42834"/>
    <cellStyle name="Normal 3 5 3 4 3 4" xfId="21523"/>
    <cellStyle name="Normal 3 5 3 4 3 4 2" xfId="51435"/>
    <cellStyle name="Normal 3 5 3 4 3 5" xfId="42831"/>
    <cellStyle name="Normal 3 5 3 4 4" xfId="12921"/>
    <cellStyle name="Normal 3 5 3 4 4 2" xfId="12922"/>
    <cellStyle name="Normal 3 5 3 4 4 2 2" xfId="29003"/>
    <cellStyle name="Normal 3 5 3 4 4 2 2 2" xfId="58915"/>
    <cellStyle name="Normal 3 5 3 4 4 2 3" xfId="42836"/>
    <cellStyle name="Normal 3 5 3 4 4 3" xfId="21525"/>
    <cellStyle name="Normal 3 5 3 4 4 3 2" xfId="51437"/>
    <cellStyle name="Normal 3 5 3 4 4 4" xfId="42835"/>
    <cellStyle name="Normal 3 5 3 4 5" xfId="12923"/>
    <cellStyle name="Normal 3 5 3 4 5 2" xfId="22979"/>
    <cellStyle name="Normal 3 5 3 4 5 2 2" xfId="52891"/>
    <cellStyle name="Normal 3 5 3 4 5 3" xfId="42837"/>
    <cellStyle name="Normal 3 5 3 4 6" xfId="15501"/>
    <cellStyle name="Normal 3 5 3 4 6 2" xfId="45413"/>
    <cellStyle name="Normal 3 5 3 4 7" xfId="30457"/>
    <cellStyle name="Normal 3 5 3 5" xfId="641"/>
    <cellStyle name="Normal 3 5 3 5 2" xfId="12924"/>
    <cellStyle name="Normal 3 5 3 5 2 2" xfId="12925"/>
    <cellStyle name="Normal 3 5 3 5 2 2 2" xfId="12926"/>
    <cellStyle name="Normal 3 5 3 5 2 2 2 2" xfId="12927"/>
    <cellStyle name="Normal 3 5 3 5 2 2 2 2 2" xfId="29006"/>
    <cellStyle name="Normal 3 5 3 5 2 2 2 2 2 2" xfId="58918"/>
    <cellStyle name="Normal 3 5 3 5 2 2 2 2 3" xfId="42841"/>
    <cellStyle name="Normal 3 5 3 5 2 2 2 3" xfId="21528"/>
    <cellStyle name="Normal 3 5 3 5 2 2 2 3 2" xfId="51440"/>
    <cellStyle name="Normal 3 5 3 5 2 2 2 4" xfId="42840"/>
    <cellStyle name="Normal 3 5 3 5 2 2 3" xfId="12928"/>
    <cellStyle name="Normal 3 5 3 5 2 2 3 2" xfId="29005"/>
    <cellStyle name="Normal 3 5 3 5 2 2 3 2 2" xfId="58917"/>
    <cellStyle name="Normal 3 5 3 5 2 2 3 3" xfId="42842"/>
    <cellStyle name="Normal 3 5 3 5 2 2 4" xfId="21527"/>
    <cellStyle name="Normal 3 5 3 5 2 2 4 2" xfId="51439"/>
    <cellStyle name="Normal 3 5 3 5 2 2 5" xfId="42839"/>
    <cellStyle name="Normal 3 5 3 5 2 3" xfId="12929"/>
    <cellStyle name="Normal 3 5 3 5 2 3 2" xfId="12930"/>
    <cellStyle name="Normal 3 5 3 5 2 3 2 2" xfId="29007"/>
    <cellStyle name="Normal 3 5 3 5 2 3 2 2 2" xfId="58919"/>
    <cellStyle name="Normal 3 5 3 5 2 3 2 3" xfId="42844"/>
    <cellStyle name="Normal 3 5 3 5 2 3 3" xfId="21529"/>
    <cellStyle name="Normal 3 5 3 5 2 3 3 2" xfId="51441"/>
    <cellStyle name="Normal 3 5 3 5 2 3 4" xfId="42843"/>
    <cellStyle name="Normal 3 5 3 5 2 4" xfId="12931"/>
    <cellStyle name="Normal 3 5 3 5 2 4 2" xfId="29004"/>
    <cellStyle name="Normal 3 5 3 5 2 4 2 2" xfId="58916"/>
    <cellStyle name="Normal 3 5 3 5 2 4 3" xfId="42845"/>
    <cellStyle name="Normal 3 5 3 5 2 5" xfId="21526"/>
    <cellStyle name="Normal 3 5 3 5 2 5 2" xfId="51438"/>
    <cellStyle name="Normal 3 5 3 5 2 6" xfId="42838"/>
    <cellStyle name="Normal 3 5 3 5 3" xfId="12932"/>
    <cellStyle name="Normal 3 5 3 5 3 2" xfId="12933"/>
    <cellStyle name="Normal 3 5 3 5 3 2 2" xfId="12934"/>
    <cellStyle name="Normal 3 5 3 5 3 2 2 2" xfId="29009"/>
    <cellStyle name="Normal 3 5 3 5 3 2 2 2 2" xfId="58921"/>
    <cellStyle name="Normal 3 5 3 5 3 2 2 3" xfId="42848"/>
    <cellStyle name="Normal 3 5 3 5 3 2 3" xfId="21531"/>
    <cellStyle name="Normal 3 5 3 5 3 2 3 2" xfId="51443"/>
    <cellStyle name="Normal 3 5 3 5 3 2 4" xfId="42847"/>
    <cellStyle name="Normal 3 5 3 5 3 3" xfId="12935"/>
    <cellStyle name="Normal 3 5 3 5 3 3 2" xfId="29008"/>
    <cellStyle name="Normal 3 5 3 5 3 3 2 2" xfId="58920"/>
    <cellStyle name="Normal 3 5 3 5 3 3 3" xfId="42849"/>
    <cellStyle name="Normal 3 5 3 5 3 4" xfId="21530"/>
    <cellStyle name="Normal 3 5 3 5 3 4 2" xfId="51442"/>
    <cellStyle name="Normal 3 5 3 5 3 5" xfId="42846"/>
    <cellStyle name="Normal 3 5 3 5 4" xfId="12936"/>
    <cellStyle name="Normal 3 5 3 5 4 2" xfId="12937"/>
    <cellStyle name="Normal 3 5 3 5 4 2 2" xfId="29010"/>
    <cellStyle name="Normal 3 5 3 5 4 2 2 2" xfId="58922"/>
    <cellStyle name="Normal 3 5 3 5 4 2 3" xfId="42851"/>
    <cellStyle name="Normal 3 5 3 5 4 3" xfId="21532"/>
    <cellStyle name="Normal 3 5 3 5 4 3 2" xfId="51444"/>
    <cellStyle name="Normal 3 5 3 5 4 4" xfId="42850"/>
    <cellStyle name="Normal 3 5 3 5 5" xfId="12938"/>
    <cellStyle name="Normal 3 5 3 5 5 2" xfId="23104"/>
    <cellStyle name="Normal 3 5 3 5 5 2 2" xfId="53016"/>
    <cellStyle name="Normal 3 5 3 5 5 3" xfId="42852"/>
    <cellStyle name="Normal 3 5 3 5 6" xfId="15626"/>
    <cellStyle name="Normal 3 5 3 5 6 2" xfId="45538"/>
    <cellStyle name="Normal 3 5 3 5 7" xfId="30582"/>
    <cellStyle name="Normal 3 5 3 6" xfId="12939"/>
    <cellStyle name="Normal 3 5 3 6 2" xfId="12940"/>
    <cellStyle name="Normal 3 5 3 6 2 2" xfId="12941"/>
    <cellStyle name="Normal 3 5 3 6 2 2 2" xfId="12942"/>
    <cellStyle name="Normal 3 5 3 6 2 2 2 2" xfId="12943"/>
    <cellStyle name="Normal 3 5 3 6 2 2 2 2 2" xfId="29014"/>
    <cellStyle name="Normal 3 5 3 6 2 2 2 2 2 2" xfId="58926"/>
    <cellStyle name="Normal 3 5 3 6 2 2 2 2 3" xfId="42857"/>
    <cellStyle name="Normal 3 5 3 6 2 2 2 3" xfId="21536"/>
    <cellStyle name="Normal 3 5 3 6 2 2 2 3 2" xfId="51448"/>
    <cellStyle name="Normal 3 5 3 6 2 2 2 4" xfId="42856"/>
    <cellStyle name="Normal 3 5 3 6 2 2 3" xfId="12944"/>
    <cellStyle name="Normal 3 5 3 6 2 2 3 2" xfId="29013"/>
    <cellStyle name="Normal 3 5 3 6 2 2 3 2 2" xfId="58925"/>
    <cellStyle name="Normal 3 5 3 6 2 2 3 3" xfId="42858"/>
    <cellStyle name="Normal 3 5 3 6 2 2 4" xfId="21535"/>
    <cellStyle name="Normal 3 5 3 6 2 2 4 2" xfId="51447"/>
    <cellStyle name="Normal 3 5 3 6 2 2 5" xfId="42855"/>
    <cellStyle name="Normal 3 5 3 6 2 3" xfId="12945"/>
    <cellStyle name="Normal 3 5 3 6 2 3 2" xfId="12946"/>
    <cellStyle name="Normal 3 5 3 6 2 3 2 2" xfId="29015"/>
    <cellStyle name="Normal 3 5 3 6 2 3 2 2 2" xfId="58927"/>
    <cellStyle name="Normal 3 5 3 6 2 3 2 3" xfId="42860"/>
    <cellStyle name="Normal 3 5 3 6 2 3 3" xfId="21537"/>
    <cellStyle name="Normal 3 5 3 6 2 3 3 2" xfId="51449"/>
    <cellStyle name="Normal 3 5 3 6 2 3 4" xfId="42859"/>
    <cellStyle name="Normal 3 5 3 6 2 4" xfId="12947"/>
    <cellStyle name="Normal 3 5 3 6 2 4 2" xfId="29012"/>
    <cellStyle name="Normal 3 5 3 6 2 4 2 2" xfId="58924"/>
    <cellStyle name="Normal 3 5 3 6 2 4 3" xfId="42861"/>
    <cellStyle name="Normal 3 5 3 6 2 5" xfId="21534"/>
    <cellStyle name="Normal 3 5 3 6 2 5 2" xfId="51446"/>
    <cellStyle name="Normal 3 5 3 6 2 6" xfId="42854"/>
    <cellStyle name="Normal 3 5 3 6 3" xfId="12948"/>
    <cellStyle name="Normal 3 5 3 6 3 2" xfId="12949"/>
    <cellStyle name="Normal 3 5 3 6 3 2 2" xfId="12950"/>
    <cellStyle name="Normal 3 5 3 6 3 2 2 2" xfId="29017"/>
    <cellStyle name="Normal 3 5 3 6 3 2 2 2 2" xfId="58929"/>
    <cellStyle name="Normal 3 5 3 6 3 2 2 3" xfId="42864"/>
    <cellStyle name="Normal 3 5 3 6 3 2 3" xfId="21539"/>
    <cellStyle name="Normal 3 5 3 6 3 2 3 2" xfId="51451"/>
    <cellStyle name="Normal 3 5 3 6 3 2 4" xfId="42863"/>
    <cellStyle name="Normal 3 5 3 6 3 3" xfId="12951"/>
    <cellStyle name="Normal 3 5 3 6 3 3 2" xfId="29016"/>
    <cellStyle name="Normal 3 5 3 6 3 3 2 2" xfId="58928"/>
    <cellStyle name="Normal 3 5 3 6 3 3 3" xfId="42865"/>
    <cellStyle name="Normal 3 5 3 6 3 4" xfId="21538"/>
    <cellStyle name="Normal 3 5 3 6 3 4 2" xfId="51450"/>
    <cellStyle name="Normal 3 5 3 6 3 5" xfId="42862"/>
    <cellStyle name="Normal 3 5 3 6 4" xfId="12952"/>
    <cellStyle name="Normal 3 5 3 6 4 2" xfId="12953"/>
    <cellStyle name="Normal 3 5 3 6 4 2 2" xfId="29018"/>
    <cellStyle name="Normal 3 5 3 6 4 2 2 2" xfId="58930"/>
    <cellStyle name="Normal 3 5 3 6 4 2 3" xfId="42867"/>
    <cellStyle name="Normal 3 5 3 6 4 3" xfId="21540"/>
    <cellStyle name="Normal 3 5 3 6 4 3 2" xfId="51452"/>
    <cellStyle name="Normal 3 5 3 6 4 4" xfId="42866"/>
    <cellStyle name="Normal 3 5 3 6 5" xfId="12954"/>
    <cellStyle name="Normal 3 5 3 6 5 2" xfId="29011"/>
    <cellStyle name="Normal 3 5 3 6 5 2 2" xfId="58923"/>
    <cellStyle name="Normal 3 5 3 6 5 3" xfId="42868"/>
    <cellStyle name="Normal 3 5 3 6 6" xfId="21533"/>
    <cellStyle name="Normal 3 5 3 6 6 2" xfId="51445"/>
    <cellStyle name="Normal 3 5 3 6 7" xfId="42853"/>
    <cellStyle name="Normal 3 5 3 7" xfId="12955"/>
    <cellStyle name="Normal 3 5 3 7 2" xfId="12956"/>
    <cellStyle name="Normal 3 5 3 7 2 2" xfId="12957"/>
    <cellStyle name="Normal 3 5 3 7 2 2 2" xfId="12958"/>
    <cellStyle name="Normal 3 5 3 7 2 2 2 2" xfId="29021"/>
    <cellStyle name="Normal 3 5 3 7 2 2 2 2 2" xfId="58933"/>
    <cellStyle name="Normal 3 5 3 7 2 2 2 3" xfId="42872"/>
    <cellStyle name="Normal 3 5 3 7 2 2 3" xfId="21543"/>
    <cellStyle name="Normal 3 5 3 7 2 2 3 2" xfId="51455"/>
    <cellStyle name="Normal 3 5 3 7 2 2 4" xfId="42871"/>
    <cellStyle name="Normal 3 5 3 7 2 3" xfId="12959"/>
    <cellStyle name="Normal 3 5 3 7 2 3 2" xfId="29020"/>
    <cellStyle name="Normal 3 5 3 7 2 3 2 2" xfId="58932"/>
    <cellStyle name="Normal 3 5 3 7 2 3 3" xfId="42873"/>
    <cellStyle name="Normal 3 5 3 7 2 4" xfId="21542"/>
    <cellStyle name="Normal 3 5 3 7 2 4 2" xfId="51454"/>
    <cellStyle name="Normal 3 5 3 7 2 5" xfId="42870"/>
    <cellStyle name="Normal 3 5 3 7 3" xfId="12960"/>
    <cellStyle name="Normal 3 5 3 7 3 2" xfId="12961"/>
    <cellStyle name="Normal 3 5 3 7 3 2 2" xfId="29022"/>
    <cellStyle name="Normal 3 5 3 7 3 2 2 2" xfId="58934"/>
    <cellStyle name="Normal 3 5 3 7 3 2 3" xfId="42875"/>
    <cellStyle name="Normal 3 5 3 7 3 3" xfId="21544"/>
    <cellStyle name="Normal 3 5 3 7 3 3 2" xfId="51456"/>
    <cellStyle name="Normal 3 5 3 7 3 4" xfId="42874"/>
    <cellStyle name="Normal 3 5 3 7 4" xfId="12962"/>
    <cellStyle name="Normal 3 5 3 7 4 2" xfId="29019"/>
    <cellStyle name="Normal 3 5 3 7 4 2 2" xfId="58931"/>
    <cellStyle name="Normal 3 5 3 7 4 3" xfId="42876"/>
    <cellStyle name="Normal 3 5 3 7 5" xfId="21541"/>
    <cellStyle name="Normal 3 5 3 7 5 2" xfId="51453"/>
    <cellStyle name="Normal 3 5 3 7 6" xfId="42869"/>
    <cellStyle name="Normal 3 5 3 8" xfId="12963"/>
    <cellStyle name="Normal 3 5 3 8 2" xfId="12964"/>
    <cellStyle name="Normal 3 5 3 8 2 2" xfId="12965"/>
    <cellStyle name="Normal 3 5 3 8 2 2 2" xfId="12966"/>
    <cellStyle name="Normal 3 5 3 8 2 2 2 2" xfId="29025"/>
    <cellStyle name="Normal 3 5 3 8 2 2 2 2 2" xfId="58937"/>
    <cellStyle name="Normal 3 5 3 8 2 2 2 3" xfId="42880"/>
    <cellStyle name="Normal 3 5 3 8 2 2 3" xfId="21547"/>
    <cellStyle name="Normal 3 5 3 8 2 2 3 2" xfId="51459"/>
    <cellStyle name="Normal 3 5 3 8 2 2 4" xfId="42879"/>
    <cellStyle name="Normal 3 5 3 8 2 3" xfId="12967"/>
    <cellStyle name="Normal 3 5 3 8 2 3 2" xfId="29024"/>
    <cellStyle name="Normal 3 5 3 8 2 3 2 2" xfId="58936"/>
    <cellStyle name="Normal 3 5 3 8 2 3 3" xfId="42881"/>
    <cellStyle name="Normal 3 5 3 8 2 4" xfId="21546"/>
    <cellStyle name="Normal 3 5 3 8 2 4 2" xfId="51458"/>
    <cellStyle name="Normal 3 5 3 8 2 5" xfId="42878"/>
    <cellStyle name="Normal 3 5 3 8 3" xfId="12968"/>
    <cellStyle name="Normal 3 5 3 8 3 2" xfId="12969"/>
    <cellStyle name="Normal 3 5 3 8 3 2 2" xfId="29026"/>
    <cellStyle name="Normal 3 5 3 8 3 2 2 2" xfId="58938"/>
    <cellStyle name="Normal 3 5 3 8 3 2 3" xfId="42883"/>
    <cellStyle name="Normal 3 5 3 8 3 3" xfId="21548"/>
    <cellStyle name="Normal 3 5 3 8 3 3 2" xfId="51460"/>
    <cellStyle name="Normal 3 5 3 8 3 4" xfId="42882"/>
    <cellStyle name="Normal 3 5 3 8 4" xfId="12970"/>
    <cellStyle name="Normal 3 5 3 8 4 2" xfId="29023"/>
    <cellStyle name="Normal 3 5 3 8 4 2 2" xfId="58935"/>
    <cellStyle name="Normal 3 5 3 8 4 3" xfId="42884"/>
    <cellStyle name="Normal 3 5 3 8 5" xfId="21545"/>
    <cellStyle name="Normal 3 5 3 8 5 2" xfId="51457"/>
    <cellStyle name="Normal 3 5 3 8 6" xfId="42877"/>
    <cellStyle name="Normal 3 5 3 9" xfId="12971"/>
    <cellStyle name="Normal 3 5 3 9 2" xfId="12972"/>
    <cellStyle name="Normal 3 5 3 9 2 2" xfId="12973"/>
    <cellStyle name="Normal 3 5 3 9 2 2 2" xfId="29028"/>
    <cellStyle name="Normal 3 5 3 9 2 2 2 2" xfId="58940"/>
    <cellStyle name="Normal 3 5 3 9 2 2 3" xfId="42887"/>
    <cellStyle name="Normal 3 5 3 9 2 3" xfId="21550"/>
    <cellStyle name="Normal 3 5 3 9 2 3 2" xfId="51462"/>
    <cellStyle name="Normal 3 5 3 9 2 4" xfId="42886"/>
    <cellStyle name="Normal 3 5 3 9 3" xfId="12974"/>
    <cellStyle name="Normal 3 5 3 9 3 2" xfId="29027"/>
    <cellStyle name="Normal 3 5 3 9 3 2 2" xfId="58939"/>
    <cellStyle name="Normal 3 5 3 9 3 3" xfId="42888"/>
    <cellStyle name="Normal 3 5 3 9 4" xfId="21549"/>
    <cellStyle name="Normal 3 5 3 9 4 2" xfId="51461"/>
    <cellStyle name="Normal 3 5 3 9 5" xfId="42885"/>
    <cellStyle name="Normal 3 5 4" xfId="178"/>
    <cellStyle name="Normal 3 5 4 10" xfId="12975"/>
    <cellStyle name="Normal 3 5 4 10 2" xfId="12976"/>
    <cellStyle name="Normal 3 5 4 10 2 2" xfId="29029"/>
    <cellStyle name="Normal 3 5 4 10 2 2 2" xfId="58941"/>
    <cellStyle name="Normal 3 5 4 10 2 3" xfId="42890"/>
    <cellStyle name="Normal 3 5 4 10 3" xfId="21551"/>
    <cellStyle name="Normal 3 5 4 10 3 2" xfId="51463"/>
    <cellStyle name="Normal 3 5 4 10 4" xfId="42889"/>
    <cellStyle name="Normal 3 5 4 11" xfId="12977"/>
    <cellStyle name="Normal 3 5 4 11 2" xfId="22642"/>
    <cellStyle name="Normal 3 5 4 11 2 2" xfId="52554"/>
    <cellStyle name="Normal 3 5 4 11 3" xfId="42891"/>
    <cellStyle name="Normal 3 5 4 12" xfId="15164"/>
    <cellStyle name="Normal 3 5 4 12 2" xfId="45076"/>
    <cellStyle name="Normal 3 5 4 13" xfId="30120"/>
    <cellStyle name="Normal 3 5 4 14" xfId="60033"/>
    <cellStyle name="Normal 3 5 4 2" xfId="428"/>
    <cellStyle name="Normal 3 5 4 2 2" xfId="12978"/>
    <cellStyle name="Normal 3 5 4 2 2 2" xfId="12979"/>
    <cellStyle name="Normal 3 5 4 2 2 2 2" xfId="12980"/>
    <cellStyle name="Normal 3 5 4 2 2 2 2 2" xfId="12981"/>
    <cellStyle name="Normal 3 5 4 2 2 2 2 2 2" xfId="29032"/>
    <cellStyle name="Normal 3 5 4 2 2 2 2 2 2 2" xfId="58944"/>
    <cellStyle name="Normal 3 5 4 2 2 2 2 2 3" xfId="42895"/>
    <cellStyle name="Normal 3 5 4 2 2 2 2 3" xfId="21554"/>
    <cellStyle name="Normal 3 5 4 2 2 2 2 3 2" xfId="51466"/>
    <cellStyle name="Normal 3 5 4 2 2 2 2 4" xfId="42894"/>
    <cellStyle name="Normal 3 5 4 2 2 2 3" xfId="12982"/>
    <cellStyle name="Normal 3 5 4 2 2 2 3 2" xfId="29031"/>
    <cellStyle name="Normal 3 5 4 2 2 2 3 2 2" xfId="58943"/>
    <cellStyle name="Normal 3 5 4 2 2 2 3 3" xfId="42896"/>
    <cellStyle name="Normal 3 5 4 2 2 2 4" xfId="21553"/>
    <cellStyle name="Normal 3 5 4 2 2 2 4 2" xfId="51465"/>
    <cellStyle name="Normal 3 5 4 2 2 2 5" xfId="42893"/>
    <cellStyle name="Normal 3 5 4 2 2 3" xfId="12983"/>
    <cellStyle name="Normal 3 5 4 2 2 3 2" xfId="12984"/>
    <cellStyle name="Normal 3 5 4 2 2 3 2 2" xfId="29033"/>
    <cellStyle name="Normal 3 5 4 2 2 3 2 2 2" xfId="58945"/>
    <cellStyle name="Normal 3 5 4 2 2 3 2 3" xfId="42898"/>
    <cellStyle name="Normal 3 5 4 2 2 3 3" xfId="21555"/>
    <cellStyle name="Normal 3 5 4 2 2 3 3 2" xfId="51467"/>
    <cellStyle name="Normal 3 5 4 2 2 3 4" xfId="42897"/>
    <cellStyle name="Normal 3 5 4 2 2 4" xfId="12985"/>
    <cellStyle name="Normal 3 5 4 2 2 4 2" xfId="29030"/>
    <cellStyle name="Normal 3 5 4 2 2 4 2 2" xfId="58942"/>
    <cellStyle name="Normal 3 5 4 2 2 4 3" xfId="42899"/>
    <cellStyle name="Normal 3 5 4 2 2 5" xfId="21552"/>
    <cellStyle name="Normal 3 5 4 2 2 5 2" xfId="51464"/>
    <cellStyle name="Normal 3 5 4 2 2 6" xfId="42892"/>
    <cellStyle name="Normal 3 5 4 2 3" xfId="12986"/>
    <cellStyle name="Normal 3 5 4 2 3 2" xfId="12987"/>
    <cellStyle name="Normal 3 5 4 2 3 2 2" xfId="12988"/>
    <cellStyle name="Normal 3 5 4 2 3 2 2 2" xfId="12989"/>
    <cellStyle name="Normal 3 5 4 2 3 2 2 2 2" xfId="29036"/>
    <cellStyle name="Normal 3 5 4 2 3 2 2 2 2 2" xfId="58948"/>
    <cellStyle name="Normal 3 5 4 2 3 2 2 2 3" xfId="42903"/>
    <cellStyle name="Normal 3 5 4 2 3 2 2 3" xfId="21558"/>
    <cellStyle name="Normal 3 5 4 2 3 2 2 3 2" xfId="51470"/>
    <cellStyle name="Normal 3 5 4 2 3 2 2 4" xfId="42902"/>
    <cellStyle name="Normal 3 5 4 2 3 2 3" xfId="12990"/>
    <cellStyle name="Normal 3 5 4 2 3 2 3 2" xfId="29035"/>
    <cellStyle name="Normal 3 5 4 2 3 2 3 2 2" xfId="58947"/>
    <cellStyle name="Normal 3 5 4 2 3 2 3 3" xfId="42904"/>
    <cellStyle name="Normal 3 5 4 2 3 2 4" xfId="21557"/>
    <cellStyle name="Normal 3 5 4 2 3 2 4 2" xfId="51469"/>
    <cellStyle name="Normal 3 5 4 2 3 2 5" xfId="42901"/>
    <cellStyle name="Normal 3 5 4 2 3 3" xfId="12991"/>
    <cellStyle name="Normal 3 5 4 2 3 3 2" xfId="12992"/>
    <cellStyle name="Normal 3 5 4 2 3 3 2 2" xfId="29037"/>
    <cellStyle name="Normal 3 5 4 2 3 3 2 2 2" xfId="58949"/>
    <cellStyle name="Normal 3 5 4 2 3 3 2 3" xfId="42906"/>
    <cellStyle name="Normal 3 5 4 2 3 3 3" xfId="21559"/>
    <cellStyle name="Normal 3 5 4 2 3 3 3 2" xfId="51471"/>
    <cellStyle name="Normal 3 5 4 2 3 3 4" xfId="42905"/>
    <cellStyle name="Normal 3 5 4 2 3 4" xfId="12993"/>
    <cellStyle name="Normal 3 5 4 2 3 4 2" xfId="29034"/>
    <cellStyle name="Normal 3 5 4 2 3 4 2 2" xfId="58946"/>
    <cellStyle name="Normal 3 5 4 2 3 4 3" xfId="42907"/>
    <cellStyle name="Normal 3 5 4 2 3 5" xfId="21556"/>
    <cellStyle name="Normal 3 5 4 2 3 5 2" xfId="51468"/>
    <cellStyle name="Normal 3 5 4 2 3 6" xfId="42900"/>
    <cellStyle name="Normal 3 5 4 2 4" xfId="12994"/>
    <cellStyle name="Normal 3 5 4 2 4 2" xfId="12995"/>
    <cellStyle name="Normal 3 5 4 2 4 2 2" xfId="12996"/>
    <cellStyle name="Normal 3 5 4 2 4 2 2 2" xfId="29039"/>
    <cellStyle name="Normal 3 5 4 2 4 2 2 2 2" xfId="58951"/>
    <cellStyle name="Normal 3 5 4 2 4 2 2 3" xfId="42910"/>
    <cellStyle name="Normal 3 5 4 2 4 2 3" xfId="21561"/>
    <cellStyle name="Normal 3 5 4 2 4 2 3 2" xfId="51473"/>
    <cellStyle name="Normal 3 5 4 2 4 2 4" xfId="42909"/>
    <cellStyle name="Normal 3 5 4 2 4 3" xfId="12997"/>
    <cellStyle name="Normal 3 5 4 2 4 3 2" xfId="29038"/>
    <cellStyle name="Normal 3 5 4 2 4 3 2 2" xfId="58950"/>
    <cellStyle name="Normal 3 5 4 2 4 3 3" xfId="42911"/>
    <cellStyle name="Normal 3 5 4 2 4 4" xfId="21560"/>
    <cellStyle name="Normal 3 5 4 2 4 4 2" xfId="51472"/>
    <cellStyle name="Normal 3 5 4 2 4 5" xfId="42908"/>
    <cellStyle name="Normal 3 5 4 2 5" xfId="12998"/>
    <cellStyle name="Normal 3 5 4 2 5 2" xfId="12999"/>
    <cellStyle name="Normal 3 5 4 2 5 2 2" xfId="29040"/>
    <cellStyle name="Normal 3 5 4 2 5 2 2 2" xfId="58952"/>
    <cellStyle name="Normal 3 5 4 2 5 2 3" xfId="42913"/>
    <cellStyle name="Normal 3 5 4 2 5 3" xfId="21562"/>
    <cellStyle name="Normal 3 5 4 2 5 3 2" xfId="51474"/>
    <cellStyle name="Normal 3 5 4 2 5 4" xfId="42912"/>
    <cellStyle name="Normal 3 5 4 2 6" xfId="13000"/>
    <cellStyle name="Normal 3 5 4 2 6 2" xfId="22891"/>
    <cellStyle name="Normal 3 5 4 2 6 2 2" xfId="52803"/>
    <cellStyle name="Normal 3 5 4 2 6 3" xfId="42914"/>
    <cellStyle name="Normal 3 5 4 2 7" xfId="15413"/>
    <cellStyle name="Normal 3 5 4 2 7 2" xfId="45325"/>
    <cellStyle name="Normal 3 5 4 2 8" xfId="30369"/>
    <cellStyle name="Normal 3 5 4 3" xfId="309"/>
    <cellStyle name="Normal 3 5 4 3 2" xfId="13001"/>
    <cellStyle name="Normal 3 5 4 3 2 2" xfId="13002"/>
    <cellStyle name="Normal 3 5 4 3 2 2 2" xfId="13003"/>
    <cellStyle name="Normal 3 5 4 3 2 2 2 2" xfId="13004"/>
    <cellStyle name="Normal 3 5 4 3 2 2 2 2 2" xfId="29043"/>
    <cellStyle name="Normal 3 5 4 3 2 2 2 2 2 2" xfId="58955"/>
    <cellStyle name="Normal 3 5 4 3 2 2 2 2 3" xfId="42918"/>
    <cellStyle name="Normal 3 5 4 3 2 2 2 3" xfId="21565"/>
    <cellStyle name="Normal 3 5 4 3 2 2 2 3 2" xfId="51477"/>
    <cellStyle name="Normal 3 5 4 3 2 2 2 4" xfId="42917"/>
    <cellStyle name="Normal 3 5 4 3 2 2 3" xfId="13005"/>
    <cellStyle name="Normal 3 5 4 3 2 2 3 2" xfId="29042"/>
    <cellStyle name="Normal 3 5 4 3 2 2 3 2 2" xfId="58954"/>
    <cellStyle name="Normal 3 5 4 3 2 2 3 3" xfId="42919"/>
    <cellStyle name="Normal 3 5 4 3 2 2 4" xfId="21564"/>
    <cellStyle name="Normal 3 5 4 3 2 2 4 2" xfId="51476"/>
    <cellStyle name="Normal 3 5 4 3 2 2 5" xfId="42916"/>
    <cellStyle name="Normal 3 5 4 3 2 3" xfId="13006"/>
    <cellStyle name="Normal 3 5 4 3 2 3 2" xfId="13007"/>
    <cellStyle name="Normal 3 5 4 3 2 3 2 2" xfId="29044"/>
    <cellStyle name="Normal 3 5 4 3 2 3 2 2 2" xfId="58956"/>
    <cellStyle name="Normal 3 5 4 3 2 3 2 3" xfId="42921"/>
    <cellStyle name="Normal 3 5 4 3 2 3 3" xfId="21566"/>
    <cellStyle name="Normal 3 5 4 3 2 3 3 2" xfId="51478"/>
    <cellStyle name="Normal 3 5 4 3 2 3 4" xfId="42920"/>
    <cellStyle name="Normal 3 5 4 3 2 4" xfId="13008"/>
    <cellStyle name="Normal 3 5 4 3 2 4 2" xfId="29041"/>
    <cellStyle name="Normal 3 5 4 3 2 4 2 2" xfId="58953"/>
    <cellStyle name="Normal 3 5 4 3 2 4 3" xfId="42922"/>
    <cellStyle name="Normal 3 5 4 3 2 5" xfId="21563"/>
    <cellStyle name="Normal 3 5 4 3 2 5 2" xfId="51475"/>
    <cellStyle name="Normal 3 5 4 3 2 6" xfId="42915"/>
    <cellStyle name="Normal 3 5 4 3 3" xfId="13009"/>
    <cellStyle name="Normal 3 5 4 3 3 2" xfId="13010"/>
    <cellStyle name="Normal 3 5 4 3 3 2 2" xfId="13011"/>
    <cellStyle name="Normal 3 5 4 3 3 2 2 2" xfId="13012"/>
    <cellStyle name="Normal 3 5 4 3 3 2 2 2 2" xfId="29047"/>
    <cellStyle name="Normal 3 5 4 3 3 2 2 2 2 2" xfId="58959"/>
    <cellStyle name="Normal 3 5 4 3 3 2 2 2 3" xfId="42926"/>
    <cellStyle name="Normal 3 5 4 3 3 2 2 3" xfId="21569"/>
    <cellStyle name="Normal 3 5 4 3 3 2 2 3 2" xfId="51481"/>
    <cellStyle name="Normal 3 5 4 3 3 2 2 4" xfId="42925"/>
    <cellStyle name="Normal 3 5 4 3 3 2 3" xfId="13013"/>
    <cellStyle name="Normal 3 5 4 3 3 2 3 2" xfId="29046"/>
    <cellStyle name="Normal 3 5 4 3 3 2 3 2 2" xfId="58958"/>
    <cellStyle name="Normal 3 5 4 3 3 2 3 3" xfId="42927"/>
    <cellStyle name="Normal 3 5 4 3 3 2 4" xfId="21568"/>
    <cellStyle name="Normal 3 5 4 3 3 2 4 2" xfId="51480"/>
    <cellStyle name="Normal 3 5 4 3 3 2 5" xfId="42924"/>
    <cellStyle name="Normal 3 5 4 3 3 3" xfId="13014"/>
    <cellStyle name="Normal 3 5 4 3 3 3 2" xfId="13015"/>
    <cellStyle name="Normal 3 5 4 3 3 3 2 2" xfId="29048"/>
    <cellStyle name="Normal 3 5 4 3 3 3 2 2 2" xfId="58960"/>
    <cellStyle name="Normal 3 5 4 3 3 3 2 3" xfId="42929"/>
    <cellStyle name="Normal 3 5 4 3 3 3 3" xfId="21570"/>
    <cellStyle name="Normal 3 5 4 3 3 3 3 2" xfId="51482"/>
    <cellStyle name="Normal 3 5 4 3 3 3 4" xfId="42928"/>
    <cellStyle name="Normal 3 5 4 3 3 4" xfId="13016"/>
    <cellStyle name="Normal 3 5 4 3 3 4 2" xfId="29045"/>
    <cellStyle name="Normal 3 5 4 3 3 4 2 2" xfId="58957"/>
    <cellStyle name="Normal 3 5 4 3 3 4 3" xfId="42930"/>
    <cellStyle name="Normal 3 5 4 3 3 5" xfId="21567"/>
    <cellStyle name="Normal 3 5 4 3 3 5 2" xfId="51479"/>
    <cellStyle name="Normal 3 5 4 3 3 6" xfId="42923"/>
    <cellStyle name="Normal 3 5 4 3 4" xfId="13017"/>
    <cellStyle name="Normal 3 5 4 3 4 2" xfId="13018"/>
    <cellStyle name="Normal 3 5 4 3 4 2 2" xfId="13019"/>
    <cellStyle name="Normal 3 5 4 3 4 2 2 2" xfId="29050"/>
    <cellStyle name="Normal 3 5 4 3 4 2 2 2 2" xfId="58962"/>
    <cellStyle name="Normal 3 5 4 3 4 2 2 3" xfId="42933"/>
    <cellStyle name="Normal 3 5 4 3 4 2 3" xfId="21572"/>
    <cellStyle name="Normal 3 5 4 3 4 2 3 2" xfId="51484"/>
    <cellStyle name="Normal 3 5 4 3 4 2 4" xfId="42932"/>
    <cellStyle name="Normal 3 5 4 3 4 3" xfId="13020"/>
    <cellStyle name="Normal 3 5 4 3 4 3 2" xfId="29049"/>
    <cellStyle name="Normal 3 5 4 3 4 3 2 2" xfId="58961"/>
    <cellStyle name="Normal 3 5 4 3 4 3 3" xfId="42934"/>
    <cellStyle name="Normal 3 5 4 3 4 4" xfId="21571"/>
    <cellStyle name="Normal 3 5 4 3 4 4 2" xfId="51483"/>
    <cellStyle name="Normal 3 5 4 3 4 5" xfId="42931"/>
    <cellStyle name="Normal 3 5 4 3 5" xfId="13021"/>
    <cellStyle name="Normal 3 5 4 3 5 2" xfId="13022"/>
    <cellStyle name="Normal 3 5 4 3 5 2 2" xfId="29051"/>
    <cellStyle name="Normal 3 5 4 3 5 2 2 2" xfId="58963"/>
    <cellStyle name="Normal 3 5 4 3 5 2 3" xfId="42936"/>
    <cellStyle name="Normal 3 5 4 3 5 3" xfId="21573"/>
    <cellStyle name="Normal 3 5 4 3 5 3 2" xfId="51485"/>
    <cellStyle name="Normal 3 5 4 3 5 4" xfId="42935"/>
    <cellStyle name="Normal 3 5 4 3 6" xfId="13023"/>
    <cellStyle name="Normal 3 5 4 3 6 2" xfId="22773"/>
    <cellStyle name="Normal 3 5 4 3 6 2 2" xfId="52685"/>
    <cellStyle name="Normal 3 5 4 3 6 3" xfId="42937"/>
    <cellStyle name="Normal 3 5 4 3 7" xfId="15295"/>
    <cellStyle name="Normal 3 5 4 3 7 2" xfId="45207"/>
    <cellStyle name="Normal 3 5 4 3 8" xfId="30251"/>
    <cellStyle name="Normal 3 5 4 4" xfId="553"/>
    <cellStyle name="Normal 3 5 4 4 2" xfId="13024"/>
    <cellStyle name="Normal 3 5 4 4 2 2" xfId="13025"/>
    <cellStyle name="Normal 3 5 4 4 2 2 2" xfId="13026"/>
    <cellStyle name="Normal 3 5 4 4 2 2 2 2" xfId="13027"/>
    <cellStyle name="Normal 3 5 4 4 2 2 2 2 2" xfId="29054"/>
    <cellStyle name="Normal 3 5 4 4 2 2 2 2 2 2" xfId="58966"/>
    <cellStyle name="Normal 3 5 4 4 2 2 2 2 3" xfId="42941"/>
    <cellStyle name="Normal 3 5 4 4 2 2 2 3" xfId="21576"/>
    <cellStyle name="Normal 3 5 4 4 2 2 2 3 2" xfId="51488"/>
    <cellStyle name="Normal 3 5 4 4 2 2 2 4" xfId="42940"/>
    <cellStyle name="Normal 3 5 4 4 2 2 3" xfId="13028"/>
    <cellStyle name="Normal 3 5 4 4 2 2 3 2" xfId="29053"/>
    <cellStyle name="Normal 3 5 4 4 2 2 3 2 2" xfId="58965"/>
    <cellStyle name="Normal 3 5 4 4 2 2 3 3" xfId="42942"/>
    <cellStyle name="Normal 3 5 4 4 2 2 4" xfId="21575"/>
    <cellStyle name="Normal 3 5 4 4 2 2 4 2" xfId="51487"/>
    <cellStyle name="Normal 3 5 4 4 2 2 5" xfId="42939"/>
    <cellStyle name="Normal 3 5 4 4 2 3" xfId="13029"/>
    <cellStyle name="Normal 3 5 4 4 2 3 2" xfId="13030"/>
    <cellStyle name="Normal 3 5 4 4 2 3 2 2" xfId="29055"/>
    <cellStyle name="Normal 3 5 4 4 2 3 2 2 2" xfId="58967"/>
    <cellStyle name="Normal 3 5 4 4 2 3 2 3" xfId="42944"/>
    <cellStyle name="Normal 3 5 4 4 2 3 3" xfId="21577"/>
    <cellStyle name="Normal 3 5 4 4 2 3 3 2" xfId="51489"/>
    <cellStyle name="Normal 3 5 4 4 2 3 4" xfId="42943"/>
    <cellStyle name="Normal 3 5 4 4 2 4" xfId="13031"/>
    <cellStyle name="Normal 3 5 4 4 2 4 2" xfId="29052"/>
    <cellStyle name="Normal 3 5 4 4 2 4 2 2" xfId="58964"/>
    <cellStyle name="Normal 3 5 4 4 2 4 3" xfId="42945"/>
    <cellStyle name="Normal 3 5 4 4 2 5" xfId="21574"/>
    <cellStyle name="Normal 3 5 4 4 2 5 2" xfId="51486"/>
    <cellStyle name="Normal 3 5 4 4 2 6" xfId="42938"/>
    <cellStyle name="Normal 3 5 4 4 3" xfId="13032"/>
    <cellStyle name="Normal 3 5 4 4 3 2" xfId="13033"/>
    <cellStyle name="Normal 3 5 4 4 3 2 2" xfId="13034"/>
    <cellStyle name="Normal 3 5 4 4 3 2 2 2" xfId="29057"/>
    <cellStyle name="Normal 3 5 4 4 3 2 2 2 2" xfId="58969"/>
    <cellStyle name="Normal 3 5 4 4 3 2 2 3" xfId="42948"/>
    <cellStyle name="Normal 3 5 4 4 3 2 3" xfId="21579"/>
    <cellStyle name="Normal 3 5 4 4 3 2 3 2" xfId="51491"/>
    <cellStyle name="Normal 3 5 4 4 3 2 4" xfId="42947"/>
    <cellStyle name="Normal 3 5 4 4 3 3" xfId="13035"/>
    <cellStyle name="Normal 3 5 4 4 3 3 2" xfId="29056"/>
    <cellStyle name="Normal 3 5 4 4 3 3 2 2" xfId="58968"/>
    <cellStyle name="Normal 3 5 4 4 3 3 3" xfId="42949"/>
    <cellStyle name="Normal 3 5 4 4 3 4" xfId="21578"/>
    <cellStyle name="Normal 3 5 4 4 3 4 2" xfId="51490"/>
    <cellStyle name="Normal 3 5 4 4 3 5" xfId="42946"/>
    <cellStyle name="Normal 3 5 4 4 4" xfId="13036"/>
    <cellStyle name="Normal 3 5 4 4 4 2" xfId="13037"/>
    <cellStyle name="Normal 3 5 4 4 4 2 2" xfId="29058"/>
    <cellStyle name="Normal 3 5 4 4 4 2 2 2" xfId="58970"/>
    <cellStyle name="Normal 3 5 4 4 4 2 3" xfId="42951"/>
    <cellStyle name="Normal 3 5 4 4 4 3" xfId="21580"/>
    <cellStyle name="Normal 3 5 4 4 4 3 2" xfId="51492"/>
    <cellStyle name="Normal 3 5 4 4 4 4" xfId="42950"/>
    <cellStyle name="Normal 3 5 4 4 5" xfId="13038"/>
    <cellStyle name="Normal 3 5 4 4 5 2" xfId="23016"/>
    <cellStyle name="Normal 3 5 4 4 5 2 2" xfId="52928"/>
    <cellStyle name="Normal 3 5 4 4 5 3" xfId="42952"/>
    <cellStyle name="Normal 3 5 4 4 6" xfId="15538"/>
    <cellStyle name="Normal 3 5 4 4 6 2" xfId="45450"/>
    <cellStyle name="Normal 3 5 4 4 7" xfId="30494"/>
    <cellStyle name="Normal 3 5 4 5" xfId="678"/>
    <cellStyle name="Normal 3 5 4 5 2" xfId="13039"/>
    <cellStyle name="Normal 3 5 4 5 2 2" xfId="13040"/>
    <cellStyle name="Normal 3 5 4 5 2 2 2" xfId="13041"/>
    <cellStyle name="Normal 3 5 4 5 2 2 2 2" xfId="13042"/>
    <cellStyle name="Normal 3 5 4 5 2 2 2 2 2" xfId="29061"/>
    <cellStyle name="Normal 3 5 4 5 2 2 2 2 2 2" xfId="58973"/>
    <cellStyle name="Normal 3 5 4 5 2 2 2 2 3" xfId="42956"/>
    <cellStyle name="Normal 3 5 4 5 2 2 2 3" xfId="21583"/>
    <cellStyle name="Normal 3 5 4 5 2 2 2 3 2" xfId="51495"/>
    <cellStyle name="Normal 3 5 4 5 2 2 2 4" xfId="42955"/>
    <cellStyle name="Normal 3 5 4 5 2 2 3" xfId="13043"/>
    <cellStyle name="Normal 3 5 4 5 2 2 3 2" xfId="29060"/>
    <cellStyle name="Normal 3 5 4 5 2 2 3 2 2" xfId="58972"/>
    <cellStyle name="Normal 3 5 4 5 2 2 3 3" xfId="42957"/>
    <cellStyle name="Normal 3 5 4 5 2 2 4" xfId="21582"/>
    <cellStyle name="Normal 3 5 4 5 2 2 4 2" xfId="51494"/>
    <cellStyle name="Normal 3 5 4 5 2 2 5" xfId="42954"/>
    <cellStyle name="Normal 3 5 4 5 2 3" xfId="13044"/>
    <cellStyle name="Normal 3 5 4 5 2 3 2" xfId="13045"/>
    <cellStyle name="Normal 3 5 4 5 2 3 2 2" xfId="29062"/>
    <cellStyle name="Normal 3 5 4 5 2 3 2 2 2" xfId="58974"/>
    <cellStyle name="Normal 3 5 4 5 2 3 2 3" xfId="42959"/>
    <cellStyle name="Normal 3 5 4 5 2 3 3" xfId="21584"/>
    <cellStyle name="Normal 3 5 4 5 2 3 3 2" xfId="51496"/>
    <cellStyle name="Normal 3 5 4 5 2 3 4" xfId="42958"/>
    <cellStyle name="Normal 3 5 4 5 2 4" xfId="13046"/>
    <cellStyle name="Normal 3 5 4 5 2 4 2" xfId="29059"/>
    <cellStyle name="Normal 3 5 4 5 2 4 2 2" xfId="58971"/>
    <cellStyle name="Normal 3 5 4 5 2 4 3" xfId="42960"/>
    <cellStyle name="Normal 3 5 4 5 2 5" xfId="21581"/>
    <cellStyle name="Normal 3 5 4 5 2 5 2" xfId="51493"/>
    <cellStyle name="Normal 3 5 4 5 2 6" xfId="42953"/>
    <cellStyle name="Normal 3 5 4 5 3" xfId="13047"/>
    <cellStyle name="Normal 3 5 4 5 3 2" xfId="13048"/>
    <cellStyle name="Normal 3 5 4 5 3 2 2" xfId="13049"/>
    <cellStyle name="Normal 3 5 4 5 3 2 2 2" xfId="29064"/>
    <cellStyle name="Normal 3 5 4 5 3 2 2 2 2" xfId="58976"/>
    <cellStyle name="Normal 3 5 4 5 3 2 2 3" xfId="42963"/>
    <cellStyle name="Normal 3 5 4 5 3 2 3" xfId="21586"/>
    <cellStyle name="Normal 3 5 4 5 3 2 3 2" xfId="51498"/>
    <cellStyle name="Normal 3 5 4 5 3 2 4" xfId="42962"/>
    <cellStyle name="Normal 3 5 4 5 3 3" xfId="13050"/>
    <cellStyle name="Normal 3 5 4 5 3 3 2" xfId="29063"/>
    <cellStyle name="Normal 3 5 4 5 3 3 2 2" xfId="58975"/>
    <cellStyle name="Normal 3 5 4 5 3 3 3" xfId="42964"/>
    <cellStyle name="Normal 3 5 4 5 3 4" xfId="21585"/>
    <cellStyle name="Normal 3 5 4 5 3 4 2" xfId="51497"/>
    <cellStyle name="Normal 3 5 4 5 3 5" xfId="42961"/>
    <cellStyle name="Normal 3 5 4 5 4" xfId="13051"/>
    <cellStyle name="Normal 3 5 4 5 4 2" xfId="13052"/>
    <cellStyle name="Normal 3 5 4 5 4 2 2" xfId="29065"/>
    <cellStyle name="Normal 3 5 4 5 4 2 2 2" xfId="58977"/>
    <cellStyle name="Normal 3 5 4 5 4 2 3" xfId="42966"/>
    <cellStyle name="Normal 3 5 4 5 4 3" xfId="21587"/>
    <cellStyle name="Normal 3 5 4 5 4 3 2" xfId="51499"/>
    <cellStyle name="Normal 3 5 4 5 4 4" xfId="42965"/>
    <cellStyle name="Normal 3 5 4 5 5" xfId="13053"/>
    <cellStyle name="Normal 3 5 4 5 5 2" xfId="23141"/>
    <cellStyle name="Normal 3 5 4 5 5 2 2" xfId="53053"/>
    <cellStyle name="Normal 3 5 4 5 5 3" xfId="42967"/>
    <cellStyle name="Normal 3 5 4 5 6" xfId="15663"/>
    <cellStyle name="Normal 3 5 4 5 6 2" xfId="45575"/>
    <cellStyle name="Normal 3 5 4 5 7" xfId="30619"/>
    <cellStyle name="Normal 3 5 4 6" xfId="13054"/>
    <cellStyle name="Normal 3 5 4 6 2" xfId="13055"/>
    <cellStyle name="Normal 3 5 4 6 2 2" xfId="13056"/>
    <cellStyle name="Normal 3 5 4 6 2 2 2" xfId="13057"/>
    <cellStyle name="Normal 3 5 4 6 2 2 2 2" xfId="13058"/>
    <cellStyle name="Normal 3 5 4 6 2 2 2 2 2" xfId="29069"/>
    <cellStyle name="Normal 3 5 4 6 2 2 2 2 2 2" xfId="58981"/>
    <cellStyle name="Normal 3 5 4 6 2 2 2 2 3" xfId="42972"/>
    <cellStyle name="Normal 3 5 4 6 2 2 2 3" xfId="21591"/>
    <cellStyle name="Normal 3 5 4 6 2 2 2 3 2" xfId="51503"/>
    <cellStyle name="Normal 3 5 4 6 2 2 2 4" xfId="42971"/>
    <cellStyle name="Normal 3 5 4 6 2 2 3" xfId="13059"/>
    <cellStyle name="Normal 3 5 4 6 2 2 3 2" xfId="29068"/>
    <cellStyle name="Normal 3 5 4 6 2 2 3 2 2" xfId="58980"/>
    <cellStyle name="Normal 3 5 4 6 2 2 3 3" xfId="42973"/>
    <cellStyle name="Normal 3 5 4 6 2 2 4" xfId="21590"/>
    <cellStyle name="Normal 3 5 4 6 2 2 4 2" xfId="51502"/>
    <cellStyle name="Normal 3 5 4 6 2 2 5" xfId="42970"/>
    <cellStyle name="Normal 3 5 4 6 2 3" xfId="13060"/>
    <cellStyle name="Normal 3 5 4 6 2 3 2" xfId="13061"/>
    <cellStyle name="Normal 3 5 4 6 2 3 2 2" xfId="29070"/>
    <cellStyle name="Normal 3 5 4 6 2 3 2 2 2" xfId="58982"/>
    <cellStyle name="Normal 3 5 4 6 2 3 2 3" xfId="42975"/>
    <cellStyle name="Normal 3 5 4 6 2 3 3" xfId="21592"/>
    <cellStyle name="Normal 3 5 4 6 2 3 3 2" xfId="51504"/>
    <cellStyle name="Normal 3 5 4 6 2 3 4" xfId="42974"/>
    <cellStyle name="Normal 3 5 4 6 2 4" xfId="13062"/>
    <cellStyle name="Normal 3 5 4 6 2 4 2" xfId="29067"/>
    <cellStyle name="Normal 3 5 4 6 2 4 2 2" xfId="58979"/>
    <cellStyle name="Normal 3 5 4 6 2 4 3" xfId="42976"/>
    <cellStyle name="Normal 3 5 4 6 2 5" xfId="21589"/>
    <cellStyle name="Normal 3 5 4 6 2 5 2" xfId="51501"/>
    <cellStyle name="Normal 3 5 4 6 2 6" xfId="42969"/>
    <cellStyle name="Normal 3 5 4 6 3" xfId="13063"/>
    <cellStyle name="Normal 3 5 4 6 3 2" xfId="13064"/>
    <cellStyle name="Normal 3 5 4 6 3 2 2" xfId="13065"/>
    <cellStyle name="Normal 3 5 4 6 3 2 2 2" xfId="29072"/>
    <cellStyle name="Normal 3 5 4 6 3 2 2 2 2" xfId="58984"/>
    <cellStyle name="Normal 3 5 4 6 3 2 2 3" xfId="42979"/>
    <cellStyle name="Normal 3 5 4 6 3 2 3" xfId="21594"/>
    <cellStyle name="Normal 3 5 4 6 3 2 3 2" xfId="51506"/>
    <cellStyle name="Normal 3 5 4 6 3 2 4" xfId="42978"/>
    <cellStyle name="Normal 3 5 4 6 3 3" xfId="13066"/>
    <cellStyle name="Normal 3 5 4 6 3 3 2" xfId="29071"/>
    <cellStyle name="Normal 3 5 4 6 3 3 2 2" xfId="58983"/>
    <cellStyle name="Normal 3 5 4 6 3 3 3" xfId="42980"/>
    <cellStyle name="Normal 3 5 4 6 3 4" xfId="21593"/>
    <cellStyle name="Normal 3 5 4 6 3 4 2" xfId="51505"/>
    <cellStyle name="Normal 3 5 4 6 3 5" xfId="42977"/>
    <cellStyle name="Normal 3 5 4 6 4" xfId="13067"/>
    <cellStyle name="Normal 3 5 4 6 4 2" xfId="13068"/>
    <cellStyle name="Normal 3 5 4 6 4 2 2" xfId="29073"/>
    <cellStyle name="Normal 3 5 4 6 4 2 2 2" xfId="58985"/>
    <cellStyle name="Normal 3 5 4 6 4 2 3" xfId="42982"/>
    <cellStyle name="Normal 3 5 4 6 4 3" xfId="21595"/>
    <cellStyle name="Normal 3 5 4 6 4 3 2" xfId="51507"/>
    <cellStyle name="Normal 3 5 4 6 4 4" xfId="42981"/>
    <cellStyle name="Normal 3 5 4 6 5" xfId="13069"/>
    <cellStyle name="Normal 3 5 4 6 5 2" xfId="29066"/>
    <cellStyle name="Normal 3 5 4 6 5 2 2" xfId="58978"/>
    <cellStyle name="Normal 3 5 4 6 5 3" xfId="42983"/>
    <cellStyle name="Normal 3 5 4 6 6" xfId="21588"/>
    <cellStyle name="Normal 3 5 4 6 6 2" xfId="51500"/>
    <cellStyle name="Normal 3 5 4 6 7" xfId="42968"/>
    <cellStyle name="Normal 3 5 4 7" xfId="13070"/>
    <cellStyle name="Normal 3 5 4 7 2" xfId="13071"/>
    <cellStyle name="Normal 3 5 4 7 2 2" xfId="13072"/>
    <cellStyle name="Normal 3 5 4 7 2 2 2" xfId="13073"/>
    <cellStyle name="Normal 3 5 4 7 2 2 2 2" xfId="29076"/>
    <cellStyle name="Normal 3 5 4 7 2 2 2 2 2" xfId="58988"/>
    <cellStyle name="Normal 3 5 4 7 2 2 2 3" xfId="42987"/>
    <cellStyle name="Normal 3 5 4 7 2 2 3" xfId="21598"/>
    <cellStyle name="Normal 3 5 4 7 2 2 3 2" xfId="51510"/>
    <cellStyle name="Normal 3 5 4 7 2 2 4" xfId="42986"/>
    <cellStyle name="Normal 3 5 4 7 2 3" xfId="13074"/>
    <cellStyle name="Normal 3 5 4 7 2 3 2" xfId="29075"/>
    <cellStyle name="Normal 3 5 4 7 2 3 2 2" xfId="58987"/>
    <cellStyle name="Normal 3 5 4 7 2 3 3" xfId="42988"/>
    <cellStyle name="Normal 3 5 4 7 2 4" xfId="21597"/>
    <cellStyle name="Normal 3 5 4 7 2 4 2" xfId="51509"/>
    <cellStyle name="Normal 3 5 4 7 2 5" xfId="42985"/>
    <cellStyle name="Normal 3 5 4 7 3" xfId="13075"/>
    <cellStyle name="Normal 3 5 4 7 3 2" xfId="13076"/>
    <cellStyle name="Normal 3 5 4 7 3 2 2" xfId="29077"/>
    <cellStyle name="Normal 3 5 4 7 3 2 2 2" xfId="58989"/>
    <cellStyle name="Normal 3 5 4 7 3 2 3" xfId="42990"/>
    <cellStyle name="Normal 3 5 4 7 3 3" xfId="21599"/>
    <cellStyle name="Normal 3 5 4 7 3 3 2" xfId="51511"/>
    <cellStyle name="Normal 3 5 4 7 3 4" xfId="42989"/>
    <cellStyle name="Normal 3 5 4 7 4" xfId="13077"/>
    <cellStyle name="Normal 3 5 4 7 4 2" xfId="29074"/>
    <cellStyle name="Normal 3 5 4 7 4 2 2" xfId="58986"/>
    <cellStyle name="Normal 3 5 4 7 4 3" xfId="42991"/>
    <cellStyle name="Normal 3 5 4 7 5" xfId="21596"/>
    <cellStyle name="Normal 3 5 4 7 5 2" xfId="51508"/>
    <cellStyle name="Normal 3 5 4 7 6" xfId="42984"/>
    <cellStyle name="Normal 3 5 4 8" xfId="13078"/>
    <cellStyle name="Normal 3 5 4 8 2" xfId="13079"/>
    <cellStyle name="Normal 3 5 4 8 2 2" xfId="13080"/>
    <cellStyle name="Normal 3 5 4 8 2 2 2" xfId="13081"/>
    <cellStyle name="Normal 3 5 4 8 2 2 2 2" xfId="29080"/>
    <cellStyle name="Normal 3 5 4 8 2 2 2 2 2" xfId="58992"/>
    <cellStyle name="Normal 3 5 4 8 2 2 2 3" xfId="42995"/>
    <cellStyle name="Normal 3 5 4 8 2 2 3" xfId="21602"/>
    <cellStyle name="Normal 3 5 4 8 2 2 3 2" xfId="51514"/>
    <cellStyle name="Normal 3 5 4 8 2 2 4" xfId="42994"/>
    <cellStyle name="Normal 3 5 4 8 2 3" xfId="13082"/>
    <cellStyle name="Normal 3 5 4 8 2 3 2" xfId="29079"/>
    <cellStyle name="Normal 3 5 4 8 2 3 2 2" xfId="58991"/>
    <cellStyle name="Normal 3 5 4 8 2 3 3" xfId="42996"/>
    <cellStyle name="Normal 3 5 4 8 2 4" xfId="21601"/>
    <cellStyle name="Normal 3 5 4 8 2 4 2" xfId="51513"/>
    <cellStyle name="Normal 3 5 4 8 2 5" xfId="42993"/>
    <cellStyle name="Normal 3 5 4 8 3" xfId="13083"/>
    <cellStyle name="Normal 3 5 4 8 3 2" xfId="13084"/>
    <cellStyle name="Normal 3 5 4 8 3 2 2" xfId="29081"/>
    <cellStyle name="Normal 3 5 4 8 3 2 2 2" xfId="58993"/>
    <cellStyle name="Normal 3 5 4 8 3 2 3" xfId="42998"/>
    <cellStyle name="Normal 3 5 4 8 3 3" xfId="21603"/>
    <cellStyle name="Normal 3 5 4 8 3 3 2" xfId="51515"/>
    <cellStyle name="Normal 3 5 4 8 3 4" xfId="42997"/>
    <cellStyle name="Normal 3 5 4 8 4" xfId="13085"/>
    <cellStyle name="Normal 3 5 4 8 4 2" xfId="29078"/>
    <cellStyle name="Normal 3 5 4 8 4 2 2" xfId="58990"/>
    <cellStyle name="Normal 3 5 4 8 4 3" xfId="42999"/>
    <cellStyle name="Normal 3 5 4 8 5" xfId="21600"/>
    <cellStyle name="Normal 3 5 4 8 5 2" xfId="51512"/>
    <cellStyle name="Normal 3 5 4 8 6" xfId="42992"/>
    <cellStyle name="Normal 3 5 4 9" xfId="13086"/>
    <cellStyle name="Normal 3 5 4 9 2" xfId="13087"/>
    <cellStyle name="Normal 3 5 4 9 2 2" xfId="13088"/>
    <cellStyle name="Normal 3 5 4 9 2 2 2" xfId="29083"/>
    <cellStyle name="Normal 3 5 4 9 2 2 2 2" xfId="58995"/>
    <cellStyle name="Normal 3 5 4 9 2 2 3" xfId="43002"/>
    <cellStyle name="Normal 3 5 4 9 2 3" xfId="21605"/>
    <cellStyle name="Normal 3 5 4 9 2 3 2" xfId="51517"/>
    <cellStyle name="Normal 3 5 4 9 2 4" xfId="43001"/>
    <cellStyle name="Normal 3 5 4 9 3" xfId="13089"/>
    <cellStyle name="Normal 3 5 4 9 3 2" xfId="29082"/>
    <cellStyle name="Normal 3 5 4 9 3 2 2" xfId="58994"/>
    <cellStyle name="Normal 3 5 4 9 3 3" xfId="43003"/>
    <cellStyle name="Normal 3 5 4 9 4" xfId="21604"/>
    <cellStyle name="Normal 3 5 4 9 4 2" xfId="51516"/>
    <cellStyle name="Normal 3 5 4 9 5" xfId="43000"/>
    <cellStyle name="Normal 3 5 5" xfId="346"/>
    <cellStyle name="Normal 3 5 5 2" xfId="13090"/>
    <cellStyle name="Normal 3 5 5 2 2" xfId="13091"/>
    <cellStyle name="Normal 3 5 5 2 2 2" xfId="13092"/>
    <cellStyle name="Normal 3 5 5 2 2 2 2" xfId="13093"/>
    <cellStyle name="Normal 3 5 5 2 2 2 2 2" xfId="29086"/>
    <cellStyle name="Normal 3 5 5 2 2 2 2 2 2" xfId="58998"/>
    <cellStyle name="Normal 3 5 5 2 2 2 2 3" xfId="43007"/>
    <cellStyle name="Normal 3 5 5 2 2 2 3" xfId="21608"/>
    <cellStyle name="Normal 3 5 5 2 2 2 3 2" xfId="51520"/>
    <cellStyle name="Normal 3 5 5 2 2 2 4" xfId="43006"/>
    <cellStyle name="Normal 3 5 5 2 2 3" xfId="13094"/>
    <cellStyle name="Normal 3 5 5 2 2 3 2" xfId="29085"/>
    <cellStyle name="Normal 3 5 5 2 2 3 2 2" xfId="58997"/>
    <cellStyle name="Normal 3 5 5 2 2 3 3" xfId="43008"/>
    <cellStyle name="Normal 3 5 5 2 2 4" xfId="21607"/>
    <cellStyle name="Normal 3 5 5 2 2 4 2" xfId="51519"/>
    <cellStyle name="Normal 3 5 5 2 2 5" xfId="43005"/>
    <cellStyle name="Normal 3 5 5 2 3" xfId="13095"/>
    <cellStyle name="Normal 3 5 5 2 3 2" xfId="13096"/>
    <cellStyle name="Normal 3 5 5 2 3 2 2" xfId="29087"/>
    <cellStyle name="Normal 3 5 5 2 3 2 2 2" xfId="58999"/>
    <cellStyle name="Normal 3 5 5 2 3 2 3" xfId="43010"/>
    <cellStyle name="Normal 3 5 5 2 3 3" xfId="21609"/>
    <cellStyle name="Normal 3 5 5 2 3 3 2" xfId="51521"/>
    <cellStyle name="Normal 3 5 5 2 3 4" xfId="43009"/>
    <cellStyle name="Normal 3 5 5 2 4" xfId="13097"/>
    <cellStyle name="Normal 3 5 5 2 4 2" xfId="29084"/>
    <cellStyle name="Normal 3 5 5 2 4 2 2" xfId="58996"/>
    <cellStyle name="Normal 3 5 5 2 4 3" xfId="43011"/>
    <cellStyle name="Normal 3 5 5 2 5" xfId="21606"/>
    <cellStyle name="Normal 3 5 5 2 5 2" xfId="51518"/>
    <cellStyle name="Normal 3 5 5 2 6" xfId="43004"/>
    <cellStyle name="Normal 3 5 5 3" xfId="13098"/>
    <cellStyle name="Normal 3 5 5 3 2" xfId="13099"/>
    <cellStyle name="Normal 3 5 5 3 2 2" xfId="13100"/>
    <cellStyle name="Normal 3 5 5 3 2 2 2" xfId="13101"/>
    <cellStyle name="Normal 3 5 5 3 2 2 2 2" xfId="29090"/>
    <cellStyle name="Normal 3 5 5 3 2 2 2 2 2" xfId="59002"/>
    <cellStyle name="Normal 3 5 5 3 2 2 2 3" xfId="43015"/>
    <cellStyle name="Normal 3 5 5 3 2 2 3" xfId="21612"/>
    <cellStyle name="Normal 3 5 5 3 2 2 3 2" xfId="51524"/>
    <cellStyle name="Normal 3 5 5 3 2 2 4" xfId="43014"/>
    <cellStyle name="Normal 3 5 5 3 2 3" xfId="13102"/>
    <cellStyle name="Normal 3 5 5 3 2 3 2" xfId="29089"/>
    <cellStyle name="Normal 3 5 5 3 2 3 2 2" xfId="59001"/>
    <cellStyle name="Normal 3 5 5 3 2 3 3" xfId="43016"/>
    <cellStyle name="Normal 3 5 5 3 2 4" xfId="21611"/>
    <cellStyle name="Normal 3 5 5 3 2 4 2" xfId="51523"/>
    <cellStyle name="Normal 3 5 5 3 2 5" xfId="43013"/>
    <cellStyle name="Normal 3 5 5 3 3" xfId="13103"/>
    <cellStyle name="Normal 3 5 5 3 3 2" xfId="13104"/>
    <cellStyle name="Normal 3 5 5 3 3 2 2" xfId="29091"/>
    <cellStyle name="Normal 3 5 5 3 3 2 2 2" xfId="59003"/>
    <cellStyle name="Normal 3 5 5 3 3 2 3" xfId="43018"/>
    <cellStyle name="Normal 3 5 5 3 3 3" xfId="21613"/>
    <cellStyle name="Normal 3 5 5 3 3 3 2" xfId="51525"/>
    <cellStyle name="Normal 3 5 5 3 3 4" xfId="43017"/>
    <cellStyle name="Normal 3 5 5 3 4" xfId="13105"/>
    <cellStyle name="Normal 3 5 5 3 4 2" xfId="29088"/>
    <cellStyle name="Normal 3 5 5 3 4 2 2" xfId="59000"/>
    <cellStyle name="Normal 3 5 5 3 4 3" xfId="43019"/>
    <cellStyle name="Normal 3 5 5 3 5" xfId="21610"/>
    <cellStyle name="Normal 3 5 5 3 5 2" xfId="51522"/>
    <cellStyle name="Normal 3 5 5 3 6" xfId="43012"/>
    <cellStyle name="Normal 3 5 5 4" xfId="13106"/>
    <cellStyle name="Normal 3 5 5 4 2" xfId="13107"/>
    <cellStyle name="Normal 3 5 5 4 2 2" xfId="13108"/>
    <cellStyle name="Normal 3 5 5 4 2 2 2" xfId="29093"/>
    <cellStyle name="Normal 3 5 5 4 2 2 2 2" xfId="59005"/>
    <cellStyle name="Normal 3 5 5 4 2 2 3" xfId="43022"/>
    <cellStyle name="Normal 3 5 5 4 2 3" xfId="21615"/>
    <cellStyle name="Normal 3 5 5 4 2 3 2" xfId="51527"/>
    <cellStyle name="Normal 3 5 5 4 2 4" xfId="43021"/>
    <cellStyle name="Normal 3 5 5 4 3" xfId="13109"/>
    <cellStyle name="Normal 3 5 5 4 3 2" xfId="29092"/>
    <cellStyle name="Normal 3 5 5 4 3 2 2" xfId="59004"/>
    <cellStyle name="Normal 3 5 5 4 3 3" xfId="43023"/>
    <cellStyle name="Normal 3 5 5 4 4" xfId="21614"/>
    <cellStyle name="Normal 3 5 5 4 4 2" xfId="51526"/>
    <cellStyle name="Normal 3 5 5 4 5" xfId="43020"/>
    <cellStyle name="Normal 3 5 5 5" xfId="13110"/>
    <cellStyle name="Normal 3 5 5 5 2" xfId="13111"/>
    <cellStyle name="Normal 3 5 5 5 2 2" xfId="29094"/>
    <cellStyle name="Normal 3 5 5 5 2 2 2" xfId="59006"/>
    <cellStyle name="Normal 3 5 5 5 2 3" xfId="43025"/>
    <cellStyle name="Normal 3 5 5 5 3" xfId="21616"/>
    <cellStyle name="Normal 3 5 5 5 3 2" xfId="51528"/>
    <cellStyle name="Normal 3 5 5 5 4" xfId="43024"/>
    <cellStyle name="Normal 3 5 5 6" xfId="13112"/>
    <cellStyle name="Normal 3 5 5 6 2" xfId="22810"/>
    <cellStyle name="Normal 3 5 5 6 2 2" xfId="52722"/>
    <cellStyle name="Normal 3 5 5 6 3" xfId="43026"/>
    <cellStyle name="Normal 3 5 5 7" xfId="15332"/>
    <cellStyle name="Normal 3 5 5 7 2" xfId="45244"/>
    <cellStyle name="Normal 3 5 5 8" xfId="30288"/>
    <cellStyle name="Normal 3 5 6" xfId="221"/>
    <cellStyle name="Normal 3 5 6 2" xfId="13113"/>
    <cellStyle name="Normal 3 5 6 2 2" xfId="13114"/>
    <cellStyle name="Normal 3 5 6 2 2 2" xfId="13115"/>
    <cellStyle name="Normal 3 5 6 2 2 2 2" xfId="13116"/>
    <cellStyle name="Normal 3 5 6 2 2 2 2 2" xfId="29097"/>
    <cellStyle name="Normal 3 5 6 2 2 2 2 2 2" xfId="59009"/>
    <cellStyle name="Normal 3 5 6 2 2 2 2 3" xfId="43030"/>
    <cellStyle name="Normal 3 5 6 2 2 2 3" xfId="21619"/>
    <cellStyle name="Normal 3 5 6 2 2 2 3 2" xfId="51531"/>
    <cellStyle name="Normal 3 5 6 2 2 2 4" xfId="43029"/>
    <cellStyle name="Normal 3 5 6 2 2 3" xfId="13117"/>
    <cellStyle name="Normal 3 5 6 2 2 3 2" xfId="29096"/>
    <cellStyle name="Normal 3 5 6 2 2 3 2 2" xfId="59008"/>
    <cellStyle name="Normal 3 5 6 2 2 3 3" xfId="43031"/>
    <cellStyle name="Normal 3 5 6 2 2 4" xfId="21618"/>
    <cellStyle name="Normal 3 5 6 2 2 4 2" xfId="51530"/>
    <cellStyle name="Normal 3 5 6 2 2 5" xfId="43028"/>
    <cellStyle name="Normal 3 5 6 2 3" xfId="13118"/>
    <cellStyle name="Normal 3 5 6 2 3 2" xfId="13119"/>
    <cellStyle name="Normal 3 5 6 2 3 2 2" xfId="29098"/>
    <cellStyle name="Normal 3 5 6 2 3 2 2 2" xfId="59010"/>
    <cellStyle name="Normal 3 5 6 2 3 2 3" xfId="43033"/>
    <cellStyle name="Normal 3 5 6 2 3 3" xfId="21620"/>
    <cellStyle name="Normal 3 5 6 2 3 3 2" xfId="51532"/>
    <cellStyle name="Normal 3 5 6 2 3 4" xfId="43032"/>
    <cellStyle name="Normal 3 5 6 2 4" xfId="13120"/>
    <cellStyle name="Normal 3 5 6 2 4 2" xfId="29095"/>
    <cellStyle name="Normal 3 5 6 2 4 2 2" xfId="59007"/>
    <cellStyle name="Normal 3 5 6 2 4 3" xfId="43034"/>
    <cellStyle name="Normal 3 5 6 2 5" xfId="21617"/>
    <cellStyle name="Normal 3 5 6 2 5 2" xfId="51529"/>
    <cellStyle name="Normal 3 5 6 2 6" xfId="43027"/>
    <cellStyle name="Normal 3 5 6 3" xfId="13121"/>
    <cellStyle name="Normal 3 5 6 3 2" xfId="13122"/>
    <cellStyle name="Normal 3 5 6 3 2 2" xfId="13123"/>
    <cellStyle name="Normal 3 5 6 3 2 2 2" xfId="13124"/>
    <cellStyle name="Normal 3 5 6 3 2 2 2 2" xfId="29101"/>
    <cellStyle name="Normal 3 5 6 3 2 2 2 2 2" xfId="59013"/>
    <cellStyle name="Normal 3 5 6 3 2 2 2 3" xfId="43038"/>
    <cellStyle name="Normal 3 5 6 3 2 2 3" xfId="21623"/>
    <cellStyle name="Normal 3 5 6 3 2 2 3 2" xfId="51535"/>
    <cellStyle name="Normal 3 5 6 3 2 2 4" xfId="43037"/>
    <cellStyle name="Normal 3 5 6 3 2 3" xfId="13125"/>
    <cellStyle name="Normal 3 5 6 3 2 3 2" xfId="29100"/>
    <cellStyle name="Normal 3 5 6 3 2 3 2 2" xfId="59012"/>
    <cellStyle name="Normal 3 5 6 3 2 3 3" xfId="43039"/>
    <cellStyle name="Normal 3 5 6 3 2 4" xfId="21622"/>
    <cellStyle name="Normal 3 5 6 3 2 4 2" xfId="51534"/>
    <cellStyle name="Normal 3 5 6 3 2 5" xfId="43036"/>
    <cellStyle name="Normal 3 5 6 3 3" xfId="13126"/>
    <cellStyle name="Normal 3 5 6 3 3 2" xfId="13127"/>
    <cellStyle name="Normal 3 5 6 3 3 2 2" xfId="29102"/>
    <cellStyle name="Normal 3 5 6 3 3 2 2 2" xfId="59014"/>
    <cellStyle name="Normal 3 5 6 3 3 2 3" xfId="43041"/>
    <cellStyle name="Normal 3 5 6 3 3 3" xfId="21624"/>
    <cellStyle name="Normal 3 5 6 3 3 3 2" xfId="51536"/>
    <cellStyle name="Normal 3 5 6 3 3 4" xfId="43040"/>
    <cellStyle name="Normal 3 5 6 3 4" xfId="13128"/>
    <cellStyle name="Normal 3 5 6 3 4 2" xfId="29099"/>
    <cellStyle name="Normal 3 5 6 3 4 2 2" xfId="59011"/>
    <cellStyle name="Normal 3 5 6 3 4 3" xfId="43042"/>
    <cellStyle name="Normal 3 5 6 3 5" xfId="21621"/>
    <cellStyle name="Normal 3 5 6 3 5 2" xfId="51533"/>
    <cellStyle name="Normal 3 5 6 3 6" xfId="43035"/>
    <cellStyle name="Normal 3 5 6 4" xfId="13129"/>
    <cellStyle name="Normal 3 5 6 4 2" xfId="13130"/>
    <cellStyle name="Normal 3 5 6 4 2 2" xfId="13131"/>
    <cellStyle name="Normal 3 5 6 4 2 2 2" xfId="29104"/>
    <cellStyle name="Normal 3 5 6 4 2 2 2 2" xfId="59016"/>
    <cellStyle name="Normal 3 5 6 4 2 2 3" xfId="43045"/>
    <cellStyle name="Normal 3 5 6 4 2 3" xfId="21626"/>
    <cellStyle name="Normal 3 5 6 4 2 3 2" xfId="51538"/>
    <cellStyle name="Normal 3 5 6 4 2 4" xfId="43044"/>
    <cellStyle name="Normal 3 5 6 4 3" xfId="13132"/>
    <cellStyle name="Normal 3 5 6 4 3 2" xfId="29103"/>
    <cellStyle name="Normal 3 5 6 4 3 2 2" xfId="59015"/>
    <cellStyle name="Normal 3 5 6 4 3 3" xfId="43046"/>
    <cellStyle name="Normal 3 5 6 4 4" xfId="21625"/>
    <cellStyle name="Normal 3 5 6 4 4 2" xfId="51537"/>
    <cellStyle name="Normal 3 5 6 4 5" xfId="43043"/>
    <cellStyle name="Normal 3 5 6 5" xfId="13133"/>
    <cellStyle name="Normal 3 5 6 5 2" xfId="13134"/>
    <cellStyle name="Normal 3 5 6 5 2 2" xfId="29105"/>
    <cellStyle name="Normal 3 5 6 5 2 2 2" xfId="59017"/>
    <cellStyle name="Normal 3 5 6 5 2 3" xfId="43048"/>
    <cellStyle name="Normal 3 5 6 5 3" xfId="21627"/>
    <cellStyle name="Normal 3 5 6 5 3 2" xfId="51539"/>
    <cellStyle name="Normal 3 5 6 5 4" xfId="43047"/>
    <cellStyle name="Normal 3 5 6 6" xfId="13135"/>
    <cellStyle name="Normal 3 5 6 6 2" xfId="22685"/>
    <cellStyle name="Normal 3 5 6 6 2 2" xfId="52597"/>
    <cellStyle name="Normal 3 5 6 6 3" xfId="43049"/>
    <cellStyle name="Normal 3 5 6 7" xfId="15207"/>
    <cellStyle name="Normal 3 5 6 7 2" xfId="45119"/>
    <cellStyle name="Normal 3 5 6 8" xfId="30163"/>
    <cellStyle name="Normal 3 5 7" xfId="472"/>
    <cellStyle name="Normal 3 5 7 2" xfId="13136"/>
    <cellStyle name="Normal 3 5 7 2 2" xfId="13137"/>
    <cellStyle name="Normal 3 5 7 2 2 2" xfId="13138"/>
    <cellStyle name="Normal 3 5 7 2 2 2 2" xfId="13139"/>
    <cellStyle name="Normal 3 5 7 2 2 2 2 2" xfId="29108"/>
    <cellStyle name="Normal 3 5 7 2 2 2 2 2 2" xfId="59020"/>
    <cellStyle name="Normal 3 5 7 2 2 2 2 3" xfId="43053"/>
    <cellStyle name="Normal 3 5 7 2 2 2 3" xfId="21630"/>
    <cellStyle name="Normal 3 5 7 2 2 2 3 2" xfId="51542"/>
    <cellStyle name="Normal 3 5 7 2 2 2 4" xfId="43052"/>
    <cellStyle name="Normal 3 5 7 2 2 3" xfId="13140"/>
    <cellStyle name="Normal 3 5 7 2 2 3 2" xfId="29107"/>
    <cellStyle name="Normal 3 5 7 2 2 3 2 2" xfId="59019"/>
    <cellStyle name="Normal 3 5 7 2 2 3 3" xfId="43054"/>
    <cellStyle name="Normal 3 5 7 2 2 4" xfId="21629"/>
    <cellStyle name="Normal 3 5 7 2 2 4 2" xfId="51541"/>
    <cellStyle name="Normal 3 5 7 2 2 5" xfId="43051"/>
    <cellStyle name="Normal 3 5 7 2 3" xfId="13141"/>
    <cellStyle name="Normal 3 5 7 2 3 2" xfId="13142"/>
    <cellStyle name="Normal 3 5 7 2 3 2 2" xfId="29109"/>
    <cellStyle name="Normal 3 5 7 2 3 2 2 2" xfId="59021"/>
    <cellStyle name="Normal 3 5 7 2 3 2 3" xfId="43056"/>
    <cellStyle name="Normal 3 5 7 2 3 3" xfId="21631"/>
    <cellStyle name="Normal 3 5 7 2 3 3 2" xfId="51543"/>
    <cellStyle name="Normal 3 5 7 2 3 4" xfId="43055"/>
    <cellStyle name="Normal 3 5 7 2 4" xfId="13143"/>
    <cellStyle name="Normal 3 5 7 2 4 2" xfId="29106"/>
    <cellStyle name="Normal 3 5 7 2 4 2 2" xfId="59018"/>
    <cellStyle name="Normal 3 5 7 2 4 3" xfId="43057"/>
    <cellStyle name="Normal 3 5 7 2 5" xfId="21628"/>
    <cellStyle name="Normal 3 5 7 2 5 2" xfId="51540"/>
    <cellStyle name="Normal 3 5 7 2 6" xfId="43050"/>
    <cellStyle name="Normal 3 5 7 3" xfId="13144"/>
    <cellStyle name="Normal 3 5 7 3 2" xfId="13145"/>
    <cellStyle name="Normal 3 5 7 3 2 2" xfId="13146"/>
    <cellStyle name="Normal 3 5 7 3 2 2 2" xfId="29111"/>
    <cellStyle name="Normal 3 5 7 3 2 2 2 2" xfId="59023"/>
    <cellStyle name="Normal 3 5 7 3 2 2 3" xfId="43060"/>
    <cellStyle name="Normal 3 5 7 3 2 3" xfId="21633"/>
    <cellStyle name="Normal 3 5 7 3 2 3 2" xfId="51545"/>
    <cellStyle name="Normal 3 5 7 3 2 4" xfId="43059"/>
    <cellStyle name="Normal 3 5 7 3 3" xfId="13147"/>
    <cellStyle name="Normal 3 5 7 3 3 2" xfId="29110"/>
    <cellStyle name="Normal 3 5 7 3 3 2 2" xfId="59022"/>
    <cellStyle name="Normal 3 5 7 3 3 3" xfId="43061"/>
    <cellStyle name="Normal 3 5 7 3 4" xfId="21632"/>
    <cellStyle name="Normal 3 5 7 3 4 2" xfId="51544"/>
    <cellStyle name="Normal 3 5 7 3 5" xfId="43058"/>
    <cellStyle name="Normal 3 5 7 4" xfId="13148"/>
    <cellStyle name="Normal 3 5 7 4 2" xfId="13149"/>
    <cellStyle name="Normal 3 5 7 4 2 2" xfId="29112"/>
    <cellStyle name="Normal 3 5 7 4 2 2 2" xfId="59024"/>
    <cellStyle name="Normal 3 5 7 4 2 3" xfId="43063"/>
    <cellStyle name="Normal 3 5 7 4 3" xfId="21634"/>
    <cellStyle name="Normal 3 5 7 4 3 2" xfId="51546"/>
    <cellStyle name="Normal 3 5 7 4 4" xfId="43062"/>
    <cellStyle name="Normal 3 5 7 5" xfId="13150"/>
    <cellStyle name="Normal 3 5 7 5 2" xfId="22935"/>
    <cellStyle name="Normal 3 5 7 5 2 2" xfId="52847"/>
    <cellStyle name="Normal 3 5 7 5 3" xfId="43064"/>
    <cellStyle name="Normal 3 5 7 6" xfId="15457"/>
    <cellStyle name="Normal 3 5 7 6 2" xfId="45369"/>
    <cellStyle name="Normal 3 5 7 7" xfId="30413"/>
    <cellStyle name="Normal 3 5 8" xfId="597"/>
    <cellStyle name="Normal 3 5 8 2" xfId="13151"/>
    <cellStyle name="Normal 3 5 8 2 2" xfId="13152"/>
    <cellStyle name="Normal 3 5 8 2 2 2" xfId="13153"/>
    <cellStyle name="Normal 3 5 8 2 2 2 2" xfId="13154"/>
    <cellStyle name="Normal 3 5 8 2 2 2 2 2" xfId="29115"/>
    <cellStyle name="Normal 3 5 8 2 2 2 2 2 2" xfId="59027"/>
    <cellStyle name="Normal 3 5 8 2 2 2 2 3" xfId="43068"/>
    <cellStyle name="Normal 3 5 8 2 2 2 3" xfId="21637"/>
    <cellStyle name="Normal 3 5 8 2 2 2 3 2" xfId="51549"/>
    <cellStyle name="Normal 3 5 8 2 2 2 4" xfId="43067"/>
    <cellStyle name="Normal 3 5 8 2 2 3" xfId="13155"/>
    <cellStyle name="Normal 3 5 8 2 2 3 2" xfId="29114"/>
    <cellStyle name="Normal 3 5 8 2 2 3 2 2" xfId="59026"/>
    <cellStyle name="Normal 3 5 8 2 2 3 3" xfId="43069"/>
    <cellStyle name="Normal 3 5 8 2 2 4" xfId="21636"/>
    <cellStyle name="Normal 3 5 8 2 2 4 2" xfId="51548"/>
    <cellStyle name="Normal 3 5 8 2 2 5" xfId="43066"/>
    <cellStyle name="Normal 3 5 8 2 3" xfId="13156"/>
    <cellStyle name="Normal 3 5 8 2 3 2" xfId="13157"/>
    <cellStyle name="Normal 3 5 8 2 3 2 2" xfId="29116"/>
    <cellStyle name="Normal 3 5 8 2 3 2 2 2" xfId="59028"/>
    <cellStyle name="Normal 3 5 8 2 3 2 3" xfId="43071"/>
    <cellStyle name="Normal 3 5 8 2 3 3" xfId="21638"/>
    <cellStyle name="Normal 3 5 8 2 3 3 2" xfId="51550"/>
    <cellStyle name="Normal 3 5 8 2 3 4" xfId="43070"/>
    <cellStyle name="Normal 3 5 8 2 4" xfId="13158"/>
    <cellStyle name="Normal 3 5 8 2 4 2" xfId="29113"/>
    <cellStyle name="Normal 3 5 8 2 4 2 2" xfId="59025"/>
    <cellStyle name="Normal 3 5 8 2 4 3" xfId="43072"/>
    <cellStyle name="Normal 3 5 8 2 5" xfId="21635"/>
    <cellStyle name="Normal 3 5 8 2 5 2" xfId="51547"/>
    <cellStyle name="Normal 3 5 8 2 6" xfId="43065"/>
    <cellStyle name="Normal 3 5 8 3" xfId="13159"/>
    <cellStyle name="Normal 3 5 8 3 2" xfId="13160"/>
    <cellStyle name="Normal 3 5 8 3 2 2" xfId="13161"/>
    <cellStyle name="Normal 3 5 8 3 2 2 2" xfId="29118"/>
    <cellStyle name="Normal 3 5 8 3 2 2 2 2" xfId="59030"/>
    <cellStyle name="Normal 3 5 8 3 2 2 3" xfId="43075"/>
    <cellStyle name="Normal 3 5 8 3 2 3" xfId="21640"/>
    <cellStyle name="Normal 3 5 8 3 2 3 2" xfId="51552"/>
    <cellStyle name="Normal 3 5 8 3 2 4" xfId="43074"/>
    <cellStyle name="Normal 3 5 8 3 3" xfId="13162"/>
    <cellStyle name="Normal 3 5 8 3 3 2" xfId="29117"/>
    <cellStyle name="Normal 3 5 8 3 3 2 2" xfId="59029"/>
    <cellStyle name="Normal 3 5 8 3 3 3" xfId="43076"/>
    <cellStyle name="Normal 3 5 8 3 4" xfId="21639"/>
    <cellStyle name="Normal 3 5 8 3 4 2" xfId="51551"/>
    <cellStyle name="Normal 3 5 8 3 5" xfId="43073"/>
    <cellStyle name="Normal 3 5 8 4" xfId="13163"/>
    <cellStyle name="Normal 3 5 8 4 2" xfId="13164"/>
    <cellStyle name="Normal 3 5 8 4 2 2" xfId="29119"/>
    <cellStyle name="Normal 3 5 8 4 2 2 2" xfId="59031"/>
    <cellStyle name="Normal 3 5 8 4 2 3" xfId="43078"/>
    <cellStyle name="Normal 3 5 8 4 3" xfId="21641"/>
    <cellStyle name="Normal 3 5 8 4 3 2" xfId="51553"/>
    <cellStyle name="Normal 3 5 8 4 4" xfId="43077"/>
    <cellStyle name="Normal 3 5 8 5" xfId="13165"/>
    <cellStyle name="Normal 3 5 8 5 2" xfId="23060"/>
    <cellStyle name="Normal 3 5 8 5 2 2" xfId="52972"/>
    <cellStyle name="Normal 3 5 8 5 3" xfId="43079"/>
    <cellStyle name="Normal 3 5 8 6" xfId="15582"/>
    <cellStyle name="Normal 3 5 8 6 2" xfId="45494"/>
    <cellStyle name="Normal 3 5 8 7" xfId="30538"/>
    <cellStyle name="Normal 3 5 9" xfId="13166"/>
    <cellStyle name="Normal 3 5 9 2" xfId="13167"/>
    <cellStyle name="Normal 3 5 9 2 2" xfId="13168"/>
    <cellStyle name="Normal 3 5 9 2 2 2" xfId="13169"/>
    <cellStyle name="Normal 3 5 9 2 2 2 2" xfId="13170"/>
    <cellStyle name="Normal 3 5 9 2 2 2 2 2" xfId="29123"/>
    <cellStyle name="Normal 3 5 9 2 2 2 2 2 2" xfId="59035"/>
    <cellStyle name="Normal 3 5 9 2 2 2 2 3" xfId="43084"/>
    <cellStyle name="Normal 3 5 9 2 2 2 3" xfId="21645"/>
    <cellStyle name="Normal 3 5 9 2 2 2 3 2" xfId="51557"/>
    <cellStyle name="Normal 3 5 9 2 2 2 4" xfId="43083"/>
    <cellStyle name="Normal 3 5 9 2 2 3" xfId="13171"/>
    <cellStyle name="Normal 3 5 9 2 2 3 2" xfId="29122"/>
    <cellStyle name="Normal 3 5 9 2 2 3 2 2" xfId="59034"/>
    <cellStyle name="Normal 3 5 9 2 2 3 3" xfId="43085"/>
    <cellStyle name="Normal 3 5 9 2 2 4" xfId="21644"/>
    <cellStyle name="Normal 3 5 9 2 2 4 2" xfId="51556"/>
    <cellStyle name="Normal 3 5 9 2 2 5" xfId="43082"/>
    <cellStyle name="Normal 3 5 9 2 3" xfId="13172"/>
    <cellStyle name="Normal 3 5 9 2 3 2" xfId="13173"/>
    <cellStyle name="Normal 3 5 9 2 3 2 2" xfId="29124"/>
    <cellStyle name="Normal 3 5 9 2 3 2 2 2" xfId="59036"/>
    <cellStyle name="Normal 3 5 9 2 3 2 3" xfId="43087"/>
    <cellStyle name="Normal 3 5 9 2 3 3" xfId="21646"/>
    <cellStyle name="Normal 3 5 9 2 3 3 2" xfId="51558"/>
    <cellStyle name="Normal 3 5 9 2 3 4" xfId="43086"/>
    <cellStyle name="Normal 3 5 9 2 4" xfId="13174"/>
    <cellStyle name="Normal 3 5 9 2 4 2" xfId="29121"/>
    <cellStyle name="Normal 3 5 9 2 4 2 2" xfId="59033"/>
    <cellStyle name="Normal 3 5 9 2 4 3" xfId="43088"/>
    <cellStyle name="Normal 3 5 9 2 5" xfId="21643"/>
    <cellStyle name="Normal 3 5 9 2 5 2" xfId="51555"/>
    <cellStyle name="Normal 3 5 9 2 6" xfId="43081"/>
    <cellStyle name="Normal 3 5 9 3" xfId="13175"/>
    <cellStyle name="Normal 3 5 9 3 2" xfId="13176"/>
    <cellStyle name="Normal 3 5 9 3 2 2" xfId="13177"/>
    <cellStyle name="Normal 3 5 9 3 2 2 2" xfId="29126"/>
    <cellStyle name="Normal 3 5 9 3 2 2 2 2" xfId="59038"/>
    <cellStyle name="Normal 3 5 9 3 2 2 3" xfId="43091"/>
    <cellStyle name="Normal 3 5 9 3 2 3" xfId="21648"/>
    <cellStyle name="Normal 3 5 9 3 2 3 2" xfId="51560"/>
    <cellStyle name="Normal 3 5 9 3 2 4" xfId="43090"/>
    <cellStyle name="Normal 3 5 9 3 3" xfId="13178"/>
    <cellStyle name="Normal 3 5 9 3 3 2" xfId="29125"/>
    <cellStyle name="Normal 3 5 9 3 3 2 2" xfId="59037"/>
    <cellStyle name="Normal 3 5 9 3 3 3" xfId="43092"/>
    <cellStyle name="Normal 3 5 9 3 4" xfId="21647"/>
    <cellStyle name="Normal 3 5 9 3 4 2" xfId="51559"/>
    <cellStyle name="Normal 3 5 9 3 5" xfId="43089"/>
    <cellStyle name="Normal 3 5 9 4" xfId="13179"/>
    <cellStyle name="Normal 3 5 9 4 2" xfId="13180"/>
    <cellStyle name="Normal 3 5 9 4 2 2" xfId="29127"/>
    <cellStyle name="Normal 3 5 9 4 2 2 2" xfId="59039"/>
    <cellStyle name="Normal 3 5 9 4 2 3" xfId="43094"/>
    <cellStyle name="Normal 3 5 9 4 3" xfId="21649"/>
    <cellStyle name="Normal 3 5 9 4 3 2" xfId="51561"/>
    <cellStyle name="Normal 3 5 9 4 4" xfId="43093"/>
    <cellStyle name="Normal 3 5 9 5" xfId="13181"/>
    <cellStyle name="Normal 3 5 9 5 2" xfId="29120"/>
    <cellStyle name="Normal 3 5 9 5 2 2" xfId="59032"/>
    <cellStyle name="Normal 3 5 9 5 3" xfId="43095"/>
    <cellStyle name="Normal 3 5 9 6" xfId="21642"/>
    <cellStyle name="Normal 3 5 9 6 2" xfId="51554"/>
    <cellStyle name="Normal 3 5 9 7" xfId="43080"/>
    <cellStyle name="Normal 3 6" xfId="77"/>
    <cellStyle name="Normal 3 6 10" xfId="13182"/>
    <cellStyle name="Normal 3 6 10 2" xfId="13183"/>
    <cellStyle name="Normal 3 6 10 2 2" xfId="13184"/>
    <cellStyle name="Normal 3 6 10 2 2 2" xfId="13185"/>
    <cellStyle name="Normal 3 6 10 2 2 2 2" xfId="29130"/>
    <cellStyle name="Normal 3 6 10 2 2 2 2 2" xfId="59042"/>
    <cellStyle name="Normal 3 6 10 2 2 2 3" xfId="43099"/>
    <cellStyle name="Normal 3 6 10 2 2 3" xfId="21652"/>
    <cellStyle name="Normal 3 6 10 2 2 3 2" xfId="51564"/>
    <cellStyle name="Normal 3 6 10 2 2 4" xfId="43098"/>
    <cellStyle name="Normal 3 6 10 2 3" xfId="13186"/>
    <cellStyle name="Normal 3 6 10 2 3 2" xfId="29129"/>
    <cellStyle name="Normal 3 6 10 2 3 2 2" xfId="59041"/>
    <cellStyle name="Normal 3 6 10 2 3 3" xfId="43100"/>
    <cellStyle name="Normal 3 6 10 2 4" xfId="21651"/>
    <cellStyle name="Normal 3 6 10 2 4 2" xfId="51563"/>
    <cellStyle name="Normal 3 6 10 2 5" xfId="43097"/>
    <cellStyle name="Normal 3 6 10 3" xfId="13187"/>
    <cellStyle name="Normal 3 6 10 3 2" xfId="13188"/>
    <cellStyle name="Normal 3 6 10 3 2 2" xfId="29131"/>
    <cellStyle name="Normal 3 6 10 3 2 2 2" xfId="59043"/>
    <cellStyle name="Normal 3 6 10 3 2 3" xfId="43102"/>
    <cellStyle name="Normal 3 6 10 3 3" xfId="21653"/>
    <cellStyle name="Normal 3 6 10 3 3 2" xfId="51565"/>
    <cellStyle name="Normal 3 6 10 3 4" xfId="43101"/>
    <cellStyle name="Normal 3 6 10 4" xfId="13189"/>
    <cellStyle name="Normal 3 6 10 4 2" xfId="29128"/>
    <cellStyle name="Normal 3 6 10 4 2 2" xfId="59040"/>
    <cellStyle name="Normal 3 6 10 4 3" xfId="43103"/>
    <cellStyle name="Normal 3 6 10 5" xfId="21650"/>
    <cellStyle name="Normal 3 6 10 5 2" xfId="51562"/>
    <cellStyle name="Normal 3 6 10 6" xfId="43096"/>
    <cellStyle name="Normal 3 6 11" xfId="13190"/>
    <cellStyle name="Normal 3 6 11 2" xfId="13191"/>
    <cellStyle name="Normal 3 6 11 2 2" xfId="13192"/>
    <cellStyle name="Normal 3 6 11 2 2 2" xfId="13193"/>
    <cellStyle name="Normal 3 6 11 2 2 2 2" xfId="29134"/>
    <cellStyle name="Normal 3 6 11 2 2 2 2 2" xfId="59046"/>
    <cellStyle name="Normal 3 6 11 2 2 2 3" xfId="43107"/>
    <cellStyle name="Normal 3 6 11 2 2 3" xfId="21656"/>
    <cellStyle name="Normal 3 6 11 2 2 3 2" xfId="51568"/>
    <cellStyle name="Normal 3 6 11 2 2 4" xfId="43106"/>
    <cellStyle name="Normal 3 6 11 2 3" xfId="13194"/>
    <cellStyle name="Normal 3 6 11 2 3 2" xfId="29133"/>
    <cellStyle name="Normal 3 6 11 2 3 2 2" xfId="59045"/>
    <cellStyle name="Normal 3 6 11 2 3 3" xfId="43108"/>
    <cellStyle name="Normal 3 6 11 2 4" xfId="21655"/>
    <cellStyle name="Normal 3 6 11 2 4 2" xfId="51567"/>
    <cellStyle name="Normal 3 6 11 2 5" xfId="43105"/>
    <cellStyle name="Normal 3 6 11 3" xfId="13195"/>
    <cellStyle name="Normal 3 6 11 3 2" xfId="13196"/>
    <cellStyle name="Normal 3 6 11 3 2 2" xfId="29135"/>
    <cellStyle name="Normal 3 6 11 3 2 2 2" xfId="59047"/>
    <cellStyle name="Normal 3 6 11 3 2 3" xfId="43110"/>
    <cellStyle name="Normal 3 6 11 3 3" xfId="21657"/>
    <cellStyle name="Normal 3 6 11 3 3 2" xfId="51569"/>
    <cellStyle name="Normal 3 6 11 3 4" xfId="43109"/>
    <cellStyle name="Normal 3 6 11 4" xfId="13197"/>
    <cellStyle name="Normal 3 6 11 4 2" xfId="29132"/>
    <cellStyle name="Normal 3 6 11 4 2 2" xfId="59044"/>
    <cellStyle name="Normal 3 6 11 4 3" xfId="43111"/>
    <cellStyle name="Normal 3 6 11 5" xfId="21654"/>
    <cellStyle name="Normal 3 6 11 5 2" xfId="51566"/>
    <cellStyle name="Normal 3 6 11 6" xfId="43104"/>
    <cellStyle name="Normal 3 6 12" xfId="13198"/>
    <cellStyle name="Normal 3 6 12 2" xfId="13199"/>
    <cellStyle name="Normal 3 6 12 2 2" xfId="13200"/>
    <cellStyle name="Normal 3 6 12 2 2 2" xfId="29137"/>
    <cellStyle name="Normal 3 6 12 2 2 2 2" xfId="59049"/>
    <cellStyle name="Normal 3 6 12 2 2 3" xfId="43114"/>
    <cellStyle name="Normal 3 6 12 2 3" xfId="21659"/>
    <cellStyle name="Normal 3 6 12 2 3 2" xfId="51571"/>
    <cellStyle name="Normal 3 6 12 2 4" xfId="43113"/>
    <cellStyle name="Normal 3 6 12 3" xfId="13201"/>
    <cellStyle name="Normal 3 6 12 3 2" xfId="29136"/>
    <cellStyle name="Normal 3 6 12 3 2 2" xfId="59048"/>
    <cellStyle name="Normal 3 6 12 3 3" xfId="43115"/>
    <cellStyle name="Normal 3 6 12 4" xfId="21658"/>
    <cellStyle name="Normal 3 6 12 4 2" xfId="51570"/>
    <cellStyle name="Normal 3 6 12 5" xfId="43112"/>
    <cellStyle name="Normal 3 6 13" xfId="13202"/>
    <cellStyle name="Normal 3 6 13 2" xfId="13203"/>
    <cellStyle name="Normal 3 6 13 2 2" xfId="29138"/>
    <cellStyle name="Normal 3 6 13 2 2 2" xfId="59050"/>
    <cellStyle name="Normal 3 6 13 2 3" xfId="43117"/>
    <cellStyle name="Normal 3 6 13 3" xfId="21660"/>
    <cellStyle name="Normal 3 6 13 3 2" xfId="51572"/>
    <cellStyle name="Normal 3 6 13 4" xfId="43116"/>
    <cellStyle name="Normal 3 6 14" xfId="13204"/>
    <cellStyle name="Normal 3 6 14 2" xfId="22567"/>
    <cellStyle name="Normal 3 6 14 2 2" xfId="52479"/>
    <cellStyle name="Normal 3 6 14 3" xfId="43118"/>
    <cellStyle name="Normal 3 6 15" xfId="15089"/>
    <cellStyle name="Normal 3 6 15 2" xfId="45001"/>
    <cellStyle name="Normal 3 6 16" xfId="30045"/>
    <cellStyle name="Normal 3 6 17" xfId="59984"/>
    <cellStyle name="Normal 3 6 2" xfId="89"/>
    <cellStyle name="Normal 3 6 2 10" xfId="13205"/>
    <cellStyle name="Normal 3 6 2 10 2" xfId="13206"/>
    <cellStyle name="Normal 3 6 2 10 2 2" xfId="13207"/>
    <cellStyle name="Normal 3 6 2 10 2 2 2" xfId="13208"/>
    <cellStyle name="Normal 3 6 2 10 2 2 2 2" xfId="29141"/>
    <cellStyle name="Normal 3 6 2 10 2 2 2 2 2" xfId="59053"/>
    <cellStyle name="Normal 3 6 2 10 2 2 2 3" xfId="43122"/>
    <cellStyle name="Normal 3 6 2 10 2 2 3" xfId="21663"/>
    <cellStyle name="Normal 3 6 2 10 2 2 3 2" xfId="51575"/>
    <cellStyle name="Normal 3 6 2 10 2 2 4" xfId="43121"/>
    <cellStyle name="Normal 3 6 2 10 2 3" xfId="13209"/>
    <cellStyle name="Normal 3 6 2 10 2 3 2" xfId="29140"/>
    <cellStyle name="Normal 3 6 2 10 2 3 2 2" xfId="59052"/>
    <cellStyle name="Normal 3 6 2 10 2 3 3" xfId="43123"/>
    <cellStyle name="Normal 3 6 2 10 2 4" xfId="21662"/>
    <cellStyle name="Normal 3 6 2 10 2 4 2" xfId="51574"/>
    <cellStyle name="Normal 3 6 2 10 2 5" xfId="43120"/>
    <cellStyle name="Normal 3 6 2 10 3" xfId="13210"/>
    <cellStyle name="Normal 3 6 2 10 3 2" xfId="13211"/>
    <cellStyle name="Normal 3 6 2 10 3 2 2" xfId="29142"/>
    <cellStyle name="Normal 3 6 2 10 3 2 2 2" xfId="59054"/>
    <cellStyle name="Normal 3 6 2 10 3 2 3" xfId="43125"/>
    <cellStyle name="Normal 3 6 2 10 3 3" xfId="21664"/>
    <cellStyle name="Normal 3 6 2 10 3 3 2" xfId="51576"/>
    <cellStyle name="Normal 3 6 2 10 3 4" xfId="43124"/>
    <cellStyle name="Normal 3 6 2 10 4" xfId="13212"/>
    <cellStyle name="Normal 3 6 2 10 4 2" xfId="29139"/>
    <cellStyle name="Normal 3 6 2 10 4 2 2" xfId="59051"/>
    <cellStyle name="Normal 3 6 2 10 4 3" xfId="43126"/>
    <cellStyle name="Normal 3 6 2 10 5" xfId="21661"/>
    <cellStyle name="Normal 3 6 2 10 5 2" xfId="51573"/>
    <cellStyle name="Normal 3 6 2 10 6" xfId="43119"/>
    <cellStyle name="Normal 3 6 2 11" xfId="13213"/>
    <cellStyle name="Normal 3 6 2 11 2" xfId="13214"/>
    <cellStyle name="Normal 3 6 2 11 2 2" xfId="13215"/>
    <cellStyle name="Normal 3 6 2 11 2 2 2" xfId="29144"/>
    <cellStyle name="Normal 3 6 2 11 2 2 2 2" xfId="59056"/>
    <cellStyle name="Normal 3 6 2 11 2 2 3" xfId="43129"/>
    <cellStyle name="Normal 3 6 2 11 2 3" xfId="21666"/>
    <cellStyle name="Normal 3 6 2 11 2 3 2" xfId="51578"/>
    <cellStyle name="Normal 3 6 2 11 2 4" xfId="43128"/>
    <cellStyle name="Normal 3 6 2 11 3" xfId="13216"/>
    <cellStyle name="Normal 3 6 2 11 3 2" xfId="29143"/>
    <cellStyle name="Normal 3 6 2 11 3 2 2" xfId="59055"/>
    <cellStyle name="Normal 3 6 2 11 3 3" xfId="43130"/>
    <cellStyle name="Normal 3 6 2 11 4" xfId="21665"/>
    <cellStyle name="Normal 3 6 2 11 4 2" xfId="51577"/>
    <cellStyle name="Normal 3 6 2 11 5" xfId="43127"/>
    <cellStyle name="Normal 3 6 2 12" xfId="13217"/>
    <cellStyle name="Normal 3 6 2 12 2" xfId="13218"/>
    <cellStyle name="Normal 3 6 2 12 2 2" xfId="29145"/>
    <cellStyle name="Normal 3 6 2 12 2 2 2" xfId="59057"/>
    <cellStyle name="Normal 3 6 2 12 2 3" xfId="43132"/>
    <cellStyle name="Normal 3 6 2 12 3" xfId="21667"/>
    <cellStyle name="Normal 3 6 2 12 3 2" xfId="51579"/>
    <cellStyle name="Normal 3 6 2 12 4" xfId="43131"/>
    <cellStyle name="Normal 3 6 2 13" xfId="13219"/>
    <cellStyle name="Normal 3 6 2 13 2" xfId="22579"/>
    <cellStyle name="Normal 3 6 2 13 2 2" xfId="52491"/>
    <cellStyle name="Normal 3 6 2 13 3" xfId="43133"/>
    <cellStyle name="Normal 3 6 2 14" xfId="15101"/>
    <cellStyle name="Normal 3 6 2 14 2" xfId="45013"/>
    <cellStyle name="Normal 3 6 2 15" xfId="30057"/>
    <cellStyle name="Normal 3 6 2 16" xfId="59985"/>
    <cellStyle name="Normal 3 6 2 2" xfId="167"/>
    <cellStyle name="Normal 3 6 2 2 10" xfId="13220"/>
    <cellStyle name="Normal 3 6 2 2 10 2" xfId="13221"/>
    <cellStyle name="Normal 3 6 2 2 10 2 2" xfId="29146"/>
    <cellStyle name="Normal 3 6 2 2 10 2 2 2" xfId="59058"/>
    <cellStyle name="Normal 3 6 2 2 10 2 3" xfId="43135"/>
    <cellStyle name="Normal 3 6 2 2 10 3" xfId="21668"/>
    <cellStyle name="Normal 3 6 2 2 10 3 2" xfId="51580"/>
    <cellStyle name="Normal 3 6 2 2 10 4" xfId="43134"/>
    <cellStyle name="Normal 3 6 2 2 11" xfId="13222"/>
    <cellStyle name="Normal 3 6 2 2 11 2" xfId="22631"/>
    <cellStyle name="Normal 3 6 2 2 11 2 2" xfId="52543"/>
    <cellStyle name="Normal 3 6 2 2 11 3" xfId="43136"/>
    <cellStyle name="Normal 3 6 2 2 12" xfId="15153"/>
    <cellStyle name="Normal 3 6 2 2 12 2" xfId="45065"/>
    <cellStyle name="Normal 3 6 2 2 13" xfId="30109"/>
    <cellStyle name="Normal 3 6 2 2 14" xfId="60024"/>
    <cellStyle name="Normal 3 6 2 2 2" xfId="419"/>
    <cellStyle name="Normal 3 6 2 2 2 2" xfId="13223"/>
    <cellStyle name="Normal 3 6 2 2 2 2 2" xfId="13224"/>
    <cellStyle name="Normal 3 6 2 2 2 2 2 2" xfId="13225"/>
    <cellStyle name="Normal 3 6 2 2 2 2 2 2 2" xfId="13226"/>
    <cellStyle name="Normal 3 6 2 2 2 2 2 2 2 2" xfId="29149"/>
    <cellStyle name="Normal 3 6 2 2 2 2 2 2 2 2 2" xfId="59061"/>
    <cellStyle name="Normal 3 6 2 2 2 2 2 2 2 3" xfId="43140"/>
    <cellStyle name="Normal 3 6 2 2 2 2 2 2 3" xfId="21671"/>
    <cellStyle name="Normal 3 6 2 2 2 2 2 2 3 2" xfId="51583"/>
    <cellStyle name="Normal 3 6 2 2 2 2 2 2 4" xfId="43139"/>
    <cellStyle name="Normal 3 6 2 2 2 2 2 3" xfId="13227"/>
    <cellStyle name="Normal 3 6 2 2 2 2 2 3 2" xfId="29148"/>
    <cellStyle name="Normal 3 6 2 2 2 2 2 3 2 2" xfId="59060"/>
    <cellStyle name="Normal 3 6 2 2 2 2 2 3 3" xfId="43141"/>
    <cellStyle name="Normal 3 6 2 2 2 2 2 4" xfId="21670"/>
    <cellStyle name="Normal 3 6 2 2 2 2 2 4 2" xfId="51582"/>
    <cellStyle name="Normal 3 6 2 2 2 2 2 5" xfId="43138"/>
    <cellStyle name="Normal 3 6 2 2 2 2 3" xfId="13228"/>
    <cellStyle name="Normal 3 6 2 2 2 2 3 2" xfId="13229"/>
    <cellStyle name="Normal 3 6 2 2 2 2 3 2 2" xfId="29150"/>
    <cellStyle name="Normal 3 6 2 2 2 2 3 2 2 2" xfId="59062"/>
    <cellStyle name="Normal 3 6 2 2 2 2 3 2 3" xfId="43143"/>
    <cellStyle name="Normal 3 6 2 2 2 2 3 3" xfId="21672"/>
    <cellStyle name="Normal 3 6 2 2 2 2 3 3 2" xfId="51584"/>
    <cellStyle name="Normal 3 6 2 2 2 2 3 4" xfId="43142"/>
    <cellStyle name="Normal 3 6 2 2 2 2 4" xfId="13230"/>
    <cellStyle name="Normal 3 6 2 2 2 2 4 2" xfId="29147"/>
    <cellStyle name="Normal 3 6 2 2 2 2 4 2 2" xfId="59059"/>
    <cellStyle name="Normal 3 6 2 2 2 2 4 3" xfId="43144"/>
    <cellStyle name="Normal 3 6 2 2 2 2 5" xfId="21669"/>
    <cellStyle name="Normal 3 6 2 2 2 2 5 2" xfId="51581"/>
    <cellStyle name="Normal 3 6 2 2 2 2 6" xfId="43137"/>
    <cellStyle name="Normal 3 6 2 2 2 3" xfId="13231"/>
    <cellStyle name="Normal 3 6 2 2 2 3 2" xfId="13232"/>
    <cellStyle name="Normal 3 6 2 2 2 3 2 2" xfId="13233"/>
    <cellStyle name="Normal 3 6 2 2 2 3 2 2 2" xfId="13234"/>
    <cellStyle name="Normal 3 6 2 2 2 3 2 2 2 2" xfId="29153"/>
    <cellStyle name="Normal 3 6 2 2 2 3 2 2 2 2 2" xfId="59065"/>
    <cellStyle name="Normal 3 6 2 2 2 3 2 2 2 3" xfId="43148"/>
    <cellStyle name="Normal 3 6 2 2 2 3 2 2 3" xfId="21675"/>
    <cellStyle name="Normal 3 6 2 2 2 3 2 2 3 2" xfId="51587"/>
    <cellStyle name="Normal 3 6 2 2 2 3 2 2 4" xfId="43147"/>
    <cellStyle name="Normal 3 6 2 2 2 3 2 3" xfId="13235"/>
    <cellStyle name="Normal 3 6 2 2 2 3 2 3 2" xfId="29152"/>
    <cellStyle name="Normal 3 6 2 2 2 3 2 3 2 2" xfId="59064"/>
    <cellStyle name="Normal 3 6 2 2 2 3 2 3 3" xfId="43149"/>
    <cellStyle name="Normal 3 6 2 2 2 3 2 4" xfId="21674"/>
    <cellStyle name="Normal 3 6 2 2 2 3 2 4 2" xfId="51586"/>
    <cellStyle name="Normal 3 6 2 2 2 3 2 5" xfId="43146"/>
    <cellStyle name="Normal 3 6 2 2 2 3 3" xfId="13236"/>
    <cellStyle name="Normal 3 6 2 2 2 3 3 2" xfId="13237"/>
    <cellStyle name="Normal 3 6 2 2 2 3 3 2 2" xfId="29154"/>
    <cellStyle name="Normal 3 6 2 2 2 3 3 2 2 2" xfId="59066"/>
    <cellStyle name="Normal 3 6 2 2 2 3 3 2 3" xfId="43151"/>
    <cellStyle name="Normal 3 6 2 2 2 3 3 3" xfId="21676"/>
    <cellStyle name="Normal 3 6 2 2 2 3 3 3 2" xfId="51588"/>
    <cellStyle name="Normal 3 6 2 2 2 3 3 4" xfId="43150"/>
    <cellStyle name="Normal 3 6 2 2 2 3 4" xfId="13238"/>
    <cellStyle name="Normal 3 6 2 2 2 3 4 2" xfId="29151"/>
    <cellStyle name="Normal 3 6 2 2 2 3 4 2 2" xfId="59063"/>
    <cellStyle name="Normal 3 6 2 2 2 3 4 3" xfId="43152"/>
    <cellStyle name="Normal 3 6 2 2 2 3 5" xfId="21673"/>
    <cellStyle name="Normal 3 6 2 2 2 3 5 2" xfId="51585"/>
    <cellStyle name="Normal 3 6 2 2 2 3 6" xfId="43145"/>
    <cellStyle name="Normal 3 6 2 2 2 4" xfId="13239"/>
    <cellStyle name="Normal 3 6 2 2 2 4 2" xfId="13240"/>
    <cellStyle name="Normal 3 6 2 2 2 4 2 2" xfId="13241"/>
    <cellStyle name="Normal 3 6 2 2 2 4 2 2 2" xfId="29156"/>
    <cellStyle name="Normal 3 6 2 2 2 4 2 2 2 2" xfId="59068"/>
    <cellStyle name="Normal 3 6 2 2 2 4 2 2 3" xfId="43155"/>
    <cellStyle name="Normal 3 6 2 2 2 4 2 3" xfId="21678"/>
    <cellStyle name="Normal 3 6 2 2 2 4 2 3 2" xfId="51590"/>
    <cellStyle name="Normal 3 6 2 2 2 4 2 4" xfId="43154"/>
    <cellStyle name="Normal 3 6 2 2 2 4 3" xfId="13242"/>
    <cellStyle name="Normal 3 6 2 2 2 4 3 2" xfId="29155"/>
    <cellStyle name="Normal 3 6 2 2 2 4 3 2 2" xfId="59067"/>
    <cellStyle name="Normal 3 6 2 2 2 4 3 3" xfId="43156"/>
    <cellStyle name="Normal 3 6 2 2 2 4 4" xfId="21677"/>
    <cellStyle name="Normal 3 6 2 2 2 4 4 2" xfId="51589"/>
    <cellStyle name="Normal 3 6 2 2 2 4 5" xfId="43153"/>
    <cellStyle name="Normal 3 6 2 2 2 5" xfId="13243"/>
    <cellStyle name="Normal 3 6 2 2 2 5 2" xfId="13244"/>
    <cellStyle name="Normal 3 6 2 2 2 5 2 2" xfId="29157"/>
    <cellStyle name="Normal 3 6 2 2 2 5 2 2 2" xfId="59069"/>
    <cellStyle name="Normal 3 6 2 2 2 5 2 3" xfId="43158"/>
    <cellStyle name="Normal 3 6 2 2 2 5 3" xfId="21679"/>
    <cellStyle name="Normal 3 6 2 2 2 5 3 2" xfId="51591"/>
    <cellStyle name="Normal 3 6 2 2 2 5 4" xfId="43157"/>
    <cellStyle name="Normal 3 6 2 2 2 6" xfId="13245"/>
    <cellStyle name="Normal 3 6 2 2 2 6 2" xfId="22882"/>
    <cellStyle name="Normal 3 6 2 2 2 6 2 2" xfId="52794"/>
    <cellStyle name="Normal 3 6 2 2 2 6 3" xfId="43159"/>
    <cellStyle name="Normal 3 6 2 2 2 7" xfId="15404"/>
    <cellStyle name="Normal 3 6 2 2 2 7 2" xfId="45316"/>
    <cellStyle name="Normal 3 6 2 2 2 8" xfId="30360"/>
    <cellStyle name="Normal 3 6 2 2 3" xfId="298"/>
    <cellStyle name="Normal 3 6 2 2 3 2" xfId="13246"/>
    <cellStyle name="Normal 3 6 2 2 3 2 2" xfId="13247"/>
    <cellStyle name="Normal 3 6 2 2 3 2 2 2" xfId="13248"/>
    <cellStyle name="Normal 3 6 2 2 3 2 2 2 2" xfId="13249"/>
    <cellStyle name="Normal 3 6 2 2 3 2 2 2 2 2" xfId="29160"/>
    <cellStyle name="Normal 3 6 2 2 3 2 2 2 2 2 2" xfId="59072"/>
    <cellStyle name="Normal 3 6 2 2 3 2 2 2 2 3" xfId="43163"/>
    <cellStyle name="Normal 3 6 2 2 3 2 2 2 3" xfId="21682"/>
    <cellStyle name="Normal 3 6 2 2 3 2 2 2 3 2" xfId="51594"/>
    <cellStyle name="Normal 3 6 2 2 3 2 2 2 4" xfId="43162"/>
    <cellStyle name="Normal 3 6 2 2 3 2 2 3" xfId="13250"/>
    <cellStyle name="Normal 3 6 2 2 3 2 2 3 2" xfId="29159"/>
    <cellStyle name="Normal 3 6 2 2 3 2 2 3 2 2" xfId="59071"/>
    <cellStyle name="Normal 3 6 2 2 3 2 2 3 3" xfId="43164"/>
    <cellStyle name="Normal 3 6 2 2 3 2 2 4" xfId="21681"/>
    <cellStyle name="Normal 3 6 2 2 3 2 2 4 2" xfId="51593"/>
    <cellStyle name="Normal 3 6 2 2 3 2 2 5" xfId="43161"/>
    <cellStyle name="Normal 3 6 2 2 3 2 3" xfId="13251"/>
    <cellStyle name="Normal 3 6 2 2 3 2 3 2" xfId="13252"/>
    <cellStyle name="Normal 3 6 2 2 3 2 3 2 2" xfId="29161"/>
    <cellStyle name="Normal 3 6 2 2 3 2 3 2 2 2" xfId="59073"/>
    <cellStyle name="Normal 3 6 2 2 3 2 3 2 3" xfId="43166"/>
    <cellStyle name="Normal 3 6 2 2 3 2 3 3" xfId="21683"/>
    <cellStyle name="Normal 3 6 2 2 3 2 3 3 2" xfId="51595"/>
    <cellStyle name="Normal 3 6 2 2 3 2 3 4" xfId="43165"/>
    <cellStyle name="Normal 3 6 2 2 3 2 4" xfId="13253"/>
    <cellStyle name="Normal 3 6 2 2 3 2 4 2" xfId="29158"/>
    <cellStyle name="Normal 3 6 2 2 3 2 4 2 2" xfId="59070"/>
    <cellStyle name="Normal 3 6 2 2 3 2 4 3" xfId="43167"/>
    <cellStyle name="Normal 3 6 2 2 3 2 5" xfId="21680"/>
    <cellStyle name="Normal 3 6 2 2 3 2 5 2" xfId="51592"/>
    <cellStyle name="Normal 3 6 2 2 3 2 6" xfId="43160"/>
    <cellStyle name="Normal 3 6 2 2 3 3" xfId="13254"/>
    <cellStyle name="Normal 3 6 2 2 3 3 2" xfId="13255"/>
    <cellStyle name="Normal 3 6 2 2 3 3 2 2" xfId="13256"/>
    <cellStyle name="Normal 3 6 2 2 3 3 2 2 2" xfId="13257"/>
    <cellStyle name="Normal 3 6 2 2 3 3 2 2 2 2" xfId="29164"/>
    <cellStyle name="Normal 3 6 2 2 3 3 2 2 2 2 2" xfId="59076"/>
    <cellStyle name="Normal 3 6 2 2 3 3 2 2 2 3" xfId="43171"/>
    <cellStyle name="Normal 3 6 2 2 3 3 2 2 3" xfId="21686"/>
    <cellStyle name="Normal 3 6 2 2 3 3 2 2 3 2" xfId="51598"/>
    <cellStyle name="Normal 3 6 2 2 3 3 2 2 4" xfId="43170"/>
    <cellStyle name="Normal 3 6 2 2 3 3 2 3" xfId="13258"/>
    <cellStyle name="Normal 3 6 2 2 3 3 2 3 2" xfId="29163"/>
    <cellStyle name="Normal 3 6 2 2 3 3 2 3 2 2" xfId="59075"/>
    <cellStyle name="Normal 3 6 2 2 3 3 2 3 3" xfId="43172"/>
    <cellStyle name="Normal 3 6 2 2 3 3 2 4" xfId="21685"/>
    <cellStyle name="Normal 3 6 2 2 3 3 2 4 2" xfId="51597"/>
    <cellStyle name="Normal 3 6 2 2 3 3 2 5" xfId="43169"/>
    <cellStyle name="Normal 3 6 2 2 3 3 3" xfId="13259"/>
    <cellStyle name="Normal 3 6 2 2 3 3 3 2" xfId="13260"/>
    <cellStyle name="Normal 3 6 2 2 3 3 3 2 2" xfId="29165"/>
    <cellStyle name="Normal 3 6 2 2 3 3 3 2 2 2" xfId="59077"/>
    <cellStyle name="Normal 3 6 2 2 3 3 3 2 3" xfId="43174"/>
    <cellStyle name="Normal 3 6 2 2 3 3 3 3" xfId="21687"/>
    <cellStyle name="Normal 3 6 2 2 3 3 3 3 2" xfId="51599"/>
    <cellStyle name="Normal 3 6 2 2 3 3 3 4" xfId="43173"/>
    <cellStyle name="Normal 3 6 2 2 3 3 4" xfId="13261"/>
    <cellStyle name="Normal 3 6 2 2 3 3 4 2" xfId="29162"/>
    <cellStyle name="Normal 3 6 2 2 3 3 4 2 2" xfId="59074"/>
    <cellStyle name="Normal 3 6 2 2 3 3 4 3" xfId="43175"/>
    <cellStyle name="Normal 3 6 2 2 3 3 5" xfId="21684"/>
    <cellStyle name="Normal 3 6 2 2 3 3 5 2" xfId="51596"/>
    <cellStyle name="Normal 3 6 2 2 3 3 6" xfId="43168"/>
    <cellStyle name="Normal 3 6 2 2 3 4" xfId="13262"/>
    <cellStyle name="Normal 3 6 2 2 3 4 2" xfId="13263"/>
    <cellStyle name="Normal 3 6 2 2 3 4 2 2" xfId="13264"/>
    <cellStyle name="Normal 3 6 2 2 3 4 2 2 2" xfId="29167"/>
    <cellStyle name="Normal 3 6 2 2 3 4 2 2 2 2" xfId="59079"/>
    <cellStyle name="Normal 3 6 2 2 3 4 2 2 3" xfId="43178"/>
    <cellStyle name="Normal 3 6 2 2 3 4 2 3" xfId="21689"/>
    <cellStyle name="Normal 3 6 2 2 3 4 2 3 2" xfId="51601"/>
    <cellStyle name="Normal 3 6 2 2 3 4 2 4" xfId="43177"/>
    <cellStyle name="Normal 3 6 2 2 3 4 3" xfId="13265"/>
    <cellStyle name="Normal 3 6 2 2 3 4 3 2" xfId="29166"/>
    <cellStyle name="Normal 3 6 2 2 3 4 3 2 2" xfId="59078"/>
    <cellStyle name="Normal 3 6 2 2 3 4 3 3" xfId="43179"/>
    <cellStyle name="Normal 3 6 2 2 3 4 4" xfId="21688"/>
    <cellStyle name="Normal 3 6 2 2 3 4 4 2" xfId="51600"/>
    <cellStyle name="Normal 3 6 2 2 3 4 5" xfId="43176"/>
    <cellStyle name="Normal 3 6 2 2 3 5" xfId="13266"/>
    <cellStyle name="Normal 3 6 2 2 3 5 2" xfId="13267"/>
    <cellStyle name="Normal 3 6 2 2 3 5 2 2" xfId="29168"/>
    <cellStyle name="Normal 3 6 2 2 3 5 2 2 2" xfId="59080"/>
    <cellStyle name="Normal 3 6 2 2 3 5 2 3" xfId="43181"/>
    <cellStyle name="Normal 3 6 2 2 3 5 3" xfId="21690"/>
    <cellStyle name="Normal 3 6 2 2 3 5 3 2" xfId="51602"/>
    <cellStyle name="Normal 3 6 2 2 3 5 4" xfId="43180"/>
    <cellStyle name="Normal 3 6 2 2 3 6" xfId="13268"/>
    <cellStyle name="Normal 3 6 2 2 3 6 2" xfId="22762"/>
    <cellStyle name="Normal 3 6 2 2 3 6 2 2" xfId="52674"/>
    <cellStyle name="Normal 3 6 2 2 3 6 3" xfId="43182"/>
    <cellStyle name="Normal 3 6 2 2 3 7" xfId="15284"/>
    <cellStyle name="Normal 3 6 2 2 3 7 2" xfId="45196"/>
    <cellStyle name="Normal 3 6 2 2 3 8" xfId="30240"/>
    <cellStyle name="Normal 3 6 2 2 4" xfId="544"/>
    <cellStyle name="Normal 3 6 2 2 4 2" xfId="13269"/>
    <cellStyle name="Normal 3 6 2 2 4 2 2" xfId="13270"/>
    <cellStyle name="Normal 3 6 2 2 4 2 2 2" xfId="13271"/>
    <cellStyle name="Normal 3 6 2 2 4 2 2 2 2" xfId="13272"/>
    <cellStyle name="Normal 3 6 2 2 4 2 2 2 2 2" xfId="29171"/>
    <cellStyle name="Normal 3 6 2 2 4 2 2 2 2 2 2" xfId="59083"/>
    <cellStyle name="Normal 3 6 2 2 4 2 2 2 2 3" xfId="43186"/>
    <cellStyle name="Normal 3 6 2 2 4 2 2 2 3" xfId="21693"/>
    <cellStyle name="Normal 3 6 2 2 4 2 2 2 3 2" xfId="51605"/>
    <cellStyle name="Normal 3 6 2 2 4 2 2 2 4" xfId="43185"/>
    <cellStyle name="Normal 3 6 2 2 4 2 2 3" xfId="13273"/>
    <cellStyle name="Normal 3 6 2 2 4 2 2 3 2" xfId="29170"/>
    <cellStyle name="Normal 3 6 2 2 4 2 2 3 2 2" xfId="59082"/>
    <cellStyle name="Normal 3 6 2 2 4 2 2 3 3" xfId="43187"/>
    <cellStyle name="Normal 3 6 2 2 4 2 2 4" xfId="21692"/>
    <cellStyle name="Normal 3 6 2 2 4 2 2 4 2" xfId="51604"/>
    <cellStyle name="Normal 3 6 2 2 4 2 2 5" xfId="43184"/>
    <cellStyle name="Normal 3 6 2 2 4 2 3" xfId="13274"/>
    <cellStyle name="Normal 3 6 2 2 4 2 3 2" xfId="13275"/>
    <cellStyle name="Normal 3 6 2 2 4 2 3 2 2" xfId="29172"/>
    <cellStyle name="Normal 3 6 2 2 4 2 3 2 2 2" xfId="59084"/>
    <cellStyle name="Normal 3 6 2 2 4 2 3 2 3" xfId="43189"/>
    <cellStyle name="Normal 3 6 2 2 4 2 3 3" xfId="21694"/>
    <cellStyle name="Normal 3 6 2 2 4 2 3 3 2" xfId="51606"/>
    <cellStyle name="Normal 3 6 2 2 4 2 3 4" xfId="43188"/>
    <cellStyle name="Normal 3 6 2 2 4 2 4" xfId="13276"/>
    <cellStyle name="Normal 3 6 2 2 4 2 4 2" xfId="29169"/>
    <cellStyle name="Normal 3 6 2 2 4 2 4 2 2" xfId="59081"/>
    <cellStyle name="Normal 3 6 2 2 4 2 4 3" xfId="43190"/>
    <cellStyle name="Normal 3 6 2 2 4 2 5" xfId="21691"/>
    <cellStyle name="Normal 3 6 2 2 4 2 5 2" xfId="51603"/>
    <cellStyle name="Normal 3 6 2 2 4 2 6" xfId="43183"/>
    <cellStyle name="Normal 3 6 2 2 4 3" xfId="13277"/>
    <cellStyle name="Normal 3 6 2 2 4 3 2" xfId="13278"/>
    <cellStyle name="Normal 3 6 2 2 4 3 2 2" xfId="13279"/>
    <cellStyle name="Normal 3 6 2 2 4 3 2 2 2" xfId="29174"/>
    <cellStyle name="Normal 3 6 2 2 4 3 2 2 2 2" xfId="59086"/>
    <cellStyle name="Normal 3 6 2 2 4 3 2 2 3" xfId="43193"/>
    <cellStyle name="Normal 3 6 2 2 4 3 2 3" xfId="21696"/>
    <cellStyle name="Normal 3 6 2 2 4 3 2 3 2" xfId="51608"/>
    <cellStyle name="Normal 3 6 2 2 4 3 2 4" xfId="43192"/>
    <cellStyle name="Normal 3 6 2 2 4 3 3" xfId="13280"/>
    <cellStyle name="Normal 3 6 2 2 4 3 3 2" xfId="29173"/>
    <cellStyle name="Normal 3 6 2 2 4 3 3 2 2" xfId="59085"/>
    <cellStyle name="Normal 3 6 2 2 4 3 3 3" xfId="43194"/>
    <cellStyle name="Normal 3 6 2 2 4 3 4" xfId="21695"/>
    <cellStyle name="Normal 3 6 2 2 4 3 4 2" xfId="51607"/>
    <cellStyle name="Normal 3 6 2 2 4 3 5" xfId="43191"/>
    <cellStyle name="Normal 3 6 2 2 4 4" xfId="13281"/>
    <cellStyle name="Normal 3 6 2 2 4 4 2" xfId="13282"/>
    <cellStyle name="Normal 3 6 2 2 4 4 2 2" xfId="29175"/>
    <cellStyle name="Normal 3 6 2 2 4 4 2 2 2" xfId="59087"/>
    <cellStyle name="Normal 3 6 2 2 4 4 2 3" xfId="43196"/>
    <cellStyle name="Normal 3 6 2 2 4 4 3" xfId="21697"/>
    <cellStyle name="Normal 3 6 2 2 4 4 3 2" xfId="51609"/>
    <cellStyle name="Normal 3 6 2 2 4 4 4" xfId="43195"/>
    <cellStyle name="Normal 3 6 2 2 4 5" xfId="13283"/>
    <cellStyle name="Normal 3 6 2 2 4 5 2" xfId="23007"/>
    <cellStyle name="Normal 3 6 2 2 4 5 2 2" xfId="52919"/>
    <cellStyle name="Normal 3 6 2 2 4 5 3" xfId="43197"/>
    <cellStyle name="Normal 3 6 2 2 4 6" xfId="15529"/>
    <cellStyle name="Normal 3 6 2 2 4 6 2" xfId="45441"/>
    <cellStyle name="Normal 3 6 2 2 4 7" xfId="30485"/>
    <cellStyle name="Normal 3 6 2 2 5" xfId="669"/>
    <cellStyle name="Normal 3 6 2 2 5 2" xfId="13284"/>
    <cellStyle name="Normal 3 6 2 2 5 2 2" xfId="13285"/>
    <cellStyle name="Normal 3 6 2 2 5 2 2 2" xfId="13286"/>
    <cellStyle name="Normal 3 6 2 2 5 2 2 2 2" xfId="13287"/>
    <cellStyle name="Normal 3 6 2 2 5 2 2 2 2 2" xfId="29178"/>
    <cellStyle name="Normal 3 6 2 2 5 2 2 2 2 2 2" xfId="59090"/>
    <cellStyle name="Normal 3 6 2 2 5 2 2 2 2 3" xfId="43201"/>
    <cellStyle name="Normal 3 6 2 2 5 2 2 2 3" xfId="21700"/>
    <cellStyle name="Normal 3 6 2 2 5 2 2 2 3 2" xfId="51612"/>
    <cellStyle name="Normal 3 6 2 2 5 2 2 2 4" xfId="43200"/>
    <cellStyle name="Normal 3 6 2 2 5 2 2 3" xfId="13288"/>
    <cellStyle name="Normal 3 6 2 2 5 2 2 3 2" xfId="29177"/>
    <cellStyle name="Normal 3 6 2 2 5 2 2 3 2 2" xfId="59089"/>
    <cellStyle name="Normal 3 6 2 2 5 2 2 3 3" xfId="43202"/>
    <cellStyle name="Normal 3 6 2 2 5 2 2 4" xfId="21699"/>
    <cellStyle name="Normal 3 6 2 2 5 2 2 4 2" xfId="51611"/>
    <cellStyle name="Normal 3 6 2 2 5 2 2 5" xfId="43199"/>
    <cellStyle name="Normal 3 6 2 2 5 2 3" xfId="13289"/>
    <cellStyle name="Normal 3 6 2 2 5 2 3 2" xfId="13290"/>
    <cellStyle name="Normal 3 6 2 2 5 2 3 2 2" xfId="29179"/>
    <cellStyle name="Normal 3 6 2 2 5 2 3 2 2 2" xfId="59091"/>
    <cellStyle name="Normal 3 6 2 2 5 2 3 2 3" xfId="43204"/>
    <cellStyle name="Normal 3 6 2 2 5 2 3 3" xfId="21701"/>
    <cellStyle name="Normal 3 6 2 2 5 2 3 3 2" xfId="51613"/>
    <cellStyle name="Normal 3 6 2 2 5 2 3 4" xfId="43203"/>
    <cellStyle name="Normal 3 6 2 2 5 2 4" xfId="13291"/>
    <cellStyle name="Normal 3 6 2 2 5 2 4 2" xfId="29176"/>
    <cellStyle name="Normal 3 6 2 2 5 2 4 2 2" xfId="59088"/>
    <cellStyle name="Normal 3 6 2 2 5 2 4 3" xfId="43205"/>
    <cellStyle name="Normal 3 6 2 2 5 2 5" xfId="21698"/>
    <cellStyle name="Normal 3 6 2 2 5 2 5 2" xfId="51610"/>
    <cellStyle name="Normal 3 6 2 2 5 2 6" xfId="43198"/>
    <cellStyle name="Normal 3 6 2 2 5 3" xfId="13292"/>
    <cellStyle name="Normal 3 6 2 2 5 3 2" xfId="13293"/>
    <cellStyle name="Normal 3 6 2 2 5 3 2 2" xfId="13294"/>
    <cellStyle name="Normal 3 6 2 2 5 3 2 2 2" xfId="29181"/>
    <cellStyle name="Normal 3 6 2 2 5 3 2 2 2 2" xfId="59093"/>
    <cellStyle name="Normal 3 6 2 2 5 3 2 2 3" xfId="43208"/>
    <cellStyle name="Normal 3 6 2 2 5 3 2 3" xfId="21703"/>
    <cellStyle name="Normal 3 6 2 2 5 3 2 3 2" xfId="51615"/>
    <cellStyle name="Normal 3 6 2 2 5 3 2 4" xfId="43207"/>
    <cellStyle name="Normal 3 6 2 2 5 3 3" xfId="13295"/>
    <cellStyle name="Normal 3 6 2 2 5 3 3 2" xfId="29180"/>
    <cellStyle name="Normal 3 6 2 2 5 3 3 2 2" xfId="59092"/>
    <cellStyle name="Normal 3 6 2 2 5 3 3 3" xfId="43209"/>
    <cellStyle name="Normal 3 6 2 2 5 3 4" xfId="21702"/>
    <cellStyle name="Normal 3 6 2 2 5 3 4 2" xfId="51614"/>
    <cellStyle name="Normal 3 6 2 2 5 3 5" xfId="43206"/>
    <cellStyle name="Normal 3 6 2 2 5 4" xfId="13296"/>
    <cellStyle name="Normal 3 6 2 2 5 4 2" xfId="13297"/>
    <cellStyle name="Normal 3 6 2 2 5 4 2 2" xfId="29182"/>
    <cellStyle name="Normal 3 6 2 2 5 4 2 2 2" xfId="59094"/>
    <cellStyle name="Normal 3 6 2 2 5 4 2 3" xfId="43211"/>
    <cellStyle name="Normal 3 6 2 2 5 4 3" xfId="21704"/>
    <cellStyle name="Normal 3 6 2 2 5 4 3 2" xfId="51616"/>
    <cellStyle name="Normal 3 6 2 2 5 4 4" xfId="43210"/>
    <cellStyle name="Normal 3 6 2 2 5 5" xfId="13298"/>
    <cellStyle name="Normal 3 6 2 2 5 5 2" xfId="23132"/>
    <cellStyle name="Normal 3 6 2 2 5 5 2 2" xfId="53044"/>
    <cellStyle name="Normal 3 6 2 2 5 5 3" xfId="43212"/>
    <cellStyle name="Normal 3 6 2 2 5 6" xfId="15654"/>
    <cellStyle name="Normal 3 6 2 2 5 6 2" xfId="45566"/>
    <cellStyle name="Normal 3 6 2 2 5 7" xfId="30610"/>
    <cellStyle name="Normal 3 6 2 2 6" xfId="13299"/>
    <cellStyle name="Normal 3 6 2 2 6 2" xfId="13300"/>
    <cellStyle name="Normal 3 6 2 2 6 2 2" xfId="13301"/>
    <cellStyle name="Normal 3 6 2 2 6 2 2 2" xfId="13302"/>
    <cellStyle name="Normal 3 6 2 2 6 2 2 2 2" xfId="13303"/>
    <cellStyle name="Normal 3 6 2 2 6 2 2 2 2 2" xfId="29186"/>
    <cellStyle name="Normal 3 6 2 2 6 2 2 2 2 2 2" xfId="59098"/>
    <cellStyle name="Normal 3 6 2 2 6 2 2 2 2 3" xfId="43217"/>
    <cellStyle name="Normal 3 6 2 2 6 2 2 2 3" xfId="21708"/>
    <cellStyle name="Normal 3 6 2 2 6 2 2 2 3 2" xfId="51620"/>
    <cellStyle name="Normal 3 6 2 2 6 2 2 2 4" xfId="43216"/>
    <cellStyle name="Normal 3 6 2 2 6 2 2 3" xfId="13304"/>
    <cellStyle name="Normal 3 6 2 2 6 2 2 3 2" xfId="29185"/>
    <cellStyle name="Normal 3 6 2 2 6 2 2 3 2 2" xfId="59097"/>
    <cellStyle name="Normal 3 6 2 2 6 2 2 3 3" xfId="43218"/>
    <cellStyle name="Normal 3 6 2 2 6 2 2 4" xfId="21707"/>
    <cellStyle name="Normal 3 6 2 2 6 2 2 4 2" xfId="51619"/>
    <cellStyle name="Normal 3 6 2 2 6 2 2 5" xfId="43215"/>
    <cellStyle name="Normal 3 6 2 2 6 2 3" xfId="13305"/>
    <cellStyle name="Normal 3 6 2 2 6 2 3 2" xfId="13306"/>
    <cellStyle name="Normal 3 6 2 2 6 2 3 2 2" xfId="29187"/>
    <cellStyle name="Normal 3 6 2 2 6 2 3 2 2 2" xfId="59099"/>
    <cellStyle name="Normal 3 6 2 2 6 2 3 2 3" xfId="43220"/>
    <cellStyle name="Normal 3 6 2 2 6 2 3 3" xfId="21709"/>
    <cellStyle name="Normal 3 6 2 2 6 2 3 3 2" xfId="51621"/>
    <cellStyle name="Normal 3 6 2 2 6 2 3 4" xfId="43219"/>
    <cellStyle name="Normal 3 6 2 2 6 2 4" xfId="13307"/>
    <cellStyle name="Normal 3 6 2 2 6 2 4 2" xfId="29184"/>
    <cellStyle name="Normal 3 6 2 2 6 2 4 2 2" xfId="59096"/>
    <cellStyle name="Normal 3 6 2 2 6 2 4 3" xfId="43221"/>
    <cellStyle name="Normal 3 6 2 2 6 2 5" xfId="21706"/>
    <cellStyle name="Normal 3 6 2 2 6 2 5 2" xfId="51618"/>
    <cellStyle name="Normal 3 6 2 2 6 2 6" xfId="43214"/>
    <cellStyle name="Normal 3 6 2 2 6 3" xfId="13308"/>
    <cellStyle name="Normal 3 6 2 2 6 3 2" xfId="13309"/>
    <cellStyle name="Normal 3 6 2 2 6 3 2 2" xfId="13310"/>
    <cellStyle name="Normal 3 6 2 2 6 3 2 2 2" xfId="29189"/>
    <cellStyle name="Normal 3 6 2 2 6 3 2 2 2 2" xfId="59101"/>
    <cellStyle name="Normal 3 6 2 2 6 3 2 2 3" xfId="43224"/>
    <cellStyle name="Normal 3 6 2 2 6 3 2 3" xfId="21711"/>
    <cellStyle name="Normal 3 6 2 2 6 3 2 3 2" xfId="51623"/>
    <cellStyle name="Normal 3 6 2 2 6 3 2 4" xfId="43223"/>
    <cellStyle name="Normal 3 6 2 2 6 3 3" xfId="13311"/>
    <cellStyle name="Normal 3 6 2 2 6 3 3 2" xfId="29188"/>
    <cellStyle name="Normal 3 6 2 2 6 3 3 2 2" xfId="59100"/>
    <cellStyle name="Normal 3 6 2 2 6 3 3 3" xfId="43225"/>
    <cellStyle name="Normal 3 6 2 2 6 3 4" xfId="21710"/>
    <cellStyle name="Normal 3 6 2 2 6 3 4 2" xfId="51622"/>
    <cellStyle name="Normal 3 6 2 2 6 3 5" xfId="43222"/>
    <cellStyle name="Normal 3 6 2 2 6 4" xfId="13312"/>
    <cellStyle name="Normal 3 6 2 2 6 4 2" xfId="13313"/>
    <cellStyle name="Normal 3 6 2 2 6 4 2 2" xfId="29190"/>
    <cellStyle name="Normal 3 6 2 2 6 4 2 2 2" xfId="59102"/>
    <cellStyle name="Normal 3 6 2 2 6 4 2 3" xfId="43227"/>
    <cellStyle name="Normal 3 6 2 2 6 4 3" xfId="21712"/>
    <cellStyle name="Normal 3 6 2 2 6 4 3 2" xfId="51624"/>
    <cellStyle name="Normal 3 6 2 2 6 4 4" xfId="43226"/>
    <cellStyle name="Normal 3 6 2 2 6 5" xfId="13314"/>
    <cellStyle name="Normal 3 6 2 2 6 5 2" xfId="29183"/>
    <cellStyle name="Normal 3 6 2 2 6 5 2 2" xfId="59095"/>
    <cellStyle name="Normal 3 6 2 2 6 5 3" xfId="43228"/>
    <cellStyle name="Normal 3 6 2 2 6 6" xfId="21705"/>
    <cellStyle name="Normal 3 6 2 2 6 6 2" xfId="51617"/>
    <cellStyle name="Normal 3 6 2 2 6 7" xfId="43213"/>
    <cellStyle name="Normal 3 6 2 2 7" xfId="13315"/>
    <cellStyle name="Normal 3 6 2 2 7 2" xfId="13316"/>
    <cellStyle name="Normal 3 6 2 2 7 2 2" xfId="13317"/>
    <cellStyle name="Normal 3 6 2 2 7 2 2 2" xfId="13318"/>
    <cellStyle name="Normal 3 6 2 2 7 2 2 2 2" xfId="29193"/>
    <cellStyle name="Normal 3 6 2 2 7 2 2 2 2 2" xfId="59105"/>
    <cellStyle name="Normal 3 6 2 2 7 2 2 2 3" xfId="43232"/>
    <cellStyle name="Normal 3 6 2 2 7 2 2 3" xfId="21715"/>
    <cellStyle name="Normal 3 6 2 2 7 2 2 3 2" xfId="51627"/>
    <cellStyle name="Normal 3 6 2 2 7 2 2 4" xfId="43231"/>
    <cellStyle name="Normal 3 6 2 2 7 2 3" xfId="13319"/>
    <cellStyle name="Normal 3 6 2 2 7 2 3 2" xfId="29192"/>
    <cellStyle name="Normal 3 6 2 2 7 2 3 2 2" xfId="59104"/>
    <cellStyle name="Normal 3 6 2 2 7 2 3 3" xfId="43233"/>
    <cellStyle name="Normal 3 6 2 2 7 2 4" xfId="21714"/>
    <cellStyle name="Normal 3 6 2 2 7 2 4 2" xfId="51626"/>
    <cellStyle name="Normal 3 6 2 2 7 2 5" xfId="43230"/>
    <cellStyle name="Normal 3 6 2 2 7 3" xfId="13320"/>
    <cellStyle name="Normal 3 6 2 2 7 3 2" xfId="13321"/>
    <cellStyle name="Normal 3 6 2 2 7 3 2 2" xfId="29194"/>
    <cellStyle name="Normal 3 6 2 2 7 3 2 2 2" xfId="59106"/>
    <cellStyle name="Normal 3 6 2 2 7 3 2 3" xfId="43235"/>
    <cellStyle name="Normal 3 6 2 2 7 3 3" xfId="21716"/>
    <cellStyle name="Normal 3 6 2 2 7 3 3 2" xfId="51628"/>
    <cellStyle name="Normal 3 6 2 2 7 3 4" xfId="43234"/>
    <cellStyle name="Normal 3 6 2 2 7 4" xfId="13322"/>
    <cellStyle name="Normal 3 6 2 2 7 4 2" xfId="29191"/>
    <cellStyle name="Normal 3 6 2 2 7 4 2 2" xfId="59103"/>
    <cellStyle name="Normal 3 6 2 2 7 4 3" xfId="43236"/>
    <cellStyle name="Normal 3 6 2 2 7 5" xfId="21713"/>
    <cellStyle name="Normal 3 6 2 2 7 5 2" xfId="51625"/>
    <cellStyle name="Normal 3 6 2 2 7 6" xfId="43229"/>
    <cellStyle name="Normal 3 6 2 2 8" xfId="13323"/>
    <cellStyle name="Normal 3 6 2 2 8 2" xfId="13324"/>
    <cellStyle name="Normal 3 6 2 2 8 2 2" xfId="13325"/>
    <cellStyle name="Normal 3 6 2 2 8 2 2 2" xfId="13326"/>
    <cellStyle name="Normal 3 6 2 2 8 2 2 2 2" xfId="29197"/>
    <cellStyle name="Normal 3 6 2 2 8 2 2 2 2 2" xfId="59109"/>
    <cellStyle name="Normal 3 6 2 2 8 2 2 2 3" xfId="43240"/>
    <cellStyle name="Normal 3 6 2 2 8 2 2 3" xfId="21719"/>
    <cellStyle name="Normal 3 6 2 2 8 2 2 3 2" xfId="51631"/>
    <cellStyle name="Normal 3 6 2 2 8 2 2 4" xfId="43239"/>
    <cellStyle name="Normal 3 6 2 2 8 2 3" xfId="13327"/>
    <cellStyle name="Normal 3 6 2 2 8 2 3 2" xfId="29196"/>
    <cellStyle name="Normal 3 6 2 2 8 2 3 2 2" xfId="59108"/>
    <cellStyle name="Normal 3 6 2 2 8 2 3 3" xfId="43241"/>
    <cellStyle name="Normal 3 6 2 2 8 2 4" xfId="21718"/>
    <cellStyle name="Normal 3 6 2 2 8 2 4 2" xfId="51630"/>
    <cellStyle name="Normal 3 6 2 2 8 2 5" xfId="43238"/>
    <cellStyle name="Normal 3 6 2 2 8 3" xfId="13328"/>
    <cellStyle name="Normal 3 6 2 2 8 3 2" xfId="13329"/>
    <cellStyle name="Normal 3 6 2 2 8 3 2 2" xfId="29198"/>
    <cellStyle name="Normal 3 6 2 2 8 3 2 2 2" xfId="59110"/>
    <cellStyle name="Normal 3 6 2 2 8 3 2 3" xfId="43243"/>
    <cellStyle name="Normal 3 6 2 2 8 3 3" xfId="21720"/>
    <cellStyle name="Normal 3 6 2 2 8 3 3 2" xfId="51632"/>
    <cellStyle name="Normal 3 6 2 2 8 3 4" xfId="43242"/>
    <cellStyle name="Normal 3 6 2 2 8 4" xfId="13330"/>
    <cellStyle name="Normal 3 6 2 2 8 4 2" xfId="29195"/>
    <cellStyle name="Normal 3 6 2 2 8 4 2 2" xfId="59107"/>
    <cellStyle name="Normal 3 6 2 2 8 4 3" xfId="43244"/>
    <cellStyle name="Normal 3 6 2 2 8 5" xfId="21717"/>
    <cellStyle name="Normal 3 6 2 2 8 5 2" xfId="51629"/>
    <cellStyle name="Normal 3 6 2 2 8 6" xfId="43237"/>
    <cellStyle name="Normal 3 6 2 2 9" xfId="13331"/>
    <cellStyle name="Normal 3 6 2 2 9 2" xfId="13332"/>
    <cellStyle name="Normal 3 6 2 2 9 2 2" xfId="13333"/>
    <cellStyle name="Normal 3 6 2 2 9 2 2 2" xfId="29200"/>
    <cellStyle name="Normal 3 6 2 2 9 2 2 2 2" xfId="59112"/>
    <cellStyle name="Normal 3 6 2 2 9 2 2 3" xfId="43247"/>
    <cellStyle name="Normal 3 6 2 2 9 2 3" xfId="21722"/>
    <cellStyle name="Normal 3 6 2 2 9 2 3 2" xfId="51634"/>
    <cellStyle name="Normal 3 6 2 2 9 2 4" xfId="43246"/>
    <cellStyle name="Normal 3 6 2 2 9 3" xfId="13334"/>
    <cellStyle name="Normal 3 6 2 2 9 3 2" xfId="29199"/>
    <cellStyle name="Normal 3 6 2 2 9 3 2 2" xfId="59111"/>
    <cellStyle name="Normal 3 6 2 2 9 3 3" xfId="43248"/>
    <cellStyle name="Normal 3 6 2 2 9 4" xfId="21721"/>
    <cellStyle name="Normal 3 6 2 2 9 4 2" xfId="51633"/>
    <cellStyle name="Normal 3 6 2 2 9 5" xfId="43245"/>
    <cellStyle name="Normal 3 6 2 3" xfId="211"/>
    <cellStyle name="Normal 3 6 2 3 10" xfId="13335"/>
    <cellStyle name="Normal 3 6 2 3 10 2" xfId="13336"/>
    <cellStyle name="Normal 3 6 2 3 10 2 2" xfId="29201"/>
    <cellStyle name="Normal 3 6 2 3 10 2 2 2" xfId="59113"/>
    <cellStyle name="Normal 3 6 2 3 10 2 3" xfId="43250"/>
    <cellStyle name="Normal 3 6 2 3 10 3" xfId="21723"/>
    <cellStyle name="Normal 3 6 2 3 10 3 2" xfId="51635"/>
    <cellStyle name="Normal 3 6 2 3 10 4" xfId="43249"/>
    <cellStyle name="Normal 3 6 2 3 11" xfId="13337"/>
    <cellStyle name="Normal 3 6 2 3 11 2" xfId="22675"/>
    <cellStyle name="Normal 3 6 2 3 11 2 2" xfId="52587"/>
    <cellStyle name="Normal 3 6 2 3 11 3" xfId="43251"/>
    <cellStyle name="Normal 3 6 2 3 12" xfId="15197"/>
    <cellStyle name="Normal 3 6 2 3 12 2" xfId="45109"/>
    <cellStyle name="Normal 3 6 2 3 13" xfId="30153"/>
    <cellStyle name="Normal 3 6 2 3 14" xfId="60066"/>
    <cellStyle name="Normal 3 6 2 3 2" xfId="461"/>
    <cellStyle name="Normal 3 6 2 3 2 2" xfId="13338"/>
    <cellStyle name="Normal 3 6 2 3 2 2 2" xfId="13339"/>
    <cellStyle name="Normal 3 6 2 3 2 2 2 2" xfId="13340"/>
    <cellStyle name="Normal 3 6 2 3 2 2 2 2 2" xfId="13341"/>
    <cellStyle name="Normal 3 6 2 3 2 2 2 2 2 2" xfId="29204"/>
    <cellStyle name="Normal 3 6 2 3 2 2 2 2 2 2 2" xfId="59116"/>
    <cellStyle name="Normal 3 6 2 3 2 2 2 2 2 3" xfId="43255"/>
    <cellStyle name="Normal 3 6 2 3 2 2 2 2 3" xfId="21726"/>
    <cellStyle name="Normal 3 6 2 3 2 2 2 2 3 2" xfId="51638"/>
    <cellStyle name="Normal 3 6 2 3 2 2 2 2 4" xfId="43254"/>
    <cellStyle name="Normal 3 6 2 3 2 2 2 3" xfId="13342"/>
    <cellStyle name="Normal 3 6 2 3 2 2 2 3 2" xfId="29203"/>
    <cellStyle name="Normal 3 6 2 3 2 2 2 3 2 2" xfId="59115"/>
    <cellStyle name="Normal 3 6 2 3 2 2 2 3 3" xfId="43256"/>
    <cellStyle name="Normal 3 6 2 3 2 2 2 4" xfId="21725"/>
    <cellStyle name="Normal 3 6 2 3 2 2 2 4 2" xfId="51637"/>
    <cellStyle name="Normal 3 6 2 3 2 2 2 5" xfId="43253"/>
    <cellStyle name="Normal 3 6 2 3 2 2 3" xfId="13343"/>
    <cellStyle name="Normal 3 6 2 3 2 2 3 2" xfId="13344"/>
    <cellStyle name="Normal 3 6 2 3 2 2 3 2 2" xfId="29205"/>
    <cellStyle name="Normal 3 6 2 3 2 2 3 2 2 2" xfId="59117"/>
    <cellStyle name="Normal 3 6 2 3 2 2 3 2 3" xfId="43258"/>
    <cellStyle name="Normal 3 6 2 3 2 2 3 3" xfId="21727"/>
    <cellStyle name="Normal 3 6 2 3 2 2 3 3 2" xfId="51639"/>
    <cellStyle name="Normal 3 6 2 3 2 2 3 4" xfId="43257"/>
    <cellStyle name="Normal 3 6 2 3 2 2 4" xfId="13345"/>
    <cellStyle name="Normal 3 6 2 3 2 2 4 2" xfId="29202"/>
    <cellStyle name="Normal 3 6 2 3 2 2 4 2 2" xfId="59114"/>
    <cellStyle name="Normal 3 6 2 3 2 2 4 3" xfId="43259"/>
    <cellStyle name="Normal 3 6 2 3 2 2 5" xfId="21724"/>
    <cellStyle name="Normal 3 6 2 3 2 2 5 2" xfId="51636"/>
    <cellStyle name="Normal 3 6 2 3 2 2 6" xfId="43252"/>
    <cellStyle name="Normal 3 6 2 3 2 3" xfId="13346"/>
    <cellStyle name="Normal 3 6 2 3 2 3 2" xfId="13347"/>
    <cellStyle name="Normal 3 6 2 3 2 3 2 2" xfId="13348"/>
    <cellStyle name="Normal 3 6 2 3 2 3 2 2 2" xfId="13349"/>
    <cellStyle name="Normal 3 6 2 3 2 3 2 2 2 2" xfId="29208"/>
    <cellStyle name="Normal 3 6 2 3 2 3 2 2 2 2 2" xfId="59120"/>
    <cellStyle name="Normal 3 6 2 3 2 3 2 2 2 3" xfId="43263"/>
    <cellStyle name="Normal 3 6 2 3 2 3 2 2 3" xfId="21730"/>
    <cellStyle name="Normal 3 6 2 3 2 3 2 2 3 2" xfId="51642"/>
    <cellStyle name="Normal 3 6 2 3 2 3 2 2 4" xfId="43262"/>
    <cellStyle name="Normal 3 6 2 3 2 3 2 3" xfId="13350"/>
    <cellStyle name="Normal 3 6 2 3 2 3 2 3 2" xfId="29207"/>
    <cellStyle name="Normal 3 6 2 3 2 3 2 3 2 2" xfId="59119"/>
    <cellStyle name="Normal 3 6 2 3 2 3 2 3 3" xfId="43264"/>
    <cellStyle name="Normal 3 6 2 3 2 3 2 4" xfId="21729"/>
    <cellStyle name="Normal 3 6 2 3 2 3 2 4 2" xfId="51641"/>
    <cellStyle name="Normal 3 6 2 3 2 3 2 5" xfId="43261"/>
    <cellStyle name="Normal 3 6 2 3 2 3 3" xfId="13351"/>
    <cellStyle name="Normal 3 6 2 3 2 3 3 2" xfId="13352"/>
    <cellStyle name="Normal 3 6 2 3 2 3 3 2 2" xfId="29209"/>
    <cellStyle name="Normal 3 6 2 3 2 3 3 2 2 2" xfId="59121"/>
    <cellStyle name="Normal 3 6 2 3 2 3 3 2 3" xfId="43266"/>
    <cellStyle name="Normal 3 6 2 3 2 3 3 3" xfId="21731"/>
    <cellStyle name="Normal 3 6 2 3 2 3 3 3 2" xfId="51643"/>
    <cellStyle name="Normal 3 6 2 3 2 3 3 4" xfId="43265"/>
    <cellStyle name="Normal 3 6 2 3 2 3 4" xfId="13353"/>
    <cellStyle name="Normal 3 6 2 3 2 3 4 2" xfId="29206"/>
    <cellStyle name="Normal 3 6 2 3 2 3 4 2 2" xfId="59118"/>
    <cellStyle name="Normal 3 6 2 3 2 3 4 3" xfId="43267"/>
    <cellStyle name="Normal 3 6 2 3 2 3 5" xfId="21728"/>
    <cellStyle name="Normal 3 6 2 3 2 3 5 2" xfId="51640"/>
    <cellStyle name="Normal 3 6 2 3 2 3 6" xfId="43260"/>
    <cellStyle name="Normal 3 6 2 3 2 4" xfId="13354"/>
    <cellStyle name="Normal 3 6 2 3 2 4 2" xfId="13355"/>
    <cellStyle name="Normal 3 6 2 3 2 4 2 2" xfId="13356"/>
    <cellStyle name="Normal 3 6 2 3 2 4 2 2 2" xfId="29211"/>
    <cellStyle name="Normal 3 6 2 3 2 4 2 2 2 2" xfId="59123"/>
    <cellStyle name="Normal 3 6 2 3 2 4 2 2 3" xfId="43270"/>
    <cellStyle name="Normal 3 6 2 3 2 4 2 3" xfId="21733"/>
    <cellStyle name="Normal 3 6 2 3 2 4 2 3 2" xfId="51645"/>
    <cellStyle name="Normal 3 6 2 3 2 4 2 4" xfId="43269"/>
    <cellStyle name="Normal 3 6 2 3 2 4 3" xfId="13357"/>
    <cellStyle name="Normal 3 6 2 3 2 4 3 2" xfId="29210"/>
    <cellStyle name="Normal 3 6 2 3 2 4 3 2 2" xfId="59122"/>
    <cellStyle name="Normal 3 6 2 3 2 4 3 3" xfId="43271"/>
    <cellStyle name="Normal 3 6 2 3 2 4 4" xfId="21732"/>
    <cellStyle name="Normal 3 6 2 3 2 4 4 2" xfId="51644"/>
    <cellStyle name="Normal 3 6 2 3 2 4 5" xfId="43268"/>
    <cellStyle name="Normal 3 6 2 3 2 5" xfId="13358"/>
    <cellStyle name="Normal 3 6 2 3 2 5 2" xfId="13359"/>
    <cellStyle name="Normal 3 6 2 3 2 5 2 2" xfId="29212"/>
    <cellStyle name="Normal 3 6 2 3 2 5 2 2 2" xfId="59124"/>
    <cellStyle name="Normal 3 6 2 3 2 5 2 3" xfId="43273"/>
    <cellStyle name="Normal 3 6 2 3 2 5 3" xfId="21734"/>
    <cellStyle name="Normal 3 6 2 3 2 5 3 2" xfId="51646"/>
    <cellStyle name="Normal 3 6 2 3 2 5 4" xfId="43272"/>
    <cellStyle name="Normal 3 6 2 3 2 6" xfId="13360"/>
    <cellStyle name="Normal 3 6 2 3 2 6 2" xfId="22924"/>
    <cellStyle name="Normal 3 6 2 3 2 6 2 2" xfId="52836"/>
    <cellStyle name="Normal 3 6 2 3 2 6 3" xfId="43274"/>
    <cellStyle name="Normal 3 6 2 3 2 7" xfId="15446"/>
    <cellStyle name="Normal 3 6 2 3 2 7 2" xfId="45358"/>
    <cellStyle name="Normal 3 6 2 3 2 8" xfId="30402"/>
    <cellStyle name="Normal 3 6 2 3 3" xfId="337"/>
    <cellStyle name="Normal 3 6 2 3 3 2" xfId="13361"/>
    <cellStyle name="Normal 3 6 2 3 3 2 2" xfId="13362"/>
    <cellStyle name="Normal 3 6 2 3 3 2 2 2" xfId="13363"/>
    <cellStyle name="Normal 3 6 2 3 3 2 2 2 2" xfId="13364"/>
    <cellStyle name="Normal 3 6 2 3 3 2 2 2 2 2" xfId="29215"/>
    <cellStyle name="Normal 3 6 2 3 3 2 2 2 2 2 2" xfId="59127"/>
    <cellStyle name="Normal 3 6 2 3 3 2 2 2 2 3" xfId="43278"/>
    <cellStyle name="Normal 3 6 2 3 3 2 2 2 3" xfId="21737"/>
    <cellStyle name="Normal 3 6 2 3 3 2 2 2 3 2" xfId="51649"/>
    <cellStyle name="Normal 3 6 2 3 3 2 2 2 4" xfId="43277"/>
    <cellStyle name="Normal 3 6 2 3 3 2 2 3" xfId="13365"/>
    <cellStyle name="Normal 3 6 2 3 3 2 2 3 2" xfId="29214"/>
    <cellStyle name="Normal 3 6 2 3 3 2 2 3 2 2" xfId="59126"/>
    <cellStyle name="Normal 3 6 2 3 3 2 2 3 3" xfId="43279"/>
    <cellStyle name="Normal 3 6 2 3 3 2 2 4" xfId="21736"/>
    <cellStyle name="Normal 3 6 2 3 3 2 2 4 2" xfId="51648"/>
    <cellStyle name="Normal 3 6 2 3 3 2 2 5" xfId="43276"/>
    <cellStyle name="Normal 3 6 2 3 3 2 3" xfId="13366"/>
    <cellStyle name="Normal 3 6 2 3 3 2 3 2" xfId="13367"/>
    <cellStyle name="Normal 3 6 2 3 3 2 3 2 2" xfId="29216"/>
    <cellStyle name="Normal 3 6 2 3 3 2 3 2 2 2" xfId="59128"/>
    <cellStyle name="Normal 3 6 2 3 3 2 3 2 3" xfId="43281"/>
    <cellStyle name="Normal 3 6 2 3 3 2 3 3" xfId="21738"/>
    <cellStyle name="Normal 3 6 2 3 3 2 3 3 2" xfId="51650"/>
    <cellStyle name="Normal 3 6 2 3 3 2 3 4" xfId="43280"/>
    <cellStyle name="Normal 3 6 2 3 3 2 4" xfId="13368"/>
    <cellStyle name="Normal 3 6 2 3 3 2 4 2" xfId="29213"/>
    <cellStyle name="Normal 3 6 2 3 3 2 4 2 2" xfId="59125"/>
    <cellStyle name="Normal 3 6 2 3 3 2 4 3" xfId="43282"/>
    <cellStyle name="Normal 3 6 2 3 3 2 5" xfId="21735"/>
    <cellStyle name="Normal 3 6 2 3 3 2 5 2" xfId="51647"/>
    <cellStyle name="Normal 3 6 2 3 3 2 6" xfId="43275"/>
    <cellStyle name="Normal 3 6 2 3 3 3" xfId="13369"/>
    <cellStyle name="Normal 3 6 2 3 3 3 2" xfId="13370"/>
    <cellStyle name="Normal 3 6 2 3 3 3 2 2" xfId="13371"/>
    <cellStyle name="Normal 3 6 2 3 3 3 2 2 2" xfId="13372"/>
    <cellStyle name="Normal 3 6 2 3 3 3 2 2 2 2" xfId="29219"/>
    <cellStyle name="Normal 3 6 2 3 3 3 2 2 2 2 2" xfId="59131"/>
    <cellStyle name="Normal 3 6 2 3 3 3 2 2 2 3" xfId="43286"/>
    <cellStyle name="Normal 3 6 2 3 3 3 2 2 3" xfId="21741"/>
    <cellStyle name="Normal 3 6 2 3 3 3 2 2 3 2" xfId="51653"/>
    <cellStyle name="Normal 3 6 2 3 3 3 2 2 4" xfId="43285"/>
    <cellStyle name="Normal 3 6 2 3 3 3 2 3" xfId="13373"/>
    <cellStyle name="Normal 3 6 2 3 3 3 2 3 2" xfId="29218"/>
    <cellStyle name="Normal 3 6 2 3 3 3 2 3 2 2" xfId="59130"/>
    <cellStyle name="Normal 3 6 2 3 3 3 2 3 3" xfId="43287"/>
    <cellStyle name="Normal 3 6 2 3 3 3 2 4" xfId="21740"/>
    <cellStyle name="Normal 3 6 2 3 3 3 2 4 2" xfId="51652"/>
    <cellStyle name="Normal 3 6 2 3 3 3 2 5" xfId="43284"/>
    <cellStyle name="Normal 3 6 2 3 3 3 3" xfId="13374"/>
    <cellStyle name="Normal 3 6 2 3 3 3 3 2" xfId="13375"/>
    <cellStyle name="Normal 3 6 2 3 3 3 3 2 2" xfId="29220"/>
    <cellStyle name="Normal 3 6 2 3 3 3 3 2 2 2" xfId="59132"/>
    <cellStyle name="Normal 3 6 2 3 3 3 3 2 3" xfId="43289"/>
    <cellStyle name="Normal 3 6 2 3 3 3 3 3" xfId="21742"/>
    <cellStyle name="Normal 3 6 2 3 3 3 3 3 2" xfId="51654"/>
    <cellStyle name="Normal 3 6 2 3 3 3 3 4" xfId="43288"/>
    <cellStyle name="Normal 3 6 2 3 3 3 4" xfId="13376"/>
    <cellStyle name="Normal 3 6 2 3 3 3 4 2" xfId="29217"/>
    <cellStyle name="Normal 3 6 2 3 3 3 4 2 2" xfId="59129"/>
    <cellStyle name="Normal 3 6 2 3 3 3 4 3" xfId="43290"/>
    <cellStyle name="Normal 3 6 2 3 3 3 5" xfId="21739"/>
    <cellStyle name="Normal 3 6 2 3 3 3 5 2" xfId="51651"/>
    <cellStyle name="Normal 3 6 2 3 3 3 6" xfId="43283"/>
    <cellStyle name="Normal 3 6 2 3 3 4" xfId="13377"/>
    <cellStyle name="Normal 3 6 2 3 3 4 2" xfId="13378"/>
    <cellStyle name="Normal 3 6 2 3 3 4 2 2" xfId="13379"/>
    <cellStyle name="Normal 3 6 2 3 3 4 2 2 2" xfId="29222"/>
    <cellStyle name="Normal 3 6 2 3 3 4 2 2 2 2" xfId="59134"/>
    <cellStyle name="Normal 3 6 2 3 3 4 2 2 3" xfId="43293"/>
    <cellStyle name="Normal 3 6 2 3 3 4 2 3" xfId="21744"/>
    <cellStyle name="Normal 3 6 2 3 3 4 2 3 2" xfId="51656"/>
    <cellStyle name="Normal 3 6 2 3 3 4 2 4" xfId="43292"/>
    <cellStyle name="Normal 3 6 2 3 3 4 3" xfId="13380"/>
    <cellStyle name="Normal 3 6 2 3 3 4 3 2" xfId="29221"/>
    <cellStyle name="Normal 3 6 2 3 3 4 3 2 2" xfId="59133"/>
    <cellStyle name="Normal 3 6 2 3 3 4 3 3" xfId="43294"/>
    <cellStyle name="Normal 3 6 2 3 3 4 4" xfId="21743"/>
    <cellStyle name="Normal 3 6 2 3 3 4 4 2" xfId="51655"/>
    <cellStyle name="Normal 3 6 2 3 3 4 5" xfId="43291"/>
    <cellStyle name="Normal 3 6 2 3 3 5" xfId="13381"/>
    <cellStyle name="Normal 3 6 2 3 3 5 2" xfId="13382"/>
    <cellStyle name="Normal 3 6 2 3 3 5 2 2" xfId="29223"/>
    <cellStyle name="Normal 3 6 2 3 3 5 2 2 2" xfId="59135"/>
    <cellStyle name="Normal 3 6 2 3 3 5 2 3" xfId="43296"/>
    <cellStyle name="Normal 3 6 2 3 3 5 3" xfId="21745"/>
    <cellStyle name="Normal 3 6 2 3 3 5 3 2" xfId="51657"/>
    <cellStyle name="Normal 3 6 2 3 3 5 4" xfId="43295"/>
    <cellStyle name="Normal 3 6 2 3 3 6" xfId="13383"/>
    <cellStyle name="Normal 3 6 2 3 3 6 2" xfId="22801"/>
    <cellStyle name="Normal 3 6 2 3 3 6 2 2" xfId="52713"/>
    <cellStyle name="Normal 3 6 2 3 3 6 3" xfId="43297"/>
    <cellStyle name="Normal 3 6 2 3 3 7" xfId="15323"/>
    <cellStyle name="Normal 3 6 2 3 3 7 2" xfId="45235"/>
    <cellStyle name="Normal 3 6 2 3 3 8" xfId="30279"/>
    <cellStyle name="Normal 3 6 2 3 4" xfId="586"/>
    <cellStyle name="Normal 3 6 2 3 4 2" xfId="13384"/>
    <cellStyle name="Normal 3 6 2 3 4 2 2" xfId="13385"/>
    <cellStyle name="Normal 3 6 2 3 4 2 2 2" xfId="13386"/>
    <cellStyle name="Normal 3 6 2 3 4 2 2 2 2" xfId="13387"/>
    <cellStyle name="Normal 3 6 2 3 4 2 2 2 2 2" xfId="29226"/>
    <cellStyle name="Normal 3 6 2 3 4 2 2 2 2 2 2" xfId="59138"/>
    <cellStyle name="Normal 3 6 2 3 4 2 2 2 2 3" xfId="43301"/>
    <cellStyle name="Normal 3 6 2 3 4 2 2 2 3" xfId="21748"/>
    <cellStyle name="Normal 3 6 2 3 4 2 2 2 3 2" xfId="51660"/>
    <cellStyle name="Normal 3 6 2 3 4 2 2 2 4" xfId="43300"/>
    <cellStyle name="Normal 3 6 2 3 4 2 2 3" xfId="13388"/>
    <cellStyle name="Normal 3 6 2 3 4 2 2 3 2" xfId="29225"/>
    <cellStyle name="Normal 3 6 2 3 4 2 2 3 2 2" xfId="59137"/>
    <cellStyle name="Normal 3 6 2 3 4 2 2 3 3" xfId="43302"/>
    <cellStyle name="Normal 3 6 2 3 4 2 2 4" xfId="21747"/>
    <cellStyle name="Normal 3 6 2 3 4 2 2 4 2" xfId="51659"/>
    <cellStyle name="Normal 3 6 2 3 4 2 2 5" xfId="43299"/>
    <cellStyle name="Normal 3 6 2 3 4 2 3" xfId="13389"/>
    <cellStyle name="Normal 3 6 2 3 4 2 3 2" xfId="13390"/>
    <cellStyle name="Normal 3 6 2 3 4 2 3 2 2" xfId="29227"/>
    <cellStyle name="Normal 3 6 2 3 4 2 3 2 2 2" xfId="59139"/>
    <cellStyle name="Normal 3 6 2 3 4 2 3 2 3" xfId="43304"/>
    <cellStyle name="Normal 3 6 2 3 4 2 3 3" xfId="21749"/>
    <cellStyle name="Normal 3 6 2 3 4 2 3 3 2" xfId="51661"/>
    <cellStyle name="Normal 3 6 2 3 4 2 3 4" xfId="43303"/>
    <cellStyle name="Normal 3 6 2 3 4 2 4" xfId="13391"/>
    <cellStyle name="Normal 3 6 2 3 4 2 4 2" xfId="29224"/>
    <cellStyle name="Normal 3 6 2 3 4 2 4 2 2" xfId="59136"/>
    <cellStyle name="Normal 3 6 2 3 4 2 4 3" xfId="43305"/>
    <cellStyle name="Normal 3 6 2 3 4 2 5" xfId="21746"/>
    <cellStyle name="Normal 3 6 2 3 4 2 5 2" xfId="51658"/>
    <cellStyle name="Normal 3 6 2 3 4 2 6" xfId="43298"/>
    <cellStyle name="Normal 3 6 2 3 4 3" xfId="13392"/>
    <cellStyle name="Normal 3 6 2 3 4 3 2" xfId="13393"/>
    <cellStyle name="Normal 3 6 2 3 4 3 2 2" xfId="13394"/>
    <cellStyle name="Normal 3 6 2 3 4 3 2 2 2" xfId="29229"/>
    <cellStyle name="Normal 3 6 2 3 4 3 2 2 2 2" xfId="59141"/>
    <cellStyle name="Normal 3 6 2 3 4 3 2 2 3" xfId="43308"/>
    <cellStyle name="Normal 3 6 2 3 4 3 2 3" xfId="21751"/>
    <cellStyle name="Normal 3 6 2 3 4 3 2 3 2" xfId="51663"/>
    <cellStyle name="Normal 3 6 2 3 4 3 2 4" xfId="43307"/>
    <cellStyle name="Normal 3 6 2 3 4 3 3" xfId="13395"/>
    <cellStyle name="Normal 3 6 2 3 4 3 3 2" xfId="29228"/>
    <cellStyle name="Normal 3 6 2 3 4 3 3 2 2" xfId="59140"/>
    <cellStyle name="Normal 3 6 2 3 4 3 3 3" xfId="43309"/>
    <cellStyle name="Normal 3 6 2 3 4 3 4" xfId="21750"/>
    <cellStyle name="Normal 3 6 2 3 4 3 4 2" xfId="51662"/>
    <cellStyle name="Normal 3 6 2 3 4 3 5" xfId="43306"/>
    <cellStyle name="Normal 3 6 2 3 4 4" xfId="13396"/>
    <cellStyle name="Normal 3 6 2 3 4 4 2" xfId="13397"/>
    <cellStyle name="Normal 3 6 2 3 4 4 2 2" xfId="29230"/>
    <cellStyle name="Normal 3 6 2 3 4 4 2 2 2" xfId="59142"/>
    <cellStyle name="Normal 3 6 2 3 4 4 2 3" xfId="43311"/>
    <cellStyle name="Normal 3 6 2 3 4 4 3" xfId="21752"/>
    <cellStyle name="Normal 3 6 2 3 4 4 3 2" xfId="51664"/>
    <cellStyle name="Normal 3 6 2 3 4 4 4" xfId="43310"/>
    <cellStyle name="Normal 3 6 2 3 4 5" xfId="13398"/>
    <cellStyle name="Normal 3 6 2 3 4 5 2" xfId="23049"/>
    <cellStyle name="Normal 3 6 2 3 4 5 2 2" xfId="52961"/>
    <cellStyle name="Normal 3 6 2 3 4 5 3" xfId="43312"/>
    <cellStyle name="Normal 3 6 2 3 4 6" xfId="15571"/>
    <cellStyle name="Normal 3 6 2 3 4 6 2" xfId="45483"/>
    <cellStyle name="Normal 3 6 2 3 4 7" xfId="30527"/>
    <cellStyle name="Normal 3 6 2 3 5" xfId="711"/>
    <cellStyle name="Normal 3 6 2 3 5 2" xfId="13399"/>
    <cellStyle name="Normal 3 6 2 3 5 2 2" xfId="13400"/>
    <cellStyle name="Normal 3 6 2 3 5 2 2 2" xfId="13401"/>
    <cellStyle name="Normal 3 6 2 3 5 2 2 2 2" xfId="13402"/>
    <cellStyle name="Normal 3 6 2 3 5 2 2 2 2 2" xfId="29233"/>
    <cellStyle name="Normal 3 6 2 3 5 2 2 2 2 2 2" xfId="59145"/>
    <cellStyle name="Normal 3 6 2 3 5 2 2 2 2 3" xfId="43316"/>
    <cellStyle name="Normal 3 6 2 3 5 2 2 2 3" xfId="21755"/>
    <cellStyle name="Normal 3 6 2 3 5 2 2 2 3 2" xfId="51667"/>
    <cellStyle name="Normal 3 6 2 3 5 2 2 2 4" xfId="43315"/>
    <cellStyle name="Normal 3 6 2 3 5 2 2 3" xfId="13403"/>
    <cellStyle name="Normal 3 6 2 3 5 2 2 3 2" xfId="29232"/>
    <cellStyle name="Normal 3 6 2 3 5 2 2 3 2 2" xfId="59144"/>
    <cellStyle name="Normal 3 6 2 3 5 2 2 3 3" xfId="43317"/>
    <cellStyle name="Normal 3 6 2 3 5 2 2 4" xfId="21754"/>
    <cellStyle name="Normal 3 6 2 3 5 2 2 4 2" xfId="51666"/>
    <cellStyle name="Normal 3 6 2 3 5 2 2 5" xfId="43314"/>
    <cellStyle name="Normal 3 6 2 3 5 2 3" xfId="13404"/>
    <cellStyle name="Normal 3 6 2 3 5 2 3 2" xfId="13405"/>
    <cellStyle name="Normal 3 6 2 3 5 2 3 2 2" xfId="29234"/>
    <cellStyle name="Normal 3 6 2 3 5 2 3 2 2 2" xfId="59146"/>
    <cellStyle name="Normal 3 6 2 3 5 2 3 2 3" xfId="43319"/>
    <cellStyle name="Normal 3 6 2 3 5 2 3 3" xfId="21756"/>
    <cellStyle name="Normal 3 6 2 3 5 2 3 3 2" xfId="51668"/>
    <cellStyle name="Normal 3 6 2 3 5 2 3 4" xfId="43318"/>
    <cellStyle name="Normal 3 6 2 3 5 2 4" xfId="13406"/>
    <cellStyle name="Normal 3 6 2 3 5 2 4 2" xfId="29231"/>
    <cellStyle name="Normal 3 6 2 3 5 2 4 2 2" xfId="59143"/>
    <cellStyle name="Normal 3 6 2 3 5 2 4 3" xfId="43320"/>
    <cellStyle name="Normal 3 6 2 3 5 2 5" xfId="21753"/>
    <cellStyle name="Normal 3 6 2 3 5 2 5 2" xfId="51665"/>
    <cellStyle name="Normal 3 6 2 3 5 2 6" xfId="43313"/>
    <cellStyle name="Normal 3 6 2 3 5 3" xfId="13407"/>
    <cellStyle name="Normal 3 6 2 3 5 3 2" xfId="13408"/>
    <cellStyle name="Normal 3 6 2 3 5 3 2 2" xfId="13409"/>
    <cellStyle name="Normal 3 6 2 3 5 3 2 2 2" xfId="29236"/>
    <cellStyle name="Normal 3 6 2 3 5 3 2 2 2 2" xfId="59148"/>
    <cellStyle name="Normal 3 6 2 3 5 3 2 2 3" xfId="43323"/>
    <cellStyle name="Normal 3 6 2 3 5 3 2 3" xfId="21758"/>
    <cellStyle name="Normal 3 6 2 3 5 3 2 3 2" xfId="51670"/>
    <cellStyle name="Normal 3 6 2 3 5 3 2 4" xfId="43322"/>
    <cellStyle name="Normal 3 6 2 3 5 3 3" xfId="13410"/>
    <cellStyle name="Normal 3 6 2 3 5 3 3 2" xfId="29235"/>
    <cellStyle name="Normal 3 6 2 3 5 3 3 2 2" xfId="59147"/>
    <cellStyle name="Normal 3 6 2 3 5 3 3 3" xfId="43324"/>
    <cellStyle name="Normal 3 6 2 3 5 3 4" xfId="21757"/>
    <cellStyle name="Normal 3 6 2 3 5 3 4 2" xfId="51669"/>
    <cellStyle name="Normal 3 6 2 3 5 3 5" xfId="43321"/>
    <cellStyle name="Normal 3 6 2 3 5 4" xfId="13411"/>
    <cellStyle name="Normal 3 6 2 3 5 4 2" xfId="13412"/>
    <cellStyle name="Normal 3 6 2 3 5 4 2 2" xfId="29237"/>
    <cellStyle name="Normal 3 6 2 3 5 4 2 2 2" xfId="59149"/>
    <cellStyle name="Normal 3 6 2 3 5 4 2 3" xfId="43326"/>
    <cellStyle name="Normal 3 6 2 3 5 4 3" xfId="21759"/>
    <cellStyle name="Normal 3 6 2 3 5 4 3 2" xfId="51671"/>
    <cellStyle name="Normal 3 6 2 3 5 4 4" xfId="43325"/>
    <cellStyle name="Normal 3 6 2 3 5 5" xfId="13413"/>
    <cellStyle name="Normal 3 6 2 3 5 5 2" xfId="23174"/>
    <cellStyle name="Normal 3 6 2 3 5 5 2 2" xfId="53086"/>
    <cellStyle name="Normal 3 6 2 3 5 5 3" xfId="43327"/>
    <cellStyle name="Normal 3 6 2 3 5 6" xfId="15696"/>
    <cellStyle name="Normal 3 6 2 3 5 6 2" xfId="45608"/>
    <cellStyle name="Normal 3 6 2 3 5 7" xfId="30652"/>
    <cellStyle name="Normal 3 6 2 3 6" xfId="13414"/>
    <cellStyle name="Normal 3 6 2 3 6 2" xfId="13415"/>
    <cellStyle name="Normal 3 6 2 3 6 2 2" xfId="13416"/>
    <cellStyle name="Normal 3 6 2 3 6 2 2 2" xfId="13417"/>
    <cellStyle name="Normal 3 6 2 3 6 2 2 2 2" xfId="13418"/>
    <cellStyle name="Normal 3 6 2 3 6 2 2 2 2 2" xfId="29241"/>
    <cellStyle name="Normal 3 6 2 3 6 2 2 2 2 2 2" xfId="59153"/>
    <cellStyle name="Normal 3 6 2 3 6 2 2 2 2 3" xfId="43332"/>
    <cellStyle name="Normal 3 6 2 3 6 2 2 2 3" xfId="21763"/>
    <cellStyle name="Normal 3 6 2 3 6 2 2 2 3 2" xfId="51675"/>
    <cellStyle name="Normal 3 6 2 3 6 2 2 2 4" xfId="43331"/>
    <cellStyle name="Normal 3 6 2 3 6 2 2 3" xfId="13419"/>
    <cellStyle name="Normal 3 6 2 3 6 2 2 3 2" xfId="29240"/>
    <cellStyle name="Normal 3 6 2 3 6 2 2 3 2 2" xfId="59152"/>
    <cellStyle name="Normal 3 6 2 3 6 2 2 3 3" xfId="43333"/>
    <cellStyle name="Normal 3 6 2 3 6 2 2 4" xfId="21762"/>
    <cellStyle name="Normal 3 6 2 3 6 2 2 4 2" xfId="51674"/>
    <cellStyle name="Normal 3 6 2 3 6 2 2 5" xfId="43330"/>
    <cellStyle name="Normal 3 6 2 3 6 2 3" xfId="13420"/>
    <cellStyle name="Normal 3 6 2 3 6 2 3 2" xfId="13421"/>
    <cellStyle name="Normal 3 6 2 3 6 2 3 2 2" xfId="29242"/>
    <cellStyle name="Normal 3 6 2 3 6 2 3 2 2 2" xfId="59154"/>
    <cellStyle name="Normal 3 6 2 3 6 2 3 2 3" xfId="43335"/>
    <cellStyle name="Normal 3 6 2 3 6 2 3 3" xfId="21764"/>
    <cellStyle name="Normal 3 6 2 3 6 2 3 3 2" xfId="51676"/>
    <cellStyle name="Normal 3 6 2 3 6 2 3 4" xfId="43334"/>
    <cellStyle name="Normal 3 6 2 3 6 2 4" xfId="13422"/>
    <cellStyle name="Normal 3 6 2 3 6 2 4 2" xfId="29239"/>
    <cellStyle name="Normal 3 6 2 3 6 2 4 2 2" xfId="59151"/>
    <cellStyle name="Normal 3 6 2 3 6 2 4 3" xfId="43336"/>
    <cellStyle name="Normal 3 6 2 3 6 2 5" xfId="21761"/>
    <cellStyle name="Normal 3 6 2 3 6 2 5 2" xfId="51673"/>
    <cellStyle name="Normal 3 6 2 3 6 2 6" xfId="43329"/>
    <cellStyle name="Normal 3 6 2 3 6 3" xfId="13423"/>
    <cellStyle name="Normal 3 6 2 3 6 3 2" xfId="13424"/>
    <cellStyle name="Normal 3 6 2 3 6 3 2 2" xfId="13425"/>
    <cellStyle name="Normal 3 6 2 3 6 3 2 2 2" xfId="29244"/>
    <cellStyle name="Normal 3 6 2 3 6 3 2 2 2 2" xfId="59156"/>
    <cellStyle name="Normal 3 6 2 3 6 3 2 2 3" xfId="43339"/>
    <cellStyle name="Normal 3 6 2 3 6 3 2 3" xfId="21766"/>
    <cellStyle name="Normal 3 6 2 3 6 3 2 3 2" xfId="51678"/>
    <cellStyle name="Normal 3 6 2 3 6 3 2 4" xfId="43338"/>
    <cellStyle name="Normal 3 6 2 3 6 3 3" xfId="13426"/>
    <cellStyle name="Normal 3 6 2 3 6 3 3 2" xfId="29243"/>
    <cellStyle name="Normal 3 6 2 3 6 3 3 2 2" xfId="59155"/>
    <cellStyle name="Normal 3 6 2 3 6 3 3 3" xfId="43340"/>
    <cellStyle name="Normal 3 6 2 3 6 3 4" xfId="21765"/>
    <cellStyle name="Normal 3 6 2 3 6 3 4 2" xfId="51677"/>
    <cellStyle name="Normal 3 6 2 3 6 3 5" xfId="43337"/>
    <cellStyle name="Normal 3 6 2 3 6 4" xfId="13427"/>
    <cellStyle name="Normal 3 6 2 3 6 4 2" xfId="13428"/>
    <cellStyle name="Normal 3 6 2 3 6 4 2 2" xfId="29245"/>
    <cellStyle name="Normal 3 6 2 3 6 4 2 2 2" xfId="59157"/>
    <cellStyle name="Normal 3 6 2 3 6 4 2 3" xfId="43342"/>
    <cellStyle name="Normal 3 6 2 3 6 4 3" xfId="21767"/>
    <cellStyle name="Normal 3 6 2 3 6 4 3 2" xfId="51679"/>
    <cellStyle name="Normal 3 6 2 3 6 4 4" xfId="43341"/>
    <cellStyle name="Normal 3 6 2 3 6 5" xfId="13429"/>
    <cellStyle name="Normal 3 6 2 3 6 5 2" xfId="29238"/>
    <cellStyle name="Normal 3 6 2 3 6 5 2 2" xfId="59150"/>
    <cellStyle name="Normal 3 6 2 3 6 5 3" xfId="43343"/>
    <cellStyle name="Normal 3 6 2 3 6 6" xfId="21760"/>
    <cellStyle name="Normal 3 6 2 3 6 6 2" xfId="51672"/>
    <cellStyle name="Normal 3 6 2 3 6 7" xfId="43328"/>
    <cellStyle name="Normal 3 6 2 3 7" xfId="13430"/>
    <cellStyle name="Normal 3 6 2 3 7 2" xfId="13431"/>
    <cellStyle name="Normal 3 6 2 3 7 2 2" xfId="13432"/>
    <cellStyle name="Normal 3 6 2 3 7 2 2 2" xfId="13433"/>
    <cellStyle name="Normal 3 6 2 3 7 2 2 2 2" xfId="29248"/>
    <cellStyle name="Normal 3 6 2 3 7 2 2 2 2 2" xfId="59160"/>
    <cellStyle name="Normal 3 6 2 3 7 2 2 2 3" xfId="43347"/>
    <cellStyle name="Normal 3 6 2 3 7 2 2 3" xfId="21770"/>
    <cellStyle name="Normal 3 6 2 3 7 2 2 3 2" xfId="51682"/>
    <cellStyle name="Normal 3 6 2 3 7 2 2 4" xfId="43346"/>
    <cellStyle name="Normal 3 6 2 3 7 2 3" xfId="13434"/>
    <cellStyle name="Normal 3 6 2 3 7 2 3 2" xfId="29247"/>
    <cellStyle name="Normal 3 6 2 3 7 2 3 2 2" xfId="59159"/>
    <cellStyle name="Normal 3 6 2 3 7 2 3 3" xfId="43348"/>
    <cellStyle name="Normal 3 6 2 3 7 2 4" xfId="21769"/>
    <cellStyle name="Normal 3 6 2 3 7 2 4 2" xfId="51681"/>
    <cellStyle name="Normal 3 6 2 3 7 2 5" xfId="43345"/>
    <cellStyle name="Normal 3 6 2 3 7 3" xfId="13435"/>
    <cellStyle name="Normal 3 6 2 3 7 3 2" xfId="13436"/>
    <cellStyle name="Normal 3 6 2 3 7 3 2 2" xfId="29249"/>
    <cellStyle name="Normal 3 6 2 3 7 3 2 2 2" xfId="59161"/>
    <cellStyle name="Normal 3 6 2 3 7 3 2 3" xfId="43350"/>
    <cellStyle name="Normal 3 6 2 3 7 3 3" xfId="21771"/>
    <cellStyle name="Normal 3 6 2 3 7 3 3 2" xfId="51683"/>
    <cellStyle name="Normal 3 6 2 3 7 3 4" xfId="43349"/>
    <cellStyle name="Normal 3 6 2 3 7 4" xfId="13437"/>
    <cellStyle name="Normal 3 6 2 3 7 4 2" xfId="29246"/>
    <cellStyle name="Normal 3 6 2 3 7 4 2 2" xfId="59158"/>
    <cellStyle name="Normal 3 6 2 3 7 4 3" xfId="43351"/>
    <cellStyle name="Normal 3 6 2 3 7 5" xfId="21768"/>
    <cellStyle name="Normal 3 6 2 3 7 5 2" xfId="51680"/>
    <cellStyle name="Normal 3 6 2 3 7 6" xfId="43344"/>
    <cellStyle name="Normal 3 6 2 3 8" xfId="13438"/>
    <cellStyle name="Normal 3 6 2 3 8 2" xfId="13439"/>
    <cellStyle name="Normal 3 6 2 3 8 2 2" xfId="13440"/>
    <cellStyle name="Normal 3 6 2 3 8 2 2 2" xfId="13441"/>
    <cellStyle name="Normal 3 6 2 3 8 2 2 2 2" xfId="29252"/>
    <cellStyle name="Normal 3 6 2 3 8 2 2 2 2 2" xfId="59164"/>
    <cellStyle name="Normal 3 6 2 3 8 2 2 2 3" xfId="43355"/>
    <cellStyle name="Normal 3 6 2 3 8 2 2 3" xfId="21774"/>
    <cellStyle name="Normal 3 6 2 3 8 2 2 3 2" xfId="51686"/>
    <cellStyle name="Normal 3 6 2 3 8 2 2 4" xfId="43354"/>
    <cellStyle name="Normal 3 6 2 3 8 2 3" xfId="13442"/>
    <cellStyle name="Normal 3 6 2 3 8 2 3 2" xfId="29251"/>
    <cellStyle name="Normal 3 6 2 3 8 2 3 2 2" xfId="59163"/>
    <cellStyle name="Normal 3 6 2 3 8 2 3 3" xfId="43356"/>
    <cellStyle name="Normal 3 6 2 3 8 2 4" xfId="21773"/>
    <cellStyle name="Normal 3 6 2 3 8 2 4 2" xfId="51685"/>
    <cellStyle name="Normal 3 6 2 3 8 2 5" xfId="43353"/>
    <cellStyle name="Normal 3 6 2 3 8 3" xfId="13443"/>
    <cellStyle name="Normal 3 6 2 3 8 3 2" xfId="13444"/>
    <cellStyle name="Normal 3 6 2 3 8 3 2 2" xfId="29253"/>
    <cellStyle name="Normal 3 6 2 3 8 3 2 2 2" xfId="59165"/>
    <cellStyle name="Normal 3 6 2 3 8 3 2 3" xfId="43358"/>
    <cellStyle name="Normal 3 6 2 3 8 3 3" xfId="21775"/>
    <cellStyle name="Normal 3 6 2 3 8 3 3 2" xfId="51687"/>
    <cellStyle name="Normal 3 6 2 3 8 3 4" xfId="43357"/>
    <cellStyle name="Normal 3 6 2 3 8 4" xfId="13445"/>
    <cellStyle name="Normal 3 6 2 3 8 4 2" xfId="29250"/>
    <cellStyle name="Normal 3 6 2 3 8 4 2 2" xfId="59162"/>
    <cellStyle name="Normal 3 6 2 3 8 4 3" xfId="43359"/>
    <cellStyle name="Normal 3 6 2 3 8 5" xfId="21772"/>
    <cellStyle name="Normal 3 6 2 3 8 5 2" xfId="51684"/>
    <cellStyle name="Normal 3 6 2 3 8 6" xfId="43352"/>
    <cellStyle name="Normal 3 6 2 3 9" xfId="13446"/>
    <cellStyle name="Normal 3 6 2 3 9 2" xfId="13447"/>
    <cellStyle name="Normal 3 6 2 3 9 2 2" xfId="13448"/>
    <cellStyle name="Normal 3 6 2 3 9 2 2 2" xfId="29255"/>
    <cellStyle name="Normal 3 6 2 3 9 2 2 2 2" xfId="59167"/>
    <cellStyle name="Normal 3 6 2 3 9 2 2 3" xfId="43362"/>
    <cellStyle name="Normal 3 6 2 3 9 2 3" xfId="21777"/>
    <cellStyle name="Normal 3 6 2 3 9 2 3 2" xfId="51689"/>
    <cellStyle name="Normal 3 6 2 3 9 2 4" xfId="43361"/>
    <cellStyle name="Normal 3 6 2 3 9 3" xfId="13449"/>
    <cellStyle name="Normal 3 6 2 3 9 3 2" xfId="29254"/>
    <cellStyle name="Normal 3 6 2 3 9 3 2 2" xfId="59166"/>
    <cellStyle name="Normal 3 6 2 3 9 3 3" xfId="43363"/>
    <cellStyle name="Normal 3 6 2 3 9 4" xfId="21776"/>
    <cellStyle name="Normal 3 6 2 3 9 4 2" xfId="51688"/>
    <cellStyle name="Normal 3 6 2 3 9 5" xfId="43360"/>
    <cellStyle name="Normal 3 6 2 4" xfId="379"/>
    <cellStyle name="Normal 3 6 2 4 2" xfId="13450"/>
    <cellStyle name="Normal 3 6 2 4 2 2" xfId="13451"/>
    <cellStyle name="Normal 3 6 2 4 2 2 2" xfId="13452"/>
    <cellStyle name="Normal 3 6 2 4 2 2 2 2" xfId="13453"/>
    <cellStyle name="Normal 3 6 2 4 2 2 2 2 2" xfId="29258"/>
    <cellStyle name="Normal 3 6 2 4 2 2 2 2 2 2" xfId="59170"/>
    <cellStyle name="Normal 3 6 2 4 2 2 2 2 3" xfId="43367"/>
    <cellStyle name="Normal 3 6 2 4 2 2 2 3" xfId="21780"/>
    <cellStyle name="Normal 3 6 2 4 2 2 2 3 2" xfId="51692"/>
    <cellStyle name="Normal 3 6 2 4 2 2 2 4" xfId="43366"/>
    <cellStyle name="Normal 3 6 2 4 2 2 3" xfId="13454"/>
    <cellStyle name="Normal 3 6 2 4 2 2 3 2" xfId="29257"/>
    <cellStyle name="Normal 3 6 2 4 2 2 3 2 2" xfId="59169"/>
    <cellStyle name="Normal 3 6 2 4 2 2 3 3" xfId="43368"/>
    <cellStyle name="Normal 3 6 2 4 2 2 4" xfId="21779"/>
    <cellStyle name="Normal 3 6 2 4 2 2 4 2" xfId="51691"/>
    <cellStyle name="Normal 3 6 2 4 2 2 5" xfId="43365"/>
    <cellStyle name="Normal 3 6 2 4 2 3" xfId="13455"/>
    <cellStyle name="Normal 3 6 2 4 2 3 2" xfId="13456"/>
    <cellStyle name="Normal 3 6 2 4 2 3 2 2" xfId="29259"/>
    <cellStyle name="Normal 3 6 2 4 2 3 2 2 2" xfId="59171"/>
    <cellStyle name="Normal 3 6 2 4 2 3 2 3" xfId="43370"/>
    <cellStyle name="Normal 3 6 2 4 2 3 3" xfId="21781"/>
    <cellStyle name="Normal 3 6 2 4 2 3 3 2" xfId="51693"/>
    <cellStyle name="Normal 3 6 2 4 2 3 4" xfId="43369"/>
    <cellStyle name="Normal 3 6 2 4 2 4" xfId="13457"/>
    <cellStyle name="Normal 3 6 2 4 2 4 2" xfId="29256"/>
    <cellStyle name="Normal 3 6 2 4 2 4 2 2" xfId="59168"/>
    <cellStyle name="Normal 3 6 2 4 2 4 3" xfId="43371"/>
    <cellStyle name="Normal 3 6 2 4 2 5" xfId="21778"/>
    <cellStyle name="Normal 3 6 2 4 2 5 2" xfId="51690"/>
    <cellStyle name="Normal 3 6 2 4 2 6" xfId="43364"/>
    <cellStyle name="Normal 3 6 2 4 3" xfId="13458"/>
    <cellStyle name="Normal 3 6 2 4 3 2" xfId="13459"/>
    <cellStyle name="Normal 3 6 2 4 3 2 2" xfId="13460"/>
    <cellStyle name="Normal 3 6 2 4 3 2 2 2" xfId="13461"/>
    <cellStyle name="Normal 3 6 2 4 3 2 2 2 2" xfId="29262"/>
    <cellStyle name="Normal 3 6 2 4 3 2 2 2 2 2" xfId="59174"/>
    <cellStyle name="Normal 3 6 2 4 3 2 2 2 3" xfId="43375"/>
    <cellStyle name="Normal 3 6 2 4 3 2 2 3" xfId="21784"/>
    <cellStyle name="Normal 3 6 2 4 3 2 2 3 2" xfId="51696"/>
    <cellStyle name="Normal 3 6 2 4 3 2 2 4" xfId="43374"/>
    <cellStyle name="Normal 3 6 2 4 3 2 3" xfId="13462"/>
    <cellStyle name="Normal 3 6 2 4 3 2 3 2" xfId="29261"/>
    <cellStyle name="Normal 3 6 2 4 3 2 3 2 2" xfId="59173"/>
    <cellStyle name="Normal 3 6 2 4 3 2 3 3" xfId="43376"/>
    <cellStyle name="Normal 3 6 2 4 3 2 4" xfId="21783"/>
    <cellStyle name="Normal 3 6 2 4 3 2 4 2" xfId="51695"/>
    <cellStyle name="Normal 3 6 2 4 3 2 5" xfId="43373"/>
    <cellStyle name="Normal 3 6 2 4 3 3" xfId="13463"/>
    <cellStyle name="Normal 3 6 2 4 3 3 2" xfId="13464"/>
    <cellStyle name="Normal 3 6 2 4 3 3 2 2" xfId="29263"/>
    <cellStyle name="Normal 3 6 2 4 3 3 2 2 2" xfId="59175"/>
    <cellStyle name="Normal 3 6 2 4 3 3 2 3" xfId="43378"/>
    <cellStyle name="Normal 3 6 2 4 3 3 3" xfId="21785"/>
    <cellStyle name="Normal 3 6 2 4 3 3 3 2" xfId="51697"/>
    <cellStyle name="Normal 3 6 2 4 3 3 4" xfId="43377"/>
    <cellStyle name="Normal 3 6 2 4 3 4" xfId="13465"/>
    <cellStyle name="Normal 3 6 2 4 3 4 2" xfId="29260"/>
    <cellStyle name="Normal 3 6 2 4 3 4 2 2" xfId="59172"/>
    <cellStyle name="Normal 3 6 2 4 3 4 3" xfId="43379"/>
    <cellStyle name="Normal 3 6 2 4 3 5" xfId="21782"/>
    <cellStyle name="Normal 3 6 2 4 3 5 2" xfId="51694"/>
    <cellStyle name="Normal 3 6 2 4 3 6" xfId="43372"/>
    <cellStyle name="Normal 3 6 2 4 4" xfId="13466"/>
    <cellStyle name="Normal 3 6 2 4 4 2" xfId="13467"/>
    <cellStyle name="Normal 3 6 2 4 4 2 2" xfId="13468"/>
    <cellStyle name="Normal 3 6 2 4 4 2 2 2" xfId="29265"/>
    <cellStyle name="Normal 3 6 2 4 4 2 2 2 2" xfId="59177"/>
    <cellStyle name="Normal 3 6 2 4 4 2 2 3" xfId="43382"/>
    <cellStyle name="Normal 3 6 2 4 4 2 3" xfId="21787"/>
    <cellStyle name="Normal 3 6 2 4 4 2 3 2" xfId="51699"/>
    <cellStyle name="Normal 3 6 2 4 4 2 4" xfId="43381"/>
    <cellStyle name="Normal 3 6 2 4 4 3" xfId="13469"/>
    <cellStyle name="Normal 3 6 2 4 4 3 2" xfId="29264"/>
    <cellStyle name="Normal 3 6 2 4 4 3 2 2" xfId="59176"/>
    <cellStyle name="Normal 3 6 2 4 4 3 3" xfId="43383"/>
    <cellStyle name="Normal 3 6 2 4 4 4" xfId="21786"/>
    <cellStyle name="Normal 3 6 2 4 4 4 2" xfId="51698"/>
    <cellStyle name="Normal 3 6 2 4 4 5" xfId="43380"/>
    <cellStyle name="Normal 3 6 2 4 5" xfId="13470"/>
    <cellStyle name="Normal 3 6 2 4 5 2" xfId="13471"/>
    <cellStyle name="Normal 3 6 2 4 5 2 2" xfId="29266"/>
    <cellStyle name="Normal 3 6 2 4 5 2 2 2" xfId="59178"/>
    <cellStyle name="Normal 3 6 2 4 5 2 3" xfId="43385"/>
    <cellStyle name="Normal 3 6 2 4 5 3" xfId="21788"/>
    <cellStyle name="Normal 3 6 2 4 5 3 2" xfId="51700"/>
    <cellStyle name="Normal 3 6 2 4 5 4" xfId="43384"/>
    <cellStyle name="Normal 3 6 2 4 6" xfId="13472"/>
    <cellStyle name="Normal 3 6 2 4 6 2" xfId="22843"/>
    <cellStyle name="Normal 3 6 2 4 6 2 2" xfId="52755"/>
    <cellStyle name="Normal 3 6 2 4 6 3" xfId="43386"/>
    <cellStyle name="Normal 3 6 2 4 7" xfId="15365"/>
    <cellStyle name="Normal 3 6 2 4 7 2" xfId="45277"/>
    <cellStyle name="Normal 3 6 2 4 8" xfId="30321"/>
    <cellStyle name="Normal 3 6 2 5" xfId="239"/>
    <cellStyle name="Normal 3 6 2 5 2" xfId="13473"/>
    <cellStyle name="Normal 3 6 2 5 2 2" xfId="13474"/>
    <cellStyle name="Normal 3 6 2 5 2 2 2" xfId="13475"/>
    <cellStyle name="Normal 3 6 2 5 2 2 2 2" xfId="13476"/>
    <cellStyle name="Normal 3 6 2 5 2 2 2 2 2" xfId="29269"/>
    <cellStyle name="Normal 3 6 2 5 2 2 2 2 2 2" xfId="59181"/>
    <cellStyle name="Normal 3 6 2 5 2 2 2 2 3" xfId="43390"/>
    <cellStyle name="Normal 3 6 2 5 2 2 2 3" xfId="21791"/>
    <cellStyle name="Normal 3 6 2 5 2 2 2 3 2" xfId="51703"/>
    <cellStyle name="Normal 3 6 2 5 2 2 2 4" xfId="43389"/>
    <cellStyle name="Normal 3 6 2 5 2 2 3" xfId="13477"/>
    <cellStyle name="Normal 3 6 2 5 2 2 3 2" xfId="29268"/>
    <cellStyle name="Normal 3 6 2 5 2 2 3 2 2" xfId="59180"/>
    <cellStyle name="Normal 3 6 2 5 2 2 3 3" xfId="43391"/>
    <cellStyle name="Normal 3 6 2 5 2 2 4" xfId="21790"/>
    <cellStyle name="Normal 3 6 2 5 2 2 4 2" xfId="51702"/>
    <cellStyle name="Normal 3 6 2 5 2 2 5" xfId="43388"/>
    <cellStyle name="Normal 3 6 2 5 2 3" xfId="13478"/>
    <cellStyle name="Normal 3 6 2 5 2 3 2" xfId="13479"/>
    <cellStyle name="Normal 3 6 2 5 2 3 2 2" xfId="29270"/>
    <cellStyle name="Normal 3 6 2 5 2 3 2 2 2" xfId="59182"/>
    <cellStyle name="Normal 3 6 2 5 2 3 2 3" xfId="43393"/>
    <cellStyle name="Normal 3 6 2 5 2 3 3" xfId="21792"/>
    <cellStyle name="Normal 3 6 2 5 2 3 3 2" xfId="51704"/>
    <cellStyle name="Normal 3 6 2 5 2 3 4" xfId="43392"/>
    <cellStyle name="Normal 3 6 2 5 2 4" xfId="13480"/>
    <cellStyle name="Normal 3 6 2 5 2 4 2" xfId="29267"/>
    <cellStyle name="Normal 3 6 2 5 2 4 2 2" xfId="59179"/>
    <cellStyle name="Normal 3 6 2 5 2 4 3" xfId="43394"/>
    <cellStyle name="Normal 3 6 2 5 2 5" xfId="21789"/>
    <cellStyle name="Normal 3 6 2 5 2 5 2" xfId="51701"/>
    <cellStyle name="Normal 3 6 2 5 2 6" xfId="43387"/>
    <cellStyle name="Normal 3 6 2 5 3" xfId="13481"/>
    <cellStyle name="Normal 3 6 2 5 3 2" xfId="13482"/>
    <cellStyle name="Normal 3 6 2 5 3 2 2" xfId="13483"/>
    <cellStyle name="Normal 3 6 2 5 3 2 2 2" xfId="13484"/>
    <cellStyle name="Normal 3 6 2 5 3 2 2 2 2" xfId="29273"/>
    <cellStyle name="Normal 3 6 2 5 3 2 2 2 2 2" xfId="59185"/>
    <cellStyle name="Normal 3 6 2 5 3 2 2 2 3" xfId="43398"/>
    <cellStyle name="Normal 3 6 2 5 3 2 2 3" xfId="21795"/>
    <cellStyle name="Normal 3 6 2 5 3 2 2 3 2" xfId="51707"/>
    <cellStyle name="Normal 3 6 2 5 3 2 2 4" xfId="43397"/>
    <cellStyle name="Normal 3 6 2 5 3 2 3" xfId="13485"/>
    <cellStyle name="Normal 3 6 2 5 3 2 3 2" xfId="29272"/>
    <cellStyle name="Normal 3 6 2 5 3 2 3 2 2" xfId="59184"/>
    <cellStyle name="Normal 3 6 2 5 3 2 3 3" xfId="43399"/>
    <cellStyle name="Normal 3 6 2 5 3 2 4" xfId="21794"/>
    <cellStyle name="Normal 3 6 2 5 3 2 4 2" xfId="51706"/>
    <cellStyle name="Normal 3 6 2 5 3 2 5" xfId="43396"/>
    <cellStyle name="Normal 3 6 2 5 3 3" xfId="13486"/>
    <cellStyle name="Normal 3 6 2 5 3 3 2" xfId="13487"/>
    <cellStyle name="Normal 3 6 2 5 3 3 2 2" xfId="29274"/>
    <cellStyle name="Normal 3 6 2 5 3 3 2 2 2" xfId="59186"/>
    <cellStyle name="Normal 3 6 2 5 3 3 2 3" xfId="43401"/>
    <cellStyle name="Normal 3 6 2 5 3 3 3" xfId="21796"/>
    <cellStyle name="Normal 3 6 2 5 3 3 3 2" xfId="51708"/>
    <cellStyle name="Normal 3 6 2 5 3 3 4" xfId="43400"/>
    <cellStyle name="Normal 3 6 2 5 3 4" xfId="13488"/>
    <cellStyle name="Normal 3 6 2 5 3 4 2" xfId="29271"/>
    <cellStyle name="Normal 3 6 2 5 3 4 2 2" xfId="59183"/>
    <cellStyle name="Normal 3 6 2 5 3 4 3" xfId="43402"/>
    <cellStyle name="Normal 3 6 2 5 3 5" xfId="21793"/>
    <cellStyle name="Normal 3 6 2 5 3 5 2" xfId="51705"/>
    <cellStyle name="Normal 3 6 2 5 3 6" xfId="43395"/>
    <cellStyle name="Normal 3 6 2 5 4" xfId="13489"/>
    <cellStyle name="Normal 3 6 2 5 4 2" xfId="13490"/>
    <cellStyle name="Normal 3 6 2 5 4 2 2" xfId="13491"/>
    <cellStyle name="Normal 3 6 2 5 4 2 2 2" xfId="29276"/>
    <cellStyle name="Normal 3 6 2 5 4 2 2 2 2" xfId="59188"/>
    <cellStyle name="Normal 3 6 2 5 4 2 2 3" xfId="43405"/>
    <cellStyle name="Normal 3 6 2 5 4 2 3" xfId="21798"/>
    <cellStyle name="Normal 3 6 2 5 4 2 3 2" xfId="51710"/>
    <cellStyle name="Normal 3 6 2 5 4 2 4" xfId="43404"/>
    <cellStyle name="Normal 3 6 2 5 4 3" xfId="13492"/>
    <cellStyle name="Normal 3 6 2 5 4 3 2" xfId="29275"/>
    <cellStyle name="Normal 3 6 2 5 4 3 2 2" xfId="59187"/>
    <cellStyle name="Normal 3 6 2 5 4 3 3" xfId="43406"/>
    <cellStyle name="Normal 3 6 2 5 4 4" xfId="21797"/>
    <cellStyle name="Normal 3 6 2 5 4 4 2" xfId="51709"/>
    <cellStyle name="Normal 3 6 2 5 4 5" xfId="43403"/>
    <cellStyle name="Normal 3 6 2 5 5" xfId="13493"/>
    <cellStyle name="Normal 3 6 2 5 5 2" xfId="13494"/>
    <cellStyle name="Normal 3 6 2 5 5 2 2" xfId="29277"/>
    <cellStyle name="Normal 3 6 2 5 5 2 2 2" xfId="59189"/>
    <cellStyle name="Normal 3 6 2 5 5 2 3" xfId="43408"/>
    <cellStyle name="Normal 3 6 2 5 5 3" xfId="21799"/>
    <cellStyle name="Normal 3 6 2 5 5 3 2" xfId="51711"/>
    <cellStyle name="Normal 3 6 2 5 5 4" xfId="43407"/>
    <cellStyle name="Normal 3 6 2 5 6" xfId="13495"/>
    <cellStyle name="Normal 3 6 2 5 6 2" xfId="22703"/>
    <cellStyle name="Normal 3 6 2 5 6 2 2" xfId="52615"/>
    <cellStyle name="Normal 3 6 2 5 6 3" xfId="43409"/>
    <cellStyle name="Normal 3 6 2 5 7" xfId="15225"/>
    <cellStyle name="Normal 3 6 2 5 7 2" xfId="45137"/>
    <cellStyle name="Normal 3 6 2 5 8" xfId="30181"/>
    <cellStyle name="Normal 3 6 2 6" xfId="505"/>
    <cellStyle name="Normal 3 6 2 6 2" xfId="13496"/>
    <cellStyle name="Normal 3 6 2 6 2 2" xfId="13497"/>
    <cellStyle name="Normal 3 6 2 6 2 2 2" xfId="13498"/>
    <cellStyle name="Normal 3 6 2 6 2 2 2 2" xfId="13499"/>
    <cellStyle name="Normal 3 6 2 6 2 2 2 2 2" xfId="29280"/>
    <cellStyle name="Normal 3 6 2 6 2 2 2 2 2 2" xfId="59192"/>
    <cellStyle name="Normal 3 6 2 6 2 2 2 2 3" xfId="43413"/>
    <cellStyle name="Normal 3 6 2 6 2 2 2 3" xfId="21802"/>
    <cellStyle name="Normal 3 6 2 6 2 2 2 3 2" xfId="51714"/>
    <cellStyle name="Normal 3 6 2 6 2 2 2 4" xfId="43412"/>
    <cellStyle name="Normal 3 6 2 6 2 2 3" xfId="13500"/>
    <cellStyle name="Normal 3 6 2 6 2 2 3 2" xfId="29279"/>
    <cellStyle name="Normal 3 6 2 6 2 2 3 2 2" xfId="59191"/>
    <cellStyle name="Normal 3 6 2 6 2 2 3 3" xfId="43414"/>
    <cellStyle name="Normal 3 6 2 6 2 2 4" xfId="21801"/>
    <cellStyle name="Normal 3 6 2 6 2 2 4 2" xfId="51713"/>
    <cellStyle name="Normal 3 6 2 6 2 2 5" xfId="43411"/>
    <cellStyle name="Normal 3 6 2 6 2 3" xfId="13501"/>
    <cellStyle name="Normal 3 6 2 6 2 3 2" xfId="13502"/>
    <cellStyle name="Normal 3 6 2 6 2 3 2 2" xfId="29281"/>
    <cellStyle name="Normal 3 6 2 6 2 3 2 2 2" xfId="59193"/>
    <cellStyle name="Normal 3 6 2 6 2 3 2 3" xfId="43416"/>
    <cellStyle name="Normal 3 6 2 6 2 3 3" xfId="21803"/>
    <cellStyle name="Normal 3 6 2 6 2 3 3 2" xfId="51715"/>
    <cellStyle name="Normal 3 6 2 6 2 3 4" xfId="43415"/>
    <cellStyle name="Normal 3 6 2 6 2 4" xfId="13503"/>
    <cellStyle name="Normal 3 6 2 6 2 4 2" xfId="29278"/>
    <cellStyle name="Normal 3 6 2 6 2 4 2 2" xfId="59190"/>
    <cellStyle name="Normal 3 6 2 6 2 4 3" xfId="43417"/>
    <cellStyle name="Normal 3 6 2 6 2 5" xfId="21800"/>
    <cellStyle name="Normal 3 6 2 6 2 5 2" xfId="51712"/>
    <cellStyle name="Normal 3 6 2 6 2 6" xfId="43410"/>
    <cellStyle name="Normal 3 6 2 6 3" xfId="13504"/>
    <cellStyle name="Normal 3 6 2 6 3 2" xfId="13505"/>
    <cellStyle name="Normal 3 6 2 6 3 2 2" xfId="13506"/>
    <cellStyle name="Normal 3 6 2 6 3 2 2 2" xfId="29283"/>
    <cellStyle name="Normal 3 6 2 6 3 2 2 2 2" xfId="59195"/>
    <cellStyle name="Normal 3 6 2 6 3 2 2 3" xfId="43420"/>
    <cellStyle name="Normal 3 6 2 6 3 2 3" xfId="21805"/>
    <cellStyle name="Normal 3 6 2 6 3 2 3 2" xfId="51717"/>
    <cellStyle name="Normal 3 6 2 6 3 2 4" xfId="43419"/>
    <cellStyle name="Normal 3 6 2 6 3 3" xfId="13507"/>
    <cellStyle name="Normal 3 6 2 6 3 3 2" xfId="29282"/>
    <cellStyle name="Normal 3 6 2 6 3 3 2 2" xfId="59194"/>
    <cellStyle name="Normal 3 6 2 6 3 3 3" xfId="43421"/>
    <cellStyle name="Normal 3 6 2 6 3 4" xfId="21804"/>
    <cellStyle name="Normal 3 6 2 6 3 4 2" xfId="51716"/>
    <cellStyle name="Normal 3 6 2 6 3 5" xfId="43418"/>
    <cellStyle name="Normal 3 6 2 6 4" xfId="13508"/>
    <cellStyle name="Normal 3 6 2 6 4 2" xfId="13509"/>
    <cellStyle name="Normal 3 6 2 6 4 2 2" xfId="29284"/>
    <cellStyle name="Normal 3 6 2 6 4 2 2 2" xfId="59196"/>
    <cellStyle name="Normal 3 6 2 6 4 2 3" xfId="43423"/>
    <cellStyle name="Normal 3 6 2 6 4 3" xfId="21806"/>
    <cellStyle name="Normal 3 6 2 6 4 3 2" xfId="51718"/>
    <cellStyle name="Normal 3 6 2 6 4 4" xfId="43422"/>
    <cellStyle name="Normal 3 6 2 6 5" xfId="13510"/>
    <cellStyle name="Normal 3 6 2 6 5 2" xfId="22968"/>
    <cellStyle name="Normal 3 6 2 6 5 2 2" xfId="52880"/>
    <cellStyle name="Normal 3 6 2 6 5 3" xfId="43424"/>
    <cellStyle name="Normal 3 6 2 6 6" xfId="15490"/>
    <cellStyle name="Normal 3 6 2 6 6 2" xfId="45402"/>
    <cellStyle name="Normal 3 6 2 6 7" xfId="30446"/>
    <cellStyle name="Normal 3 6 2 7" xfId="630"/>
    <cellStyle name="Normal 3 6 2 7 2" xfId="13511"/>
    <cellStyle name="Normal 3 6 2 7 2 2" xfId="13512"/>
    <cellStyle name="Normal 3 6 2 7 2 2 2" xfId="13513"/>
    <cellStyle name="Normal 3 6 2 7 2 2 2 2" xfId="13514"/>
    <cellStyle name="Normal 3 6 2 7 2 2 2 2 2" xfId="29287"/>
    <cellStyle name="Normal 3 6 2 7 2 2 2 2 2 2" xfId="59199"/>
    <cellStyle name="Normal 3 6 2 7 2 2 2 2 3" xfId="43428"/>
    <cellStyle name="Normal 3 6 2 7 2 2 2 3" xfId="21809"/>
    <cellStyle name="Normal 3 6 2 7 2 2 2 3 2" xfId="51721"/>
    <cellStyle name="Normal 3 6 2 7 2 2 2 4" xfId="43427"/>
    <cellStyle name="Normal 3 6 2 7 2 2 3" xfId="13515"/>
    <cellStyle name="Normal 3 6 2 7 2 2 3 2" xfId="29286"/>
    <cellStyle name="Normal 3 6 2 7 2 2 3 2 2" xfId="59198"/>
    <cellStyle name="Normal 3 6 2 7 2 2 3 3" xfId="43429"/>
    <cellStyle name="Normal 3 6 2 7 2 2 4" xfId="21808"/>
    <cellStyle name="Normal 3 6 2 7 2 2 4 2" xfId="51720"/>
    <cellStyle name="Normal 3 6 2 7 2 2 5" xfId="43426"/>
    <cellStyle name="Normal 3 6 2 7 2 3" xfId="13516"/>
    <cellStyle name="Normal 3 6 2 7 2 3 2" xfId="13517"/>
    <cellStyle name="Normal 3 6 2 7 2 3 2 2" xfId="29288"/>
    <cellStyle name="Normal 3 6 2 7 2 3 2 2 2" xfId="59200"/>
    <cellStyle name="Normal 3 6 2 7 2 3 2 3" xfId="43431"/>
    <cellStyle name="Normal 3 6 2 7 2 3 3" xfId="21810"/>
    <cellStyle name="Normal 3 6 2 7 2 3 3 2" xfId="51722"/>
    <cellStyle name="Normal 3 6 2 7 2 3 4" xfId="43430"/>
    <cellStyle name="Normal 3 6 2 7 2 4" xfId="13518"/>
    <cellStyle name="Normal 3 6 2 7 2 4 2" xfId="29285"/>
    <cellStyle name="Normal 3 6 2 7 2 4 2 2" xfId="59197"/>
    <cellStyle name="Normal 3 6 2 7 2 4 3" xfId="43432"/>
    <cellStyle name="Normal 3 6 2 7 2 5" xfId="21807"/>
    <cellStyle name="Normal 3 6 2 7 2 5 2" xfId="51719"/>
    <cellStyle name="Normal 3 6 2 7 2 6" xfId="43425"/>
    <cellStyle name="Normal 3 6 2 7 3" xfId="13519"/>
    <cellStyle name="Normal 3 6 2 7 3 2" xfId="13520"/>
    <cellStyle name="Normal 3 6 2 7 3 2 2" xfId="13521"/>
    <cellStyle name="Normal 3 6 2 7 3 2 2 2" xfId="29290"/>
    <cellStyle name="Normal 3 6 2 7 3 2 2 2 2" xfId="59202"/>
    <cellStyle name="Normal 3 6 2 7 3 2 2 3" xfId="43435"/>
    <cellStyle name="Normal 3 6 2 7 3 2 3" xfId="21812"/>
    <cellStyle name="Normal 3 6 2 7 3 2 3 2" xfId="51724"/>
    <cellStyle name="Normal 3 6 2 7 3 2 4" xfId="43434"/>
    <cellStyle name="Normal 3 6 2 7 3 3" xfId="13522"/>
    <cellStyle name="Normal 3 6 2 7 3 3 2" xfId="29289"/>
    <cellStyle name="Normal 3 6 2 7 3 3 2 2" xfId="59201"/>
    <cellStyle name="Normal 3 6 2 7 3 3 3" xfId="43436"/>
    <cellStyle name="Normal 3 6 2 7 3 4" xfId="21811"/>
    <cellStyle name="Normal 3 6 2 7 3 4 2" xfId="51723"/>
    <cellStyle name="Normal 3 6 2 7 3 5" xfId="43433"/>
    <cellStyle name="Normal 3 6 2 7 4" xfId="13523"/>
    <cellStyle name="Normal 3 6 2 7 4 2" xfId="13524"/>
    <cellStyle name="Normal 3 6 2 7 4 2 2" xfId="29291"/>
    <cellStyle name="Normal 3 6 2 7 4 2 2 2" xfId="59203"/>
    <cellStyle name="Normal 3 6 2 7 4 2 3" xfId="43438"/>
    <cellStyle name="Normal 3 6 2 7 4 3" xfId="21813"/>
    <cellStyle name="Normal 3 6 2 7 4 3 2" xfId="51725"/>
    <cellStyle name="Normal 3 6 2 7 4 4" xfId="43437"/>
    <cellStyle name="Normal 3 6 2 7 5" xfId="13525"/>
    <cellStyle name="Normal 3 6 2 7 5 2" xfId="23093"/>
    <cellStyle name="Normal 3 6 2 7 5 2 2" xfId="53005"/>
    <cellStyle name="Normal 3 6 2 7 5 3" xfId="43439"/>
    <cellStyle name="Normal 3 6 2 7 6" xfId="15615"/>
    <cellStyle name="Normal 3 6 2 7 6 2" xfId="45527"/>
    <cellStyle name="Normal 3 6 2 7 7" xfId="30571"/>
    <cellStyle name="Normal 3 6 2 8" xfId="13526"/>
    <cellStyle name="Normal 3 6 2 8 2" xfId="13527"/>
    <cellStyle name="Normal 3 6 2 8 2 2" xfId="13528"/>
    <cellStyle name="Normal 3 6 2 8 2 2 2" xfId="13529"/>
    <cellStyle name="Normal 3 6 2 8 2 2 2 2" xfId="13530"/>
    <cellStyle name="Normal 3 6 2 8 2 2 2 2 2" xfId="29295"/>
    <cellStyle name="Normal 3 6 2 8 2 2 2 2 2 2" xfId="59207"/>
    <cellStyle name="Normal 3 6 2 8 2 2 2 2 3" xfId="43444"/>
    <cellStyle name="Normal 3 6 2 8 2 2 2 3" xfId="21817"/>
    <cellStyle name="Normal 3 6 2 8 2 2 2 3 2" xfId="51729"/>
    <cellStyle name="Normal 3 6 2 8 2 2 2 4" xfId="43443"/>
    <cellStyle name="Normal 3 6 2 8 2 2 3" xfId="13531"/>
    <cellStyle name="Normal 3 6 2 8 2 2 3 2" xfId="29294"/>
    <cellStyle name="Normal 3 6 2 8 2 2 3 2 2" xfId="59206"/>
    <cellStyle name="Normal 3 6 2 8 2 2 3 3" xfId="43445"/>
    <cellStyle name="Normal 3 6 2 8 2 2 4" xfId="21816"/>
    <cellStyle name="Normal 3 6 2 8 2 2 4 2" xfId="51728"/>
    <cellStyle name="Normal 3 6 2 8 2 2 5" xfId="43442"/>
    <cellStyle name="Normal 3 6 2 8 2 3" xfId="13532"/>
    <cellStyle name="Normal 3 6 2 8 2 3 2" xfId="13533"/>
    <cellStyle name="Normal 3 6 2 8 2 3 2 2" xfId="29296"/>
    <cellStyle name="Normal 3 6 2 8 2 3 2 2 2" xfId="59208"/>
    <cellStyle name="Normal 3 6 2 8 2 3 2 3" xfId="43447"/>
    <cellStyle name="Normal 3 6 2 8 2 3 3" xfId="21818"/>
    <cellStyle name="Normal 3 6 2 8 2 3 3 2" xfId="51730"/>
    <cellStyle name="Normal 3 6 2 8 2 3 4" xfId="43446"/>
    <cellStyle name="Normal 3 6 2 8 2 4" xfId="13534"/>
    <cellStyle name="Normal 3 6 2 8 2 4 2" xfId="29293"/>
    <cellStyle name="Normal 3 6 2 8 2 4 2 2" xfId="59205"/>
    <cellStyle name="Normal 3 6 2 8 2 4 3" xfId="43448"/>
    <cellStyle name="Normal 3 6 2 8 2 5" xfId="21815"/>
    <cellStyle name="Normal 3 6 2 8 2 5 2" xfId="51727"/>
    <cellStyle name="Normal 3 6 2 8 2 6" xfId="43441"/>
    <cellStyle name="Normal 3 6 2 8 3" xfId="13535"/>
    <cellStyle name="Normal 3 6 2 8 3 2" xfId="13536"/>
    <cellStyle name="Normal 3 6 2 8 3 2 2" xfId="13537"/>
    <cellStyle name="Normal 3 6 2 8 3 2 2 2" xfId="29298"/>
    <cellStyle name="Normal 3 6 2 8 3 2 2 2 2" xfId="59210"/>
    <cellStyle name="Normal 3 6 2 8 3 2 2 3" xfId="43451"/>
    <cellStyle name="Normal 3 6 2 8 3 2 3" xfId="21820"/>
    <cellStyle name="Normal 3 6 2 8 3 2 3 2" xfId="51732"/>
    <cellStyle name="Normal 3 6 2 8 3 2 4" xfId="43450"/>
    <cellStyle name="Normal 3 6 2 8 3 3" xfId="13538"/>
    <cellStyle name="Normal 3 6 2 8 3 3 2" xfId="29297"/>
    <cellStyle name="Normal 3 6 2 8 3 3 2 2" xfId="59209"/>
    <cellStyle name="Normal 3 6 2 8 3 3 3" xfId="43452"/>
    <cellStyle name="Normal 3 6 2 8 3 4" xfId="21819"/>
    <cellStyle name="Normal 3 6 2 8 3 4 2" xfId="51731"/>
    <cellStyle name="Normal 3 6 2 8 3 5" xfId="43449"/>
    <cellStyle name="Normal 3 6 2 8 4" xfId="13539"/>
    <cellStyle name="Normal 3 6 2 8 4 2" xfId="13540"/>
    <cellStyle name="Normal 3 6 2 8 4 2 2" xfId="29299"/>
    <cellStyle name="Normal 3 6 2 8 4 2 2 2" xfId="59211"/>
    <cellStyle name="Normal 3 6 2 8 4 2 3" xfId="43454"/>
    <cellStyle name="Normal 3 6 2 8 4 3" xfId="21821"/>
    <cellStyle name="Normal 3 6 2 8 4 3 2" xfId="51733"/>
    <cellStyle name="Normal 3 6 2 8 4 4" xfId="43453"/>
    <cellStyle name="Normal 3 6 2 8 5" xfId="13541"/>
    <cellStyle name="Normal 3 6 2 8 5 2" xfId="29292"/>
    <cellStyle name="Normal 3 6 2 8 5 2 2" xfId="59204"/>
    <cellStyle name="Normal 3 6 2 8 5 3" xfId="43455"/>
    <cellStyle name="Normal 3 6 2 8 6" xfId="21814"/>
    <cellStyle name="Normal 3 6 2 8 6 2" xfId="51726"/>
    <cellStyle name="Normal 3 6 2 8 7" xfId="43440"/>
    <cellStyle name="Normal 3 6 2 9" xfId="13542"/>
    <cellStyle name="Normal 3 6 2 9 2" xfId="13543"/>
    <cellStyle name="Normal 3 6 2 9 2 2" xfId="13544"/>
    <cellStyle name="Normal 3 6 2 9 2 2 2" xfId="13545"/>
    <cellStyle name="Normal 3 6 2 9 2 2 2 2" xfId="29302"/>
    <cellStyle name="Normal 3 6 2 9 2 2 2 2 2" xfId="59214"/>
    <cellStyle name="Normal 3 6 2 9 2 2 2 3" xfId="43459"/>
    <cellStyle name="Normal 3 6 2 9 2 2 3" xfId="21824"/>
    <cellStyle name="Normal 3 6 2 9 2 2 3 2" xfId="51736"/>
    <cellStyle name="Normal 3 6 2 9 2 2 4" xfId="43458"/>
    <cellStyle name="Normal 3 6 2 9 2 3" xfId="13546"/>
    <cellStyle name="Normal 3 6 2 9 2 3 2" xfId="29301"/>
    <cellStyle name="Normal 3 6 2 9 2 3 2 2" xfId="59213"/>
    <cellStyle name="Normal 3 6 2 9 2 3 3" xfId="43460"/>
    <cellStyle name="Normal 3 6 2 9 2 4" xfId="21823"/>
    <cellStyle name="Normal 3 6 2 9 2 4 2" xfId="51735"/>
    <cellStyle name="Normal 3 6 2 9 2 5" xfId="43457"/>
    <cellStyle name="Normal 3 6 2 9 3" xfId="13547"/>
    <cellStyle name="Normal 3 6 2 9 3 2" xfId="13548"/>
    <cellStyle name="Normal 3 6 2 9 3 2 2" xfId="29303"/>
    <cellStyle name="Normal 3 6 2 9 3 2 2 2" xfId="59215"/>
    <cellStyle name="Normal 3 6 2 9 3 2 3" xfId="43462"/>
    <cellStyle name="Normal 3 6 2 9 3 3" xfId="21825"/>
    <cellStyle name="Normal 3 6 2 9 3 3 2" xfId="51737"/>
    <cellStyle name="Normal 3 6 2 9 3 4" xfId="43461"/>
    <cellStyle name="Normal 3 6 2 9 4" xfId="13549"/>
    <cellStyle name="Normal 3 6 2 9 4 2" xfId="29300"/>
    <cellStyle name="Normal 3 6 2 9 4 2 2" xfId="59212"/>
    <cellStyle name="Normal 3 6 2 9 4 3" xfId="43463"/>
    <cellStyle name="Normal 3 6 2 9 5" xfId="21822"/>
    <cellStyle name="Normal 3 6 2 9 5 2" xfId="51734"/>
    <cellStyle name="Normal 3 6 2 9 6" xfId="43456"/>
    <cellStyle name="Normal 3 6 3" xfId="166"/>
    <cellStyle name="Normal 3 6 3 10" xfId="13550"/>
    <cellStyle name="Normal 3 6 3 10 2" xfId="13551"/>
    <cellStyle name="Normal 3 6 3 10 2 2" xfId="29304"/>
    <cellStyle name="Normal 3 6 3 10 2 2 2" xfId="59216"/>
    <cellStyle name="Normal 3 6 3 10 2 3" xfId="43465"/>
    <cellStyle name="Normal 3 6 3 10 3" xfId="21826"/>
    <cellStyle name="Normal 3 6 3 10 3 2" xfId="51738"/>
    <cellStyle name="Normal 3 6 3 10 4" xfId="43464"/>
    <cellStyle name="Normal 3 6 3 11" xfId="13552"/>
    <cellStyle name="Normal 3 6 3 11 2" xfId="22630"/>
    <cellStyle name="Normal 3 6 3 11 2 2" xfId="52542"/>
    <cellStyle name="Normal 3 6 3 11 3" xfId="43466"/>
    <cellStyle name="Normal 3 6 3 12" xfId="15152"/>
    <cellStyle name="Normal 3 6 3 12 2" xfId="45064"/>
    <cellStyle name="Normal 3 6 3 13" xfId="30108"/>
    <cellStyle name="Normal 3 6 3 14" xfId="60023"/>
    <cellStyle name="Normal 3 6 3 2" xfId="418"/>
    <cellStyle name="Normal 3 6 3 2 2" xfId="13553"/>
    <cellStyle name="Normal 3 6 3 2 2 2" xfId="13554"/>
    <cellStyle name="Normal 3 6 3 2 2 2 2" xfId="13555"/>
    <cellStyle name="Normal 3 6 3 2 2 2 2 2" xfId="13556"/>
    <cellStyle name="Normal 3 6 3 2 2 2 2 2 2" xfId="29307"/>
    <cellStyle name="Normal 3 6 3 2 2 2 2 2 2 2" xfId="59219"/>
    <cellStyle name="Normal 3 6 3 2 2 2 2 2 3" xfId="43470"/>
    <cellStyle name="Normal 3 6 3 2 2 2 2 3" xfId="21829"/>
    <cellStyle name="Normal 3 6 3 2 2 2 2 3 2" xfId="51741"/>
    <cellStyle name="Normal 3 6 3 2 2 2 2 4" xfId="43469"/>
    <cellStyle name="Normal 3 6 3 2 2 2 3" xfId="13557"/>
    <cellStyle name="Normal 3 6 3 2 2 2 3 2" xfId="29306"/>
    <cellStyle name="Normal 3 6 3 2 2 2 3 2 2" xfId="59218"/>
    <cellStyle name="Normal 3 6 3 2 2 2 3 3" xfId="43471"/>
    <cellStyle name="Normal 3 6 3 2 2 2 4" xfId="21828"/>
    <cellStyle name="Normal 3 6 3 2 2 2 4 2" xfId="51740"/>
    <cellStyle name="Normal 3 6 3 2 2 2 5" xfId="43468"/>
    <cellStyle name="Normal 3 6 3 2 2 3" xfId="13558"/>
    <cellStyle name="Normal 3 6 3 2 2 3 2" xfId="13559"/>
    <cellStyle name="Normal 3 6 3 2 2 3 2 2" xfId="29308"/>
    <cellStyle name="Normal 3 6 3 2 2 3 2 2 2" xfId="59220"/>
    <cellStyle name="Normal 3 6 3 2 2 3 2 3" xfId="43473"/>
    <cellStyle name="Normal 3 6 3 2 2 3 3" xfId="21830"/>
    <cellStyle name="Normal 3 6 3 2 2 3 3 2" xfId="51742"/>
    <cellStyle name="Normal 3 6 3 2 2 3 4" xfId="43472"/>
    <cellStyle name="Normal 3 6 3 2 2 4" xfId="13560"/>
    <cellStyle name="Normal 3 6 3 2 2 4 2" xfId="29305"/>
    <cellStyle name="Normal 3 6 3 2 2 4 2 2" xfId="59217"/>
    <cellStyle name="Normal 3 6 3 2 2 4 3" xfId="43474"/>
    <cellStyle name="Normal 3 6 3 2 2 5" xfId="21827"/>
    <cellStyle name="Normal 3 6 3 2 2 5 2" xfId="51739"/>
    <cellStyle name="Normal 3 6 3 2 2 6" xfId="43467"/>
    <cellStyle name="Normal 3 6 3 2 3" xfId="13561"/>
    <cellStyle name="Normal 3 6 3 2 3 2" xfId="13562"/>
    <cellStyle name="Normal 3 6 3 2 3 2 2" xfId="13563"/>
    <cellStyle name="Normal 3 6 3 2 3 2 2 2" xfId="13564"/>
    <cellStyle name="Normal 3 6 3 2 3 2 2 2 2" xfId="29311"/>
    <cellStyle name="Normal 3 6 3 2 3 2 2 2 2 2" xfId="59223"/>
    <cellStyle name="Normal 3 6 3 2 3 2 2 2 3" xfId="43478"/>
    <cellStyle name="Normal 3 6 3 2 3 2 2 3" xfId="21833"/>
    <cellStyle name="Normal 3 6 3 2 3 2 2 3 2" xfId="51745"/>
    <cellStyle name="Normal 3 6 3 2 3 2 2 4" xfId="43477"/>
    <cellStyle name="Normal 3 6 3 2 3 2 3" xfId="13565"/>
    <cellStyle name="Normal 3 6 3 2 3 2 3 2" xfId="29310"/>
    <cellStyle name="Normal 3 6 3 2 3 2 3 2 2" xfId="59222"/>
    <cellStyle name="Normal 3 6 3 2 3 2 3 3" xfId="43479"/>
    <cellStyle name="Normal 3 6 3 2 3 2 4" xfId="21832"/>
    <cellStyle name="Normal 3 6 3 2 3 2 4 2" xfId="51744"/>
    <cellStyle name="Normal 3 6 3 2 3 2 5" xfId="43476"/>
    <cellStyle name="Normal 3 6 3 2 3 3" xfId="13566"/>
    <cellStyle name="Normal 3 6 3 2 3 3 2" xfId="13567"/>
    <cellStyle name="Normal 3 6 3 2 3 3 2 2" xfId="29312"/>
    <cellStyle name="Normal 3 6 3 2 3 3 2 2 2" xfId="59224"/>
    <cellStyle name="Normal 3 6 3 2 3 3 2 3" xfId="43481"/>
    <cellStyle name="Normal 3 6 3 2 3 3 3" xfId="21834"/>
    <cellStyle name="Normal 3 6 3 2 3 3 3 2" xfId="51746"/>
    <cellStyle name="Normal 3 6 3 2 3 3 4" xfId="43480"/>
    <cellStyle name="Normal 3 6 3 2 3 4" xfId="13568"/>
    <cellStyle name="Normal 3 6 3 2 3 4 2" xfId="29309"/>
    <cellStyle name="Normal 3 6 3 2 3 4 2 2" xfId="59221"/>
    <cellStyle name="Normal 3 6 3 2 3 4 3" xfId="43482"/>
    <cellStyle name="Normal 3 6 3 2 3 5" xfId="21831"/>
    <cellStyle name="Normal 3 6 3 2 3 5 2" xfId="51743"/>
    <cellStyle name="Normal 3 6 3 2 3 6" xfId="43475"/>
    <cellStyle name="Normal 3 6 3 2 4" xfId="13569"/>
    <cellStyle name="Normal 3 6 3 2 4 2" xfId="13570"/>
    <cellStyle name="Normal 3 6 3 2 4 2 2" xfId="13571"/>
    <cellStyle name="Normal 3 6 3 2 4 2 2 2" xfId="29314"/>
    <cellStyle name="Normal 3 6 3 2 4 2 2 2 2" xfId="59226"/>
    <cellStyle name="Normal 3 6 3 2 4 2 2 3" xfId="43485"/>
    <cellStyle name="Normal 3 6 3 2 4 2 3" xfId="21836"/>
    <cellStyle name="Normal 3 6 3 2 4 2 3 2" xfId="51748"/>
    <cellStyle name="Normal 3 6 3 2 4 2 4" xfId="43484"/>
    <cellStyle name="Normal 3 6 3 2 4 3" xfId="13572"/>
    <cellStyle name="Normal 3 6 3 2 4 3 2" xfId="29313"/>
    <cellStyle name="Normal 3 6 3 2 4 3 2 2" xfId="59225"/>
    <cellStyle name="Normal 3 6 3 2 4 3 3" xfId="43486"/>
    <cellStyle name="Normal 3 6 3 2 4 4" xfId="21835"/>
    <cellStyle name="Normal 3 6 3 2 4 4 2" xfId="51747"/>
    <cellStyle name="Normal 3 6 3 2 4 5" xfId="43483"/>
    <cellStyle name="Normal 3 6 3 2 5" xfId="13573"/>
    <cellStyle name="Normal 3 6 3 2 5 2" xfId="13574"/>
    <cellStyle name="Normal 3 6 3 2 5 2 2" xfId="29315"/>
    <cellStyle name="Normal 3 6 3 2 5 2 2 2" xfId="59227"/>
    <cellStyle name="Normal 3 6 3 2 5 2 3" xfId="43488"/>
    <cellStyle name="Normal 3 6 3 2 5 3" xfId="21837"/>
    <cellStyle name="Normal 3 6 3 2 5 3 2" xfId="51749"/>
    <cellStyle name="Normal 3 6 3 2 5 4" xfId="43487"/>
    <cellStyle name="Normal 3 6 3 2 6" xfId="13575"/>
    <cellStyle name="Normal 3 6 3 2 6 2" xfId="22881"/>
    <cellStyle name="Normal 3 6 3 2 6 2 2" xfId="52793"/>
    <cellStyle name="Normal 3 6 3 2 6 3" xfId="43489"/>
    <cellStyle name="Normal 3 6 3 2 7" xfId="15403"/>
    <cellStyle name="Normal 3 6 3 2 7 2" xfId="45315"/>
    <cellStyle name="Normal 3 6 3 2 8" xfId="30359"/>
    <cellStyle name="Normal 3 6 3 3" xfId="297"/>
    <cellStyle name="Normal 3 6 3 3 2" xfId="13576"/>
    <cellStyle name="Normal 3 6 3 3 2 2" xfId="13577"/>
    <cellStyle name="Normal 3 6 3 3 2 2 2" xfId="13578"/>
    <cellStyle name="Normal 3 6 3 3 2 2 2 2" xfId="13579"/>
    <cellStyle name="Normal 3 6 3 3 2 2 2 2 2" xfId="29318"/>
    <cellStyle name="Normal 3 6 3 3 2 2 2 2 2 2" xfId="59230"/>
    <cellStyle name="Normal 3 6 3 3 2 2 2 2 3" xfId="43493"/>
    <cellStyle name="Normal 3 6 3 3 2 2 2 3" xfId="21840"/>
    <cellStyle name="Normal 3 6 3 3 2 2 2 3 2" xfId="51752"/>
    <cellStyle name="Normal 3 6 3 3 2 2 2 4" xfId="43492"/>
    <cellStyle name="Normal 3 6 3 3 2 2 3" xfId="13580"/>
    <cellStyle name="Normal 3 6 3 3 2 2 3 2" xfId="29317"/>
    <cellStyle name="Normal 3 6 3 3 2 2 3 2 2" xfId="59229"/>
    <cellStyle name="Normal 3 6 3 3 2 2 3 3" xfId="43494"/>
    <cellStyle name="Normal 3 6 3 3 2 2 4" xfId="21839"/>
    <cellStyle name="Normal 3 6 3 3 2 2 4 2" xfId="51751"/>
    <cellStyle name="Normal 3 6 3 3 2 2 5" xfId="43491"/>
    <cellStyle name="Normal 3 6 3 3 2 3" xfId="13581"/>
    <cellStyle name="Normal 3 6 3 3 2 3 2" xfId="13582"/>
    <cellStyle name="Normal 3 6 3 3 2 3 2 2" xfId="29319"/>
    <cellStyle name="Normal 3 6 3 3 2 3 2 2 2" xfId="59231"/>
    <cellStyle name="Normal 3 6 3 3 2 3 2 3" xfId="43496"/>
    <cellStyle name="Normal 3 6 3 3 2 3 3" xfId="21841"/>
    <cellStyle name="Normal 3 6 3 3 2 3 3 2" xfId="51753"/>
    <cellStyle name="Normal 3 6 3 3 2 3 4" xfId="43495"/>
    <cellStyle name="Normal 3 6 3 3 2 4" xfId="13583"/>
    <cellStyle name="Normal 3 6 3 3 2 4 2" xfId="29316"/>
    <cellStyle name="Normal 3 6 3 3 2 4 2 2" xfId="59228"/>
    <cellStyle name="Normal 3 6 3 3 2 4 3" xfId="43497"/>
    <cellStyle name="Normal 3 6 3 3 2 5" xfId="21838"/>
    <cellStyle name="Normal 3 6 3 3 2 5 2" xfId="51750"/>
    <cellStyle name="Normal 3 6 3 3 2 6" xfId="43490"/>
    <cellStyle name="Normal 3 6 3 3 3" xfId="13584"/>
    <cellStyle name="Normal 3 6 3 3 3 2" xfId="13585"/>
    <cellStyle name="Normal 3 6 3 3 3 2 2" xfId="13586"/>
    <cellStyle name="Normal 3 6 3 3 3 2 2 2" xfId="13587"/>
    <cellStyle name="Normal 3 6 3 3 3 2 2 2 2" xfId="29322"/>
    <cellStyle name="Normal 3 6 3 3 3 2 2 2 2 2" xfId="59234"/>
    <cellStyle name="Normal 3 6 3 3 3 2 2 2 3" xfId="43501"/>
    <cellStyle name="Normal 3 6 3 3 3 2 2 3" xfId="21844"/>
    <cellStyle name="Normal 3 6 3 3 3 2 2 3 2" xfId="51756"/>
    <cellStyle name="Normal 3 6 3 3 3 2 2 4" xfId="43500"/>
    <cellStyle name="Normal 3 6 3 3 3 2 3" xfId="13588"/>
    <cellStyle name="Normal 3 6 3 3 3 2 3 2" xfId="29321"/>
    <cellStyle name="Normal 3 6 3 3 3 2 3 2 2" xfId="59233"/>
    <cellStyle name="Normal 3 6 3 3 3 2 3 3" xfId="43502"/>
    <cellStyle name="Normal 3 6 3 3 3 2 4" xfId="21843"/>
    <cellStyle name="Normal 3 6 3 3 3 2 4 2" xfId="51755"/>
    <cellStyle name="Normal 3 6 3 3 3 2 5" xfId="43499"/>
    <cellStyle name="Normal 3 6 3 3 3 3" xfId="13589"/>
    <cellStyle name="Normal 3 6 3 3 3 3 2" xfId="13590"/>
    <cellStyle name="Normal 3 6 3 3 3 3 2 2" xfId="29323"/>
    <cellStyle name="Normal 3 6 3 3 3 3 2 2 2" xfId="59235"/>
    <cellStyle name="Normal 3 6 3 3 3 3 2 3" xfId="43504"/>
    <cellStyle name="Normal 3 6 3 3 3 3 3" xfId="21845"/>
    <cellStyle name="Normal 3 6 3 3 3 3 3 2" xfId="51757"/>
    <cellStyle name="Normal 3 6 3 3 3 3 4" xfId="43503"/>
    <cellStyle name="Normal 3 6 3 3 3 4" xfId="13591"/>
    <cellStyle name="Normal 3 6 3 3 3 4 2" xfId="29320"/>
    <cellStyle name="Normal 3 6 3 3 3 4 2 2" xfId="59232"/>
    <cellStyle name="Normal 3 6 3 3 3 4 3" xfId="43505"/>
    <cellStyle name="Normal 3 6 3 3 3 5" xfId="21842"/>
    <cellStyle name="Normal 3 6 3 3 3 5 2" xfId="51754"/>
    <cellStyle name="Normal 3 6 3 3 3 6" xfId="43498"/>
    <cellStyle name="Normal 3 6 3 3 4" xfId="13592"/>
    <cellStyle name="Normal 3 6 3 3 4 2" xfId="13593"/>
    <cellStyle name="Normal 3 6 3 3 4 2 2" xfId="13594"/>
    <cellStyle name="Normal 3 6 3 3 4 2 2 2" xfId="29325"/>
    <cellStyle name="Normal 3 6 3 3 4 2 2 2 2" xfId="59237"/>
    <cellStyle name="Normal 3 6 3 3 4 2 2 3" xfId="43508"/>
    <cellStyle name="Normal 3 6 3 3 4 2 3" xfId="21847"/>
    <cellStyle name="Normal 3 6 3 3 4 2 3 2" xfId="51759"/>
    <cellStyle name="Normal 3 6 3 3 4 2 4" xfId="43507"/>
    <cellStyle name="Normal 3 6 3 3 4 3" xfId="13595"/>
    <cellStyle name="Normal 3 6 3 3 4 3 2" xfId="29324"/>
    <cellStyle name="Normal 3 6 3 3 4 3 2 2" xfId="59236"/>
    <cellStyle name="Normal 3 6 3 3 4 3 3" xfId="43509"/>
    <cellStyle name="Normal 3 6 3 3 4 4" xfId="21846"/>
    <cellStyle name="Normal 3 6 3 3 4 4 2" xfId="51758"/>
    <cellStyle name="Normal 3 6 3 3 4 5" xfId="43506"/>
    <cellStyle name="Normal 3 6 3 3 5" xfId="13596"/>
    <cellStyle name="Normal 3 6 3 3 5 2" xfId="13597"/>
    <cellStyle name="Normal 3 6 3 3 5 2 2" xfId="29326"/>
    <cellStyle name="Normal 3 6 3 3 5 2 2 2" xfId="59238"/>
    <cellStyle name="Normal 3 6 3 3 5 2 3" xfId="43511"/>
    <cellStyle name="Normal 3 6 3 3 5 3" xfId="21848"/>
    <cellStyle name="Normal 3 6 3 3 5 3 2" xfId="51760"/>
    <cellStyle name="Normal 3 6 3 3 5 4" xfId="43510"/>
    <cellStyle name="Normal 3 6 3 3 6" xfId="13598"/>
    <cellStyle name="Normal 3 6 3 3 6 2" xfId="22761"/>
    <cellStyle name="Normal 3 6 3 3 6 2 2" xfId="52673"/>
    <cellStyle name="Normal 3 6 3 3 6 3" xfId="43512"/>
    <cellStyle name="Normal 3 6 3 3 7" xfId="15283"/>
    <cellStyle name="Normal 3 6 3 3 7 2" xfId="45195"/>
    <cellStyle name="Normal 3 6 3 3 8" xfId="30239"/>
    <cellStyle name="Normal 3 6 3 4" xfId="543"/>
    <cellStyle name="Normal 3 6 3 4 2" xfId="13599"/>
    <cellStyle name="Normal 3 6 3 4 2 2" xfId="13600"/>
    <cellStyle name="Normal 3 6 3 4 2 2 2" xfId="13601"/>
    <cellStyle name="Normal 3 6 3 4 2 2 2 2" xfId="13602"/>
    <cellStyle name="Normal 3 6 3 4 2 2 2 2 2" xfId="29329"/>
    <cellStyle name="Normal 3 6 3 4 2 2 2 2 2 2" xfId="59241"/>
    <cellStyle name="Normal 3 6 3 4 2 2 2 2 3" xfId="43516"/>
    <cellStyle name="Normal 3 6 3 4 2 2 2 3" xfId="21851"/>
    <cellStyle name="Normal 3 6 3 4 2 2 2 3 2" xfId="51763"/>
    <cellStyle name="Normal 3 6 3 4 2 2 2 4" xfId="43515"/>
    <cellStyle name="Normal 3 6 3 4 2 2 3" xfId="13603"/>
    <cellStyle name="Normal 3 6 3 4 2 2 3 2" xfId="29328"/>
    <cellStyle name="Normal 3 6 3 4 2 2 3 2 2" xfId="59240"/>
    <cellStyle name="Normal 3 6 3 4 2 2 3 3" xfId="43517"/>
    <cellStyle name="Normal 3 6 3 4 2 2 4" xfId="21850"/>
    <cellStyle name="Normal 3 6 3 4 2 2 4 2" xfId="51762"/>
    <cellStyle name="Normal 3 6 3 4 2 2 5" xfId="43514"/>
    <cellStyle name="Normal 3 6 3 4 2 3" xfId="13604"/>
    <cellStyle name="Normal 3 6 3 4 2 3 2" xfId="13605"/>
    <cellStyle name="Normal 3 6 3 4 2 3 2 2" xfId="29330"/>
    <cellStyle name="Normal 3 6 3 4 2 3 2 2 2" xfId="59242"/>
    <cellStyle name="Normal 3 6 3 4 2 3 2 3" xfId="43519"/>
    <cellStyle name="Normal 3 6 3 4 2 3 3" xfId="21852"/>
    <cellStyle name="Normal 3 6 3 4 2 3 3 2" xfId="51764"/>
    <cellStyle name="Normal 3 6 3 4 2 3 4" xfId="43518"/>
    <cellStyle name="Normal 3 6 3 4 2 4" xfId="13606"/>
    <cellStyle name="Normal 3 6 3 4 2 4 2" xfId="29327"/>
    <cellStyle name="Normal 3 6 3 4 2 4 2 2" xfId="59239"/>
    <cellStyle name="Normal 3 6 3 4 2 4 3" xfId="43520"/>
    <cellStyle name="Normal 3 6 3 4 2 5" xfId="21849"/>
    <cellStyle name="Normal 3 6 3 4 2 5 2" xfId="51761"/>
    <cellStyle name="Normal 3 6 3 4 2 6" xfId="43513"/>
    <cellStyle name="Normal 3 6 3 4 3" xfId="13607"/>
    <cellStyle name="Normal 3 6 3 4 3 2" xfId="13608"/>
    <cellStyle name="Normal 3 6 3 4 3 2 2" xfId="13609"/>
    <cellStyle name="Normal 3 6 3 4 3 2 2 2" xfId="29332"/>
    <cellStyle name="Normal 3 6 3 4 3 2 2 2 2" xfId="59244"/>
    <cellStyle name="Normal 3 6 3 4 3 2 2 3" xfId="43523"/>
    <cellStyle name="Normal 3 6 3 4 3 2 3" xfId="21854"/>
    <cellStyle name="Normal 3 6 3 4 3 2 3 2" xfId="51766"/>
    <cellStyle name="Normal 3 6 3 4 3 2 4" xfId="43522"/>
    <cellStyle name="Normal 3 6 3 4 3 3" xfId="13610"/>
    <cellStyle name="Normal 3 6 3 4 3 3 2" xfId="29331"/>
    <cellStyle name="Normal 3 6 3 4 3 3 2 2" xfId="59243"/>
    <cellStyle name="Normal 3 6 3 4 3 3 3" xfId="43524"/>
    <cellStyle name="Normal 3 6 3 4 3 4" xfId="21853"/>
    <cellStyle name="Normal 3 6 3 4 3 4 2" xfId="51765"/>
    <cellStyle name="Normal 3 6 3 4 3 5" xfId="43521"/>
    <cellStyle name="Normal 3 6 3 4 4" xfId="13611"/>
    <cellStyle name="Normal 3 6 3 4 4 2" xfId="13612"/>
    <cellStyle name="Normal 3 6 3 4 4 2 2" xfId="29333"/>
    <cellStyle name="Normal 3 6 3 4 4 2 2 2" xfId="59245"/>
    <cellStyle name="Normal 3 6 3 4 4 2 3" xfId="43526"/>
    <cellStyle name="Normal 3 6 3 4 4 3" xfId="21855"/>
    <cellStyle name="Normal 3 6 3 4 4 3 2" xfId="51767"/>
    <cellStyle name="Normal 3 6 3 4 4 4" xfId="43525"/>
    <cellStyle name="Normal 3 6 3 4 5" xfId="13613"/>
    <cellStyle name="Normal 3 6 3 4 5 2" xfId="23006"/>
    <cellStyle name="Normal 3 6 3 4 5 2 2" xfId="52918"/>
    <cellStyle name="Normal 3 6 3 4 5 3" xfId="43527"/>
    <cellStyle name="Normal 3 6 3 4 6" xfId="15528"/>
    <cellStyle name="Normal 3 6 3 4 6 2" xfId="45440"/>
    <cellStyle name="Normal 3 6 3 4 7" xfId="30484"/>
    <cellStyle name="Normal 3 6 3 5" xfId="668"/>
    <cellStyle name="Normal 3 6 3 5 2" xfId="13614"/>
    <cellStyle name="Normal 3 6 3 5 2 2" xfId="13615"/>
    <cellStyle name="Normal 3 6 3 5 2 2 2" xfId="13616"/>
    <cellStyle name="Normal 3 6 3 5 2 2 2 2" xfId="13617"/>
    <cellStyle name="Normal 3 6 3 5 2 2 2 2 2" xfId="29336"/>
    <cellStyle name="Normal 3 6 3 5 2 2 2 2 2 2" xfId="59248"/>
    <cellStyle name="Normal 3 6 3 5 2 2 2 2 3" xfId="43531"/>
    <cellStyle name="Normal 3 6 3 5 2 2 2 3" xfId="21858"/>
    <cellStyle name="Normal 3 6 3 5 2 2 2 3 2" xfId="51770"/>
    <cellStyle name="Normal 3 6 3 5 2 2 2 4" xfId="43530"/>
    <cellStyle name="Normal 3 6 3 5 2 2 3" xfId="13618"/>
    <cellStyle name="Normal 3 6 3 5 2 2 3 2" xfId="29335"/>
    <cellStyle name="Normal 3 6 3 5 2 2 3 2 2" xfId="59247"/>
    <cellStyle name="Normal 3 6 3 5 2 2 3 3" xfId="43532"/>
    <cellStyle name="Normal 3 6 3 5 2 2 4" xfId="21857"/>
    <cellStyle name="Normal 3 6 3 5 2 2 4 2" xfId="51769"/>
    <cellStyle name="Normal 3 6 3 5 2 2 5" xfId="43529"/>
    <cellStyle name="Normal 3 6 3 5 2 3" xfId="13619"/>
    <cellStyle name="Normal 3 6 3 5 2 3 2" xfId="13620"/>
    <cellStyle name="Normal 3 6 3 5 2 3 2 2" xfId="29337"/>
    <cellStyle name="Normal 3 6 3 5 2 3 2 2 2" xfId="59249"/>
    <cellStyle name="Normal 3 6 3 5 2 3 2 3" xfId="43534"/>
    <cellStyle name="Normal 3 6 3 5 2 3 3" xfId="21859"/>
    <cellStyle name="Normal 3 6 3 5 2 3 3 2" xfId="51771"/>
    <cellStyle name="Normal 3 6 3 5 2 3 4" xfId="43533"/>
    <cellStyle name="Normal 3 6 3 5 2 4" xfId="13621"/>
    <cellStyle name="Normal 3 6 3 5 2 4 2" xfId="29334"/>
    <cellStyle name="Normal 3 6 3 5 2 4 2 2" xfId="59246"/>
    <cellStyle name="Normal 3 6 3 5 2 4 3" xfId="43535"/>
    <cellStyle name="Normal 3 6 3 5 2 5" xfId="21856"/>
    <cellStyle name="Normal 3 6 3 5 2 5 2" xfId="51768"/>
    <cellStyle name="Normal 3 6 3 5 2 6" xfId="43528"/>
    <cellStyle name="Normal 3 6 3 5 3" xfId="13622"/>
    <cellStyle name="Normal 3 6 3 5 3 2" xfId="13623"/>
    <cellStyle name="Normal 3 6 3 5 3 2 2" xfId="13624"/>
    <cellStyle name="Normal 3 6 3 5 3 2 2 2" xfId="29339"/>
    <cellStyle name="Normal 3 6 3 5 3 2 2 2 2" xfId="59251"/>
    <cellStyle name="Normal 3 6 3 5 3 2 2 3" xfId="43538"/>
    <cellStyle name="Normal 3 6 3 5 3 2 3" xfId="21861"/>
    <cellStyle name="Normal 3 6 3 5 3 2 3 2" xfId="51773"/>
    <cellStyle name="Normal 3 6 3 5 3 2 4" xfId="43537"/>
    <cellStyle name="Normal 3 6 3 5 3 3" xfId="13625"/>
    <cellStyle name="Normal 3 6 3 5 3 3 2" xfId="29338"/>
    <cellStyle name="Normal 3 6 3 5 3 3 2 2" xfId="59250"/>
    <cellStyle name="Normal 3 6 3 5 3 3 3" xfId="43539"/>
    <cellStyle name="Normal 3 6 3 5 3 4" xfId="21860"/>
    <cellStyle name="Normal 3 6 3 5 3 4 2" xfId="51772"/>
    <cellStyle name="Normal 3 6 3 5 3 5" xfId="43536"/>
    <cellStyle name="Normal 3 6 3 5 4" xfId="13626"/>
    <cellStyle name="Normal 3 6 3 5 4 2" xfId="13627"/>
    <cellStyle name="Normal 3 6 3 5 4 2 2" xfId="29340"/>
    <cellStyle name="Normal 3 6 3 5 4 2 2 2" xfId="59252"/>
    <cellStyle name="Normal 3 6 3 5 4 2 3" xfId="43541"/>
    <cellStyle name="Normal 3 6 3 5 4 3" xfId="21862"/>
    <cellStyle name="Normal 3 6 3 5 4 3 2" xfId="51774"/>
    <cellStyle name="Normal 3 6 3 5 4 4" xfId="43540"/>
    <cellStyle name="Normal 3 6 3 5 5" xfId="13628"/>
    <cellStyle name="Normal 3 6 3 5 5 2" xfId="23131"/>
    <cellStyle name="Normal 3 6 3 5 5 2 2" xfId="53043"/>
    <cellStyle name="Normal 3 6 3 5 5 3" xfId="43542"/>
    <cellStyle name="Normal 3 6 3 5 6" xfId="15653"/>
    <cellStyle name="Normal 3 6 3 5 6 2" xfId="45565"/>
    <cellStyle name="Normal 3 6 3 5 7" xfId="30609"/>
    <cellStyle name="Normal 3 6 3 6" xfId="13629"/>
    <cellStyle name="Normal 3 6 3 6 2" xfId="13630"/>
    <cellStyle name="Normal 3 6 3 6 2 2" xfId="13631"/>
    <cellStyle name="Normal 3 6 3 6 2 2 2" xfId="13632"/>
    <cellStyle name="Normal 3 6 3 6 2 2 2 2" xfId="13633"/>
    <cellStyle name="Normal 3 6 3 6 2 2 2 2 2" xfId="29344"/>
    <cellStyle name="Normal 3 6 3 6 2 2 2 2 2 2" xfId="59256"/>
    <cellStyle name="Normal 3 6 3 6 2 2 2 2 3" xfId="43547"/>
    <cellStyle name="Normal 3 6 3 6 2 2 2 3" xfId="21866"/>
    <cellStyle name="Normal 3 6 3 6 2 2 2 3 2" xfId="51778"/>
    <cellStyle name="Normal 3 6 3 6 2 2 2 4" xfId="43546"/>
    <cellStyle name="Normal 3 6 3 6 2 2 3" xfId="13634"/>
    <cellStyle name="Normal 3 6 3 6 2 2 3 2" xfId="29343"/>
    <cellStyle name="Normal 3 6 3 6 2 2 3 2 2" xfId="59255"/>
    <cellStyle name="Normal 3 6 3 6 2 2 3 3" xfId="43548"/>
    <cellStyle name="Normal 3 6 3 6 2 2 4" xfId="21865"/>
    <cellStyle name="Normal 3 6 3 6 2 2 4 2" xfId="51777"/>
    <cellStyle name="Normal 3 6 3 6 2 2 5" xfId="43545"/>
    <cellStyle name="Normal 3 6 3 6 2 3" xfId="13635"/>
    <cellStyle name="Normal 3 6 3 6 2 3 2" xfId="13636"/>
    <cellStyle name="Normal 3 6 3 6 2 3 2 2" xfId="29345"/>
    <cellStyle name="Normal 3 6 3 6 2 3 2 2 2" xfId="59257"/>
    <cellStyle name="Normal 3 6 3 6 2 3 2 3" xfId="43550"/>
    <cellStyle name="Normal 3 6 3 6 2 3 3" xfId="21867"/>
    <cellStyle name="Normal 3 6 3 6 2 3 3 2" xfId="51779"/>
    <cellStyle name="Normal 3 6 3 6 2 3 4" xfId="43549"/>
    <cellStyle name="Normal 3 6 3 6 2 4" xfId="13637"/>
    <cellStyle name="Normal 3 6 3 6 2 4 2" xfId="29342"/>
    <cellStyle name="Normal 3 6 3 6 2 4 2 2" xfId="59254"/>
    <cellStyle name="Normal 3 6 3 6 2 4 3" xfId="43551"/>
    <cellStyle name="Normal 3 6 3 6 2 5" xfId="21864"/>
    <cellStyle name="Normal 3 6 3 6 2 5 2" xfId="51776"/>
    <cellStyle name="Normal 3 6 3 6 2 6" xfId="43544"/>
    <cellStyle name="Normal 3 6 3 6 3" xfId="13638"/>
    <cellStyle name="Normal 3 6 3 6 3 2" xfId="13639"/>
    <cellStyle name="Normal 3 6 3 6 3 2 2" xfId="13640"/>
    <cellStyle name="Normal 3 6 3 6 3 2 2 2" xfId="29347"/>
    <cellStyle name="Normal 3 6 3 6 3 2 2 2 2" xfId="59259"/>
    <cellStyle name="Normal 3 6 3 6 3 2 2 3" xfId="43554"/>
    <cellStyle name="Normal 3 6 3 6 3 2 3" xfId="21869"/>
    <cellStyle name="Normal 3 6 3 6 3 2 3 2" xfId="51781"/>
    <cellStyle name="Normal 3 6 3 6 3 2 4" xfId="43553"/>
    <cellStyle name="Normal 3 6 3 6 3 3" xfId="13641"/>
    <cellStyle name="Normal 3 6 3 6 3 3 2" xfId="29346"/>
    <cellStyle name="Normal 3 6 3 6 3 3 2 2" xfId="59258"/>
    <cellStyle name="Normal 3 6 3 6 3 3 3" xfId="43555"/>
    <cellStyle name="Normal 3 6 3 6 3 4" xfId="21868"/>
    <cellStyle name="Normal 3 6 3 6 3 4 2" xfId="51780"/>
    <cellStyle name="Normal 3 6 3 6 3 5" xfId="43552"/>
    <cellStyle name="Normal 3 6 3 6 4" xfId="13642"/>
    <cellStyle name="Normal 3 6 3 6 4 2" xfId="13643"/>
    <cellStyle name="Normal 3 6 3 6 4 2 2" xfId="29348"/>
    <cellStyle name="Normal 3 6 3 6 4 2 2 2" xfId="59260"/>
    <cellStyle name="Normal 3 6 3 6 4 2 3" xfId="43557"/>
    <cellStyle name="Normal 3 6 3 6 4 3" xfId="21870"/>
    <cellStyle name="Normal 3 6 3 6 4 3 2" xfId="51782"/>
    <cellStyle name="Normal 3 6 3 6 4 4" xfId="43556"/>
    <cellStyle name="Normal 3 6 3 6 5" xfId="13644"/>
    <cellStyle name="Normal 3 6 3 6 5 2" xfId="29341"/>
    <cellStyle name="Normal 3 6 3 6 5 2 2" xfId="59253"/>
    <cellStyle name="Normal 3 6 3 6 5 3" xfId="43558"/>
    <cellStyle name="Normal 3 6 3 6 6" xfId="21863"/>
    <cellStyle name="Normal 3 6 3 6 6 2" xfId="51775"/>
    <cellStyle name="Normal 3 6 3 6 7" xfId="43543"/>
    <cellStyle name="Normal 3 6 3 7" xfId="13645"/>
    <cellStyle name="Normal 3 6 3 7 2" xfId="13646"/>
    <cellStyle name="Normal 3 6 3 7 2 2" xfId="13647"/>
    <cellStyle name="Normal 3 6 3 7 2 2 2" xfId="13648"/>
    <cellStyle name="Normal 3 6 3 7 2 2 2 2" xfId="29351"/>
    <cellStyle name="Normal 3 6 3 7 2 2 2 2 2" xfId="59263"/>
    <cellStyle name="Normal 3 6 3 7 2 2 2 3" xfId="43562"/>
    <cellStyle name="Normal 3 6 3 7 2 2 3" xfId="21873"/>
    <cellStyle name="Normal 3 6 3 7 2 2 3 2" xfId="51785"/>
    <cellStyle name="Normal 3 6 3 7 2 2 4" xfId="43561"/>
    <cellStyle name="Normal 3 6 3 7 2 3" xfId="13649"/>
    <cellStyle name="Normal 3 6 3 7 2 3 2" xfId="29350"/>
    <cellStyle name="Normal 3 6 3 7 2 3 2 2" xfId="59262"/>
    <cellStyle name="Normal 3 6 3 7 2 3 3" xfId="43563"/>
    <cellStyle name="Normal 3 6 3 7 2 4" xfId="21872"/>
    <cellStyle name="Normal 3 6 3 7 2 4 2" xfId="51784"/>
    <cellStyle name="Normal 3 6 3 7 2 5" xfId="43560"/>
    <cellStyle name="Normal 3 6 3 7 3" xfId="13650"/>
    <cellStyle name="Normal 3 6 3 7 3 2" xfId="13651"/>
    <cellStyle name="Normal 3 6 3 7 3 2 2" xfId="29352"/>
    <cellStyle name="Normal 3 6 3 7 3 2 2 2" xfId="59264"/>
    <cellStyle name="Normal 3 6 3 7 3 2 3" xfId="43565"/>
    <cellStyle name="Normal 3 6 3 7 3 3" xfId="21874"/>
    <cellStyle name="Normal 3 6 3 7 3 3 2" xfId="51786"/>
    <cellStyle name="Normal 3 6 3 7 3 4" xfId="43564"/>
    <cellStyle name="Normal 3 6 3 7 4" xfId="13652"/>
    <cellStyle name="Normal 3 6 3 7 4 2" xfId="29349"/>
    <cellStyle name="Normal 3 6 3 7 4 2 2" xfId="59261"/>
    <cellStyle name="Normal 3 6 3 7 4 3" xfId="43566"/>
    <cellStyle name="Normal 3 6 3 7 5" xfId="21871"/>
    <cellStyle name="Normal 3 6 3 7 5 2" xfId="51783"/>
    <cellStyle name="Normal 3 6 3 7 6" xfId="43559"/>
    <cellStyle name="Normal 3 6 3 8" xfId="13653"/>
    <cellStyle name="Normal 3 6 3 8 2" xfId="13654"/>
    <cellStyle name="Normal 3 6 3 8 2 2" xfId="13655"/>
    <cellStyle name="Normal 3 6 3 8 2 2 2" xfId="13656"/>
    <cellStyle name="Normal 3 6 3 8 2 2 2 2" xfId="29355"/>
    <cellStyle name="Normal 3 6 3 8 2 2 2 2 2" xfId="59267"/>
    <cellStyle name="Normal 3 6 3 8 2 2 2 3" xfId="43570"/>
    <cellStyle name="Normal 3 6 3 8 2 2 3" xfId="21877"/>
    <cellStyle name="Normal 3 6 3 8 2 2 3 2" xfId="51789"/>
    <cellStyle name="Normal 3 6 3 8 2 2 4" xfId="43569"/>
    <cellStyle name="Normal 3 6 3 8 2 3" xfId="13657"/>
    <cellStyle name="Normal 3 6 3 8 2 3 2" xfId="29354"/>
    <cellStyle name="Normal 3 6 3 8 2 3 2 2" xfId="59266"/>
    <cellStyle name="Normal 3 6 3 8 2 3 3" xfId="43571"/>
    <cellStyle name="Normal 3 6 3 8 2 4" xfId="21876"/>
    <cellStyle name="Normal 3 6 3 8 2 4 2" xfId="51788"/>
    <cellStyle name="Normal 3 6 3 8 2 5" xfId="43568"/>
    <cellStyle name="Normal 3 6 3 8 3" xfId="13658"/>
    <cellStyle name="Normal 3 6 3 8 3 2" xfId="13659"/>
    <cellStyle name="Normal 3 6 3 8 3 2 2" xfId="29356"/>
    <cellStyle name="Normal 3 6 3 8 3 2 2 2" xfId="59268"/>
    <cellStyle name="Normal 3 6 3 8 3 2 3" xfId="43573"/>
    <cellStyle name="Normal 3 6 3 8 3 3" xfId="21878"/>
    <cellStyle name="Normal 3 6 3 8 3 3 2" xfId="51790"/>
    <cellStyle name="Normal 3 6 3 8 3 4" xfId="43572"/>
    <cellStyle name="Normal 3 6 3 8 4" xfId="13660"/>
    <cellStyle name="Normal 3 6 3 8 4 2" xfId="29353"/>
    <cellStyle name="Normal 3 6 3 8 4 2 2" xfId="59265"/>
    <cellStyle name="Normal 3 6 3 8 4 3" xfId="43574"/>
    <cellStyle name="Normal 3 6 3 8 5" xfId="21875"/>
    <cellStyle name="Normal 3 6 3 8 5 2" xfId="51787"/>
    <cellStyle name="Normal 3 6 3 8 6" xfId="43567"/>
    <cellStyle name="Normal 3 6 3 9" xfId="13661"/>
    <cellStyle name="Normal 3 6 3 9 2" xfId="13662"/>
    <cellStyle name="Normal 3 6 3 9 2 2" xfId="13663"/>
    <cellStyle name="Normal 3 6 3 9 2 2 2" xfId="29358"/>
    <cellStyle name="Normal 3 6 3 9 2 2 2 2" xfId="59270"/>
    <cellStyle name="Normal 3 6 3 9 2 2 3" xfId="43577"/>
    <cellStyle name="Normal 3 6 3 9 2 3" xfId="21880"/>
    <cellStyle name="Normal 3 6 3 9 2 3 2" xfId="51792"/>
    <cellStyle name="Normal 3 6 3 9 2 4" xfId="43576"/>
    <cellStyle name="Normal 3 6 3 9 3" xfId="13664"/>
    <cellStyle name="Normal 3 6 3 9 3 2" xfId="29357"/>
    <cellStyle name="Normal 3 6 3 9 3 2 2" xfId="59269"/>
    <cellStyle name="Normal 3 6 3 9 3 3" xfId="43578"/>
    <cellStyle name="Normal 3 6 3 9 4" xfId="21879"/>
    <cellStyle name="Normal 3 6 3 9 4 2" xfId="51791"/>
    <cellStyle name="Normal 3 6 3 9 5" xfId="43575"/>
    <cellStyle name="Normal 3 6 4" xfId="210"/>
    <cellStyle name="Normal 3 6 4 10" xfId="13665"/>
    <cellStyle name="Normal 3 6 4 10 2" xfId="13666"/>
    <cellStyle name="Normal 3 6 4 10 2 2" xfId="29359"/>
    <cellStyle name="Normal 3 6 4 10 2 2 2" xfId="59271"/>
    <cellStyle name="Normal 3 6 4 10 2 3" xfId="43580"/>
    <cellStyle name="Normal 3 6 4 10 3" xfId="21881"/>
    <cellStyle name="Normal 3 6 4 10 3 2" xfId="51793"/>
    <cellStyle name="Normal 3 6 4 10 4" xfId="43579"/>
    <cellStyle name="Normal 3 6 4 11" xfId="13667"/>
    <cellStyle name="Normal 3 6 4 11 2" xfId="22674"/>
    <cellStyle name="Normal 3 6 4 11 2 2" xfId="52586"/>
    <cellStyle name="Normal 3 6 4 11 3" xfId="43581"/>
    <cellStyle name="Normal 3 6 4 12" xfId="15196"/>
    <cellStyle name="Normal 3 6 4 12 2" xfId="45108"/>
    <cellStyle name="Normal 3 6 4 13" xfId="30152"/>
    <cellStyle name="Normal 3 6 4 14" xfId="60065"/>
    <cellStyle name="Normal 3 6 4 2" xfId="460"/>
    <cellStyle name="Normal 3 6 4 2 2" xfId="13668"/>
    <cellStyle name="Normal 3 6 4 2 2 2" xfId="13669"/>
    <cellStyle name="Normal 3 6 4 2 2 2 2" xfId="13670"/>
    <cellStyle name="Normal 3 6 4 2 2 2 2 2" xfId="13671"/>
    <cellStyle name="Normal 3 6 4 2 2 2 2 2 2" xfId="29362"/>
    <cellStyle name="Normal 3 6 4 2 2 2 2 2 2 2" xfId="59274"/>
    <cellStyle name="Normal 3 6 4 2 2 2 2 2 3" xfId="43585"/>
    <cellStyle name="Normal 3 6 4 2 2 2 2 3" xfId="21884"/>
    <cellStyle name="Normal 3 6 4 2 2 2 2 3 2" xfId="51796"/>
    <cellStyle name="Normal 3 6 4 2 2 2 2 4" xfId="43584"/>
    <cellStyle name="Normal 3 6 4 2 2 2 3" xfId="13672"/>
    <cellStyle name="Normal 3 6 4 2 2 2 3 2" xfId="29361"/>
    <cellStyle name="Normal 3 6 4 2 2 2 3 2 2" xfId="59273"/>
    <cellStyle name="Normal 3 6 4 2 2 2 3 3" xfId="43586"/>
    <cellStyle name="Normal 3 6 4 2 2 2 4" xfId="21883"/>
    <cellStyle name="Normal 3 6 4 2 2 2 4 2" xfId="51795"/>
    <cellStyle name="Normal 3 6 4 2 2 2 5" xfId="43583"/>
    <cellStyle name="Normal 3 6 4 2 2 3" xfId="13673"/>
    <cellStyle name="Normal 3 6 4 2 2 3 2" xfId="13674"/>
    <cellStyle name="Normal 3 6 4 2 2 3 2 2" xfId="29363"/>
    <cellStyle name="Normal 3 6 4 2 2 3 2 2 2" xfId="59275"/>
    <cellStyle name="Normal 3 6 4 2 2 3 2 3" xfId="43588"/>
    <cellStyle name="Normal 3 6 4 2 2 3 3" xfId="21885"/>
    <cellStyle name="Normal 3 6 4 2 2 3 3 2" xfId="51797"/>
    <cellStyle name="Normal 3 6 4 2 2 3 4" xfId="43587"/>
    <cellStyle name="Normal 3 6 4 2 2 4" xfId="13675"/>
    <cellStyle name="Normal 3 6 4 2 2 4 2" xfId="29360"/>
    <cellStyle name="Normal 3 6 4 2 2 4 2 2" xfId="59272"/>
    <cellStyle name="Normal 3 6 4 2 2 4 3" xfId="43589"/>
    <cellStyle name="Normal 3 6 4 2 2 5" xfId="21882"/>
    <cellStyle name="Normal 3 6 4 2 2 5 2" xfId="51794"/>
    <cellStyle name="Normal 3 6 4 2 2 6" xfId="43582"/>
    <cellStyle name="Normal 3 6 4 2 3" xfId="13676"/>
    <cellStyle name="Normal 3 6 4 2 3 2" xfId="13677"/>
    <cellStyle name="Normal 3 6 4 2 3 2 2" xfId="13678"/>
    <cellStyle name="Normal 3 6 4 2 3 2 2 2" xfId="13679"/>
    <cellStyle name="Normal 3 6 4 2 3 2 2 2 2" xfId="29366"/>
    <cellStyle name="Normal 3 6 4 2 3 2 2 2 2 2" xfId="59278"/>
    <cellStyle name="Normal 3 6 4 2 3 2 2 2 3" xfId="43593"/>
    <cellStyle name="Normal 3 6 4 2 3 2 2 3" xfId="21888"/>
    <cellStyle name="Normal 3 6 4 2 3 2 2 3 2" xfId="51800"/>
    <cellStyle name="Normal 3 6 4 2 3 2 2 4" xfId="43592"/>
    <cellStyle name="Normal 3 6 4 2 3 2 3" xfId="13680"/>
    <cellStyle name="Normal 3 6 4 2 3 2 3 2" xfId="29365"/>
    <cellStyle name="Normal 3 6 4 2 3 2 3 2 2" xfId="59277"/>
    <cellStyle name="Normal 3 6 4 2 3 2 3 3" xfId="43594"/>
    <cellStyle name="Normal 3 6 4 2 3 2 4" xfId="21887"/>
    <cellStyle name="Normal 3 6 4 2 3 2 4 2" xfId="51799"/>
    <cellStyle name="Normal 3 6 4 2 3 2 5" xfId="43591"/>
    <cellStyle name="Normal 3 6 4 2 3 3" xfId="13681"/>
    <cellStyle name="Normal 3 6 4 2 3 3 2" xfId="13682"/>
    <cellStyle name="Normal 3 6 4 2 3 3 2 2" xfId="29367"/>
    <cellStyle name="Normal 3 6 4 2 3 3 2 2 2" xfId="59279"/>
    <cellStyle name="Normal 3 6 4 2 3 3 2 3" xfId="43596"/>
    <cellStyle name="Normal 3 6 4 2 3 3 3" xfId="21889"/>
    <cellStyle name="Normal 3 6 4 2 3 3 3 2" xfId="51801"/>
    <cellStyle name="Normal 3 6 4 2 3 3 4" xfId="43595"/>
    <cellStyle name="Normal 3 6 4 2 3 4" xfId="13683"/>
    <cellStyle name="Normal 3 6 4 2 3 4 2" xfId="29364"/>
    <cellStyle name="Normal 3 6 4 2 3 4 2 2" xfId="59276"/>
    <cellStyle name="Normal 3 6 4 2 3 4 3" xfId="43597"/>
    <cellStyle name="Normal 3 6 4 2 3 5" xfId="21886"/>
    <cellStyle name="Normal 3 6 4 2 3 5 2" xfId="51798"/>
    <cellStyle name="Normal 3 6 4 2 3 6" xfId="43590"/>
    <cellStyle name="Normal 3 6 4 2 4" xfId="13684"/>
    <cellStyle name="Normal 3 6 4 2 4 2" xfId="13685"/>
    <cellStyle name="Normal 3 6 4 2 4 2 2" xfId="13686"/>
    <cellStyle name="Normal 3 6 4 2 4 2 2 2" xfId="29369"/>
    <cellStyle name="Normal 3 6 4 2 4 2 2 2 2" xfId="59281"/>
    <cellStyle name="Normal 3 6 4 2 4 2 2 3" xfId="43600"/>
    <cellStyle name="Normal 3 6 4 2 4 2 3" xfId="21891"/>
    <cellStyle name="Normal 3 6 4 2 4 2 3 2" xfId="51803"/>
    <cellStyle name="Normal 3 6 4 2 4 2 4" xfId="43599"/>
    <cellStyle name="Normal 3 6 4 2 4 3" xfId="13687"/>
    <cellStyle name="Normal 3 6 4 2 4 3 2" xfId="29368"/>
    <cellStyle name="Normal 3 6 4 2 4 3 2 2" xfId="59280"/>
    <cellStyle name="Normal 3 6 4 2 4 3 3" xfId="43601"/>
    <cellStyle name="Normal 3 6 4 2 4 4" xfId="21890"/>
    <cellStyle name="Normal 3 6 4 2 4 4 2" xfId="51802"/>
    <cellStyle name="Normal 3 6 4 2 4 5" xfId="43598"/>
    <cellStyle name="Normal 3 6 4 2 5" xfId="13688"/>
    <cellStyle name="Normal 3 6 4 2 5 2" xfId="13689"/>
    <cellStyle name="Normal 3 6 4 2 5 2 2" xfId="29370"/>
    <cellStyle name="Normal 3 6 4 2 5 2 2 2" xfId="59282"/>
    <cellStyle name="Normal 3 6 4 2 5 2 3" xfId="43603"/>
    <cellStyle name="Normal 3 6 4 2 5 3" xfId="21892"/>
    <cellStyle name="Normal 3 6 4 2 5 3 2" xfId="51804"/>
    <cellStyle name="Normal 3 6 4 2 5 4" xfId="43602"/>
    <cellStyle name="Normal 3 6 4 2 6" xfId="13690"/>
    <cellStyle name="Normal 3 6 4 2 6 2" xfId="22923"/>
    <cellStyle name="Normal 3 6 4 2 6 2 2" xfId="52835"/>
    <cellStyle name="Normal 3 6 4 2 6 3" xfId="43604"/>
    <cellStyle name="Normal 3 6 4 2 7" xfId="15445"/>
    <cellStyle name="Normal 3 6 4 2 7 2" xfId="45357"/>
    <cellStyle name="Normal 3 6 4 2 8" xfId="30401"/>
    <cellStyle name="Normal 3 6 4 3" xfId="336"/>
    <cellStyle name="Normal 3 6 4 3 2" xfId="13691"/>
    <cellStyle name="Normal 3 6 4 3 2 2" xfId="13692"/>
    <cellStyle name="Normal 3 6 4 3 2 2 2" xfId="13693"/>
    <cellStyle name="Normal 3 6 4 3 2 2 2 2" xfId="13694"/>
    <cellStyle name="Normal 3 6 4 3 2 2 2 2 2" xfId="29373"/>
    <cellStyle name="Normal 3 6 4 3 2 2 2 2 2 2" xfId="59285"/>
    <cellStyle name="Normal 3 6 4 3 2 2 2 2 3" xfId="43608"/>
    <cellStyle name="Normal 3 6 4 3 2 2 2 3" xfId="21895"/>
    <cellStyle name="Normal 3 6 4 3 2 2 2 3 2" xfId="51807"/>
    <cellStyle name="Normal 3 6 4 3 2 2 2 4" xfId="43607"/>
    <cellStyle name="Normal 3 6 4 3 2 2 3" xfId="13695"/>
    <cellStyle name="Normal 3 6 4 3 2 2 3 2" xfId="29372"/>
    <cellStyle name="Normal 3 6 4 3 2 2 3 2 2" xfId="59284"/>
    <cellStyle name="Normal 3 6 4 3 2 2 3 3" xfId="43609"/>
    <cellStyle name="Normal 3 6 4 3 2 2 4" xfId="21894"/>
    <cellStyle name="Normal 3 6 4 3 2 2 4 2" xfId="51806"/>
    <cellStyle name="Normal 3 6 4 3 2 2 5" xfId="43606"/>
    <cellStyle name="Normal 3 6 4 3 2 3" xfId="13696"/>
    <cellStyle name="Normal 3 6 4 3 2 3 2" xfId="13697"/>
    <cellStyle name="Normal 3 6 4 3 2 3 2 2" xfId="29374"/>
    <cellStyle name="Normal 3 6 4 3 2 3 2 2 2" xfId="59286"/>
    <cellStyle name="Normal 3 6 4 3 2 3 2 3" xfId="43611"/>
    <cellStyle name="Normal 3 6 4 3 2 3 3" xfId="21896"/>
    <cellStyle name="Normal 3 6 4 3 2 3 3 2" xfId="51808"/>
    <cellStyle name="Normal 3 6 4 3 2 3 4" xfId="43610"/>
    <cellStyle name="Normal 3 6 4 3 2 4" xfId="13698"/>
    <cellStyle name="Normal 3 6 4 3 2 4 2" xfId="29371"/>
    <cellStyle name="Normal 3 6 4 3 2 4 2 2" xfId="59283"/>
    <cellStyle name="Normal 3 6 4 3 2 4 3" xfId="43612"/>
    <cellStyle name="Normal 3 6 4 3 2 5" xfId="21893"/>
    <cellStyle name="Normal 3 6 4 3 2 5 2" xfId="51805"/>
    <cellStyle name="Normal 3 6 4 3 2 6" xfId="43605"/>
    <cellStyle name="Normal 3 6 4 3 3" xfId="13699"/>
    <cellStyle name="Normal 3 6 4 3 3 2" xfId="13700"/>
    <cellStyle name="Normal 3 6 4 3 3 2 2" xfId="13701"/>
    <cellStyle name="Normal 3 6 4 3 3 2 2 2" xfId="13702"/>
    <cellStyle name="Normal 3 6 4 3 3 2 2 2 2" xfId="29377"/>
    <cellStyle name="Normal 3 6 4 3 3 2 2 2 2 2" xfId="59289"/>
    <cellStyle name="Normal 3 6 4 3 3 2 2 2 3" xfId="43616"/>
    <cellStyle name="Normal 3 6 4 3 3 2 2 3" xfId="21899"/>
    <cellStyle name="Normal 3 6 4 3 3 2 2 3 2" xfId="51811"/>
    <cellStyle name="Normal 3 6 4 3 3 2 2 4" xfId="43615"/>
    <cellStyle name="Normal 3 6 4 3 3 2 3" xfId="13703"/>
    <cellStyle name="Normal 3 6 4 3 3 2 3 2" xfId="29376"/>
    <cellStyle name="Normal 3 6 4 3 3 2 3 2 2" xfId="59288"/>
    <cellStyle name="Normal 3 6 4 3 3 2 3 3" xfId="43617"/>
    <cellStyle name="Normal 3 6 4 3 3 2 4" xfId="21898"/>
    <cellStyle name="Normal 3 6 4 3 3 2 4 2" xfId="51810"/>
    <cellStyle name="Normal 3 6 4 3 3 2 5" xfId="43614"/>
    <cellStyle name="Normal 3 6 4 3 3 3" xfId="13704"/>
    <cellStyle name="Normal 3 6 4 3 3 3 2" xfId="13705"/>
    <cellStyle name="Normal 3 6 4 3 3 3 2 2" xfId="29378"/>
    <cellStyle name="Normal 3 6 4 3 3 3 2 2 2" xfId="59290"/>
    <cellStyle name="Normal 3 6 4 3 3 3 2 3" xfId="43619"/>
    <cellStyle name="Normal 3 6 4 3 3 3 3" xfId="21900"/>
    <cellStyle name="Normal 3 6 4 3 3 3 3 2" xfId="51812"/>
    <cellStyle name="Normal 3 6 4 3 3 3 4" xfId="43618"/>
    <cellStyle name="Normal 3 6 4 3 3 4" xfId="13706"/>
    <cellStyle name="Normal 3 6 4 3 3 4 2" xfId="29375"/>
    <cellStyle name="Normal 3 6 4 3 3 4 2 2" xfId="59287"/>
    <cellStyle name="Normal 3 6 4 3 3 4 3" xfId="43620"/>
    <cellStyle name="Normal 3 6 4 3 3 5" xfId="21897"/>
    <cellStyle name="Normal 3 6 4 3 3 5 2" xfId="51809"/>
    <cellStyle name="Normal 3 6 4 3 3 6" xfId="43613"/>
    <cellStyle name="Normal 3 6 4 3 4" xfId="13707"/>
    <cellStyle name="Normal 3 6 4 3 4 2" xfId="13708"/>
    <cellStyle name="Normal 3 6 4 3 4 2 2" xfId="13709"/>
    <cellStyle name="Normal 3 6 4 3 4 2 2 2" xfId="29380"/>
    <cellStyle name="Normal 3 6 4 3 4 2 2 2 2" xfId="59292"/>
    <cellStyle name="Normal 3 6 4 3 4 2 2 3" xfId="43623"/>
    <cellStyle name="Normal 3 6 4 3 4 2 3" xfId="21902"/>
    <cellStyle name="Normal 3 6 4 3 4 2 3 2" xfId="51814"/>
    <cellStyle name="Normal 3 6 4 3 4 2 4" xfId="43622"/>
    <cellStyle name="Normal 3 6 4 3 4 3" xfId="13710"/>
    <cellStyle name="Normal 3 6 4 3 4 3 2" xfId="29379"/>
    <cellStyle name="Normal 3 6 4 3 4 3 2 2" xfId="59291"/>
    <cellStyle name="Normal 3 6 4 3 4 3 3" xfId="43624"/>
    <cellStyle name="Normal 3 6 4 3 4 4" xfId="21901"/>
    <cellStyle name="Normal 3 6 4 3 4 4 2" xfId="51813"/>
    <cellStyle name="Normal 3 6 4 3 4 5" xfId="43621"/>
    <cellStyle name="Normal 3 6 4 3 5" xfId="13711"/>
    <cellStyle name="Normal 3 6 4 3 5 2" xfId="13712"/>
    <cellStyle name="Normal 3 6 4 3 5 2 2" xfId="29381"/>
    <cellStyle name="Normal 3 6 4 3 5 2 2 2" xfId="59293"/>
    <cellStyle name="Normal 3 6 4 3 5 2 3" xfId="43626"/>
    <cellStyle name="Normal 3 6 4 3 5 3" xfId="21903"/>
    <cellStyle name="Normal 3 6 4 3 5 3 2" xfId="51815"/>
    <cellStyle name="Normal 3 6 4 3 5 4" xfId="43625"/>
    <cellStyle name="Normal 3 6 4 3 6" xfId="13713"/>
    <cellStyle name="Normal 3 6 4 3 6 2" xfId="22800"/>
    <cellStyle name="Normal 3 6 4 3 6 2 2" xfId="52712"/>
    <cellStyle name="Normal 3 6 4 3 6 3" xfId="43627"/>
    <cellStyle name="Normal 3 6 4 3 7" xfId="15322"/>
    <cellStyle name="Normal 3 6 4 3 7 2" xfId="45234"/>
    <cellStyle name="Normal 3 6 4 3 8" xfId="30278"/>
    <cellStyle name="Normal 3 6 4 4" xfId="585"/>
    <cellStyle name="Normal 3 6 4 4 2" xfId="13714"/>
    <cellStyle name="Normal 3 6 4 4 2 2" xfId="13715"/>
    <cellStyle name="Normal 3 6 4 4 2 2 2" xfId="13716"/>
    <cellStyle name="Normal 3 6 4 4 2 2 2 2" xfId="13717"/>
    <cellStyle name="Normal 3 6 4 4 2 2 2 2 2" xfId="29384"/>
    <cellStyle name="Normal 3 6 4 4 2 2 2 2 2 2" xfId="59296"/>
    <cellStyle name="Normal 3 6 4 4 2 2 2 2 3" xfId="43631"/>
    <cellStyle name="Normal 3 6 4 4 2 2 2 3" xfId="21906"/>
    <cellStyle name="Normal 3 6 4 4 2 2 2 3 2" xfId="51818"/>
    <cellStyle name="Normal 3 6 4 4 2 2 2 4" xfId="43630"/>
    <cellStyle name="Normal 3 6 4 4 2 2 3" xfId="13718"/>
    <cellStyle name="Normal 3 6 4 4 2 2 3 2" xfId="29383"/>
    <cellStyle name="Normal 3 6 4 4 2 2 3 2 2" xfId="59295"/>
    <cellStyle name="Normal 3 6 4 4 2 2 3 3" xfId="43632"/>
    <cellStyle name="Normal 3 6 4 4 2 2 4" xfId="21905"/>
    <cellStyle name="Normal 3 6 4 4 2 2 4 2" xfId="51817"/>
    <cellStyle name="Normal 3 6 4 4 2 2 5" xfId="43629"/>
    <cellStyle name="Normal 3 6 4 4 2 3" xfId="13719"/>
    <cellStyle name="Normal 3 6 4 4 2 3 2" xfId="13720"/>
    <cellStyle name="Normal 3 6 4 4 2 3 2 2" xfId="29385"/>
    <cellStyle name="Normal 3 6 4 4 2 3 2 2 2" xfId="59297"/>
    <cellStyle name="Normal 3 6 4 4 2 3 2 3" xfId="43634"/>
    <cellStyle name="Normal 3 6 4 4 2 3 3" xfId="21907"/>
    <cellStyle name="Normal 3 6 4 4 2 3 3 2" xfId="51819"/>
    <cellStyle name="Normal 3 6 4 4 2 3 4" xfId="43633"/>
    <cellStyle name="Normal 3 6 4 4 2 4" xfId="13721"/>
    <cellStyle name="Normal 3 6 4 4 2 4 2" xfId="29382"/>
    <cellStyle name="Normal 3 6 4 4 2 4 2 2" xfId="59294"/>
    <cellStyle name="Normal 3 6 4 4 2 4 3" xfId="43635"/>
    <cellStyle name="Normal 3 6 4 4 2 5" xfId="21904"/>
    <cellStyle name="Normal 3 6 4 4 2 5 2" xfId="51816"/>
    <cellStyle name="Normal 3 6 4 4 2 6" xfId="43628"/>
    <cellStyle name="Normal 3 6 4 4 3" xfId="13722"/>
    <cellStyle name="Normal 3 6 4 4 3 2" xfId="13723"/>
    <cellStyle name="Normal 3 6 4 4 3 2 2" xfId="13724"/>
    <cellStyle name="Normal 3 6 4 4 3 2 2 2" xfId="29387"/>
    <cellStyle name="Normal 3 6 4 4 3 2 2 2 2" xfId="59299"/>
    <cellStyle name="Normal 3 6 4 4 3 2 2 3" xfId="43638"/>
    <cellStyle name="Normal 3 6 4 4 3 2 3" xfId="21909"/>
    <cellStyle name="Normal 3 6 4 4 3 2 3 2" xfId="51821"/>
    <cellStyle name="Normal 3 6 4 4 3 2 4" xfId="43637"/>
    <cellStyle name="Normal 3 6 4 4 3 3" xfId="13725"/>
    <cellStyle name="Normal 3 6 4 4 3 3 2" xfId="29386"/>
    <cellStyle name="Normal 3 6 4 4 3 3 2 2" xfId="59298"/>
    <cellStyle name="Normal 3 6 4 4 3 3 3" xfId="43639"/>
    <cellStyle name="Normal 3 6 4 4 3 4" xfId="21908"/>
    <cellStyle name="Normal 3 6 4 4 3 4 2" xfId="51820"/>
    <cellStyle name="Normal 3 6 4 4 3 5" xfId="43636"/>
    <cellStyle name="Normal 3 6 4 4 4" xfId="13726"/>
    <cellStyle name="Normal 3 6 4 4 4 2" xfId="13727"/>
    <cellStyle name="Normal 3 6 4 4 4 2 2" xfId="29388"/>
    <cellStyle name="Normal 3 6 4 4 4 2 2 2" xfId="59300"/>
    <cellStyle name="Normal 3 6 4 4 4 2 3" xfId="43641"/>
    <cellStyle name="Normal 3 6 4 4 4 3" xfId="21910"/>
    <cellStyle name="Normal 3 6 4 4 4 3 2" xfId="51822"/>
    <cellStyle name="Normal 3 6 4 4 4 4" xfId="43640"/>
    <cellStyle name="Normal 3 6 4 4 5" xfId="13728"/>
    <cellStyle name="Normal 3 6 4 4 5 2" xfId="23048"/>
    <cellStyle name="Normal 3 6 4 4 5 2 2" xfId="52960"/>
    <cellStyle name="Normal 3 6 4 4 5 3" xfId="43642"/>
    <cellStyle name="Normal 3 6 4 4 6" xfId="15570"/>
    <cellStyle name="Normal 3 6 4 4 6 2" xfId="45482"/>
    <cellStyle name="Normal 3 6 4 4 7" xfId="30526"/>
    <cellStyle name="Normal 3 6 4 5" xfId="710"/>
    <cellStyle name="Normal 3 6 4 5 2" xfId="13729"/>
    <cellStyle name="Normal 3 6 4 5 2 2" xfId="13730"/>
    <cellStyle name="Normal 3 6 4 5 2 2 2" xfId="13731"/>
    <cellStyle name="Normal 3 6 4 5 2 2 2 2" xfId="13732"/>
    <cellStyle name="Normal 3 6 4 5 2 2 2 2 2" xfId="29391"/>
    <cellStyle name="Normal 3 6 4 5 2 2 2 2 2 2" xfId="59303"/>
    <cellStyle name="Normal 3 6 4 5 2 2 2 2 3" xfId="43646"/>
    <cellStyle name="Normal 3 6 4 5 2 2 2 3" xfId="21913"/>
    <cellStyle name="Normal 3 6 4 5 2 2 2 3 2" xfId="51825"/>
    <cellStyle name="Normal 3 6 4 5 2 2 2 4" xfId="43645"/>
    <cellStyle name="Normal 3 6 4 5 2 2 3" xfId="13733"/>
    <cellStyle name="Normal 3 6 4 5 2 2 3 2" xfId="29390"/>
    <cellStyle name="Normal 3 6 4 5 2 2 3 2 2" xfId="59302"/>
    <cellStyle name="Normal 3 6 4 5 2 2 3 3" xfId="43647"/>
    <cellStyle name="Normal 3 6 4 5 2 2 4" xfId="21912"/>
    <cellStyle name="Normal 3 6 4 5 2 2 4 2" xfId="51824"/>
    <cellStyle name="Normal 3 6 4 5 2 2 5" xfId="43644"/>
    <cellStyle name="Normal 3 6 4 5 2 3" xfId="13734"/>
    <cellStyle name="Normal 3 6 4 5 2 3 2" xfId="13735"/>
    <cellStyle name="Normal 3 6 4 5 2 3 2 2" xfId="29392"/>
    <cellStyle name="Normal 3 6 4 5 2 3 2 2 2" xfId="59304"/>
    <cellStyle name="Normal 3 6 4 5 2 3 2 3" xfId="43649"/>
    <cellStyle name="Normal 3 6 4 5 2 3 3" xfId="21914"/>
    <cellStyle name="Normal 3 6 4 5 2 3 3 2" xfId="51826"/>
    <cellStyle name="Normal 3 6 4 5 2 3 4" xfId="43648"/>
    <cellStyle name="Normal 3 6 4 5 2 4" xfId="13736"/>
    <cellStyle name="Normal 3 6 4 5 2 4 2" xfId="29389"/>
    <cellStyle name="Normal 3 6 4 5 2 4 2 2" xfId="59301"/>
    <cellStyle name="Normal 3 6 4 5 2 4 3" xfId="43650"/>
    <cellStyle name="Normal 3 6 4 5 2 5" xfId="21911"/>
    <cellStyle name="Normal 3 6 4 5 2 5 2" xfId="51823"/>
    <cellStyle name="Normal 3 6 4 5 2 6" xfId="43643"/>
    <cellStyle name="Normal 3 6 4 5 3" xfId="13737"/>
    <cellStyle name="Normal 3 6 4 5 3 2" xfId="13738"/>
    <cellStyle name="Normal 3 6 4 5 3 2 2" xfId="13739"/>
    <cellStyle name="Normal 3 6 4 5 3 2 2 2" xfId="29394"/>
    <cellStyle name="Normal 3 6 4 5 3 2 2 2 2" xfId="59306"/>
    <cellStyle name="Normal 3 6 4 5 3 2 2 3" xfId="43653"/>
    <cellStyle name="Normal 3 6 4 5 3 2 3" xfId="21916"/>
    <cellStyle name="Normal 3 6 4 5 3 2 3 2" xfId="51828"/>
    <cellStyle name="Normal 3 6 4 5 3 2 4" xfId="43652"/>
    <cellStyle name="Normal 3 6 4 5 3 3" xfId="13740"/>
    <cellStyle name="Normal 3 6 4 5 3 3 2" xfId="29393"/>
    <cellStyle name="Normal 3 6 4 5 3 3 2 2" xfId="59305"/>
    <cellStyle name="Normal 3 6 4 5 3 3 3" xfId="43654"/>
    <cellStyle name="Normal 3 6 4 5 3 4" xfId="21915"/>
    <cellStyle name="Normal 3 6 4 5 3 4 2" xfId="51827"/>
    <cellStyle name="Normal 3 6 4 5 3 5" xfId="43651"/>
    <cellStyle name="Normal 3 6 4 5 4" xfId="13741"/>
    <cellStyle name="Normal 3 6 4 5 4 2" xfId="13742"/>
    <cellStyle name="Normal 3 6 4 5 4 2 2" xfId="29395"/>
    <cellStyle name="Normal 3 6 4 5 4 2 2 2" xfId="59307"/>
    <cellStyle name="Normal 3 6 4 5 4 2 3" xfId="43656"/>
    <cellStyle name="Normal 3 6 4 5 4 3" xfId="21917"/>
    <cellStyle name="Normal 3 6 4 5 4 3 2" xfId="51829"/>
    <cellStyle name="Normal 3 6 4 5 4 4" xfId="43655"/>
    <cellStyle name="Normal 3 6 4 5 5" xfId="13743"/>
    <cellStyle name="Normal 3 6 4 5 5 2" xfId="23173"/>
    <cellStyle name="Normal 3 6 4 5 5 2 2" xfId="53085"/>
    <cellStyle name="Normal 3 6 4 5 5 3" xfId="43657"/>
    <cellStyle name="Normal 3 6 4 5 6" xfId="15695"/>
    <cellStyle name="Normal 3 6 4 5 6 2" xfId="45607"/>
    <cellStyle name="Normal 3 6 4 5 7" xfId="30651"/>
    <cellStyle name="Normal 3 6 4 6" xfId="13744"/>
    <cellStyle name="Normal 3 6 4 6 2" xfId="13745"/>
    <cellStyle name="Normal 3 6 4 6 2 2" xfId="13746"/>
    <cellStyle name="Normal 3 6 4 6 2 2 2" xfId="13747"/>
    <cellStyle name="Normal 3 6 4 6 2 2 2 2" xfId="13748"/>
    <cellStyle name="Normal 3 6 4 6 2 2 2 2 2" xfId="29399"/>
    <cellStyle name="Normal 3 6 4 6 2 2 2 2 2 2" xfId="59311"/>
    <cellStyle name="Normal 3 6 4 6 2 2 2 2 3" xfId="43662"/>
    <cellStyle name="Normal 3 6 4 6 2 2 2 3" xfId="21921"/>
    <cellStyle name="Normal 3 6 4 6 2 2 2 3 2" xfId="51833"/>
    <cellStyle name="Normal 3 6 4 6 2 2 2 4" xfId="43661"/>
    <cellStyle name="Normal 3 6 4 6 2 2 3" xfId="13749"/>
    <cellStyle name="Normal 3 6 4 6 2 2 3 2" xfId="29398"/>
    <cellStyle name="Normal 3 6 4 6 2 2 3 2 2" xfId="59310"/>
    <cellStyle name="Normal 3 6 4 6 2 2 3 3" xfId="43663"/>
    <cellStyle name="Normal 3 6 4 6 2 2 4" xfId="21920"/>
    <cellStyle name="Normal 3 6 4 6 2 2 4 2" xfId="51832"/>
    <cellStyle name="Normal 3 6 4 6 2 2 5" xfId="43660"/>
    <cellStyle name="Normal 3 6 4 6 2 3" xfId="13750"/>
    <cellStyle name="Normal 3 6 4 6 2 3 2" xfId="13751"/>
    <cellStyle name="Normal 3 6 4 6 2 3 2 2" xfId="29400"/>
    <cellStyle name="Normal 3 6 4 6 2 3 2 2 2" xfId="59312"/>
    <cellStyle name="Normal 3 6 4 6 2 3 2 3" xfId="43665"/>
    <cellStyle name="Normal 3 6 4 6 2 3 3" xfId="21922"/>
    <cellStyle name="Normal 3 6 4 6 2 3 3 2" xfId="51834"/>
    <cellStyle name="Normal 3 6 4 6 2 3 4" xfId="43664"/>
    <cellStyle name="Normal 3 6 4 6 2 4" xfId="13752"/>
    <cellStyle name="Normal 3 6 4 6 2 4 2" xfId="29397"/>
    <cellStyle name="Normal 3 6 4 6 2 4 2 2" xfId="59309"/>
    <cellStyle name="Normal 3 6 4 6 2 4 3" xfId="43666"/>
    <cellStyle name="Normal 3 6 4 6 2 5" xfId="21919"/>
    <cellStyle name="Normal 3 6 4 6 2 5 2" xfId="51831"/>
    <cellStyle name="Normal 3 6 4 6 2 6" xfId="43659"/>
    <cellStyle name="Normal 3 6 4 6 3" xfId="13753"/>
    <cellStyle name="Normal 3 6 4 6 3 2" xfId="13754"/>
    <cellStyle name="Normal 3 6 4 6 3 2 2" xfId="13755"/>
    <cellStyle name="Normal 3 6 4 6 3 2 2 2" xfId="29402"/>
    <cellStyle name="Normal 3 6 4 6 3 2 2 2 2" xfId="59314"/>
    <cellStyle name="Normal 3 6 4 6 3 2 2 3" xfId="43669"/>
    <cellStyle name="Normal 3 6 4 6 3 2 3" xfId="21924"/>
    <cellStyle name="Normal 3 6 4 6 3 2 3 2" xfId="51836"/>
    <cellStyle name="Normal 3 6 4 6 3 2 4" xfId="43668"/>
    <cellStyle name="Normal 3 6 4 6 3 3" xfId="13756"/>
    <cellStyle name="Normal 3 6 4 6 3 3 2" xfId="29401"/>
    <cellStyle name="Normal 3 6 4 6 3 3 2 2" xfId="59313"/>
    <cellStyle name="Normal 3 6 4 6 3 3 3" xfId="43670"/>
    <cellStyle name="Normal 3 6 4 6 3 4" xfId="21923"/>
    <cellStyle name="Normal 3 6 4 6 3 4 2" xfId="51835"/>
    <cellStyle name="Normal 3 6 4 6 3 5" xfId="43667"/>
    <cellStyle name="Normal 3 6 4 6 4" xfId="13757"/>
    <cellStyle name="Normal 3 6 4 6 4 2" xfId="13758"/>
    <cellStyle name="Normal 3 6 4 6 4 2 2" xfId="29403"/>
    <cellStyle name="Normal 3 6 4 6 4 2 2 2" xfId="59315"/>
    <cellStyle name="Normal 3 6 4 6 4 2 3" xfId="43672"/>
    <cellStyle name="Normal 3 6 4 6 4 3" xfId="21925"/>
    <cellStyle name="Normal 3 6 4 6 4 3 2" xfId="51837"/>
    <cellStyle name="Normal 3 6 4 6 4 4" xfId="43671"/>
    <cellStyle name="Normal 3 6 4 6 5" xfId="13759"/>
    <cellStyle name="Normal 3 6 4 6 5 2" xfId="29396"/>
    <cellStyle name="Normal 3 6 4 6 5 2 2" xfId="59308"/>
    <cellStyle name="Normal 3 6 4 6 5 3" xfId="43673"/>
    <cellStyle name="Normal 3 6 4 6 6" xfId="21918"/>
    <cellStyle name="Normal 3 6 4 6 6 2" xfId="51830"/>
    <cellStyle name="Normal 3 6 4 6 7" xfId="43658"/>
    <cellStyle name="Normal 3 6 4 7" xfId="13760"/>
    <cellStyle name="Normal 3 6 4 7 2" xfId="13761"/>
    <cellStyle name="Normal 3 6 4 7 2 2" xfId="13762"/>
    <cellStyle name="Normal 3 6 4 7 2 2 2" xfId="13763"/>
    <cellStyle name="Normal 3 6 4 7 2 2 2 2" xfId="29406"/>
    <cellStyle name="Normal 3 6 4 7 2 2 2 2 2" xfId="59318"/>
    <cellStyle name="Normal 3 6 4 7 2 2 2 3" xfId="43677"/>
    <cellStyle name="Normal 3 6 4 7 2 2 3" xfId="21928"/>
    <cellStyle name="Normal 3 6 4 7 2 2 3 2" xfId="51840"/>
    <cellStyle name="Normal 3 6 4 7 2 2 4" xfId="43676"/>
    <cellStyle name="Normal 3 6 4 7 2 3" xfId="13764"/>
    <cellStyle name="Normal 3 6 4 7 2 3 2" xfId="29405"/>
    <cellStyle name="Normal 3 6 4 7 2 3 2 2" xfId="59317"/>
    <cellStyle name="Normal 3 6 4 7 2 3 3" xfId="43678"/>
    <cellStyle name="Normal 3 6 4 7 2 4" xfId="21927"/>
    <cellStyle name="Normal 3 6 4 7 2 4 2" xfId="51839"/>
    <cellStyle name="Normal 3 6 4 7 2 5" xfId="43675"/>
    <cellStyle name="Normal 3 6 4 7 3" xfId="13765"/>
    <cellStyle name="Normal 3 6 4 7 3 2" xfId="13766"/>
    <cellStyle name="Normal 3 6 4 7 3 2 2" xfId="29407"/>
    <cellStyle name="Normal 3 6 4 7 3 2 2 2" xfId="59319"/>
    <cellStyle name="Normal 3 6 4 7 3 2 3" xfId="43680"/>
    <cellStyle name="Normal 3 6 4 7 3 3" xfId="21929"/>
    <cellStyle name="Normal 3 6 4 7 3 3 2" xfId="51841"/>
    <cellStyle name="Normal 3 6 4 7 3 4" xfId="43679"/>
    <cellStyle name="Normal 3 6 4 7 4" xfId="13767"/>
    <cellStyle name="Normal 3 6 4 7 4 2" xfId="29404"/>
    <cellStyle name="Normal 3 6 4 7 4 2 2" xfId="59316"/>
    <cellStyle name="Normal 3 6 4 7 4 3" xfId="43681"/>
    <cellStyle name="Normal 3 6 4 7 5" xfId="21926"/>
    <cellStyle name="Normal 3 6 4 7 5 2" xfId="51838"/>
    <cellStyle name="Normal 3 6 4 7 6" xfId="43674"/>
    <cellStyle name="Normal 3 6 4 8" xfId="13768"/>
    <cellStyle name="Normal 3 6 4 8 2" xfId="13769"/>
    <cellStyle name="Normal 3 6 4 8 2 2" xfId="13770"/>
    <cellStyle name="Normal 3 6 4 8 2 2 2" xfId="13771"/>
    <cellStyle name="Normal 3 6 4 8 2 2 2 2" xfId="29410"/>
    <cellStyle name="Normal 3 6 4 8 2 2 2 2 2" xfId="59322"/>
    <cellStyle name="Normal 3 6 4 8 2 2 2 3" xfId="43685"/>
    <cellStyle name="Normal 3 6 4 8 2 2 3" xfId="21932"/>
    <cellStyle name="Normal 3 6 4 8 2 2 3 2" xfId="51844"/>
    <cellStyle name="Normal 3 6 4 8 2 2 4" xfId="43684"/>
    <cellStyle name="Normal 3 6 4 8 2 3" xfId="13772"/>
    <cellStyle name="Normal 3 6 4 8 2 3 2" xfId="29409"/>
    <cellStyle name="Normal 3 6 4 8 2 3 2 2" xfId="59321"/>
    <cellStyle name="Normal 3 6 4 8 2 3 3" xfId="43686"/>
    <cellStyle name="Normal 3 6 4 8 2 4" xfId="21931"/>
    <cellStyle name="Normal 3 6 4 8 2 4 2" xfId="51843"/>
    <cellStyle name="Normal 3 6 4 8 2 5" xfId="43683"/>
    <cellStyle name="Normal 3 6 4 8 3" xfId="13773"/>
    <cellStyle name="Normal 3 6 4 8 3 2" xfId="13774"/>
    <cellStyle name="Normal 3 6 4 8 3 2 2" xfId="29411"/>
    <cellStyle name="Normal 3 6 4 8 3 2 2 2" xfId="59323"/>
    <cellStyle name="Normal 3 6 4 8 3 2 3" xfId="43688"/>
    <cellStyle name="Normal 3 6 4 8 3 3" xfId="21933"/>
    <cellStyle name="Normal 3 6 4 8 3 3 2" xfId="51845"/>
    <cellStyle name="Normal 3 6 4 8 3 4" xfId="43687"/>
    <cellStyle name="Normal 3 6 4 8 4" xfId="13775"/>
    <cellStyle name="Normal 3 6 4 8 4 2" xfId="29408"/>
    <cellStyle name="Normal 3 6 4 8 4 2 2" xfId="59320"/>
    <cellStyle name="Normal 3 6 4 8 4 3" xfId="43689"/>
    <cellStyle name="Normal 3 6 4 8 5" xfId="21930"/>
    <cellStyle name="Normal 3 6 4 8 5 2" xfId="51842"/>
    <cellStyle name="Normal 3 6 4 8 6" xfId="43682"/>
    <cellStyle name="Normal 3 6 4 9" xfId="13776"/>
    <cellStyle name="Normal 3 6 4 9 2" xfId="13777"/>
    <cellStyle name="Normal 3 6 4 9 2 2" xfId="13778"/>
    <cellStyle name="Normal 3 6 4 9 2 2 2" xfId="29413"/>
    <cellStyle name="Normal 3 6 4 9 2 2 2 2" xfId="59325"/>
    <cellStyle name="Normal 3 6 4 9 2 2 3" xfId="43692"/>
    <cellStyle name="Normal 3 6 4 9 2 3" xfId="21935"/>
    <cellStyle name="Normal 3 6 4 9 2 3 2" xfId="51847"/>
    <cellStyle name="Normal 3 6 4 9 2 4" xfId="43691"/>
    <cellStyle name="Normal 3 6 4 9 3" xfId="13779"/>
    <cellStyle name="Normal 3 6 4 9 3 2" xfId="29412"/>
    <cellStyle name="Normal 3 6 4 9 3 2 2" xfId="59324"/>
    <cellStyle name="Normal 3 6 4 9 3 3" xfId="43693"/>
    <cellStyle name="Normal 3 6 4 9 4" xfId="21934"/>
    <cellStyle name="Normal 3 6 4 9 4 2" xfId="51846"/>
    <cellStyle name="Normal 3 6 4 9 5" xfId="43690"/>
    <cellStyle name="Normal 3 6 5" xfId="378"/>
    <cellStyle name="Normal 3 6 5 2" xfId="13780"/>
    <cellStyle name="Normal 3 6 5 2 2" xfId="13781"/>
    <cellStyle name="Normal 3 6 5 2 2 2" xfId="13782"/>
    <cellStyle name="Normal 3 6 5 2 2 2 2" xfId="13783"/>
    <cellStyle name="Normal 3 6 5 2 2 2 2 2" xfId="29416"/>
    <cellStyle name="Normal 3 6 5 2 2 2 2 2 2" xfId="59328"/>
    <cellStyle name="Normal 3 6 5 2 2 2 2 3" xfId="43697"/>
    <cellStyle name="Normal 3 6 5 2 2 2 3" xfId="21938"/>
    <cellStyle name="Normal 3 6 5 2 2 2 3 2" xfId="51850"/>
    <cellStyle name="Normal 3 6 5 2 2 2 4" xfId="43696"/>
    <cellStyle name="Normal 3 6 5 2 2 3" xfId="13784"/>
    <cellStyle name="Normal 3 6 5 2 2 3 2" xfId="29415"/>
    <cellStyle name="Normal 3 6 5 2 2 3 2 2" xfId="59327"/>
    <cellStyle name="Normal 3 6 5 2 2 3 3" xfId="43698"/>
    <cellStyle name="Normal 3 6 5 2 2 4" xfId="21937"/>
    <cellStyle name="Normal 3 6 5 2 2 4 2" xfId="51849"/>
    <cellStyle name="Normal 3 6 5 2 2 5" xfId="43695"/>
    <cellStyle name="Normal 3 6 5 2 3" xfId="13785"/>
    <cellStyle name="Normal 3 6 5 2 3 2" xfId="13786"/>
    <cellStyle name="Normal 3 6 5 2 3 2 2" xfId="29417"/>
    <cellStyle name="Normal 3 6 5 2 3 2 2 2" xfId="59329"/>
    <cellStyle name="Normal 3 6 5 2 3 2 3" xfId="43700"/>
    <cellStyle name="Normal 3 6 5 2 3 3" xfId="21939"/>
    <cellStyle name="Normal 3 6 5 2 3 3 2" xfId="51851"/>
    <cellStyle name="Normal 3 6 5 2 3 4" xfId="43699"/>
    <cellStyle name="Normal 3 6 5 2 4" xfId="13787"/>
    <cellStyle name="Normal 3 6 5 2 4 2" xfId="29414"/>
    <cellStyle name="Normal 3 6 5 2 4 2 2" xfId="59326"/>
    <cellStyle name="Normal 3 6 5 2 4 3" xfId="43701"/>
    <cellStyle name="Normal 3 6 5 2 5" xfId="21936"/>
    <cellStyle name="Normal 3 6 5 2 5 2" xfId="51848"/>
    <cellStyle name="Normal 3 6 5 2 6" xfId="43694"/>
    <cellStyle name="Normal 3 6 5 3" xfId="13788"/>
    <cellStyle name="Normal 3 6 5 3 2" xfId="13789"/>
    <cellStyle name="Normal 3 6 5 3 2 2" xfId="13790"/>
    <cellStyle name="Normal 3 6 5 3 2 2 2" xfId="13791"/>
    <cellStyle name="Normal 3 6 5 3 2 2 2 2" xfId="29420"/>
    <cellStyle name="Normal 3 6 5 3 2 2 2 2 2" xfId="59332"/>
    <cellStyle name="Normal 3 6 5 3 2 2 2 3" xfId="43705"/>
    <cellStyle name="Normal 3 6 5 3 2 2 3" xfId="21942"/>
    <cellStyle name="Normal 3 6 5 3 2 2 3 2" xfId="51854"/>
    <cellStyle name="Normal 3 6 5 3 2 2 4" xfId="43704"/>
    <cellStyle name="Normal 3 6 5 3 2 3" xfId="13792"/>
    <cellStyle name="Normal 3 6 5 3 2 3 2" xfId="29419"/>
    <cellStyle name="Normal 3 6 5 3 2 3 2 2" xfId="59331"/>
    <cellStyle name="Normal 3 6 5 3 2 3 3" xfId="43706"/>
    <cellStyle name="Normal 3 6 5 3 2 4" xfId="21941"/>
    <cellStyle name="Normal 3 6 5 3 2 4 2" xfId="51853"/>
    <cellStyle name="Normal 3 6 5 3 2 5" xfId="43703"/>
    <cellStyle name="Normal 3 6 5 3 3" xfId="13793"/>
    <cellStyle name="Normal 3 6 5 3 3 2" xfId="13794"/>
    <cellStyle name="Normal 3 6 5 3 3 2 2" xfId="29421"/>
    <cellStyle name="Normal 3 6 5 3 3 2 2 2" xfId="59333"/>
    <cellStyle name="Normal 3 6 5 3 3 2 3" xfId="43708"/>
    <cellStyle name="Normal 3 6 5 3 3 3" xfId="21943"/>
    <cellStyle name="Normal 3 6 5 3 3 3 2" xfId="51855"/>
    <cellStyle name="Normal 3 6 5 3 3 4" xfId="43707"/>
    <cellStyle name="Normal 3 6 5 3 4" xfId="13795"/>
    <cellStyle name="Normal 3 6 5 3 4 2" xfId="29418"/>
    <cellStyle name="Normal 3 6 5 3 4 2 2" xfId="59330"/>
    <cellStyle name="Normal 3 6 5 3 4 3" xfId="43709"/>
    <cellStyle name="Normal 3 6 5 3 5" xfId="21940"/>
    <cellStyle name="Normal 3 6 5 3 5 2" xfId="51852"/>
    <cellStyle name="Normal 3 6 5 3 6" xfId="43702"/>
    <cellStyle name="Normal 3 6 5 4" xfId="13796"/>
    <cellStyle name="Normal 3 6 5 4 2" xfId="13797"/>
    <cellStyle name="Normal 3 6 5 4 2 2" xfId="13798"/>
    <cellStyle name="Normal 3 6 5 4 2 2 2" xfId="29423"/>
    <cellStyle name="Normal 3 6 5 4 2 2 2 2" xfId="59335"/>
    <cellStyle name="Normal 3 6 5 4 2 2 3" xfId="43712"/>
    <cellStyle name="Normal 3 6 5 4 2 3" xfId="21945"/>
    <cellStyle name="Normal 3 6 5 4 2 3 2" xfId="51857"/>
    <cellStyle name="Normal 3 6 5 4 2 4" xfId="43711"/>
    <cellStyle name="Normal 3 6 5 4 3" xfId="13799"/>
    <cellStyle name="Normal 3 6 5 4 3 2" xfId="29422"/>
    <cellStyle name="Normal 3 6 5 4 3 2 2" xfId="59334"/>
    <cellStyle name="Normal 3 6 5 4 3 3" xfId="43713"/>
    <cellStyle name="Normal 3 6 5 4 4" xfId="21944"/>
    <cellStyle name="Normal 3 6 5 4 4 2" xfId="51856"/>
    <cellStyle name="Normal 3 6 5 4 5" xfId="43710"/>
    <cellStyle name="Normal 3 6 5 5" xfId="13800"/>
    <cellStyle name="Normal 3 6 5 5 2" xfId="13801"/>
    <cellStyle name="Normal 3 6 5 5 2 2" xfId="29424"/>
    <cellStyle name="Normal 3 6 5 5 2 2 2" xfId="59336"/>
    <cellStyle name="Normal 3 6 5 5 2 3" xfId="43715"/>
    <cellStyle name="Normal 3 6 5 5 3" xfId="21946"/>
    <cellStyle name="Normal 3 6 5 5 3 2" xfId="51858"/>
    <cellStyle name="Normal 3 6 5 5 4" xfId="43714"/>
    <cellStyle name="Normal 3 6 5 6" xfId="13802"/>
    <cellStyle name="Normal 3 6 5 6 2" xfId="22842"/>
    <cellStyle name="Normal 3 6 5 6 2 2" xfId="52754"/>
    <cellStyle name="Normal 3 6 5 6 3" xfId="43716"/>
    <cellStyle name="Normal 3 6 5 7" xfId="15364"/>
    <cellStyle name="Normal 3 6 5 7 2" xfId="45276"/>
    <cellStyle name="Normal 3 6 5 8" xfId="30320"/>
    <cellStyle name="Normal 3 6 6" xfId="227"/>
    <cellStyle name="Normal 3 6 6 2" xfId="13803"/>
    <cellStyle name="Normal 3 6 6 2 2" xfId="13804"/>
    <cellStyle name="Normal 3 6 6 2 2 2" xfId="13805"/>
    <cellStyle name="Normal 3 6 6 2 2 2 2" xfId="13806"/>
    <cellStyle name="Normal 3 6 6 2 2 2 2 2" xfId="29427"/>
    <cellStyle name="Normal 3 6 6 2 2 2 2 2 2" xfId="59339"/>
    <cellStyle name="Normal 3 6 6 2 2 2 2 3" xfId="43720"/>
    <cellStyle name="Normal 3 6 6 2 2 2 3" xfId="21949"/>
    <cellStyle name="Normal 3 6 6 2 2 2 3 2" xfId="51861"/>
    <cellStyle name="Normal 3 6 6 2 2 2 4" xfId="43719"/>
    <cellStyle name="Normal 3 6 6 2 2 3" xfId="13807"/>
    <cellStyle name="Normal 3 6 6 2 2 3 2" xfId="29426"/>
    <cellStyle name="Normal 3 6 6 2 2 3 2 2" xfId="59338"/>
    <cellStyle name="Normal 3 6 6 2 2 3 3" xfId="43721"/>
    <cellStyle name="Normal 3 6 6 2 2 4" xfId="21948"/>
    <cellStyle name="Normal 3 6 6 2 2 4 2" xfId="51860"/>
    <cellStyle name="Normal 3 6 6 2 2 5" xfId="43718"/>
    <cellStyle name="Normal 3 6 6 2 3" xfId="13808"/>
    <cellStyle name="Normal 3 6 6 2 3 2" xfId="13809"/>
    <cellStyle name="Normal 3 6 6 2 3 2 2" xfId="29428"/>
    <cellStyle name="Normal 3 6 6 2 3 2 2 2" xfId="59340"/>
    <cellStyle name="Normal 3 6 6 2 3 2 3" xfId="43723"/>
    <cellStyle name="Normal 3 6 6 2 3 3" xfId="21950"/>
    <cellStyle name="Normal 3 6 6 2 3 3 2" xfId="51862"/>
    <cellStyle name="Normal 3 6 6 2 3 4" xfId="43722"/>
    <cellStyle name="Normal 3 6 6 2 4" xfId="13810"/>
    <cellStyle name="Normal 3 6 6 2 4 2" xfId="29425"/>
    <cellStyle name="Normal 3 6 6 2 4 2 2" xfId="59337"/>
    <cellStyle name="Normal 3 6 6 2 4 3" xfId="43724"/>
    <cellStyle name="Normal 3 6 6 2 5" xfId="21947"/>
    <cellStyle name="Normal 3 6 6 2 5 2" xfId="51859"/>
    <cellStyle name="Normal 3 6 6 2 6" xfId="43717"/>
    <cellStyle name="Normal 3 6 6 3" xfId="13811"/>
    <cellStyle name="Normal 3 6 6 3 2" xfId="13812"/>
    <cellStyle name="Normal 3 6 6 3 2 2" xfId="13813"/>
    <cellStyle name="Normal 3 6 6 3 2 2 2" xfId="13814"/>
    <cellStyle name="Normal 3 6 6 3 2 2 2 2" xfId="29431"/>
    <cellStyle name="Normal 3 6 6 3 2 2 2 2 2" xfId="59343"/>
    <cellStyle name="Normal 3 6 6 3 2 2 2 3" xfId="43728"/>
    <cellStyle name="Normal 3 6 6 3 2 2 3" xfId="21953"/>
    <cellStyle name="Normal 3 6 6 3 2 2 3 2" xfId="51865"/>
    <cellStyle name="Normal 3 6 6 3 2 2 4" xfId="43727"/>
    <cellStyle name="Normal 3 6 6 3 2 3" xfId="13815"/>
    <cellStyle name="Normal 3 6 6 3 2 3 2" xfId="29430"/>
    <cellStyle name="Normal 3 6 6 3 2 3 2 2" xfId="59342"/>
    <cellStyle name="Normal 3 6 6 3 2 3 3" xfId="43729"/>
    <cellStyle name="Normal 3 6 6 3 2 4" xfId="21952"/>
    <cellStyle name="Normal 3 6 6 3 2 4 2" xfId="51864"/>
    <cellStyle name="Normal 3 6 6 3 2 5" xfId="43726"/>
    <cellStyle name="Normal 3 6 6 3 3" xfId="13816"/>
    <cellStyle name="Normal 3 6 6 3 3 2" xfId="13817"/>
    <cellStyle name="Normal 3 6 6 3 3 2 2" xfId="29432"/>
    <cellStyle name="Normal 3 6 6 3 3 2 2 2" xfId="59344"/>
    <cellStyle name="Normal 3 6 6 3 3 2 3" xfId="43731"/>
    <cellStyle name="Normal 3 6 6 3 3 3" xfId="21954"/>
    <cellStyle name="Normal 3 6 6 3 3 3 2" xfId="51866"/>
    <cellStyle name="Normal 3 6 6 3 3 4" xfId="43730"/>
    <cellStyle name="Normal 3 6 6 3 4" xfId="13818"/>
    <cellStyle name="Normal 3 6 6 3 4 2" xfId="29429"/>
    <cellStyle name="Normal 3 6 6 3 4 2 2" xfId="59341"/>
    <cellStyle name="Normal 3 6 6 3 4 3" xfId="43732"/>
    <cellStyle name="Normal 3 6 6 3 5" xfId="21951"/>
    <cellStyle name="Normal 3 6 6 3 5 2" xfId="51863"/>
    <cellStyle name="Normal 3 6 6 3 6" xfId="43725"/>
    <cellStyle name="Normal 3 6 6 4" xfId="13819"/>
    <cellStyle name="Normal 3 6 6 4 2" xfId="13820"/>
    <cellStyle name="Normal 3 6 6 4 2 2" xfId="13821"/>
    <cellStyle name="Normal 3 6 6 4 2 2 2" xfId="29434"/>
    <cellStyle name="Normal 3 6 6 4 2 2 2 2" xfId="59346"/>
    <cellStyle name="Normal 3 6 6 4 2 2 3" xfId="43735"/>
    <cellStyle name="Normal 3 6 6 4 2 3" xfId="21956"/>
    <cellStyle name="Normal 3 6 6 4 2 3 2" xfId="51868"/>
    <cellStyle name="Normal 3 6 6 4 2 4" xfId="43734"/>
    <cellStyle name="Normal 3 6 6 4 3" xfId="13822"/>
    <cellStyle name="Normal 3 6 6 4 3 2" xfId="29433"/>
    <cellStyle name="Normal 3 6 6 4 3 2 2" xfId="59345"/>
    <cellStyle name="Normal 3 6 6 4 3 3" xfId="43736"/>
    <cellStyle name="Normal 3 6 6 4 4" xfId="21955"/>
    <cellStyle name="Normal 3 6 6 4 4 2" xfId="51867"/>
    <cellStyle name="Normal 3 6 6 4 5" xfId="43733"/>
    <cellStyle name="Normal 3 6 6 5" xfId="13823"/>
    <cellStyle name="Normal 3 6 6 5 2" xfId="13824"/>
    <cellStyle name="Normal 3 6 6 5 2 2" xfId="29435"/>
    <cellStyle name="Normal 3 6 6 5 2 2 2" xfId="59347"/>
    <cellStyle name="Normal 3 6 6 5 2 3" xfId="43738"/>
    <cellStyle name="Normal 3 6 6 5 3" xfId="21957"/>
    <cellStyle name="Normal 3 6 6 5 3 2" xfId="51869"/>
    <cellStyle name="Normal 3 6 6 5 4" xfId="43737"/>
    <cellStyle name="Normal 3 6 6 6" xfId="13825"/>
    <cellStyle name="Normal 3 6 6 6 2" xfId="22691"/>
    <cellStyle name="Normal 3 6 6 6 2 2" xfId="52603"/>
    <cellStyle name="Normal 3 6 6 6 3" xfId="43739"/>
    <cellStyle name="Normal 3 6 6 7" xfId="15213"/>
    <cellStyle name="Normal 3 6 6 7 2" xfId="45125"/>
    <cellStyle name="Normal 3 6 6 8" xfId="30169"/>
    <cellStyle name="Normal 3 6 7" xfId="504"/>
    <cellStyle name="Normal 3 6 7 2" xfId="13826"/>
    <cellStyle name="Normal 3 6 7 2 2" xfId="13827"/>
    <cellStyle name="Normal 3 6 7 2 2 2" xfId="13828"/>
    <cellStyle name="Normal 3 6 7 2 2 2 2" xfId="13829"/>
    <cellStyle name="Normal 3 6 7 2 2 2 2 2" xfId="29438"/>
    <cellStyle name="Normal 3 6 7 2 2 2 2 2 2" xfId="59350"/>
    <cellStyle name="Normal 3 6 7 2 2 2 2 3" xfId="43743"/>
    <cellStyle name="Normal 3 6 7 2 2 2 3" xfId="21960"/>
    <cellStyle name="Normal 3 6 7 2 2 2 3 2" xfId="51872"/>
    <cellStyle name="Normal 3 6 7 2 2 2 4" xfId="43742"/>
    <cellStyle name="Normal 3 6 7 2 2 3" xfId="13830"/>
    <cellStyle name="Normal 3 6 7 2 2 3 2" xfId="29437"/>
    <cellStyle name="Normal 3 6 7 2 2 3 2 2" xfId="59349"/>
    <cellStyle name="Normal 3 6 7 2 2 3 3" xfId="43744"/>
    <cellStyle name="Normal 3 6 7 2 2 4" xfId="21959"/>
    <cellStyle name="Normal 3 6 7 2 2 4 2" xfId="51871"/>
    <cellStyle name="Normal 3 6 7 2 2 5" xfId="43741"/>
    <cellStyle name="Normal 3 6 7 2 3" xfId="13831"/>
    <cellStyle name="Normal 3 6 7 2 3 2" xfId="13832"/>
    <cellStyle name="Normal 3 6 7 2 3 2 2" xfId="29439"/>
    <cellStyle name="Normal 3 6 7 2 3 2 2 2" xfId="59351"/>
    <cellStyle name="Normal 3 6 7 2 3 2 3" xfId="43746"/>
    <cellStyle name="Normal 3 6 7 2 3 3" xfId="21961"/>
    <cellStyle name="Normal 3 6 7 2 3 3 2" xfId="51873"/>
    <cellStyle name="Normal 3 6 7 2 3 4" xfId="43745"/>
    <cellStyle name="Normal 3 6 7 2 4" xfId="13833"/>
    <cellStyle name="Normal 3 6 7 2 4 2" xfId="29436"/>
    <cellStyle name="Normal 3 6 7 2 4 2 2" xfId="59348"/>
    <cellStyle name="Normal 3 6 7 2 4 3" xfId="43747"/>
    <cellStyle name="Normal 3 6 7 2 5" xfId="21958"/>
    <cellStyle name="Normal 3 6 7 2 5 2" xfId="51870"/>
    <cellStyle name="Normal 3 6 7 2 6" xfId="43740"/>
    <cellStyle name="Normal 3 6 7 3" xfId="13834"/>
    <cellStyle name="Normal 3 6 7 3 2" xfId="13835"/>
    <cellStyle name="Normal 3 6 7 3 2 2" xfId="13836"/>
    <cellStyle name="Normal 3 6 7 3 2 2 2" xfId="29441"/>
    <cellStyle name="Normal 3 6 7 3 2 2 2 2" xfId="59353"/>
    <cellStyle name="Normal 3 6 7 3 2 2 3" xfId="43750"/>
    <cellStyle name="Normal 3 6 7 3 2 3" xfId="21963"/>
    <cellStyle name="Normal 3 6 7 3 2 3 2" xfId="51875"/>
    <cellStyle name="Normal 3 6 7 3 2 4" xfId="43749"/>
    <cellStyle name="Normal 3 6 7 3 3" xfId="13837"/>
    <cellStyle name="Normal 3 6 7 3 3 2" xfId="29440"/>
    <cellStyle name="Normal 3 6 7 3 3 2 2" xfId="59352"/>
    <cellStyle name="Normal 3 6 7 3 3 3" xfId="43751"/>
    <cellStyle name="Normal 3 6 7 3 4" xfId="21962"/>
    <cellStyle name="Normal 3 6 7 3 4 2" xfId="51874"/>
    <cellStyle name="Normal 3 6 7 3 5" xfId="43748"/>
    <cellStyle name="Normal 3 6 7 4" xfId="13838"/>
    <cellStyle name="Normal 3 6 7 4 2" xfId="13839"/>
    <cellStyle name="Normal 3 6 7 4 2 2" xfId="29442"/>
    <cellStyle name="Normal 3 6 7 4 2 2 2" xfId="59354"/>
    <cellStyle name="Normal 3 6 7 4 2 3" xfId="43753"/>
    <cellStyle name="Normal 3 6 7 4 3" xfId="21964"/>
    <cellStyle name="Normal 3 6 7 4 3 2" xfId="51876"/>
    <cellStyle name="Normal 3 6 7 4 4" xfId="43752"/>
    <cellStyle name="Normal 3 6 7 5" xfId="13840"/>
    <cellStyle name="Normal 3 6 7 5 2" xfId="22967"/>
    <cellStyle name="Normal 3 6 7 5 2 2" xfId="52879"/>
    <cellStyle name="Normal 3 6 7 5 3" xfId="43754"/>
    <cellStyle name="Normal 3 6 7 6" xfId="15489"/>
    <cellStyle name="Normal 3 6 7 6 2" xfId="45401"/>
    <cellStyle name="Normal 3 6 7 7" xfId="30445"/>
    <cellStyle name="Normal 3 6 8" xfId="629"/>
    <cellStyle name="Normal 3 6 8 2" xfId="13841"/>
    <cellStyle name="Normal 3 6 8 2 2" xfId="13842"/>
    <cellStyle name="Normal 3 6 8 2 2 2" xfId="13843"/>
    <cellStyle name="Normal 3 6 8 2 2 2 2" xfId="13844"/>
    <cellStyle name="Normal 3 6 8 2 2 2 2 2" xfId="29445"/>
    <cellStyle name="Normal 3 6 8 2 2 2 2 2 2" xfId="59357"/>
    <cellStyle name="Normal 3 6 8 2 2 2 2 3" xfId="43758"/>
    <cellStyle name="Normal 3 6 8 2 2 2 3" xfId="21967"/>
    <cellStyle name="Normal 3 6 8 2 2 2 3 2" xfId="51879"/>
    <cellStyle name="Normal 3 6 8 2 2 2 4" xfId="43757"/>
    <cellStyle name="Normal 3 6 8 2 2 3" xfId="13845"/>
    <cellStyle name="Normal 3 6 8 2 2 3 2" xfId="29444"/>
    <cellStyle name="Normal 3 6 8 2 2 3 2 2" xfId="59356"/>
    <cellStyle name="Normal 3 6 8 2 2 3 3" xfId="43759"/>
    <cellStyle name="Normal 3 6 8 2 2 4" xfId="21966"/>
    <cellStyle name="Normal 3 6 8 2 2 4 2" xfId="51878"/>
    <cellStyle name="Normal 3 6 8 2 2 5" xfId="43756"/>
    <cellStyle name="Normal 3 6 8 2 3" xfId="13846"/>
    <cellStyle name="Normal 3 6 8 2 3 2" xfId="13847"/>
    <cellStyle name="Normal 3 6 8 2 3 2 2" xfId="29446"/>
    <cellStyle name="Normal 3 6 8 2 3 2 2 2" xfId="59358"/>
    <cellStyle name="Normal 3 6 8 2 3 2 3" xfId="43761"/>
    <cellStyle name="Normal 3 6 8 2 3 3" xfId="21968"/>
    <cellStyle name="Normal 3 6 8 2 3 3 2" xfId="51880"/>
    <cellStyle name="Normal 3 6 8 2 3 4" xfId="43760"/>
    <cellStyle name="Normal 3 6 8 2 4" xfId="13848"/>
    <cellStyle name="Normal 3 6 8 2 4 2" xfId="29443"/>
    <cellStyle name="Normal 3 6 8 2 4 2 2" xfId="59355"/>
    <cellStyle name="Normal 3 6 8 2 4 3" xfId="43762"/>
    <cellStyle name="Normal 3 6 8 2 5" xfId="21965"/>
    <cellStyle name="Normal 3 6 8 2 5 2" xfId="51877"/>
    <cellStyle name="Normal 3 6 8 2 6" xfId="43755"/>
    <cellStyle name="Normal 3 6 8 3" xfId="13849"/>
    <cellStyle name="Normal 3 6 8 3 2" xfId="13850"/>
    <cellStyle name="Normal 3 6 8 3 2 2" xfId="13851"/>
    <cellStyle name="Normal 3 6 8 3 2 2 2" xfId="29448"/>
    <cellStyle name="Normal 3 6 8 3 2 2 2 2" xfId="59360"/>
    <cellStyle name="Normal 3 6 8 3 2 2 3" xfId="43765"/>
    <cellStyle name="Normal 3 6 8 3 2 3" xfId="21970"/>
    <cellStyle name="Normal 3 6 8 3 2 3 2" xfId="51882"/>
    <cellStyle name="Normal 3 6 8 3 2 4" xfId="43764"/>
    <cellStyle name="Normal 3 6 8 3 3" xfId="13852"/>
    <cellStyle name="Normal 3 6 8 3 3 2" xfId="29447"/>
    <cellStyle name="Normal 3 6 8 3 3 2 2" xfId="59359"/>
    <cellStyle name="Normal 3 6 8 3 3 3" xfId="43766"/>
    <cellStyle name="Normal 3 6 8 3 4" xfId="21969"/>
    <cellStyle name="Normal 3 6 8 3 4 2" xfId="51881"/>
    <cellStyle name="Normal 3 6 8 3 5" xfId="43763"/>
    <cellStyle name="Normal 3 6 8 4" xfId="13853"/>
    <cellStyle name="Normal 3 6 8 4 2" xfId="13854"/>
    <cellStyle name="Normal 3 6 8 4 2 2" xfId="29449"/>
    <cellStyle name="Normal 3 6 8 4 2 2 2" xfId="59361"/>
    <cellStyle name="Normal 3 6 8 4 2 3" xfId="43768"/>
    <cellStyle name="Normal 3 6 8 4 3" xfId="21971"/>
    <cellStyle name="Normal 3 6 8 4 3 2" xfId="51883"/>
    <cellStyle name="Normal 3 6 8 4 4" xfId="43767"/>
    <cellStyle name="Normal 3 6 8 5" xfId="13855"/>
    <cellStyle name="Normal 3 6 8 5 2" xfId="23092"/>
    <cellStyle name="Normal 3 6 8 5 2 2" xfId="53004"/>
    <cellStyle name="Normal 3 6 8 5 3" xfId="43769"/>
    <cellStyle name="Normal 3 6 8 6" xfId="15614"/>
    <cellStyle name="Normal 3 6 8 6 2" xfId="45526"/>
    <cellStyle name="Normal 3 6 8 7" xfId="30570"/>
    <cellStyle name="Normal 3 6 9" xfId="13856"/>
    <cellStyle name="Normal 3 6 9 2" xfId="13857"/>
    <cellStyle name="Normal 3 6 9 2 2" xfId="13858"/>
    <cellStyle name="Normal 3 6 9 2 2 2" xfId="13859"/>
    <cellStyle name="Normal 3 6 9 2 2 2 2" xfId="13860"/>
    <cellStyle name="Normal 3 6 9 2 2 2 2 2" xfId="29453"/>
    <cellStyle name="Normal 3 6 9 2 2 2 2 2 2" xfId="59365"/>
    <cellStyle name="Normal 3 6 9 2 2 2 2 3" xfId="43774"/>
    <cellStyle name="Normal 3 6 9 2 2 2 3" xfId="21975"/>
    <cellStyle name="Normal 3 6 9 2 2 2 3 2" xfId="51887"/>
    <cellStyle name="Normal 3 6 9 2 2 2 4" xfId="43773"/>
    <cellStyle name="Normal 3 6 9 2 2 3" xfId="13861"/>
    <cellStyle name="Normal 3 6 9 2 2 3 2" xfId="29452"/>
    <cellStyle name="Normal 3 6 9 2 2 3 2 2" xfId="59364"/>
    <cellStyle name="Normal 3 6 9 2 2 3 3" xfId="43775"/>
    <cellStyle name="Normal 3 6 9 2 2 4" xfId="21974"/>
    <cellStyle name="Normal 3 6 9 2 2 4 2" xfId="51886"/>
    <cellStyle name="Normal 3 6 9 2 2 5" xfId="43772"/>
    <cellStyle name="Normal 3 6 9 2 3" xfId="13862"/>
    <cellStyle name="Normal 3 6 9 2 3 2" xfId="13863"/>
    <cellStyle name="Normal 3 6 9 2 3 2 2" xfId="29454"/>
    <cellStyle name="Normal 3 6 9 2 3 2 2 2" xfId="59366"/>
    <cellStyle name="Normal 3 6 9 2 3 2 3" xfId="43777"/>
    <cellStyle name="Normal 3 6 9 2 3 3" xfId="21976"/>
    <cellStyle name="Normal 3 6 9 2 3 3 2" xfId="51888"/>
    <cellStyle name="Normal 3 6 9 2 3 4" xfId="43776"/>
    <cellStyle name="Normal 3 6 9 2 4" xfId="13864"/>
    <cellStyle name="Normal 3 6 9 2 4 2" xfId="29451"/>
    <cellStyle name="Normal 3 6 9 2 4 2 2" xfId="59363"/>
    <cellStyle name="Normal 3 6 9 2 4 3" xfId="43778"/>
    <cellStyle name="Normal 3 6 9 2 5" xfId="21973"/>
    <cellStyle name="Normal 3 6 9 2 5 2" xfId="51885"/>
    <cellStyle name="Normal 3 6 9 2 6" xfId="43771"/>
    <cellStyle name="Normal 3 6 9 3" xfId="13865"/>
    <cellStyle name="Normal 3 6 9 3 2" xfId="13866"/>
    <cellStyle name="Normal 3 6 9 3 2 2" xfId="13867"/>
    <cellStyle name="Normal 3 6 9 3 2 2 2" xfId="29456"/>
    <cellStyle name="Normal 3 6 9 3 2 2 2 2" xfId="59368"/>
    <cellStyle name="Normal 3 6 9 3 2 2 3" xfId="43781"/>
    <cellStyle name="Normal 3 6 9 3 2 3" xfId="21978"/>
    <cellStyle name="Normal 3 6 9 3 2 3 2" xfId="51890"/>
    <cellStyle name="Normal 3 6 9 3 2 4" xfId="43780"/>
    <cellStyle name="Normal 3 6 9 3 3" xfId="13868"/>
    <cellStyle name="Normal 3 6 9 3 3 2" xfId="29455"/>
    <cellStyle name="Normal 3 6 9 3 3 2 2" xfId="59367"/>
    <cellStyle name="Normal 3 6 9 3 3 3" xfId="43782"/>
    <cellStyle name="Normal 3 6 9 3 4" xfId="21977"/>
    <cellStyle name="Normal 3 6 9 3 4 2" xfId="51889"/>
    <cellStyle name="Normal 3 6 9 3 5" xfId="43779"/>
    <cellStyle name="Normal 3 6 9 4" xfId="13869"/>
    <cellStyle name="Normal 3 6 9 4 2" xfId="13870"/>
    <cellStyle name="Normal 3 6 9 4 2 2" xfId="29457"/>
    <cellStyle name="Normal 3 6 9 4 2 2 2" xfId="59369"/>
    <cellStyle name="Normal 3 6 9 4 2 3" xfId="43784"/>
    <cellStyle name="Normal 3 6 9 4 3" xfId="21979"/>
    <cellStyle name="Normal 3 6 9 4 3 2" xfId="51891"/>
    <cellStyle name="Normal 3 6 9 4 4" xfId="43783"/>
    <cellStyle name="Normal 3 6 9 5" xfId="13871"/>
    <cellStyle name="Normal 3 6 9 5 2" xfId="29450"/>
    <cellStyle name="Normal 3 6 9 5 2 2" xfId="59362"/>
    <cellStyle name="Normal 3 6 9 5 3" xfId="43785"/>
    <cellStyle name="Normal 3 6 9 6" xfId="21972"/>
    <cellStyle name="Normal 3 6 9 6 2" xfId="51884"/>
    <cellStyle name="Normal 3 6 9 7" xfId="43770"/>
    <cellStyle name="Normal 3 7" xfId="83"/>
    <cellStyle name="Normal 3 7 10" xfId="13872"/>
    <cellStyle name="Normal 3 7 10 2" xfId="13873"/>
    <cellStyle name="Normal 3 7 10 2 2" xfId="13874"/>
    <cellStyle name="Normal 3 7 10 2 2 2" xfId="13875"/>
    <cellStyle name="Normal 3 7 10 2 2 2 2" xfId="29460"/>
    <cellStyle name="Normal 3 7 10 2 2 2 2 2" xfId="59372"/>
    <cellStyle name="Normal 3 7 10 2 2 2 3" xfId="43789"/>
    <cellStyle name="Normal 3 7 10 2 2 3" xfId="21982"/>
    <cellStyle name="Normal 3 7 10 2 2 3 2" xfId="51894"/>
    <cellStyle name="Normal 3 7 10 2 2 4" xfId="43788"/>
    <cellStyle name="Normal 3 7 10 2 3" xfId="13876"/>
    <cellStyle name="Normal 3 7 10 2 3 2" xfId="29459"/>
    <cellStyle name="Normal 3 7 10 2 3 2 2" xfId="59371"/>
    <cellStyle name="Normal 3 7 10 2 3 3" xfId="43790"/>
    <cellStyle name="Normal 3 7 10 2 4" xfId="21981"/>
    <cellStyle name="Normal 3 7 10 2 4 2" xfId="51893"/>
    <cellStyle name="Normal 3 7 10 2 5" xfId="43787"/>
    <cellStyle name="Normal 3 7 10 3" xfId="13877"/>
    <cellStyle name="Normal 3 7 10 3 2" xfId="13878"/>
    <cellStyle name="Normal 3 7 10 3 2 2" xfId="29461"/>
    <cellStyle name="Normal 3 7 10 3 2 2 2" xfId="59373"/>
    <cellStyle name="Normal 3 7 10 3 2 3" xfId="43792"/>
    <cellStyle name="Normal 3 7 10 3 3" xfId="21983"/>
    <cellStyle name="Normal 3 7 10 3 3 2" xfId="51895"/>
    <cellStyle name="Normal 3 7 10 3 4" xfId="43791"/>
    <cellStyle name="Normal 3 7 10 4" xfId="13879"/>
    <cellStyle name="Normal 3 7 10 4 2" xfId="29458"/>
    <cellStyle name="Normal 3 7 10 4 2 2" xfId="59370"/>
    <cellStyle name="Normal 3 7 10 4 3" xfId="43793"/>
    <cellStyle name="Normal 3 7 10 5" xfId="21980"/>
    <cellStyle name="Normal 3 7 10 5 2" xfId="51892"/>
    <cellStyle name="Normal 3 7 10 6" xfId="43786"/>
    <cellStyle name="Normal 3 7 11" xfId="13880"/>
    <cellStyle name="Normal 3 7 11 2" xfId="13881"/>
    <cellStyle name="Normal 3 7 11 2 2" xfId="13882"/>
    <cellStyle name="Normal 3 7 11 2 2 2" xfId="29463"/>
    <cellStyle name="Normal 3 7 11 2 2 2 2" xfId="59375"/>
    <cellStyle name="Normal 3 7 11 2 2 3" xfId="43796"/>
    <cellStyle name="Normal 3 7 11 2 3" xfId="21985"/>
    <cellStyle name="Normal 3 7 11 2 3 2" xfId="51897"/>
    <cellStyle name="Normal 3 7 11 2 4" xfId="43795"/>
    <cellStyle name="Normal 3 7 11 3" xfId="13883"/>
    <cellStyle name="Normal 3 7 11 3 2" xfId="29462"/>
    <cellStyle name="Normal 3 7 11 3 2 2" xfId="59374"/>
    <cellStyle name="Normal 3 7 11 3 3" xfId="43797"/>
    <cellStyle name="Normal 3 7 11 4" xfId="21984"/>
    <cellStyle name="Normal 3 7 11 4 2" xfId="51896"/>
    <cellStyle name="Normal 3 7 11 5" xfId="43794"/>
    <cellStyle name="Normal 3 7 12" xfId="13884"/>
    <cellStyle name="Normal 3 7 12 2" xfId="13885"/>
    <cellStyle name="Normal 3 7 12 2 2" xfId="29464"/>
    <cellStyle name="Normal 3 7 12 2 2 2" xfId="59376"/>
    <cellStyle name="Normal 3 7 12 2 3" xfId="43799"/>
    <cellStyle name="Normal 3 7 12 3" xfId="21986"/>
    <cellStyle name="Normal 3 7 12 3 2" xfId="51898"/>
    <cellStyle name="Normal 3 7 12 4" xfId="43798"/>
    <cellStyle name="Normal 3 7 13" xfId="13886"/>
    <cellStyle name="Normal 3 7 13 2" xfId="22573"/>
    <cellStyle name="Normal 3 7 13 2 2" xfId="52485"/>
    <cellStyle name="Normal 3 7 13 3" xfId="43800"/>
    <cellStyle name="Normal 3 7 14" xfId="15095"/>
    <cellStyle name="Normal 3 7 14 2" xfId="45007"/>
    <cellStyle name="Normal 3 7 15" xfId="30051"/>
    <cellStyle name="Normal 3 7 16" xfId="59986"/>
    <cellStyle name="Normal 3 7 2" xfId="168"/>
    <cellStyle name="Normal 3 7 2 10" xfId="13887"/>
    <cellStyle name="Normal 3 7 2 10 2" xfId="13888"/>
    <cellStyle name="Normal 3 7 2 10 2 2" xfId="29465"/>
    <cellStyle name="Normal 3 7 2 10 2 2 2" xfId="59377"/>
    <cellStyle name="Normal 3 7 2 10 2 3" xfId="43802"/>
    <cellStyle name="Normal 3 7 2 10 3" xfId="21987"/>
    <cellStyle name="Normal 3 7 2 10 3 2" xfId="51899"/>
    <cellStyle name="Normal 3 7 2 10 4" xfId="43801"/>
    <cellStyle name="Normal 3 7 2 11" xfId="13889"/>
    <cellStyle name="Normal 3 7 2 11 2" xfId="22632"/>
    <cellStyle name="Normal 3 7 2 11 2 2" xfId="52544"/>
    <cellStyle name="Normal 3 7 2 11 3" xfId="43803"/>
    <cellStyle name="Normal 3 7 2 12" xfId="15154"/>
    <cellStyle name="Normal 3 7 2 12 2" xfId="45066"/>
    <cellStyle name="Normal 3 7 2 13" xfId="30110"/>
    <cellStyle name="Normal 3 7 2 14" xfId="60025"/>
    <cellStyle name="Normal 3 7 2 2" xfId="420"/>
    <cellStyle name="Normal 3 7 2 2 2" xfId="13890"/>
    <cellStyle name="Normal 3 7 2 2 2 2" xfId="13891"/>
    <cellStyle name="Normal 3 7 2 2 2 2 2" xfId="13892"/>
    <cellStyle name="Normal 3 7 2 2 2 2 2 2" xfId="13893"/>
    <cellStyle name="Normal 3 7 2 2 2 2 2 2 2" xfId="29468"/>
    <cellStyle name="Normal 3 7 2 2 2 2 2 2 2 2" xfId="59380"/>
    <cellStyle name="Normal 3 7 2 2 2 2 2 2 3" xfId="43807"/>
    <cellStyle name="Normal 3 7 2 2 2 2 2 3" xfId="21990"/>
    <cellStyle name="Normal 3 7 2 2 2 2 2 3 2" xfId="51902"/>
    <cellStyle name="Normal 3 7 2 2 2 2 2 4" xfId="43806"/>
    <cellStyle name="Normal 3 7 2 2 2 2 3" xfId="13894"/>
    <cellStyle name="Normal 3 7 2 2 2 2 3 2" xfId="29467"/>
    <cellStyle name="Normal 3 7 2 2 2 2 3 2 2" xfId="59379"/>
    <cellStyle name="Normal 3 7 2 2 2 2 3 3" xfId="43808"/>
    <cellStyle name="Normal 3 7 2 2 2 2 4" xfId="21989"/>
    <cellStyle name="Normal 3 7 2 2 2 2 4 2" xfId="51901"/>
    <cellStyle name="Normal 3 7 2 2 2 2 5" xfId="43805"/>
    <cellStyle name="Normal 3 7 2 2 2 3" xfId="13895"/>
    <cellStyle name="Normal 3 7 2 2 2 3 2" xfId="13896"/>
    <cellStyle name="Normal 3 7 2 2 2 3 2 2" xfId="29469"/>
    <cellStyle name="Normal 3 7 2 2 2 3 2 2 2" xfId="59381"/>
    <cellStyle name="Normal 3 7 2 2 2 3 2 3" xfId="43810"/>
    <cellStyle name="Normal 3 7 2 2 2 3 3" xfId="21991"/>
    <cellStyle name="Normal 3 7 2 2 2 3 3 2" xfId="51903"/>
    <cellStyle name="Normal 3 7 2 2 2 3 4" xfId="43809"/>
    <cellStyle name="Normal 3 7 2 2 2 4" xfId="13897"/>
    <cellStyle name="Normal 3 7 2 2 2 4 2" xfId="29466"/>
    <cellStyle name="Normal 3 7 2 2 2 4 2 2" xfId="59378"/>
    <cellStyle name="Normal 3 7 2 2 2 4 3" xfId="43811"/>
    <cellStyle name="Normal 3 7 2 2 2 5" xfId="21988"/>
    <cellStyle name="Normal 3 7 2 2 2 5 2" xfId="51900"/>
    <cellStyle name="Normal 3 7 2 2 2 6" xfId="43804"/>
    <cellStyle name="Normal 3 7 2 2 3" xfId="13898"/>
    <cellStyle name="Normal 3 7 2 2 3 2" xfId="13899"/>
    <cellStyle name="Normal 3 7 2 2 3 2 2" xfId="13900"/>
    <cellStyle name="Normal 3 7 2 2 3 2 2 2" xfId="13901"/>
    <cellStyle name="Normal 3 7 2 2 3 2 2 2 2" xfId="29472"/>
    <cellStyle name="Normal 3 7 2 2 3 2 2 2 2 2" xfId="59384"/>
    <cellStyle name="Normal 3 7 2 2 3 2 2 2 3" xfId="43815"/>
    <cellStyle name="Normal 3 7 2 2 3 2 2 3" xfId="21994"/>
    <cellStyle name="Normal 3 7 2 2 3 2 2 3 2" xfId="51906"/>
    <cellStyle name="Normal 3 7 2 2 3 2 2 4" xfId="43814"/>
    <cellStyle name="Normal 3 7 2 2 3 2 3" xfId="13902"/>
    <cellStyle name="Normal 3 7 2 2 3 2 3 2" xfId="29471"/>
    <cellStyle name="Normal 3 7 2 2 3 2 3 2 2" xfId="59383"/>
    <cellStyle name="Normal 3 7 2 2 3 2 3 3" xfId="43816"/>
    <cellStyle name="Normal 3 7 2 2 3 2 4" xfId="21993"/>
    <cellStyle name="Normal 3 7 2 2 3 2 4 2" xfId="51905"/>
    <cellStyle name="Normal 3 7 2 2 3 2 5" xfId="43813"/>
    <cellStyle name="Normal 3 7 2 2 3 3" xfId="13903"/>
    <cellStyle name="Normal 3 7 2 2 3 3 2" xfId="13904"/>
    <cellStyle name="Normal 3 7 2 2 3 3 2 2" xfId="29473"/>
    <cellStyle name="Normal 3 7 2 2 3 3 2 2 2" xfId="59385"/>
    <cellStyle name="Normal 3 7 2 2 3 3 2 3" xfId="43818"/>
    <cellStyle name="Normal 3 7 2 2 3 3 3" xfId="21995"/>
    <cellStyle name="Normal 3 7 2 2 3 3 3 2" xfId="51907"/>
    <cellStyle name="Normal 3 7 2 2 3 3 4" xfId="43817"/>
    <cellStyle name="Normal 3 7 2 2 3 4" xfId="13905"/>
    <cellStyle name="Normal 3 7 2 2 3 4 2" xfId="29470"/>
    <cellStyle name="Normal 3 7 2 2 3 4 2 2" xfId="59382"/>
    <cellStyle name="Normal 3 7 2 2 3 4 3" xfId="43819"/>
    <cellStyle name="Normal 3 7 2 2 3 5" xfId="21992"/>
    <cellStyle name="Normal 3 7 2 2 3 5 2" xfId="51904"/>
    <cellStyle name="Normal 3 7 2 2 3 6" xfId="43812"/>
    <cellStyle name="Normal 3 7 2 2 4" xfId="13906"/>
    <cellStyle name="Normal 3 7 2 2 4 2" xfId="13907"/>
    <cellStyle name="Normal 3 7 2 2 4 2 2" xfId="13908"/>
    <cellStyle name="Normal 3 7 2 2 4 2 2 2" xfId="29475"/>
    <cellStyle name="Normal 3 7 2 2 4 2 2 2 2" xfId="59387"/>
    <cellStyle name="Normal 3 7 2 2 4 2 2 3" xfId="43822"/>
    <cellStyle name="Normal 3 7 2 2 4 2 3" xfId="21997"/>
    <cellStyle name="Normal 3 7 2 2 4 2 3 2" xfId="51909"/>
    <cellStyle name="Normal 3 7 2 2 4 2 4" xfId="43821"/>
    <cellStyle name="Normal 3 7 2 2 4 3" xfId="13909"/>
    <cellStyle name="Normal 3 7 2 2 4 3 2" xfId="29474"/>
    <cellStyle name="Normal 3 7 2 2 4 3 2 2" xfId="59386"/>
    <cellStyle name="Normal 3 7 2 2 4 3 3" xfId="43823"/>
    <cellStyle name="Normal 3 7 2 2 4 4" xfId="21996"/>
    <cellStyle name="Normal 3 7 2 2 4 4 2" xfId="51908"/>
    <cellStyle name="Normal 3 7 2 2 4 5" xfId="43820"/>
    <cellStyle name="Normal 3 7 2 2 5" xfId="13910"/>
    <cellStyle name="Normal 3 7 2 2 5 2" xfId="13911"/>
    <cellStyle name="Normal 3 7 2 2 5 2 2" xfId="29476"/>
    <cellStyle name="Normal 3 7 2 2 5 2 2 2" xfId="59388"/>
    <cellStyle name="Normal 3 7 2 2 5 2 3" xfId="43825"/>
    <cellStyle name="Normal 3 7 2 2 5 3" xfId="21998"/>
    <cellStyle name="Normal 3 7 2 2 5 3 2" xfId="51910"/>
    <cellStyle name="Normal 3 7 2 2 5 4" xfId="43824"/>
    <cellStyle name="Normal 3 7 2 2 6" xfId="13912"/>
    <cellStyle name="Normal 3 7 2 2 6 2" xfId="22883"/>
    <cellStyle name="Normal 3 7 2 2 6 2 2" xfId="52795"/>
    <cellStyle name="Normal 3 7 2 2 6 3" xfId="43826"/>
    <cellStyle name="Normal 3 7 2 2 7" xfId="15405"/>
    <cellStyle name="Normal 3 7 2 2 7 2" xfId="45317"/>
    <cellStyle name="Normal 3 7 2 2 8" xfId="30361"/>
    <cellStyle name="Normal 3 7 2 3" xfId="299"/>
    <cellStyle name="Normal 3 7 2 3 2" xfId="13913"/>
    <cellStyle name="Normal 3 7 2 3 2 2" xfId="13914"/>
    <cellStyle name="Normal 3 7 2 3 2 2 2" xfId="13915"/>
    <cellStyle name="Normal 3 7 2 3 2 2 2 2" xfId="13916"/>
    <cellStyle name="Normal 3 7 2 3 2 2 2 2 2" xfId="29479"/>
    <cellStyle name="Normal 3 7 2 3 2 2 2 2 2 2" xfId="59391"/>
    <cellStyle name="Normal 3 7 2 3 2 2 2 2 3" xfId="43830"/>
    <cellStyle name="Normal 3 7 2 3 2 2 2 3" xfId="22001"/>
    <cellStyle name="Normal 3 7 2 3 2 2 2 3 2" xfId="51913"/>
    <cellStyle name="Normal 3 7 2 3 2 2 2 4" xfId="43829"/>
    <cellStyle name="Normal 3 7 2 3 2 2 3" xfId="13917"/>
    <cellStyle name="Normal 3 7 2 3 2 2 3 2" xfId="29478"/>
    <cellStyle name="Normal 3 7 2 3 2 2 3 2 2" xfId="59390"/>
    <cellStyle name="Normal 3 7 2 3 2 2 3 3" xfId="43831"/>
    <cellStyle name="Normal 3 7 2 3 2 2 4" xfId="22000"/>
    <cellStyle name="Normal 3 7 2 3 2 2 4 2" xfId="51912"/>
    <cellStyle name="Normal 3 7 2 3 2 2 5" xfId="43828"/>
    <cellStyle name="Normal 3 7 2 3 2 3" xfId="13918"/>
    <cellStyle name="Normal 3 7 2 3 2 3 2" xfId="13919"/>
    <cellStyle name="Normal 3 7 2 3 2 3 2 2" xfId="29480"/>
    <cellStyle name="Normal 3 7 2 3 2 3 2 2 2" xfId="59392"/>
    <cellStyle name="Normal 3 7 2 3 2 3 2 3" xfId="43833"/>
    <cellStyle name="Normal 3 7 2 3 2 3 3" xfId="22002"/>
    <cellStyle name="Normal 3 7 2 3 2 3 3 2" xfId="51914"/>
    <cellStyle name="Normal 3 7 2 3 2 3 4" xfId="43832"/>
    <cellStyle name="Normal 3 7 2 3 2 4" xfId="13920"/>
    <cellStyle name="Normal 3 7 2 3 2 4 2" xfId="29477"/>
    <cellStyle name="Normal 3 7 2 3 2 4 2 2" xfId="59389"/>
    <cellStyle name="Normal 3 7 2 3 2 4 3" xfId="43834"/>
    <cellStyle name="Normal 3 7 2 3 2 5" xfId="21999"/>
    <cellStyle name="Normal 3 7 2 3 2 5 2" xfId="51911"/>
    <cellStyle name="Normal 3 7 2 3 2 6" xfId="43827"/>
    <cellStyle name="Normal 3 7 2 3 3" xfId="13921"/>
    <cellStyle name="Normal 3 7 2 3 3 2" xfId="13922"/>
    <cellStyle name="Normal 3 7 2 3 3 2 2" xfId="13923"/>
    <cellStyle name="Normal 3 7 2 3 3 2 2 2" xfId="13924"/>
    <cellStyle name="Normal 3 7 2 3 3 2 2 2 2" xfId="29483"/>
    <cellStyle name="Normal 3 7 2 3 3 2 2 2 2 2" xfId="59395"/>
    <cellStyle name="Normal 3 7 2 3 3 2 2 2 3" xfId="43838"/>
    <cellStyle name="Normal 3 7 2 3 3 2 2 3" xfId="22005"/>
    <cellStyle name="Normal 3 7 2 3 3 2 2 3 2" xfId="51917"/>
    <cellStyle name="Normal 3 7 2 3 3 2 2 4" xfId="43837"/>
    <cellStyle name="Normal 3 7 2 3 3 2 3" xfId="13925"/>
    <cellStyle name="Normal 3 7 2 3 3 2 3 2" xfId="29482"/>
    <cellStyle name="Normal 3 7 2 3 3 2 3 2 2" xfId="59394"/>
    <cellStyle name="Normal 3 7 2 3 3 2 3 3" xfId="43839"/>
    <cellStyle name="Normal 3 7 2 3 3 2 4" xfId="22004"/>
    <cellStyle name="Normal 3 7 2 3 3 2 4 2" xfId="51916"/>
    <cellStyle name="Normal 3 7 2 3 3 2 5" xfId="43836"/>
    <cellStyle name="Normal 3 7 2 3 3 3" xfId="13926"/>
    <cellStyle name="Normal 3 7 2 3 3 3 2" xfId="13927"/>
    <cellStyle name="Normal 3 7 2 3 3 3 2 2" xfId="29484"/>
    <cellStyle name="Normal 3 7 2 3 3 3 2 2 2" xfId="59396"/>
    <cellStyle name="Normal 3 7 2 3 3 3 2 3" xfId="43841"/>
    <cellStyle name="Normal 3 7 2 3 3 3 3" xfId="22006"/>
    <cellStyle name="Normal 3 7 2 3 3 3 3 2" xfId="51918"/>
    <cellStyle name="Normal 3 7 2 3 3 3 4" xfId="43840"/>
    <cellStyle name="Normal 3 7 2 3 3 4" xfId="13928"/>
    <cellStyle name="Normal 3 7 2 3 3 4 2" xfId="29481"/>
    <cellStyle name="Normal 3 7 2 3 3 4 2 2" xfId="59393"/>
    <cellStyle name="Normal 3 7 2 3 3 4 3" xfId="43842"/>
    <cellStyle name="Normal 3 7 2 3 3 5" xfId="22003"/>
    <cellStyle name="Normal 3 7 2 3 3 5 2" xfId="51915"/>
    <cellStyle name="Normal 3 7 2 3 3 6" xfId="43835"/>
    <cellStyle name="Normal 3 7 2 3 4" xfId="13929"/>
    <cellStyle name="Normal 3 7 2 3 4 2" xfId="13930"/>
    <cellStyle name="Normal 3 7 2 3 4 2 2" xfId="13931"/>
    <cellStyle name="Normal 3 7 2 3 4 2 2 2" xfId="29486"/>
    <cellStyle name="Normal 3 7 2 3 4 2 2 2 2" xfId="59398"/>
    <cellStyle name="Normal 3 7 2 3 4 2 2 3" xfId="43845"/>
    <cellStyle name="Normal 3 7 2 3 4 2 3" xfId="22008"/>
    <cellStyle name="Normal 3 7 2 3 4 2 3 2" xfId="51920"/>
    <cellStyle name="Normal 3 7 2 3 4 2 4" xfId="43844"/>
    <cellStyle name="Normal 3 7 2 3 4 3" xfId="13932"/>
    <cellStyle name="Normal 3 7 2 3 4 3 2" xfId="29485"/>
    <cellStyle name="Normal 3 7 2 3 4 3 2 2" xfId="59397"/>
    <cellStyle name="Normal 3 7 2 3 4 3 3" xfId="43846"/>
    <cellStyle name="Normal 3 7 2 3 4 4" xfId="22007"/>
    <cellStyle name="Normal 3 7 2 3 4 4 2" xfId="51919"/>
    <cellStyle name="Normal 3 7 2 3 4 5" xfId="43843"/>
    <cellStyle name="Normal 3 7 2 3 5" xfId="13933"/>
    <cellStyle name="Normal 3 7 2 3 5 2" xfId="13934"/>
    <cellStyle name="Normal 3 7 2 3 5 2 2" xfId="29487"/>
    <cellStyle name="Normal 3 7 2 3 5 2 2 2" xfId="59399"/>
    <cellStyle name="Normal 3 7 2 3 5 2 3" xfId="43848"/>
    <cellStyle name="Normal 3 7 2 3 5 3" xfId="22009"/>
    <cellStyle name="Normal 3 7 2 3 5 3 2" xfId="51921"/>
    <cellStyle name="Normal 3 7 2 3 5 4" xfId="43847"/>
    <cellStyle name="Normal 3 7 2 3 6" xfId="13935"/>
    <cellStyle name="Normal 3 7 2 3 6 2" xfId="22763"/>
    <cellStyle name="Normal 3 7 2 3 6 2 2" xfId="52675"/>
    <cellStyle name="Normal 3 7 2 3 6 3" xfId="43849"/>
    <cellStyle name="Normal 3 7 2 3 7" xfId="15285"/>
    <cellStyle name="Normal 3 7 2 3 7 2" xfId="45197"/>
    <cellStyle name="Normal 3 7 2 3 8" xfId="30241"/>
    <cellStyle name="Normal 3 7 2 4" xfId="545"/>
    <cellStyle name="Normal 3 7 2 4 2" xfId="13936"/>
    <cellStyle name="Normal 3 7 2 4 2 2" xfId="13937"/>
    <cellStyle name="Normal 3 7 2 4 2 2 2" xfId="13938"/>
    <cellStyle name="Normal 3 7 2 4 2 2 2 2" xfId="13939"/>
    <cellStyle name="Normal 3 7 2 4 2 2 2 2 2" xfId="29490"/>
    <cellStyle name="Normal 3 7 2 4 2 2 2 2 2 2" xfId="59402"/>
    <cellStyle name="Normal 3 7 2 4 2 2 2 2 3" xfId="43853"/>
    <cellStyle name="Normal 3 7 2 4 2 2 2 3" xfId="22012"/>
    <cellStyle name="Normal 3 7 2 4 2 2 2 3 2" xfId="51924"/>
    <cellStyle name="Normal 3 7 2 4 2 2 2 4" xfId="43852"/>
    <cellStyle name="Normal 3 7 2 4 2 2 3" xfId="13940"/>
    <cellStyle name="Normal 3 7 2 4 2 2 3 2" xfId="29489"/>
    <cellStyle name="Normal 3 7 2 4 2 2 3 2 2" xfId="59401"/>
    <cellStyle name="Normal 3 7 2 4 2 2 3 3" xfId="43854"/>
    <cellStyle name="Normal 3 7 2 4 2 2 4" xfId="22011"/>
    <cellStyle name="Normal 3 7 2 4 2 2 4 2" xfId="51923"/>
    <cellStyle name="Normal 3 7 2 4 2 2 5" xfId="43851"/>
    <cellStyle name="Normal 3 7 2 4 2 3" xfId="13941"/>
    <cellStyle name="Normal 3 7 2 4 2 3 2" xfId="13942"/>
    <cellStyle name="Normal 3 7 2 4 2 3 2 2" xfId="29491"/>
    <cellStyle name="Normal 3 7 2 4 2 3 2 2 2" xfId="59403"/>
    <cellStyle name="Normal 3 7 2 4 2 3 2 3" xfId="43856"/>
    <cellStyle name="Normal 3 7 2 4 2 3 3" xfId="22013"/>
    <cellStyle name="Normal 3 7 2 4 2 3 3 2" xfId="51925"/>
    <cellStyle name="Normal 3 7 2 4 2 3 4" xfId="43855"/>
    <cellStyle name="Normal 3 7 2 4 2 4" xfId="13943"/>
    <cellStyle name="Normal 3 7 2 4 2 4 2" xfId="29488"/>
    <cellStyle name="Normal 3 7 2 4 2 4 2 2" xfId="59400"/>
    <cellStyle name="Normal 3 7 2 4 2 4 3" xfId="43857"/>
    <cellStyle name="Normal 3 7 2 4 2 5" xfId="22010"/>
    <cellStyle name="Normal 3 7 2 4 2 5 2" xfId="51922"/>
    <cellStyle name="Normal 3 7 2 4 2 6" xfId="43850"/>
    <cellStyle name="Normal 3 7 2 4 3" xfId="13944"/>
    <cellStyle name="Normal 3 7 2 4 3 2" xfId="13945"/>
    <cellStyle name="Normal 3 7 2 4 3 2 2" xfId="13946"/>
    <cellStyle name="Normal 3 7 2 4 3 2 2 2" xfId="29493"/>
    <cellStyle name="Normal 3 7 2 4 3 2 2 2 2" xfId="59405"/>
    <cellStyle name="Normal 3 7 2 4 3 2 2 3" xfId="43860"/>
    <cellStyle name="Normal 3 7 2 4 3 2 3" xfId="22015"/>
    <cellStyle name="Normal 3 7 2 4 3 2 3 2" xfId="51927"/>
    <cellStyle name="Normal 3 7 2 4 3 2 4" xfId="43859"/>
    <cellStyle name="Normal 3 7 2 4 3 3" xfId="13947"/>
    <cellStyle name="Normal 3 7 2 4 3 3 2" xfId="29492"/>
    <cellStyle name="Normal 3 7 2 4 3 3 2 2" xfId="59404"/>
    <cellStyle name="Normal 3 7 2 4 3 3 3" xfId="43861"/>
    <cellStyle name="Normal 3 7 2 4 3 4" xfId="22014"/>
    <cellStyle name="Normal 3 7 2 4 3 4 2" xfId="51926"/>
    <cellStyle name="Normal 3 7 2 4 3 5" xfId="43858"/>
    <cellStyle name="Normal 3 7 2 4 4" xfId="13948"/>
    <cellStyle name="Normal 3 7 2 4 4 2" xfId="13949"/>
    <cellStyle name="Normal 3 7 2 4 4 2 2" xfId="29494"/>
    <cellStyle name="Normal 3 7 2 4 4 2 2 2" xfId="59406"/>
    <cellStyle name="Normal 3 7 2 4 4 2 3" xfId="43863"/>
    <cellStyle name="Normal 3 7 2 4 4 3" xfId="22016"/>
    <cellStyle name="Normal 3 7 2 4 4 3 2" xfId="51928"/>
    <cellStyle name="Normal 3 7 2 4 4 4" xfId="43862"/>
    <cellStyle name="Normal 3 7 2 4 5" xfId="13950"/>
    <cellStyle name="Normal 3 7 2 4 5 2" xfId="23008"/>
    <cellStyle name="Normal 3 7 2 4 5 2 2" xfId="52920"/>
    <cellStyle name="Normal 3 7 2 4 5 3" xfId="43864"/>
    <cellStyle name="Normal 3 7 2 4 6" xfId="15530"/>
    <cellStyle name="Normal 3 7 2 4 6 2" xfId="45442"/>
    <cellStyle name="Normal 3 7 2 4 7" xfId="30486"/>
    <cellStyle name="Normal 3 7 2 5" xfId="670"/>
    <cellStyle name="Normal 3 7 2 5 2" xfId="13951"/>
    <cellStyle name="Normal 3 7 2 5 2 2" xfId="13952"/>
    <cellStyle name="Normal 3 7 2 5 2 2 2" xfId="13953"/>
    <cellStyle name="Normal 3 7 2 5 2 2 2 2" xfId="13954"/>
    <cellStyle name="Normal 3 7 2 5 2 2 2 2 2" xfId="29497"/>
    <cellStyle name="Normal 3 7 2 5 2 2 2 2 2 2" xfId="59409"/>
    <cellStyle name="Normal 3 7 2 5 2 2 2 2 3" xfId="43868"/>
    <cellStyle name="Normal 3 7 2 5 2 2 2 3" xfId="22019"/>
    <cellStyle name="Normal 3 7 2 5 2 2 2 3 2" xfId="51931"/>
    <cellStyle name="Normal 3 7 2 5 2 2 2 4" xfId="43867"/>
    <cellStyle name="Normal 3 7 2 5 2 2 3" xfId="13955"/>
    <cellStyle name="Normal 3 7 2 5 2 2 3 2" xfId="29496"/>
    <cellStyle name="Normal 3 7 2 5 2 2 3 2 2" xfId="59408"/>
    <cellStyle name="Normal 3 7 2 5 2 2 3 3" xfId="43869"/>
    <cellStyle name="Normal 3 7 2 5 2 2 4" xfId="22018"/>
    <cellStyle name="Normal 3 7 2 5 2 2 4 2" xfId="51930"/>
    <cellStyle name="Normal 3 7 2 5 2 2 5" xfId="43866"/>
    <cellStyle name="Normal 3 7 2 5 2 3" xfId="13956"/>
    <cellStyle name="Normal 3 7 2 5 2 3 2" xfId="13957"/>
    <cellStyle name="Normal 3 7 2 5 2 3 2 2" xfId="29498"/>
    <cellStyle name="Normal 3 7 2 5 2 3 2 2 2" xfId="59410"/>
    <cellStyle name="Normal 3 7 2 5 2 3 2 3" xfId="43871"/>
    <cellStyle name="Normal 3 7 2 5 2 3 3" xfId="22020"/>
    <cellStyle name="Normal 3 7 2 5 2 3 3 2" xfId="51932"/>
    <cellStyle name="Normal 3 7 2 5 2 3 4" xfId="43870"/>
    <cellStyle name="Normal 3 7 2 5 2 4" xfId="13958"/>
    <cellStyle name="Normal 3 7 2 5 2 4 2" xfId="29495"/>
    <cellStyle name="Normal 3 7 2 5 2 4 2 2" xfId="59407"/>
    <cellStyle name="Normal 3 7 2 5 2 4 3" xfId="43872"/>
    <cellStyle name="Normal 3 7 2 5 2 5" xfId="22017"/>
    <cellStyle name="Normal 3 7 2 5 2 5 2" xfId="51929"/>
    <cellStyle name="Normal 3 7 2 5 2 6" xfId="43865"/>
    <cellStyle name="Normal 3 7 2 5 3" xfId="13959"/>
    <cellStyle name="Normal 3 7 2 5 3 2" xfId="13960"/>
    <cellStyle name="Normal 3 7 2 5 3 2 2" xfId="13961"/>
    <cellStyle name="Normal 3 7 2 5 3 2 2 2" xfId="29500"/>
    <cellStyle name="Normal 3 7 2 5 3 2 2 2 2" xfId="59412"/>
    <cellStyle name="Normal 3 7 2 5 3 2 2 3" xfId="43875"/>
    <cellStyle name="Normal 3 7 2 5 3 2 3" xfId="22022"/>
    <cellStyle name="Normal 3 7 2 5 3 2 3 2" xfId="51934"/>
    <cellStyle name="Normal 3 7 2 5 3 2 4" xfId="43874"/>
    <cellStyle name="Normal 3 7 2 5 3 3" xfId="13962"/>
    <cellStyle name="Normal 3 7 2 5 3 3 2" xfId="29499"/>
    <cellStyle name="Normal 3 7 2 5 3 3 2 2" xfId="59411"/>
    <cellStyle name="Normal 3 7 2 5 3 3 3" xfId="43876"/>
    <cellStyle name="Normal 3 7 2 5 3 4" xfId="22021"/>
    <cellStyle name="Normal 3 7 2 5 3 4 2" xfId="51933"/>
    <cellStyle name="Normal 3 7 2 5 3 5" xfId="43873"/>
    <cellStyle name="Normal 3 7 2 5 4" xfId="13963"/>
    <cellStyle name="Normal 3 7 2 5 4 2" xfId="13964"/>
    <cellStyle name="Normal 3 7 2 5 4 2 2" xfId="29501"/>
    <cellStyle name="Normal 3 7 2 5 4 2 2 2" xfId="59413"/>
    <cellStyle name="Normal 3 7 2 5 4 2 3" xfId="43878"/>
    <cellStyle name="Normal 3 7 2 5 4 3" xfId="22023"/>
    <cellStyle name="Normal 3 7 2 5 4 3 2" xfId="51935"/>
    <cellStyle name="Normal 3 7 2 5 4 4" xfId="43877"/>
    <cellStyle name="Normal 3 7 2 5 5" xfId="13965"/>
    <cellStyle name="Normal 3 7 2 5 5 2" xfId="23133"/>
    <cellStyle name="Normal 3 7 2 5 5 2 2" xfId="53045"/>
    <cellStyle name="Normal 3 7 2 5 5 3" xfId="43879"/>
    <cellStyle name="Normal 3 7 2 5 6" xfId="15655"/>
    <cellStyle name="Normal 3 7 2 5 6 2" xfId="45567"/>
    <cellStyle name="Normal 3 7 2 5 7" xfId="30611"/>
    <cellStyle name="Normal 3 7 2 6" xfId="13966"/>
    <cellStyle name="Normal 3 7 2 6 2" xfId="13967"/>
    <cellStyle name="Normal 3 7 2 6 2 2" xfId="13968"/>
    <cellStyle name="Normal 3 7 2 6 2 2 2" xfId="13969"/>
    <cellStyle name="Normal 3 7 2 6 2 2 2 2" xfId="13970"/>
    <cellStyle name="Normal 3 7 2 6 2 2 2 2 2" xfId="29505"/>
    <cellStyle name="Normal 3 7 2 6 2 2 2 2 2 2" xfId="59417"/>
    <cellStyle name="Normal 3 7 2 6 2 2 2 2 3" xfId="43884"/>
    <cellStyle name="Normal 3 7 2 6 2 2 2 3" xfId="22027"/>
    <cellStyle name="Normal 3 7 2 6 2 2 2 3 2" xfId="51939"/>
    <cellStyle name="Normal 3 7 2 6 2 2 2 4" xfId="43883"/>
    <cellStyle name="Normal 3 7 2 6 2 2 3" xfId="13971"/>
    <cellStyle name="Normal 3 7 2 6 2 2 3 2" xfId="29504"/>
    <cellStyle name="Normal 3 7 2 6 2 2 3 2 2" xfId="59416"/>
    <cellStyle name="Normal 3 7 2 6 2 2 3 3" xfId="43885"/>
    <cellStyle name="Normal 3 7 2 6 2 2 4" xfId="22026"/>
    <cellStyle name="Normal 3 7 2 6 2 2 4 2" xfId="51938"/>
    <cellStyle name="Normal 3 7 2 6 2 2 5" xfId="43882"/>
    <cellStyle name="Normal 3 7 2 6 2 3" xfId="13972"/>
    <cellStyle name="Normal 3 7 2 6 2 3 2" xfId="13973"/>
    <cellStyle name="Normal 3 7 2 6 2 3 2 2" xfId="29506"/>
    <cellStyle name="Normal 3 7 2 6 2 3 2 2 2" xfId="59418"/>
    <cellStyle name="Normal 3 7 2 6 2 3 2 3" xfId="43887"/>
    <cellStyle name="Normal 3 7 2 6 2 3 3" xfId="22028"/>
    <cellStyle name="Normal 3 7 2 6 2 3 3 2" xfId="51940"/>
    <cellStyle name="Normal 3 7 2 6 2 3 4" xfId="43886"/>
    <cellStyle name="Normal 3 7 2 6 2 4" xfId="13974"/>
    <cellStyle name="Normal 3 7 2 6 2 4 2" xfId="29503"/>
    <cellStyle name="Normal 3 7 2 6 2 4 2 2" xfId="59415"/>
    <cellStyle name="Normal 3 7 2 6 2 4 3" xfId="43888"/>
    <cellStyle name="Normal 3 7 2 6 2 5" xfId="22025"/>
    <cellStyle name="Normal 3 7 2 6 2 5 2" xfId="51937"/>
    <cellStyle name="Normal 3 7 2 6 2 6" xfId="43881"/>
    <cellStyle name="Normal 3 7 2 6 3" xfId="13975"/>
    <cellStyle name="Normal 3 7 2 6 3 2" xfId="13976"/>
    <cellStyle name="Normal 3 7 2 6 3 2 2" xfId="13977"/>
    <cellStyle name="Normal 3 7 2 6 3 2 2 2" xfId="29508"/>
    <cellStyle name="Normal 3 7 2 6 3 2 2 2 2" xfId="59420"/>
    <cellStyle name="Normal 3 7 2 6 3 2 2 3" xfId="43891"/>
    <cellStyle name="Normal 3 7 2 6 3 2 3" xfId="22030"/>
    <cellStyle name="Normal 3 7 2 6 3 2 3 2" xfId="51942"/>
    <cellStyle name="Normal 3 7 2 6 3 2 4" xfId="43890"/>
    <cellStyle name="Normal 3 7 2 6 3 3" xfId="13978"/>
    <cellStyle name="Normal 3 7 2 6 3 3 2" xfId="29507"/>
    <cellStyle name="Normal 3 7 2 6 3 3 2 2" xfId="59419"/>
    <cellStyle name="Normal 3 7 2 6 3 3 3" xfId="43892"/>
    <cellStyle name="Normal 3 7 2 6 3 4" xfId="22029"/>
    <cellStyle name="Normal 3 7 2 6 3 4 2" xfId="51941"/>
    <cellStyle name="Normal 3 7 2 6 3 5" xfId="43889"/>
    <cellStyle name="Normal 3 7 2 6 4" xfId="13979"/>
    <cellStyle name="Normal 3 7 2 6 4 2" xfId="13980"/>
    <cellStyle name="Normal 3 7 2 6 4 2 2" xfId="29509"/>
    <cellStyle name="Normal 3 7 2 6 4 2 2 2" xfId="59421"/>
    <cellStyle name="Normal 3 7 2 6 4 2 3" xfId="43894"/>
    <cellStyle name="Normal 3 7 2 6 4 3" xfId="22031"/>
    <cellStyle name="Normal 3 7 2 6 4 3 2" xfId="51943"/>
    <cellStyle name="Normal 3 7 2 6 4 4" xfId="43893"/>
    <cellStyle name="Normal 3 7 2 6 5" xfId="13981"/>
    <cellStyle name="Normal 3 7 2 6 5 2" xfId="29502"/>
    <cellStyle name="Normal 3 7 2 6 5 2 2" xfId="59414"/>
    <cellStyle name="Normal 3 7 2 6 5 3" xfId="43895"/>
    <cellStyle name="Normal 3 7 2 6 6" xfId="22024"/>
    <cellStyle name="Normal 3 7 2 6 6 2" xfId="51936"/>
    <cellStyle name="Normal 3 7 2 6 7" xfId="43880"/>
    <cellStyle name="Normal 3 7 2 7" xfId="13982"/>
    <cellStyle name="Normal 3 7 2 7 2" xfId="13983"/>
    <cellStyle name="Normal 3 7 2 7 2 2" xfId="13984"/>
    <cellStyle name="Normal 3 7 2 7 2 2 2" xfId="13985"/>
    <cellStyle name="Normal 3 7 2 7 2 2 2 2" xfId="29512"/>
    <cellStyle name="Normal 3 7 2 7 2 2 2 2 2" xfId="59424"/>
    <cellStyle name="Normal 3 7 2 7 2 2 2 3" xfId="43899"/>
    <cellStyle name="Normal 3 7 2 7 2 2 3" xfId="22034"/>
    <cellStyle name="Normal 3 7 2 7 2 2 3 2" xfId="51946"/>
    <cellStyle name="Normal 3 7 2 7 2 2 4" xfId="43898"/>
    <cellStyle name="Normal 3 7 2 7 2 3" xfId="13986"/>
    <cellStyle name="Normal 3 7 2 7 2 3 2" xfId="29511"/>
    <cellStyle name="Normal 3 7 2 7 2 3 2 2" xfId="59423"/>
    <cellStyle name="Normal 3 7 2 7 2 3 3" xfId="43900"/>
    <cellStyle name="Normal 3 7 2 7 2 4" xfId="22033"/>
    <cellStyle name="Normal 3 7 2 7 2 4 2" xfId="51945"/>
    <cellStyle name="Normal 3 7 2 7 2 5" xfId="43897"/>
    <cellStyle name="Normal 3 7 2 7 3" xfId="13987"/>
    <cellStyle name="Normal 3 7 2 7 3 2" xfId="13988"/>
    <cellStyle name="Normal 3 7 2 7 3 2 2" xfId="29513"/>
    <cellStyle name="Normal 3 7 2 7 3 2 2 2" xfId="59425"/>
    <cellStyle name="Normal 3 7 2 7 3 2 3" xfId="43902"/>
    <cellStyle name="Normal 3 7 2 7 3 3" xfId="22035"/>
    <cellStyle name="Normal 3 7 2 7 3 3 2" xfId="51947"/>
    <cellStyle name="Normal 3 7 2 7 3 4" xfId="43901"/>
    <cellStyle name="Normal 3 7 2 7 4" xfId="13989"/>
    <cellStyle name="Normal 3 7 2 7 4 2" xfId="29510"/>
    <cellStyle name="Normal 3 7 2 7 4 2 2" xfId="59422"/>
    <cellStyle name="Normal 3 7 2 7 4 3" xfId="43903"/>
    <cellStyle name="Normal 3 7 2 7 5" xfId="22032"/>
    <cellStyle name="Normal 3 7 2 7 5 2" xfId="51944"/>
    <cellStyle name="Normal 3 7 2 7 6" xfId="43896"/>
    <cellStyle name="Normal 3 7 2 8" xfId="13990"/>
    <cellStyle name="Normal 3 7 2 8 2" xfId="13991"/>
    <cellStyle name="Normal 3 7 2 8 2 2" xfId="13992"/>
    <cellStyle name="Normal 3 7 2 8 2 2 2" xfId="13993"/>
    <cellStyle name="Normal 3 7 2 8 2 2 2 2" xfId="29516"/>
    <cellStyle name="Normal 3 7 2 8 2 2 2 2 2" xfId="59428"/>
    <cellStyle name="Normal 3 7 2 8 2 2 2 3" xfId="43907"/>
    <cellStyle name="Normal 3 7 2 8 2 2 3" xfId="22038"/>
    <cellStyle name="Normal 3 7 2 8 2 2 3 2" xfId="51950"/>
    <cellStyle name="Normal 3 7 2 8 2 2 4" xfId="43906"/>
    <cellStyle name="Normal 3 7 2 8 2 3" xfId="13994"/>
    <cellStyle name="Normal 3 7 2 8 2 3 2" xfId="29515"/>
    <cellStyle name="Normal 3 7 2 8 2 3 2 2" xfId="59427"/>
    <cellStyle name="Normal 3 7 2 8 2 3 3" xfId="43908"/>
    <cellStyle name="Normal 3 7 2 8 2 4" xfId="22037"/>
    <cellStyle name="Normal 3 7 2 8 2 4 2" xfId="51949"/>
    <cellStyle name="Normal 3 7 2 8 2 5" xfId="43905"/>
    <cellStyle name="Normal 3 7 2 8 3" xfId="13995"/>
    <cellStyle name="Normal 3 7 2 8 3 2" xfId="13996"/>
    <cellStyle name="Normal 3 7 2 8 3 2 2" xfId="29517"/>
    <cellStyle name="Normal 3 7 2 8 3 2 2 2" xfId="59429"/>
    <cellStyle name="Normal 3 7 2 8 3 2 3" xfId="43910"/>
    <cellStyle name="Normal 3 7 2 8 3 3" xfId="22039"/>
    <cellStyle name="Normal 3 7 2 8 3 3 2" xfId="51951"/>
    <cellStyle name="Normal 3 7 2 8 3 4" xfId="43909"/>
    <cellStyle name="Normal 3 7 2 8 4" xfId="13997"/>
    <cellStyle name="Normal 3 7 2 8 4 2" xfId="29514"/>
    <cellStyle name="Normal 3 7 2 8 4 2 2" xfId="59426"/>
    <cellStyle name="Normal 3 7 2 8 4 3" xfId="43911"/>
    <cellStyle name="Normal 3 7 2 8 5" xfId="22036"/>
    <cellStyle name="Normal 3 7 2 8 5 2" xfId="51948"/>
    <cellStyle name="Normal 3 7 2 8 6" xfId="43904"/>
    <cellStyle name="Normal 3 7 2 9" xfId="13998"/>
    <cellStyle name="Normal 3 7 2 9 2" xfId="13999"/>
    <cellStyle name="Normal 3 7 2 9 2 2" xfId="14000"/>
    <cellStyle name="Normal 3 7 2 9 2 2 2" xfId="29519"/>
    <cellStyle name="Normal 3 7 2 9 2 2 2 2" xfId="59431"/>
    <cellStyle name="Normal 3 7 2 9 2 2 3" xfId="43914"/>
    <cellStyle name="Normal 3 7 2 9 2 3" xfId="22041"/>
    <cellStyle name="Normal 3 7 2 9 2 3 2" xfId="51953"/>
    <cellStyle name="Normal 3 7 2 9 2 4" xfId="43913"/>
    <cellStyle name="Normal 3 7 2 9 3" xfId="14001"/>
    <cellStyle name="Normal 3 7 2 9 3 2" xfId="29518"/>
    <cellStyle name="Normal 3 7 2 9 3 2 2" xfId="59430"/>
    <cellStyle name="Normal 3 7 2 9 3 3" xfId="43915"/>
    <cellStyle name="Normal 3 7 2 9 4" xfId="22040"/>
    <cellStyle name="Normal 3 7 2 9 4 2" xfId="51952"/>
    <cellStyle name="Normal 3 7 2 9 5" xfId="43912"/>
    <cellStyle name="Normal 3 7 3" xfId="212"/>
    <cellStyle name="Normal 3 7 3 10" xfId="14002"/>
    <cellStyle name="Normal 3 7 3 10 2" xfId="14003"/>
    <cellStyle name="Normal 3 7 3 10 2 2" xfId="29520"/>
    <cellStyle name="Normal 3 7 3 10 2 2 2" xfId="59432"/>
    <cellStyle name="Normal 3 7 3 10 2 3" xfId="43917"/>
    <cellStyle name="Normal 3 7 3 10 3" xfId="22042"/>
    <cellStyle name="Normal 3 7 3 10 3 2" xfId="51954"/>
    <cellStyle name="Normal 3 7 3 10 4" xfId="43916"/>
    <cellStyle name="Normal 3 7 3 11" xfId="14004"/>
    <cellStyle name="Normal 3 7 3 11 2" xfId="22676"/>
    <cellStyle name="Normal 3 7 3 11 2 2" xfId="52588"/>
    <cellStyle name="Normal 3 7 3 11 3" xfId="43918"/>
    <cellStyle name="Normal 3 7 3 12" xfId="15198"/>
    <cellStyle name="Normal 3 7 3 12 2" xfId="45110"/>
    <cellStyle name="Normal 3 7 3 13" xfId="30154"/>
    <cellStyle name="Normal 3 7 3 14" xfId="60067"/>
    <cellStyle name="Normal 3 7 3 2" xfId="462"/>
    <cellStyle name="Normal 3 7 3 2 2" xfId="14005"/>
    <cellStyle name="Normal 3 7 3 2 2 2" xfId="14006"/>
    <cellStyle name="Normal 3 7 3 2 2 2 2" xfId="14007"/>
    <cellStyle name="Normal 3 7 3 2 2 2 2 2" xfId="14008"/>
    <cellStyle name="Normal 3 7 3 2 2 2 2 2 2" xfId="29523"/>
    <cellStyle name="Normal 3 7 3 2 2 2 2 2 2 2" xfId="59435"/>
    <cellStyle name="Normal 3 7 3 2 2 2 2 2 3" xfId="43922"/>
    <cellStyle name="Normal 3 7 3 2 2 2 2 3" xfId="22045"/>
    <cellStyle name="Normal 3 7 3 2 2 2 2 3 2" xfId="51957"/>
    <cellStyle name="Normal 3 7 3 2 2 2 2 4" xfId="43921"/>
    <cellStyle name="Normal 3 7 3 2 2 2 3" xfId="14009"/>
    <cellStyle name="Normal 3 7 3 2 2 2 3 2" xfId="29522"/>
    <cellStyle name="Normal 3 7 3 2 2 2 3 2 2" xfId="59434"/>
    <cellStyle name="Normal 3 7 3 2 2 2 3 3" xfId="43923"/>
    <cellStyle name="Normal 3 7 3 2 2 2 4" xfId="22044"/>
    <cellStyle name="Normal 3 7 3 2 2 2 4 2" xfId="51956"/>
    <cellStyle name="Normal 3 7 3 2 2 2 5" xfId="43920"/>
    <cellStyle name="Normal 3 7 3 2 2 3" xfId="14010"/>
    <cellStyle name="Normal 3 7 3 2 2 3 2" xfId="14011"/>
    <cellStyle name="Normal 3 7 3 2 2 3 2 2" xfId="29524"/>
    <cellStyle name="Normal 3 7 3 2 2 3 2 2 2" xfId="59436"/>
    <cellStyle name="Normal 3 7 3 2 2 3 2 3" xfId="43925"/>
    <cellStyle name="Normal 3 7 3 2 2 3 3" xfId="22046"/>
    <cellStyle name="Normal 3 7 3 2 2 3 3 2" xfId="51958"/>
    <cellStyle name="Normal 3 7 3 2 2 3 4" xfId="43924"/>
    <cellStyle name="Normal 3 7 3 2 2 4" xfId="14012"/>
    <cellStyle name="Normal 3 7 3 2 2 4 2" xfId="29521"/>
    <cellStyle name="Normal 3 7 3 2 2 4 2 2" xfId="59433"/>
    <cellStyle name="Normal 3 7 3 2 2 4 3" xfId="43926"/>
    <cellStyle name="Normal 3 7 3 2 2 5" xfId="22043"/>
    <cellStyle name="Normal 3 7 3 2 2 5 2" xfId="51955"/>
    <cellStyle name="Normal 3 7 3 2 2 6" xfId="43919"/>
    <cellStyle name="Normal 3 7 3 2 3" xfId="14013"/>
    <cellStyle name="Normal 3 7 3 2 3 2" xfId="14014"/>
    <cellStyle name="Normal 3 7 3 2 3 2 2" xfId="14015"/>
    <cellStyle name="Normal 3 7 3 2 3 2 2 2" xfId="14016"/>
    <cellStyle name="Normal 3 7 3 2 3 2 2 2 2" xfId="29527"/>
    <cellStyle name="Normal 3 7 3 2 3 2 2 2 2 2" xfId="59439"/>
    <cellStyle name="Normal 3 7 3 2 3 2 2 2 3" xfId="43930"/>
    <cellStyle name="Normal 3 7 3 2 3 2 2 3" xfId="22049"/>
    <cellStyle name="Normal 3 7 3 2 3 2 2 3 2" xfId="51961"/>
    <cellStyle name="Normal 3 7 3 2 3 2 2 4" xfId="43929"/>
    <cellStyle name="Normal 3 7 3 2 3 2 3" xfId="14017"/>
    <cellStyle name="Normal 3 7 3 2 3 2 3 2" xfId="29526"/>
    <cellStyle name="Normal 3 7 3 2 3 2 3 2 2" xfId="59438"/>
    <cellStyle name="Normal 3 7 3 2 3 2 3 3" xfId="43931"/>
    <cellStyle name="Normal 3 7 3 2 3 2 4" xfId="22048"/>
    <cellStyle name="Normal 3 7 3 2 3 2 4 2" xfId="51960"/>
    <cellStyle name="Normal 3 7 3 2 3 2 5" xfId="43928"/>
    <cellStyle name="Normal 3 7 3 2 3 3" xfId="14018"/>
    <cellStyle name="Normal 3 7 3 2 3 3 2" xfId="14019"/>
    <cellStyle name="Normal 3 7 3 2 3 3 2 2" xfId="29528"/>
    <cellStyle name="Normal 3 7 3 2 3 3 2 2 2" xfId="59440"/>
    <cellStyle name="Normal 3 7 3 2 3 3 2 3" xfId="43933"/>
    <cellStyle name="Normal 3 7 3 2 3 3 3" xfId="22050"/>
    <cellStyle name="Normal 3 7 3 2 3 3 3 2" xfId="51962"/>
    <cellStyle name="Normal 3 7 3 2 3 3 4" xfId="43932"/>
    <cellStyle name="Normal 3 7 3 2 3 4" xfId="14020"/>
    <cellStyle name="Normal 3 7 3 2 3 4 2" xfId="29525"/>
    <cellStyle name="Normal 3 7 3 2 3 4 2 2" xfId="59437"/>
    <cellStyle name="Normal 3 7 3 2 3 4 3" xfId="43934"/>
    <cellStyle name="Normal 3 7 3 2 3 5" xfId="22047"/>
    <cellStyle name="Normal 3 7 3 2 3 5 2" xfId="51959"/>
    <cellStyle name="Normal 3 7 3 2 3 6" xfId="43927"/>
    <cellStyle name="Normal 3 7 3 2 4" xfId="14021"/>
    <cellStyle name="Normal 3 7 3 2 4 2" xfId="14022"/>
    <cellStyle name="Normal 3 7 3 2 4 2 2" xfId="14023"/>
    <cellStyle name="Normal 3 7 3 2 4 2 2 2" xfId="29530"/>
    <cellStyle name="Normal 3 7 3 2 4 2 2 2 2" xfId="59442"/>
    <cellStyle name="Normal 3 7 3 2 4 2 2 3" xfId="43937"/>
    <cellStyle name="Normal 3 7 3 2 4 2 3" xfId="22052"/>
    <cellStyle name="Normal 3 7 3 2 4 2 3 2" xfId="51964"/>
    <cellStyle name="Normal 3 7 3 2 4 2 4" xfId="43936"/>
    <cellStyle name="Normal 3 7 3 2 4 3" xfId="14024"/>
    <cellStyle name="Normal 3 7 3 2 4 3 2" xfId="29529"/>
    <cellStyle name="Normal 3 7 3 2 4 3 2 2" xfId="59441"/>
    <cellStyle name="Normal 3 7 3 2 4 3 3" xfId="43938"/>
    <cellStyle name="Normal 3 7 3 2 4 4" xfId="22051"/>
    <cellStyle name="Normal 3 7 3 2 4 4 2" xfId="51963"/>
    <cellStyle name="Normal 3 7 3 2 4 5" xfId="43935"/>
    <cellStyle name="Normal 3 7 3 2 5" xfId="14025"/>
    <cellStyle name="Normal 3 7 3 2 5 2" xfId="14026"/>
    <cellStyle name="Normal 3 7 3 2 5 2 2" xfId="29531"/>
    <cellStyle name="Normal 3 7 3 2 5 2 2 2" xfId="59443"/>
    <cellStyle name="Normal 3 7 3 2 5 2 3" xfId="43940"/>
    <cellStyle name="Normal 3 7 3 2 5 3" xfId="22053"/>
    <cellStyle name="Normal 3 7 3 2 5 3 2" xfId="51965"/>
    <cellStyle name="Normal 3 7 3 2 5 4" xfId="43939"/>
    <cellStyle name="Normal 3 7 3 2 6" xfId="14027"/>
    <cellStyle name="Normal 3 7 3 2 6 2" xfId="22925"/>
    <cellStyle name="Normal 3 7 3 2 6 2 2" xfId="52837"/>
    <cellStyle name="Normal 3 7 3 2 6 3" xfId="43941"/>
    <cellStyle name="Normal 3 7 3 2 7" xfId="15447"/>
    <cellStyle name="Normal 3 7 3 2 7 2" xfId="45359"/>
    <cellStyle name="Normal 3 7 3 2 8" xfId="30403"/>
    <cellStyle name="Normal 3 7 3 3" xfId="338"/>
    <cellStyle name="Normal 3 7 3 3 2" xfId="14028"/>
    <cellStyle name="Normal 3 7 3 3 2 2" xfId="14029"/>
    <cellStyle name="Normal 3 7 3 3 2 2 2" xfId="14030"/>
    <cellStyle name="Normal 3 7 3 3 2 2 2 2" xfId="14031"/>
    <cellStyle name="Normal 3 7 3 3 2 2 2 2 2" xfId="29534"/>
    <cellStyle name="Normal 3 7 3 3 2 2 2 2 2 2" xfId="59446"/>
    <cellStyle name="Normal 3 7 3 3 2 2 2 2 3" xfId="43945"/>
    <cellStyle name="Normal 3 7 3 3 2 2 2 3" xfId="22056"/>
    <cellStyle name="Normal 3 7 3 3 2 2 2 3 2" xfId="51968"/>
    <cellStyle name="Normal 3 7 3 3 2 2 2 4" xfId="43944"/>
    <cellStyle name="Normal 3 7 3 3 2 2 3" xfId="14032"/>
    <cellStyle name="Normal 3 7 3 3 2 2 3 2" xfId="29533"/>
    <cellStyle name="Normal 3 7 3 3 2 2 3 2 2" xfId="59445"/>
    <cellStyle name="Normal 3 7 3 3 2 2 3 3" xfId="43946"/>
    <cellStyle name="Normal 3 7 3 3 2 2 4" xfId="22055"/>
    <cellStyle name="Normal 3 7 3 3 2 2 4 2" xfId="51967"/>
    <cellStyle name="Normal 3 7 3 3 2 2 5" xfId="43943"/>
    <cellStyle name="Normal 3 7 3 3 2 3" xfId="14033"/>
    <cellStyle name="Normal 3 7 3 3 2 3 2" xfId="14034"/>
    <cellStyle name="Normal 3 7 3 3 2 3 2 2" xfId="29535"/>
    <cellStyle name="Normal 3 7 3 3 2 3 2 2 2" xfId="59447"/>
    <cellStyle name="Normal 3 7 3 3 2 3 2 3" xfId="43948"/>
    <cellStyle name="Normal 3 7 3 3 2 3 3" xfId="22057"/>
    <cellStyle name="Normal 3 7 3 3 2 3 3 2" xfId="51969"/>
    <cellStyle name="Normal 3 7 3 3 2 3 4" xfId="43947"/>
    <cellStyle name="Normal 3 7 3 3 2 4" xfId="14035"/>
    <cellStyle name="Normal 3 7 3 3 2 4 2" xfId="29532"/>
    <cellStyle name="Normal 3 7 3 3 2 4 2 2" xfId="59444"/>
    <cellStyle name="Normal 3 7 3 3 2 4 3" xfId="43949"/>
    <cellStyle name="Normal 3 7 3 3 2 5" xfId="22054"/>
    <cellStyle name="Normal 3 7 3 3 2 5 2" xfId="51966"/>
    <cellStyle name="Normal 3 7 3 3 2 6" xfId="43942"/>
    <cellStyle name="Normal 3 7 3 3 3" xfId="14036"/>
    <cellStyle name="Normal 3 7 3 3 3 2" xfId="14037"/>
    <cellStyle name="Normal 3 7 3 3 3 2 2" xfId="14038"/>
    <cellStyle name="Normal 3 7 3 3 3 2 2 2" xfId="14039"/>
    <cellStyle name="Normal 3 7 3 3 3 2 2 2 2" xfId="29538"/>
    <cellStyle name="Normal 3 7 3 3 3 2 2 2 2 2" xfId="59450"/>
    <cellStyle name="Normal 3 7 3 3 3 2 2 2 3" xfId="43953"/>
    <cellStyle name="Normal 3 7 3 3 3 2 2 3" xfId="22060"/>
    <cellStyle name="Normal 3 7 3 3 3 2 2 3 2" xfId="51972"/>
    <cellStyle name="Normal 3 7 3 3 3 2 2 4" xfId="43952"/>
    <cellStyle name="Normal 3 7 3 3 3 2 3" xfId="14040"/>
    <cellStyle name="Normal 3 7 3 3 3 2 3 2" xfId="29537"/>
    <cellStyle name="Normal 3 7 3 3 3 2 3 2 2" xfId="59449"/>
    <cellStyle name="Normal 3 7 3 3 3 2 3 3" xfId="43954"/>
    <cellStyle name="Normal 3 7 3 3 3 2 4" xfId="22059"/>
    <cellStyle name="Normal 3 7 3 3 3 2 4 2" xfId="51971"/>
    <cellStyle name="Normal 3 7 3 3 3 2 5" xfId="43951"/>
    <cellStyle name="Normal 3 7 3 3 3 3" xfId="14041"/>
    <cellStyle name="Normal 3 7 3 3 3 3 2" xfId="14042"/>
    <cellStyle name="Normal 3 7 3 3 3 3 2 2" xfId="29539"/>
    <cellStyle name="Normal 3 7 3 3 3 3 2 2 2" xfId="59451"/>
    <cellStyle name="Normal 3 7 3 3 3 3 2 3" xfId="43956"/>
    <cellStyle name="Normal 3 7 3 3 3 3 3" xfId="22061"/>
    <cellStyle name="Normal 3 7 3 3 3 3 3 2" xfId="51973"/>
    <cellStyle name="Normal 3 7 3 3 3 3 4" xfId="43955"/>
    <cellStyle name="Normal 3 7 3 3 3 4" xfId="14043"/>
    <cellStyle name="Normal 3 7 3 3 3 4 2" xfId="29536"/>
    <cellStyle name="Normal 3 7 3 3 3 4 2 2" xfId="59448"/>
    <cellStyle name="Normal 3 7 3 3 3 4 3" xfId="43957"/>
    <cellStyle name="Normal 3 7 3 3 3 5" xfId="22058"/>
    <cellStyle name="Normal 3 7 3 3 3 5 2" xfId="51970"/>
    <cellStyle name="Normal 3 7 3 3 3 6" xfId="43950"/>
    <cellStyle name="Normal 3 7 3 3 4" xfId="14044"/>
    <cellStyle name="Normal 3 7 3 3 4 2" xfId="14045"/>
    <cellStyle name="Normal 3 7 3 3 4 2 2" xfId="14046"/>
    <cellStyle name="Normal 3 7 3 3 4 2 2 2" xfId="29541"/>
    <cellStyle name="Normal 3 7 3 3 4 2 2 2 2" xfId="59453"/>
    <cellStyle name="Normal 3 7 3 3 4 2 2 3" xfId="43960"/>
    <cellStyle name="Normal 3 7 3 3 4 2 3" xfId="22063"/>
    <cellStyle name="Normal 3 7 3 3 4 2 3 2" xfId="51975"/>
    <cellStyle name="Normal 3 7 3 3 4 2 4" xfId="43959"/>
    <cellStyle name="Normal 3 7 3 3 4 3" xfId="14047"/>
    <cellStyle name="Normal 3 7 3 3 4 3 2" xfId="29540"/>
    <cellStyle name="Normal 3 7 3 3 4 3 2 2" xfId="59452"/>
    <cellStyle name="Normal 3 7 3 3 4 3 3" xfId="43961"/>
    <cellStyle name="Normal 3 7 3 3 4 4" xfId="22062"/>
    <cellStyle name="Normal 3 7 3 3 4 4 2" xfId="51974"/>
    <cellStyle name="Normal 3 7 3 3 4 5" xfId="43958"/>
    <cellStyle name="Normal 3 7 3 3 5" xfId="14048"/>
    <cellStyle name="Normal 3 7 3 3 5 2" xfId="14049"/>
    <cellStyle name="Normal 3 7 3 3 5 2 2" xfId="29542"/>
    <cellStyle name="Normal 3 7 3 3 5 2 2 2" xfId="59454"/>
    <cellStyle name="Normal 3 7 3 3 5 2 3" xfId="43963"/>
    <cellStyle name="Normal 3 7 3 3 5 3" xfId="22064"/>
    <cellStyle name="Normal 3 7 3 3 5 3 2" xfId="51976"/>
    <cellStyle name="Normal 3 7 3 3 5 4" xfId="43962"/>
    <cellStyle name="Normal 3 7 3 3 6" xfId="14050"/>
    <cellStyle name="Normal 3 7 3 3 6 2" xfId="22802"/>
    <cellStyle name="Normal 3 7 3 3 6 2 2" xfId="52714"/>
    <cellStyle name="Normal 3 7 3 3 6 3" xfId="43964"/>
    <cellStyle name="Normal 3 7 3 3 7" xfId="15324"/>
    <cellStyle name="Normal 3 7 3 3 7 2" xfId="45236"/>
    <cellStyle name="Normal 3 7 3 3 8" xfId="30280"/>
    <cellStyle name="Normal 3 7 3 4" xfId="587"/>
    <cellStyle name="Normal 3 7 3 4 2" xfId="14051"/>
    <cellStyle name="Normal 3 7 3 4 2 2" xfId="14052"/>
    <cellStyle name="Normal 3 7 3 4 2 2 2" xfId="14053"/>
    <cellStyle name="Normal 3 7 3 4 2 2 2 2" xfId="14054"/>
    <cellStyle name="Normal 3 7 3 4 2 2 2 2 2" xfId="29545"/>
    <cellStyle name="Normal 3 7 3 4 2 2 2 2 2 2" xfId="59457"/>
    <cellStyle name="Normal 3 7 3 4 2 2 2 2 3" xfId="43968"/>
    <cellStyle name="Normal 3 7 3 4 2 2 2 3" xfId="22067"/>
    <cellStyle name="Normal 3 7 3 4 2 2 2 3 2" xfId="51979"/>
    <cellStyle name="Normal 3 7 3 4 2 2 2 4" xfId="43967"/>
    <cellStyle name="Normal 3 7 3 4 2 2 3" xfId="14055"/>
    <cellStyle name="Normal 3 7 3 4 2 2 3 2" xfId="29544"/>
    <cellStyle name="Normal 3 7 3 4 2 2 3 2 2" xfId="59456"/>
    <cellStyle name="Normal 3 7 3 4 2 2 3 3" xfId="43969"/>
    <cellStyle name="Normal 3 7 3 4 2 2 4" xfId="22066"/>
    <cellStyle name="Normal 3 7 3 4 2 2 4 2" xfId="51978"/>
    <cellStyle name="Normal 3 7 3 4 2 2 5" xfId="43966"/>
    <cellStyle name="Normal 3 7 3 4 2 3" xfId="14056"/>
    <cellStyle name="Normal 3 7 3 4 2 3 2" xfId="14057"/>
    <cellStyle name="Normal 3 7 3 4 2 3 2 2" xfId="29546"/>
    <cellStyle name="Normal 3 7 3 4 2 3 2 2 2" xfId="59458"/>
    <cellStyle name="Normal 3 7 3 4 2 3 2 3" xfId="43971"/>
    <cellStyle name="Normal 3 7 3 4 2 3 3" xfId="22068"/>
    <cellStyle name="Normal 3 7 3 4 2 3 3 2" xfId="51980"/>
    <cellStyle name="Normal 3 7 3 4 2 3 4" xfId="43970"/>
    <cellStyle name="Normal 3 7 3 4 2 4" xfId="14058"/>
    <cellStyle name="Normal 3 7 3 4 2 4 2" xfId="29543"/>
    <cellStyle name="Normal 3 7 3 4 2 4 2 2" xfId="59455"/>
    <cellStyle name="Normal 3 7 3 4 2 4 3" xfId="43972"/>
    <cellStyle name="Normal 3 7 3 4 2 5" xfId="22065"/>
    <cellStyle name="Normal 3 7 3 4 2 5 2" xfId="51977"/>
    <cellStyle name="Normal 3 7 3 4 2 6" xfId="43965"/>
    <cellStyle name="Normal 3 7 3 4 3" xfId="14059"/>
    <cellStyle name="Normal 3 7 3 4 3 2" xfId="14060"/>
    <cellStyle name="Normal 3 7 3 4 3 2 2" xfId="14061"/>
    <cellStyle name="Normal 3 7 3 4 3 2 2 2" xfId="29548"/>
    <cellStyle name="Normal 3 7 3 4 3 2 2 2 2" xfId="59460"/>
    <cellStyle name="Normal 3 7 3 4 3 2 2 3" xfId="43975"/>
    <cellStyle name="Normal 3 7 3 4 3 2 3" xfId="22070"/>
    <cellStyle name="Normal 3 7 3 4 3 2 3 2" xfId="51982"/>
    <cellStyle name="Normal 3 7 3 4 3 2 4" xfId="43974"/>
    <cellStyle name="Normal 3 7 3 4 3 3" xfId="14062"/>
    <cellStyle name="Normal 3 7 3 4 3 3 2" xfId="29547"/>
    <cellStyle name="Normal 3 7 3 4 3 3 2 2" xfId="59459"/>
    <cellStyle name="Normal 3 7 3 4 3 3 3" xfId="43976"/>
    <cellStyle name="Normal 3 7 3 4 3 4" xfId="22069"/>
    <cellStyle name="Normal 3 7 3 4 3 4 2" xfId="51981"/>
    <cellStyle name="Normal 3 7 3 4 3 5" xfId="43973"/>
    <cellStyle name="Normal 3 7 3 4 4" xfId="14063"/>
    <cellStyle name="Normal 3 7 3 4 4 2" xfId="14064"/>
    <cellStyle name="Normal 3 7 3 4 4 2 2" xfId="29549"/>
    <cellStyle name="Normal 3 7 3 4 4 2 2 2" xfId="59461"/>
    <cellStyle name="Normal 3 7 3 4 4 2 3" xfId="43978"/>
    <cellStyle name="Normal 3 7 3 4 4 3" xfId="22071"/>
    <cellStyle name="Normal 3 7 3 4 4 3 2" xfId="51983"/>
    <cellStyle name="Normal 3 7 3 4 4 4" xfId="43977"/>
    <cellStyle name="Normal 3 7 3 4 5" xfId="14065"/>
    <cellStyle name="Normal 3 7 3 4 5 2" xfId="23050"/>
    <cellStyle name="Normal 3 7 3 4 5 2 2" xfId="52962"/>
    <cellStyle name="Normal 3 7 3 4 5 3" xfId="43979"/>
    <cellStyle name="Normal 3 7 3 4 6" xfId="15572"/>
    <cellStyle name="Normal 3 7 3 4 6 2" xfId="45484"/>
    <cellStyle name="Normal 3 7 3 4 7" xfId="30528"/>
    <cellStyle name="Normal 3 7 3 5" xfId="712"/>
    <cellStyle name="Normal 3 7 3 5 2" xfId="14066"/>
    <cellStyle name="Normal 3 7 3 5 2 2" xfId="14067"/>
    <cellStyle name="Normal 3 7 3 5 2 2 2" xfId="14068"/>
    <cellStyle name="Normal 3 7 3 5 2 2 2 2" xfId="14069"/>
    <cellStyle name="Normal 3 7 3 5 2 2 2 2 2" xfId="29552"/>
    <cellStyle name="Normal 3 7 3 5 2 2 2 2 2 2" xfId="59464"/>
    <cellStyle name="Normal 3 7 3 5 2 2 2 2 3" xfId="43983"/>
    <cellStyle name="Normal 3 7 3 5 2 2 2 3" xfId="22074"/>
    <cellStyle name="Normal 3 7 3 5 2 2 2 3 2" xfId="51986"/>
    <cellStyle name="Normal 3 7 3 5 2 2 2 4" xfId="43982"/>
    <cellStyle name="Normal 3 7 3 5 2 2 3" xfId="14070"/>
    <cellStyle name="Normal 3 7 3 5 2 2 3 2" xfId="29551"/>
    <cellStyle name="Normal 3 7 3 5 2 2 3 2 2" xfId="59463"/>
    <cellStyle name="Normal 3 7 3 5 2 2 3 3" xfId="43984"/>
    <cellStyle name="Normal 3 7 3 5 2 2 4" xfId="22073"/>
    <cellStyle name="Normal 3 7 3 5 2 2 4 2" xfId="51985"/>
    <cellStyle name="Normal 3 7 3 5 2 2 5" xfId="43981"/>
    <cellStyle name="Normal 3 7 3 5 2 3" xfId="14071"/>
    <cellStyle name="Normal 3 7 3 5 2 3 2" xfId="14072"/>
    <cellStyle name="Normal 3 7 3 5 2 3 2 2" xfId="29553"/>
    <cellStyle name="Normal 3 7 3 5 2 3 2 2 2" xfId="59465"/>
    <cellStyle name="Normal 3 7 3 5 2 3 2 3" xfId="43986"/>
    <cellStyle name="Normal 3 7 3 5 2 3 3" xfId="22075"/>
    <cellStyle name="Normal 3 7 3 5 2 3 3 2" xfId="51987"/>
    <cellStyle name="Normal 3 7 3 5 2 3 4" xfId="43985"/>
    <cellStyle name="Normal 3 7 3 5 2 4" xfId="14073"/>
    <cellStyle name="Normal 3 7 3 5 2 4 2" xfId="29550"/>
    <cellStyle name="Normal 3 7 3 5 2 4 2 2" xfId="59462"/>
    <cellStyle name="Normal 3 7 3 5 2 4 3" xfId="43987"/>
    <cellStyle name="Normal 3 7 3 5 2 5" xfId="22072"/>
    <cellStyle name="Normal 3 7 3 5 2 5 2" xfId="51984"/>
    <cellStyle name="Normal 3 7 3 5 2 6" xfId="43980"/>
    <cellStyle name="Normal 3 7 3 5 3" xfId="14074"/>
    <cellStyle name="Normal 3 7 3 5 3 2" xfId="14075"/>
    <cellStyle name="Normal 3 7 3 5 3 2 2" xfId="14076"/>
    <cellStyle name="Normal 3 7 3 5 3 2 2 2" xfId="29555"/>
    <cellStyle name="Normal 3 7 3 5 3 2 2 2 2" xfId="59467"/>
    <cellStyle name="Normal 3 7 3 5 3 2 2 3" xfId="43990"/>
    <cellStyle name="Normal 3 7 3 5 3 2 3" xfId="22077"/>
    <cellStyle name="Normal 3 7 3 5 3 2 3 2" xfId="51989"/>
    <cellStyle name="Normal 3 7 3 5 3 2 4" xfId="43989"/>
    <cellStyle name="Normal 3 7 3 5 3 3" xfId="14077"/>
    <cellStyle name="Normal 3 7 3 5 3 3 2" xfId="29554"/>
    <cellStyle name="Normal 3 7 3 5 3 3 2 2" xfId="59466"/>
    <cellStyle name="Normal 3 7 3 5 3 3 3" xfId="43991"/>
    <cellStyle name="Normal 3 7 3 5 3 4" xfId="22076"/>
    <cellStyle name="Normal 3 7 3 5 3 4 2" xfId="51988"/>
    <cellStyle name="Normal 3 7 3 5 3 5" xfId="43988"/>
    <cellStyle name="Normal 3 7 3 5 4" xfId="14078"/>
    <cellStyle name="Normal 3 7 3 5 4 2" xfId="14079"/>
    <cellStyle name="Normal 3 7 3 5 4 2 2" xfId="29556"/>
    <cellStyle name="Normal 3 7 3 5 4 2 2 2" xfId="59468"/>
    <cellStyle name="Normal 3 7 3 5 4 2 3" xfId="43993"/>
    <cellStyle name="Normal 3 7 3 5 4 3" xfId="22078"/>
    <cellStyle name="Normal 3 7 3 5 4 3 2" xfId="51990"/>
    <cellStyle name="Normal 3 7 3 5 4 4" xfId="43992"/>
    <cellStyle name="Normal 3 7 3 5 5" xfId="14080"/>
    <cellStyle name="Normal 3 7 3 5 5 2" xfId="23175"/>
    <cellStyle name="Normal 3 7 3 5 5 2 2" xfId="53087"/>
    <cellStyle name="Normal 3 7 3 5 5 3" xfId="43994"/>
    <cellStyle name="Normal 3 7 3 5 6" xfId="15697"/>
    <cellStyle name="Normal 3 7 3 5 6 2" xfId="45609"/>
    <cellStyle name="Normal 3 7 3 5 7" xfId="30653"/>
    <cellStyle name="Normal 3 7 3 6" xfId="14081"/>
    <cellStyle name="Normal 3 7 3 6 2" xfId="14082"/>
    <cellStyle name="Normal 3 7 3 6 2 2" xfId="14083"/>
    <cellStyle name="Normal 3 7 3 6 2 2 2" xfId="14084"/>
    <cellStyle name="Normal 3 7 3 6 2 2 2 2" xfId="14085"/>
    <cellStyle name="Normal 3 7 3 6 2 2 2 2 2" xfId="29560"/>
    <cellStyle name="Normal 3 7 3 6 2 2 2 2 2 2" xfId="59472"/>
    <cellStyle name="Normal 3 7 3 6 2 2 2 2 3" xfId="43999"/>
    <cellStyle name="Normal 3 7 3 6 2 2 2 3" xfId="22082"/>
    <cellStyle name="Normal 3 7 3 6 2 2 2 3 2" xfId="51994"/>
    <cellStyle name="Normal 3 7 3 6 2 2 2 4" xfId="43998"/>
    <cellStyle name="Normal 3 7 3 6 2 2 3" xfId="14086"/>
    <cellStyle name="Normal 3 7 3 6 2 2 3 2" xfId="29559"/>
    <cellStyle name="Normal 3 7 3 6 2 2 3 2 2" xfId="59471"/>
    <cellStyle name="Normal 3 7 3 6 2 2 3 3" xfId="44000"/>
    <cellStyle name="Normal 3 7 3 6 2 2 4" xfId="22081"/>
    <cellStyle name="Normal 3 7 3 6 2 2 4 2" xfId="51993"/>
    <cellStyle name="Normal 3 7 3 6 2 2 5" xfId="43997"/>
    <cellStyle name="Normal 3 7 3 6 2 3" xfId="14087"/>
    <cellStyle name="Normal 3 7 3 6 2 3 2" xfId="14088"/>
    <cellStyle name="Normal 3 7 3 6 2 3 2 2" xfId="29561"/>
    <cellStyle name="Normal 3 7 3 6 2 3 2 2 2" xfId="59473"/>
    <cellStyle name="Normal 3 7 3 6 2 3 2 3" xfId="44002"/>
    <cellStyle name="Normal 3 7 3 6 2 3 3" xfId="22083"/>
    <cellStyle name="Normal 3 7 3 6 2 3 3 2" xfId="51995"/>
    <cellStyle name="Normal 3 7 3 6 2 3 4" xfId="44001"/>
    <cellStyle name="Normal 3 7 3 6 2 4" xfId="14089"/>
    <cellStyle name="Normal 3 7 3 6 2 4 2" xfId="29558"/>
    <cellStyle name="Normal 3 7 3 6 2 4 2 2" xfId="59470"/>
    <cellStyle name="Normal 3 7 3 6 2 4 3" xfId="44003"/>
    <cellStyle name="Normal 3 7 3 6 2 5" xfId="22080"/>
    <cellStyle name="Normal 3 7 3 6 2 5 2" xfId="51992"/>
    <cellStyle name="Normal 3 7 3 6 2 6" xfId="43996"/>
    <cellStyle name="Normal 3 7 3 6 3" xfId="14090"/>
    <cellStyle name="Normal 3 7 3 6 3 2" xfId="14091"/>
    <cellStyle name="Normal 3 7 3 6 3 2 2" xfId="14092"/>
    <cellStyle name="Normal 3 7 3 6 3 2 2 2" xfId="29563"/>
    <cellStyle name="Normal 3 7 3 6 3 2 2 2 2" xfId="59475"/>
    <cellStyle name="Normal 3 7 3 6 3 2 2 3" xfId="44006"/>
    <cellStyle name="Normal 3 7 3 6 3 2 3" xfId="22085"/>
    <cellStyle name="Normal 3 7 3 6 3 2 3 2" xfId="51997"/>
    <cellStyle name="Normal 3 7 3 6 3 2 4" xfId="44005"/>
    <cellStyle name="Normal 3 7 3 6 3 3" xfId="14093"/>
    <cellStyle name="Normal 3 7 3 6 3 3 2" xfId="29562"/>
    <cellStyle name="Normal 3 7 3 6 3 3 2 2" xfId="59474"/>
    <cellStyle name="Normal 3 7 3 6 3 3 3" xfId="44007"/>
    <cellStyle name="Normal 3 7 3 6 3 4" xfId="22084"/>
    <cellStyle name="Normal 3 7 3 6 3 4 2" xfId="51996"/>
    <cellStyle name="Normal 3 7 3 6 3 5" xfId="44004"/>
    <cellStyle name="Normal 3 7 3 6 4" xfId="14094"/>
    <cellStyle name="Normal 3 7 3 6 4 2" xfId="14095"/>
    <cellStyle name="Normal 3 7 3 6 4 2 2" xfId="29564"/>
    <cellStyle name="Normal 3 7 3 6 4 2 2 2" xfId="59476"/>
    <cellStyle name="Normal 3 7 3 6 4 2 3" xfId="44009"/>
    <cellStyle name="Normal 3 7 3 6 4 3" xfId="22086"/>
    <cellStyle name="Normal 3 7 3 6 4 3 2" xfId="51998"/>
    <cellStyle name="Normal 3 7 3 6 4 4" xfId="44008"/>
    <cellStyle name="Normal 3 7 3 6 5" xfId="14096"/>
    <cellStyle name="Normal 3 7 3 6 5 2" xfId="29557"/>
    <cellStyle name="Normal 3 7 3 6 5 2 2" xfId="59469"/>
    <cellStyle name="Normal 3 7 3 6 5 3" xfId="44010"/>
    <cellStyle name="Normal 3 7 3 6 6" xfId="22079"/>
    <cellStyle name="Normal 3 7 3 6 6 2" xfId="51991"/>
    <cellStyle name="Normal 3 7 3 6 7" xfId="43995"/>
    <cellStyle name="Normal 3 7 3 7" xfId="14097"/>
    <cellStyle name="Normal 3 7 3 7 2" xfId="14098"/>
    <cellStyle name="Normal 3 7 3 7 2 2" xfId="14099"/>
    <cellStyle name="Normal 3 7 3 7 2 2 2" xfId="14100"/>
    <cellStyle name="Normal 3 7 3 7 2 2 2 2" xfId="29567"/>
    <cellStyle name="Normal 3 7 3 7 2 2 2 2 2" xfId="59479"/>
    <cellStyle name="Normal 3 7 3 7 2 2 2 3" xfId="44014"/>
    <cellStyle name="Normal 3 7 3 7 2 2 3" xfId="22089"/>
    <cellStyle name="Normal 3 7 3 7 2 2 3 2" xfId="52001"/>
    <cellStyle name="Normal 3 7 3 7 2 2 4" xfId="44013"/>
    <cellStyle name="Normal 3 7 3 7 2 3" xfId="14101"/>
    <cellStyle name="Normal 3 7 3 7 2 3 2" xfId="29566"/>
    <cellStyle name="Normal 3 7 3 7 2 3 2 2" xfId="59478"/>
    <cellStyle name="Normal 3 7 3 7 2 3 3" xfId="44015"/>
    <cellStyle name="Normal 3 7 3 7 2 4" xfId="22088"/>
    <cellStyle name="Normal 3 7 3 7 2 4 2" xfId="52000"/>
    <cellStyle name="Normal 3 7 3 7 2 5" xfId="44012"/>
    <cellStyle name="Normal 3 7 3 7 3" xfId="14102"/>
    <cellStyle name="Normal 3 7 3 7 3 2" xfId="14103"/>
    <cellStyle name="Normal 3 7 3 7 3 2 2" xfId="29568"/>
    <cellStyle name="Normal 3 7 3 7 3 2 2 2" xfId="59480"/>
    <cellStyle name="Normal 3 7 3 7 3 2 3" xfId="44017"/>
    <cellStyle name="Normal 3 7 3 7 3 3" xfId="22090"/>
    <cellStyle name="Normal 3 7 3 7 3 3 2" xfId="52002"/>
    <cellStyle name="Normal 3 7 3 7 3 4" xfId="44016"/>
    <cellStyle name="Normal 3 7 3 7 4" xfId="14104"/>
    <cellStyle name="Normal 3 7 3 7 4 2" xfId="29565"/>
    <cellStyle name="Normal 3 7 3 7 4 2 2" xfId="59477"/>
    <cellStyle name="Normal 3 7 3 7 4 3" xfId="44018"/>
    <cellStyle name="Normal 3 7 3 7 5" xfId="22087"/>
    <cellStyle name="Normal 3 7 3 7 5 2" xfId="51999"/>
    <cellStyle name="Normal 3 7 3 7 6" xfId="44011"/>
    <cellStyle name="Normal 3 7 3 8" xfId="14105"/>
    <cellStyle name="Normal 3 7 3 8 2" xfId="14106"/>
    <cellStyle name="Normal 3 7 3 8 2 2" xfId="14107"/>
    <cellStyle name="Normal 3 7 3 8 2 2 2" xfId="14108"/>
    <cellStyle name="Normal 3 7 3 8 2 2 2 2" xfId="29571"/>
    <cellStyle name="Normal 3 7 3 8 2 2 2 2 2" xfId="59483"/>
    <cellStyle name="Normal 3 7 3 8 2 2 2 3" xfId="44022"/>
    <cellStyle name="Normal 3 7 3 8 2 2 3" xfId="22093"/>
    <cellStyle name="Normal 3 7 3 8 2 2 3 2" xfId="52005"/>
    <cellStyle name="Normal 3 7 3 8 2 2 4" xfId="44021"/>
    <cellStyle name="Normal 3 7 3 8 2 3" xfId="14109"/>
    <cellStyle name="Normal 3 7 3 8 2 3 2" xfId="29570"/>
    <cellStyle name="Normal 3 7 3 8 2 3 2 2" xfId="59482"/>
    <cellStyle name="Normal 3 7 3 8 2 3 3" xfId="44023"/>
    <cellStyle name="Normal 3 7 3 8 2 4" xfId="22092"/>
    <cellStyle name="Normal 3 7 3 8 2 4 2" xfId="52004"/>
    <cellStyle name="Normal 3 7 3 8 2 5" xfId="44020"/>
    <cellStyle name="Normal 3 7 3 8 3" xfId="14110"/>
    <cellStyle name="Normal 3 7 3 8 3 2" xfId="14111"/>
    <cellStyle name="Normal 3 7 3 8 3 2 2" xfId="29572"/>
    <cellStyle name="Normal 3 7 3 8 3 2 2 2" xfId="59484"/>
    <cellStyle name="Normal 3 7 3 8 3 2 3" xfId="44025"/>
    <cellStyle name="Normal 3 7 3 8 3 3" xfId="22094"/>
    <cellStyle name="Normal 3 7 3 8 3 3 2" xfId="52006"/>
    <cellStyle name="Normal 3 7 3 8 3 4" xfId="44024"/>
    <cellStyle name="Normal 3 7 3 8 4" xfId="14112"/>
    <cellStyle name="Normal 3 7 3 8 4 2" xfId="29569"/>
    <cellStyle name="Normal 3 7 3 8 4 2 2" xfId="59481"/>
    <cellStyle name="Normal 3 7 3 8 4 3" xfId="44026"/>
    <cellStyle name="Normal 3 7 3 8 5" xfId="22091"/>
    <cellStyle name="Normal 3 7 3 8 5 2" xfId="52003"/>
    <cellStyle name="Normal 3 7 3 8 6" xfId="44019"/>
    <cellStyle name="Normal 3 7 3 9" xfId="14113"/>
    <cellStyle name="Normal 3 7 3 9 2" xfId="14114"/>
    <cellStyle name="Normal 3 7 3 9 2 2" xfId="14115"/>
    <cellStyle name="Normal 3 7 3 9 2 2 2" xfId="29574"/>
    <cellStyle name="Normal 3 7 3 9 2 2 2 2" xfId="59486"/>
    <cellStyle name="Normal 3 7 3 9 2 2 3" xfId="44029"/>
    <cellStyle name="Normal 3 7 3 9 2 3" xfId="22096"/>
    <cellStyle name="Normal 3 7 3 9 2 3 2" xfId="52008"/>
    <cellStyle name="Normal 3 7 3 9 2 4" xfId="44028"/>
    <cellStyle name="Normal 3 7 3 9 3" xfId="14116"/>
    <cellStyle name="Normal 3 7 3 9 3 2" xfId="29573"/>
    <cellStyle name="Normal 3 7 3 9 3 2 2" xfId="59485"/>
    <cellStyle name="Normal 3 7 3 9 3 3" xfId="44030"/>
    <cellStyle name="Normal 3 7 3 9 4" xfId="22095"/>
    <cellStyle name="Normal 3 7 3 9 4 2" xfId="52007"/>
    <cellStyle name="Normal 3 7 3 9 5" xfId="44027"/>
    <cellStyle name="Normal 3 7 4" xfId="380"/>
    <cellStyle name="Normal 3 7 4 2" xfId="14117"/>
    <cellStyle name="Normal 3 7 4 2 2" xfId="14118"/>
    <cellStyle name="Normal 3 7 4 2 2 2" xfId="14119"/>
    <cellStyle name="Normal 3 7 4 2 2 2 2" xfId="14120"/>
    <cellStyle name="Normal 3 7 4 2 2 2 2 2" xfId="29577"/>
    <cellStyle name="Normal 3 7 4 2 2 2 2 2 2" xfId="59489"/>
    <cellStyle name="Normal 3 7 4 2 2 2 2 3" xfId="44034"/>
    <cellStyle name="Normal 3 7 4 2 2 2 3" xfId="22099"/>
    <cellStyle name="Normal 3 7 4 2 2 2 3 2" xfId="52011"/>
    <cellStyle name="Normal 3 7 4 2 2 2 4" xfId="44033"/>
    <cellStyle name="Normal 3 7 4 2 2 3" xfId="14121"/>
    <cellStyle name="Normal 3 7 4 2 2 3 2" xfId="29576"/>
    <cellStyle name="Normal 3 7 4 2 2 3 2 2" xfId="59488"/>
    <cellStyle name="Normal 3 7 4 2 2 3 3" xfId="44035"/>
    <cellStyle name="Normal 3 7 4 2 2 4" xfId="22098"/>
    <cellStyle name="Normal 3 7 4 2 2 4 2" xfId="52010"/>
    <cellStyle name="Normal 3 7 4 2 2 5" xfId="44032"/>
    <cellStyle name="Normal 3 7 4 2 3" xfId="14122"/>
    <cellStyle name="Normal 3 7 4 2 3 2" xfId="14123"/>
    <cellStyle name="Normal 3 7 4 2 3 2 2" xfId="29578"/>
    <cellStyle name="Normal 3 7 4 2 3 2 2 2" xfId="59490"/>
    <cellStyle name="Normal 3 7 4 2 3 2 3" xfId="44037"/>
    <cellStyle name="Normal 3 7 4 2 3 3" xfId="22100"/>
    <cellStyle name="Normal 3 7 4 2 3 3 2" xfId="52012"/>
    <cellStyle name="Normal 3 7 4 2 3 4" xfId="44036"/>
    <cellStyle name="Normal 3 7 4 2 4" xfId="14124"/>
    <cellStyle name="Normal 3 7 4 2 4 2" xfId="29575"/>
    <cellStyle name="Normal 3 7 4 2 4 2 2" xfId="59487"/>
    <cellStyle name="Normal 3 7 4 2 4 3" xfId="44038"/>
    <cellStyle name="Normal 3 7 4 2 5" xfId="22097"/>
    <cellStyle name="Normal 3 7 4 2 5 2" xfId="52009"/>
    <cellStyle name="Normal 3 7 4 2 6" xfId="44031"/>
    <cellStyle name="Normal 3 7 4 3" xfId="14125"/>
    <cellStyle name="Normal 3 7 4 3 2" xfId="14126"/>
    <cellStyle name="Normal 3 7 4 3 2 2" xfId="14127"/>
    <cellStyle name="Normal 3 7 4 3 2 2 2" xfId="14128"/>
    <cellStyle name="Normal 3 7 4 3 2 2 2 2" xfId="29581"/>
    <cellStyle name="Normal 3 7 4 3 2 2 2 2 2" xfId="59493"/>
    <cellStyle name="Normal 3 7 4 3 2 2 2 3" xfId="44042"/>
    <cellStyle name="Normal 3 7 4 3 2 2 3" xfId="22103"/>
    <cellStyle name="Normal 3 7 4 3 2 2 3 2" xfId="52015"/>
    <cellStyle name="Normal 3 7 4 3 2 2 4" xfId="44041"/>
    <cellStyle name="Normal 3 7 4 3 2 3" xfId="14129"/>
    <cellStyle name="Normal 3 7 4 3 2 3 2" xfId="29580"/>
    <cellStyle name="Normal 3 7 4 3 2 3 2 2" xfId="59492"/>
    <cellStyle name="Normal 3 7 4 3 2 3 3" xfId="44043"/>
    <cellStyle name="Normal 3 7 4 3 2 4" xfId="22102"/>
    <cellStyle name="Normal 3 7 4 3 2 4 2" xfId="52014"/>
    <cellStyle name="Normal 3 7 4 3 2 5" xfId="44040"/>
    <cellStyle name="Normal 3 7 4 3 3" xfId="14130"/>
    <cellStyle name="Normal 3 7 4 3 3 2" xfId="14131"/>
    <cellStyle name="Normal 3 7 4 3 3 2 2" xfId="29582"/>
    <cellStyle name="Normal 3 7 4 3 3 2 2 2" xfId="59494"/>
    <cellStyle name="Normal 3 7 4 3 3 2 3" xfId="44045"/>
    <cellStyle name="Normal 3 7 4 3 3 3" xfId="22104"/>
    <cellStyle name="Normal 3 7 4 3 3 3 2" xfId="52016"/>
    <cellStyle name="Normal 3 7 4 3 3 4" xfId="44044"/>
    <cellStyle name="Normal 3 7 4 3 4" xfId="14132"/>
    <cellStyle name="Normal 3 7 4 3 4 2" xfId="29579"/>
    <cellStyle name="Normal 3 7 4 3 4 2 2" xfId="59491"/>
    <cellStyle name="Normal 3 7 4 3 4 3" xfId="44046"/>
    <cellStyle name="Normal 3 7 4 3 5" xfId="22101"/>
    <cellStyle name="Normal 3 7 4 3 5 2" xfId="52013"/>
    <cellStyle name="Normal 3 7 4 3 6" xfId="44039"/>
    <cellStyle name="Normal 3 7 4 4" xfId="14133"/>
    <cellStyle name="Normal 3 7 4 4 2" xfId="14134"/>
    <cellStyle name="Normal 3 7 4 4 2 2" xfId="14135"/>
    <cellStyle name="Normal 3 7 4 4 2 2 2" xfId="29584"/>
    <cellStyle name="Normal 3 7 4 4 2 2 2 2" xfId="59496"/>
    <cellStyle name="Normal 3 7 4 4 2 2 3" xfId="44049"/>
    <cellStyle name="Normal 3 7 4 4 2 3" xfId="22106"/>
    <cellStyle name="Normal 3 7 4 4 2 3 2" xfId="52018"/>
    <cellStyle name="Normal 3 7 4 4 2 4" xfId="44048"/>
    <cellStyle name="Normal 3 7 4 4 3" xfId="14136"/>
    <cellStyle name="Normal 3 7 4 4 3 2" xfId="29583"/>
    <cellStyle name="Normal 3 7 4 4 3 2 2" xfId="59495"/>
    <cellStyle name="Normal 3 7 4 4 3 3" xfId="44050"/>
    <cellStyle name="Normal 3 7 4 4 4" xfId="22105"/>
    <cellStyle name="Normal 3 7 4 4 4 2" xfId="52017"/>
    <cellStyle name="Normal 3 7 4 4 5" xfId="44047"/>
    <cellStyle name="Normal 3 7 4 5" xfId="14137"/>
    <cellStyle name="Normal 3 7 4 5 2" xfId="14138"/>
    <cellStyle name="Normal 3 7 4 5 2 2" xfId="29585"/>
    <cellStyle name="Normal 3 7 4 5 2 2 2" xfId="59497"/>
    <cellStyle name="Normal 3 7 4 5 2 3" xfId="44052"/>
    <cellStyle name="Normal 3 7 4 5 3" xfId="22107"/>
    <cellStyle name="Normal 3 7 4 5 3 2" xfId="52019"/>
    <cellStyle name="Normal 3 7 4 5 4" xfId="44051"/>
    <cellStyle name="Normal 3 7 4 6" xfId="14139"/>
    <cellStyle name="Normal 3 7 4 6 2" xfId="22844"/>
    <cellStyle name="Normal 3 7 4 6 2 2" xfId="52756"/>
    <cellStyle name="Normal 3 7 4 6 3" xfId="44053"/>
    <cellStyle name="Normal 3 7 4 7" xfId="15366"/>
    <cellStyle name="Normal 3 7 4 7 2" xfId="45278"/>
    <cellStyle name="Normal 3 7 4 8" xfId="30322"/>
    <cellStyle name="Normal 3 7 5" xfId="233"/>
    <cellStyle name="Normal 3 7 5 2" xfId="14140"/>
    <cellStyle name="Normal 3 7 5 2 2" xfId="14141"/>
    <cellStyle name="Normal 3 7 5 2 2 2" xfId="14142"/>
    <cellStyle name="Normal 3 7 5 2 2 2 2" xfId="14143"/>
    <cellStyle name="Normal 3 7 5 2 2 2 2 2" xfId="29588"/>
    <cellStyle name="Normal 3 7 5 2 2 2 2 2 2" xfId="59500"/>
    <cellStyle name="Normal 3 7 5 2 2 2 2 3" xfId="44057"/>
    <cellStyle name="Normal 3 7 5 2 2 2 3" xfId="22110"/>
    <cellStyle name="Normal 3 7 5 2 2 2 3 2" xfId="52022"/>
    <cellStyle name="Normal 3 7 5 2 2 2 4" xfId="44056"/>
    <cellStyle name="Normal 3 7 5 2 2 3" xfId="14144"/>
    <cellStyle name="Normal 3 7 5 2 2 3 2" xfId="29587"/>
    <cellStyle name="Normal 3 7 5 2 2 3 2 2" xfId="59499"/>
    <cellStyle name="Normal 3 7 5 2 2 3 3" xfId="44058"/>
    <cellStyle name="Normal 3 7 5 2 2 4" xfId="22109"/>
    <cellStyle name="Normal 3 7 5 2 2 4 2" xfId="52021"/>
    <cellStyle name="Normal 3 7 5 2 2 5" xfId="44055"/>
    <cellStyle name="Normal 3 7 5 2 3" xfId="14145"/>
    <cellStyle name="Normal 3 7 5 2 3 2" xfId="14146"/>
    <cellStyle name="Normal 3 7 5 2 3 2 2" xfId="29589"/>
    <cellStyle name="Normal 3 7 5 2 3 2 2 2" xfId="59501"/>
    <cellStyle name="Normal 3 7 5 2 3 2 3" xfId="44060"/>
    <cellStyle name="Normal 3 7 5 2 3 3" xfId="22111"/>
    <cellStyle name="Normal 3 7 5 2 3 3 2" xfId="52023"/>
    <cellStyle name="Normal 3 7 5 2 3 4" xfId="44059"/>
    <cellStyle name="Normal 3 7 5 2 4" xfId="14147"/>
    <cellStyle name="Normal 3 7 5 2 4 2" xfId="29586"/>
    <cellStyle name="Normal 3 7 5 2 4 2 2" xfId="59498"/>
    <cellStyle name="Normal 3 7 5 2 4 3" xfId="44061"/>
    <cellStyle name="Normal 3 7 5 2 5" xfId="22108"/>
    <cellStyle name="Normal 3 7 5 2 5 2" xfId="52020"/>
    <cellStyle name="Normal 3 7 5 2 6" xfId="44054"/>
    <cellStyle name="Normal 3 7 5 3" xfId="14148"/>
    <cellStyle name="Normal 3 7 5 3 2" xfId="14149"/>
    <cellStyle name="Normal 3 7 5 3 2 2" xfId="14150"/>
    <cellStyle name="Normal 3 7 5 3 2 2 2" xfId="14151"/>
    <cellStyle name="Normal 3 7 5 3 2 2 2 2" xfId="29592"/>
    <cellStyle name="Normal 3 7 5 3 2 2 2 2 2" xfId="59504"/>
    <cellStyle name="Normal 3 7 5 3 2 2 2 3" xfId="44065"/>
    <cellStyle name="Normal 3 7 5 3 2 2 3" xfId="22114"/>
    <cellStyle name="Normal 3 7 5 3 2 2 3 2" xfId="52026"/>
    <cellStyle name="Normal 3 7 5 3 2 2 4" xfId="44064"/>
    <cellStyle name="Normal 3 7 5 3 2 3" xfId="14152"/>
    <cellStyle name="Normal 3 7 5 3 2 3 2" xfId="29591"/>
    <cellStyle name="Normal 3 7 5 3 2 3 2 2" xfId="59503"/>
    <cellStyle name="Normal 3 7 5 3 2 3 3" xfId="44066"/>
    <cellStyle name="Normal 3 7 5 3 2 4" xfId="22113"/>
    <cellStyle name="Normal 3 7 5 3 2 4 2" xfId="52025"/>
    <cellStyle name="Normal 3 7 5 3 2 5" xfId="44063"/>
    <cellStyle name="Normal 3 7 5 3 3" xfId="14153"/>
    <cellStyle name="Normal 3 7 5 3 3 2" xfId="14154"/>
    <cellStyle name="Normal 3 7 5 3 3 2 2" xfId="29593"/>
    <cellStyle name="Normal 3 7 5 3 3 2 2 2" xfId="59505"/>
    <cellStyle name="Normal 3 7 5 3 3 2 3" xfId="44068"/>
    <cellStyle name="Normal 3 7 5 3 3 3" xfId="22115"/>
    <cellStyle name="Normal 3 7 5 3 3 3 2" xfId="52027"/>
    <cellStyle name="Normal 3 7 5 3 3 4" xfId="44067"/>
    <cellStyle name="Normal 3 7 5 3 4" xfId="14155"/>
    <cellStyle name="Normal 3 7 5 3 4 2" xfId="29590"/>
    <cellStyle name="Normal 3 7 5 3 4 2 2" xfId="59502"/>
    <cellStyle name="Normal 3 7 5 3 4 3" xfId="44069"/>
    <cellStyle name="Normal 3 7 5 3 5" xfId="22112"/>
    <cellStyle name="Normal 3 7 5 3 5 2" xfId="52024"/>
    <cellStyle name="Normal 3 7 5 3 6" xfId="44062"/>
    <cellStyle name="Normal 3 7 5 4" xfId="14156"/>
    <cellStyle name="Normal 3 7 5 4 2" xfId="14157"/>
    <cellStyle name="Normal 3 7 5 4 2 2" xfId="14158"/>
    <cellStyle name="Normal 3 7 5 4 2 2 2" xfId="29595"/>
    <cellStyle name="Normal 3 7 5 4 2 2 2 2" xfId="59507"/>
    <cellStyle name="Normal 3 7 5 4 2 2 3" xfId="44072"/>
    <cellStyle name="Normal 3 7 5 4 2 3" xfId="22117"/>
    <cellStyle name="Normal 3 7 5 4 2 3 2" xfId="52029"/>
    <cellStyle name="Normal 3 7 5 4 2 4" xfId="44071"/>
    <cellStyle name="Normal 3 7 5 4 3" xfId="14159"/>
    <cellStyle name="Normal 3 7 5 4 3 2" xfId="29594"/>
    <cellStyle name="Normal 3 7 5 4 3 2 2" xfId="59506"/>
    <cellStyle name="Normal 3 7 5 4 3 3" xfId="44073"/>
    <cellStyle name="Normal 3 7 5 4 4" xfId="22116"/>
    <cellStyle name="Normal 3 7 5 4 4 2" xfId="52028"/>
    <cellStyle name="Normal 3 7 5 4 5" xfId="44070"/>
    <cellStyle name="Normal 3 7 5 5" xfId="14160"/>
    <cellStyle name="Normal 3 7 5 5 2" xfId="14161"/>
    <cellStyle name="Normal 3 7 5 5 2 2" xfId="29596"/>
    <cellStyle name="Normal 3 7 5 5 2 2 2" xfId="59508"/>
    <cellStyle name="Normal 3 7 5 5 2 3" xfId="44075"/>
    <cellStyle name="Normal 3 7 5 5 3" xfId="22118"/>
    <cellStyle name="Normal 3 7 5 5 3 2" xfId="52030"/>
    <cellStyle name="Normal 3 7 5 5 4" xfId="44074"/>
    <cellStyle name="Normal 3 7 5 6" xfId="14162"/>
    <cellStyle name="Normal 3 7 5 6 2" xfId="22697"/>
    <cellStyle name="Normal 3 7 5 6 2 2" xfId="52609"/>
    <cellStyle name="Normal 3 7 5 6 3" xfId="44076"/>
    <cellStyle name="Normal 3 7 5 7" xfId="15219"/>
    <cellStyle name="Normal 3 7 5 7 2" xfId="45131"/>
    <cellStyle name="Normal 3 7 5 8" xfId="30175"/>
    <cellStyle name="Normal 3 7 6" xfId="506"/>
    <cellStyle name="Normal 3 7 6 2" xfId="14163"/>
    <cellStyle name="Normal 3 7 6 2 2" xfId="14164"/>
    <cellStyle name="Normal 3 7 6 2 2 2" xfId="14165"/>
    <cellStyle name="Normal 3 7 6 2 2 2 2" xfId="14166"/>
    <cellStyle name="Normal 3 7 6 2 2 2 2 2" xfId="29599"/>
    <cellStyle name="Normal 3 7 6 2 2 2 2 2 2" xfId="59511"/>
    <cellStyle name="Normal 3 7 6 2 2 2 2 3" xfId="44080"/>
    <cellStyle name="Normal 3 7 6 2 2 2 3" xfId="22121"/>
    <cellStyle name="Normal 3 7 6 2 2 2 3 2" xfId="52033"/>
    <cellStyle name="Normal 3 7 6 2 2 2 4" xfId="44079"/>
    <cellStyle name="Normal 3 7 6 2 2 3" xfId="14167"/>
    <cellStyle name="Normal 3 7 6 2 2 3 2" xfId="29598"/>
    <cellStyle name="Normal 3 7 6 2 2 3 2 2" xfId="59510"/>
    <cellStyle name="Normal 3 7 6 2 2 3 3" xfId="44081"/>
    <cellStyle name="Normal 3 7 6 2 2 4" xfId="22120"/>
    <cellStyle name="Normal 3 7 6 2 2 4 2" xfId="52032"/>
    <cellStyle name="Normal 3 7 6 2 2 5" xfId="44078"/>
    <cellStyle name="Normal 3 7 6 2 3" xfId="14168"/>
    <cellStyle name="Normal 3 7 6 2 3 2" xfId="14169"/>
    <cellStyle name="Normal 3 7 6 2 3 2 2" xfId="29600"/>
    <cellStyle name="Normal 3 7 6 2 3 2 2 2" xfId="59512"/>
    <cellStyle name="Normal 3 7 6 2 3 2 3" xfId="44083"/>
    <cellStyle name="Normal 3 7 6 2 3 3" xfId="22122"/>
    <cellStyle name="Normal 3 7 6 2 3 3 2" xfId="52034"/>
    <cellStyle name="Normal 3 7 6 2 3 4" xfId="44082"/>
    <cellStyle name="Normal 3 7 6 2 4" xfId="14170"/>
    <cellStyle name="Normal 3 7 6 2 4 2" xfId="29597"/>
    <cellStyle name="Normal 3 7 6 2 4 2 2" xfId="59509"/>
    <cellStyle name="Normal 3 7 6 2 4 3" xfId="44084"/>
    <cellStyle name="Normal 3 7 6 2 5" xfId="22119"/>
    <cellStyle name="Normal 3 7 6 2 5 2" xfId="52031"/>
    <cellStyle name="Normal 3 7 6 2 6" xfId="44077"/>
    <cellStyle name="Normal 3 7 6 3" xfId="14171"/>
    <cellStyle name="Normal 3 7 6 3 2" xfId="14172"/>
    <cellStyle name="Normal 3 7 6 3 2 2" xfId="14173"/>
    <cellStyle name="Normal 3 7 6 3 2 2 2" xfId="29602"/>
    <cellStyle name="Normal 3 7 6 3 2 2 2 2" xfId="59514"/>
    <cellStyle name="Normal 3 7 6 3 2 2 3" xfId="44087"/>
    <cellStyle name="Normal 3 7 6 3 2 3" xfId="22124"/>
    <cellStyle name="Normal 3 7 6 3 2 3 2" xfId="52036"/>
    <cellStyle name="Normal 3 7 6 3 2 4" xfId="44086"/>
    <cellStyle name="Normal 3 7 6 3 3" xfId="14174"/>
    <cellStyle name="Normal 3 7 6 3 3 2" xfId="29601"/>
    <cellStyle name="Normal 3 7 6 3 3 2 2" xfId="59513"/>
    <cellStyle name="Normal 3 7 6 3 3 3" xfId="44088"/>
    <cellStyle name="Normal 3 7 6 3 4" xfId="22123"/>
    <cellStyle name="Normal 3 7 6 3 4 2" xfId="52035"/>
    <cellStyle name="Normal 3 7 6 3 5" xfId="44085"/>
    <cellStyle name="Normal 3 7 6 4" xfId="14175"/>
    <cellStyle name="Normal 3 7 6 4 2" xfId="14176"/>
    <cellStyle name="Normal 3 7 6 4 2 2" xfId="29603"/>
    <cellStyle name="Normal 3 7 6 4 2 2 2" xfId="59515"/>
    <cellStyle name="Normal 3 7 6 4 2 3" xfId="44090"/>
    <cellStyle name="Normal 3 7 6 4 3" xfId="22125"/>
    <cellStyle name="Normal 3 7 6 4 3 2" xfId="52037"/>
    <cellStyle name="Normal 3 7 6 4 4" xfId="44089"/>
    <cellStyle name="Normal 3 7 6 5" xfId="14177"/>
    <cellStyle name="Normal 3 7 6 5 2" xfId="22969"/>
    <cellStyle name="Normal 3 7 6 5 2 2" xfId="52881"/>
    <cellStyle name="Normal 3 7 6 5 3" xfId="44091"/>
    <cellStyle name="Normal 3 7 6 6" xfId="15491"/>
    <cellStyle name="Normal 3 7 6 6 2" xfId="45403"/>
    <cellStyle name="Normal 3 7 6 7" xfId="30447"/>
    <cellStyle name="Normal 3 7 7" xfId="631"/>
    <cellStyle name="Normal 3 7 7 2" xfId="14178"/>
    <cellStyle name="Normal 3 7 7 2 2" xfId="14179"/>
    <cellStyle name="Normal 3 7 7 2 2 2" xfId="14180"/>
    <cellStyle name="Normal 3 7 7 2 2 2 2" xfId="14181"/>
    <cellStyle name="Normal 3 7 7 2 2 2 2 2" xfId="29606"/>
    <cellStyle name="Normal 3 7 7 2 2 2 2 2 2" xfId="59518"/>
    <cellStyle name="Normal 3 7 7 2 2 2 2 3" xfId="44095"/>
    <cellStyle name="Normal 3 7 7 2 2 2 3" xfId="22128"/>
    <cellStyle name="Normal 3 7 7 2 2 2 3 2" xfId="52040"/>
    <cellStyle name="Normal 3 7 7 2 2 2 4" xfId="44094"/>
    <cellStyle name="Normal 3 7 7 2 2 3" xfId="14182"/>
    <cellStyle name="Normal 3 7 7 2 2 3 2" xfId="29605"/>
    <cellStyle name="Normal 3 7 7 2 2 3 2 2" xfId="59517"/>
    <cellStyle name="Normal 3 7 7 2 2 3 3" xfId="44096"/>
    <cellStyle name="Normal 3 7 7 2 2 4" xfId="22127"/>
    <cellStyle name="Normal 3 7 7 2 2 4 2" xfId="52039"/>
    <cellStyle name="Normal 3 7 7 2 2 5" xfId="44093"/>
    <cellStyle name="Normal 3 7 7 2 3" xfId="14183"/>
    <cellStyle name="Normal 3 7 7 2 3 2" xfId="14184"/>
    <cellStyle name="Normal 3 7 7 2 3 2 2" xfId="29607"/>
    <cellStyle name="Normal 3 7 7 2 3 2 2 2" xfId="59519"/>
    <cellStyle name="Normal 3 7 7 2 3 2 3" xfId="44098"/>
    <cellStyle name="Normal 3 7 7 2 3 3" xfId="22129"/>
    <cellStyle name="Normal 3 7 7 2 3 3 2" xfId="52041"/>
    <cellStyle name="Normal 3 7 7 2 3 4" xfId="44097"/>
    <cellStyle name="Normal 3 7 7 2 4" xfId="14185"/>
    <cellStyle name="Normal 3 7 7 2 4 2" xfId="29604"/>
    <cellStyle name="Normal 3 7 7 2 4 2 2" xfId="59516"/>
    <cellStyle name="Normal 3 7 7 2 4 3" xfId="44099"/>
    <cellStyle name="Normal 3 7 7 2 5" xfId="22126"/>
    <cellStyle name="Normal 3 7 7 2 5 2" xfId="52038"/>
    <cellStyle name="Normal 3 7 7 2 6" xfId="44092"/>
    <cellStyle name="Normal 3 7 7 3" xfId="14186"/>
    <cellStyle name="Normal 3 7 7 3 2" xfId="14187"/>
    <cellStyle name="Normal 3 7 7 3 2 2" xfId="14188"/>
    <cellStyle name="Normal 3 7 7 3 2 2 2" xfId="29609"/>
    <cellStyle name="Normal 3 7 7 3 2 2 2 2" xfId="59521"/>
    <cellStyle name="Normal 3 7 7 3 2 2 3" xfId="44102"/>
    <cellStyle name="Normal 3 7 7 3 2 3" xfId="22131"/>
    <cellStyle name="Normal 3 7 7 3 2 3 2" xfId="52043"/>
    <cellStyle name="Normal 3 7 7 3 2 4" xfId="44101"/>
    <cellStyle name="Normal 3 7 7 3 3" xfId="14189"/>
    <cellStyle name="Normal 3 7 7 3 3 2" xfId="29608"/>
    <cellStyle name="Normal 3 7 7 3 3 2 2" xfId="59520"/>
    <cellStyle name="Normal 3 7 7 3 3 3" xfId="44103"/>
    <cellStyle name="Normal 3 7 7 3 4" xfId="22130"/>
    <cellStyle name="Normal 3 7 7 3 4 2" xfId="52042"/>
    <cellStyle name="Normal 3 7 7 3 5" xfId="44100"/>
    <cellStyle name="Normal 3 7 7 4" xfId="14190"/>
    <cellStyle name="Normal 3 7 7 4 2" xfId="14191"/>
    <cellStyle name="Normal 3 7 7 4 2 2" xfId="29610"/>
    <cellStyle name="Normal 3 7 7 4 2 2 2" xfId="59522"/>
    <cellStyle name="Normal 3 7 7 4 2 3" xfId="44105"/>
    <cellStyle name="Normal 3 7 7 4 3" xfId="22132"/>
    <cellStyle name="Normal 3 7 7 4 3 2" xfId="52044"/>
    <cellStyle name="Normal 3 7 7 4 4" xfId="44104"/>
    <cellStyle name="Normal 3 7 7 5" xfId="14192"/>
    <cellStyle name="Normal 3 7 7 5 2" xfId="23094"/>
    <cellStyle name="Normal 3 7 7 5 2 2" xfId="53006"/>
    <cellStyle name="Normal 3 7 7 5 3" xfId="44106"/>
    <cellStyle name="Normal 3 7 7 6" xfId="15616"/>
    <cellStyle name="Normal 3 7 7 6 2" xfId="45528"/>
    <cellStyle name="Normal 3 7 7 7" xfId="30572"/>
    <cellStyle name="Normal 3 7 8" xfId="14193"/>
    <cellStyle name="Normal 3 7 8 2" xfId="14194"/>
    <cellStyle name="Normal 3 7 8 2 2" xfId="14195"/>
    <cellStyle name="Normal 3 7 8 2 2 2" xfId="14196"/>
    <cellStyle name="Normal 3 7 8 2 2 2 2" xfId="14197"/>
    <cellStyle name="Normal 3 7 8 2 2 2 2 2" xfId="29614"/>
    <cellStyle name="Normal 3 7 8 2 2 2 2 2 2" xfId="59526"/>
    <cellStyle name="Normal 3 7 8 2 2 2 2 3" xfId="44111"/>
    <cellStyle name="Normal 3 7 8 2 2 2 3" xfId="22136"/>
    <cellStyle name="Normal 3 7 8 2 2 2 3 2" xfId="52048"/>
    <cellStyle name="Normal 3 7 8 2 2 2 4" xfId="44110"/>
    <cellStyle name="Normal 3 7 8 2 2 3" xfId="14198"/>
    <cellStyle name="Normal 3 7 8 2 2 3 2" xfId="29613"/>
    <cellStyle name="Normal 3 7 8 2 2 3 2 2" xfId="59525"/>
    <cellStyle name="Normal 3 7 8 2 2 3 3" xfId="44112"/>
    <cellStyle name="Normal 3 7 8 2 2 4" xfId="22135"/>
    <cellStyle name="Normal 3 7 8 2 2 4 2" xfId="52047"/>
    <cellStyle name="Normal 3 7 8 2 2 5" xfId="44109"/>
    <cellStyle name="Normal 3 7 8 2 3" xfId="14199"/>
    <cellStyle name="Normal 3 7 8 2 3 2" xfId="14200"/>
    <cellStyle name="Normal 3 7 8 2 3 2 2" xfId="29615"/>
    <cellStyle name="Normal 3 7 8 2 3 2 2 2" xfId="59527"/>
    <cellStyle name="Normal 3 7 8 2 3 2 3" xfId="44114"/>
    <cellStyle name="Normal 3 7 8 2 3 3" xfId="22137"/>
    <cellStyle name="Normal 3 7 8 2 3 3 2" xfId="52049"/>
    <cellStyle name="Normal 3 7 8 2 3 4" xfId="44113"/>
    <cellStyle name="Normal 3 7 8 2 4" xfId="14201"/>
    <cellStyle name="Normal 3 7 8 2 4 2" xfId="29612"/>
    <cellStyle name="Normal 3 7 8 2 4 2 2" xfId="59524"/>
    <cellStyle name="Normal 3 7 8 2 4 3" xfId="44115"/>
    <cellStyle name="Normal 3 7 8 2 5" xfId="22134"/>
    <cellStyle name="Normal 3 7 8 2 5 2" xfId="52046"/>
    <cellStyle name="Normal 3 7 8 2 6" xfId="44108"/>
    <cellStyle name="Normal 3 7 8 3" xfId="14202"/>
    <cellStyle name="Normal 3 7 8 3 2" xfId="14203"/>
    <cellStyle name="Normal 3 7 8 3 2 2" xfId="14204"/>
    <cellStyle name="Normal 3 7 8 3 2 2 2" xfId="29617"/>
    <cellStyle name="Normal 3 7 8 3 2 2 2 2" xfId="59529"/>
    <cellStyle name="Normal 3 7 8 3 2 2 3" xfId="44118"/>
    <cellStyle name="Normal 3 7 8 3 2 3" xfId="22139"/>
    <cellStyle name="Normal 3 7 8 3 2 3 2" xfId="52051"/>
    <cellStyle name="Normal 3 7 8 3 2 4" xfId="44117"/>
    <cellStyle name="Normal 3 7 8 3 3" xfId="14205"/>
    <cellStyle name="Normal 3 7 8 3 3 2" xfId="29616"/>
    <cellStyle name="Normal 3 7 8 3 3 2 2" xfId="59528"/>
    <cellStyle name="Normal 3 7 8 3 3 3" xfId="44119"/>
    <cellStyle name="Normal 3 7 8 3 4" xfId="22138"/>
    <cellStyle name="Normal 3 7 8 3 4 2" xfId="52050"/>
    <cellStyle name="Normal 3 7 8 3 5" xfId="44116"/>
    <cellStyle name="Normal 3 7 8 4" xfId="14206"/>
    <cellStyle name="Normal 3 7 8 4 2" xfId="14207"/>
    <cellStyle name="Normal 3 7 8 4 2 2" xfId="29618"/>
    <cellStyle name="Normal 3 7 8 4 2 2 2" xfId="59530"/>
    <cellStyle name="Normal 3 7 8 4 2 3" xfId="44121"/>
    <cellStyle name="Normal 3 7 8 4 3" xfId="22140"/>
    <cellStyle name="Normal 3 7 8 4 3 2" xfId="52052"/>
    <cellStyle name="Normal 3 7 8 4 4" xfId="44120"/>
    <cellStyle name="Normal 3 7 8 5" xfId="14208"/>
    <cellStyle name="Normal 3 7 8 5 2" xfId="29611"/>
    <cellStyle name="Normal 3 7 8 5 2 2" xfId="59523"/>
    <cellStyle name="Normal 3 7 8 5 3" xfId="44122"/>
    <cellStyle name="Normal 3 7 8 6" xfId="22133"/>
    <cellStyle name="Normal 3 7 8 6 2" xfId="52045"/>
    <cellStyle name="Normal 3 7 8 7" xfId="44107"/>
    <cellStyle name="Normal 3 7 9" xfId="14209"/>
    <cellStyle name="Normal 3 7 9 2" xfId="14210"/>
    <cellStyle name="Normal 3 7 9 2 2" xfId="14211"/>
    <cellStyle name="Normal 3 7 9 2 2 2" xfId="14212"/>
    <cellStyle name="Normal 3 7 9 2 2 2 2" xfId="29621"/>
    <cellStyle name="Normal 3 7 9 2 2 2 2 2" xfId="59533"/>
    <cellStyle name="Normal 3 7 9 2 2 2 3" xfId="44126"/>
    <cellStyle name="Normal 3 7 9 2 2 3" xfId="22143"/>
    <cellStyle name="Normal 3 7 9 2 2 3 2" xfId="52055"/>
    <cellStyle name="Normal 3 7 9 2 2 4" xfId="44125"/>
    <cellStyle name="Normal 3 7 9 2 3" xfId="14213"/>
    <cellStyle name="Normal 3 7 9 2 3 2" xfId="29620"/>
    <cellStyle name="Normal 3 7 9 2 3 2 2" xfId="59532"/>
    <cellStyle name="Normal 3 7 9 2 3 3" xfId="44127"/>
    <cellStyle name="Normal 3 7 9 2 4" xfId="22142"/>
    <cellStyle name="Normal 3 7 9 2 4 2" xfId="52054"/>
    <cellStyle name="Normal 3 7 9 2 5" xfId="44124"/>
    <cellStyle name="Normal 3 7 9 3" xfId="14214"/>
    <cellStyle name="Normal 3 7 9 3 2" xfId="14215"/>
    <cellStyle name="Normal 3 7 9 3 2 2" xfId="29622"/>
    <cellStyle name="Normal 3 7 9 3 2 2 2" xfId="59534"/>
    <cellStyle name="Normal 3 7 9 3 2 3" xfId="44129"/>
    <cellStyle name="Normal 3 7 9 3 3" xfId="22144"/>
    <cellStyle name="Normal 3 7 9 3 3 2" xfId="52056"/>
    <cellStyle name="Normal 3 7 9 3 4" xfId="44128"/>
    <cellStyle name="Normal 3 7 9 4" xfId="14216"/>
    <cellStyle name="Normal 3 7 9 4 2" xfId="29619"/>
    <cellStyle name="Normal 3 7 9 4 2 2" xfId="59531"/>
    <cellStyle name="Normal 3 7 9 4 3" xfId="44130"/>
    <cellStyle name="Normal 3 7 9 5" xfId="22141"/>
    <cellStyle name="Normal 3 7 9 5 2" xfId="52053"/>
    <cellStyle name="Normal 3 7 9 6" xfId="44123"/>
    <cellStyle name="Normal 3 8" xfId="169"/>
    <cellStyle name="Normal 3 8 10" xfId="14217"/>
    <cellStyle name="Normal 3 8 10 2" xfId="14218"/>
    <cellStyle name="Normal 3 8 10 2 2" xfId="14219"/>
    <cellStyle name="Normal 3 8 10 2 2 2" xfId="29624"/>
    <cellStyle name="Normal 3 8 10 2 2 2 2" xfId="59536"/>
    <cellStyle name="Normal 3 8 10 2 2 3" xfId="44133"/>
    <cellStyle name="Normal 3 8 10 2 3" xfId="22146"/>
    <cellStyle name="Normal 3 8 10 2 3 2" xfId="52058"/>
    <cellStyle name="Normal 3 8 10 2 4" xfId="44132"/>
    <cellStyle name="Normal 3 8 10 3" xfId="14220"/>
    <cellStyle name="Normal 3 8 10 3 2" xfId="29623"/>
    <cellStyle name="Normal 3 8 10 3 2 2" xfId="59535"/>
    <cellStyle name="Normal 3 8 10 3 3" xfId="44134"/>
    <cellStyle name="Normal 3 8 10 4" xfId="22145"/>
    <cellStyle name="Normal 3 8 10 4 2" xfId="52057"/>
    <cellStyle name="Normal 3 8 10 5" xfId="44131"/>
    <cellStyle name="Normal 3 8 11" xfId="14221"/>
    <cellStyle name="Normal 3 8 11 2" xfId="14222"/>
    <cellStyle name="Normal 3 8 11 2 2" xfId="29625"/>
    <cellStyle name="Normal 3 8 11 2 2 2" xfId="59537"/>
    <cellStyle name="Normal 3 8 11 2 3" xfId="44136"/>
    <cellStyle name="Normal 3 8 11 3" xfId="22147"/>
    <cellStyle name="Normal 3 8 11 3 2" xfId="52059"/>
    <cellStyle name="Normal 3 8 11 4" xfId="44135"/>
    <cellStyle name="Normal 3 8 12" xfId="14223"/>
    <cellStyle name="Normal 3 8 12 2" xfId="22633"/>
    <cellStyle name="Normal 3 8 12 2 2" xfId="52545"/>
    <cellStyle name="Normal 3 8 12 3" xfId="44137"/>
    <cellStyle name="Normal 3 8 13" xfId="15155"/>
    <cellStyle name="Normal 3 8 13 2" xfId="45067"/>
    <cellStyle name="Normal 3 8 14" xfId="30111"/>
    <cellStyle name="Normal 3 8 15" xfId="59987"/>
    <cellStyle name="Normal 3 8 2" xfId="213"/>
    <cellStyle name="Normal 3 8 2 10" xfId="14224"/>
    <cellStyle name="Normal 3 8 2 10 2" xfId="14225"/>
    <cellStyle name="Normal 3 8 2 10 2 2" xfId="29626"/>
    <cellStyle name="Normal 3 8 2 10 2 2 2" xfId="59538"/>
    <cellStyle name="Normal 3 8 2 10 2 3" xfId="44139"/>
    <cellStyle name="Normal 3 8 2 10 3" xfId="22148"/>
    <cellStyle name="Normal 3 8 2 10 3 2" xfId="52060"/>
    <cellStyle name="Normal 3 8 2 10 4" xfId="44138"/>
    <cellStyle name="Normal 3 8 2 11" xfId="14226"/>
    <cellStyle name="Normal 3 8 2 11 2" xfId="22677"/>
    <cellStyle name="Normal 3 8 2 11 2 2" xfId="52589"/>
    <cellStyle name="Normal 3 8 2 11 3" xfId="44140"/>
    <cellStyle name="Normal 3 8 2 12" xfId="15199"/>
    <cellStyle name="Normal 3 8 2 12 2" xfId="45111"/>
    <cellStyle name="Normal 3 8 2 13" xfId="30155"/>
    <cellStyle name="Normal 3 8 2 14" xfId="60068"/>
    <cellStyle name="Normal 3 8 2 2" xfId="463"/>
    <cellStyle name="Normal 3 8 2 2 2" xfId="14227"/>
    <cellStyle name="Normal 3 8 2 2 2 2" xfId="14228"/>
    <cellStyle name="Normal 3 8 2 2 2 2 2" xfId="14229"/>
    <cellStyle name="Normal 3 8 2 2 2 2 2 2" xfId="14230"/>
    <cellStyle name="Normal 3 8 2 2 2 2 2 2 2" xfId="29629"/>
    <cellStyle name="Normal 3 8 2 2 2 2 2 2 2 2" xfId="59541"/>
    <cellStyle name="Normal 3 8 2 2 2 2 2 2 3" xfId="44144"/>
    <cellStyle name="Normal 3 8 2 2 2 2 2 3" xfId="22151"/>
    <cellStyle name="Normal 3 8 2 2 2 2 2 3 2" xfId="52063"/>
    <cellStyle name="Normal 3 8 2 2 2 2 2 4" xfId="44143"/>
    <cellStyle name="Normal 3 8 2 2 2 2 3" xfId="14231"/>
    <cellStyle name="Normal 3 8 2 2 2 2 3 2" xfId="29628"/>
    <cellStyle name="Normal 3 8 2 2 2 2 3 2 2" xfId="59540"/>
    <cellStyle name="Normal 3 8 2 2 2 2 3 3" xfId="44145"/>
    <cellStyle name="Normal 3 8 2 2 2 2 4" xfId="22150"/>
    <cellStyle name="Normal 3 8 2 2 2 2 4 2" xfId="52062"/>
    <cellStyle name="Normal 3 8 2 2 2 2 5" xfId="44142"/>
    <cellStyle name="Normal 3 8 2 2 2 3" xfId="14232"/>
    <cellStyle name="Normal 3 8 2 2 2 3 2" xfId="14233"/>
    <cellStyle name="Normal 3 8 2 2 2 3 2 2" xfId="29630"/>
    <cellStyle name="Normal 3 8 2 2 2 3 2 2 2" xfId="59542"/>
    <cellStyle name="Normal 3 8 2 2 2 3 2 3" xfId="44147"/>
    <cellStyle name="Normal 3 8 2 2 2 3 3" xfId="22152"/>
    <cellStyle name="Normal 3 8 2 2 2 3 3 2" xfId="52064"/>
    <cellStyle name="Normal 3 8 2 2 2 3 4" xfId="44146"/>
    <cellStyle name="Normal 3 8 2 2 2 4" xfId="14234"/>
    <cellStyle name="Normal 3 8 2 2 2 4 2" xfId="29627"/>
    <cellStyle name="Normal 3 8 2 2 2 4 2 2" xfId="59539"/>
    <cellStyle name="Normal 3 8 2 2 2 4 3" xfId="44148"/>
    <cellStyle name="Normal 3 8 2 2 2 5" xfId="22149"/>
    <cellStyle name="Normal 3 8 2 2 2 5 2" xfId="52061"/>
    <cellStyle name="Normal 3 8 2 2 2 6" xfId="44141"/>
    <cellStyle name="Normal 3 8 2 2 3" xfId="14235"/>
    <cellStyle name="Normal 3 8 2 2 3 2" xfId="14236"/>
    <cellStyle name="Normal 3 8 2 2 3 2 2" xfId="14237"/>
    <cellStyle name="Normal 3 8 2 2 3 2 2 2" xfId="14238"/>
    <cellStyle name="Normal 3 8 2 2 3 2 2 2 2" xfId="29633"/>
    <cellStyle name="Normal 3 8 2 2 3 2 2 2 2 2" xfId="59545"/>
    <cellStyle name="Normal 3 8 2 2 3 2 2 2 3" xfId="44152"/>
    <cellStyle name="Normal 3 8 2 2 3 2 2 3" xfId="22155"/>
    <cellStyle name="Normal 3 8 2 2 3 2 2 3 2" xfId="52067"/>
    <cellStyle name="Normal 3 8 2 2 3 2 2 4" xfId="44151"/>
    <cellStyle name="Normal 3 8 2 2 3 2 3" xfId="14239"/>
    <cellStyle name="Normal 3 8 2 2 3 2 3 2" xfId="29632"/>
    <cellStyle name="Normal 3 8 2 2 3 2 3 2 2" xfId="59544"/>
    <cellStyle name="Normal 3 8 2 2 3 2 3 3" xfId="44153"/>
    <cellStyle name="Normal 3 8 2 2 3 2 4" xfId="22154"/>
    <cellStyle name="Normal 3 8 2 2 3 2 4 2" xfId="52066"/>
    <cellStyle name="Normal 3 8 2 2 3 2 5" xfId="44150"/>
    <cellStyle name="Normal 3 8 2 2 3 3" xfId="14240"/>
    <cellStyle name="Normal 3 8 2 2 3 3 2" xfId="14241"/>
    <cellStyle name="Normal 3 8 2 2 3 3 2 2" xfId="29634"/>
    <cellStyle name="Normal 3 8 2 2 3 3 2 2 2" xfId="59546"/>
    <cellStyle name="Normal 3 8 2 2 3 3 2 3" xfId="44155"/>
    <cellStyle name="Normal 3 8 2 2 3 3 3" xfId="22156"/>
    <cellStyle name="Normal 3 8 2 2 3 3 3 2" xfId="52068"/>
    <cellStyle name="Normal 3 8 2 2 3 3 4" xfId="44154"/>
    <cellStyle name="Normal 3 8 2 2 3 4" xfId="14242"/>
    <cellStyle name="Normal 3 8 2 2 3 4 2" xfId="29631"/>
    <cellStyle name="Normal 3 8 2 2 3 4 2 2" xfId="59543"/>
    <cellStyle name="Normal 3 8 2 2 3 4 3" xfId="44156"/>
    <cellStyle name="Normal 3 8 2 2 3 5" xfId="22153"/>
    <cellStyle name="Normal 3 8 2 2 3 5 2" xfId="52065"/>
    <cellStyle name="Normal 3 8 2 2 3 6" xfId="44149"/>
    <cellStyle name="Normal 3 8 2 2 4" xfId="14243"/>
    <cellStyle name="Normal 3 8 2 2 4 2" xfId="14244"/>
    <cellStyle name="Normal 3 8 2 2 4 2 2" xfId="14245"/>
    <cellStyle name="Normal 3 8 2 2 4 2 2 2" xfId="29636"/>
    <cellStyle name="Normal 3 8 2 2 4 2 2 2 2" xfId="59548"/>
    <cellStyle name="Normal 3 8 2 2 4 2 2 3" xfId="44159"/>
    <cellStyle name="Normal 3 8 2 2 4 2 3" xfId="22158"/>
    <cellStyle name="Normal 3 8 2 2 4 2 3 2" xfId="52070"/>
    <cellStyle name="Normal 3 8 2 2 4 2 4" xfId="44158"/>
    <cellStyle name="Normal 3 8 2 2 4 3" xfId="14246"/>
    <cellStyle name="Normal 3 8 2 2 4 3 2" xfId="29635"/>
    <cellStyle name="Normal 3 8 2 2 4 3 2 2" xfId="59547"/>
    <cellStyle name="Normal 3 8 2 2 4 3 3" xfId="44160"/>
    <cellStyle name="Normal 3 8 2 2 4 4" xfId="22157"/>
    <cellStyle name="Normal 3 8 2 2 4 4 2" xfId="52069"/>
    <cellStyle name="Normal 3 8 2 2 4 5" xfId="44157"/>
    <cellStyle name="Normal 3 8 2 2 5" xfId="14247"/>
    <cellStyle name="Normal 3 8 2 2 5 2" xfId="14248"/>
    <cellStyle name="Normal 3 8 2 2 5 2 2" xfId="29637"/>
    <cellStyle name="Normal 3 8 2 2 5 2 2 2" xfId="59549"/>
    <cellStyle name="Normal 3 8 2 2 5 2 3" xfId="44162"/>
    <cellStyle name="Normal 3 8 2 2 5 3" xfId="22159"/>
    <cellStyle name="Normal 3 8 2 2 5 3 2" xfId="52071"/>
    <cellStyle name="Normal 3 8 2 2 5 4" xfId="44161"/>
    <cellStyle name="Normal 3 8 2 2 6" xfId="14249"/>
    <cellStyle name="Normal 3 8 2 2 6 2" xfId="22926"/>
    <cellStyle name="Normal 3 8 2 2 6 2 2" xfId="52838"/>
    <cellStyle name="Normal 3 8 2 2 6 3" xfId="44163"/>
    <cellStyle name="Normal 3 8 2 2 7" xfId="15448"/>
    <cellStyle name="Normal 3 8 2 2 7 2" xfId="45360"/>
    <cellStyle name="Normal 3 8 2 2 8" xfId="30404"/>
    <cellStyle name="Normal 3 8 2 3" xfId="300"/>
    <cellStyle name="Normal 3 8 2 3 2" xfId="14250"/>
    <cellStyle name="Normal 3 8 2 3 2 2" xfId="14251"/>
    <cellStyle name="Normal 3 8 2 3 2 2 2" xfId="14252"/>
    <cellStyle name="Normal 3 8 2 3 2 2 2 2" xfId="14253"/>
    <cellStyle name="Normal 3 8 2 3 2 2 2 2 2" xfId="29640"/>
    <cellStyle name="Normal 3 8 2 3 2 2 2 2 2 2" xfId="59552"/>
    <cellStyle name="Normal 3 8 2 3 2 2 2 2 3" xfId="44167"/>
    <cellStyle name="Normal 3 8 2 3 2 2 2 3" xfId="22162"/>
    <cellStyle name="Normal 3 8 2 3 2 2 2 3 2" xfId="52074"/>
    <cellStyle name="Normal 3 8 2 3 2 2 2 4" xfId="44166"/>
    <cellStyle name="Normal 3 8 2 3 2 2 3" xfId="14254"/>
    <cellStyle name="Normal 3 8 2 3 2 2 3 2" xfId="29639"/>
    <cellStyle name="Normal 3 8 2 3 2 2 3 2 2" xfId="59551"/>
    <cellStyle name="Normal 3 8 2 3 2 2 3 3" xfId="44168"/>
    <cellStyle name="Normal 3 8 2 3 2 2 4" xfId="22161"/>
    <cellStyle name="Normal 3 8 2 3 2 2 4 2" xfId="52073"/>
    <cellStyle name="Normal 3 8 2 3 2 2 5" xfId="44165"/>
    <cellStyle name="Normal 3 8 2 3 2 3" xfId="14255"/>
    <cellStyle name="Normal 3 8 2 3 2 3 2" xfId="14256"/>
    <cellStyle name="Normal 3 8 2 3 2 3 2 2" xfId="29641"/>
    <cellStyle name="Normal 3 8 2 3 2 3 2 2 2" xfId="59553"/>
    <cellStyle name="Normal 3 8 2 3 2 3 2 3" xfId="44170"/>
    <cellStyle name="Normal 3 8 2 3 2 3 3" xfId="22163"/>
    <cellStyle name="Normal 3 8 2 3 2 3 3 2" xfId="52075"/>
    <cellStyle name="Normal 3 8 2 3 2 3 4" xfId="44169"/>
    <cellStyle name="Normal 3 8 2 3 2 4" xfId="14257"/>
    <cellStyle name="Normal 3 8 2 3 2 4 2" xfId="29638"/>
    <cellStyle name="Normal 3 8 2 3 2 4 2 2" xfId="59550"/>
    <cellStyle name="Normal 3 8 2 3 2 4 3" xfId="44171"/>
    <cellStyle name="Normal 3 8 2 3 2 5" xfId="22160"/>
    <cellStyle name="Normal 3 8 2 3 2 5 2" xfId="52072"/>
    <cellStyle name="Normal 3 8 2 3 2 6" xfId="44164"/>
    <cellStyle name="Normal 3 8 2 3 3" xfId="14258"/>
    <cellStyle name="Normal 3 8 2 3 3 2" xfId="14259"/>
    <cellStyle name="Normal 3 8 2 3 3 2 2" xfId="14260"/>
    <cellStyle name="Normal 3 8 2 3 3 2 2 2" xfId="14261"/>
    <cellStyle name="Normal 3 8 2 3 3 2 2 2 2" xfId="29644"/>
    <cellStyle name="Normal 3 8 2 3 3 2 2 2 2 2" xfId="59556"/>
    <cellStyle name="Normal 3 8 2 3 3 2 2 2 3" xfId="44175"/>
    <cellStyle name="Normal 3 8 2 3 3 2 2 3" xfId="22166"/>
    <cellStyle name="Normal 3 8 2 3 3 2 2 3 2" xfId="52078"/>
    <cellStyle name="Normal 3 8 2 3 3 2 2 4" xfId="44174"/>
    <cellStyle name="Normal 3 8 2 3 3 2 3" xfId="14262"/>
    <cellStyle name="Normal 3 8 2 3 3 2 3 2" xfId="29643"/>
    <cellStyle name="Normal 3 8 2 3 3 2 3 2 2" xfId="59555"/>
    <cellStyle name="Normal 3 8 2 3 3 2 3 3" xfId="44176"/>
    <cellStyle name="Normal 3 8 2 3 3 2 4" xfId="22165"/>
    <cellStyle name="Normal 3 8 2 3 3 2 4 2" xfId="52077"/>
    <cellStyle name="Normal 3 8 2 3 3 2 5" xfId="44173"/>
    <cellStyle name="Normal 3 8 2 3 3 3" xfId="14263"/>
    <cellStyle name="Normal 3 8 2 3 3 3 2" xfId="14264"/>
    <cellStyle name="Normal 3 8 2 3 3 3 2 2" xfId="29645"/>
    <cellStyle name="Normal 3 8 2 3 3 3 2 2 2" xfId="59557"/>
    <cellStyle name="Normal 3 8 2 3 3 3 2 3" xfId="44178"/>
    <cellStyle name="Normal 3 8 2 3 3 3 3" xfId="22167"/>
    <cellStyle name="Normal 3 8 2 3 3 3 3 2" xfId="52079"/>
    <cellStyle name="Normal 3 8 2 3 3 3 4" xfId="44177"/>
    <cellStyle name="Normal 3 8 2 3 3 4" xfId="14265"/>
    <cellStyle name="Normal 3 8 2 3 3 4 2" xfId="29642"/>
    <cellStyle name="Normal 3 8 2 3 3 4 2 2" xfId="59554"/>
    <cellStyle name="Normal 3 8 2 3 3 4 3" xfId="44179"/>
    <cellStyle name="Normal 3 8 2 3 3 5" xfId="22164"/>
    <cellStyle name="Normal 3 8 2 3 3 5 2" xfId="52076"/>
    <cellStyle name="Normal 3 8 2 3 3 6" xfId="44172"/>
    <cellStyle name="Normal 3 8 2 3 4" xfId="14266"/>
    <cellStyle name="Normal 3 8 2 3 4 2" xfId="14267"/>
    <cellStyle name="Normal 3 8 2 3 4 2 2" xfId="14268"/>
    <cellStyle name="Normal 3 8 2 3 4 2 2 2" xfId="29647"/>
    <cellStyle name="Normal 3 8 2 3 4 2 2 2 2" xfId="59559"/>
    <cellStyle name="Normal 3 8 2 3 4 2 2 3" xfId="44182"/>
    <cellStyle name="Normal 3 8 2 3 4 2 3" xfId="22169"/>
    <cellStyle name="Normal 3 8 2 3 4 2 3 2" xfId="52081"/>
    <cellStyle name="Normal 3 8 2 3 4 2 4" xfId="44181"/>
    <cellStyle name="Normal 3 8 2 3 4 3" xfId="14269"/>
    <cellStyle name="Normal 3 8 2 3 4 3 2" xfId="29646"/>
    <cellStyle name="Normal 3 8 2 3 4 3 2 2" xfId="59558"/>
    <cellStyle name="Normal 3 8 2 3 4 3 3" xfId="44183"/>
    <cellStyle name="Normal 3 8 2 3 4 4" xfId="22168"/>
    <cellStyle name="Normal 3 8 2 3 4 4 2" xfId="52080"/>
    <cellStyle name="Normal 3 8 2 3 4 5" xfId="44180"/>
    <cellStyle name="Normal 3 8 2 3 5" xfId="14270"/>
    <cellStyle name="Normal 3 8 2 3 5 2" xfId="14271"/>
    <cellStyle name="Normal 3 8 2 3 5 2 2" xfId="29648"/>
    <cellStyle name="Normal 3 8 2 3 5 2 2 2" xfId="59560"/>
    <cellStyle name="Normal 3 8 2 3 5 2 3" xfId="44185"/>
    <cellStyle name="Normal 3 8 2 3 5 3" xfId="22170"/>
    <cellStyle name="Normal 3 8 2 3 5 3 2" xfId="52082"/>
    <cellStyle name="Normal 3 8 2 3 5 4" xfId="44184"/>
    <cellStyle name="Normal 3 8 2 3 6" xfId="14272"/>
    <cellStyle name="Normal 3 8 2 3 6 2" xfId="22764"/>
    <cellStyle name="Normal 3 8 2 3 6 2 2" xfId="52676"/>
    <cellStyle name="Normal 3 8 2 3 6 3" xfId="44186"/>
    <cellStyle name="Normal 3 8 2 3 7" xfId="15286"/>
    <cellStyle name="Normal 3 8 2 3 7 2" xfId="45198"/>
    <cellStyle name="Normal 3 8 2 3 8" xfId="30242"/>
    <cellStyle name="Normal 3 8 2 4" xfId="588"/>
    <cellStyle name="Normal 3 8 2 4 2" xfId="14273"/>
    <cellStyle name="Normal 3 8 2 4 2 2" xfId="14274"/>
    <cellStyle name="Normal 3 8 2 4 2 2 2" xfId="14275"/>
    <cellStyle name="Normal 3 8 2 4 2 2 2 2" xfId="14276"/>
    <cellStyle name="Normal 3 8 2 4 2 2 2 2 2" xfId="29651"/>
    <cellStyle name="Normal 3 8 2 4 2 2 2 2 2 2" xfId="59563"/>
    <cellStyle name="Normal 3 8 2 4 2 2 2 2 3" xfId="44190"/>
    <cellStyle name="Normal 3 8 2 4 2 2 2 3" xfId="22173"/>
    <cellStyle name="Normal 3 8 2 4 2 2 2 3 2" xfId="52085"/>
    <cellStyle name="Normal 3 8 2 4 2 2 2 4" xfId="44189"/>
    <cellStyle name="Normal 3 8 2 4 2 2 3" xfId="14277"/>
    <cellStyle name="Normal 3 8 2 4 2 2 3 2" xfId="29650"/>
    <cellStyle name="Normal 3 8 2 4 2 2 3 2 2" xfId="59562"/>
    <cellStyle name="Normal 3 8 2 4 2 2 3 3" xfId="44191"/>
    <cellStyle name="Normal 3 8 2 4 2 2 4" xfId="22172"/>
    <cellStyle name="Normal 3 8 2 4 2 2 4 2" xfId="52084"/>
    <cellStyle name="Normal 3 8 2 4 2 2 5" xfId="44188"/>
    <cellStyle name="Normal 3 8 2 4 2 3" xfId="14278"/>
    <cellStyle name="Normal 3 8 2 4 2 3 2" xfId="14279"/>
    <cellStyle name="Normal 3 8 2 4 2 3 2 2" xfId="29652"/>
    <cellStyle name="Normal 3 8 2 4 2 3 2 2 2" xfId="59564"/>
    <cellStyle name="Normal 3 8 2 4 2 3 2 3" xfId="44193"/>
    <cellStyle name="Normal 3 8 2 4 2 3 3" xfId="22174"/>
    <cellStyle name="Normal 3 8 2 4 2 3 3 2" xfId="52086"/>
    <cellStyle name="Normal 3 8 2 4 2 3 4" xfId="44192"/>
    <cellStyle name="Normal 3 8 2 4 2 4" xfId="14280"/>
    <cellStyle name="Normal 3 8 2 4 2 4 2" xfId="29649"/>
    <cellStyle name="Normal 3 8 2 4 2 4 2 2" xfId="59561"/>
    <cellStyle name="Normal 3 8 2 4 2 4 3" xfId="44194"/>
    <cellStyle name="Normal 3 8 2 4 2 5" xfId="22171"/>
    <cellStyle name="Normal 3 8 2 4 2 5 2" xfId="52083"/>
    <cellStyle name="Normal 3 8 2 4 2 6" xfId="44187"/>
    <cellStyle name="Normal 3 8 2 4 3" xfId="14281"/>
    <cellStyle name="Normal 3 8 2 4 3 2" xfId="14282"/>
    <cellStyle name="Normal 3 8 2 4 3 2 2" xfId="14283"/>
    <cellStyle name="Normal 3 8 2 4 3 2 2 2" xfId="29654"/>
    <cellStyle name="Normal 3 8 2 4 3 2 2 2 2" xfId="59566"/>
    <cellStyle name="Normal 3 8 2 4 3 2 2 3" xfId="44197"/>
    <cellStyle name="Normal 3 8 2 4 3 2 3" xfId="22176"/>
    <cellStyle name="Normal 3 8 2 4 3 2 3 2" xfId="52088"/>
    <cellStyle name="Normal 3 8 2 4 3 2 4" xfId="44196"/>
    <cellStyle name="Normal 3 8 2 4 3 3" xfId="14284"/>
    <cellStyle name="Normal 3 8 2 4 3 3 2" xfId="29653"/>
    <cellStyle name="Normal 3 8 2 4 3 3 2 2" xfId="59565"/>
    <cellStyle name="Normal 3 8 2 4 3 3 3" xfId="44198"/>
    <cellStyle name="Normal 3 8 2 4 3 4" xfId="22175"/>
    <cellStyle name="Normal 3 8 2 4 3 4 2" xfId="52087"/>
    <cellStyle name="Normal 3 8 2 4 3 5" xfId="44195"/>
    <cellStyle name="Normal 3 8 2 4 4" xfId="14285"/>
    <cellStyle name="Normal 3 8 2 4 4 2" xfId="14286"/>
    <cellStyle name="Normal 3 8 2 4 4 2 2" xfId="29655"/>
    <cellStyle name="Normal 3 8 2 4 4 2 2 2" xfId="59567"/>
    <cellStyle name="Normal 3 8 2 4 4 2 3" xfId="44200"/>
    <cellStyle name="Normal 3 8 2 4 4 3" xfId="22177"/>
    <cellStyle name="Normal 3 8 2 4 4 3 2" xfId="52089"/>
    <cellStyle name="Normal 3 8 2 4 4 4" xfId="44199"/>
    <cellStyle name="Normal 3 8 2 4 5" xfId="14287"/>
    <cellStyle name="Normal 3 8 2 4 5 2" xfId="23051"/>
    <cellStyle name="Normal 3 8 2 4 5 2 2" xfId="52963"/>
    <cellStyle name="Normal 3 8 2 4 5 3" xfId="44201"/>
    <cellStyle name="Normal 3 8 2 4 6" xfId="15573"/>
    <cellStyle name="Normal 3 8 2 4 6 2" xfId="45485"/>
    <cellStyle name="Normal 3 8 2 4 7" xfId="30529"/>
    <cellStyle name="Normal 3 8 2 5" xfId="713"/>
    <cellStyle name="Normal 3 8 2 5 2" xfId="14288"/>
    <cellStyle name="Normal 3 8 2 5 2 2" xfId="14289"/>
    <cellStyle name="Normal 3 8 2 5 2 2 2" xfId="14290"/>
    <cellStyle name="Normal 3 8 2 5 2 2 2 2" xfId="14291"/>
    <cellStyle name="Normal 3 8 2 5 2 2 2 2 2" xfId="29658"/>
    <cellStyle name="Normal 3 8 2 5 2 2 2 2 2 2" xfId="59570"/>
    <cellStyle name="Normal 3 8 2 5 2 2 2 2 3" xfId="44205"/>
    <cellStyle name="Normal 3 8 2 5 2 2 2 3" xfId="22180"/>
    <cellStyle name="Normal 3 8 2 5 2 2 2 3 2" xfId="52092"/>
    <cellStyle name="Normal 3 8 2 5 2 2 2 4" xfId="44204"/>
    <cellStyle name="Normal 3 8 2 5 2 2 3" xfId="14292"/>
    <cellStyle name="Normal 3 8 2 5 2 2 3 2" xfId="29657"/>
    <cellStyle name="Normal 3 8 2 5 2 2 3 2 2" xfId="59569"/>
    <cellStyle name="Normal 3 8 2 5 2 2 3 3" xfId="44206"/>
    <cellStyle name="Normal 3 8 2 5 2 2 4" xfId="22179"/>
    <cellStyle name="Normal 3 8 2 5 2 2 4 2" xfId="52091"/>
    <cellStyle name="Normal 3 8 2 5 2 2 5" xfId="44203"/>
    <cellStyle name="Normal 3 8 2 5 2 3" xfId="14293"/>
    <cellStyle name="Normal 3 8 2 5 2 3 2" xfId="14294"/>
    <cellStyle name="Normal 3 8 2 5 2 3 2 2" xfId="29659"/>
    <cellStyle name="Normal 3 8 2 5 2 3 2 2 2" xfId="59571"/>
    <cellStyle name="Normal 3 8 2 5 2 3 2 3" xfId="44208"/>
    <cellStyle name="Normal 3 8 2 5 2 3 3" xfId="22181"/>
    <cellStyle name="Normal 3 8 2 5 2 3 3 2" xfId="52093"/>
    <cellStyle name="Normal 3 8 2 5 2 3 4" xfId="44207"/>
    <cellStyle name="Normal 3 8 2 5 2 4" xfId="14295"/>
    <cellStyle name="Normal 3 8 2 5 2 4 2" xfId="29656"/>
    <cellStyle name="Normal 3 8 2 5 2 4 2 2" xfId="59568"/>
    <cellStyle name="Normal 3 8 2 5 2 4 3" xfId="44209"/>
    <cellStyle name="Normal 3 8 2 5 2 5" xfId="22178"/>
    <cellStyle name="Normal 3 8 2 5 2 5 2" xfId="52090"/>
    <cellStyle name="Normal 3 8 2 5 2 6" xfId="44202"/>
    <cellStyle name="Normal 3 8 2 5 3" xfId="14296"/>
    <cellStyle name="Normal 3 8 2 5 3 2" xfId="14297"/>
    <cellStyle name="Normal 3 8 2 5 3 2 2" xfId="14298"/>
    <cellStyle name="Normal 3 8 2 5 3 2 2 2" xfId="29661"/>
    <cellStyle name="Normal 3 8 2 5 3 2 2 2 2" xfId="59573"/>
    <cellStyle name="Normal 3 8 2 5 3 2 2 3" xfId="44212"/>
    <cellStyle name="Normal 3 8 2 5 3 2 3" xfId="22183"/>
    <cellStyle name="Normal 3 8 2 5 3 2 3 2" xfId="52095"/>
    <cellStyle name="Normal 3 8 2 5 3 2 4" xfId="44211"/>
    <cellStyle name="Normal 3 8 2 5 3 3" xfId="14299"/>
    <cellStyle name="Normal 3 8 2 5 3 3 2" xfId="29660"/>
    <cellStyle name="Normal 3 8 2 5 3 3 2 2" xfId="59572"/>
    <cellStyle name="Normal 3 8 2 5 3 3 3" xfId="44213"/>
    <cellStyle name="Normal 3 8 2 5 3 4" xfId="22182"/>
    <cellStyle name="Normal 3 8 2 5 3 4 2" xfId="52094"/>
    <cellStyle name="Normal 3 8 2 5 3 5" xfId="44210"/>
    <cellStyle name="Normal 3 8 2 5 4" xfId="14300"/>
    <cellStyle name="Normal 3 8 2 5 4 2" xfId="14301"/>
    <cellStyle name="Normal 3 8 2 5 4 2 2" xfId="29662"/>
    <cellStyle name="Normal 3 8 2 5 4 2 2 2" xfId="59574"/>
    <cellStyle name="Normal 3 8 2 5 4 2 3" xfId="44215"/>
    <cellStyle name="Normal 3 8 2 5 4 3" xfId="22184"/>
    <cellStyle name="Normal 3 8 2 5 4 3 2" xfId="52096"/>
    <cellStyle name="Normal 3 8 2 5 4 4" xfId="44214"/>
    <cellStyle name="Normal 3 8 2 5 5" xfId="14302"/>
    <cellStyle name="Normal 3 8 2 5 5 2" xfId="23176"/>
    <cellStyle name="Normal 3 8 2 5 5 2 2" xfId="53088"/>
    <cellStyle name="Normal 3 8 2 5 5 3" xfId="44216"/>
    <cellStyle name="Normal 3 8 2 5 6" xfId="15698"/>
    <cellStyle name="Normal 3 8 2 5 6 2" xfId="45610"/>
    <cellStyle name="Normal 3 8 2 5 7" xfId="30654"/>
    <cellStyle name="Normal 3 8 2 6" xfId="14303"/>
    <cellStyle name="Normal 3 8 2 6 2" xfId="14304"/>
    <cellStyle name="Normal 3 8 2 6 2 2" xfId="14305"/>
    <cellStyle name="Normal 3 8 2 6 2 2 2" xfId="14306"/>
    <cellStyle name="Normal 3 8 2 6 2 2 2 2" xfId="14307"/>
    <cellStyle name="Normal 3 8 2 6 2 2 2 2 2" xfId="29666"/>
    <cellStyle name="Normal 3 8 2 6 2 2 2 2 2 2" xfId="59578"/>
    <cellStyle name="Normal 3 8 2 6 2 2 2 2 3" xfId="44221"/>
    <cellStyle name="Normal 3 8 2 6 2 2 2 3" xfId="22188"/>
    <cellStyle name="Normal 3 8 2 6 2 2 2 3 2" xfId="52100"/>
    <cellStyle name="Normal 3 8 2 6 2 2 2 4" xfId="44220"/>
    <cellStyle name="Normal 3 8 2 6 2 2 3" xfId="14308"/>
    <cellStyle name="Normal 3 8 2 6 2 2 3 2" xfId="29665"/>
    <cellStyle name="Normal 3 8 2 6 2 2 3 2 2" xfId="59577"/>
    <cellStyle name="Normal 3 8 2 6 2 2 3 3" xfId="44222"/>
    <cellStyle name="Normal 3 8 2 6 2 2 4" xfId="22187"/>
    <cellStyle name="Normal 3 8 2 6 2 2 4 2" xfId="52099"/>
    <cellStyle name="Normal 3 8 2 6 2 2 5" xfId="44219"/>
    <cellStyle name="Normal 3 8 2 6 2 3" xfId="14309"/>
    <cellStyle name="Normal 3 8 2 6 2 3 2" xfId="14310"/>
    <cellStyle name="Normal 3 8 2 6 2 3 2 2" xfId="29667"/>
    <cellStyle name="Normal 3 8 2 6 2 3 2 2 2" xfId="59579"/>
    <cellStyle name="Normal 3 8 2 6 2 3 2 3" xfId="44224"/>
    <cellStyle name="Normal 3 8 2 6 2 3 3" xfId="22189"/>
    <cellStyle name="Normal 3 8 2 6 2 3 3 2" xfId="52101"/>
    <cellStyle name="Normal 3 8 2 6 2 3 4" xfId="44223"/>
    <cellStyle name="Normal 3 8 2 6 2 4" xfId="14311"/>
    <cellStyle name="Normal 3 8 2 6 2 4 2" xfId="29664"/>
    <cellStyle name="Normal 3 8 2 6 2 4 2 2" xfId="59576"/>
    <cellStyle name="Normal 3 8 2 6 2 4 3" xfId="44225"/>
    <cellStyle name="Normal 3 8 2 6 2 5" xfId="22186"/>
    <cellStyle name="Normal 3 8 2 6 2 5 2" xfId="52098"/>
    <cellStyle name="Normal 3 8 2 6 2 6" xfId="44218"/>
    <cellStyle name="Normal 3 8 2 6 3" xfId="14312"/>
    <cellStyle name="Normal 3 8 2 6 3 2" xfId="14313"/>
    <cellStyle name="Normal 3 8 2 6 3 2 2" xfId="14314"/>
    <cellStyle name="Normal 3 8 2 6 3 2 2 2" xfId="29669"/>
    <cellStyle name="Normal 3 8 2 6 3 2 2 2 2" xfId="59581"/>
    <cellStyle name="Normal 3 8 2 6 3 2 2 3" xfId="44228"/>
    <cellStyle name="Normal 3 8 2 6 3 2 3" xfId="22191"/>
    <cellStyle name="Normal 3 8 2 6 3 2 3 2" xfId="52103"/>
    <cellStyle name="Normal 3 8 2 6 3 2 4" xfId="44227"/>
    <cellStyle name="Normal 3 8 2 6 3 3" xfId="14315"/>
    <cellStyle name="Normal 3 8 2 6 3 3 2" xfId="29668"/>
    <cellStyle name="Normal 3 8 2 6 3 3 2 2" xfId="59580"/>
    <cellStyle name="Normal 3 8 2 6 3 3 3" xfId="44229"/>
    <cellStyle name="Normal 3 8 2 6 3 4" xfId="22190"/>
    <cellStyle name="Normal 3 8 2 6 3 4 2" xfId="52102"/>
    <cellStyle name="Normal 3 8 2 6 3 5" xfId="44226"/>
    <cellStyle name="Normal 3 8 2 6 4" xfId="14316"/>
    <cellStyle name="Normal 3 8 2 6 4 2" xfId="14317"/>
    <cellStyle name="Normal 3 8 2 6 4 2 2" xfId="29670"/>
    <cellStyle name="Normal 3 8 2 6 4 2 2 2" xfId="59582"/>
    <cellStyle name="Normal 3 8 2 6 4 2 3" xfId="44231"/>
    <cellStyle name="Normal 3 8 2 6 4 3" xfId="22192"/>
    <cellStyle name="Normal 3 8 2 6 4 3 2" xfId="52104"/>
    <cellStyle name="Normal 3 8 2 6 4 4" xfId="44230"/>
    <cellStyle name="Normal 3 8 2 6 5" xfId="14318"/>
    <cellStyle name="Normal 3 8 2 6 5 2" xfId="29663"/>
    <cellStyle name="Normal 3 8 2 6 5 2 2" xfId="59575"/>
    <cellStyle name="Normal 3 8 2 6 5 3" xfId="44232"/>
    <cellStyle name="Normal 3 8 2 6 6" xfId="22185"/>
    <cellStyle name="Normal 3 8 2 6 6 2" xfId="52097"/>
    <cellStyle name="Normal 3 8 2 6 7" xfId="44217"/>
    <cellStyle name="Normal 3 8 2 7" xfId="14319"/>
    <cellStyle name="Normal 3 8 2 7 2" xfId="14320"/>
    <cellStyle name="Normal 3 8 2 7 2 2" xfId="14321"/>
    <cellStyle name="Normal 3 8 2 7 2 2 2" xfId="14322"/>
    <cellStyle name="Normal 3 8 2 7 2 2 2 2" xfId="29673"/>
    <cellStyle name="Normal 3 8 2 7 2 2 2 2 2" xfId="59585"/>
    <cellStyle name="Normal 3 8 2 7 2 2 2 3" xfId="44236"/>
    <cellStyle name="Normal 3 8 2 7 2 2 3" xfId="22195"/>
    <cellStyle name="Normal 3 8 2 7 2 2 3 2" xfId="52107"/>
    <cellStyle name="Normal 3 8 2 7 2 2 4" xfId="44235"/>
    <cellStyle name="Normal 3 8 2 7 2 3" xfId="14323"/>
    <cellStyle name="Normal 3 8 2 7 2 3 2" xfId="29672"/>
    <cellStyle name="Normal 3 8 2 7 2 3 2 2" xfId="59584"/>
    <cellStyle name="Normal 3 8 2 7 2 3 3" xfId="44237"/>
    <cellStyle name="Normal 3 8 2 7 2 4" xfId="22194"/>
    <cellStyle name="Normal 3 8 2 7 2 4 2" xfId="52106"/>
    <cellStyle name="Normal 3 8 2 7 2 5" xfId="44234"/>
    <cellStyle name="Normal 3 8 2 7 3" xfId="14324"/>
    <cellStyle name="Normal 3 8 2 7 3 2" xfId="14325"/>
    <cellStyle name="Normal 3 8 2 7 3 2 2" xfId="29674"/>
    <cellStyle name="Normal 3 8 2 7 3 2 2 2" xfId="59586"/>
    <cellStyle name="Normal 3 8 2 7 3 2 3" xfId="44239"/>
    <cellStyle name="Normal 3 8 2 7 3 3" xfId="22196"/>
    <cellStyle name="Normal 3 8 2 7 3 3 2" xfId="52108"/>
    <cellStyle name="Normal 3 8 2 7 3 4" xfId="44238"/>
    <cellStyle name="Normal 3 8 2 7 4" xfId="14326"/>
    <cellStyle name="Normal 3 8 2 7 4 2" xfId="29671"/>
    <cellStyle name="Normal 3 8 2 7 4 2 2" xfId="59583"/>
    <cellStyle name="Normal 3 8 2 7 4 3" xfId="44240"/>
    <cellStyle name="Normal 3 8 2 7 5" xfId="22193"/>
    <cellStyle name="Normal 3 8 2 7 5 2" xfId="52105"/>
    <cellStyle name="Normal 3 8 2 7 6" xfId="44233"/>
    <cellStyle name="Normal 3 8 2 8" xfId="14327"/>
    <cellStyle name="Normal 3 8 2 8 2" xfId="14328"/>
    <cellStyle name="Normal 3 8 2 8 2 2" xfId="14329"/>
    <cellStyle name="Normal 3 8 2 8 2 2 2" xfId="14330"/>
    <cellStyle name="Normal 3 8 2 8 2 2 2 2" xfId="29677"/>
    <cellStyle name="Normal 3 8 2 8 2 2 2 2 2" xfId="59589"/>
    <cellStyle name="Normal 3 8 2 8 2 2 2 3" xfId="44244"/>
    <cellStyle name="Normal 3 8 2 8 2 2 3" xfId="22199"/>
    <cellStyle name="Normal 3 8 2 8 2 2 3 2" xfId="52111"/>
    <cellStyle name="Normal 3 8 2 8 2 2 4" xfId="44243"/>
    <cellStyle name="Normal 3 8 2 8 2 3" xfId="14331"/>
    <cellStyle name="Normal 3 8 2 8 2 3 2" xfId="29676"/>
    <cellStyle name="Normal 3 8 2 8 2 3 2 2" xfId="59588"/>
    <cellStyle name="Normal 3 8 2 8 2 3 3" xfId="44245"/>
    <cellStyle name="Normal 3 8 2 8 2 4" xfId="22198"/>
    <cellStyle name="Normal 3 8 2 8 2 4 2" xfId="52110"/>
    <cellStyle name="Normal 3 8 2 8 2 5" xfId="44242"/>
    <cellStyle name="Normal 3 8 2 8 3" xfId="14332"/>
    <cellStyle name="Normal 3 8 2 8 3 2" xfId="14333"/>
    <cellStyle name="Normal 3 8 2 8 3 2 2" xfId="29678"/>
    <cellStyle name="Normal 3 8 2 8 3 2 2 2" xfId="59590"/>
    <cellStyle name="Normal 3 8 2 8 3 2 3" xfId="44247"/>
    <cellStyle name="Normal 3 8 2 8 3 3" xfId="22200"/>
    <cellStyle name="Normal 3 8 2 8 3 3 2" xfId="52112"/>
    <cellStyle name="Normal 3 8 2 8 3 4" xfId="44246"/>
    <cellStyle name="Normal 3 8 2 8 4" xfId="14334"/>
    <cellStyle name="Normal 3 8 2 8 4 2" xfId="29675"/>
    <cellStyle name="Normal 3 8 2 8 4 2 2" xfId="59587"/>
    <cellStyle name="Normal 3 8 2 8 4 3" xfId="44248"/>
    <cellStyle name="Normal 3 8 2 8 5" xfId="22197"/>
    <cellStyle name="Normal 3 8 2 8 5 2" xfId="52109"/>
    <cellStyle name="Normal 3 8 2 8 6" xfId="44241"/>
    <cellStyle name="Normal 3 8 2 9" xfId="14335"/>
    <cellStyle name="Normal 3 8 2 9 2" xfId="14336"/>
    <cellStyle name="Normal 3 8 2 9 2 2" xfId="14337"/>
    <cellStyle name="Normal 3 8 2 9 2 2 2" xfId="29680"/>
    <cellStyle name="Normal 3 8 2 9 2 2 2 2" xfId="59592"/>
    <cellStyle name="Normal 3 8 2 9 2 2 3" xfId="44251"/>
    <cellStyle name="Normal 3 8 2 9 2 3" xfId="22202"/>
    <cellStyle name="Normal 3 8 2 9 2 3 2" xfId="52114"/>
    <cellStyle name="Normal 3 8 2 9 2 4" xfId="44250"/>
    <cellStyle name="Normal 3 8 2 9 3" xfId="14338"/>
    <cellStyle name="Normal 3 8 2 9 3 2" xfId="29679"/>
    <cellStyle name="Normal 3 8 2 9 3 2 2" xfId="59591"/>
    <cellStyle name="Normal 3 8 2 9 3 3" xfId="44252"/>
    <cellStyle name="Normal 3 8 2 9 4" xfId="22201"/>
    <cellStyle name="Normal 3 8 2 9 4 2" xfId="52113"/>
    <cellStyle name="Normal 3 8 2 9 5" xfId="44249"/>
    <cellStyle name="Normal 3 8 3" xfId="381"/>
    <cellStyle name="Normal 3 8 3 2" xfId="14339"/>
    <cellStyle name="Normal 3 8 3 2 2" xfId="14340"/>
    <cellStyle name="Normal 3 8 3 2 2 2" xfId="14341"/>
    <cellStyle name="Normal 3 8 3 2 2 2 2" xfId="14342"/>
    <cellStyle name="Normal 3 8 3 2 2 2 2 2" xfId="29683"/>
    <cellStyle name="Normal 3 8 3 2 2 2 2 2 2" xfId="59595"/>
    <cellStyle name="Normal 3 8 3 2 2 2 2 3" xfId="44256"/>
    <cellStyle name="Normal 3 8 3 2 2 2 3" xfId="22205"/>
    <cellStyle name="Normal 3 8 3 2 2 2 3 2" xfId="52117"/>
    <cellStyle name="Normal 3 8 3 2 2 2 4" xfId="44255"/>
    <cellStyle name="Normal 3 8 3 2 2 3" xfId="14343"/>
    <cellStyle name="Normal 3 8 3 2 2 3 2" xfId="29682"/>
    <cellStyle name="Normal 3 8 3 2 2 3 2 2" xfId="59594"/>
    <cellStyle name="Normal 3 8 3 2 2 3 3" xfId="44257"/>
    <cellStyle name="Normal 3 8 3 2 2 4" xfId="22204"/>
    <cellStyle name="Normal 3 8 3 2 2 4 2" xfId="52116"/>
    <cellStyle name="Normal 3 8 3 2 2 5" xfId="44254"/>
    <cellStyle name="Normal 3 8 3 2 3" xfId="14344"/>
    <cellStyle name="Normal 3 8 3 2 3 2" xfId="14345"/>
    <cellStyle name="Normal 3 8 3 2 3 2 2" xfId="29684"/>
    <cellStyle name="Normal 3 8 3 2 3 2 2 2" xfId="59596"/>
    <cellStyle name="Normal 3 8 3 2 3 2 3" xfId="44259"/>
    <cellStyle name="Normal 3 8 3 2 3 3" xfId="22206"/>
    <cellStyle name="Normal 3 8 3 2 3 3 2" xfId="52118"/>
    <cellStyle name="Normal 3 8 3 2 3 4" xfId="44258"/>
    <cellStyle name="Normal 3 8 3 2 4" xfId="14346"/>
    <cellStyle name="Normal 3 8 3 2 4 2" xfId="29681"/>
    <cellStyle name="Normal 3 8 3 2 4 2 2" xfId="59593"/>
    <cellStyle name="Normal 3 8 3 2 4 3" xfId="44260"/>
    <cellStyle name="Normal 3 8 3 2 5" xfId="22203"/>
    <cellStyle name="Normal 3 8 3 2 5 2" xfId="52115"/>
    <cellStyle name="Normal 3 8 3 2 6" xfId="44253"/>
    <cellStyle name="Normal 3 8 3 3" xfId="14347"/>
    <cellStyle name="Normal 3 8 3 3 2" xfId="14348"/>
    <cellStyle name="Normal 3 8 3 3 2 2" xfId="14349"/>
    <cellStyle name="Normal 3 8 3 3 2 2 2" xfId="14350"/>
    <cellStyle name="Normal 3 8 3 3 2 2 2 2" xfId="29687"/>
    <cellStyle name="Normal 3 8 3 3 2 2 2 2 2" xfId="59599"/>
    <cellStyle name="Normal 3 8 3 3 2 2 2 3" xfId="44264"/>
    <cellStyle name="Normal 3 8 3 3 2 2 3" xfId="22209"/>
    <cellStyle name="Normal 3 8 3 3 2 2 3 2" xfId="52121"/>
    <cellStyle name="Normal 3 8 3 3 2 2 4" xfId="44263"/>
    <cellStyle name="Normal 3 8 3 3 2 3" xfId="14351"/>
    <cellStyle name="Normal 3 8 3 3 2 3 2" xfId="29686"/>
    <cellStyle name="Normal 3 8 3 3 2 3 2 2" xfId="59598"/>
    <cellStyle name="Normal 3 8 3 3 2 3 3" xfId="44265"/>
    <cellStyle name="Normal 3 8 3 3 2 4" xfId="22208"/>
    <cellStyle name="Normal 3 8 3 3 2 4 2" xfId="52120"/>
    <cellStyle name="Normal 3 8 3 3 2 5" xfId="44262"/>
    <cellStyle name="Normal 3 8 3 3 3" xfId="14352"/>
    <cellStyle name="Normal 3 8 3 3 3 2" xfId="14353"/>
    <cellStyle name="Normal 3 8 3 3 3 2 2" xfId="29688"/>
    <cellStyle name="Normal 3 8 3 3 3 2 2 2" xfId="59600"/>
    <cellStyle name="Normal 3 8 3 3 3 2 3" xfId="44267"/>
    <cellStyle name="Normal 3 8 3 3 3 3" xfId="22210"/>
    <cellStyle name="Normal 3 8 3 3 3 3 2" xfId="52122"/>
    <cellStyle name="Normal 3 8 3 3 3 4" xfId="44266"/>
    <cellStyle name="Normal 3 8 3 3 4" xfId="14354"/>
    <cellStyle name="Normal 3 8 3 3 4 2" xfId="29685"/>
    <cellStyle name="Normal 3 8 3 3 4 2 2" xfId="59597"/>
    <cellStyle name="Normal 3 8 3 3 4 3" xfId="44268"/>
    <cellStyle name="Normal 3 8 3 3 5" xfId="22207"/>
    <cellStyle name="Normal 3 8 3 3 5 2" xfId="52119"/>
    <cellStyle name="Normal 3 8 3 3 6" xfId="44261"/>
    <cellStyle name="Normal 3 8 3 4" xfId="14355"/>
    <cellStyle name="Normal 3 8 3 4 2" xfId="14356"/>
    <cellStyle name="Normal 3 8 3 4 2 2" xfId="14357"/>
    <cellStyle name="Normal 3 8 3 4 2 2 2" xfId="29690"/>
    <cellStyle name="Normal 3 8 3 4 2 2 2 2" xfId="59602"/>
    <cellStyle name="Normal 3 8 3 4 2 2 3" xfId="44271"/>
    <cellStyle name="Normal 3 8 3 4 2 3" xfId="22212"/>
    <cellStyle name="Normal 3 8 3 4 2 3 2" xfId="52124"/>
    <cellStyle name="Normal 3 8 3 4 2 4" xfId="44270"/>
    <cellStyle name="Normal 3 8 3 4 3" xfId="14358"/>
    <cellStyle name="Normal 3 8 3 4 3 2" xfId="29689"/>
    <cellStyle name="Normal 3 8 3 4 3 2 2" xfId="59601"/>
    <cellStyle name="Normal 3 8 3 4 3 3" xfId="44272"/>
    <cellStyle name="Normal 3 8 3 4 4" xfId="22211"/>
    <cellStyle name="Normal 3 8 3 4 4 2" xfId="52123"/>
    <cellStyle name="Normal 3 8 3 4 5" xfId="44269"/>
    <cellStyle name="Normal 3 8 3 5" xfId="14359"/>
    <cellStyle name="Normal 3 8 3 5 2" xfId="14360"/>
    <cellStyle name="Normal 3 8 3 5 2 2" xfId="29691"/>
    <cellStyle name="Normal 3 8 3 5 2 2 2" xfId="59603"/>
    <cellStyle name="Normal 3 8 3 5 2 3" xfId="44274"/>
    <cellStyle name="Normal 3 8 3 5 3" xfId="22213"/>
    <cellStyle name="Normal 3 8 3 5 3 2" xfId="52125"/>
    <cellStyle name="Normal 3 8 3 5 4" xfId="44273"/>
    <cellStyle name="Normal 3 8 3 6" xfId="14361"/>
    <cellStyle name="Normal 3 8 3 6 2" xfId="22845"/>
    <cellStyle name="Normal 3 8 3 6 2 2" xfId="52757"/>
    <cellStyle name="Normal 3 8 3 6 3" xfId="44275"/>
    <cellStyle name="Normal 3 8 3 7" xfId="15367"/>
    <cellStyle name="Normal 3 8 3 7 2" xfId="45279"/>
    <cellStyle name="Normal 3 8 3 8" xfId="30323"/>
    <cellStyle name="Normal 3 8 4" xfId="252"/>
    <cellStyle name="Normal 3 8 4 2" xfId="14362"/>
    <cellStyle name="Normal 3 8 4 2 2" xfId="14363"/>
    <cellStyle name="Normal 3 8 4 2 2 2" xfId="14364"/>
    <cellStyle name="Normal 3 8 4 2 2 2 2" xfId="14365"/>
    <cellStyle name="Normal 3 8 4 2 2 2 2 2" xfId="29694"/>
    <cellStyle name="Normal 3 8 4 2 2 2 2 2 2" xfId="59606"/>
    <cellStyle name="Normal 3 8 4 2 2 2 2 3" xfId="44279"/>
    <cellStyle name="Normal 3 8 4 2 2 2 3" xfId="22216"/>
    <cellStyle name="Normal 3 8 4 2 2 2 3 2" xfId="52128"/>
    <cellStyle name="Normal 3 8 4 2 2 2 4" xfId="44278"/>
    <cellStyle name="Normal 3 8 4 2 2 3" xfId="14366"/>
    <cellStyle name="Normal 3 8 4 2 2 3 2" xfId="29693"/>
    <cellStyle name="Normal 3 8 4 2 2 3 2 2" xfId="59605"/>
    <cellStyle name="Normal 3 8 4 2 2 3 3" xfId="44280"/>
    <cellStyle name="Normal 3 8 4 2 2 4" xfId="22215"/>
    <cellStyle name="Normal 3 8 4 2 2 4 2" xfId="52127"/>
    <cellStyle name="Normal 3 8 4 2 2 5" xfId="44277"/>
    <cellStyle name="Normal 3 8 4 2 3" xfId="14367"/>
    <cellStyle name="Normal 3 8 4 2 3 2" xfId="14368"/>
    <cellStyle name="Normal 3 8 4 2 3 2 2" xfId="29695"/>
    <cellStyle name="Normal 3 8 4 2 3 2 2 2" xfId="59607"/>
    <cellStyle name="Normal 3 8 4 2 3 2 3" xfId="44282"/>
    <cellStyle name="Normal 3 8 4 2 3 3" xfId="22217"/>
    <cellStyle name="Normal 3 8 4 2 3 3 2" xfId="52129"/>
    <cellStyle name="Normal 3 8 4 2 3 4" xfId="44281"/>
    <cellStyle name="Normal 3 8 4 2 4" xfId="14369"/>
    <cellStyle name="Normal 3 8 4 2 4 2" xfId="29692"/>
    <cellStyle name="Normal 3 8 4 2 4 2 2" xfId="59604"/>
    <cellStyle name="Normal 3 8 4 2 4 3" xfId="44283"/>
    <cellStyle name="Normal 3 8 4 2 5" xfId="22214"/>
    <cellStyle name="Normal 3 8 4 2 5 2" xfId="52126"/>
    <cellStyle name="Normal 3 8 4 2 6" xfId="44276"/>
    <cellStyle name="Normal 3 8 4 3" xfId="14370"/>
    <cellStyle name="Normal 3 8 4 3 2" xfId="14371"/>
    <cellStyle name="Normal 3 8 4 3 2 2" xfId="14372"/>
    <cellStyle name="Normal 3 8 4 3 2 2 2" xfId="14373"/>
    <cellStyle name="Normal 3 8 4 3 2 2 2 2" xfId="29698"/>
    <cellStyle name="Normal 3 8 4 3 2 2 2 2 2" xfId="59610"/>
    <cellStyle name="Normal 3 8 4 3 2 2 2 3" xfId="44287"/>
    <cellStyle name="Normal 3 8 4 3 2 2 3" xfId="22220"/>
    <cellStyle name="Normal 3 8 4 3 2 2 3 2" xfId="52132"/>
    <cellStyle name="Normal 3 8 4 3 2 2 4" xfId="44286"/>
    <cellStyle name="Normal 3 8 4 3 2 3" xfId="14374"/>
    <cellStyle name="Normal 3 8 4 3 2 3 2" xfId="29697"/>
    <cellStyle name="Normal 3 8 4 3 2 3 2 2" xfId="59609"/>
    <cellStyle name="Normal 3 8 4 3 2 3 3" xfId="44288"/>
    <cellStyle name="Normal 3 8 4 3 2 4" xfId="22219"/>
    <cellStyle name="Normal 3 8 4 3 2 4 2" xfId="52131"/>
    <cellStyle name="Normal 3 8 4 3 2 5" xfId="44285"/>
    <cellStyle name="Normal 3 8 4 3 3" xfId="14375"/>
    <cellStyle name="Normal 3 8 4 3 3 2" xfId="14376"/>
    <cellStyle name="Normal 3 8 4 3 3 2 2" xfId="29699"/>
    <cellStyle name="Normal 3 8 4 3 3 2 2 2" xfId="59611"/>
    <cellStyle name="Normal 3 8 4 3 3 2 3" xfId="44290"/>
    <cellStyle name="Normal 3 8 4 3 3 3" xfId="22221"/>
    <cellStyle name="Normal 3 8 4 3 3 3 2" xfId="52133"/>
    <cellStyle name="Normal 3 8 4 3 3 4" xfId="44289"/>
    <cellStyle name="Normal 3 8 4 3 4" xfId="14377"/>
    <cellStyle name="Normal 3 8 4 3 4 2" xfId="29696"/>
    <cellStyle name="Normal 3 8 4 3 4 2 2" xfId="59608"/>
    <cellStyle name="Normal 3 8 4 3 4 3" xfId="44291"/>
    <cellStyle name="Normal 3 8 4 3 5" xfId="22218"/>
    <cellStyle name="Normal 3 8 4 3 5 2" xfId="52130"/>
    <cellStyle name="Normal 3 8 4 3 6" xfId="44284"/>
    <cellStyle name="Normal 3 8 4 4" xfId="14378"/>
    <cellStyle name="Normal 3 8 4 4 2" xfId="14379"/>
    <cellStyle name="Normal 3 8 4 4 2 2" xfId="14380"/>
    <cellStyle name="Normal 3 8 4 4 2 2 2" xfId="29701"/>
    <cellStyle name="Normal 3 8 4 4 2 2 2 2" xfId="59613"/>
    <cellStyle name="Normal 3 8 4 4 2 2 3" xfId="44294"/>
    <cellStyle name="Normal 3 8 4 4 2 3" xfId="22223"/>
    <cellStyle name="Normal 3 8 4 4 2 3 2" xfId="52135"/>
    <cellStyle name="Normal 3 8 4 4 2 4" xfId="44293"/>
    <cellStyle name="Normal 3 8 4 4 3" xfId="14381"/>
    <cellStyle name="Normal 3 8 4 4 3 2" xfId="29700"/>
    <cellStyle name="Normal 3 8 4 4 3 2 2" xfId="59612"/>
    <cellStyle name="Normal 3 8 4 4 3 3" xfId="44295"/>
    <cellStyle name="Normal 3 8 4 4 4" xfId="22222"/>
    <cellStyle name="Normal 3 8 4 4 4 2" xfId="52134"/>
    <cellStyle name="Normal 3 8 4 4 5" xfId="44292"/>
    <cellStyle name="Normal 3 8 4 5" xfId="14382"/>
    <cellStyle name="Normal 3 8 4 5 2" xfId="14383"/>
    <cellStyle name="Normal 3 8 4 5 2 2" xfId="29702"/>
    <cellStyle name="Normal 3 8 4 5 2 2 2" xfId="59614"/>
    <cellStyle name="Normal 3 8 4 5 2 3" xfId="44297"/>
    <cellStyle name="Normal 3 8 4 5 3" xfId="22224"/>
    <cellStyle name="Normal 3 8 4 5 3 2" xfId="52136"/>
    <cellStyle name="Normal 3 8 4 5 4" xfId="44296"/>
    <cellStyle name="Normal 3 8 4 6" xfId="14384"/>
    <cellStyle name="Normal 3 8 4 6 2" xfId="22716"/>
    <cellStyle name="Normal 3 8 4 6 2 2" xfId="52628"/>
    <cellStyle name="Normal 3 8 4 6 3" xfId="44298"/>
    <cellStyle name="Normal 3 8 4 7" xfId="15238"/>
    <cellStyle name="Normal 3 8 4 7 2" xfId="45150"/>
    <cellStyle name="Normal 3 8 4 8" xfId="30194"/>
    <cellStyle name="Normal 3 8 5" xfId="507"/>
    <cellStyle name="Normal 3 8 5 2" xfId="14385"/>
    <cellStyle name="Normal 3 8 5 2 2" xfId="14386"/>
    <cellStyle name="Normal 3 8 5 2 2 2" xfId="14387"/>
    <cellStyle name="Normal 3 8 5 2 2 2 2" xfId="14388"/>
    <cellStyle name="Normal 3 8 5 2 2 2 2 2" xfId="29705"/>
    <cellStyle name="Normal 3 8 5 2 2 2 2 2 2" xfId="59617"/>
    <cellStyle name="Normal 3 8 5 2 2 2 2 3" xfId="44302"/>
    <cellStyle name="Normal 3 8 5 2 2 2 3" xfId="22227"/>
    <cellStyle name="Normal 3 8 5 2 2 2 3 2" xfId="52139"/>
    <cellStyle name="Normal 3 8 5 2 2 2 4" xfId="44301"/>
    <cellStyle name="Normal 3 8 5 2 2 3" xfId="14389"/>
    <cellStyle name="Normal 3 8 5 2 2 3 2" xfId="29704"/>
    <cellStyle name="Normal 3 8 5 2 2 3 2 2" xfId="59616"/>
    <cellStyle name="Normal 3 8 5 2 2 3 3" xfId="44303"/>
    <cellStyle name="Normal 3 8 5 2 2 4" xfId="22226"/>
    <cellStyle name="Normal 3 8 5 2 2 4 2" xfId="52138"/>
    <cellStyle name="Normal 3 8 5 2 2 5" xfId="44300"/>
    <cellStyle name="Normal 3 8 5 2 3" xfId="14390"/>
    <cellStyle name="Normal 3 8 5 2 3 2" xfId="14391"/>
    <cellStyle name="Normal 3 8 5 2 3 2 2" xfId="29706"/>
    <cellStyle name="Normal 3 8 5 2 3 2 2 2" xfId="59618"/>
    <cellStyle name="Normal 3 8 5 2 3 2 3" xfId="44305"/>
    <cellStyle name="Normal 3 8 5 2 3 3" xfId="22228"/>
    <cellStyle name="Normal 3 8 5 2 3 3 2" xfId="52140"/>
    <cellStyle name="Normal 3 8 5 2 3 4" xfId="44304"/>
    <cellStyle name="Normal 3 8 5 2 4" xfId="14392"/>
    <cellStyle name="Normal 3 8 5 2 4 2" xfId="29703"/>
    <cellStyle name="Normal 3 8 5 2 4 2 2" xfId="59615"/>
    <cellStyle name="Normal 3 8 5 2 4 3" xfId="44306"/>
    <cellStyle name="Normal 3 8 5 2 5" xfId="22225"/>
    <cellStyle name="Normal 3 8 5 2 5 2" xfId="52137"/>
    <cellStyle name="Normal 3 8 5 2 6" xfId="44299"/>
    <cellStyle name="Normal 3 8 5 3" xfId="14393"/>
    <cellStyle name="Normal 3 8 5 3 2" xfId="14394"/>
    <cellStyle name="Normal 3 8 5 3 2 2" xfId="14395"/>
    <cellStyle name="Normal 3 8 5 3 2 2 2" xfId="29708"/>
    <cellStyle name="Normal 3 8 5 3 2 2 2 2" xfId="59620"/>
    <cellStyle name="Normal 3 8 5 3 2 2 3" xfId="44309"/>
    <cellStyle name="Normal 3 8 5 3 2 3" xfId="22230"/>
    <cellStyle name="Normal 3 8 5 3 2 3 2" xfId="52142"/>
    <cellStyle name="Normal 3 8 5 3 2 4" xfId="44308"/>
    <cellStyle name="Normal 3 8 5 3 3" xfId="14396"/>
    <cellStyle name="Normal 3 8 5 3 3 2" xfId="29707"/>
    <cellStyle name="Normal 3 8 5 3 3 2 2" xfId="59619"/>
    <cellStyle name="Normal 3 8 5 3 3 3" xfId="44310"/>
    <cellStyle name="Normal 3 8 5 3 4" xfId="22229"/>
    <cellStyle name="Normal 3 8 5 3 4 2" xfId="52141"/>
    <cellStyle name="Normal 3 8 5 3 5" xfId="44307"/>
    <cellStyle name="Normal 3 8 5 4" xfId="14397"/>
    <cellStyle name="Normal 3 8 5 4 2" xfId="14398"/>
    <cellStyle name="Normal 3 8 5 4 2 2" xfId="29709"/>
    <cellStyle name="Normal 3 8 5 4 2 2 2" xfId="59621"/>
    <cellStyle name="Normal 3 8 5 4 2 3" xfId="44312"/>
    <cellStyle name="Normal 3 8 5 4 3" xfId="22231"/>
    <cellStyle name="Normal 3 8 5 4 3 2" xfId="52143"/>
    <cellStyle name="Normal 3 8 5 4 4" xfId="44311"/>
    <cellStyle name="Normal 3 8 5 5" xfId="14399"/>
    <cellStyle name="Normal 3 8 5 5 2" xfId="22970"/>
    <cellStyle name="Normal 3 8 5 5 2 2" xfId="52882"/>
    <cellStyle name="Normal 3 8 5 5 3" xfId="44313"/>
    <cellStyle name="Normal 3 8 5 6" xfId="15492"/>
    <cellStyle name="Normal 3 8 5 6 2" xfId="45404"/>
    <cellStyle name="Normal 3 8 5 7" xfId="30448"/>
    <cellStyle name="Normal 3 8 6" xfId="632"/>
    <cellStyle name="Normal 3 8 6 2" xfId="14400"/>
    <cellStyle name="Normal 3 8 6 2 2" xfId="14401"/>
    <cellStyle name="Normal 3 8 6 2 2 2" xfId="14402"/>
    <cellStyle name="Normal 3 8 6 2 2 2 2" xfId="14403"/>
    <cellStyle name="Normal 3 8 6 2 2 2 2 2" xfId="29712"/>
    <cellStyle name="Normal 3 8 6 2 2 2 2 2 2" xfId="59624"/>
    <cellStyle name="Normal 3 8 6 2 2 2 2 3" xfId="44317"/>
    <cellStyle name="Normal 3 8 6 2 2 2 3" xfId="22234"/>
    <cellStyle name="Normal 3 8 6 2 2 2 3 2" xfId="52146"/>
    <cellStyle name="Normal 3 8 6 2 2 2 4" xfId="44316"/>
    <cellStyle name="Normal 3 8 6 2 2 3" xfId="14404"/>
    <cellStyle name="Normal 3 8 6 2 2 3 2" xfId="29711"/>
    <cellStyle name="Normal 3 8 6 2 2 3 2 2" xfId="59623"/>
    <cellStyle name="Normal 3 8 6 2 2 3 3" xfId="44318"/>
    <cellStyle name="Normal 3 8 6 2 2 4" xfId="22233"/>
    <cellStyle name="Normal 3 8 6 2 2 4 2" xfId="52145"/>
    <cellStyle name="Normal 3 8 6 2 2 5" xfId="44315"/>
    <cellStyle name="Normal 3 8 6 2 3" xfId="14405"/>
    <cellStyle name="Normal 3 8 6 2 3 2" xfId="14406"/>
    <cellStyle name="Normal 3 8 6 2 3 2 2" xfId="29713"/>
    <cellStyle name="Normal 3 8 6 2 3 2 2 2" xfId="59625"/>
    <cellStyle name="Normal 3 8 6 2 3 2 3" xfId="44320"/>
    <cellStyle name="Normal 3 8 6 2 3 3" xfId="22235"/>
    <cellStyle name="Normal 3 8 6 2 3 3 2" xfId="52147"/>
    <cellStyle name="Normal 3 8 6 2 3 4" xfId="44319"/>
    <cellStyle name="Normal 3 8 6 2 4" xfId="14407"/>
    <cellStyle name="Normal 3 8 6 2 4 2" xfId="29710"/>
    <cellStyle name="Normal 3 8 6 2 4 2 2" xfId="59622"/>
    <cellStyle name="Normal 3 8 6 2 4 3" xfId="44321"/>
    <cellStyle name="Normal 3 8 6 2 5" xfId="22232"/>
    <cellStyle name="Normal 3 8 6 2 5 2" xfId="52144"/>
    <cellStyle name="Normal 3 8 6 2 6" xfId="44314"/>
    <cellStyle name="Normal 3 8 6 3" xfId="14408"/>
    <cellStyle name="Normal 3 8 6 3 2" xfId="14409"/>
    <cellStyle name="Normal 3 8 6 3 2 2" xfId="14410"/>
    <cellStyle name="Normal 3 8 6 3 2 2 2" xfId="29715"/>
    <cellStyle name="Normal 3 8 6 3 2 2 2 2" xfId="59627"/>
    <cellStyle name="Normal 3 8 6 3 2 2 3" xfId="44324"/>
    <cellStyle name="Normal 3 8 6 3 2 3" xfId="22237"/>
    <cellStyle name="Normal 3 8 6 3 2 3 2" xfId="52149"/>
    <cellStyle name="Normal 3 8 6 3 2 4" xfId="44323"/>
    <cellStyle name="Normal 3 8 6 3 3" xfId="14411"/>
    <cellStyle name="Normal 3 8 6 3 3 2" xfId="29714"/>
    <cellStyle name="Normal 3 8 6 3 3 2 2" xfId="59626"/>
    <cellStyle name="Normal 3 8 6 3 3 3" xfId="44325"/>
    <cellStyle name="Normal 3 8 6 3 4" xfId="22236"/>
    <cellStyle name="Normal 3 8 6 3 4 2" xfId="52148"/>
    <cellStyle name="Normal 3 8 6 3 5" xfId="44322"/>
    <cellStyle name="Normal 3 8 6 4" xfId="14412"/>
    <cellStyle name="Normal 3 8 6 4 2" xfId="14413"/>
    <cellStyle name="Normal 3 8 6 4 2 2" xfId="29716"/>
    <cellStyle name="Normal 3 8 6 4 2 2 2" xfId="59628"/>
    <cellStyle name="Normal 3 8 6 4 2 3" xfId="44327"/>
    <cellStyle name="Normal 3 8 6 4 3" xfId="22238"/>
    <cellStyle name="Normal 3 8 6 4 3 2" xfId="52150"/>
    <cellStyle name="Normal 3 8 6 4 4" xfId="44326"/>
    <cellStyle name="Normal 3 8 6 5" xfId="14414"/>
    <cellStyle name="Normal 3 8 6 5 2" xfId="23095"/>
    <cellStyle name="Normal 3 8 6 5 2 2" xfId="53007"/>
    <cellStyle name="Normal 3 8 6 5 3" xfId="44328"/>
    <cellStyle name="Normal 3 8 6 6" xfId="15617"/>
    <cellStyle name="Normal 3 8 6 6 2" xfId="45529"/>
    <cellStyle name="Normal 3 8 6 7" xfId="30573"/>
    <cellStyle name="Normal 3 8 7" xfId="14415"/>
    <cellStyle name="Normal 3 8 7 2" xfId="14416"/>
    <cellStyle name="Normal 3 8 7 2 2" xfId="14417"/>
    <cellStyle name="Normal 3 8 7 2 2 2" xfId="14418"/>
    <cellStyle name="Normal 3 8 7 2 2 2 2" xfId="14419"/>
    <cellStyle name="Normal 3 8 7 2 2 2 2 2" xfId="29720"/>
    <cellStyle name="Normal 3 8 7 2 2 2 2 2 2" xfId="59632"/>
    <cellStyle name="Normal 3 8 7 2 2 2 2 3" xfId="44333"/>
    <cellStyle name="Normal 3 8 7 2 2 2 3" xfId="22242"/>
    <cellStyle name="Normal 3 8 7 2 2 2 3 2" xfId="52154"/>
    <cellStyle name="Normal 3 8 7 2 2 2 4" xfId="44332"/>
    <cellStyle name="Normal 3 8 7 2 2 3" xfId="14420"/>
    <cellStyle name="Normal 3 8 7 2 2 3 2" xfId="29719"/>
    <cellStyle name="Normal 3 8 7 2 2 3 2 2" xfId="59631"/>
    <cellStyle name="Normal 3 8 7 2 2 3 3" xfId="44334"/>
    <cellStyle name="Normal 3 8 7 2 2 4" xfId="22241"/>
    <cellStyle name="Normal 3 8 7 2 2 4 2" xfId="52153"/>
    <cellStyle name="Normal 3 8 7 2 2 5" xfId="44331"/>
    <cellStyle name="Normal 3 8 7 2 3" xfId="14421"/>
    <cellStyle name="Normal 3 8 7 2 3 2" xfId="14422"/>
    <cellStyle name="Normal 3 8 7 2 3 2 2" xfId="29721"/>
    <cellStyle name="Normal 3 8 7 2 3 2 2 2" xfId="59633"/>
    <cellStyle name="Normal 3 8 7 2 3 2 3" xfId="44336"/>
    <cellStyle name="Normal 3 8 7 2 3 3" xfId="22243"/>
    <cellStyle name="Normal 3 8 7 2 3 3 2" xfId="52155"/>
    <cellStyle name="Normal 3 8 7 2 3 4" xfId="44335"/>
    <cellStyle name="Normal 3 8 7 2 4" xfId="14423"/>
    <cellStyle name="Normal 3 8 7 2 4 2" xfId="29718"/>
    <cellStyle name="Normal 3 8 7 2 4 2 2" xfId="59630"/>
    <cellStyle name="Normal 3 8 7 2 4 3" xfId="44337"/>
    <cellStyle name="Normal 3 8 7 2 5" xfId="22240"/>
    <cellStyle name="Normal 3 8 7 2 5 2" xfId="52152"/>
    <cellStyle name="Normal 3 8 7 2 6" xfId="44330"/>
    <cellStyle name="Normal 3 8 7 3" xfId="14424"/>
    <cellStyle name="Normal 3 8 7 3 2" xfId="14425"/>
    <cellStyle name="Normal 3 8 7 3 2 2" xfId="14426"/>
    <cellStyle name="Normal 3 8 7 3 2 2 2" xfId="29723"/>
    <cellStyle name="Normal 3 8 7 3 2 2 2 2" xfId="59635"/>
    <cellStyle name="Normal 3 8 7 3 2 2 3" xfId="44340"/>
    <cellStyle name="Normal 3 8 7 3 2 3" xfId="22245"/>
    <cellStyle name="Normal 3 8 7 3 2 3 2" xfId="52157"/>
    <cellStyle name="Normal 3 8 7 3 2 4" xfId="44339"/>
    <cellStyle name="Normal 3 8 7 3 3" xfId="14427"/>
    <cellStyle name="Normal 3 8 7 3 3 2" xfId="29722"/>
    <cellStyle name="Normal 3 8 7 3 3 2 2" xfId="59634"/>
    <cellStyle name="Normal 3 8 7 3 3 3" xfId="44341"/>
    <cellStyle name="Normal 3 8 7 3 4" xfId="22244"/>
    <cellStyle name="Normal 3 8 7 3 4 2" xfId="52156"/>
    <cellStyle name="Normal 3 8 7 3 5" xfId="44338"/>
    <cellStyle name="Normal 3 8 7 4" xfId="14428"/>
    <cellStyle name="Normal 3 8 7 4 2" xfId="14429"/>
    <cellStyle name="Normal 3 8 7 4 2 2" xfId="29724"/>
    <cellStyle name="Normal 3 8 7 4 2 2 2" xfId="59636"/>
    <cellStyle name="Normal 3 8 7 4 2 3" xfId="44343"/>
    <cellStyle name="Normal 3 8 7 4 3" xfId="22246"/>
    <cellStyle name="Normal 3 8 7 4 3 2" xfId="52158"/>
    <cellStyle name="Normal 3 8 7 4 4" xfId="44342"/>
    <cellStyle name="Normal 3 8 7 5" xfId="14430"/>
    <cellStyle name="Normal 3 8 7 5 2" xfId="29717"/>
    <cellStyle name="Normal 3 8 7 5 2 2" xfId="59629"/>
    <cellStyle name="Normal 3 8 7 5 3" xfId="44344"/>
    <cellStyle name="Normal 3 8 7 6" xfId="22239"/>
    <cellStyle name="Normal 3 8 7 6 2" xfId="52151"/>
    <cellStyle name="Normal 3 8 7 7" xfId="44329"/>
    <cellStyle name="Normal 3 8 8" xfId="14431"/>
    <cellStyle name="Normal 3 8 8 2" xfId="14432"/>
    <cellStyle name="Normal 3 8 8 2 2" xfId="14433"/>
    <cellStyle name="Normal 3 8 8 2 2 2" xfId="14434"/>
    <cellStyle name="Normal 3 8 8 2 2 2 2" xfId="29727"/>
    <cellStyle name="Normal 3 8 8 2 2 2 2 2" xfId="59639"/>
    <cellStyle name="Normal 3 8 8 2 2 2 3" xfId="44348"/>
    <cellStyle name="Normal 3 8 8 2 2 3" xfId="22249"/>
    <cellStyle name="Normal 3 8 8 2 2 3 2" xfId="52161"/>
    <cellStyle name="Normal 3 8 8 2 2 4" xfId="44347"/>
    <cellStyle name="Normal 3 8 8 2 3" xfId="14435"/>
    <cellStyle name="Normal 3 8 8 2 3 2" xfId="29726"/>
    <cellStyle name="Normal 3 8 8 2 3 2 2" xfId="59638"/>
    <cellStyle name="Normal 3 8 8 2 3 3" xfId="44349"/>
    <cellStyle name="Normal 3 8 8 2 4" xfId="22248"/>
    <cellStyle name="Normal 3 8 8 2 4 2" xfId="52160"/>
    <cellStyle name="Normal 3 8 8 2 5" xfId="44346"/>
    <cellStyle name="Normal 3 8 8 3" xfId="14436"/>
    <cellStyle name="Normal 3 8 8 3 2" xfId="14437"/>
    <cellStyle name="Normal 3 8 8 3 2 2" xfId="29728"/>
    <cellStyle name="Normal 3 8 8 3 2 2 2" xfId="59640"/>
    <cellStyle name="Normal 3 8 8 3 2 3" xfId="44351"/>
    <cellStyle name="Normal 3 8 8 3 3" xfId="22250"/>
    <cellStyle name="Normal 3 8 8 3 3 2" xfId="52162"/>
    <cellStyle name="Normal 3 8 8 3 4" xfId="44350"/>
    <cellStyle name="Normal 3 8 8 4" xfId="14438"/>
    <cellStyle name="Normal 3 8 8 4 2" xfId="29725"/>
    <cellStyle name="Normal 3 8 8 4 2 2" xfId="59637"/>
    <cellStyle name="Normal 3 8 8 4 3" xfId="44352"/>
    <cellStyle name="Normal 3 8 8 5" xfId="22247"/>
    <cellStyle name="Normal 3 8 8 5 2" xfId="52159"/>
    <cellStyle name="Normal 3 8 8 6" xfId="44345"/>
    <cellStyle name="Normal 3 8 9" xfId="14439"/>
    <cellStyle name="Normal 3 8 9 2" xfId="14440"/>
    <cellStyle name="Normal 3 8 9 2 2" xfId="14441"/>
    <cellStyle name="Normal 3 8 9 2 2 2" xfId="14442"/>
    <cellStyle name="Normal 3 8 9 2 2 2 2" xfId="29731"/>
    <cellStyle name="Normal 3 8 9 2 2 2 2 2" xfId="59643"/>
    <cellStyle name="Normal 3 8 9 2 2 2 3" xfId="44356"/>
    <cellStyle name="Normal 3 8 9 2 2 3" xfId="22253"/>
    <cellStyle name="Normal 3 8 9 2 2 3 2" xfId="52165"/>
    <cellStyle name="Normal 3 8 9 2 2 4" xfId="44355"/>
    <cellStyle name="Normal 3 8 9 2 3" xfId="14443"/>
    <cellStyle name="Normal 3 8 9 2 3 2" xfId="29730"/>
    <cellStyle name="Normal 3 8 9 2 3 2 2" xfId="59642"/>
    <cellStyle name="Normal 3 8 9 2 3 3" xfId="44357"/>
    <cellStyle name="Normal 3 8 9 2 4" xfId="22252"/>
    <cellStyle name="Normal 3 8 9 2 4 2" xfId="52164"/>
    <cellStyle name="Normal 3 8 9 2 5" xfId="44354"/>
    <cellStyle name="Normal 3 8 9 3" xfId="14444"/>
    <cellStyle name="Normal 3 8 9 3 2" xfId="14445"/>
    <cellStyle name="Normal 3 8 9 3 2 2" xfId="29732"/>
    <cellStyle name="Normal 3 8 9 3 2 2 2" xfId="59644"/>
    <cellStyle name="Normal 3 8 9 3 2 3" xfId="44359"/>
    <cellStyle name="Normal 3 8 9 3 3" xfId="22254"/>
    <cellStyle name="Normal 3 8 9 3 3 2" xfId="52166"/>
    <cellStyle name="Normal 3 8 9 3 4" xfId="44358"/>
    <cellStyle name="Normal 3 8 9 4" xfId="14446"/>
    <cellStyle name="Normal 3 8 9 4 2" xfId="29729"/>
    <cellStyle name="Normal 3 8 9 4 2 2" xfId="59641"/>
    <cellStyle name="Normal 3 8 9 4 3" xfId="44360"/>
    <cellStyle name="Normal 3 8 9 5" xfId="22251"/>
    <cellStyle name="Normal 3 8 9 5 2" xfId="52163"/>
    <cellStyle name="Normal 3 8 9 6" xfId="44353"/>
    <cellStyle name="Normal 3 9" xfId="103"/>
    <cellStyle name="Normal 3 9 10" xfId="14447"/>
    <cellStyle name="Normal 3 9 10 2" xfId="14448"/>
    <cellStyle name="Normal 3 9 10 2 2" xfId="29733"/>
    <cellStyle name="Normal 3 9 10 2 2 2" xfId="59645"/>
    <cellStyle name="Normal 3 9 10 2 3" xfId="44362"/>
    <cellStyle name="Normal 3 9 10 3" xfId="22255"/>
    <cellStyle name="Normal 3 9 10 3 2" xfId="52167"/>
    <cellStyle name="Normal 3 9 10 4" xfId="44361"/>
    <cellStyle name="Normal 3 9 11" xfId="14449"/>
    <cellStyle name="Normal 3 9 11 2" xfId="22592"/>
    <cellStyle name="Normal 3 9 11 2 2" xfId="52504"/>
    <cellStyle name="Normal 3 9 11 3" xfId="44363"/>
    <cellStyle name="Normal 3 9 12" xfId="15114"/>
    <cellStyle name="Normal 3 9 12 2" xfId="45026"/>
    <cellStyle name="Normal 3 9 13" xfId="30070"/>
    <cellStyle name="Normal 3 9 14" xfId="59990"/>
    <cellStyle name="Normal 3 9 2" xfId="385"/>
    <cellStyle name="Normal 3 9 2 2" xfId="14450"/>
    <cellStyle name="Normal 3 9 2 2 2" xfId="14451"/>
    <cellStyle name="Normal 3 9 2 2 2 2" xfId="14452"/>
    <cellStyle name="Normal 3 9 2 2 2 2 2" xfId="14453"/>
    <cellStyle name="Normal 3 9 2 2 2 2 2 2" xfId="29736"/>
    <cellStyle name="Normal 3 9 2 2 2 2 2 2 2" xfId="59648"/>
    <cellStyle name="Normal 3 9 2 2 2 2 2 3" xfId="44367"/>
    <cellStyle name="Normal 3 9 2 2 2 2 3" xfId="22258"/>
    <cellStyle name="Normal 3 9 2 2 2 2 3 2" xfId="52170"/>
    <cellStyle name="Normal 3 9 2 2 2 2 4" xfId="44366"/>
    <cellStyle name="Normal 3 9 2 2 2 3" xfId="14454"/>
    <cellStyle name="Normal 3 9 2 2 2 3 2" xfId="29735"/>
    <cellStyle name="Normal 3 9 2 2 2 3 2 2" xfId="59647"/>
    <cellStyle name="Normal 3 9 2 2 2 3 3" xfId="44368"/>
    <cellStyle name="Normal 3 9 2 2 2 4" xfId="22257"/>
    <cellStyle name="Normal 3 9 2 2 2 4 2" xfId="52169"/>
    <cellStyle name="Normal 3 9 2 2 2 5" xfId="44365"/>
    <cellStyle name="Normal 3 9 2 2 3" xfId="14455"/>
    <cellStyle name="Normal 3 9 2 2 3 2" xfId="14456"/>
    <cellStyle name="Normal 3 9 2 2 3 2 2" xfId="29737"/>
    <cellStyle name="Normal 3 9 2 2 3 2 2 2" xfId="59649"/>
    <cellStyle name="Normal 3 9 2 2 3 2 3" xfId="44370"/>
    <cellStyle name="Normal 3 9 2 2 3 3" xfId="22259"/>
    <cellStyle name="Normal 3 9 2 2 3 3 2" xfId="52171"/>
    <cellStyle name="Normal 3 9 2 2 3 4" xfId="44369"/>
    <cellStyle name="Normal 3 9 2 2 4" xfId="14457"/>
    <cellStyle name="Normal 3 9 2 2 4 2" xfId="29734"/>
    <cellStyle name="Normal 3 9 2 2 4 2 2" xfId="59646"/>
    <cellStyle name="Normal 3 9 2 2 4 3" xfId="44371"/>
    <cellStyle name="Normal 3 9 2 2 5" xfId="22256"/>
    <cellStyle name="Normal 3 9 2 2 5 2" xfId="52168"/>
    <cellStyle name="Normal 3 9 2 2 6" xfId="44364"/>
    <cellStyle name="Normal 3 9 2 3" xfId="14458"/>
    <cellStyle name="Normal 3 9 2 3 2" xfId="14459"/>
    <cellStyle name="Normal 3 9 2 3 2 2" xfId="14460"/>
    <cellStyle name="Normal 3 9 2 3 2 2 2" xfId="14461"/>
    <cellStyle name="Normal 3 9 2 3 2 2 2 2" xfId="29740"/>
    <cellStyle name="Normal 3 9 2 3 2 2 2 2 2" xfId="59652"/>
    <cellStyle name="Normal 3 9 2 3 2 2 2 3" xfId="44375"/>
    <cellStyle name="Normal 3 9 2 3 2 2 3" xfId="22262"/>
    <cellStyle name="Normal 3 9 2 3 2 2 3 2" xfId="52174"/>
    <cellStyle name="Normal 3 9 2 3 2 2 4" xfId="44374"/>
    <cellStyle name="Normal 3 9 2 3 2 3" xfId="14462"/>
    <cellStyle name="Normal 3 9 2 3 2 3 2" xfId="29739"/>
    <cellStyle name="Normal 3 9 2 3 2 3 2 2" xfId="59651"/>
    <cellStyle name="Normal 3 9 2 3 2 3 3" xfId="44376"/>
    <cellStyle name="Normal 3 9 2 3 2 4" xfId="22261"/>
    <cellStyle name="Normal 3 9 2 3 2 4 2" xfId="52173"/>
    <cellStyle name="Normal 3 9 2 3 2 5" xfId="44373"/>
    <cellStyle name="Normal 3 9 2 3 3" xfId="14463"/>
    <cellStyle name="Normal 3 9 2 3 3 2" xfId="14464"/>
    <cellStyle name="Normal 3 9 2 3 3 2 2" xfId="29741"/>
    <cellStyle name="Normal 3 9 2 3 3 2 2 2" xfId="59653"/>
    <cellStyle name="Normal 3 9 2 3 3 2 3" xfId="44378"/>
    <cellStyle name="Normal 3 9 2 3 3 3" xfId="22263"/>
    <cellStyle name="Normal 3 9 2 3 3 3 2" xfId="52175"/>
    <cellStyle name="Normal 3 9 2 3 3 4" xfId="44377"/>
    <cellStyle name="Normal 3 9 2 3 4" xfId="14465"/>
    <cellStyle name="Normal 3 9 2 3 4 2" xfId="29738"/>
    <cellStyle name="Normal 3 9 2 3 4 2 2" xfId="59650"/>
    <cellStyle name="Normal 3 9 2 3 4 3" xfId="44379"/>
    <cellStyle name="Normal 3 9 2 3 5" xfId="22260"/>
    <cellStyle name="Normal 3 9 2 3 5 2" xfId="52172"/>
    <cellStyle name="Normal 3 9 2 3 6" xfId="44372"/>
    <cellStyle name="Normal 3 9 2 4" xfId="14466"/>
    <cellStyle name="Normal 3 9 2 4 2" xfId="14467"/>
    <cellStyle name="Normal 3 9 2 4 2 2" xfId="14468"/>
    <cellStyle name="Normal 3 9 2 4 2 2 2" xfId="29743"/>
    <cellStyle name="Normal 3 9 2 4 2 2 2 2" xfId="59655"/>
    <cellStyle name="Normal 3 9 2 4 2 2 3" xfId="44382"/>
    <cellStyle name="Normal 3 9 2 4 2 3" xfId="22265"/>
    <cellStyle name="Normal 3 9 2 4 2 3 2" xfId="52177"/>
    <cellStyle name="Normal 3 9 2 4 2 4" xfId="44381"/>
    <cellStyle name="Normal 3 9 2 4 3" xfId="14469"/>
    <cellStyle name="Normal 3 9 2 4 3 2" xfId="29742"/>
    <cellStyle name="Normal 3 9 2 4 3 2 2" xfId="59654"/>
    <cellStyle name="Normal 3 9 2 4 3 3" xfId="44383"/>
    <cellStyle name="Normal 3 9 2 4 4" xfId="22264"/>
    <cellStyle name="Normal 3 9 2 4 4 2" xfId="52176"/>
    <cellStyle name="Normal 3 9 2 4 5" xfId="44380"/>
    <cellStyle name="Normal 3 9 2 5" xfId="14470"/>
    <cellStyle name="Normal 3 9 2 5 2" xfId="14471"/>
    <cellStyle name="Normal 3 9 2 5 2 2" xfId="29744"/>
    <cellStyle name="Normal 3 9 2 5 2 2 2" xfId="59656"/>
    <cellStyle name="Normal 3 9 2 5 2 3" xfId="44385"/>
    <cellStyle name="Normal 3 9 2 5 3" xfId="22266"/>
    <cellStyle name="Normal 3 9 2 5 3 2" xfId="52178"/>
    <cellStyle name="Normal 3 9 2 5 4" xfId="44384"/>
    <cellStyle name="Normal 3 9 2 6" xfId="14472"/>
    <cellStyle name="Normal 3 9 2 6 2" xfId="22848"/>
    <cellStyle name="Normal 3 9 2 6 2 2" xfId="52760"/>
    <cellStyle name="Normal 3 9 2 6 3" xfId="44386"/>
    <cellStyle name="Normal 3 9 2 7" xfId="15370"/>
    <cellStyle name="Normal 3 9 2 7 2" xfId="45282"/>
    <cellStyle name="Normal 3 9 2 8" xfId="30326"/>
    <cellStyle name="Normal 3 9 3" xfId="259"/>
    <cellStyle name="Normal 3 9 3 2" xfId="14473"/>
    <cellStyle name="Normal 3 9 3 2 2" xfId="14474"/>
    <cellStyle name="Normal 3 9 3 2 2 2" xfId="14475"/>
    <cellStyle name="Normal 3 9 3 2 2 2 2" xfId="14476"/>
    <cellStyle name="Normal 3 9 3 2 2 2 2 2" xfId="29747"/>
    <cellStyle name="Normal 3 9 3 2 2 2 2 2 2" xfId="59659"/>
    <cellStyle name="Normal 3 9 3 2 2 2 2 3" xfId="44390"/>
    <cellStyle name="Normal 3 9 3 2 2 2 3" xfId="22269"/>
    <cellStyle name="Normal 3 9 3 2 2 2 3 2" xfId="52181"/>
    <cellStyle name="Normal 3 9 3 2 2 2 4" xfId="44389"/>
    <cellStyle name="Normal 3 9 3 2 2 3" xfId="14477"/>
    <cellStyle name="Normal 3 9 3 2 2 3 2" xfId="29746"/>
    <cellStyle name="Normal 3 9 3 2 2 3 2 2" xfId="59658"/>
    <cellStyle name="Normal 3 9 3 2 2 3 3" xfId="44391"/>
    <cellStyle name="Normal 3 9 3 2 2 4" xfId="22268"/>
    <cellStyle name="Normal 3 9 3 2 2 4 2" xfId="52180"/>
    <cellStyle name="Normal 3 9 3 2 2 5" xfId="44388"/>
    <cellStyle name="Normal 3 9 3 2 3" xfId="14478"/>
    <cellStyle name="Normal 3 9 3 2 3 2" xfId="14479"/>
    <cellStyle name="Normal 3 9 3 2 3 2 2" xfId="29748"/>
    <cellStyle name="Normal 3 9 3 2 3 2 2 2" xfId="59660"/>
    <cellStyle name="Normal 3 9 3 2 3 2 3" xfId="44393"/>
    <cellStyle name="Normal 3 9 3 2 3 3" xfId="22270"/>
    <cellStyle name="Normal 3 9 3 2 3 3 2" xfId="52182"/>
    <cellStyle name="Normal 3 9 3 2 3 4" xfId="44392"/>
    <cellStyle name="Normal 3 9 3 2 4" xfId="14480"/>
    <cellStyle name="Normal 3 9 3 2 4 2" xfId="29745"/>
    <cellStyle name="Normal 3 9 3 2 4 2 2" xfId="59657"/>
    <cellStyle name="Normal 3 9 3 2 4 3" xfId="44394"/>
    <cellStyle name="Normal 3 9 3 2 5" xfId="22267"/>
    <cellStyle name="Normal 3 9 3 2 5 2" xfId="52179"/>
    <cellStyle name="Normal 3 9 3 2 6" xfId="44387"/>
    <cellStyle name="Normal 3 9 3 3" xfId="14481"/>
    <cellStyle name="Normal 3 9 3 3 2" xfId="14482"/>
    <cellStyle name="Normal 3 9 3 3 2 2" xfId="14483"/>
    <cellStyle name="Normal 3 9 3 3 2 2 2" xfId="14484"/>
    <cellStyle name="Normal 3 9 3 3 2 2 2 2" xfId="29751"/>
    <cellStyle name="Normal 3 9 3 3 2 2 2 2 2" xfId="59663"/>
    <cellStyle name="Normal 3 9 3 3 2 2 2 3" xfId="44398"/>
    <cellStyle name="Normal 3 9 3 3 2 2 3" xfId="22273"/>
    <cellStyle name="Normal 3 9 3 3 2 2 3 2" xfId="52185"/>
    <cellStyle name="Normal 3 9 3 3 2 2 4" xfId="44397"/>
    <cellStyle name="Normal 3 9 3 3 2 3" xfId="14485"/>
    <cellStyle name="Normal 3 9 3 3 2 3 2" xfId="29750"/>
    <cellStyle name="Normal 3 9 3 3 2 3 2 2" xfId="59662"/>
    <cellStyle name="Normal 3 9 3 3 2 3 3" xfId="44399"/>
    <cellStyle name="Normal 3 9 3 3 2 4" xfId="22272"/>
    <cellStyle name="Normal 3 9 3 3 2 4 2" xfId="52184"/>
    <cellStyle name="Normal 3 9 3 3 2 5" xfId="44396"/>
    <cellStyle name="Normal 3 9 3 3 3" xfId="14486"/>
    <cellStyle name="Normal 3 9 3 3 3 2" xfId="14487"/>
    <cellStyle name="Normal 3 9 3 3 3 2 2" xfId="29752"/>
    <cellStyle name="Normal 3 9 3 3 3 2 2 2" xfId="59664"/>
    <cellStyle name="Normal 3 9 3 3 3 2 3" xfId="44401"/>
    <cellStyle name="Normal 3 9 3 3 3 3" xfId="22274"/>
    <cellStyle name="Normal 3 9 3 3 3 3 2" xfId="52186"/>
    <cellStyle name="Normal 3 9 3 3 3 4" xfId="44400"/>
    <cellStyle name="Normal 3 9 3 3 4" xfId="14488"/>
    <cellStyle name="Normal 3 9 3 3 4 2" xfId="29749"/>
    <cellStyle name="Normal 3 9 3 3 4 2 2" xfId="59661"/>
    <cellStyle name="Normal 3 9 3 3 4 3" xfId="44402"/>
    <cellStyle name="Normal 3 9 3 3 5" xfId="22271"/>
    <cellStyle name="Normal 3 9 3 3 5 2" xfId="52183"/>
    <cellStyle name="Normal 3 9 3 3 6" xfId="44395"/>
    <cellStyle name="Normal 3 9 3 4" xfId="14489"/>
    <cellStyle name="Normal 3 9 3 4 2" xfId="14490"/>
    <cellStyle name="Normal 3 9 3 4 2 2" xfId="14491"/>
    <cellStyle name="Normal 3 9 3 4 2 2 2" xfId="29754"/>
    <cellStyle name="Normal 3 9 3 4 2 2 2 2" xfId="59666"/>
    <cellStyle name="Normal 3 9 3 4 2 2 3" xfId="44405"/>
    <cellStyle name="Normal 3 9 3 4 2 3" xfId="22276"/>
    <cellStyle name="Normal 3 9 3 4 2 3 2" xfId="52188"/>
    <cellStyle name="Normal 3 9 3 4 2 4" xfId="44404"/>
    <cellStyle name="Normal 3 9 3 4 3" xfId="14492"/>
    <cellStyle name="Normal 3 9 3 4 3 2" xfId="29753"/>
    <cellStyle name="Normal 3 9 3 4 3 2 2" xfId="59665"/>
    <cellStyle name="Normal 3 9 3 4 3 3" xfId="44406"/>
    <cellStyle name="Normal 3 9 3 4 4" xfId="22275"/>
    <cellStyle name="Normal 3 9 3 4 4 2" xfId="52187"/>
    <cellStyle name="Normal 3 9 3 4 5" xfId="44403"/>
    <cellStyle name="Normal 3 9 3 5" xfId="14493"/>
    <cellStyle name="Normal 3 9 3 5 2" xfId="14494"/>
    <cellStyle name="Normal 3 9 3 5 2 2" xfId="29755"/>
    <cellStyle name="Normal 3 9 3 5 2 2 2" xfId="59667"/>
    <cellStyle name="Normal 3 9 3 5 2 3" xfId="44408"/>
    <cellStyle name="Normal 3 9 3 5 3" xfId="22277"/>
    <cellStyle name="Normal 3 9 3 5 3 2" xfId="52189"/>
    <cellStyle name="Normal 3 9 3 5 4" xfId="44407"/>
    <cellStyle name="Normal 3 9 3 6" xfId="14495"/>
    <cellStyle name="Normal 3 9 3 6 2" xfId="22723"/>
    <cellStyle name="Normal 3 9 3 6 2 2" xfId="52635"/>
    <cellStyle name="Normal 3 9 3 6 3" xfId="44409"/>
    <cellStyle name="Normal 3 9 3 7" xfId="15245"/>
    <cellStyle name="Normal 3 9 3 7 2" xfId="45157"/>
    <cellStyle name="Normal 3 9 3 8" xfId="30201"/>
    <cellStyle name="Normal 3 9 4" xfId="510"/>
    <cellStyle name="Normal 3 9 4 2" xfId="14496"/>
    <cellStyle name="Normal 3 9 4 2 2" xfId="14497"/>
    <cellStyle name="Normal 3 9 4 2 2 2" xfId="14498"/>
    <cellStyle name="Normal 3 9 4 2 2 2 2" xfId="14499"/>
    <cellStyle name="Normal 3 9 4 2 2 2 2 2" xfId="29758"/>
    <cellStyle name="Normal 3 9 4 2 2 2 2 2 2" xfId="59670"/>
    <cellStyle name="Normal 3 9 4 2 2 2 2 3" xfId="44413"/>
    <cellStyle name="Normal 3 9 4 2 2 2 3" xfId="22280"/>
    <cellStyle name="Normal 3 9 4 2 2 2 3 2" xfId="52192"/>
    <cellStyle name="Normal 3 9 4 2 2 2 4" xfId="44412"/>
    <cellStyle name="Normal 3 9 4 2 2 3" xfId="14500"/>
    <cellStyle name="Normal 3 9 4 2 2 3 2" xfId="29757"/>
    <cellStyle name="Normal 3 9 4 2 2 3 2 2" xfId="59669"/>
    <cellStyle name="Normal 3 9 4 2 2 3 3" xfId="44414"/>
    <cellStyle name="Normal 3 9 4 2 2 4" xfId="22279"/>
    <cellStyle name="Normal 3 9 4 2 2 4 2" xfId="52191"/>
    <cellStyle name="Normal 3 9 4 2 2 5" xfId="44411"/>
    <cellStyle name="Normal 3 9 4 2 3" xfId="14501"/>
    <cellStyle name="Normal 3 9 4 2 3 2" xfId="14502"/>
    <cellStyle name="Normal 3 9 4 2 3 2 2" xfId="29759"/>
    <cellStyle name="Normal 3 9 4 2 3 2 2 2" xfId="59671"/>
    <cellStyle name="Normal 3 9 4 2 3 2 3" xfId="44416"/>
    <cellStyle name="Normal 3 9 4 2 3 3" xfId="22281"/>
    <cellStyle name="Normal 3 9 4 2 3 3 2" xfId="52193"/>
    <cellStyle name="Normal 3 9 4 2 3 4" xfId="44415"/>
    <cellStyle name="Normal 3 9 4 2 4" xfId="14503"/>
    <cellStyle name="Normal 3 9 4 2 4 2" xfId="29756"/>
    <cellStyle name="Normal 3 9 4 2 4 2 2" xfId="59668"/>
    <cellStyle name="Normal 3 9 4 2 4 3" xfId="44417"/>
    <cellStyle name="Normal 3 9 4 2 5" xfId="22278"/>
    <cellStyle name="Normal 3 9 4 2 5 2" xfId="52190"/>
    <cellStyle name="Normal 3 9 4 2 6" xfId="44410"/>
    <cellStyle name="Normal 3 9 4 3" xfId="14504"/>
    <cellStyle name="Normal 3 9 4 3 2" xfId="14505"/>
    <cellStyle name="Normal 3 9 4 3 2 2" xfId="14506"/>
    <cellStyle name="Normal 3 9 4 3 2 2 2" xfId="29761"/>
    <cellStyle name="Normal 3 9 4 3 2 2 2 2" xfId="59673"/>
    <cellStyle name="Normal 3 9 4 3 2 2 3" xfId="44420"/>
    <cellStyle name="Normal 3 9 4 3 2 3" xfId="22283"/>
    <cellStyle name="Normal 3 9 4 3 2 3 2" xfId="52195"/>
    <cellStyle name="Normal 3 9 4 3 2 4" xfId="44419"/>
    <cellStyle name="Normal 3 9 4 3 3" xfId="14507"/>
    <cellStyle name="Normal 3 9 4 3 3 2" xfId="29760"/>
    <cellStyle name="Normal 3 9 4 3 3 2 2" xfId="59672"/>
    <cellStyle name="Normal 3 9 4 3 3 3" xfId="44421"/>
    <cellStyle name="Normal 3 9 4 3 4" xfId="22282"/>
    <cellStyle name="Normal 3 9 4 3 4 2" xfId="52194"/>
    <cellStyle name="Normal 3 9 4 3 5" xfId="44418"/>
    <cellStyle name="Normal 3 9 4 4" xfId="14508"/>
    <cellStyle name="Normal 3 9 4 4 2" xfId="14509"/>
    <cellStyle name="Normal 3 9 4 4 2 2" xfId="29762"/>
    <cellStyle name="Normal 3 9 4 4 2 2 2" xfId="59674"/>
    <cellStyle name="Normal 3 9 4 4 2 3" xfId="44423"/>
    <cellStyle name="Normal 3 9 4 4 3" xfId="22284"/>
    <cellStyle name="Normal 3 9 4 4 3 2" xfId="52196"/>
    <cellStyle name="Normal 3 9 4 4 4" xfId="44422"/>
    <cellStyle name="Normal 3 9 4 5" xfId="14510"/>
    <cellStyle name="Normal 3 9 4 5 2" xfId="22973"/>
    <cellStyle name="Normal 3 9 4 5 2 2" xfId="52885"/>
    <cellStyle name="Normal 3 9 4 5 3" xfId="44424"/>
    <cellStyle name="Normal 3 9 4 6" xfId="15495"/>
    <cellStyle name="Normal 3 9 4 6 2" xfId="45407"/>
    <cellStyle name="Normal 3 9 4 7" xfId="30451"/>
    <cellStyle name="Normal 3 9 5" xfId="635"/>
    <cellStyle name="Normal 3 9 5 2" xfId="14511"/>
    <cellStyle name="Normal 3 9 5 2 2" xfId="14512"/>
    <cellStyle name="Normal 3 9 5 2 2 2" xfId="14513"/>
    <cellStyle name="Normal 3 9 5 2 2 2 2" xfId="14514"/>
    <cellStyle name="Normal 3 9 5 2 2 2 2 2" xfId="29765"/>
    <cellStyle name="Normal 3 9 5 2 2 2 2 2 2" xfId="59677"/>
    <cellStyle name="Normal 3 9 5 2 2 2 2 3" xfId="44428"/>
    <cellStyle name="Normal 3 9 5 2 2 2 3" xfId="22287"/>
    <cellStyle name="Normal 3 9 5 2 2 2 3 2" xfId="52199"/>
    <cellStyle name="Normal 3 9 5 2 2 2 4" xfId="44427"/>
    <cellStyle name="Normal 3 9 5 2 2 3" xfId="14515"/>
    <cellStyle name="Normal 3 9 5 2 2 3 2" xfId="29764"/>
    <cellStyle name="Normal 3 9 5 2 2 3 2 2" xfId="59676"/>
    <cellStyle name="Normal 3 9 5 2 2 3 3" xfId="44429"/>
    <cellStyle name="Normal 3 9 5 2 2 4" xfId="22286"/>
    <cellStyle name="Normal 3 9 5 2 2 4 2" xfId="52198"/>
    <cellStyle name="Normal 3 9 5 2 2 5" xfId="44426"/>
    <cellStyle name="Normal 3 9 5 2 3" xfId="14516"/>
    <cellStyle name="Normal 3 9 5 2 3 2" xfId="14517"/>
    <cellStyle name="Normal 3 9 5 2 3 2 2" xfId="29766"/>
    <cellStyle name="Normal 3 9 5 2 3 2 2 2" xfId="59678"/>
    <cellStyle name="Normal 3 9 5 2 3 2 3" xfId="44431"/>
    <cellStyle name="Normal 3 9 5 2 3 3" xfId="22288"/>
    <cellStyle name="Normal 3 9 5 2 3 3 2" xfId="52200"/>
    <cellStyle name="Normal 3 9 5 2 3 4" xfId="44430"/>
    <cellStyle name="Normal 3 9 5 2 4" xfId="14518"/>
    <cellStyle name="Normal 3 9 5 2 4 2" xfId="29763"/>
    <cellStyle name="Normal 3 9 5 2 4 2 2" xfId="59675"/>
    <cellStyle name="Normal 3 9 5 2 4 3" xfId="44432"/>
    <cellStyle name="Normal 3 9 5 2 5" xfId="22285"/>
    <cellStyle name="Normal 3 9 5 2 5 2" xfId="52197"/>
    <cellStyle name="Normal 3 9 5 2 6" xfId="44425"/>
    <cellStyle name="Normal 3 9 5 3" xfId="14519"/>
    <cellStyle name="Normal 3 9 5 3 2" xfId="14520"/>
    <cellStyle name="Normal 3 9 5 3 2 2" xfId="14521"/>
    <cellStyle name="Normal 3 9 5 3 2 2 2" xfId="29768"/>
    <cellStyle name="Normal 3 9 5 3 2 2 2 2" xfId="59680"/>
    <cellStyle name="Normal 3 9 5 3 2 2 3" xfId="44435"/>
    <cellStyle name="Normal 3 9 5 3 2 3" xfId="22290"/>
    <cellStyle name="Normal 3 9 5 3 2 3 2" xfId="52202"/>
    <cellStyle name="Normal 3 9 5 3 2 4" xfId="44434"/>
    <cellStyle name="Normal 3 9 5 3 3" xfId="14522"/>
    <cellStyle name="Normal 3 9 5 3 3 2" xfId="29767"/>
    <cellStyle name="Normal 3 9 5 3 3 2 2" xfId="59679"/>
    <cellStyle name="Normal 3 9 5 3 3 3" xfId="44436"/>
    <cellStyle name="Normal 3 9 5 3 4" xfId="22289"/>
    <cellStyle name="Normal 3 9 5 3 4 2" xfId="52201"/>
    <cellStyle name="Normal 3 9 5 3 5" xfId="44433"/>
    <cellStyle name="Normal 3 9 5 4" xfId="14523"/>
    <cellStyle name="Normal 3 9 5 4 2" xfId="14524"/>
    <cellStyle name="Normal 3 9 5 4 2 2" xfId="29769"/>
    <cellStyle name="Normal 3 9 5 4 2 2 2" xfId="59681"/>
    <cellStyle name="Normal 3 9 5 4 2 3" xfId="44438"/>
    <cellStyle name="Normal 3 9 5 4 3" xfId="22291"/>
    <cellStyle name="Normal 3 9 5 4 3 2" xfId="52203"/>
    <cellStyle name="Normal 3 9 5 4 4" xfId="44437"/>
    <cellStyle name="Normal 3 9 5 5" xfId="14525"/>
    <cellStyle name="Normal 3 9 5 5 2" xfId="23098"/>
    <cellStyle name="Normal 3 9 5 5 2 2" xfId="53010"/>
    <cellStyle name="Normal 3 9 5 5 3" xfId="44439"/>
    <cellStyle name="Normal 3 9 5 6" xfId="15620"/>
    <cellStyle name="Normal 3 9 5 6 2" xfId="45532"/>
    <cellStyle name="Normal 3 9 5 7" xfId="30576"/>
    <cellStyle name="Normal 3 9 6" xfId="14526"/>
    <cellStyle name="Normal 3 9 6 2" xfId="14527"/>
    <cellStyle name="Normal 3 9 6 2 2" xfId="14528"/>
    <cellStyle name="Normal 3 9 6 2 2 2" xfId="14529"/>
    <cellStyle name="Normal 3 9 6 2 2 2 2" xfId="14530"/>
    <cellStyle name="Normal 3 9 6 2 2 2 2 2" xfId="29773"/>
    <cellStyle name="Normal 3 9 6 2 2 2 2 2 2" xfId="59685"/>
    <cellStyle name="Normal 3 9 6 2 2 2 2 3" xfId="44444"/>
    <cellStyle name="Normal 3 9 6 2 2 2 3" xfId="22295"/>
    <cellStyle name="Normal 3 9 6 2 2 2 3 2" xfId="52207"/>
    <cellStyle name="Normal 3 9 6 2 2 2 4" xfId="44443"/>
    <cellStyle name="Normal 3 9 6 2 2 3" xfId="14531"/>
    <cellStyle name="Normal 3 9 6 2 2 3 2" xfId="29772"/>
    <cellStyle name="Normal 3 9 6 2 2 3 2 2" xfId="59684"/>
    <cellStyle name="Normal 3 9 6 2 2 3 3" xfId="44445"/>
    <cellStyle name="Normal 3 9 6 2 2 4" xfId="22294"/>
    <cellStyle name="Normal 3 9 6 2 2 4 2" xfId="52206"/>
    <cellStyle name="Normal 3 9 6 2 2 5" xfId="44442"/>
    <cellStyle name="Normal 3 9 6 2 3" xfId="14532"/>
    <cellStyle name="Normal 3 9 6 2 3 2" xfId="14533"/>
    <cellStyle name="Normal 3 9 6 2 3 2 2" xfId="29774"/>
    <cellStyle name="Normal 3 9 6 2 3 2 2 2" xfId="59686"/>
    <cellStyle name="Normal 3 9 6 2 3 2 3" xfId="44447"/>
    <cellStyle name="Normal 3 9 6 2 3 3" xfId="22296"/>
    <cellStyle name="Normal 3 9 6 2 3 3 2" xfId="52208"/>
    <cellStyle name="Normal 3 9 6 2 3 4" xfId="44446"/>
    <cellStyle name="Normal 3 9 6 2 4" xfId="14534"/>
    <cellStyle name="Normal 3 9 6 2 4 2" xfId="29771"/>
    <cellStyle name="Normal 3 9 6 2 4 2 2" xfId="59683"/>
    <cellStyle name="Normal 3 9 6 2 4 3" xfId="44448"/>
    <cellStyle name="Normal 3 9 6 2 5" xfId="22293"/>
    <cellStyle name="Normal 3 9 6 2 5 2" xfId="52205"/>
    <cellStyle name="Normal 3 9 6 2 6" xfId="44441"/>
    <cellStyle name="Normal 3 9 6 3" xfId="14535"/>
    <cellStyle name="Normal 3 9 6 3 2" xfId="14536"/>
    <cellStyle name="Normal 3 9 6 3 2 2" xfId="14537"/>
    <cellStyle name="Normal 3 9 6 3 2 2 2" xfId="29776"/>
    <cellStyle name="Normal 3 9 6 3 2 2 2 2" xfId="59688"/>
    <cellStyle name="Normal 3 9 6 3 2 2 3" xfId="44451"/>
    <cellStyle name="Normal 3 9 6 3 2 3" xfId="22298"/>
    <cellStyle name="Normal 3 9 6 3 2 3 2" xfId="52210"/>
    <cellStyle name="Normal 3 9 6 3 2 4" xfId="44450"/>
    <cellStyle name="Normal 3 9 6 3 3" xfId="14538"/>
    <cellStyle name="Normal 3 9 6 3 3 2" xfId="29775"/>
    <cellStyle name="Normal 3 9 6 3 3 2 2" xfId="59687"/>
    <cellStyle name="Normal 3 9 6 3 3 3" xfId="44452"/>
    <cellStyle name="Normal 3 9 6 3 4" xfId="22297"/>
    <cellStyle name="Normal 3 9 6 3 4 2" xfId="52209"/>
    <cellStyle name="Normal 3 9 6 3 5" xfId="44449"/>
    <cellStyle name="Normal 3 9 6 4" xfId="14539"/>
    <cellStyle name="Normal 3 9 6 4 2" xfId="14540"/>
    <cellStyle name="Normal 3 9 6 4 2 2" xfId="29777"/>
    <cellStyle name="Normal 3 9 6 4 2 2 2" xfId="59689"/>
    <cellStyle name="Normal 3 9 6 4 2 3" xfId="44454"/>
    <cellStyle name="Normal 3 9 6 4 3" xfId="22299"/>
    <cellStyle name="Normal 3 9 6 4 3 2" xfId="52211"/>
    <cellStyle name="Normal 3 9 6 4 4" xfId="44453"/>
    <cellStyle name="Normal 3 9 6 5" xfId="14541"/>
    <cellStyle name="Normal 3 9 6 5 2" xfId="29770"/>
    <cellStyle name="Normal 3 9 6 5 2 2" xfId="59682"/>
    <cellStyle name="Normal 3 9 6 5 3" xfId="44455"/>
    <cellStyle name="Normal 3 9 6 6" xfId="22292"/>
    <cellStyle name="Normal 3 9 6 6 2" xfId="52204"/>
    <cellStyle name="Normal 3 9 6 7" xfId="44440"/>
    <cellStyle name="Normal 3 9 7" xfId="14542"/>
    <cellStyle name="Normal 3 9 7 2" xfId="14543"/>
    <cellStyle name="Normal 3 9 7 2 2" xfId="14544"/>
    <cellStyle name="Normal 3 9 7 2 2 2" xfId="14545"/>
    <cellStyle name="Normal 3 9 7 2 2 2 2" xfId="29780"/>
    <cellStyle name="Normal 3 9 7 2 2 2 2 2" xfId="59692"/>
    <cellStyle name="Normal 3 9 7 2 2 2 3" xfId="44459"/>
    <cellStyle name="Normal 3 9 7 2 2 3" xfId="22302"/>
    <cellStyle name="Normal 3 9 7 2 2 3 2" xfId="52214"/>
    <cellStyle name="Normal 3 9 7 2 2 4" xfId="44458"/>
    <cellStyle name="Normal 3 9 7 2 3" xfId="14546"/>
    <cellStyle name="Normal 3 9 7 2 3 2" xfId="29779"/>
    <cellStyle name="Normal 3 9 7 2 3 2 2" xfId="59691"/>
    <cellStyle name="Normal 3 9 7 2 3 3" xfId="44460"/>
    <cellStyle name="Normal 3 9 7 2 4" xfId="22301"/>
    <cellStyle name="Normal 3 9 7 2 4 2" xfId="52213"/>
    <cellStyle name="Normal 3 9 7 2 5" xfId="44457"/>
    <cellStyle name="Normal 3 9 7 3" xfId="14547"/>
    <cellStyle name="Normal 3 9 7 3 2" xfId="14548"/>
    <cellStyle name="Normal 3 9 7 3 2 2" xfId="29781"/>
    <cellStyle name="Normal 3 9 7 3 2 2 2" xfId="59693"/>
    <cellStyle name="Normal 3 9 7 3 2 3" xfId="44462"/>
    <cellStyle name="Normal 3 9 7 3 3" xfId="22303"/>
    <cellStyle name="Normal 3 9 7 3 3 2" xfId="52215"/>
    <cellStyle name="Normal 3 9 7 3 4" xfId="44461"/>
    <cellStyle name="Normal 3 9 7 4" xfId="14549"/>
    <cellStyle name="Normal 3 9 7 4 2" xfId="29778"/>
    <cellStyle name="Normal 3 9 7 4 2 2" xfId="59690"/>
    <cellStyle name="Normal 3 9 7 4 3" xfId="44463"/>
    <cellStyle name="Normal 3 9 7 5" xfId="22300"/>
    <cellStyle name="Normal 3 9 7 5 2" xfId="52212"/>
    <cellStyle name="Normal 3 9 7 6" xfId="44456"/>
    <cellStyle name="Normal 3 9 8" xfId="14550"/>
    <cellStyle name="Normal 3 9 8 2" xfId="14551"/>
    <cellStyle name="Normal 3 9 8 2 2" xfId="14552"/>
    <cellStyle name="Normal 3 9 8 2 2 2" xfId="14553"/>
    <cellStyle name="Normal 3 9 8 2 2 2 2" xfId="29784"/>
    <cellStyle name="Normal 3 9 8 2 2 2 2 2" xfId="59696"/>
    <cellStyle name="Normal 3 9 8 2 2 2 3" xfId="44467"/>
    <cellStyle name="Normal 3 9 8 2 2 3" xfId="22306"/>
    <cellStyle name="Normal 3 9 8 2 2 3 2" xfId="52218"/>
    <cellStyle name="Normal 3 9 8 2 2 4" xfId="44466"/>
    <cellStyle name="Normal 3 9 8 2 3" xfId="14554"/>
    <cellStyle name="Normal 3 9 8 2 3 2" xfId="29783"/>
    <cellStyle name="Normal 3 9 8 2 3 2 2" xfId="59695"/>
    <cellStyle name="Normal 3 9 8 2 3 3" xfId="44468"/>
    <cellStyle name="Normal 3 9 8 2 4" xfId="22305"/>
    <cellStyle name="Normal 3 9 8 2 4 2" xfId="52217"/>
    <cellStyle name="Normal 3 9 8 2 5" xfId="44465"/>
    <cellStyle name="Normal 3 9 8 3" xfId="14555"/>
    <cellStyle name="Normal 3 9 8 3 2" xfId="14556"/>
    <cellStyle name="Normal 3 9 8 3 2 2" xfId="29785"/>
    <cellStyle name="Normal 3 9 8 3 2 2 2" xfId="59697"/>
    <cellStyle name="Normal 3 9 8 3 2 3" xfId="44470"/>
    <cellStyle name="Normal 3 9 8 3 3" xfId="22307"/>
    <cellStyle name="Normal 3 9 8 3 3 2" xfId="52219"/>
    <cellStyle name="Normal 3 9 8 3 4" xfId="44469"/>
    <cellStyle name="Normal 3 9 8 4" xfId="14557"/>
    <cellStyle name="Normal 3 9 8 4 2" xfId="29782"/>
    <cellStyle name="Normal 3 9 8 4 2 2" xfId="59694"/>
    <cellStyle name="Normal 3 9 8 4 3" xfId="44471"/>
    <cellStyle name="Normal 3 9 8 5" xfId="22304"/>
    <cellStyle name="Normal 3 9 8 5 2" xfId="52216"/>
    <cellStyle name="Normal 3 9 8 6" xfId="44464"/>
    <cellStyle name="Normal 3 9 9" xfId="14558"/>
    <cellStyle name="Normal 3 9 9 2" xfId="14559"/>
    <cellStyle name="Normal 3 9 9 2 2" xfId="14560"/>
    <cellStyle name="Normal 3 9 9 2 2 2" xfId="29787"/>
    <cellStyle name="Normal 3 9 9 2 2 2 2" xfId="59699"/>
    <cellStyle name="Normal 3 9 9 2 2 3" xfId="44474"/>
    <cellStyle name="Normal 3 9 9 2 3" xfId="22309"/>
    <cellStyle name="Normal 3 9 9 2 3 2" xfId="52221"/>
    <cellStyle name="Normal 3 9 9 2 4" xfId="44473"/>
    <cellStyle name="Normal 3 9 9 3" xfId="14561"/>
    <cellStyle name="Normal 3 9 9 3 2" xfId="29786"/>
    <cellStyle name="Normal 3 9 9 3 2 2" xfId="59698"/>
    <cellStyle name="Normal 3 9 9 3 3" xfId="44475"/>
    <cellStyle name="Normal 3 9 9 4" xfId="22308"/>
    <cellStyle name="Normal 3 9 9 4 2" xfId="52220"/>
    <cellStyle name="Normal 3 9 9 5" xfId="44472"/>
    <cellStyle name="Normal 4" xfId="170"/>
    <cellStyle name="Normal 4 10" xfId="14562"/>
    <cellStyle name="Normal 4 10 2" xfId="14563"/>
    <cellStyle name="Normal 4 10 2 2" xfId="14564"/>
    <cellStyle name="Normal 4 10 2 2 2" xfId="29789"/>
    <cellStyle name="Normal 4 10 2 2 2 2" xfId="59701"/>
    <cellStyle name="Normal 4 10 2 2 3" xfId="44478"/>
    <cellStyle name="Normal 4 10 2 3" xfId="22311"/>
    <cellStyle name="Normal 4 10 2 3 2" xfId="52223"/>
    <cellStyle name="Normal 4 10 2 4" xfId="44477"/>
    <cellStyle name="Normal 4 10 3" xfId="14565"/>
    <cellStyle name="Normal 4 10 3 2" xfId="29788"/>
    <cellStyle name="Normal 4 10 3 2 2" xfId="59700"/>
    <cellStyle name="Normal 4 10 3 3" xfId="44479"/>
    <cellStyle name="Normal 4 10 4" xfId="22310"/>
    <cellStyle name="Normal 4 10 4 2" xfId="52222"/>
    <cellStyle name="Normal 4 10 5" xfId="44476"/>
    <cellStyle name="Normal 4 11" xfId="14566"/>
    <cellStyle name="Normal 4 11 2" xfId="14567"/>
    <cellStyle name="Normal 4 11 2 2" xfId="29790"/>
    <cellStyle name="Normal 4 11 2 2 2" xfId="59702"/>
    <cellStyle name="Normal 4 11 2 3" xfId="44481"/>
    <cellStyle name="Normal 4 11 3" xfId="22312"/>
    <cellStyle name="Normal 4 11 3 2" xfId="52224"/>
    <cellStyle name="Normal 4 11 4" xfId="44480"/>
    <cellStyle name="Normal 4 12" xfId="14568"/>
    <cellStyle name="Normal 4 12 2" xfId="22634"/>
    <cellStyle name="Normal 4 12 2 2" xfId="52546"/>
    <cellStyle name="Normal 4 12 3" xfId="44482"/>
    <cellStyle name="Normal 4 13" xfId="15156"/>
    <cellStyle name="Normal 4 13 2" xfId="45068"/>
    <cellStyle name="Normal 4 14" xfId="30112"/>
    <cellStyle name="Normal 4 15" xfId="59988"/>
    <cellStyle name="Normal 4 2" xfId="214"/>
    <cellStyle name="Normal 4 2 10" xfId="14569"/>
    <cellStyle name="Normal 4 2 10 2" xfId="14570"/>
    <cellStyle name="Normal 4 2 10 2 2" xfId="29791"/>
    <cellStyle name="Normal 4 2 10 2 2 2" xfId="59703"/>
    <cellStyle name="Normal 4 2 10 2 3" xfId="44484"/>
    <cellStyle name="Normal 4 2 10 3" xfId="22313"/>
    <cellStyle name="Normal 4 2 10 3 2" xfId="52225"/>
    <cellStyle name="Normal 4 2 10 4" xfId="44483"/>
    <cellStyle name="Normal 4 2 11" xfId="14571"/>
    <cellStyle name="Normal 4 2 11 2" xfId="22678"/>
    <cellStyle name="Normal 4 2 11 2 2" xfId="52590"/>
    <cellStyle name="Normal 4 2 11 3" xfId="44485"/>
    <cellStyle name="Normal 4 2 12" xfId="15200"/>
    <cellStyle name="Normal 4 2 12 2" xfId="45112"/>
    <cellStyle name="Normal 4 2 13" xfId="30156"/>
    <cellStyle name="Normal 4 2 14" xfId="60069"/>
    <cellStyle name="Normal 4 2 2" xfId="464"/>
    <cellStyle name="Normal 4 2 2 2" xfId="14572"/>
    <cellStyle name="Normal 4 2 2 2 2" xfId="14573"/>
    <cellStyle name="Normal 4 2 2 2 2 2" xfId="14574"/>
    <cellStyle name="Normal 4 2 2 2 2 2 2" xfId="14575"/>
    <cellStyle name="Normal 4 2 2 2 2 2 2 2" xfId="29794"/>
    <cellStyle name="Normal 4 2 2 2 2 2 2 2 2" xfId="59706"/>
    <cellStyle name="Normal 4 2 2 2 2 2 2 3" xfId="44489"/>
    <cellStyle name="Normal 4 2 2 2 2 2 3" xfId="22316"/>
    <cellStyle name="Normal 4 2 2 2 2 2 3 2" xfId="52228"/>
    <cellStyle name="Normal 4 2 2 2 2 2 4" xfId="44488"/>
    <cellStyle name="Normal 4 2 2 2 2 3" xfId="14576"/>
    <cellStyle name="Normal 4 2 2 2 2 3 2" xfId="29793"/>
    <cellStyle name="Normal 4 2 2 2 2 3 2 2" xfId="59705"/>
    <cellStyle name="Normal 4 2 2 2 2 3 3" xfId="44490"/>
    <cellStyle name="Normal 4 2 2 2 2 4" xfId="22315"/>
    <cellStyle name="Normal 4 2 2 2 2 4 2" xfId="52227"/>
    <cellStyle name="Normal 4 2 2 2 2 5" xfId="44487"/>
    <cellStyle name="Normal 4 2 2 2 3" xfId="14577"/>
    <cellStyle name="Normal 4 2 2 2 3 2" xfId="14578"/>
    <cellStyle name="Normal 4 2 2 2 3 2 2" xfId="29795"/>
    <cellStyle name="Normal 4 2 2 2 3 2 2 2" xfId="59707"/>
    <cellStyle name="Normal 4 2 2 2 3 2 3" xfId="44492"/>
    <cellStyle name="Normal 4 2 2 2 3 3" xfId="22317"/>
    <cellStyle name="Normal 4 2 2 2 3 3 2" xfId="52229"/>
    <cellStyle name="Normal 4 2 2 2 3 4" xfId="44491"/>
    <cellStyle name="Normal 4 2 2 2 4" xfId="14579"/>
    <cellStyle name="Normal 4 2 2 2 4 2" xfId="29792"/>
    <cellStyle name="Normal 4 2 2 2 4 2 2" xfId="59704"/>
    <cellStyle name="Normal 4 2 2 2 4 3" xfId="44493"/>
    <cellStyle name="Normal 4 2 2 2 5" xfId="22314"/>
    <cellStyle name="Normal 4 2 2 2 5 2" xfId="52226"/>
    <cellStyle name="Normal 4 2 2 2 6" xfId="44486"/>
    <cellStyle name="Normal 4 2 2 3" xfId="14580"/>
    <cellStyle name="Normal 4 2 2 3 2" xfId="14581"/>
    <cellStyle name="Normal 4 2 2 3 2 2" xfId="14582"/>
    <cellStyle name="Normal 4 2 2 3 2 2 2" xfId="14583"/>
    <cellStyle name="Normal 4 2 2 3 2 2 2 2" xfId="29798"/>
    <cellStyle name="Normal 4 2 2 3 2 2 2 2 2" xfId="59710"/>
    <cellStyle name="Normal 4 2 2 3 2 2 2 3" xfId="44497"/>
    <cellStyle name="Normal 4 2 2 3 2 2 3" xfId="22320"/>
    <cellStyle name="Normal 4 2 2 3 2 2 3 2" xfId="52232"/>
    <cellStyle name="Normal 4 2 2 3 2 2 4" xfId="44496"/>
    <cellStyle name="Normal 4 2 2 3 2 3" xfId="14584"/>
    <cellStyle name="Normal 4 2 2 3 2 3 2" xfId="29797"/>
    <cellStyle name="Normal 4 2 2 3 2 3 2 2" xfId="59709"/>
    <cellStyle name="Normal 4 2 2 3 2 3 3" xfId="44498"/>
    <cellStyle name="Normal 4 2 2 3 2 4" xfId="22319"/>
    <cellStyle name="Normal 4 2 2 3 2 4 2" xfId="52231"/>
    <cellStyle name="Normal 4 2 2 3 2 5" xfId="44495"/>
    <cellStyle name="Normal 4 2 2 3 3" xfId="14585"/>
    <cellStyle name="Normal 4 2 2 3 3 2" xfId="14586"/>
    <cellStyle name="Normal 4 2 2 3 3 2 2" xfId="29799"/>
    <cellStyle name="Normal 4 2 2 3 3 2 2 2" xfId="59711"/>
    <cellStyle name="Normal 4 2 2 3 3 2 3" xfId="44500"/>
    <cellStyle name="Normal 4 2 2 3 3 3" xfId="22321"/>
    <cellStyle name="Normal 4 2 2 3 3 3 2" xfId="52233"/>
    <cellStyle name="Normal 4 2 2 3 3 4" xfId="44499"/>
    <cellStyle name="Normal 4 2 2 3 4" xfId="14587"/>
    <cellStyle name="Normal 4 2 2 3 4 2" xfId="29796"/>
    <cellStyle name="Normal 4 2 2 3 4 2 2" xfId="59708"/>
    <cellStyle name="Normal 4 2 2 3 4 3" xfId="44501"/>
    <cellStyle name="Normal 4 2 2 3 5" xfId="22318"/>
    <cellStyle name="Normal 4 2 2 3 5 2" xfId="52230"/>
    <cellStyle name="Normal 4 2 2 3 6" xfId="44494"/>
    <cellStyle name="Normal 4 2 2 4" xfId="14588"/>
    <cellStyle name="Normal 4 2 2 4 2" xfId="14589"/>
    <cellStyle name="Normal 4 2 2 4 2 2" xfId="14590"/>
    <cellStyle name="Normal 4 2 2 4 2 2 2" xfId="29801"/>
    <cellStyle name="Normal 4 2 2 4 2 2 2 2" xfId="59713"/>
    <cellStyle name="Normal 4 2 2 4 2 2 3" xfId="44504"/>
    <cellStyle name="Normal 4 2 2 4 2 3" xfId="22323"/>
    <cellStyle name="Normal 4 2 2 4 2 3 2" xfId="52235"/>
    <cellStyle name="Normal 4 2 2 4 2 4" xfId="44503"/>
    <cellStyle name="Normal 4 2 2 4 3" xfId="14591"/>
    <cellStyle name="Normal 4 2 2 4 3 2" xfId="29800"/>
    <cellStyle name="Normal 4 2 2 4 3 2 2" xfId="59712"/>
    <cellStyle name="Normal 4 2 2 4 3 3" xfId="44505"/>
    <cellStyle name="Normal 4 2 2 4 4" xfId="22322"/>
    <cellStyle name="Normal 4 2 2 4 4 2" xfId="52234"/>
    <cellStyle name="Normal 4 2 2 4 5" xfId="44502"/>
    <cellStyle name="Normal 4 2 2 5" xfId="14592"/>
    <cellStyle name="Normal 4 2 2 5 2" xfId="14593"/>
    <cellStyle name="Normal 4 2 2 5 2 2" xfId="29802"/>
    <cellStyle name="Normal 4 2 2 5 2 2 2" xfId="59714"/>
    <cellStyle name="Normal 4 2 2 5 2 3" xfId="44507"/>
    <cellStyle name="Normal 4 2 2 5 3" xfId="22324"/>
    <cellStyle name="Normal 4 2 2 5 3 2" xfId="52236"/>
    <cellStyle name="Normal 4 2 2 5 4" xfId="44506"/>
    <cellStyle name="Normal 4 2 2 6" xfId="14594"/>
    <cellStyle name="Normal 4 2 2 6 2" xfId="22927"/>
    <cellStyle name="Normal 4 2 2 6 2 2" xfId="52839"/>
    <cellStyle name="Normal 4 2 2 6 3" xfId="44508"/>
    <cellStyle name="Normal 4 2 2 7" xfId="15449"/>
    <cellStyle name="Normal 4 2 2 7 2" xfId="45361"/>
    <cellStyle name="Normal 4 2 2 8" xfId="30405"/>
    <cellStyle name="Normal 4 2 3" xfId="301"/>
    <cellStyle name="Normal 4 2 3 2" xfId="14595"/>
    <cellStyle name="Normal 4 2 3 2 2" xfId="14596"/>
    <cellStyle name="Normal 4 2 3 2 2 2" xfId="14597"/>
    <cellStyle name="Normal 4 2 3 2 2 2 2" xfId="14598"/>
    <cellStyle name="Normal 4 2 3 2 2 2 2 2" xfId="29805"/>
    <cellStyle name="Normal 4 2 3 2 2 2 2 2 2" xfId="59717"/>
    <cellStyle name="Normal 4 2 3 2 2 2 2 3" xfId="44512"/>
    <cellStyle name="Normal 4 2 3 2 2 2 3" xfId="22327"/>
    <cellStyle name="Normal 4 2 3 2 2 2 3 2" xfId="52239"/>
    <cellStyle name="Normal 4 2 3 2 2 2 4" xfId="44511"/>
    <cellStyle name="Normal 4 2 3 2 2 3" xfId="14599"/>
    <cellStyle name="Normal 4 2 3 2 2 3 2" xfId="29804"/>
    <cellStyle name="Normal 4 2 3 2 2 3 2 2" xfId="59716"/>
    <cellStyle name="Normal 4 2 3 2 2 3 3" xfId="44513"/>
    <cellStyle name="Normal 4 2 3 2 2 4" xfId="22326"/>
    <cellStyle name="Normal 4 2 3 2 2 4 2" xfId="52238"/>
    <cellStyle name="Normal 4 2 3 2 2 5" xfId="44510"/>
    <cellStyle name="Normal 4 2 3 2 3" xfId="14600"/>
    <cellStyle name="Normal 4 2 3 2 3 2" xfId="14601"/>
    <cellStyle name="Normal 4 2 3 2 3 2 2" xfId="29806"/>
    <cellStyle name="Normal 4 2 3 2 3 2 2 2" xfId="59718"/>
    <cellStyle name="Normal 4 2 3 2 3 2 3" xfId="44515"/>
    <cellStyle name="Normal 4 2 3 2 3 3" xfId="22328"/>
    <cellStyle name="Normal 4 2 3 2 3 3 2" xfId="52240"/>
    <cellStyle name="Normal 4 2 3 2 3 4" xfId="44514"/>
    <cellStyle name="Normal 4 2 3 2 4" xfId="14602"/>
    <cellStyle name="Normal 4 2 3 2 4 2" xfId="29803"/>
    <cellStyle name="Normal 4 2 3 2 4 2 2" xfId="59715"/>
    <cellStyle name="Normal 4 2 3 2 4 3" xfId="44516"/>
    <cellStyle name="Normal 4 2 3 2 5" xfId="22325"/>
    <cellStyle name="Normal 4 2 3 2 5 2" xfId="52237"/>
    <cellStyle name="Normal 4 2 3 2 6" xfId="44509"/>
    <cellStyle name="Normal 4 2 3 3" xfId="14603"/>
    <cellStyle name="Normal 4 2 3 3 2" xfId="14604"/>
    <cellStyle name="Normal 4 2 3 3 2 2" xfId="14605"/>
    <cellStyle name="Normal 4 2 3 3 2 2 2" xfId="14606"/>
    <cellStyle name="Normal 4 2 3 3 2 2 2 2" xfId="29809"/>
    <cellStyle name="Normal 4 2 3 3 2 2 2 2 2" xfId="59721"/>
    <cellStyle name="Normal 4 2 3 3 2 2 2 3" xfId="44520"/>
    <cellStyle name="Normal 4 2 3 3 2 2 3" xfId="22331"/>
    <cellStyle name="Normal 4 2 3 3 2 2 3 2" xfId="52243"/>
    <cellStyle name="Normal 4 2 3 3 2 2 4" xfId="44519"/>
    <cellStyle name="Normal 4 2 3 3 2 3" xfId="14607"/>
    <cellStyle name="Normal 4 2 3 3 2 3 2" xfId="29808"/>
    <cellStyle name="Normal 4 2 3 3 2 3 2 2" xfId="59720"/>
    <cellStyle name="Normal 4 2 3 3 2 3 3" xfId="44521"/>
    <cellStyle name="Normal 4 2 3 3 2 4" xfId="22330"/>
    <cellStyle name="Normal 4 2 3 3 2 4 2" xfId="52242"/>
    <cellStyle name="Normal 4 2 3 3 2 5" xfId="44518"/>
    <cellStyle name="Normal 4 2 3 3 3" xfId="14608"/>
    <cellStyle name="Normal 4 2 3 3 3 2" xfId="14609"/>
    <cellStyle name="Normal 4 2 3 3 3 2 2" xfId="29810"/>
    <cellStyle name="Normal 4 2 3 3 3 2 2 2" xfId="59722"/>
    <cellStyle name="Normal 4 2 3 3 3 2 3" xfId="44523"/>
    <cellStyle name="Normal 4 2 3 3 3 3" xfId="22332"/>
    <cellStyle name="Normal 4 2 3 3 3 3 2" xfId="52244"/>
    <cellStyle name="Normal 4 2 3 3 3 4" xfId="44522"/>
    <cellStyle name="Normal 4 2 3 3 4" xfId="14610"/>
    <cellStyle name="Normal 4 2 3 3 4 2" xfId="29807"/>
    <cellStyle name="Normal 4 2 3 3 4 2 2" xfId="59719"/>
    <cellStyle name="Normal 4 2 3 3 4 3" xfId="44524"/>
    <cellStyle name="Normal 4 2 3 3 5" xfId="22329"/>
    <cellStyle name="Normal 4 2 3 3 5 2" xfId="52241"/>
    <cellStyle name="Normal 4 2 3 3 6" xfId="44517"/>
    <cellStyle name="Normal 4 2 3 4" xfId="14611"/>
    <cellStyle name="Normal 4 2 3 4 2" xfId="14612"/>
    <cellStyle name="Normal 4 2 3 4 2 2" xfId="14613"/>
    <cellStyle name="Normal 4 2 3 4 2 2 2" xfId="29812"/>
    <cellStyle name="Normal 4 2 3 4 2 2 2 2" xfId="59724"/>
    <cellStyle name="Normal 4 2 3 4 2 2 3" xfId="44527"/>
    <cellStyle name="Normal 4 2 3 4 2 3" xfId="22334"/>
    <cellStyle name="Normal 4 2 3 4 2 3 2" xfId="52246"/>
    <cellStyle name="Normal 4 2 3 4 2 4" xfId="44526"/>
    <cellStyle name="Normal 4 2 3 4 3" xfId="14614"/>
    <cellStyle name="Normal 4 2 3 4 3 2" xfId="29811"/>
    <cellStyle name="Normal 4 2 3 4 3 2 2" xfId="59723"/>
    <cellStyle name="Normal 4 2 3 4 3 3" xfId="44528"/>
    <cellStyle name="Normal 4 2 3 4 4" xfId="22333"/>
    <cellStyle name="Normal 4 2 3 4 4 2" xfId="52245"/>
    <cellStyle name="Normal 4 2 3 4 5" xfId="44525"/>
    <cellStyle name="Normal 4 2 3 5" xfId="14615"/>
    <cellStyle name="Normal 4 2 3 5 2" xfId="14616"/>
    <cellStyle name="Normal 4 2 3 5 2 2" xfId="29813"/>
    <cellStyle name="Normal 4 2 3 5 2 2 2" xfId="59725"/>
    <cellStyle name="Normal 4 2 3 5 2 3" xfId="44530"/>
    <cellStyle name="Normal 4 2 3 5 3" xfId="22335"/>
    <cellStyle name="Normal 4 2 3 5 3 2" xfId="52247"/>
    <cellStyle name="Normal 4 2 3 5 4" xfId="44529"/>
    <cellStyle name="Normal 4 2 3 6" xfId="14617"/>
    <cellStyle name="Normal 4 2 3 6 2" xfId="22765"/>
    <cellStyle name="Normal 4 2 3 6 2 2" xfId="52677"/>
    <cellStyle name="Normal 4 2 3 6 3" xfId="44531"/>
    <cellStyle name="Normal 4 2 3 7" xfId="15287"/>
    <cellStyle name="Normal 4 2 3 7 2" xfId="45199"/>
    <cellStyle name="Normal 4 2 3 8" xfId="30243"/>
    <cellStyle name="Normal 4 2 4" xfId="589"/>
    <cellStyle name="Normal 4 2 4 2" xfId="14618"/>
    <cellStyle name="Normal 4 2 4 2 2" xfId="14619"/>
    <cellStyle name="Normal 4 2 4 2 2 2" xfId="14620"/>
    <cellStyle name="Normal 4 2 4 2 2 2 2" xfId="14621"/>
    <cellStyle name="Normal 4 2 4 2 2 2 2 2" xfId="29816"/>
    <cellStyle name="Normal 4 2 4 2 2 2 2 2 2" xfId="59728"/>
    <cellStyle name="Normal 4 2 4 2 2 2 2 3" xfId="44535"/>
    <cellStyle name="Normal 4 2 4 2 2 2 3" xfId="22338"/>
    <cellStyle name="Normal 4 2 4 2 2 2 3 2" xfId="52250"/>
    <cellStyle name="Normal 4 2 4 2 2 2 4" xfId="44534"/>
    <cellStyle name="Normal 4 2 4 2 2 3" xfId="14622"/>
    <cellStyle name="Normal 4 2 4 2 2 3 2" xfId="29815"/>
    <cellStyle name="Normal 4 2 4 2 2 3 2 2" xfId="59727"/>
    <cellStyle name="Normal 4 2 4 2 2 3 3" xfId="44536"/>
    <cellStyle name="Normal 4 2 4 2 2 4" xfId="22337"/>
    <cellStyle name="Normal 4 2 4 2 2 4 2" xfId="52249"/>
    <cellStyle name="Normal 4 2 4 2 2 5" xfId="44533"/>
    <cellStyle name="Normal 4 2 4 2 3" xfId="14623"/>
    <cellStyle name="Normal 4 2 4 2 3 2" xfId="14624"/>
    <cellStyle name="Normal 4 2 4 2 3 2 2" xfId="29817"/>
    <cellStyle name="Normal 4 2 4 2 3 2 2 2" xfId="59729"/>
    <cellStyle name="Normal 4 2 4 2 3 2 3" xfId="44538"/>
    <cellStyle name="Normal 4 2 4 2 3 3" xfId="22339"/>
    <cellStyle name="Normal 4 2 4 2 3 3 2" xfId="52251"/>
    <cellStyle name="Normal 4 2 4 2 3 4" xfId="44537"/>
    <cellStyle name="Normal 4 2 4 2 4" xfId="14625"/>
    <cellStyle name="Normal 4 2 4 2 4 2" xfId="29814"/>
    <cellStyle name="Normal 4 2 4 2 4 2 2" xfId="59726"/>
    <cellStyle name="Normal 4 2 4 2 4 3" xfId="44539"/>
    <cellStyle name="Normal 4 2 4 2 5" xfId="22336"/>
    <cellStyle name="Normal 4 2 4 2 5 2" xfId="52248"/>
    <cellStyle name="Normal 4 2 4 2 6" xfId="44532"/>
    <cellStyle name="Normal 4 2 4 3" xfId="14626"/>
    <cellStyle name="Normal 4 2 4 3 2" xfId="14627"/>
    <cellStyle name="Normal 4 2 4 3 2 2" xfId="14628"/>
    <cellStyle name="Normal 4 2 4 3 2 2 2" xfId="29819"/>
    <cellStyle name="Normal 4 2 4 3 2 2 2 2" xfId="59731"/>
    <cellStyle name="Normal 4 2 4 3 2 2 3" xfId="44542"/>
    <cellStyle name="Normal 4 2 4 3 2 3" xfId="22341"/>
    <cellStyle name="Normal 4 2 4 3 2 3 2" xfId="52253"/>
    <cellStyle name="Normal 4 2 4 3 2 4" xfId="44541"/>
    <cellStyle name="Normal 4 2 4 3 3" xfId="14629"/>
    <cellStyle name="Normal 4 2 4 3 3 2" xfId="29818"/>
    <cellStyle name="Normal 4 2 4 3 3 2 2" xfId="59730"/>
    <cellStyle name="Normal 4 2 4 3 3 3" xfId="44543"/>
    <cellStyle name="Normal 4 2 4 3 4" xfId="22340"/>
    <cellStyle name="Normal 4 2 4 3 4 2" xfId="52252"/>
    <cellStyle name="Normal 4 2 4 3 5" xfId="44540"/>
    <cellStyle name="Normal 4 2 4 4" xfId="14630"/>
    <cellStyle name="Normal 4 2 4 4 2" xfId="14631"/>
    <cellStyle name="Normal 4 2 4 4 2 2" xfId="29820"/>
    <cellStyle name="Normal 4 2 4 4 2 2 2" xfId="59732"/>
    <cellStyle name="Normal 4 2 4 4 2 3" xfId="44545"/>
    <cellStyle name="Normal 4 2 4 4 3" xfId="22342"/>
    <cellStyle name="Normal 4 2 4 4 3 2" xfId="52254"/>
    <cellStyle name="Normal 4 2 4 4 4" xfId="44544"/>
    <cellStyle name="Normal 4 2 4 5" xfId="14632"/>
    <cellStyle name="Normal 4 2 4 5 2" xfId="23052"/>
    <cellStyle name="Normal 4 2 4 5 2 2" xfId="52964"/>
    <cellStyle name="Normal 4 2 4 5 3" xfId="44546"/>
    <cellStyle name="Normal 4 2 4 6" xfId="15574"/>
    <cellStyle name="Normal 4 2 4 6 2" xfId="45486"/>
    <cellStyle name="Normal 4 2 4 7" xfId="30530"/>
    <cellStyle name="Normal 4 2 5" xfId="714"/>
    <cellStyle name="Normal 4 2 5 2" xfId="14633"/>
    <cellStyle name="Normal 4 2 5 2 2" xfId="14634"/>
    <cellStyle name="Normal 4 2 5 2 2 2" xfId="14635"/>
    <cellStyle name="Normal 4 2 5 2 2 2 2" xfId="14636"/>
    <cellStyle name="Normal 4 2 5 2 2 2 2 2" xfId="29823"/>
    <cellStyle name="Normal 4 2 5 2 2 2 2 2 2" xfId="59735"/>
    <cellStyle name="Normal 4 2 5 2 2 2 2 3" xfId="44550"/>
    <cellStyle name="Normal 4 2 5 2 2 2 3" xfId="22345"/>
    <cellStyle name="Normal 4 2 5 2 2 2 3 2" xfId="52257"/>
    <cellStyle name="Normal 4 2 5 2 2 2 4" xfId="44549"/>
    <cellStyle name="Normal 4 2 5 2 2 3" xfId="14637"/>
    <cellStyle name="Normal 4 2 5 2 2 3 2" xfId="29822"/>
    <cellStyle name="Normal 4 2 5 2 2 3 2 2" xfId="59734"/>
    <cellStyle name="Normal 4 2 5 2 2 3 3" xfId="44551"/>
    <cellStyle name="Normal 4 2 5 2 2 4" xfId="22344"/>
    <cellStyle name="Normal 4 2 5 2 2 4 2" xfId="52256"/>
    <cellStyle name="Normal 4 2 5 2 2 5" xfId="44548"/>
    <cellStyle name="Normal 4 2 5 2 3" xfId="14638"/>
    <cellStyle name="Normal 4 2 5 2 3 2" xfId="14639"/>
    <cellStyle name="Normal 4 2 5 2 3 2 2" xfId="29824"/>
    <cellStyle name="Normal 4 2 5 2 3 2 2 2" xfId="59736"/>
    <cellStyle name="Normal 4 2 5 2 3 2 3" xfId="44553"/>
    <cellStyle name="Normal 4 2 5 2 3 3" xfId="22346"/>
    <cellStyle name="Normal 4 2 5 2 3 3 2" xfId="52258"/>
    <cellStyle name="Normal 4 2 5 2 3 4" xfId="44552"/>
    <cellStyle name="Normal 4 2 5 2 4" xfId="14640"/>
    <cellStyle name="Normal 4 2 5 2 4 2" xfId="29821"/>
    <cellStyle name="Normal 4 2 5 2 4 2 2" xfId="59733"/>
    <cellStyle name="Normal 4 2 5 2 4 3" xfId="44554"/>
    <cellStyle name="Normal 4 2 5 2 5" xfId="22343"/>
    <cellStyle name="Normal 4 2 5 2 5 2" xfId="52255"/>
    <cellStyle name="Normal 4 2 5 2 6" xfId="44547"/>
    <cellStyle name="Normal 4 2 5 3" xfId="14641"/>
    <cellStyle name="Normal 4 2 5 3 2" xfId="14642"/>
    <cellStyle name="Normal 4 2 5 3 2 2" xfId="14643"/>
    <cellStyle name="Normal 4 2 5 3 2 2 2" xfId="29826"/>
    <cellStyle name="Normal 4 2 5 3 2 2 2 2" xfId="59738"/>
    <cellStyle name="Normal 4 2 5 3 2 2 3" xfId="44557"/>
    <cellStyle name="Normal 4 2 5 3 2 3" xfId="22348"/>
    <cellStyle name="Normal 4 2 5 3 2 3 2" xfId="52260"/>
    <cellStyle name="Normal 4 2 5 3 2 4" xfId="44556"/>
    <cellStyle name="Normal 4 2 5 3 3" xfId="14644"/>
    <cellStyle name="Normal 4 2 5 3 3 2" xfId="29825"/>
    <cellStyle name="Normal 4 2 5 3 3 2 2" xfId="59737"/>
    <cellStyle name="Normal 4 2 5 3 3 3" xfId="44558"/>
    <cellStyle name="Normal 4 2 5 3 4" xfId="22347"/>
    <cellStyle name="Normal 4 2 5 3 4 2" xfId="52259"/>
    <cellStyle name="Normal 4 2 5 3 5" xfId="44555"/>
    <cellStyle name="Normal 4 2 5 4" xfId="14645"/>
    <cellStyle name="Normal 4 2 5 4 2" xfId="14646"/>
    <cellStyle name="Normal 4 2 5 4 2 2" xfId="29827"/>
    <cellStyle name="Normal 4 2 5 4 2 2 2" xfId="59739"/>
    <cellStyle name="Normal 4 2 5 4 2 3" xfId="44560"/>
    <cellStyle name="Normal 4 2 5 4 3" xfId="22349"/>
    <cellStyle name="Normal 4 2 5 4 3 2" xfId="52261"/>
    <cellStyle name="Normal 4 2 5 4 4" xfId="44559"/>
    <cellStyle name="Normal 4 2 5 5" xfId="14647"/>
    <cellStyle name="Normal 4 2 5 5 2" xfId="23177"/>
    <cellStyle name="Normal 4 2 5 5 2 2" xfId="53089"/>
    <cellStyle name="Normal 4 2 5 5 3" xfId="44561"/>
    <cellStyle name="Normal 4 2 5 6" xfId="15699"/>
    <cellStyle name="Normal 4 2 5 6 2" xfId="45611"/>
    <cellStyle name="Normal 4 2 5 7" xfId="30655"/>
    <cellStyle name="Normal 4 2 6" xfId="14648"/>
    <cellStyle name="Normal 4 2 6 2" xfId="14649"/>
    <cellStyle name="Normal 4 2 6 2 2" xfId="14650"/>
    <cellStyle name="Normal 4 2 6 2 2 2" xfId="14651"/>
    <cellStyle name="Normal 4 2 6 2 2 2 2" xfId="14652"/>
    <cellStyle name="Normal 4 2 6 2 2 2 2 2" xfId="29831"/>
    <cellStyle name="Normal 4 2 6 2 2 2 2 2 2" xfId="59743"/>
    <cellStyle name="Normal 4 2 6 2 2 2 2 3" xfId="44566"/>
    <cellStyle name="Normal 4 2 6 2 2 2 3" xfId="22353"/>
    <cellStyle name="Normal 4 2 6 2 2 2 3 2" xfId="52265"/>
    <cellStyle name="Normal 4 2 6 2 2 2 4" xfId="44565"/>
    <cellStyle name="Normal 4 2 6 2 2 3" xfId="14653"/>
    <cellStyle name="Normal 4 2 6 2 2 3 2" xfId="29830"/>
    <cellStyle name="Normal 4 2 6 2 2 3 2 2" xfId="59742"/>
    <cellStyle name="Normal 4 2 6 2 2 3 3" xfId="44567"/>
    <cellStyle name="Normal 4 2 6 2 2 4" xfId="22352"/>
    <cellStyle name="Normal 4 2 6 2 2 4 2" xfId="52264"/>
    <cellStyle name="Normal 4 2 6 2 2 5" xfId="44564"/>
    <cellStyle name="Normal 4 2 6 2 3" xfId="14654"/>
    <cellStyle name="Normal 4 2 6 2 3 2" xfId="14655"/>
    <cellStyle name="Normal 4 2 6 2 3 2 2" xfId="29832"/>
    <cellStyle name="Normal 4 2 6 2 3 2 2 2" xfId="59744"/>
    <cellStyle name="Normal 4 2 6 2 3 2 3" xfId="44569"/>
    <cellStyle name="Normal 4 2 6 2 3 3" xfId="22354"/>
    <cellStyle name="Normal 4 2 6 2 3 3 2" xfId="52266"/>
    <cellStyle name="Normal 4 2 6 2 3 4" xfId="44568"/>
    <cellStyle name="Normal 4 2 6 2 4" xfId="14656"/>
    <cellStyle name="Normal 4 2 6 2 4 2" xfId="29829"/>
    <cellStyle name="Normal 4 2 6 2 4 2 2" xfId="59741"/>
    <cellStyle name="Normal 4 2 6 2 4 3" xfId="44570"/>
    <cellStyle name="Normal 4 2 6 2 5" xfId="22351"/>
    <cellStyle name="Normal 4 2 6 2 5 2" xfId="52263"/>
    <cellStyle name="Normal 4 2 6 2 6" xfId="44563"/>
    <cellStyle name="Normal 4 2 6 3" xfId="14657"/>
    <cellStyle name="Normal 4 2 6 3 2" xfId="14658"/>
    <cellStyle name="Normal 4 2 6 3 2 2" xfId="14659"/>
    <cellStyle name="Normal 4 2 6 3 2 2 2" xfId="29834"/>
    <cellStyle name="Normal 4 2 6 3 2 2 2 2" xfId="59746"/>
    <cellStyle name="Normal 4 2 6 3 2 2 3" xfId="44573"/>
    <cellStyle name="Normal 4 2 6 3 2 3" xfId="22356"/>
    <cellStyle name="Normal 4 2 6 3 2 3 2" xfId="52268"/>
    <cellStyle name="Normal 4 2 6 3 2 4" xfId="44572"/>
    <cellStyle name="Normal 4 2 6 3 3" xfId="14660"/>
    <cellStyle name="Normal 4 2 6 3 3 2" xfId="29833"/>
    <cellStyle name="Normal 4 2 6 3 3 2 2" xfId="59745"/>
    <cellStyle name="Normal 4 2 6 3 3 3" xfId="44574"/>
    <cellStyle name="Normal 4 2 6 3 4" xfId="22355"/>
    <cellStyle name="Normal 4 2 6 3 4 2" xfId="52267"/>
    <cellStyle name="Normal 4 2 6 3 5" xfId="44571"/>
    <cellStyle name="Normal 4 2 6 4" xfId="14661"/>
    <cellStyle name="Normal 4 2 6 4 2" xfId="14662"/>
    <cellStyle name="Normal 4 2 6 4 2 2" xfId="29835"/>
    <cellStyle name="Normal 4 2 6 4 2 2 2" xfId="59747"/>
    <cellStyle name="Normal 4 2 6 4 2 3" xfId="44576"/>
    <cellStyle name="Normal 4 2 6 4 3" xfId="22357"/>
    <cellStyle name="Normal 4 2 6 4 3 2" xfId="52269"/>
    <cellStyle name="Normal 4 2 6 4 4" xfId="44575"/>
    <cellStyle name="Normal 4 2 6 5" xfId="14663"/>
    <cellStyle name="Normal 4 2 6 5 2" xfId="29828"/>
    <cellStyle name="Normal 4 2 6 5 2 2" xfId="59740"/>
    <cellStyle name="Normal 4 2 6 5 3" xfId="44577"/>
    <cellStyle name="Normal 4 2 6 6" xfId="22350"/>
    <cellStyle name="Normal 4 2 6 6 2" xfId="52262"/>
    <cellStyle name="Normal 4 2 6 7" xfId="44562"/>
    <cellStyle name="Normal 4 2 7" xfId="14664"/>
    <cellStyle name="Normal 4 2 7 2" xfId="14665"/>
    <cellStyle name="Normal 4 2 7 2 2" xfId="14666"/>
    <cellStyle name="Normal 4 2 7 2 2 2" xfId="14667"/>
    <cellStyle name="Normal 4 2 7 2 2 2 2" xfId="29838"/>
    <cellStyle name="Normal 4 2 7 2 2 2 2 2" xfId="59750"/>
    <cellStyle name="Normal 4 2 7 2 2 2 3" xfId="44581"/>
    <cellStyle name="Normal 4 2 7 2 2 3" xfId="22360"/>
    <cellStyle name="Normal 4 2 7 2 2 3 2" xfId="52272"/>
    <cellStyle name="Normal 4 2 7 2 2 4" xfId="44580"/>
    <cellStyle name="Normal 4 2 7 2 3" xfId="14668"/>
    <cellStyle name="Normal 4 2 7 2 3 2" xfId="29837"/>
    <cellStyle name="Normal 4 2 7 2 3 2 2" xfId="59749"/>
    <cellStyle name="Normal 4 2 7 2 3 3" xfId="44582"/>
    <cellStyle name="Normal 4 2 7 2 4" xfId="22359"/>
    <cellStyle name="Normal 4 2 7 2 4 2" xfId="52271"/>
    <cellStyle name="Normal 4 2 7 2 5" xfId="44579"/>
    <cellStyle name="Normal 4 2 7 3" xfId="14669"/>
    <cellStyle name="Normal 4 2 7 3 2" xfId="14670"/>
    <cellStyle name="Normal 4 2 7 3 2 2" xfId="29839"/>
    <cellStyle name="Normal 4 2 7 3 2 2 2" xfId="59751"/>
    <cellStyle name="Normal 4 2 7 3 2 3" xfId="44584"/>
    <cellStyle name="Normal 4 2 7 3 3" xfId="22361"/>
    <cellStyle name="Normal 4 2 7 3 3 2" xfId="52273"/>
    <cellStyle name="Normal 4 2 7 3 4" xfId="44583"/>
    <cellStyle name="Normal 4 2 7 4" xfId="14671"/>
    <cellStyle name="Normal 4 2 7 4 2" xfId="29836"/>
    <cellStyle name="Normal 4 2 7 4 2 2" xfId="59748"/>
    <cellStyle name="Normal 4 2 7 4 3" xfId="44585"/>
    <cellStyle name="Normal 4 2 7 5" xfId="22358"/>
    <cellStyle name="Normal 4 2 7 5 2" xfId="52270"/>
    <cellStyle name="Normal 4 2 7 6" xfId="44578"/>
    <cellStyle name="Normal 4 2 8" xfId="14672"/>
    <cellStyle name="Normal 4 2 8 2" xfId="14673"/>
    <cellStyle name="Normal 4 2 8 2 2" xfId="14674"/>
    <cellStyle name="Normal 4 2 8 2 2 2" xfId="14675"/>
    <cellStyle name="Normal 4 2 8 2 2 2 2" xfId="29842"/>
    <cellStyle name="Normal 4 2 8 2 2 2 2 2" xfId="59754"/>
    <cellStyle name="Normal 4 2 8 2 2 2 3" xfId="44589"/>
    <cellStyle name="Normal 4 2 8 2 2 3" xfId="22364"/>
    <cellStyle name="Normal 4 2 8 2 2 3 2" xfId="52276"/>
    <cellStyle name="Normal 4 2 8 2 2 4" xfId="44588"/>
    <cellStyle name="Normal 4 2 8 2 3" xfId="14676"/>
    <cellStyle name="Normal 4 2 8 2 3 2" xfId="29841"/>
    <cellStyle name="Normal 4 2 8 2 3 2 2" xfId="59753"/>
    <cellStyle name="Normal 4 2 8 2 3 3" xfId="44590"/>
    <cellStyle name="Normal 4 2 8 2 4" xfId="22363"/>
    <cellStyle name="Normal 4 2 8 2 4 2" xfId="52275"/>
    <cellStyle name="Normal 4 2 8 2 5" xfId="44587"/>
    <cellStyle name="Normal 4 2 8 3" xfId="14677"/>
    <cellStyle name="Normal 4 2 8 3 2" xfId="14678"/>
    <cellStyle name="Normal 4 2 8 3 2 2" xfId="29843"/>
    <cellStyle name="Normal 4 2 8 3 2 2 2" xfId="59755"/>
    <cellStyle name="Normal 4 2 8 3 2 3" xfId="44592"/>
    <cellStyle name="Normal 4 2 8 3 3" xfId="22365"/>
    <cellStyle name="Normal 4 2 8 3 3 2" xfId="52277"/>
    <cellStyle name="Normal 4 2 8 3 4" xfId="44591"/>
    <cellStyle name="Normal 4 2 8 4" xfId="14679"/>
    <cellStyle name="Normal 4 2 8 4 2" xfId="29840"/>
    <cellStyle name="Normal 4 2 8 4 2 2" xfId="59752"/>
    <cellStyle name="Normal 4 2 8 4 3" xfId="44593"/>
    <cellStyle name="Normal 4 2 8 5" xfId="22362"/>
    <cellStyle name="Normal 4 2 8 5 2" xfId="52274"/>
    <cellStyle name="Normal 4 2 8 6" xfId="44586"/>
    <cellStyle name="Normal 4 2 9" xfId="14680"/>
    <cellStyle name="Normal 4 2 9 2" xfId="14681"/>
    <cellStyle name="Normal 4 2 9 2 2" xfId="14682"/>
    <cellStyle name="Normal 4 2 9 2 2 2" xfId="29845"/>
    <cellStyle name="Normal 4 2 9 2 2 2 2" xfId="59757"/>
    <cellStyle name="Normal 4 2 9 2 2 3" xfId="44596"/>
    <cellStyle name="Normal 4 2 9 2 3" xfId="22367"/>
    <cellStyle name="Normal 4 2 9 2 3 2" xfId="52279"/>
    <cellStyle name="Normal 4 2 9 2 4" xfId="44595"/>
    <cellStyle name="Normal 4 2 9 3" xfId="14683"/>
    <cellStyle name="Normal 4 2 9 3 2" xfId="29844"/>
    <cellStyle name="Normal 4 2 9 3 2 2" xfId="59756"/>
    <cellStyle name="Normal 4 2 9 3 3" xfId="44597"/>
    <cellStyle name="Normal 4 2 9 4" xfId="22366"/>
    <cellStyle name="Normal 4 2 9 4 2" xfId="52278"/>
    <cellStyle name="Normal 4 2 9 5" xfId="44594"/>
    <cellStyle name="Normal 4 3" xfId="382"/>
    <cellStyle name="Normal 4 3 2" xfId="14684"/>
    <cellStyle name="Normal 4 3 2 2" xfId="14685"/>
    <cellStyle name="Normal 4 3 2 2 2" xfId="14686"/>
    <cellStyle name="Normal 4 3 2 2 2 2" xfId="14687"/>
    <cellStyle name="Normal 4 3 2 2 2 2 2" xfId="29848"/>
    <cellStyle name="Normal 4 3 2 2 2 2 2 2" xfId="59760"/>
    <cellStyle name="Normal 4 3 2 2 2 2 3" xfId="44601"/>
    <cellStyle name="Normal 4 3 2 2 2 3" xfId="22370"/>
    <cellStyle name="Normal 4 3 2 2 2 3 2" xfId="52282"/>
    <cellStyle name="Normal 4 3 2 2 2 4" xfId="44600"/>
    <cellStyle name="Normal 4 3 2 2 3" xfId="14688"/>
    <cellStyle name="Normal 4 3 2 2 3 2" xfId="29847"/>
    <cellStyle name="Normal 4 3 2 2 3 2 2" xfId="59759"/>
    <cellStyle name="Normal 4 3 2 2 3 3" xfId="44602"/>
    <cellStyle name="Normal 4 3 2 2 4" xfId="22369"/>
    <cellStyle name="Normal 4 3 2 2 4 2" xfId="52281"/>
    <cellStyle name="Normal 4 3 2 2 5" xfId="44599"/>
    <cellStyle name="Normal 4 3 2 3" xfId="14689"/>
    <cellStyle name="Normal 4 3 2 3 2" xfId="14690"/>
    <cellStyle name="Normal 4 3 2 3 2 2" xfId="29849"/>
    <cellStyle name="Normal 4 3 2 3 2 2 2" xfId="59761"/>
    <cellStyle name="Normal 4 3 2 3 2 3" xfId="44604"/>
    <cellStyle name="Normal 4 3 2 3 3" xfId="22371"/>
    <cellStyle name="Normal 4 3 2 3 3 2" xfId="52283"/>
    <cellStyle name="Normal 4 3 2 3 4" xfId="44603"/>
    <cellStyle name="Normal 4 3 2 4" xfId="14691"/>
    <cellStyle name="Normal 4 3 2 4 2" xfId="29846"/>
    <cellStyle name="Normal 4 3 2 4 2 2" xfId="59758"/>
    <cellStyle name="Normal 4 3 2 4 3" xfId="44605"/>
    <cellStyle name="Normal 4 3 2 5" xfId="22368"/>
    <cellStyle name="Normal 4 3 2 5 2" xfId="52280"/>
    <cellStyle name="Normal 4 3 2 6" xfId="44598"/>
    <cellStyle name="Normal 4 3 3" xfId="14692"/>
    <cellStyle name="Normal 4 3 3 2" xfId="14693"/>
    <cellStyle name="Normal 4 3 3 2 2" xfId="14694"/>
    <cellStyle name="Normal 4 3 3 2 2 2" xfId="14695"/>
    <cellStyle name="Normal 4 3 3 2 2 2 2" xfId="29852"/>
    <cellStyle name="Normal 4 3 3 2 2 2 2 2" xfId="59764"/>
    <cellStyle name="Normal 4 3 3 2 2 2 3" xfId="44609"/>
    <cellStyle name="Normal 4 3 3 2 2 3" xfId="22374"/>
    <cellStyle name="Normal 4 3 3 2 2 3 2" xfId="52286"/>
    <cellStyle name="Normal 4 3 3 2 2 4" xfId="44608"/>
    <cellStyle name="Normal 4 3 3 2 3" xfId="14696"/>
    <cellStyle name="Normal 4 3 3 2 3 2" xfId="29851"/>
    <cellStyle name="Normal 4 3 3 2 3 2 2" xfId="59763"/>
    <cellStyle name="Normal 4 3 3 2 3 3" xfId="44610"/>
    <cellStyle name="Normal 4 3 3 2 4" xfId="22373"/>
    <cellStyle name="Normal 4 3 3 2 4 2" xfId="52285"/>
    <cellStyle name="Normal 4 3 3 2 5" xfId="44607"/>
    <cellStyle name="Normal 4 3 3 3" xfId="14697"/>
    <cellStyle name="Normal 4 3 3 3 2" xfId="14698"/>
    <cellStyle name="Normal 4 3 3 3 2 2" xfId="29853"/>
    <cellStyle name="Normal 4 3 3 3 2 2 2" xfId="59765"/>
    <cellStyle name="Normal 4 3 3 3 2 3" xfId="44612"/>
    <cellStyle name="Normal 4 3 3 3 3" xfId="22375"/>
    <cellStyle name="Normal 4 3 3 3 3 2" xfId="52287"/>
    <cellStyle name="Normal 4 3 3 3 4" xfId="44611"/>
    <cellStyle name="Normal 4 3 3 4" xfId="14699"/>
    <cellStyle name="Normal 4 3 3 4 2" xfId="29850"/>
    <cellStyle name="Normal 4 3 3 4 2 2" xfId="59762"/>
    <cellStyle name="Normal 4 3 3 4 3" xfId="44613"/>
    <cellStyle name="Normal 4 3 3 5" xfId="22372"/>
    <cellStyle name="Normal 4 3 3 5 2" xfId="52284"/>
    <cellStyle name="Normal 4 3 3 6" xfId="44606"/>
    <cellStyle name="Normal 4 3 4" xfId="14700"/>
    <cellStyle name="Normal 4 3 4 2" xfId="14701"/>
    <cellStyle name="Normal 4 3 4 2 2" xfId="14702"/>
    <cellStyle name="Normal 4 3 4 2 2 2" xfId="29855"/>
    <cellStyle name="Normal 4 3 4 2 2 2 2" xfId="59767"/>
    <cellStyle name="Normal 4 3 4 2 2 3" xfId="44616"/>
    <cellStyle name="Normal 4 3 4 2 3" xfId="22377"/>
    <cellStyle name="Normal 4 3 4 2 3 2" xfId="52289"/>
    <cellStyle name="Normal 4 3 4 2 4" xfId="44615"/>
    <cellStyle name="Normal 4 3 4 3" xfId="14703"/>
    <cellStyle name="Normal 4 3 4 3 2" xfId="29854"/>
    <cellStyle name="Normal 4 3 4 3 2 2" xfId="59766"/>
    <cellStyle name="Normal 4 3 4 3 3" xfId="44617"/>
    <cellStyle name="Normal 4 3 4 4" xfId="22376"/>
    <cellStyle name="Normal 4 3 4 4 2" xfId="52288"/>
    <cellStyle name="Normal 4 3 4 5" xfId="44614"/>
    <cellStyle name="Normal 4 3 5" xfId="14704"/>
    <cellStyle name="Normal 4 3 5 2" xfId="14705"/>
    <cellStyle name="Normal 4 3 5 2 2" xfId="29856"/>
    <cellStyle name="Normal 4 3 5 2 2 2" xfId="59768"/>
    <cellStyle name="Normal 4 3 5 2 3" xfId="44619"/>
    <cellStyle name="Normal 4 3 5 3" xfId="22378"/>
    <cellStyle name="Normal 4 3 5 3 2" xfId="52290"/>
    <cellStyle name="Normal 4 3 5 4" xfId="44618"/>
    <cellStyle name="Normal 4 3 6" xfId="14706"/>
    <cellStyle name="Normal 4 3 6 2" xfId="22846"/>
    <cellStyle name="Normal 4 3 6 2 2" xfId="52758"/>
    <cellStyle name="Normal 4 3 6 3" xfId="44620"/>
    <cellStyle name="Normal 4 3 7" xfId="15368"/>
    <cellStyle name="Normal 4 3 7 2" xfId="45280"/>
    <cellStyle name="Normal 4 3 8" xfId="30324"/>
    <cellStyle name="Normal 4 4" xfId="251"/>
    <cellStyle name="Normal 4 4 2" xfId="14707"/>
    <cellStyle name="Normal 4 4 2 2" xfId="14708"/>
    <cellStyle name="Normal 4 4 2 2 2" xfId="14709"/>
    <cellStyle name="Normal 4 4 2 2 2 2" xfId="14710"/>
    <cellStyle name="Normal 4 4 2 2 2 2 2" xfId="29859"/>
    <cellStyle name="Normal 4 4 2 2 2 2 2 2" xfId="59771"/>
    <cellStyle name="Normal 4 4 2 2 2 2 3" xfId="44624"/>
    <cellStyle name="Normal 4 4 2 2 2 3" xfId="22381"/>
    <cellStyle name="Normal 4 4 2 2 2 3 2" xfId="52293"/>
    <cellStyle name="Normal 4 4 2 2 2 4" xfId="44623"/>
    <cellStyle name="Normal 4 4 2 2 3" xfId="14711"/>
    <cellStyle name="Normal 4 4 2 2 3 2" xfId="29858"/>
    <cellStyle name="Normal 4 4 2 2 3 2 2" xfId="59770"/>
    <cellStyle name="Normal 4 4 2 2 3 3" xfId="44625"/>
    <cellStyle name="Normal 4 4 2 2 4" xfId="22380"/>
    <cellStyle name="Normal 4 4 2 2 4 2" xfId="52292"/>
    <cellStyle name="Normal 4 4 2 2 5" xfId="44622"/>
    <cellStyle name="Normal 4 4 2 3" xfId="14712"/>
    <cellStyle name="Normal 4 4 2 3 2" xfId="14713"/>
    <cellStyle name="Normal 4 4 2 3 2 2" xfId="29860"/>
    <cellStyle name="Normal 4 4 2 3 2 2 2" xfId="59772"/>
    <cellStyle name="Normal 4 4 2 3 2 3" xfId="44627"/>
    <cellStyle name="Normal 4 4 2 3 3" xfId="22382"/>
    <cellStyle name="Normal 4 4 2 3 3 2" xfId="52294"/>
    <cellStyle name="Normal 4 4 2 3 4" xfId="44626"/>
    <cellStyle name="Normal 4 4 2 4" xfId="14714"/>
    <cellStyle name="Normal 4 4 2 4 2" xfId="29857"/>
    <cellStyle name="Normal 4 4 2 4 2 2" xfId="59769"/>
    <cellStyle name="Normal 4 4 2 4 3" xfId="44628"/>
    <cellStyle name="Normal 4 4 2 5" xfId="22379"/>
    <cellStyle name="Normal 4 4 2 5 2" xfId="52291"/>
    <cellStyle name="Normal 4 4 2 6" xfId="44621"/>
    <cellStyle name="Normal 4 4 3" xfId="14715"/>
    <cellStyle name="Normal 4 4 3 2" xfId="14716"/>
    <cellStyle name="Normal 4 4 3 2 2" xfId="14717"/>
    <cellStyle name="Normal 4 4 3 2 2 2" xfId="14718"/>
    <cellStyle name="Normal 4 4 3 2 2 2 2" xfId="29863"/>
    <cellStyle name="Normal 4 4 3 2 2 2 2 2" xfId="59775"/>
    <cellStyle name="Normal 4 4 3 2 2 2 3" xfId="44632"/>
    <cellStyle name="Normal 4 4 3 2 2 3" xfId="22385"/>
    <cellStyle name="Normal 4 4 3 2 2 3 2" xfId="52297"/>
    <cellStyle name="Normal 4 4 3 2 2 4" xfId="44631"/>
    <cellStyle name="Normal 4 4 3 2 3" xfId="14719"/>
    <cellStyle name="Normal 4 4 3 2 3 2" xfId="29862"/>
    <cellStyle name="Normal 4 4 3 2 3 2 2" xfId="59774"/>
    <cellStyle name="Normal 4 4 3 2 3 3" xfId="44633"/>
    <cellStyle name="Normal 4 4 3 2 4" xfId="22384"/>
    <cellStyle name="Normal 4 4 3 2 4 2" xfId="52296"/>
    <cellStyle name="Normal 4 4 3 2 5" xfId="44630"/>
    <cellStyle name="Normal 4 4 3 3" xfId="14720"/>
    <cellStyle name="Normal 4 4 3 3 2" xfId="14721"/>
    <cellStyle name="Normal 4 4 3 3 2 2" xfId="29864"/>
    <cellStyle name="Normal 4 4 3 3 2 2 2" xfId="59776"/>
    <cellStyle name="Normal 4 4 3 3 2 3" xfId="44635"/>
    <cellStyle name="Normal 4 4 3 3 3" xfId="22386"/>
    <cellStyle name="Normal 4 4 3 3 3 2" xfId="52298"/>
    <cellStyle name="Normal 4 4 3 3 4" xfId="44634"/>
    <cellStyle name="Normal 4 4 3 4" xfId="14722"/>
    <cellStyle name="Normal 4 4 3 4 2" xfId="29861"/>
    <cellStyle name="Normal 4 4 3 4 2 2" xfId="59773"/>
    <cellStyle name="Normal 4 4 3 4 3" xfId="44636"/>
    <cellStyle name="Normal 4 4 3 5" xfId="22383"/>
    <cellStyle name="Normal 4 4 3 5 2" xfId="52295"/>
    <cellStyle name="Normal 4 4 3 6" xfId="44629"/>
    <cellStyle name="Normal 4 4 4" xfId="14723"/>
    <cellStyle name="Normal 4 4 4 2" xfId="14724"/>
    <cellStyle name="Normal 4 4 4 2 2" xfId="14725"/>
    <cellStyle name="Normal 4 4 4 2 2 2" xfId="29866"/>
    <cellStyle name="Normal 4 4 4 2 2 2 2" xfId="59778"/>
    <cellStyle name="Normal 4 4 4 2 2 3" xfId="44639"/>
    <cellStyle name="Normal 4 4 4 2 3" xfId="22388"/>
    <cellStyle name="Normal 4 4 4 2 3 2" xfId="52300"/>
    <cellStyle name="Normal 4 4 4 2 4" xfId="44638"/>
    <cellStyle name="Normal 4 4 4 3" xfId="14726"/>
    <cellStyle name="Normal 4 4 4 3 2" xfId="29865"/>
    <cellStyle name="Normal 4 4 4 3 2 2" xfId="59777"/>
    <cellStyle name="Normal 4 4 4 3 3" xfId="44640"/>
    <cellStyle name="Normal 4 4 4 4" xfId="22387"/>
    <cellStyle name="Normal 4 4 4 4 2" xfId="52299"/>
    <cellStyle name="Normal 4 4 4 5" xfId="44637"/>
    <cellStyle name="Normal 4 4 5" xfId="14727"/>
    <cellStyle name="Normal 4 4 5 2" xfId="14728"/>
    <cellStyle name="Normal 4 4 5 2 2" xfId="29867"/>
    <cellStyle name="Normal 4 4 5 2 2 2" xfId="59779"/>
    <cellStyle name="Normal 4 4 5 2 3" xfId="44642"/>
    <cellStyle name="Normal 4 4 5 3" xfId="22389"/>
    <cellStyle name="Normal 4 4 5 3 2" xfId="52301"/>
    <cellStyle name="Normal 4 4 5 4" xfId="44641"/>
    <cellStyle name="Normal 4 4 6" xfId="14729"/>
    <cellStyle name="Normal 4 4 6 2" xfId="22715"/>
    <cellStyle name="Normal 4 4 6 2 2" xfId="52627"/>
    <cellStyle name="Normal 4 4 6 3" xfId="44643"/>
    <cellStyle name="Normal 4 4 7" xfId="15237"/>
    <cellStyle name="Normal 4 4 7 2" xfId="45149"/>
    <cellStyle name="Normal 4 4 8" xfId="30193"/>
    <cellStyle name="Normal 4 5" xfId="508"/>
    <cellStyle name="Normal 4 5 2" xfId="14730"/>
    <cellStyle name="Normal 4 5 2 2" xfId="14731"/>
    <cellStyle name="Normal 4 5 2 2 2" xfId="14732"/>
    <cellStyle name="Normal 4 5 2 2 2 2" xfId="14733"/>
    <cellStyle name="Normal 4 5 2 2 2 2 2" xfId="29870"/>
    <cellStyle name="Normal 4 5 2 2 2 2 2 2" xfId="59782"/>
    <cellStyle name="Normal 4 5 2 2 2 2 3" xfId="44647"/>
    <cellStyle name="Normal 4 5 2 2 2 3" xfId="22392"/>
    <cellStyle name="Normal 4 5 2 2 2 3 2" xfId="52304"/>
    <cellStyle name="Normal 4 5 2 2 2 4" xfId="44646"/>
    <cellStyle name="Normal 4 5 2 2 3" xfId="14734"/>
    <cellStyle name="Normal 4 5 2 2 3 2" xfId="29869"/>
    <cellStyle name="Normal 4 5 2 2 3 2 2" xfId="59781"/>
    <cellStyle name="Normal 4 5 2 2 3 3" xfId="44648"/>
    <cellStyle name="Normal 4 5 2 2 4" xfId="22391"/>
    <cellStyle name="Normal 4 5 2 2 4 2" xfId="52303"/>
    <cellStyle name="Normal 4 5 2 2 5" xfId="44645"/>
    <cellStyle name="Normal 4 5 2 3" xfId="14735"/>
    <cellStyle name="Normal 4 5 2 3 2" xfId="14736"/>
    <cellStyle name="Normal 4 5 2 3 2 2" xfId="29871"/>
    <cellStyle name="Normal 4 5 2 3 2 2 2" xfId="59783"/>
    <cellStyle name="Normal 4 5 2 3 2 3" xfId="44650"/>
    <cellStyle name="Normal 4 5 2 3 3" xfId="22393"/>
    <cellStyle name="Normal 4 5 2 3 3 2" xfId="52305"/>
    <cellStyle name="Normal 4 5 2 3 4" xfId="44649"/>
    <cellStyle name="Normal 4 5 2 4" xfId="14737"/>
    <cellStyle name="Normal 4 5 2 4 2" xfId="29868"/>
    <cellStyle name="Normal 4 5 2 4 2 2" xfId="59780"/>
    <cellStyle name="Normal 4 5 2 4 3" xfId="44651"/>
    <cellStyle name="Normal 4 5 2 5" xfId="22390"/>
    <cellStyle name="Normal 4 5 2 5 2" xfId="52302"/>
    <cellStyle name="Normal 4 5 2 6" xfId="44644"/>
    <cellStyle name="Normal 4 5 3" xfId="14738"/>
    <cellStyle name="Normal 4 5 3 2" xfId="14739"/>
    <cellStyle name="Normal 4 5 3 2 2" xfId="14740"/>
    <cellStyle name="Normal 4 5 3 2 2 2" xfId="29873"/>
    <cellStyle name="Normal 4 5 3 2 2 2 2" xfId="59785"/>
    <cellStyle name="Normal 4 5 3 2 2 3" xfId="44654"/>
    <cellStyle name="Normal 4 5 3 2 3" xfId="22395"/>
    <cellStyle name="Normal 4 5 3 2 3 2" xfId="52307"/>
    <cellStyle name="Normal 4 5 3 2 4" xfId="44653"/>
    <cellStyle name="Normal 4 5 3 3" xfId="14741"/>
    <cellStyle name="Normal 4 5 3 3 2" xfId="29872"/>
    <cellStyle name="Normal 4 5 3 3 2 2" xfId="59784"/>
    <cellStyle name="Normal 4 5 3 3 3" xfId="44655"/>
    <cellStyle name="Normal 4 5 3 4" xfId="22394"/>
    <cellStyle name="Normal 4 5 3 4 2" xfId="52306"/>
    <cellStyle name="Normal 4 5 3 5" xfId="44652"/>
    <cellStyle name="Normal 4 5 4" xfId="14742"/>
    <cellStyle name="Normal 4 5 4 2" xfId="14743"/>
    <cellStyle name="Normal 4 5 4 2 2" xfId="29874"/>
    <cellStyle name="Normal 4 5 4 2 2 2" xfId="59786"/>
    <cellStyle name="Normal 4 5 4 2 3" xfId="44657"/>
    <cellStyle name="Normal 4 5 4 3" xfId="22396"/>
    <cellStyle name="Normal 4 5 4 3 2" xfId="52308"/>
    <cellStyle name="Normal 4 5 4 4" xfId="44656"/>
    <cellStyle name="Normal 4 5 5" xfId="14744"/>
    <cellStyle name="Normal 4 5 5 2" xfId="22971"/>
    <cellStyle name="Normal 4 5 5 2 2" xfId="52883"/>
    <cellStyle name="Normal 4 5 5 3" xfId="44658"/>
    <cellStyle name="Normal 4 5 6" xfId="15493"/>
    <cellStyle name="Normal 4 5 6 2" xfId="45405"/>
    <cellStyle name="Normal 4 5 7" xfId="30449"/>
    <cellStyle name="Normal 4 6" xfId="633"/>
    <cellStyle name="Normal 4 6 2" xfId="14745"/>
    <cellStyle name="Normal 4 6 2 2" xfId="14746"/>
    <cellStyle name="Normal 4 6 2 2 2" xfId="14747"/>
    <cellStyle name="Normal 4 6 2 2 2 2" xfId="14748"/>
    <cellStyle name="Normal 4 6 2 2 2 2 2" xfId="29877"/>
    <cellStyle name="Normal 4 6 2 2 2 2 2 2" xfId="59789"/>
    <cellStyle name="Normal 4 6 2 2 2 2 3" xfId="44662"/>
    <cellStyle name="Normal 4 6 2 2 2 3" xfId="22399"/>
    <cellStyle name="Normal 4 6 2 2 2 3 2" xfId="52311"/>
    <cellStyle name="Normal 4 6 2 2 2 4" xfId="44661"/>
    <cellStyle name="Normal 4 6 2 2 3" xfId="14749"/>
    <cellStyle name="Normal 4 6 2 2 3 2" xfId="29876"/>
    <cellStyle name="Normal 4 6 2 2 3 2 2" xfId="59788"/>
    <cellStyle name="Normal 4 6 2 2 3 3" xfId="44663"/>
    <cellStyle name="Normal 4 6 2 2 4" xfId="22398"/>
    <cellStyle name="Normal 4 6 2 2 4 2" xfId="52310"/>
    <cellStyle name="Normal 4 6 2 2 5" xfId="44660"/>
    <cellStyle name="Normal 4 6 2 3" xfId="14750"/>
    <cellStyle name="Normal 4 6 2 3 2" xfId="14751"/>
    <cellStyle name="Normal 4 6 2 3 2 2" xfId="29878"/>
    <cellStyle name="Normal 4 6 2 3 2 2 2" xfId="59790"/>
    <cellStyle name="Normal 4 6 2 3 2 3" xfId="44665"/>
    <cellStyle name="Normal 4 6 2 3 3" xfId="22400"/>
    <cellStyle name="Normal 4 6 2 3 3 2" xfId="52312"/>
    <cellStyle name="Normal 4 6 2 3 4" xfId="44664"/>
    <cellStyle name="Normal 4 6 2 4" xfId="14752"/>
    <cellStyle name="Normal 4 6 2 4 2" xfId="29875"/>
    <cellStyle name="Normal 4 6 2 4 2 2" xfId="59787"/>
    <cellStyle name="Normal 4 6 2 4 3" xfId="44666"/>
    <cellStyle name="Normal 4 6 2 5" xfId="22397"/>
    <cellStyle name="Normal 4 6 2 5 2" xfId="52309"/>
    <cellStyle name="Normal 4 6 2 6" xfId="44659"/>
    <cellStyle name="Normal 4 6 3" xfId="14753"/>
    <cellStyle name="Normal 4 6 3 2" xfId="14754"/>
    <cellStyle name="Normal 4 6 3 2 2" xfId="14755"/>
    <cellStyle name="Normal 4 6 3 2 2 2" xfId="29880"/>
    <cellStyle name="Normal 4 6 3 2 2 2 2" xfId="59792"/>
    <cellStyle name="Normal 4 6 3 2 2 3" xfId="44669"/>
    <cellStyle name="Normal 4 6 3 2 3" xfId="22402"/>
    <cellStyle name="Normal 4 6 3 2 3 2" xfId="52314"/>
    <cellStyle name="Normal 4 6 3 2 4" xfId="44668"/>
    <cellStyle name="Normal 4 6 3 3" xfId="14756"/>
    <cellStyle name="Normal 4 6 3 3 2" xfId="29879"/>
    <cellStyle name="Normal 4 6 3 3 2 2" xfId="59791"/>
    <cellStyle name="Normal 4 6 3 3 3" xfId="44670"/>
    <cellStyle name="Normal 4 6 3 4" xfId="22401"/>
    <cellStyle name="Normal 4 6 3 4 2" xfId="52313"/>
    <cellStyle name="Normal 4 6 3 5" xfId="44667"/>
    <cellStyle name="Normal 4 6 4" xfId="14757"/>
    <cellStyle name="Normal 4 6 4 2" xfId="14758"/>
    <cellStyle name="Normal 4 6 4 2 2" xfId="29881"/>
    <cellStyle name="Normal 4 6 4 2 2 2" xfId="59793"/>
    <cellStyle name="Normal 4 6 4 2 3" xfId="44672"/>
    <cellStyle name="Normal 4 6 4 3" xfId="22403"/>
    <cellStyle name="Normal 4 6 4 3 2" xfId="52315"/>
    <cellStyle name="Normal 4 6 4 4" xfId="44671"/>
    <cellStyle name="Normal 4 6 5" xfId="14759"/>
    <cellStyle name="Normal 4 6 5 2" xfId="23096"/>
    <cellStyle name="Normal 4 6 5 2 2" xfId="53008"/>
    <cellStyle name="Normal 4 6 5 3" xfId="44673"/>
    <cellStyle name="Normal 4 6 6" xfId="15618"/>
    <cellStyle name="Normal 4 6 6 2" xfId="45530"/>
    <cellStyle name="Normal 4 6 7" xfId="30574"/>
    <cellStyle name="Normal 4 7" xfId="14760"/>
    <cellStyle name="Normal 4 7 2" xfId="14761"/>
    <cellStyle name="Normal 4 7 2 2" xfId="14762"/>
    <cellStyle name="Normal 4 7 2 2 2" xfId="14763"/>
    <cellStyle name="Normal 4 7 2 2 2 2" xfId="14764"/>
    <cellStyle name="Normal 4 7 2 2 2 2 2" xfId="29885"/>
    <cellStyle name="Normal 4 7 2 2 2 2 2 2" xfId="59797"/>
    <cellStyle name="Normal 4 7 2 2 2 2 3" xfId="44678"/>
    <cellStyle name="Normal 4 7 2 2 2 3" xfId="22407"/>
    <cellStyle name="Normal 4 7 2 2 2 3 2" xfId="52319"/>
    <cellStyle name="Normal 4 7 2 2 2 4" xfId="44677"/>
    <cellStyle name="Normal 4 7 2 2 3" xfId="14765"/>
    <cellStyle name="Normal 4 7 2 2 3 2" xfId="29884"/>
    <cellStyle name="Normal 4 7 2 2 3 2 2" xfId="59796"/>
    <cellStyle name="Normal 4 7 2 2 3 3" xfId="44679"/>
    <cellStyle name="Normal 4 7 2 2 4" xfId="22406"/>
    <cellStyle name="Normal 4 7 2 2 4 2" xfId="52318"/>
    <cellStyle name="Normal 4 7 2 2 5" xfId="44676"/>
    <cellStyle name="Normal 4 7 2 3" xfId="14766"/>
    <cellStyle name="Normal 4 7 2 3 2" xfId="14767"/>
    <cellStyle name="Normal 4 7 2 3 2 2" xfId="29886"/>
    <cellStyle name="Normal 4 7 2 3 2 2 2" xfId="59798"/>
    <cellStyle name="Normal 4 7 2 3 2 3" xfId="44681"/>
    <cellStyle name="Normal 4 7 2 3 3" xfId="22408"/>
    <cellStyle name="Normal 4 7 2 3 3 2" xfId="52320"/>
    <cellStyle name="Normal 4 7 2 3 4" xfId="44680"/>
    <cellStyle name="Normal 4 7 2 4" xfId="14768"/>
    <cellStyle name="Normal 4 7 2 4 2" xfId="29883"/>
    <cellStyle name="Normal 4 7 2 4 2 2" xfId="59795"/>
    <cellStyle name="Normal 4 7 2 4 3" xfId="44682"/>
    <cellStyle name="Normal 4 7 2 5" xfId="22405"/>
    <cellStyle name="Normal 4 7 2 5 2" xfId="52317"/>
    <cellStyle name="Normal 4 7 2 6" xfId="44675"/>
    <cellStyle name="Normal 4 7 3" xfId="14769"/>
    <cellStyle name="Normal 4 7 3 2" xfId="14770"/>
    <cellStyle name="Normal 4 7 3 2 2" xfId="14771"/>
    <cellStyle name="Normal 4 7 3 2 2 2" xfId="29888"/>
    <cellStyle name="Normal 4 7 3 2 2 2 2" xfId="59800"/>
    <cellStyle name="Normal 4 7 3 2 2 3" xfId="44685"/>
    <cellStyle name="Normal 4 7 3 2 3" xfId="22410"/>
    <cellStyle name="Normal 4 7 3 2 3 2" xfId="52322"/>
    <cellStyle name="Normal 4 7 3 2 4" xfId="44684"/>
    <cellStyle name="Normal 4 7 3 3" xfId="14772"/>
    <cellStyle name="Normal 4 7 3 3 2" xfId="29887"/>
    <cellStyle name="Normal 4 7 3 3 2 2" xfId="59799"/>
    <cellStyle name="Normal 4 7 3 3 3" xfId="44686"/>
    <cellStyle name="Normal 4 7 3 4" xfId="22409"/>
    <cellStyle name="Normal 4 7 3 4 2" xfId="52321"/>
    <cellStyle name="Normal 4 7 3 5" xfId="44683"/>
    <cellStyle name="Normal 4 7 4" xfId="14773"/>
    <cellStyle name="Normal 4 7 4 2" xfId="14774"/>
    <cellStyle name="Normal 4 7 4 2 2" xfId="29889"/>
    <cellStyle name="Normal 4 7 4 2 2 2" xfId="59801"/>
    <cellStyle name="Normal 4 7 4 2 3" xfId="44688"/>
    <cellStyle name="Normal 4 7 4 3" xfId="22411"/>
    <cellStyle name="Normal 4 7 4 3 2" xfId="52323"/>
    <cellStyle name="Normal 4 7 4 4" xfId="44687"/>
    <cellStyle name="Normal 4 7 5" xfId="14775"/>
    <cellStyle name="Normal 4 7 5 2" xfId="29882"/>
    <cellStyle name="Normal 4 7 5 2 2" xfId="59794"/>
    <cellStyle name="Normal 4 7 5 3" xfId="44689"/>
    <cellStyle name="Normal 4 7 6" xfId="22404"/>
    <cellStyle name="Normal 4 7 6 2" xfId="52316"/>
    <cellStyle name="Normal 4 7 7" xfId="44674"/>
    <cellStyle name="Normal 4 8" xfId="14776"/>
    <cellStyle name="Normal 4 8 2" xfId="14777"/>
    <cellStyle name="Normal 4 8 2 2" xfId="14778"/>
    <cellStyle name="Normal 4 8 2 2 2" xfId="14779"/>
    <cellStyle name="Normal 4 8 2 2 2 2" xfId="29892"/>
    <cellStyle name="Normal 4 8 2 2 2 2 2" xfId="59804"/>
    <cellStyle name="Normal 4 8 2 2 2 3" xfId="44693"/>
    <cellStyle name="Normal 4 8 2 2 3" xfId="22414"/>
    <cellStyle name="Normal 4 8 2 2 3 2" xfId="52326"/>
    <cellStyle name="Normal 4 8 2 2 4" xfId="44692"/>
    <cellStyle name="Normal 4 8 2 3" xfId="14780"/>
    <cellStyle name="Normal 4 8 2 3 2" xfId="29891"/>
    <cellStyle name="Normal 4 8 2 3 2 2" xfId="59803"/>
    <cellStyle name="Normal 4 8 2 3 3" xfId="44694"/>
    <cellStyle name="Normal 4 8 2 4" xfId="22413"/>
    <cellStyle name="Normal 4 8 2 4 2" xfId="52325"/>
    <cellStyle name="Normal 4 8 2 5" xfId="44691"/>
    <cellStyle name="Normal 4 8 3" xfId="14781"/>
    <cellStyle name="Normal 4 8 3 2" xfId="14782"/>
    <cellStyle name="Normal 4 8 3 2 2" xfId="29893"/>
    <cellStyle name="Normal 4 8 3 2 2 2" xfId="59805"/>
    <cellStyle name="Normal 4 8 3 2 3" xfId="44696"/>
    <cellStyle name="Normal 4 8 3 3" xfId="22415"/>
    <cellStyle name="Normal 4 8 3 3 2" xfId="52327"/>
    <cellStyle name="Normal 4 8 3 4" xfId="44695"/>
    <cellStyle name="Normal 4 8 4" xfId="14783"/>
    <cellStyle name="Normal 4 8 4 2" xfId="29890"/>
    <cellStyle name="Normal 4 8 4 2 2" xfId="59802"/>
    <cellStyle name="Normal 4 8 4 3" xfId="44697"/>
    <cellStyle name="Normal 4 8 5" xfId="22412"/>
    <cellStyle name="Normal 4 8 5 2" xfId="52324"/>
    <cellStyle name="Normal 4 8 6" xfId="44690"/>
    <cellStyle name="Normal 4 9" xfId="14784"/>
    <cellStyle name="Normal 4 9 2" xfId="14785"/>
    <cellStyle name="Normal 4 9 2 2" xfId="14786"/>
    <cellStyle name="Normal 4 9 2 2 2" xfId="14787"/>
    <cellStyle name="Normal 4 9 2 2 2 2" xfId="29896"/>
    <cellStyle name="Normal 4 9 2 2 2 2 2" xfId="59808"/>
    <cellStyle name="Normal 4 9 2 2 2 3" xfId="44701"/>
    <cellStyle name="Normal 4 9 2 2 3" xfId="22418"/>
    <cellStyle name="Normal 4 9 2 2 3 2" xfId="52330"/>
    <cellStyle name="Normal 4 9 2 2 4" xfId="44700"/>
    <cellStyle name="Normal 4 9 2 3" xfId="14788"/>
    <cellStyle name="Normal 4 9 2 3 2" xfId="29895"/>
    <cellStyle name="Normal 4 9 2 3 2 2" xfId="59807"/>
    <cellStyle name="Normal 4 9 2 3 3" xfId="44702"/>
    <cellStyle name="Normal 4 9 2 4" xfId="22417"/>
    <cellStyle name="Normal 4 9 2 4 2" xfId="52329"/>
    <cellStyle name="Normal 4 9 2 5" xfId="44699"/>
    <cellStyle name="Normal 4 9 3" xfId="14789"/>
    <cellStyle name="Normal 4 9 3 2" xfId="14790"/>
    <cellStyle name="Normal 4 9 3 2 2" xfId="29897"/>
    <cellStyle name="Normal 4 9 3 2 2 2" xfId="59809"/>
    <cellStyle name="Normal 4 9 3 2 3" xfId="44704"/>
    <cellStyle name="Normal 4 9 3 3" xfId="22419"/>
    <cellStyle name="Normal 4 9 3 3 2" xfId="52331"/>
    <cellStyle name="Normal 4 9 3 4" xfId="44703"/>
    <cellStyle name="Normal 4 9 4" xfId="14791"/>
    <cellStyle name="Normal 4 9 4 2" xfId="29894"/>
    <cellStyle name="Normal 4 9 4 2 2" xfId="59806"/>
    <cellStyle name="Normal 4 9 4 3" xfId="44705"/>
    <cellStyle name="Normal 4 9 5" xfId="22416"/>
    <cellStyle name="Normal 4 9 5 2" xfId="52328"/>
    <cellStyle name="Normal 4 9 6" xfId="44698"/>
    <cellStyle name="Normal 5" xfId="101"/>
    <cellStyle name="Normal 5 10" xfId="14792"/>
    <cellStyle name="Normal 5 10 2" xfId="14793"/>
    <cellStyle name="Normal 5 10 2 2" xfId="29898"/>
    <cellStyle name="Normal 5 10 2 2 2" xfId="59810"/>
    <cellStyle name="Normal 5 10 2 3" xfId="44707"/>
    <cellStyle name="Normal 5 10 3" xfId="22420"/>
    <cellStyle name="Normal 5 10 3 2" xfId="52332"/>
    <cellStyle name="Normal 5 10 4" xfId="44706"/>
    <cellStyle name="Normal 5 11" xfId="14794"/>
    <cellStyle name="Normal 5 11 2" xfId="22591"/>
    <cellStyle name="Normal 5 11 2 2" xfId="52503"/>
    <cellStyle name="Normal 5 11 3" xfId="44708"/>
    <cellStyle name="Normal 5 12" xfId="15113"/>
    <cellStyle name="Normal 5 12 2" xfId="45025"/>
    <cellStyle name="Normal 5 13" xfId="30069"/>
    <cellStyle name="Normal 5 14" xfId="59989"/>
    <cellStyle name="Normal 5 2" xfId="384"/>
    <cellStyle name="Normal 5 2 2" xfId="14795"/>
    <cellStyle name="Normal 5 2 2 2" xfId="14796"/>
    <cellStyle name="Normal 5 2 2 2 2" xfId="14797"/>
    <cellStyle name="Normal 5 2 2 2 2 2" xfId="14798"/>
    <cellStyle name="Normal 5 2 2 2 2 2 2" xfId="29901"/>
    <cellStyle name="Normal 5 2 2 2 2 2 2 2" xfId="59813"/>
    <cellStyle name="Normal 5 2 2 2 2 2 3" xfId="44712"/>
    <cellStyle name="Normal 5 2 2 2 2 3" xfId="22423"/>
    <cellStyle name="Normal 5 2 2 2 2 3 2" xfId="52335"/>
    <cellStyle name="Normal 5 2 2 2 2 4" xfId="44711"/>
    <cellStyle name="Normal 5 2 2 2 3" xfId="14799"/>
    <cellStyle name="Normal 5 2 2 2 3 2" xfId="29900"/>
    <cellStyle name="Normal 5 2 2 2 3 2 2" xfId="59812"/>
    <cellStyle name="Normal 5 2 2 2 3 3" xfId="44713"/>
    <cellStyle name="Normal 5 2 2 2 4" xfId="22422"/>
    <cellStyle name="Normal 5 2 2 2 4 2" xfId="52334"/>
    <cellStyle name="Normal 5 2 2 2 5" xfId="44710"/>
    <cellStyle name="Normal 5 2 2 3" xfId="14800"/>
    <cellStyle name="Normal 5 2 2 3 2" xfId="14801"/>
    <cellStyle name="Normal 5 2 2 3 2 2" xfId="29902"/>
    <cellStyle name="Normal 5 2 2 3 2 2 2" xfId="59814"/>
    <cellStyle name="Normal 5 2 2 3 2 3" xfId="44715"/>
    <cellStyle name="Normal 5 2 2 3 3" xfId="22424"/>
    <cellStyle name="Normal 5 2 2 3 3 2" xfId="52336"/>
    <cellStyle name="Normal 5 2 2 3 4" xfId="44714"/>
    <cellStyle name="Normal 5 2 2 4" xfId="14802"/>
    <cellStyle name="Normal 5 2 2 4 2" xfId="29899"/>
    <cellStyle name="Normal 5 2 2 4 2 2" xfId="59811"/>
    <cellStyle name="Normal 5 2 2 4 3" xfId="44716"/>
    <cellStyle name="Normal 5 2 2 5" xfId="22421"/>
    <cellStyle name="Normal 5 2 2 5 2" xfId="52333"/>
    <cellStyle name="Normal 5 2 2 6" xfId="44709"/>
    <cellStyle name="Normal 5 2 3" xfId="14803"/>
    <cellStyle name="Normal 5 2 3 2" xfId="14804"/>
    <cellStyle name="Normal 5 2 3 2 2" xfId="14805"/>
    <cellStyle name="Normal 5 2 3 2 2 2" xfId="14806"/>
    <cellStyle name="Normal 5 2 3 2 2 2 2" xfId="29905"/>
    <cellStyle name="Normal 5 2 3 2 2 2 2 2" xfId="59817"/>
    <cellStyle name="Normal 5 2 3 2 2 2 3" xfId="44720"/>
    <cellStyle name="Normal 5 2 3 2 2 3" xfId="22427"/>
    <cellStyle name="Normal 5 2 3 2 2 3 2" xfId="52339"/>
    <cellStyle name="Normal 5 2 3 2 2 4" xfId="44719"/>
    <cellStyle name="Normal 5 2 3 2 3" xfId="14807"/>
    <cellStyle name="Normal 5 2 3 2 3 2" xfId="29904"/>
    <cellStyle name="Normal 5 2 3 2 3 2 2" xfId="59816"/>
    <cellStyle name="Normal 5 2 3 2 3 3" xfId="44721"/>
    <cellStyle name="Normal 5 2 3 2 4" xfId="22426"/>
    <cellStyle name="Normal 5 2 3 2 4 2" xfId="52338"/>
    <cellStyle name="Normal 5 2 3 2 5" xfId="44718"/>
    <cellStyle name="Normal 5 2 3 3" xfId="14808"/>
    <cellStyle name="Normal 5 2 3 3 2" xfId="14809"/>
    <cellStyle name="Normal 5 2 3 3 2 2" xfId="29906"/>
    <cellStyle name="Normal 5 2 3 3 2 2 2" xfId="59818"/>
    <cellStyle name="Normal 5 2 3 3 2 3" xfId="44723"/>
    <cellStyle name="Normal 5 2 3 3 3" xfId="22428"/>
    <cellStyle name="Normal 5 2 3 3 3 2" xfId="52340"/>
    <cellStyle name="Normal 5 2 3 3 4" xfId="44722"/>
    <cellStyle name="Normal 5 2 3 4" xfId="14810"/>
    <cellStyle name="Normal 5 2 3 4 2" xfId="29903"/>
    <cellStyle name="Normal 5 2 3 4 2 2" xfId="59815"/>
    <cellStyle name="Normal 5 2 3 4 3" xfId="44724"/>
    <cellStyle name="Normal 5 2 3 5" xfId="22425"/>
    <cellStyle name="Normal 5 2 3 5 2" xfId="52337"/>
    <cellStyle name="Normal 5 2 3 6" xfId="44717"/>
    <cellStyle name="Normal 5 2 4" xfId="14811"/>
    <cellStyle name="Normal 5 2 4 2" xfId="14812"/>
    <cellStyle name="Normal 5 2 4 2 2" xfId="14813"/>
    <cellStyle name="Normal 5 2 4 2 2 2" xfId="29908"/>
    <cellStyle name="Normal 5 2 4 2 2 2 2" xfId="59820"/>
    <cellStyle name="Normal 5 2 4 2 2 3" xfId="44727"/>
    <cellStyle name="Normal 5 2 4 2 3" xfId="22430"/>
    <cellStyle name="Normal 5 2 4 2 3 2" xfId="52342"/>
    <cellStyle name="Normal 5 2 4 2 4" xfId="44726"/>
    <cellStyle name="Normal 5 2 4 3" xfId="14814"/>
    <cellStyle name="Normal 5 2 4 3 2" xfId="29907"/>
    <cellStyle name="Normal 5 2 4 3 2 2" xfId="59819"/>
    <cellStyle name="Normal 5 2 4 3 3" xfId="44728"/>
    <cellStyle name="Normal 5 2 4 4" xfId="22429"/>
    <cellStyle name="Normal 5 2 4 4 2" xfId="52341"/>
    <cellStyle name="Normal 5 2 4 5" xfId="44725"/>
    <cellStyle name="Normal 5 2 5" xfId="14815"/>
    <cellStyle name="Normal 5 2 5 2" xfId="14816"/>
    <cellStyle name="Normal 5 2 5 2 2" xfId="29909"/>
    <cellStyle name="Normal 5 2 5 2 2 2" xfId="59821"/>
    <cellStyle name="Normal 5 2 5 2 3" xfId="44730"/>
    <cellStyle name="Normal 5 2 5 3" xfId="22431"/>
    <cellStyle name="Normal 5 2 5 3 2" xfId="52343"/>
    <cellStyle name="Normal 5 2 5 4" xfId="44729"/>
    <cellStyle name="Normal 5 2 6" xfId="14817"/>
    <cellStyle name="Normal 5 2 6 2" xfId="22847"/>
    <cellStyle name="Normal 5 2 6 2 2" xfId="52759"/>
    <cellStyle name="Normal 5 2 6 3" xfId="44731"/>
    <cellStyle name="Normal 5 2 7" xfId="15369"/>
    <cellStyle name="Normal 5 2 7 2" xfId="45281"/>
    <cellStyle name="Normal 5 2 8" xfId="30325"/>
    <cellStyle name="Normal 5 3" xfId="258"/>
    <cellStyle name="Normal 5 3 2" xfId="14818"/>
    <cellStyle name="Normal 5 3 2 2" xfId="14819"/>
    <cellStyle name="Normal 5 3 2 2 2" xfId="14820"/>
    <cellStyle name="Normal 5 3 2 2 2 2" xfId="14821"/>
    <cellStyle name="Normal 5 3 2 2 2 2 2" xfId="29912"/>
    <cellStyle name="Normal 5 3 2 2 2 2 2 2" xfId="59824"/>
    <cellStyle name="Normal 5 3 2 2 2 2 3" xfId="44735"/>
    <cellStyle name="Normal 5 3 2 2 2 3" xfId="22434"/>
    <cellStyle name="Normal 5 3 2 2 2 3 2" xfId="52346"/>
    <cellStyle name="Normal 5 3 2 2 2 4" xfId="44734"/>
    <cellStyle name="Normal 5 3 2 2 3" xfId="14822"/>
    <cellStyle name="Normal 5 3 2 2 3 2" xfId="29911"/>
    <cellStyle name="Normal 5 3 2 2 3 2 2" xfId="59823"/>
    <cellStyle name="Normal 5 3 2 2 3 3" xfId="44736"/>
    <cellStyle name="Normal 5 3 2 2 4" xfId="22433"/>
    <cellStyle name="Normal 5 3 2 2 4 2" xfId="52345"/>
    <cellStyle name="Normal 5 3 2 2 5" xfId="44733"/>
    <cellStyle name="Normal 5 3 2 3" xfId="14823"/>
    <cellStyle name="Normal 5 3 2 3 2" xfId="14824"/>
    <cellStyle name="Normal 5 3 2 3 2 2" xfId="29913"/>
    <cellStyle name="Normal 5 3 2 3 2 2 2" xfId="59825"/>
    <cellStyle name="Normal 5 3 2 3 2 3" xfId="44738"/>
    <cellStyle name="Normal 5 3 2 3 3" xfId="22435"/>
    <cellStyle name="Normal 5 3 2 3 3 2" xfId="52347"/>
    <cellStyle name="Normal 5 3 2 3 4" xfId="44737"/>
    <cellStyle name="Normal 5 3 2 4" xfId="14825"/>
    <cellStyle name="Normal 5 3 2 4 2" xfId="29910"/>
    <cellStyle name="Normal 5 3 2 4 2 2" xfId="59822"/>
    <cellStyle name="Normal 5 3 2 4 3" xfId="44739"/>
    <cellStyle name="Normal 5 3 2 5" xfId="22432"/>
    <cellStyle name="Normal 5 3 2 5 2" xfId="52344"/>
    <cellStyle name="Normal 5 3 2 6" xfId="44732"/>
    <cellStyle name="Normal 5 3 3" xfId="14826"/>
    <cellStyle name="Normal 5 3 3 2" xfId="14827"/>
    <cellStyle name="Normal 5 3 3 2 2" xfId="14828"/>
    <cellStyle name="Normal 5 3 3 2 2 2" xfId="14829"/>
    <cellStyle name="Normal 5 3 3 2 2 2 2" xfId="29916"/>
    <cellStyle name="Normal 5 3 3 2 2 2 2 2" xfId="59828"/>
    <cellStyle name="Normal 5 3 3 2 2 2 3" xfId="44743"/>
    <cellStyle name="Normal 5 3 3 2 2 3" xfId="22438"/>
    <cellStyle name="Normal 5 3 3 2 2 3 2" xfId="52350"/>
    <cellStyle name="Normal 5 3 3 2 2 4" xfId="44742"/>
    <cellStyle name="Normal 5 3 3 2 3" xfId="14830"/>
    <cellStyle name="Normal 5 3 3 2 3 2" xfId="29915"/>
    <cellStyle name="Normal 5 3 3 2 3 2 2" xfId="59827"/>
    <cellStyle name="Normal 5 3 3 2 3 3" xfId="44744"/>
    <cellStyle name="Normal 5 3 3 2 4" xfId="22437"/>
    <cellStyle name="Normal 5 3 3 2 4 2" xfId="52349"/>
    <cellStyle name="Normal 5 3 3 2 5" xfId="44741"/>
    <cellStyle name="Normal 5 3 3 3" xfId="14831"/>
    <cellStyle name="Normal 5 3 3 3 2" xfId="14832"/>
    <cellStyle name="Normal 5 3 3 3 2 2" xfId="29917"/>
    <cellStyle name="Normal 5 3 3 3 2 2 2" xfId="59829"/>
    <cellStyle name="Normal 5 3 3 3 2 3" xfId="44746"/>
    <cellStyle name="Normal 5 3 3 3 3" xfId="22439"/>
    <cellStyle name="Normal 5 3 3 3 3 2" xfId="52351"/>
    <cellStyle name="Normal 5 3 3 3 4" xfId="44745"/>
    <cellStyle name="Normal 5 3 3 4" xfId="14833"/>
    <cellStyle name="Normal 5 3 3 4 2" xfId="29914"/>
    <cellStyle name="Normal 5 3 3 4 2 2" xfId="59826"/>
    <cellStyle name="Normal 5 3 3 4 3" xfId="44747"/>
    <cellStyle name="Normal 5 3 3 5" xfId="22436"/>
    <cellStyle name="Normal 5 3 3 5 2" xfId="52348"/>
    <cellStyle name="Normal 5 3 3 6" xfId="44740"/>
    <cellStyle name="Normal 5 3 4" xfId="14834"/>
    <cellStyle name="Normal 5 3 4 2" xfId="14835"/>
    <cellStyle name="Normal 5 3 4 2 2" xfId="14836"/>
    <cellStyle name="Normal 5 3 4 2 2 2" xfId="29919"/>
    <cellStyle name="Normal 5 3 4 2 2 2 2" xfId="59831"/>
    <cellStyle name="Normal 5 3 4 2 2 3" xfId="44750"/>
    <cellStyle name="Normal 5 3 4 2 3" xfId="22441"/>
    <cellStyle name="Normal 5 3 4 2 3 2" xfId="52353"/>
    <cellStyle name="Normal 5 3 4 2 4" xfId="44749"/>
    <cellStyle name="Normal 5 3 4 3" xfId="14837"/>
    <cellStyle name="Normal 5 3 4 3 2" xfId="29918"/>
    <cellStyle name="Normal 5 3 4 3 2 2" xfId="59830"/>
    <cellStyle name="Normal 5 3 4 3 3" xfId="44751"/>
    <cellStyle name="Normal 5 3 4 4" xfId="22440"/>
    <cellStyle name="Normal 5 3 4 4 2" xfId="52352"/>
    <cellStyle name="Normal 5 3 4 5" xfId="44748"/>
    <cellStyle name="Normal 5 3 5" xfId="14838"/>
    <cellStyle name="Normal 5 3 5 2" xfId="14839"/>
    <cellStyle name="Normal 5 3 5 2 2" xfId="29920"/>
    <cellStyle name="Normal 5 3 5 2 2 2" xfId="59832"/>
    <cellStyle name="Normal 5 3 5 2 3" xfId="44753"/>
    <cellStyle name="Normal 5 3 5 3" xfId="22442"/>
    <cellStyle name="Normal 5 3 5 3 2" xfId="52354"/>
    <cellStyle name="Normal 5 3 5 4" xfId="44752"/>
    <cellStyle name="Normal 5 3 6" xfId="14840"/>
    <cellStyle name="Normal 5 3 6 2" xfId="22722"/>
    <cellStyle name="Normal 5 3 6 2 2" xfId="52634"/>
    <cellStyle name="Normal 5 3 6 3" xfId="44754"/>
    <cellStyle name="Normal 5 3 7" xfId="15244"/>
    <cellStyle name="Normal 5 3 7 2" xfId="45156"/>
    <cellStyle name="Normal 5 3 8" xfId="30200"/>
    <cellStyle name="Normal 5 4" xfId="509"/>
    <cellStyle name="Normal 5 4 2" xfId="14841"/>
    <cellStyle name="Normal 5 4 2 2" xfId="14842"/>
    <cellStyle name="Normal 5 4 2 2 2" xfId="14843"/>
    <cellStyle name="Normal 5 4 2 2 2 2" xfId="14844"/>
    <cellStyle name="Normal 5 4 2 2 2 2 2" xfId="29923"/>
    <cellStyle name="Normal 5 4 2 2 2 2 2 2" xfId="59835"/>
    <cellStyle name="Normal 5 4 2 2 2 2 3" xfId="44758"/>
    <cellStyle name="Normal 5 4 2 2 2 3" xfId="22445"/>
    <cellStyle name="Normal 5 4 2 2 2 3 2" xfId="52357"/>
    <cellStyle name="Normal 5 4 2 2 2 4" xfId="44757"/>
    <cellStyle name="Normal 5 4 2 2 3" xfId="14845"/>
    <cellStyle name="Normal 5 4 2 2 3 2" xfId="29922"/>
    <cellStyle name="Normal 5 4 2 2 3 2 2" xfId="59834"/>
    <cellStyle name="Normal 5 4 2 2 3 3" xfId="44759"/>
    <cellStyle name="Normal 5 4 2 2 4" xfId="22444"/>
    <cellStyle name="Normal 5 4 2 2 4 2" xfId="52356"/>
    <cellStyle name="Normal 5 4 2 2 5" xfId="44756"/>
    <cellStyle name="Normal 5 4 2 3" xfId="14846"/>
    <cellStyle name="Normal 5 4 2 3 2" xfId="14847"/>
    <cellStyle name="Normal 5 4 2 3 2 2" xfId="29924"/>
    <cellStyle name="Normal 5 4 2 3 2 2 2" xfId="59836"/>
    <cellStyle name="Normal 5 4 2 3 2 3" xfId="44761"/>
    <cellStyle name="Normal 5 4 2 3 3" xfId="22446"/>
    <cellStyle name="Normal 5 4 2 3 3 2" xfId="52358"/>
    <cellStyle name="Normal 5 4 2 3 4" xfId="44760"/>
    <cellStyle name="Normal 5 4 2 4" xfId="14848"/>
    <cellStyle name="Normal 5 4 2 4 2" xfId="29921"/>
    <cellStyle name="Normal 5 4 2 4 2 2" xfId="59833"/>
    <cellStyle name="Normal 5 4 2 4 3" xfId="44762"/>
    <cellStyle name="Normal 5 4 2 5" xfId="22443"/>
    <cellStyle name="Normal 5 4 2 5 2" xfId="52355"/>
    <cellStyle name="Normal 5 4 2 6" xfId="44755"/>
    <cellStyle name="Normal 5 4 3" xfId="14849"/>
    <cellStyle name="Normal 5 4 3 2" xfId="14850"/>
    <cellStyle name="Normal 5 4 3 2 2" xfId="14851"/>
    <cellStyle name="Normal 5 4 3 2 2 2" xfId="29926"/>
    <cellStyle name="Normal 5 4 3 2 2 2 2" xfId="59838"/>
    <cellStyle name="Normal 5 4 3 2 2 3" xfId="44765"/>
    <cellStyle name="Normal 5 4 3 2 3" xfId="22448"/>
    <cellStyle name="Normal 5 4 3 2 3 2" xfId="52360"/>
    <cellStyle name="Normal 5 4 3 2 4" xfId="44764"/>
    <cellStyle name="Normal 5 4 3 3" xfId="14852"/>
    <cellStyle name="Normal 5 4 3 3 2" xfId="29925"/>
    <cellStyle name="Normal 5 4 3 3 2 2" xfId="59837"/>
    <cellStyle name="Normal 5 4 3 3 3" xfId="44766"/>
    <cellStyle name="Normal 5 4 3 4" xfId="22447"/>
    <cellStyle name="Normal 5 4 3 4 2" xfId="52359"/>
    <cellStyle name="Normal 5 4 3 5" xfId="44763"/>
    <cellStyle name="Normal 5 4 4" xfId="14853"/>
    <cellStyle name="Normal 5 4 4 2" xfId="14854"/>
    <cellStyle name="Normal 5 4 4 2 2" xfId="29927"/>
    <cellStyle name="Normal 5 4 4 2 2 2" xfId="59839"/>
    <cellStyle name="Normal 5 4 4 2 3" xfId="44768"/>
    <cellStyle name="Normal 5 4 4 3" xfId="22449"/>
    <cellStyle name="Normal 5 4 4 3 2" xfId="52361"/>
    <cellStyle name="Normal 5 4 4 4" xfId="44767"/>
    <cellStyle name="Normal 5 4 5" xfId="14855"/>
    <cellStyle name="Normal 5 4 5 2" xfId="22972"/>
    <cellStyle name="Normal 5 4 5 2 2" xfId="52884"/>
    <cellStyle name="Normal 5 4 5 3" xfId="44769"/>
    <cellStyle name="Normal 5 4 6" xfId="15494"/>
    <cellStyle name="Normal 5 4 6 2" xfId="45406"/>
    <cellStyle name="Normal 5 4 7" xfId="30450"/>
    <cellStyle name="Normal 5 5" xfId="634"/>
    <cellStyle name="Normal 5 5 2" xfId="14856"/>
    <cellStyle name="Normal 5 5 2 2" xfId="14857"/>
    <cellStyle name="Normal 5 5 2 2 2" xfId="14858"/>
    <cellStyle name="Normal 5 5 2 2 2 2" xfId="14859"/>
    <cellStyle name="Normal 5 5 2 2 2 2 2" xfId="29930"/>
    <cellStyle name="Normal 5 5 2 2 2 2 2 2" xfId="59842"/>
    <cellStyle name="Normal 5 5 2 2 2 2 3" xfId="44773"/>
    <cellStyle name="Normal 5 5 2 2 2 3" xfId="22452"/>
    <cellStyle name="Normal 5 5 2 2 2 3 2" xfId="52364"/>
    <cellStyle name="Normal 5 5 2 2 2 4" xfId="44772"/>
    <cellStyle name="Normal 5 5 2 2 3" xfId="14860"/>
    <cellStyle name="Normal 5 5 2 2 3 2" xfId="29929"/>
    <cellStyle name="Normal 5 5 2 2 3 2 2" xfId="59841"/>
    <cellStyle name="Normal 5 5 2 2 3 3" xfId="44774"/>
    <cellStyle name="Normal 5 5 2 2 4" xfId="22451"/>
    <cellStyle name="Normal 5 5 2 2 4 2" xfId="52363"/>
    <cellStyle name="Normal 5 5 2 2 5" xfId="44771"/>
    <cellStyle name="Normal 5 5 2 3" xfId="14861"/>
    <cellStyle name="Normal 5 5 2 3 2" xfId="14862"/>
    <cellStyle name="Normal 5 5 2 3 2 2" xfId="29931"/>
    <cellStyle name="Normal 5 5 2 3 2 2 2" xfId="59843"/>
    <cellStyle name="Normal 5 5 2 3 2 3" xfId="44776"/>
    <cellStyle name="Normal 5 5 2 3 3" xfId="22453"/>
    <cellStyle name="Normal 5 5 2 3 3 2" xfId="52365"/>
    <cellStyle name="Normal 5 5 2 3 4" xfId="44775"/>
    <cellStyle name="Normal 5 5 2 4" xfId="14863"/>
    <cellStyle name="Normal 5 5 2 4 2" xfId="29928"/>
    <cellStyle name="Normal 5 5 2 4 2 2" xfId="59840"/>
    <cellStyle name="Normal 5 5 2 4 3" xfId="44777"/>
    <cellStyle name="Normal 5 5 2 5" xfId="22450"/>
    <cellStyle name="Normal 5 5 2 5 2" xfId="52362"/>
    <cellStyle name="Normal 5 5 2 6" xfId="44770"/>
    <cellStyle name="Normal 5 5 3" xfId="14864"/>
    <cellStyle name="Normal 5 5 3 2" xfId="14865"/>
    <cellStyle name="Normal 5 5 3 2 2" xfId="14866"/>
    <cellStyle name="Normal 5 5 3 2 2 2" xfId="29933"/>
    <cellStyle name="Normal 5 5 3 2 2 2 2" xfId="59845"/>
    <cellStyle name="Normal 5 5 3 2 2 3" xfId="44780"/>
    <cellStyle name="Normal 5 5 3 2 3" xfId="22455"/>
    <cellStyle name="Normal 5 5 3 2 3 2" xfId="52367"/>
    <cellStyle name="Normal 5 5 3 2 4" xfId="44779"/>
    <cellStyle name="Normal 5 5 3 3" xfId="14867"/>
    <cellStyle name="Normal 5 5 3 3 2" xfId="29932"/>
    <cellStyle name="Normal 5 5 3 3 2 2" xfId="59844"/>
    <cellStyle name="Normal 5 5 3 3 3" xfId="44781"/>
    <cellStyle name="Normal 5 5 3 4" xfId="22454"/>
    <cellStyle name="Normal 5 5 3 4 2" xfId="52366"/>
    <cellStyle name="Normal 5 5 3 5" xfId="44778"/>
    <cellStyle name="Normal 5 5 4" xfId="14868"/>
    <cellStyle name="Normal 5 5 4 2" xfId="14869"/>
    <cellStyle name="Normal 5 5 4 2 2" xfId="29934"/>
    <cellStyle name="Normal 5 5 4 2 2 2" xfId="59846"/>
    <cellStyle name="Normal 5 5 4 2 3" xfId="44783"/>
    <cellStyle name="Normal 5 5 4 3" xfId="22456"/>
    <cellStyle name="Normal 5 5 4 3 2" xfId="52368"/>
    <cellStyle name="Normal 5 5 4 4" xfId="44782"/>
    <cellStyle name="Normal 5 5 5" xfId="14870"/>
    <cellStyle name="Normal 5 5 5 2" xfId="23097"/>
    <cellStyle name="Normal 5 5 5 2 2" xfId="53009"/>
    <cellStyle name="Normal 5 5 5 3" xfId="44784"/>
    <cellStyle name="Normal 5 5 6" xfId="15619"/>
    <cellStyle name="Normal 5 5 6 2" xfId="45531"/>
    <cellStyle name="Normal 5 5 7" xfId="30575"/>
    <cellStyle name="Normal 5 6" xfId="14871"/>
    <cellStyle name="Normal 5 6 2" xfId="14872"/>
    <cellStyle name="Normal 5 6 2 2" xfId="14873"/>
    <cellStyle name="Normal 5 6 2 2 2" xfId="14874"/>
    <cellStyle name="Normal 5 6 2 2 2 2" xfId="14875"/>
    <cellStyle name="Normal 5 6 2 2 2 2 2" xfId="29938"/>
    <cellStyle name="Normal 5 6 2 2 2 2 2 2" xfId="59850"/>
    <cellStyle name="Normal 5 6 2 2 2 2 3" xfId="44789"/>
    <cellStyle name="Normal 5 6 2 2 2 3" xfId="22460"/>
    <cellStyle name="Normal 5 6 2 2 2 3 2" xfId="52372"/>
    <cellStyle name="Normal 5 6 2 2 2 4" xfId="44788"/>
    <cellStyle name="Normal 5 6 2 2 3" xfId="14876"/>
    <cellStyle name="Normal 5 6 2 2 3 2" xfId="29937"/>
    <cellStyle name="Normal 5 6 2 2 3 2 2" xfId="59849"/>
    <cellStyle name="Normal 5 6 2 2 3 3" xfId="44790"/>
    <cellStyle name="Normal 5 6 2 2 4" xfId="22459"/>
    <cellStyle name="Normal 5 6 2 2 4 2" xfId="52371"/>
    <cellStyle name="Normal 5 6 2 2 5" xfId="44787"/>
    <cellStyle name="Normal 5 6 2 3" xfId="14877"/>
    <cellStyle name="Normal 5 6 2 3 2" xfId="14878"/>
    <cellStyle name="Normal 5 6 2 3 2 2" xfId="29939"/>
    <cellStyle name="Normal 5 6 2 3 2 2 2" xfId="59851"/>
    <cellStyle name="Normal 5 6 2 3 2 3" xfId="44792"/>
    <cellStyle name="Normal 5 6 2 3 3" xfId="22461"/>
    <cellStyle name="Normal 5 6 2 3 3 2" xfId="52373"/>
    <cellStyle name="Normal 5 6 2 3 4" xfId="44791"/>
    <cellStyle name="Normal 5 6 2 4" xfId="14879"/>
    <cellStyle name="Normal 5 6 2 4 2" xfId="29936"/>
    <cellStyle name="Normal 5 6 2 4 2 2" xfId="59848"/>
    <cellStyle name="Normal 5 6 2 4 3" xfId="44793"/>
    <cellStyle name="Normal 5 6 2 5" xfId="22458"/>
    <cellStyle name="Normal 5 6 2 5 2" xfId="52370"/>
    <cellStyle name="Normal 5 6 2 6" xfId="44786"/>
    <cellStyle name="Normal 5 6 3" xfId="14880"/>
    <cellStyle name="Normal 5 6 3 2" xfId="14881"/>
    <cellStyle name="Normal 5 6 3 2 2" xfId="14882"/>
    <cellStyle name="Normal 5 6 3 2 2 2" xfId="29941"/>
    <cellStyle name="Normal 5 6 3 2 2 2 2" xfId="59853"/>
    <cellStyle name="Normal 5 6 3 2 2 3" xfId="44796"/>
    <cellStyle name="Normal 5 6 3 2 3" xfId="22463"/>
    <cellStyle name="Normal 5 6 3 2 3 2" xfId="52375"/>
    <cellStyle name="Normal 5 6 3 2 4" xfId="44795"/>
    <cellStyle name="Normal 5 6 3 3" xfId="14883"/>
    <cellStyle name="Normal 5 6 3 3 2" xfId="29940"/>
    <cellStyle name="Normal 5 6 3 3 2 2" xfId="59852"/>
    <cellStyle name="Normal 5 6 3 3 3" xfId="44797"/>
    <cellStyle name="Normal 5 6 3 4" xfId="22462"/>
    <cellStyle name="Normal 5 6 3 4 2" xfId="52374"/>
    <cellStyle name="Normal 5 6 3 5" xfId="44794"/>
    <cellStyle name="Normal 5 6 4" xfId="14884"/>
    <cellStyle name="Normal 5 6 4 2" xfId="14885"/>
    <cellStyle name="Normal 5 6 4 2 2" xfId="29942"/>
    <cellStyle name="Normal 5 6 4 2 2 2" xfId="59854"/>
    <cellStyle name="Normal 5 6 4 2 3" xfId="44799"/>
    <cellStyle name="Normal 5 6 4 3" xfId="22464"/>
    <cellStyle name="Normal 5 6 4 3 2" xfId="52376"/>
    <cellStyle name="Normal 5 6 4 4" xfId="44798"/>
    <cellStyle name="Normal 5 6 5" xfId="14886"/>
    <cellStyle name="Normal 5 6 5 2" xfId="29935"/>
    <cellStyle name="Normal 5 6 5 2 2" xfId="59847"/>
    <cellStyle name="Normal 5 6 5 3" xfId="44800"/>
    <cellStyle name="Normal 5 6 6" xfId="22457"/>
    <cellStyle name="Normal 5 6 6 2" xfId="52369"/>
    <cellStyle name="Normal 5 6 7" xfId="44785"/>
    <cellStyle name="Normal 5 7" xfId="14887"/>
    <cellStyle name="Normal 5 7 2" xfId="14888"/>
    <cellStyle name="Normal 5 7 2 2" xfId="14889"/>
    <cellStyle name="Normal 5 7 2 2 2" xfId="14890"/>
    <cellStyle name="Normal 5 7 2 2 2 2" xfId="29945"/>
    <cellStyle name="Normal 5 7 2 2 2 2 2" xfId="59857"/>
    <cellStyle name="Normal 5 7 2 2 2 3" xfId="44804"/>
    <cellStyle name="Normal 5 7 2 2 3" xfId="22467"/>
    <cellStyle name="Normal 5 7 2 2 3 2" xfId="52379"/>
    <cellStyle name="Normal 5 7 2 2 4" xfId="44803"/>
    <cellStyle name="Normal 5 7 2 3" xfId="14891"/>
    <cellStyle name="Normal 5 7 2 3 2" xfId="29944"/>
    <cellStyle name="Normal 5 7 2 3 2 2" xfId="59856"/>
    <cellStyle name="Normal 5 7 2 3 3" xfId="44805"/>
    <cellStyle name="Normal 5 7 2 4" xfId="22466"/>
    <cellStyle name="Normal 5 7 2 4 2" xfId="52378"/>
    <cellStyle name="Normal 5 7 2 5" xfId="44802"/>
    <cellStyle name="Normal 5 7 3" xfId="14892"/>
    <cellStyle name="Normal 5 7 3 2" xfId="14893"/>
    <cellStyle name="Normal 5 7 3 2 2" xfId="29946"/>
    <cellStyle name="Normal 5 7 3 2 2 2" xfId="59858"/>
    <cellStyle name="Normal 5 7 3 2 3" xfId="44807"/>
    <cellStyle name="Normal 5 7 3 3" xfId="22468"/>
    <cellStyle name="Normal 5 7 3 3 2" xfId="52380"/>
    <cellStyle name="Normal 5 7 3 4" xfId="44806"/>
    <cellStyle name="Normal 5 7 4" xfId="14894"/>
    <cellStyle name="Normal 5 7 4 2" xfId="29943"/>
    <cellStyle name="Normal 5 7 4 2 2" xfId="59855"/>
    <cellStyle name="Normal 5 7 4 3" xfId="44808"/>
    <cellStyle name="Normal 5 7 5" xfId="22465"/>
    <cellStyle name="Normal 5 7 5 2" xfId="52377"/>
    <cellStyle name="Normal 5 7 6" xfId="44801"/>
    <cellStyle name="Normal 5 8" xfId="14895"/>
    <cellStyle name="Normal 5 8 2" xfId="14896"/>
    <cellStyle name="Normal 5 8 2 2" xfId="14897"/>
    <cellStyle name="Normal 5 8 2 2 2" xfId="14898"/>
    <cellStyle name="Normal 5 8 2 2 2 2" xfId="29949"/>
    <cellStyle name="Normal 5 8 2 2 2 2 2" xfId="59861"/>
    <cellStyle name="Normal 5 8 2 2 2 3" xfId="44812"/>
    <cellStyle name="Normal 5 8 2 2 3" xfId="22471"/>
    <cellStyle name="Normal 5 8 2 2 3 2" xfId="52383"/>
    <cellStyle name="Normal 5 8 2 2 4" xfId="44811"/>
    <cellStyle name="Normal 5 8 2 3" xfId="14899"/>
    <cellStyle name="Normal 5 8 2 3 2" xfId="29948"/>
    <cellStyle name="Normal 5 8 2 3 2 2" xfId="59860"/>
    <cellStyle name="Normal 5 8 2 3 3" xfId="44813"/>
    <cellStyle name="Normal 5 8 2 4" xfId="22470"/>
    <cellStyle name="Normal 5 8 2 4 2" xfId="52382"/>
    <cellStyle name="Normal 5 8 2 5" xfId="44810"/>
    <cellStyle name="Normal 5 8 3" xfId="14900"/>
    <cellStyle name="Normal 5 8 3 2" xfId="14901"/>
    <cellStyle name="Normal 5 8 3 2 2" xfId="29950"/>
    <cellStyle name="Normal 5 8 3 2 2 2" xfId="59862"/>
    <cellStyle name="Normal 5 8 3 2 3" xfId="44815"/>
    <cellStyle name="Normal 5 8 3 3" xfId="22472"/>
    <cellStyle name="Normal 5 8 3 3 2" xfId="52384"/>
    <cellStyle name="Normal 5 8 3 4" xfId="44814"/>
    <cellStyle name="Normal 5 8 4" xfId="14902"/>
    <cellStyle name="Normal 5 8 4 2" xfId="29947"/>
    <cellStyle name="Normal 5 8 4 2 2" xfId="59859"/>
    <cellStyle name="Normal 5 8 4 3" xfId="44816"/>
    <cellStyle name="Normal 5 8 5" xfId="22469"/>
    <cellStyle name="Normal 5 8 5 2" xfId="52381"/>
    <cellStyle name="Normal 5 8 6" xfId="44809"/>
    <cellStyle name="Normal 5 9" xfId="14903"/>
    <cellStyle name="Normal 5 9 2" xfId="14904"/>
    <cellStyle name="Normal 5 9 2 2" xfId="14905"/>
    <cellStyle name="Normal 5 9 2 2 2" xfId="29952"/>
    <cellStyle name="Normal 5 9 2 2 2 2" xfId="59864"/>
    <cellStyle name="Normal 5 9 2 2 3" xfId="44819"/>
    <cellStyle name="Normal 5 9 2 3" xfId="22474"/>
    <cellStyle name="Normal 5 9 2 3 2" xfId="52386"/>
    <cellStyle name="Normal 5 9 2 4" xfId="44818"/>
    <cellStyle name="Normal 5 9 3" xfId="14906"/>
    <cellStyle name="Normal 5 9 3 2" xfId="29951"/>
    <cellStyle name="Normal 5 9 3 2 2" xfId="59863"/>
    <cellStyle name="Normal 5 9 3 3" xfId="44820"/>
    <cellStyle name="Normal 5 9 4" xfId="22473"/>
    <cellStyle name="Normal 5 9 4 2" xfId="52385"/>
    <cellStyle name="Normal 5 9 5" xfId="44817"/>
    <cellStyle name="Normal 6" xfId="171"/>
    <cellStyle name="Normal 6 10" xfId="14907"/>
    <cellStyle name="Normal 6 10 2" xfId="14908"/>
    <cellStyle name="Normal 6 10 2 2" xfId="29953"/>
    <cellStyle name="Normal 6 10 2 2 2" xfId="59865"/>
    <cellStyle name="Normal 6 10 2 3" xfId="44822"/>
    <cellStyle name="Normal 6 10 3" xfId="22475"/>
    <cellStyle name="Normal 6 10 3 2" xfId="52387"/>
    <cellStyle name="Normal 6 10 4" xfId="44821"/>
    <cellStyle name="Normal 6 11" xfId="14909"/>
    <cellStyle name="Normal 6 11 2" xfId="22635"/>
    <cellStyle name="Normal 6 11 2 2" xfId="52547"/>
    <cellStyle name="Normal 6 11 3" xfId="44823"/>
    <cellStyle name="Normal 6 12" xfId="15157"/>
    <cellStyle name="Normal 6 12 2" xfId="45069"/>
    <cellStyle name="Normal 6 13" xfId="30113"/>
    <cellStyle name="Normal 6 14" xfId="60026"/>
    <cellStyle name="Normal 6 2" xfId="421"/>
    <cellStyle name="Normal 6 2 2" xfId="14910"/>
    <cellStyle name="Normal 6 2 2 2" xfId="14911"/>
    <cellStyle name="Normal 6 2 2 2 2" xfId="14912"/>
    <cellStyle name="Normal 6 2 2 2 2 2" xfId="14913"/>
    <cellStyle name="Normal 6 2 2 2 2 2 2" xfId="29956"/>
    <cellStyle name="Normal 6 2 2 2 2 2 2 2" xfId="59868"/>
    <cellStyle name="Normal 6 2 2 2 2 2 3" xfId="44827"/>
    <cellStyle name="Normal 6 2 2 2 2 3" xfId="22478"/>
    <cellStyle name="Normal 6 2 2 2 2 3 2" xfId="52390"/>
    <cellStyle name="Normal 6 2 2 2 2 4" xfId="44826"/>
    <cellStyle name="Normal 6 2 2 2 3" xfId="14914"/>
    <cellStyle name="Normal 6 2 2 2 3 2" xfId="29955"/>
    <cellStyle name="Normal 6 2 2 2 3 2 2" xfId="59867"/>
    <cellStyle name="Normal 6 2 2 2 3 3" xfId="44828"/>
    <cellStyle name="Normal 6 2 2 2 4" xfId="22477"/>
    <cellStyle name="Normal 6 2 2 2 4 2" xfId="52389"/>
    <cellStyle name="Normal 6 2 2 2 5" xfId="44825"/>
    <cellStyle name="Normal 6 2 2 3" xfId="14915"/>
    <cellStyle name="Normal 6 2 2 3 2" xfId="14916"/>
    <cellStyle name="Normal 6 2 2 3 2 2" xfId="29957"/>
    <cellStyle name="Normal 6 2 2 3 2 2 2" xfId="59869"/>
    <cellStyle name="Normal 6 2 2 3 2 3" xfId="44830"/>
    <cellStyle name="Normal 6 2 2 3 3" xfId="22479"/>
    <cellStyle name="Normal 6 2 2 3 3 2" xfId="52391"/>
    <cellStyle name="Normal 6 2 2 3 4" xfId="44829"/>
    <cellStyle name="Normal 6 2 2 4" xfId="14917"/>
    <cellStyle name="Normal 6 2 2 4 2" xfId="29954"/>
    <cellStyle name="Normal 6 2 2 4 2 2" xfId="59866"/>
    <cellStyle name="Normal 6 2 2 4 3" xfId="44831"/>
    <cellStyle name="Normal 6 2 2 5" xfId="22476"/>
    <cellStyle name="Normal 6 2 2 5 2" xfId="52388"/>
    <cellStyle name="Normal 6 2 2 6" xfId="44824"/>
    <cellStyle name="Normal 6 2 3" xfId="14918"/>
    <cellStyle name="Normal 6 2 3 2" xfId="14919"/>
    <cellStyle name="Normal 6 2 3 2 2" xfId="14920"/>
    <cellStyle name="Normal 6 2 3 2 2 2" xfId="14921"/>
    <cellStyle name="Normal 6 2 3 2 2 2 2" xfId="29960"/>
    <cellStyle name="Normal 6 2 3 2 2 2 2 2" xfId="59872"/>
    <cellStyle name="Normal 6 2 3 2 2 2 3" xfId="44835"/>
    <cellStyle name="Normal 6 2 3 2 2 3" xfId="22482"/>
    <cellStyle name="Normal 6 2 3 2 2 3 2" xfId="52394"/>
    <cellStyle name="Normal 6 2 3 2 2 4" xfId="44834"/>
    <cellStyle name="Normal 6 2 3 2 3" xfId="14922"/>
    <cellStyle name="Normal 6 2 3 2 3 2" xfId="29959"/>
    <cellStyle name="Normal 6 2 3 2 3 2 2" xfId="59871"/>
    <cellStyle name="Normal 6 2 3 2 3 3" xfId="44836"/>
    <cellStyle name="Normal 6 2 3 2 4" xfId="22481"/>
    <cellStyle name="Normal 6 2 3 2 4 2" xfId="52393"/>
    <cellStyle name="Normal 6 2 3 2 5" xfId="44833"/>
    <cellStyle name="Normal 6 2 3 3" xfId="14923"/>
    <cellStyle name="Normal 6 2 3 3 2" xfId="14924"/>
    <cellStyle name="Normal 6 2 3 3 2 2" xfId="29961"/>
    <cellStyle name="Normal 6 2 3 3 2 2 2" xfId="59873"/>
    <cellStyle name="Normal 6 2 3 3 2 3" xfId="44838"/>
    <cellStyle name="Normal 6 2 3 3 3" xfId="22483"/>
    <cellStyle name="Normal 6 2 3 3 3 2" xfId="52395"/>
    <cellStyle name="Normal 6 2 3 3 4" xfId="44837"/>
    <cellStyle name="Normal 6 2 3 4" xfId="14925"/>
    <cellStyle name="Normal 6 2 3 4 2" xfId="29958"/>
    <cellStyle name="Normal 6 2 3 4 2 2" xfId="59870"/>
    <cellStyle name="Normal 6 2 3 4 3" xfId="44839"/>
    <cellStyle name="Normal 6 2 3 5" xfId="22480"/>
    <cellStyle name="Normal 6 2 3 5 2" xfId="52392"/>
    <cellStyle name="Normal 6 2 3 6" xfId="44832"/>
    <cellStyle name="Normal 6 2 4" xfId="14926"/>
    <cellStyle name="Normal 6 2 4 2" xfId="14927"/>
    <cellStyle name="Normal 6 2 4 2 2" xfId="14928"/>
    <cellStyle name="Normal 6 2 4 2 2 2" xfId="29963"/>
    <cellStyle name="Normal 6 2 4 2 2 2 2" xfId="59875"/>
    <cellStyle name="Normal 6 2 4 2 2 3" xfId="44842"/>
    <cellStyle name="Normal 6 2 4 2 3" xfId="22485"/>
    <cellStyle name="Normal 6 2 4 2 3 2" xfId="52397"/>
    <cellStyle name="Normal 6 2 4 2 4" xfId="44841"/>
    <cellStyle name="Normal 6 2 4 3" xfId="14929"/>
    <cellStyle name="Normal 6 2 4 3 2" xfId="29962"/>
    <cellStyle name="Normal 6 2 4 3 2 2" xfId="59874"/>
    <cellStyle name="Normal 6 2 4 3 3" xfId="44843"/>
    <cellStyle name="Normal 6 2 4 4" xfId="22484"/>
    <cellStyle name="Normal 6 2 4 4 2" xfId="52396"/>
    <cellStyle name="Normal 6 2 4 5" xfId="44840"/>
    <cellStyle name="Normal 6 2 5" xfId="14930"/>
    <cellStyle name="Normal 6 2 5 2" xfId="14931"/>
    <cellStyle name="Normal 6 2 5 2 2" xfId="29964"/>
    <cellStyle name="Normal 6 2 5 2 2 2" xfId="59876"/>
    <cellStyle name="Normal 6 2 5 2 3" xfId="44845"/>
    <cellStyle name="Normal 6 2 5 3" xfId="22486"/>
    <cellStyle name="Normal 6 2 5 3 2" xfId="52398"/>
    <cellStyle name="Normal 6 2 5 4" xfId="44844"/>
    <cellStyle name="Normal 6 2 6" xfId="14932"/>
    <cellStyle name="Normal 6 2 6 2" xfId="22884"/>
    <cellStyle name="Normal 6 2 6 2 2" xfId="52796"/>
    <cellStyle name="Normal 6 2 6 3" xfId="44846"/>
    <cellStyle name="Normal 6 2 7" xfId="15406"/>
    <cellStyle name="Normal 6 2 7 2" xfId="45318"/>
    <cellStyle name="Normal 6 2 8" xfId="30362"/>
    <cellStyle name="Normal 6 3" xfId="302"/>
    <cellStyle name="Normal 6 3 2" xfId="14933"/>
    <cellStyle name="Normal 6 3 2 2" xfId="14934"/>
    <cellStyle name="Normal 6 3 2 2 2" xfId="14935"/>
    <cellStyle name="Normal 6 3 2 2 2 2" xfId="14936"/>
    <cellStyle name="Normal 6 3 2 2 2 2 2" xfId="29967"/>
    <cellStyle name="Normal 6 3 2 2 2 2 2 2" xfId="59879"/>
    <cellStyle name="Normal 6 3 2 2 2 2 3" xfId="44850"/>
    <cellStyle name="Normal 6 3 2 2 2 3" xfId="22489"/>
    <cellStyle name="Normal 6 3 2 2 2 3 2" xfId="52401"/>
    <cellStyle name="Normal 6 3 2 2 2 4" xfId="44849"/>
    <cellStyle name="Normal 6 3 2 2 3" xfId="14937"/>
    <cellStyle name="Normal 6 3 2 2 3 2" xfId="29966"/>
    <cellStyle name="Normal 6 3 2 2 3 2 2" xfId="59878"/>
    <cellStyle name="Normal 6 3 2 2 3 3" xfId="44851"/>
    <cellStyle name="Normal 6 3 2 2 4" xfId="22488"/>
    <cellStyle name="Normal 6 3 2 2 4 2" xfId="52400"/>
    <cellStyle name="Normal 6 3 2 2 5" xfId="44848"/>
    <cellStyle name="Normal 6 3 2 3" xfId="14938"/>
    <cellStyle name="Normal 6 3 2 3 2" xfId="14939"/>
    <cellStyle name="Normal 6 3 2 3 2 2" xfId="29968"/>
    <cellStyle name="Normal 6 3 2 3 2 2 2" xfId="59880"/>
    <cellStyle name="Normal 6 3 2 3 2 3" xfId="44853"/>
    <cellStyle name="Normal 6 3 2 3 3" xfId="22490"/>
    <cellStyle name="Normal 6 3 2 3 3 2" xfId="52402"/>
    <cellStyle name="Normal 6 3 2 3 4" xfId="44852"/>
    <cellStyle name="Normal 6 3 2 4" xfId="14940"/>
    <cellStyle name="Normal 6 3 2 4 2" xfId="29965"/>
    <cellStyle name="Normal 6 3 2 4 2 2" xfId="59877"/>
    <cellStyle name="Normal 6 3 2 4 3" xfId="44854"/>
    <cellStyle name="Normal 6 3 2 5" xfId="22487"/>
    <cellStyle name="Normal 6 3 2 5 2" xfId="52399"/>
    <cellStyle name="Normal 6 3 2 6" xfId="44847"/>
    <cellStyle name="Normal 6 3 3" xfId="14941"/>
    <cellStyle name="Normal 6 3 3 2" xfId="14942"/>
    <cellStyle name="Normal 6 3 3 2 2" xfId="14943"/>
    <cellStyle name="Normal 6 3 3 2 2 2" xfId="14944"/>
    <cellStyle name="Normal 6 3 3 2 2 2 2" xfId="29971"/>
    <cellStyle name="Normal 6 3 3 2 2 2 2 2" xfId="59883"/>
    <cellStyle name="Normal 6 3 3 2 2 2 3" xfId="44858"/>
    <cellStyle name="Normal 6 3 3 2 2 3" xfId="22493"/>
    <cellStyle name="Normal 6 3 3 2 2 3 2" xfId="52405"/>
    <cellStyle name="Normal 6 3 3 2 2 4" xfId="44857"/>
    <cellStyle name="Normal 6 3 3 2 3" xfId="14945"/>
    <cellStyle name="Normal 6 3 3 2 3 2" xfId="29970"/>
    <cellStyle name="Normal 6 3 3 2 3 2 2" xfId="59882"/>
    <cellStyle name="Normal 6 3 3 2 3 3" xfId="44859"/>
    <cellStyle name="Normal 6 3 3 2 4" xfId="22492"/>
    <cellStyle name="Normal 6 3 3 2 4 2" xfId="52404"/>
    <cellStyle name="Normal 6 3 3 2 5" xfId="44856"/>
    <cellStyle name="Normal 6 3 3 3" xfId="14946"/>
    <cellStyle name="Normal 6 3 3 3 2" xfId="14947"/>
    <cellStyle name="Normal 6 3 3 3 2 2" xfId="29972"/>
    <cellStyle name="Normal 6 3 3 3 2 2 2" xfId="59884"/>
    <cellStyle name="Normal 6 3 3 3 2 3" xfId="44861"/>
    <cellStyle name="Normal 6 3 3 3 3" xfId="22494"/>
    <cellStyle name="Normal 6 3 3 3 3 2" xfId="52406"/>
    <cellStyle name="Normal 6 3 3 3 4" xfId="44860"/>
    <cellStyle name="Normal 6 3 3 4" xfId="14948"/>
    <cellStyle name="Normal 6 3 3 4 2" xfId="29969"/>
    <cellStyle name="Normal 6 3 3 4 2 2" xfId="59881"/>
    <cellStyle name="Normal 6 3 3 4 3" xfId="44862"/>
    <cellStyle name="Normal 6 3 3 5" xfId="22491"/>
    <cellStyle name="Normal 6 3 3 5 2" xfId="52403"/>
    <cellStyle name="Normal 6 3 3 6" xfId="44855"/>
    <cellStyle name="Normal 6 3 4" xfId="14949"/>
    <cellStyle name="Normal 6 3 4 2" xfId="14950"/>
    <cellStyle name="Normal 6 3 4 2 2" xfId="14951"/>
    <cellStyle name="Normal 6 3 4 2 2 2" xfId="29974"/>
    <cellStyle name="Normal 6 3 4 2 2 2 2" xfId="59886"/>
    <cellStyle name="Normal 6 3 4 2 2 3" xfId="44865"/>
    <cellStyle name="Normal 6 3 4 2 3" xfId="22496"/>
    <cellStyle name="Normal 6 3 4 2 3 2" xfId="52408"/>
    <cellStyle name="Normal 6 3 4 2 4" xfId="44864"/>
    <cellStyle name="Normal 6 3 4 3" xfId="14952"/>
    <cellStyle name="Normal 6 3 4 3 2" xfId="29973"/>
    <cellStyle name="Normal 6 3 4 3 2 2" xfId="59885"/>
    <cellStyle name="Normal 6 3 4 3 3" xfId="44866"/>
    <cellStyle name="Normal 6 3 4 4" xfId="22495"/>
    <cellStyle name="Normal 6 3 4 4 2" xfId="52407"/>
    <cellStyle name="Normal 6 3 4 5" xfId="44863"/>
    <cellStyle name="Normal 6 3 5" xfId="14953"/>
    <cellStyle name="Normal 6 3 5 2" xfId="14954"/>
    <cellStyle name="Normal 6 3 5 2 2" xfId="29975"/>
    <cellStyle name="Normal 6 3 5 2 2 2" xfId="59887"/>
    <cellStyle name="Normal 6 3 5 2 3" xfId="44868"/>
    <cellStyle name="Normal 6 3 5 3" xfId="22497"/>
    <cellStyle name="Normal 6 3 5 3 2" xfId="52409"/>
    <cellStyle name="Normal 6 3 5 4" xfId="44867"/>
    <cellStyle name="Normal 6 3 6" xfId="14955"/>
    <cellStyle name="Normal 6 3 6 2" xfId="22766"/>
    <cellStyle name="Normal 6 3 6 2 2" xfId="52678"/>
    <cellStyle name="Normal 6 3 6 3" xfId="44869"/>
    <cellStyle name="Normal 6 3 7" xfId="15288"/>
    <cellStyle name="Normal 6 3 7 2" xfId="45200"/>
    <cellStyle name="Normal 6 3 8" xfId="30244"/>
    <cellStyle name="Normal 6 4" xfId="546"/>
    <cellStyle name="Normal 6 4 2" xfId="14956"/>
    <cellStyle name="Normal 6 4 2 2" xfId="14957"/>
    <cellStyle name="Normal 6 4 2 2 2" xfId="14958"/>
    <cellStyle name="Normal 6 4 2 2 2 2" xfId="14959"/>
    <cellStyle name="Normal 6 4 2 2 2 2 2" xfId="29978"/>
    <cellStyle name="Normal 6 4 2 2 2 2 2 2" xfId="59890"/>
    <cellStyle name="Normal 6 4 2 2 2 2 3" xfId="44873"/>
    <cellStyle name="Normal 6 4 2 2 2 3" xfId="22500"/>
    <cellStyle name="Normal 6 4 2 2 2 3 2" xfId="52412"/>
    <cellStyle name="Normal 6 4 2 2 2 4" xfId="44872"/>
    <cellStyle name="Normal 6 4 2 2 3" xfId="14960"/>
    <cellStyle name="Normal 6 4 2 2 3 2" xfId="29977"/>
    <cellStyle name="Normal 6 4 2 2 3 2 2" xfId="59889"/>
    <cellStyle name="Normal 6 4 2 2 3 3" xfId="44874"/>
    <cellStyle name="Normal 6 4 2 2 4" xfId="22499"/>
    <cellStyle name="Normal 6 4 2 2 4 2" xfId="52411"/>
    <cellStyle name="Normal 6 4 2 2 5" xfId="44871"/>
    <cellStyle name="Normal 6 4 2 3" xfId="14961"/>
    <cellStyle name="Normal 6 4 2 3 2" xfId="14962"/>
    <cellStyle name="Normal 6 4 2 3 2 2" xfId="29979"/>
    <cellStyle name="Normal 6 4 2 3 2 2 2" xfId="59891"/>
    <cellStyle name="Normal 6 4 2 3 2 3" xfId="44876"/>
    <cellStyle name="Normal 6 4 2 3 3" xfId="22501"/>
    <cellStyle name="Normal 6 4 2 3 3 2" xfId="52413"/>
    <cellStyle name="Normal 6 4 2 3 4" xfId="44875"/>
    <cellStyle name="Normal 6 4 2 4" xfId="14963"/>
    <cellStyle name="Normal 6 4 2 4 2" xfId="29976"/>
    <cellStyle name="Normal 6 4 2 4 2 2" xfId="59888"/>
    <cellStyle name="Normal 6 4 2 4 3" xfId="44877"/>
    <cellStyle name="Normal 6 4 2 5" xfId="22498"/>
    <cellStyle name="Normal 6 4 2 5 2" xfId="52410"/>
    <cellStyle name="Normal 6 4 2 6" xfId="44870"/>
    <cellStyle name="Normal 6 4 3" xfId="14964"/>
    <cellStyle name="Normal 6 4 3 2" xfId="14965"/>
    <cellStyle name="Normal 6 4 3 2 2" xfId="14966"/>
    <cellStyle name="Normal 6 4 3 2 2 2" xfId="29981"/>
    <cellStyle name="Normal 6 4 3 2 2 2 2" xfId="59893"/>
    <cellStyle name="Normal 6 4 3 2 2 3" xfId="44880"/>
    <cellStyle name="Normal 6 4 3 2 3" xfId="22503"/>
    <cellStyle name="Normal 6 4 3 2 3 2" xfId="52415"/>
    <cellStyle name="Normal 6 4 3 2 4" xfId="44879"/>
    <cellStyle name="Normal 6 4 3 3" xfId="14967"/>
    <cellStyle name="Normal 6 4 3 3 2" xfId="29980"/>
    <cellStyle name="Normal 6 4 3 3 2 2" xfId="59892"/>
    <cellStyle name="Normal 6 4 3 3 3" xfId="44881"/>
    <cellStyle name="Normal 6 4 3 4" xfId="22502"/>
    <cellStyle name="Normal 6 4 3 4 2" xfId="52414"/>
    <cellStyle name="Normal 6 4 3 5" xfId="44878"/>
    <cellStyle name="Normal 6 4 4" xfId="14968"/>
    <cellStyle name="Normal 6 4 4 2" xfId="14969"/>
    <cellStyle name="Normal 6 4 4 2 2" xfId="29982"/>
    <cellStyle name="Normal 6 4 4 2 2 2" xfId="59894"/>
    <cellStyle name="Normal 6 4 4 2 3" xfId="44883"/>
    <cellStyle name="Normal 6 4 4 3" xfId="22504"/>
    <cellStyle name="Normal 6 4 4 3 2" xfId="52416"/>
    <cellStyle name="Normal 6 4 4 4" xfId="44882"/>
    <cellStyle name="Normal 6 4 5" xfId="14970"/>
    <cellStyle name="Normal 6 4 5 2" xfId="23009"/>
    <cellStyle name="Normal 6 4 5 2 2" xfId="52921"/>
    <cellStyle name="Normal 6 4 5 3" xfId="44884"/>
    <cellStyle name="Normal 6 4 6" xfId="15531"/>
    <cellStyle name="Normal 6 4 6 2" xfId="45443"/>
    <cellStyle name="Normal 6 4 7" xfId="30487"/>
    <cellStyle name="Normal 6 5" xfId="671"/>
    <cellStyle name="Normal 6 5 2" xfId="14971"/>
    <cellStyle name="Normal 6 5 2 2" xfId="14972"/>
    <cellStyle name="Normal 6 5 2 2 2" xfId="14973"/>
    <cellStyle name="Normal 6 5 2 2 2 2" xfId="14974"/>
    <cellStyle name="Normal 6 5 2 2 2 2 2" xfId="29985"/>
    <cellStyle name="Normal 6 5 2 2 2 2 2 2" xfId="59897"/>
    <cellStyle name="Normal 6 5 2 2 2 2 3" xfId="44888"/>
    <cellStyle name="Normal 6 5 2 2 2 3" xfId="22507"/>
    <cellStyle name="Normal 6 5 2 2 2 3 2" xfId="52419"/>
    <cellStyle name="Normal 6 5 2 2 2 4" xfId="44887"/>
    <cellStyle name="Normal 6 5 2 2 3" xfId="14975"/>
    <cellStyle name="Normal 6 5 2 2 3 2" xfId="29984"/>
    <cellStyle name="Normal 6 5 2 2 3 2 2" xfId="59896"/>
    <cellStyle name="Normal 6 5 2 2 3 3" xfId="44889"/>
    <cellStyle name="Normal 6 5 2 2 4" xfId="22506"/>
    <cellStyle name="Normal 6 5 2 2 4 2" xfId="52418"/>
    <cellStyle name="Normal 6 5 2 2 5" xfId="44886"/>
    <cellStyle name="Normal 6 5 2 3" xfId="14976"/>
    <cellStyle name="Normal 6 5 2 3 2" xfId="14977"/>
    <cellStyle name="Normal 6 5 2 3 2 2" xfId="29986"/>
    <cellStyle name="Normal 6 5 2 3 2 2 2" xfId="59898"/>
    <cellStyle name="Normal 6 5 2 3 2 3" xfId="44891"/>
    <cellStyle name="Normal 6 5 2 3 3" xfId="22508"/>
    <cellStyle name="Normal 6 5 2 3 3 2" xfId="52420"/>
    <cellStyle name="Normal 6 5 2 3 4" xfId="44890"/>
    <cellStyle name="Normal 6 5 2 4" xfId="14978"/>
    <cellStyle name="Normal 6 5 2 4 2" xfId="29983"/>
    <cellStyle name="Normal 6 5 2 4 2 2" xfId="59895"/>
    <cellStyle name="Normal 6 5 2 4 3" xfId="44892"/>
    <cellStyle name="Normal 6 5 2 5" xfId="22505"/>
    <cellStyle name="Normal 6 5 2 5 2" xfId="52417"/>
    <cellStyle name="Normal 6 5 2 6" xfId="44885"/>
    <cellStyle name="Normal 6 5 3" xfId="14979"/>
    <cellStyle name="Normal 6 5 3 2" xfId="14980"/>
    <cellStyle name="Normal 6 5 3 2 2" xfId="14981"/>
    <cellStyle name="Normal 6 5 3 2 2 2" xfId="29988"/>
    <cellStyle name="Normal 6 5 3 2 2 2 2" xfId="59900"/>
    <cellStyle name="Normal 6 5 3 2 2 3" xfId="44895"/>
    <cellStyle name="Normal 6 5 3 2 3" xfId="22510"/>
    <cellStyle name="Normal 6 5 3 2 3 2" xfId="52422"/>
    <cellStyle name="Normal 6 5 3 2 4" xfId="44894"/>
    <cellStyle name="Normal 6 5 3 3" xfId="14982"/>
    <cellStyle name="Normal 6 5 3 3 2" xfId="29987"/>
    <cellStyle name="Normal 6 5 3 3 2 2" xfId="59899"/>
    <cellStyle name="Normal 6 5 3 3 3" xfId="44896"/>
    <cellStyle name="Normal 6 5 3 4" xfId="22509"/>
    <cellStyle name="Normal 6 5 3 4 2" xfId="52421"/>
    <cellStyle name="Normal 6 5 3 5" xfId="44893"/>
    <cellStyle name="Normal 6 5 4" xfId="14983"/>
    <cellStyle name="Normal 6 5 4 2" xfId="14984"/>
    <cellStyle name="Normal 6 5 4 2 2" xfId="29989"/>
    <cellStyle name="Normal 6 5 4 2 2 2" xfId="59901"/>
    <cellStyle name="Normal 6 5 4 2 3" xfId="44898"/>
    <cellStyle name="Normal 6 5 4 3" xfId="22511"/>
    <cellStyle name="Normal 6 5 4 3 2" xfId="52423"/>
    <cellStyle name="Normal 6 5 4 4" xfId="44897"/>
    <cellStyle name="Normal 6 5 5" xfId="14985"/>
    <cellStyle name="Normal 6 5 5 2" xfId="23134"/>
    <cellStyle name="Normal 6 5 5 2 2" xfId="53046"/>
    <cellStyle name="Normal 6 5 5 3" xfId="44899"/>
    <cellStyle name="Normal 6 5 6" xfId="15656"/>
    <cellStyle name="Normal 6 5 6 2" xfId="45568"/>
    <cellStyle name="Normal 6 5 7" xfId="30612"/>
    <cellStyle name="Normal 6 6" xfId="14986"/>
    <cellStyle name="Normal 6 6 2" xfId="14987"/>
    <cellStyle name="Normal 6 6 2 2" xfId="14988"/>
    <cellStyle name="Normal 6 6 2 2 2" xfId="14989"/>
    <cellStyle name="Normal 6 6 2 2 2 2" xfId="14990"/>
    <cellStyle name="Normal 6 6 2 2 2 2 2" xfId="29993"/>
    <cellStyle name="Normal 6 6 2 2 2 2 2 2" xfId="59905"/>
    <cellStyle name="Normal 6 6 2 2 2 2 3" xfId="44904"/>
    <cellStyle name="Normal 6 6 2 2 2 3" xfId="22515"/>
    <cellStyle name="Normal 6 6 2 2 2 3 2" xfId="52427"/>
    <cellStyle name="Normal 6 6 2 2 2 4" xfId="44903"/>
    <cellStyle name="Normal 6 6 2 2 3" xfId="14991"/>
    <cellStyle name="Normal 6 6 2 2 3 2" xfId="29992"/>
    <cellStyle name="Normal 6 6 2 2 3 2 2" xfId="59904"/>
    <cellStyle name="Normal 6 6 2 2 3 3" xfId="44905"/>
    <cellStyle name="Normal 6 6 2 2 4" xfId="22514"/>
    <cellStyle name="Normal 6 6 2 2 4 2" xfId="52426"/>
    <cellStyle name="Normal 6 6 2 2 5" xfId="44902"/>
    <cellStyle name="Normal 6 6 2 3" xfId="14992"/>
    <cellStyle name="Normal 6 6 2 3 2" xfId="14993"/>
    <cellStyle name="Normal 6 6 2 3 2 2" xfId="29994"/>
    <cellStyle name="Normal 6 6 2 3 2 2 2" xfId="59906"/>
    <cellStyle name="Normal 6 6 2 3 2 3" xfId="44907"/>
    <cellStyle name="Normal 6 6 2 3 3" xfId="22516"/>
    <cellStyle name="Normal 6 6 2 3 3 2" xfId="52428"/>
    <cellStyle name="Normal 6 6 2 3 4" xfId="44906"/>
    <cellStyle name="Normal 6 6 2 4" xfId="14994"/>
    <cellStyle name="Normal 6 6 2 4 2" xfId="29991"/>
    <cellStyle name="Normal 6 6 2 4 2 2" xfId="59903"/>
    <cellStyle name="Normal 6 6 2 4 3" xfId="44908"/>
    <cellStyle name="Normal 6 6 2 5" xfId="22513"/>
    <cellStyle name="Normal 6 6 2 5 2" xfId="52425"/>
    <cellStyle name="Normal 6 6 2 6" xfId="44901"/>
    <cellStyle name="Normal 6 6 3" xfId="14995"/>
    <cellStyle name="Normal 6 6 3 2" xfId="14996"/>
    <cellStyle name="Normal 6 6 3 2 2" xfId="14997"/>
    <cellStyle name="Normal 6 6 3 2 2 2" xfId="29996"/>
    <cellStyle name="Normal 6 6 3 2 2 2 2" xfId="59908"/>
    <cellStyle name="Normal 6 6 3 2 2 3" xfId="44911"/>
    <cellStyle name="Normal 6 6 3 2 3" xfId="22518"/>
    <cellStyle name="Normal 6 6 3 2 3 2" xfId="52430"/>
    <cellStyle name="Normal 6 6 3 2 4" xfId="44910"/>
    <cellStyle name="Normal 6 6 3 3" xfId="14998"/>
    <cellStyle name="Normal 6 6 3 3 2" xfId="29995"/>
    <cellStyle name="Normal 6 6 3 3 2 2" xfId="59907"/>
    <cellStyle name="Normal 6 6 3 3 3" xfId="44912"/>
    <cellStyle name="Normal 6 6 3 4" xfId="22517"/>
    <cellStyle name="Normal 6 6 3 4 2" xfId="52429"/>
    <cellStyle name="Normal 6 6 3 5" xfId="44909"/>
    <cellStyle name="Normal 6 6 4" xfId="14999"/>
    <cellStyle name="Normal 6 6 4 2" xfId="15000"/>
    <cellStyle name="Normal 6 6 4 2 2" xfId="29997"/>
    <cellStyle name="Normal 6 6 4 2 2 2" xfId="59909"/>
    <cellStyle name="Normal 6 6 4 2 3" xfId="44914"/>
    <cellStyle name="Normal 6 6 4 3" xfId="22519"/>
    <cellStyle name="Normal 6 6 4 3 2" xfId="52431"/>
    <cellStyle name="Normal 6 6 4 4" xfId="44913"/>
    <cellStyle name="Normal 6 6 5" xfId="15001"/>
    <cellStyle name="Normal 6 6 5 2" xfId="29990"/>
    <cellStyle name="Normal 6 6 5 2 2" xfId="59902"/>
    <cellStyle name="Normal 6 6 5 3" xfId="44915"/>
    <cellStyle name="Normal 6 6 6" xfId="22512"/>
    <cellStyle name="Normal 6 6 6 2" xfId="52424"/>
    <cellStyle name="Normal 6 6 7" xfId="44900"/>
    <cellStyle name="Normal 6 7" xfId="15002"/>
    <cellStyle name="Normal 6 7 2" xfId="15003"/>
    <cellStyle name="Normal 6 7 2 2" xfId="15004"/>
    <cellStyle name="Normal 6 7 2 2 2" xfId="15005"/>
    <cellStyle name="Normal 6 7 2 2 2 2" xfId="30000"/>
    <cellStyle name="Normal 6 7 2 2 2 2 2" xfId="59912"/>
    <cellStyle name="Normal 6 7 2 2 2 3" xfId="44919"/>
    <cellStyle name="Normal 6 7 2 2 3" xfId="22522"/>
    <cellStyle name="Normal 6 7 2 2 3 2" xfId="52434"/>
    <cellStyle name="Normal 6 7 2 2 4" xfId="44918"/>
    <cellStyle name="Normal 6 7 2 3" xfId="15006"/>
    <cellStyle name="Normal 6 7 2 3 2" xfId="29999"/>
    <cellStyle name="Normal 6 7 2 3 2 2" xfId="59911"/>
    <cellStyle name="Normal 6 7 2 3 3" xfId="44920"/>
    <cellStyle name="Normal 6 7 2 4" xfId="22521"/>
    <cellStyle name="Normal 6 7 2 4 2" xfId="52433"/>
    <cellStyle name="Normal 6 7 2 5" xfId="44917"/>
    <cellStyle name="Normal 6 7 3" xfId="15007"/>
    <cellStyle name="Normal 6 7 3 2" xfId="15008"/>
    <cellStyle name="Normal 6 7 3 2 2" xfId="30001"/>
    <cellStyle name="Normal 6 7 3 2 2 2" xfId="59913"/>
    <cellStyle name="Normal 6 7 3 2 3" xfId="44922"/>
    <cellStyle name="Normal 6 7 3 3" xfId="22523"/>
    <cellStyle name="Normal 6 7 3 3 2" xfId="52435"/>
    <cellStyle name="Normal 6 7 3 4" xfId="44921"/>
    <cellStyle name="Normal 6 7 4" xfId="15009"/>
    <cellStyle name="Normal 6 7 4 2" xfId="29998"/>
    <cellStyle name="Normal 6 7 4 2 2" xfId="59910"/>
    <cellStyle name="Normal 6 7 4 3" xfId="44923"/>
    <cellStyle name="Normal 6 7 5" xfId="22520"/>
    <cellStyle name="Normal 6 7 5 2" xfId="52432"/>
    <cellStyle name="Normal 6 7 6" xfId="44916"/>
    <cellStyle name="Normal 6 8" xfId="15010"/>
    <cellStyle name="Normal 6 8 2" xfId="15011"/>
    <cellStyle name="Normal 6 8 2 2" xfId="15012"/>
    <cellStyle name="Normal 6 8 2 2 2" xfId="15013"/>
    <cellStyle name="Normal 6 8 2 2 2 2" xfId="30004"/>
    <cellStyle name="Normal 6 8 2 2 2 2 2" xfId="59916"/>
    <cellStyle name="Normal 6 8 2 2 2 3" xfId="44927"/>
    <cellStyle name="Normal 6 8 2 2 3" xfId="22526"/>
    <cellStyle name="Normal 6 8 2 2 3 2" xfId="52438"/>
    <cellStyle name="Normal 6 8 2 2 4" xfId="44926"/>
    <cellStyle name="Normal 6 8 2 3" xfId="15014"/>
    <cellStyle name="Normal 6 8 2 3 2" xfId="30003"/>
    <cellStyle name="Normal 6 8 2 3 2 2" xfId="59915"/>
    <cellStyle name="Normal 6 8 2 3 3" xfId="44928"/>
    <cellStyle name="Normal 6 8 2 4" xfId="22525"/>
    <cellStyle name="Normal 6 8 2 4 2" xfId="52437"/>
    <cellStyle name="Normal 6 8 2 5" xfId="44925"/>
    <cellStyle name="Normal 6 8 3" xfId="15015"/>
    <cellStyle name="Normal 6 8 3 2" xfId="15016"/>
    <cellStyle name="Normal 6 8 3 2 2" xfId="30005"/>
    <cellStyle name="Normal 6 8 3 2 2 2" xfId="59917"/>
    <cellStyle name="Normal 6 8 3 2 3" xfId="44930"/>
    <cellStyle name="Normal 6 8 3 3" xfId="22527"/>
    <cellStyle name="Normal 6 8 3 3 2" xfId="52439"/>
    <cellStyle name="Normal 6 8 3 4" xfId="44929"/>
    <cellStyle name="Normal 6 8 4" xfId="15017"/>
    <cellStyle name="Normal 6 8 4 2" xfId="30002"/>
    <cellStyle name="Normal 6 8 4 2 2" xfId="59914"/>
    <cellStyle name="Normal 6 8 4 3" xfId="44931"/>
    <cellStyle name="Normal 6 8 5" xfId="22524"/>
    <cellStyle name="Normal 6 8 5 2" xfId="52436"/>
    <cellStyle name="Normal 6 8 6" xfId="44924"/>
    <cellStyle name="Normal 6 9" xfId="15018"/>
    <cellStyle name="Normal 6 9 2" xfId="15019"/>
    <cellStyle name="Normal 6 9 2 2" xfId="15020"/>
    <cellStyle name="Normal 6 9 2 2 2" xfId="30007"/>
    <cellStyle name="Normal 6 9 2 2 2 2" xfId="59919"/>
    <cellStyle name="Normal 6 9 2 2 3" xfId="44934"/>
    <cellStyle name="Normal 6 9 2 3" xfId="22529"/>
    <cellStyle name="Normal 6 9 2 3 2" xfId="52441"/>
    <cellStyle name="Normal 6 9 2 4" xfId="44933"/>
    <cellStyle name="Normal 6 9 3" xfId="15021"/>
    <cellStyle name="Normal 6 9 3 2" xfId="30006"/>
    <cellStyle name="Normal 6 9 3 2 2" xfId="59918"/>
    <cellStyle name="Normal 6 9 3 3" xfId="44935"/>
    <cellStyle name="Normal 6 9 4" xfId="22528"/>
    <cellStyle name="Normal 6 9 4 2" xfId="52440"/>
    <cellStyle name="Normal 6 9 5" xfId="44932"/>
    <cellStyle name="Normal 7" xfId="339"/>
    <cellStyle name="Normal 7 2" xfId="15022"/>
    <cellStyle name="Normal 7 2 2" xfId="15023"/>
    <cellStyle name="Normal 7 2 2 2" xfId="15024"/>
    <cellStyle name="Normal 7 2 2 2 2" xfId="15025"/>
    <cellStyle name="Normal 7 2 2 2 2 2" xfId="30010"/>
    <cellStyle name="Normal 7 2 2 2 2 2 2" xfId="59922"/>
    <cellStyle name="Normal 7 2 2 2 2 3" xfId="44939"/>
    <cellStyle name="Normal 7 2 2 2 3" xfId="22532"/>
    <cellStyle name="Normal 7 2 2 2 3 2" xfId="52444"/>
    <cellStyle name="Normal 7 2 2 2 4" xfId="44938"/>
    <cellStyle name="Normal 7 2 2 3" xfId="15026"/>
    <cellStyle name="Normal 7 2 2 3 2" xfId="30009"/>
    <cellStyle name="Normal 7 2 2 3 2 2" xfId="59921"/>
    <cellStyle name="Normal 7 2 2 3 3" xfId="44940"/>
    <cellStyle name="Normal 7 2 2 4" xfId="22531"/>
    <cellStyle name="Normal 7 2 2 4 2" xfId="52443"/>
    <cellStyle name="Normal 7 2 2 5" xfId="44937"/>
    <cellStyle name="Normal 7 2 3" xfId="15027"/>
    <cellStyle name="Normal 7 2 3 2" xfId="15028"/>
    <cellStyle name="Normal 7 2 3 2 2" xfId="30011"/>
    <cellStyle name="Normal 7 2 3 2 2 2" xfId="59923"/>
    <cellStyle name="Normal 7 2 3 2 3" xfId="44942"/>
    <cellStyle name="Normal 7 2 3 3" xfId="22533"/>
    <cellStyle name="Normal 7 2 3 3 2" xfId="52445"/>
    <cellStyle name="Normal 7 2 3 4" xfId="44941"/>
    <cellStyle name="Normal 7 2 4" xfId="15029"/>
    <cellStyle name="Normal 7 2 4 2" xfId="30008"/>
    <cellStyle name="Normal 7 2 4 2 2" xfId="59920"/>
    <cellStyle name="Normal 7 2 4 3" xfId="44943"/>
    <cellStyle name="Normal 7 2 5" xfId="22530"/>
    <cellStyle name="Normal 7 2 5 2" xfId="52442"/>
    <cellStyle name="Normal 7 2 6" xfId="44936"/>
    <cellStyle name="Normal 7 3" xfId="15030"/>
    <cellStyle name="Normal 7 3 2" xfId="15031"/>
    <cellStyle name="Normal 7 3 2 2" xfId="15032"/>
    <cellStyle name="Normal 7 3 2 2 2" xfId="15033"/>
    <cellStyle name="Normal 7 3 2 2 2 2" xfId="30014"/>
    <cellStyle name="Normal 7 3 2 2 2 2 2" xfId="59926"/>
    <cellStyle name="Normal 7 3 2 2 2 3" xfId="44947"/>
    <cellStyle name="Normal 7 3 2 2 3" xfId="22536"/>
    <cellStyle name="Normal 7 3 2 2 3 2" xfId="52448"/>
    <cellStyle name="Normal 7 3 2 2 4" xfId="44946"/>
    <cellStyle name="Normal 7 3 2 3" xfId="15034"/>
    <cellStyle name="Normal 7 3 2 3 2" xfId="30013"/>
    <cellStyle name="Normal 7 3 2 3 2 2" xfId="59925"/>
    <cellStyle name="Normal 7 3 2 3 3" xfId="44948"/>
    <cellStyle name="Normal 7 3 2 4" xfId="22535"/>
    <cellStyle name="Normal 7 3 2 4 2" xfId="52447"/>
    <cellStyle name="Normal 7 3 2 5" xfId="44945"/>
    <cellStyle name="Normal 7 3 3" xfId="15035"/>
    <cellStyle name="Normal 7 3 3 2" xfId="15036"/>
    <cellStyle name="Normal 7 3 3 2 2" xfId="30015"/>
    <cellStyle name="Normal 7 3 3 2 2 2" xfId="59927"/>
    <cellStyle name="Normal 7 3 3 2 3" xfId="44950"/>
    <cellStyle name="Normal 7 3 3 3" xfId="22537"/>
    <cellStyle name="Normal 7 3 3 3 2" xfId="52449"/>
    <cellStyle name="Normal 7 3 3 4" xfId="44949"/>
    <cellStyle name="Normal 7 3 4" xfId="15037"/>
    <cellStyle name="Normal 7 3 4 2" xfId="30012"/>
    <cellStyle name="Normal 7 3 4 2 2" xfId="59924"/>
    <cellStyle name="Normal 7 3 4 3" xfId="44951"/>
    <cellStyle name="Normal 7 3 5" xfId="22534"/>
    <cellStyle name="Normal 7 3 5 2" xfId="52446"/>
    <cellStyle name="Normal 7 3 6" xfId="44944"/>
    <cellStyle name="Normal 7 4" xfId="15038"/>
    <cellStyle name="Normal 7 4 2" xfId="15039"/>
    <cellStyle name="Normal 7 4 2 2" xfId="15040"/>
    <cellStyle name="Normal 7 4 2 2 2" xfId="30017"/>
    <cellStyle name="Normal 7 4 2 2 2 2" xfId="59929"/>
    <cellStyle name="Normal 7 4 2 2 3" xfId="44954"/>
    <cellStyle name="Normal 7 4 2 3" xfId="22539"/>
    <cellStyle name="Normal 7 4 2 3 2" xfId="52451"/>
    <cellStyle name="Normal 7 4 2 4" xfId="44953"/>
    <cellStyle name="Normal 7 4 3" xfId="15041"/>
    <cellStyle name="Normal 7 4 3 2" xfId="30016"/>
    <cellStyle name="Normal 7 4 3 2 2" xfId="59928"/>
    <cellStyle name="Normal 7 4 3 3" xfId="44955"/>
    <cellStyle name="Normal 7 4 4" xfId="22538"/>
    <cellStyle name="Normal 7 4 4 2" xfId="52450"/>
    <cellStyle name="Normal 7 4 5" xfId="44952"/>
    <cellStyle name="Normal 7 5" xfId="15042"/>
    <cellStyle name="Normal 7 5 2" xfId="15043"/>
    <cellStyle name="Normal 7 5 2 2" xfId="30018"/>
    <cellStyle name="Normal 7 5 2 2 2" xfId="59930"/>
    <cellStyle name="Normal 7 5 2 3" xfId="44957"/>
    <cellStyle name="Normal 7 5 3" xfId="22540"/>
    <cellStyle name="Normal 7 5 3 2" xfId="52452"/>
    <cellStyle name="Normal 7 5 4" xfId="44956"/>
    <cellStyle name="Normal 7 6" xfId="15044"/>
    <cellStyle name="Normal 7 6 2" xfId="22803"/>
    <cellStyle name="Normal 7 6 2 2" xfId="52715"/>
    <cellStyle name="Normal 7 6 3" xfId="44958"/>
    <cellStyle name="Normal 7 7" xfId="15325"/>
    <cellStyle name="Normal 7 7 2" xfId="45237"/>
    <cellStyle name="Normal 7 8" xfId="30281"/>
    <cellStyle name="Normal 8" xfId="465"/>
    <cellStyle name="Normal 8 2" xfId="15045"/>
    <cellStyle name="Normal 8 2 2" xfId="15046"/>
    <cellStyle name="Normal 8 2 2 2" xfId="15047"/>
    <cellStyle name="Normal 8 2 2 2 2" xfId="15048"/>
    <cellStyle name="Normal 8 2 2 2 2 2" xfId="30021"/>
    <cellStyle name="Normal 8 2 2 2 2 2 2" xfId="59933"/>
    <cellStyle name="Normal 8 2 2 2 2 3" xfId="44962"/>
    <cellStyle name="Normal 8 2 2 2 3" xfId="22543"/>
    <cellStyle name="Normal 8 2 2 2 3 2" xfId="52455"/>
    <cellStyle name="Normal 8 2 2 2 4" xfId="44961"/>
    <cellStyle name="Normal 8 2 2 3" xfId="15049"/>
    <cellStyle name="Normal 8 2 2 3 2" xfId="30020"/>
    <cellStyle name="Normal 8 2 2 3 2 2" xfId="59932"/>
    <cellStyle name="Normal 8 2 2 3 3" xfId="44963"/>
    <cellStyle name="Normal 8 2 2 4" xfId="22542"/>
    <cellStyle name="Normal 8 2 2 4 2" xfId="52454"/>
    <cellStyle name="Normal 8 2 2 5" xfId="44960"/>
    <cellStyle name="Normal 8 2 3" xfId="15050"/>
    <cellStyle name="Normal 8 2 3 2" xfId="15051"/>
    <cellStyle name="Normal 8 2 3 2 2" xfId="30022"/>
    <cellStyle name="Normal 8 2 3 2 2 2" xfId="59934"/>
    <cellStyle name="Normal 8 2 3 2 3" xfId="44965"/>
    <cellStyle name="Normal 8 2 3 3" xfId="22544"/>
    <cellStyle name="Normal 8 2 3 3 2" xfId="52456"/>
    <cellStyle name="Normal 8 2 3 4" xfId="44964"/>
    <cellStyle name="Normal 8 2 4" xfId="15052"/>
    <cellStyle name="Normal 8 2 4 2" xfId="30019"/>
    <cellStyle name="Normal 8 2 4 2 2" xfId="59931"/>
    <cellStyle name="Normal 8 2 4 3" xfId="44966"/>
    <cellStyle name="Normal 8 2 5" xfId="22541"/>
    <cellStyle name="Normal 8 2 5 2" xfId="52453"/>
    <cellStyle name="Normal 8 2 6" xfId="44959"/>
    <cellStyle name="Normal 8 3" xfId="15053"/>
    <cellStyle name="Normal 8 3 2" xfId="15054"/>
    <cellStyle name="Normal 8 3 2 2" xfId="15055"/>
    <cellStyle name="Normal 8 3 2 2 2" xfId="30024"/>
    <cellStyle name="Normal 8 3 2 2 2 2" xfId="59936"/>
    <cellStyle name="Normal 8 3 2 2 3" xfId="44969"/>
    <cellStyle name="Normal 8 3 2 3" xfId="22546"/>
    <cellStyle name="Normal 8 3 2 3 2" xfId="52458"/>
    <cellStyle name="Normal 8 3 2 4" xfId="44968"/>
    <cellStyle name="Normal 8 3 3" xfId="15056"/>
    <cellStyle name="Normal 8 3 3 2" xfId="30023"/>
    <cellStyle name="Normal 8 3 3 2 2" xfId="59935"/>
    <cellStyle name="Normal 8 3 3 3" xfId="44970"/>
    <cellStyle name="Normal 8 3 4" xfId="22545"/>
    <cellStyle name="Normal 8 3 4 2" xfId="52457"/>
    <cellStyle name="Normal 8 3 5" xfId="44967"/>
    <cellStyle name="Normal 8 4" xfId="15057"/>
    <cellStyle name="Normal 8 4 2" xfId="15058"/>
    <cellStyle name="Normal 8 4 2 2" xfId="30025"/>
    <cellStyle name="Normal 8 4 2 2 2" xfId="59937"/>
    <cellStyle name="Normal 8 4 2 3" xfId="44972"/>
    <cellStyle name="Normal 8 4 3" xfId="22547"/>
    <cellStyle name="Normal 8 4 3 2" xfId="52459"/>
    <cellStyle name="Normal 8 4 4" xfId="44971"/>
    <cellStyle name="Normal 8 5" xfId="15059"/>
    <cellStyle name="Normal 8 5 2" xfId="22928"/>
    <cellStyle name="Normal 8 5 2 2" xfId="52840"/>
    <cellStyle name="Normal 8 5 3" xfId="44973"/>
    <cellStyle name="Normal 8 6" xfId="15450"/>
    <cellStyle name="Normal 8 6 2" xfId="45362"/>
    <cellStyle name="Normal 8 7" xfId="30406"/>
    <cellStyle name="Normal 9" xfId="590"/>
    <cellStyle name="Normal 9 2" xfId="15060"/>
    <cellStyle name="Normal 9 2 2" xfId="15061"/>
    <cellStyle name="Normal 9 2 2 2" xfId="15062"/>
    <cellStyle name="Normal 9 2 2 2 2" xfId="15063"/>
    <cellStyle name="Normal 9 2 2 2 2 2" xfId="30028"/>
    <cellStyle name="Normal 9 2 2 2 2 2 2" xfId="59940"/>
    <cellStyle name="Normal 9 2 2 2 2 3" xfId="44977"/>
    <cellStyle name="Normal 9 2 2 2 3" xfId="22550"/>
    <cellStyle name="Normal 9 2 2 2 3 2" xfId="52462"/>
    <cellStyle name="Normal 9 2 2 2 4" xfId="44976"/>
    <cellStyle name="Normal 9 2 2 3" xfId="15064"/>
    <cellStyle name="Normal 9 2 2 3 2" xfId="30027"/>
    <cellStyle name="Normal 9 2 2 3 2 2" xfId="59939"/>
    <cellStyle name="Normal 9 2 2 3 3" xfId="44978"/>
    <cellStyle name="Normal 9 2 2 4" xfId="22549"/>
    <cellStyle name="Normal 9 2 2 4 2" xfId="52461"/>
    <cellStyle name="Normal 9 2 2 5" xfId="44975"/>
    <cellStyle name="Normal 9 2 3" xfId="15065"/>
    <cellStyle name="Normal 9 2 3 2" xfId="15066"/>
    <cellStyle name="Normal 9 2 3 2 2" xfId="30029"/>
    <cellStyle name="Normal 9 2 3 2 2 2" xfId="59941"/>
    <cellStyle name="Normal 9 2 3 2 3" xfId="44980"/>
    <cellStyle name="Normal 9 2 3 3" xfId="22551"/>
    <cellStyle name="Normal 9 2 3 3 2" xfId="52463"/>
    <cellStyle name="Normal 9 2 3 4" xfId="44979"/>
    <cellStyle name="Normal 9 2 4" xfId="15067"/>
    <cellStyle name="Normal 9 2 4 2" xfId="30026"/>
    <cellStyle name="Normal 9 2 4 2 2" xfId="59938"/>
    <cellStyle name="Normal 9 2 4 3" xfId="44981"/>
    <cellStyle name="Normal 9 2 5" xfId="22548"/>
    <cellStyle name="Normal 9 2 5 2" xfId="52460"/>
    <cellStyle name="Normal 9 2 6" xfId="44974"/>
    <cellStyle name="Normal 9 3" xfId="15068"/>
    <cellStyle name="Normal 9 3 2" xfId="15069"/>
    <cellStyle name="Normal 9 3 2 2" xfId="15070"/>
    <cellStyle name="Normal 9 3 2 2 2" xfId="30031"/>
    <cellStyle name="Normal 9 3 2 2 2 2" xfId="59943"/>
    <cellStyle name="Normal 9 3 2 2 3" xfId="44984"/>
    <cellStyle name="Normal 9 3 2 3" xfId="22553"/>
    <cellStyle name="Normal 9 3 2 3 2" xfId="52465"/>
    <cellStyle name="Normal 9 3 2 4" xfId="44983"/>
    <cellStyle name="Normal 9 3 3" xfId="15071"/>
    <cellStyle name="Normal 9 3 3 2" xfId="30030"/>
    <cellStyle name="Normal 9 3 3 2 2" xfId="59942"/>
    <cellStyle name="Normal 9 3 3 3" xfId="44985"/>
    <cellStyle name="Normal 9 3 4" xfId="22552"/>
    <cellStyle name="Normal 9 3 4 2" xfId="52464"/>
    <cellStyle name="Normal 9 3 5" xfId="44982"/>
    <cellStyle name="Normal 9 4" xfId="15072"/>
    <cellStyle name="Normal 9 4 2" xfId="15073"/>
    <cellStyle name="Normal 9 4 2 2" xfId="30032"/>
    <cellStyle name="Normal 9 4 2 2 2" xfId="59944"/>
    <cellStyle name="Normal 9 4 2 3" xfId="44987"/>
    <cellStyle name="Normal 9 4 3" xfId="22554"/>
    <cellStyle name="Normal 9 4 3 2" xfId="52466"/>
    <cellStyle name="Normal 9 4 4" xfId="44986"/>
    <cellStyle name="Normal 9 5" xfId="15074"/>
    <cellStyle name="Normal 9 5 2" xfId="23053"/>
    <cellStyle name="Normal 9 5 2 2" xfId="52965"/>
    <cellStyle name="Normal 9 5 3" xfId="44988"/>
    <cellStyle name="Normal 9 6" xfId="15575"/>
    <cellStyle name="Normal 9 6 2" xfId="45487"/>
    <cellStyle name="Normal 9 7" xfId="30531"/>
    <cellStyle name="Percent" xfId="4" builtinId="5"/>
    <cellStyle name="Percent 2" xfId="18"/>
    <cellStyle name="Percent 3" xfId="15075"/>
    <cellStyle name="Percent 4" xfId="15076"/>
  </cellStyles>
  <dxfs count="12555">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8" tint="0.59996337778862885"/>
        </patternFill>
      </fill>
    </dxf>
  </dxfs>
  <tableStyles count="0" defaultTableStyle="TableStyleMedium9" defaultPivotStyle="PivotStyleLight16"/>
  <colors>
    <mruColors>
      <color rgb="FFFFDA89"/>
      <color rgb="FF01FF74"/>
      <color rgb="FF6ABAD0"/>
      <color rgb="FFC04F4C"/>
      <color rgb="FFFFB511"/>
      <color rgb="FFA5A5A5"/>
      <color rgb="FF9AD6AD"/>
      <color rgb="FFE5E3D3"/>
      <color rgb="FFDDDBC5"/>
      <color rgb="FFF1F0E7"/>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ERDC-CERL\COBieCalculator\01%20DELIVERABLES\COBie2Calculator\01%20TECHNICAL%20REPORTS\COBie%20Calculator\Case%20Study;%20Transit%20Station\SS_KFA_COBie%20Calculator%20-%20Current%20Hybrid%20Transit%20VS%20Expected%20Transit%201219201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TransitHybridDeltas"/>
      <sheetName val="Intro"/>
      <sheetName val="Summary"/>
      <sheetName val="Summary of Savings by Category"/>
      <sheetName val="CurrentAssumptions"/>
      <sheetName val="ExpectedAssumptions"/>
      <sheetName val="010_Facility_Criteria"/>
      <sheetName val="020_Discipline_Specifications"/>
      <sheetName val="030_Feasibility_Study"/>
      <sheetName val="040_Project_Definition"/>
      <sheetName val="050_Space_Program"/>
      <sheetName val="060_Product_Program"/>
      <sheetName val="070_Request_For_Proposal"/>
      <sheetName val="080_Design_Early"/>
      <sheetName val="090_Design_Schematic"/>
      <sheetName val="100_Design_Coordinated_PTT_PTC"/>
      <sheetName val="110_Design_Final"/>
      <sheetName val="120_Request_For_Proposal"/>
      <sheetName val="130_Inquiry_Issue"/>
      <sheetName val="01_Facility_Criteria"/>
      <sheetName val="02_Dicipline_Specs"/>
      <sheetName val="09_Design_Issue"/>
      <sheetName val="12_Bid_Issue"/>
      <sheetName val="140_Pre-Construction_Plan"/>
      <sheetName val="150_Inquiry_Issue_(RFI)"/>
      <sheetName val="160_Product_Type_Selection"/>
      <sheetName val="170_System_Layout"/>
      <sheetName val="180_Submittal_Package"/>
      <sheetName val="190_Submittal_Issue"/>
      <sheetName val="200_Purchase_Order"/>
      <sheetName val="210_Product_Installation"/>
      <sheetName val="220_Start-Up"/>
      <sheetName val="230_Product_Inspection"/>
      <sheetName val="17_Construction_Issue"/>
      <sheetName val="240_Punchlist_Issue"/>
      <sheetName val="250_Turnover_Package"/>
      <sheetName val="22_Space_Condition"/>
      <sheetName val="23_Product_Parts_Replacement"/>
      <sheetName val="24_Remodel"/>
      <sheetName val="25_Expand"/>
      <sheetName val="26_Demolosh"/>
      <sheetName val="ProductCount"/>
      <sheetName val="TransitHybridvsExpectedDeltas"/>
    </sheetNames>
    <sheetDataSet>
      <sheetData sheetId="0" refreshError="1"/>
      <sheetData sheetId="1" refreshError="1"/>
      <sheetData sheetId="2" refreshError="1"/>
      <sheetData sheetId="3" refreshError="1"/>
      <sheetData sheetId="4">
        <row r="5">
          <cell r="A5" t="str">
            <v>Avg. Number of Pages in Facility Criteria</v>
          </cell>
          <cell r="B5">
            <v>20</v>
          </cell>
        </row>
        <row r="6">
          <cell r="A6" t="str">
            <v xml:space="preserve">Avg. Number of Pages in Discipline Specification </v>
          </cell>
          <cell r="B6">
            <v>549</v>
          </cell>
        </row>
        <row r="7">
          <cell r="A7" t="str">
            <v xml:space="preserve">Avg. Number of Pages in Project Definition </v>
          </cell>
          <cell r="B7">
            <v>20</v>
          </cell>
        </row>
        <row r="8">
          <cell r="A8" t="str">
            <v>Avg. Number of Pages in Front Matter</v>
          </cell>
          <cell r="B8">
            <v>0</v>
          </cell>
        </row>
        <row r="10">
          <cell r="A10" t="str">
            <v>Avg. Number of Equipment (product) Types (Types / project)</v>
          </cell>
          <cell r="B10">
            <v>85</v>
          </cell>
        </row>
        <row r="11">
          <cell r="A11" t="str">
            <v>Avg. Count Tagged Components (components / project)</v>
          </cell>
          <cell r="B11">
            <v>534</v>
          </cell>
        </row>
        <row r="12">
          <cell r="A12" t="str">
            <v>Avg. Number of Space Types per Building</v>
          </cell>
          <cell r="B12">
            <v>27</v>
          </cell>
        </row>
        <row r="13">
          <cell r="A13" t="str">
            <v>Avg. Time to Log (hours / transmittal)</v>
          </cell>
          <cell r="B13">
            <v>0.25</v>
          </cell>
        </row>
        <row r="14">
          <cell r="A14" t="str">
            <v>Avg. Time to Log Transmittals - Automated (hours / transmittal)</v>
          </cell>
          <cell r="B14">
            <v>0</v>
          </cell>
        </row>
        <row r="16">
          <cell r="A16" t="str">
            <v xml:space="preserve">Avg. Number of Options </v>
          </cell>
          <cell r="B16">
            <v>3</v>
          </cell>
        </row>
        <row r="17">
          <cell r="A17" t="str">
            <v>Avg. Pre-Design Submittal Sets Reqd. (sets / submittal)</v>
          </cell>
          <cell r="B17">
            <v>2</v>
          </cell>
        </row>
        <row r="18">
          <cell r="A18" t="str">
            <v xml:space="preserve">Avg. Number of Sheets per Option </v>
          </cell>
          <cell r="B18">
            <v>8</v>
          </cell>
        </row>
        <row r="19">
          <cell r="A19" t="str">
            <v>Avg. Number of Letter-Sized Pages in Design Narrative per Option</v>
          </cell>
          <cell r="B19">
            <v>0</v>
          </cell>
        </row>
        <row r="20">
          <cell r="A20" t="str">
            <v xml:space="preserve">Avg. Number of Pages in Space Program </v>
          </cell>
          <cell r="B20">
            <v>10</v>
          </cell>
        </row>
        <row r="21">
          <cell r="A21" t="str">
            <v xml:space="preserve">Avg. Number of Pages in Product Program </v>
          </cell>
          <cell r="B21">
            <v>28</v>
          </cell>
        </row>
        <row r="24">
          <cell r="A24" t="str">
            <v>Number of Design Submittal Sets Reqd. (sets / submittal)</v>
          </cell>
          <cell r="B24">
            <v>3</v>
          </cell>
        </row>
        <row r="25">
          <cell r="A25" t="str">
            <v>Avg. Number of Sheets in Design Early Drawings</v>
          </cell>
          <cell r="B25">
            <v>132</v>
          </cell>
        </row>
        <row r="26">
          <cell r="A26" t="str">
            <v>Avg. Number of Letter-Sized Pages in Design Early Narrative</v>
          </cell>
          <cell r="B26">
            <v>6</v>
          </cell>
        </row>
        <row r="27">
          <cell r="A27" t="str">
            <v>Avg. Number of Sheets in Design Schematic Drawings</v>
          </cell>
          <cell r="B27">
            <v>480</v>
          </cell>
        </row>
        <row r="28">
          <cell r="A28" t="str">
            <v>Avg. Number of Letter Sized Pages in Design Schematic Narrative</v>
          </cell>
          <cell r="B28">
            <v>0</v>
          </cell>
        </row>
        <row r="29">
          <cell r="A29" t="str">
            <v>Avg. Number of Letter Sized Pages in a Design Schematic Specification</v>
          </cell>
          <cell r="B29">
            <v>9</v>
          </cell>
        </row>
        <row r="30">
          <cell r="A30" t="str">
            <v>Avg. Number of Sheets in Design Coordinated Drawings</v>
          </cell>
          <cell r="B30">
            <v>626</v>
          </cell>
        </row>
        <row r="31">
          <cell r="A31" t="str">
            <v>Avg. Number of Letter Sized Pages in a Design Coordinated Narrative</v>
          </cell>
          <cell r="B31">
            <v>0</v>
          </cell>
        </row>
        <row r="32">
          <cell r="A32" t="str">
            <v>Avg. Number of Letter Sized Pages in a Design Coordinated Specification</v>
          </cell>
          <cell r="B32">
            <v>9</v>
          </cell>
        </row>
        <row r="33">
          <cell r="A33" t="str">
            <v>Avg. Number of Sheets in Design Final Drawings</v>
          </cell>
          <cell r="B33">
            <v>899</v>
          </cell>
        </row>
        <row r="34">
          <cell r="A34" t="str">
            <v>Avg. Number of Letter Sized 'Pages in Design Final Narrative</v>
          </cell>
          <cell r="B34">
            <v>0</v>
          </cell>
        </row>
        <row r="35">
          <cell r="A35" t="str">
            <v>Avg. Number of Letter Sized Pages in Design Final Specification</v>
          </cell>
          <cell r="B35">
            <v>0</v>
          </cell>
        </row>
        <row r="38">
          <cell r="A38" t="str">
            <v>Avg QTO Time for Equipment Components (hours / plan drawing)</v>
          </cell>
          <cell r="B38">
            <v>8.3333333333333329E-2</v>
          </cell>
        </row>
        <row r="39">
          <cell r="A39" t="str">
            <v>Avg QTO Time for Spaces in building (hours / plan drawing)</v>
          </cell>
          <cell r="B39">
            <v>0.16666666666666666</v>
          </cell>
        </row>
        <row r="42">
          <cell r="A42" t="str">
            <v>Number of Submittal Sets Reqd. (sets / submittal)</v>
          </cell>
          <cell r="B42">
            <v>3</v>
          </cell>
        </row>
        <row r="43">
          <cell r="A43" t="str">
            <v>Avg. Number of Submittal Items in a Submittal Package for each Equipment (product) Type (submittal items/submittal package)</v>
          </cell>
          <cell r="B43">
            <v>3</v>
          </cell>
        </row>
        <row r="44">
          <cell r="A44" t="str">
            <v>Avg. Number of Submittal Pages in a Submittal Item  (pages/submittal item)</v>
          </cell>
          <cell r="B44">
            <v>18</v>
          </cell>
        </row>
        <row r="45">
          <cell r="A45" t="str">
            <v>Avg. Number of Submittal Sheets in a Submittal Item (sheets/submittal item)</v>
          </cell>
          <cell r="B45">
            <v>2</v>
          </cell>
        </row>
        <row r="49">
          <cell r="A49" t="str">
            <v>Owner Administrative Rate ($ / hour)</v>
          </cell>
          <cell r="B49">
            <v>23.71</v>
          </cell>
        </row>
        <row r="50">
          <cell r="A50" t="str">
            <v>Owners Rep. Rate ($ / hour)</v>
          </cell>
          <cell r="B50">
            <v>62.2</v>
          </cell>
        </row>
        <row r="51">
          <cell r="A51" t="str">
            <v>Owners Rep. Administrative Rate ($ / hour)</v>
          </cell>
          <cell r="B51">
            <v>16.88</v>
          </cell>
        </row>
        <row r="52">
          <cell r="A52" t="str">
            <v>Planner Rate ($ / hour)</v>
          </cell>
          <cell r="B52">
            <v>37.840000000000003</v>
          </cell>
        </row>
        <row r="53">
          <cell r="A53" t="str">
            <v>Planner Administrative Rate ($ / hour)</v>
          </cell>
          <cell r="B53">
            <v>16.82</v>
          </cell>
        </row>
        <row r="54">
          <cell r="A54" t="str">
            <v>Licensed Professional Architect Rate ($ / hour)</v>
          </cell>
          <cell r="B54">
            <v>109.989</v>
          </cell>
        </row>
        <row r="55">
          <cell r="A55" t="str">
            <v>Specifier</v>
          </cell>
          <cell r="B55">
            <v>109.99</v>
          </cell>
        </row>
        <row r="56">
          <cell r="A56" t="str">
            <v>Architect Drafter Rate ($ / hour)</v>
          </cell>
          <cell r="B56">
            <v>70.703325000000007</v>
          </cell>
        </row>
        <row r="57">
          <cell r="B57">
            <v>45.955799999999996</v>
          </cell>
        </row>
        <row r="58">
          <cell r="A58" t="str">
            <v>Construction Project Manager Rate ($ / hour)</v>
          </cell>
          <cell r="B58">
            <v>125.8125</v>
          </cell>
        </row>
        <row r="59">
          <cell r="A59" t="str">
            <v>Assistant (Construction) Project Manager Rate ($ / hour)</v>
          </cell>
          <cell r="B59">
            <v>70.52600000000001</v>
          </cell>
        </row>
        <row r="60">
          <cell r="A60" t="str">
            <v>Contractor Administrative Rate ($ / hour)</v>
          </cell>
          <cell r="B60">
            <v>44.188000000000002</v>
          </cell>
        </row>
        <row r="64">
          <cell r="A64" t="str">
            <v>Avg. Per Page Copy Cost ($ / page)</v>
          </cell>
          <cell r="B64">
            <v>0.15</v>
          </cell>
        </row>
        <row r="65">
          <cell r="A65" t="str">
            <v>Avg. Per Sheet Copy Cost ($ / sheet)</v>
          </cell>
          <cell r="B65">
            <v>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4.bin"/><Relationship Id="rId2" Type="http://schemas.openxmlformats.org/officeDocument/2006/relationships/printerSettings" Target="../printerSettings/printerSettings33.bin"/><Relationship Id="rId1" Type="http://schemas.openxmlformats.org/officeDocument/2006/relationships/printerSettings" Target="../printerSettings/printerSettings32.bin"/><Relationship Id="rId5" Type="http://schemas.openxmlformats.org/officeDocument/2006/relationships/printerSettings" Target="../printerSettings/printerSettings36.bin"/><Relationship Id="rId4" Type="http://schemas.openxmlformats.org/officeDocument/2006/relationships/printerSettings" Target="../printerSettings/printerSettings35.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5" Type="http://schemas.openxmlformats.org/officeDocument/2006/relationships/printerSettings" Target="../printerSettings/printerSettings41.bin"/><Relationship Id="rId4" Type="http://schemas.openxmlformats.org/officeDocument/2006/relationships/printerSettings" Target="../printerSettings/printerSettings40.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9.bin"/><Relationship Id="rId7" Type="http://schemas.openxmlformats.org/officeDocument/2006/relationships/comments" Target="../comments1.xml"/><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vmlDrawing" Target="../drawings/vmlDrawing1.v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4.bin"/><Relationship Id="rId7" Type="http://schemas.openxmlformats.org/officeDocument/2006/relationships/comments" Target="../comments2.xml"/><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6" Type="http://schemas.openxmlformats.org/officeDocument/2006/relationships/vmlDrawing" Target="../drawings/vmlDrawing2.vml"/><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comments" Target="../comments3.xml"/><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3.vml"/><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64.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5" Type="http://schemas.openxmlformats.org/officeDocument/2006/relationships/printerSettings" Target="../printerSettings/printerSettings66.bin"/><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80.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2.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printerSettings" Target="../printerSettings/printerSettings103.bin"/><Relationship Id="rId1" Type="http://schemas.openxmlformats.org/officeDocument/2006/relationships/printerSettings" Target="../printerSettings/printerSettings102.bin"/><Relationship Id="rId5" Type="http://schemas.openxmlformats.org/officeDocument/2006/relationships/printerSettings" Target="../printerSettings/printerSettings106.bin"/><Relationship Id="rId4" Type="http://schemas.openxmlformats.org/officeDocument/2006/relationships/printerSettings" Target="../printerSettings/printerSettings10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printerSettings" Target="../printerSettings/printerSettings6.bin"/><Relationship Id="rId4"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10.bin"/><Relationship Id="rId2" Type="http://schemas.openxmlformats.org/officeDocument/2006/relationships/printerSettings" Target="../printerSettings/printerSettings109.bin"/><Relationship Id="rId1" Type="http://schemas.openxmlformats.org/officeDocument/2006/relationships/printerSettings" Target="../printerSettings/printerSettings108.bin"/><Relationship Id="rId5" Type="http://schemas.openxmlformats.org/officeDocument/2006/relationships/printerSettings" Target="../printerSettings/printerSettings112.bin"/><Relationship Id="rId4" Type="http://schemas.openxmlformats.org/officeDocument/2006/relationships/printerSettings" Target="../printerSettings/printerSettings11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5" Type="http://schemas.openxmlformats.org/officeDocument/2006/relationships/printerSettings" Target="../printerSettings/printerSettings18.bin"/><Relationship Id="rId4" Type="http://schemas.openxmlformats.org/officeDocument/2006/relationships/printerSettings" Target="../printerSettings/printerSettings1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printerSettings" Target="../printerSettings/printerSettings23.bin"/><Relationship Id="rId4"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dimension ref="A2:X106"/>
  <sheetViews>
    <sheetView zoomScale="90" zoomScaleNormal="90" workbookViewId="0">
      <pane xSplit="1" ySplit="4" topLeftCell="B59" activePane="bottomRight" state="frozen"/>
      <selection pane="topRight" activeCell="B1" sqref="B1"/>
      <selection pane="bottomLeft" activeCell="A5" sqref="A5"/>
      <selection pane="bottomRight" activeCell="C3" sqref="C3:S3"/>
    </sheetView>
  </sheetViews>
  <sheetFormatPr defaultRowHeight="12.75"/>
  <cols>
    <col min="1" max="1" width="2" style="1038" customWidth="1"/>
    <col min="2" max="2" width="19.28515625" bestFit="1" customWidth="1"/>
    <col min="3" max="3" width="13" style="1036" customWidth="1"/>
    <col min="4" max="4" width="10" style="1036" customWidth="1"/>
    <col min="5" max="5" width="11" hidden="1" customWidth="1"/>
    <col min="6" max="6" width="11.7109375" customWidth="1"/>
    <col min="7" max="7" width="9.5703125" customWidth="1"/>
    <col min="8" max="8" width="11.42578125" customWidth="1"/>
    <col min="9" max="9" width="10.140625" style="1043" customWidth="1"/>
    <col min="10" max="10" width="12.7109375" style="1045" hidden="1" customWidth="1"/>
    <col min="11" max="11" width="10.5703125" customWidth="1"/>
    <col min="12" max="12" width="10.5703125" style="1036" hidden="1" customWidth="1"/>
    <col min="13" max="13" width="10.28515625" hidden="1" customWidth="1"/>
    <col min="14" max="14" width="10.85546875" customWidth="1"/>
    <col min="15" max="15" width="14.85546875" style="1036" hidden="1" customWidth="1"/>
    <col min="16" max="16" width="10" customWidth="1"/>
    <col min="17" max="17" width="9.85546875" customWidth="1"/>
    <col min="18" max="18" width="9.5703125" customWidth="1"/>
    <col min="19" max="19" width="11.42578125" hidden="1" customWidth="1"/>
  </cols>
  <sheetData>
    <row r="2" spans="1:20">
      <c r="B2" s="1044" t="s">
        <v>1347</v>
      </c>
      <c r="C2" s="1042"/>
      <c r="D2" s="1042"/>
    </row>
    <row r="3" spans="1:20">
      <c r="B3" s="1162" t="s">
        <v>1341</v>
      </c>
      <c r="C3" s="1164" t="s">
        <v>1332</v>
      </c>
      <c r="D3" s="1165"/>
      <c r="E3" s="1165"/>
      <c r="F3" s="1165"/>
      <c r="G3" s="1165"/>
      <c r="H3" s="1165"/>
      <c r="I3" s="1165"/>
      <c r="J3" s="1165"/>
      <c r="K3" s="1165"/>
      <c r="L3" s="1165"/>
      <c r="M3" s="1165"/>
      <c r="N3" s="1165"/>
      <c r="O3" s="1165"/>
      <c r="P3" s="1165"/>
      <c r="Q3" s="1165"/>
      <c r="R3" s="1165"/>
      <c r="S3" s="1165"/>
      <c r="T3" s="1051"/>
    </row>
    <row r="4" spans="1:20" ht="27.75" customHeight="1">
      <c r="B4" s="1163"/>
      <c r="C4" s="1049" t="s">
        <v>1335</v>
      </c>
      <c r="D4" s="1049" t="s">
        <v>1319</v>
      </c>
      <c r="E4" s="1058" t="s">
        <v>1317</v>
      </c>
      <c r="F4" s="1049" t="s">
        <v>1325</v>
      </c>
      <c r="G4" s="1049" t="s">
        <v>1318</v>
      </c>
      <c r="H4" s="1049" t="s">
        <v>1320</v>
      </c>
      <c r="I4" s="1049" t="s">
        <v>1333</v>
      </c>
      <c r="J4" s="1049" t="s">
        <v>1355</v>
      </c>
      <c r="K4" s="1049" t="s">
        <v>1321</v>
      </c>
      <c r="L4" s="1049" t="s">
        <v>1356</v>
      </c>
      <c r="M4" s="1049" t="s">
        <v>1322</v>
      </c>
      <c r="N4" s="1049" t="s">
        <v>1328</v>
      </c>
      <c r="O4" s="1057" t="s">
        <v>1344</v>
      </c>
      <c r="P4" s="1057" t="s">
        <v>1323</v>
      </c>
      <c r="Q4" s="1049" t="s">
        <v>1324</v>
      </c>
      <c r="R4" s="1049" t="s">
        <v>1326</v>
      </c>
      <c r="S4" s="1049" t="s">
        <v>1327</v>
      </c>
      <c r="T4" s="1050" t="s">
        <v>1354</v>
      </c>
    </row>
    <row r="5" spans="1:20" s="1036" customFormat="1">
      <c r="A5" s="1166" t="s">
        <v>1346</v>
      </c>
      <c r="B5" s="633" t="s">
        <v>1334</v>
      </c>
      <c r="C5" s="1043"/>
      <c r="D5" s="1043"/>
      <c r="E5" s="1043"/>
      <c r="F5" s="1043"/>
      <c r="G5" s="1043"/>
      <c r="H5" s="1043"/>
      <c r="I5" s="1043"/>
      <c r="J5" s="1045"/>
      <c r="K5" s="1043"/>
      <c r="L5" s="1045"/>
      <c r="M5" s="1043"/>
      <c r="N5" s="1043"/>
      <c r="O5" s="1043"/>
      <c r="P5" s="1043"/>
      <c r="Q5" s="1043"/>
    </row>
    <row r="6" spans="1:20" s="1036" customFormat="1">
      <c r="A6" s="1166"/>
      <c r="B6" s="449" t="s">
        <v>1337</v>
      </c>
      <c r="C6" s="1043"/>
      <c r="D6" s="1043"/>
      <c r="E6" s="1043" t="s">
        <v>1336</v>
      </c>
      <c r="F6" s="1043"/>
      <c r="G6" s="1043"/>
      <c r="H6" s="1043"/>
      <c r="I6" s="1043"/>
      <c r="J6" s="1045"/>
      <c r="K6" s="1043"/>
      <c r="L6" s="1045" t="s">
        <v>1336</v>
      </c>
      <c r="M6" s="1043"/>
      <c r="N6" s="1043"/>
      <c r="O6" s="1043"/>
      <c r="P6" s="1043"/>
      <c r="Q6" s="1043"/>
    </row>
    <row r="7" spans="1:20" s="1036" customFormat="1">
      <c r="A7" s="1038"/>
      <c r="B7" s="449" t="s">
        <v>1345</v>
      </c>
      <c r="C7" s="1043"/>
      <c r="D7" s="1043"/>
      <c r="E7" s="1043"/>
      <c r="F7" s="1043"/>
      <c r="G7" s="1043"/>
      <c r="H7" s="1043"/>
      <c r="I7" s="1043"/>
      <c r="J7" s="1045"/>
      <c r="K7" s="1043"/>
      <c r="L7" s="1045"/>
      <c r="M7" s="1043"/>
      <c r="N7" s="1043"/>
      <c r="O7" s="1043"/>
      <c r="P7" s="1043" t="s">
        <v>1336</v>
      </c>
      <c r="Q7" s="1043"/>
    </row>
    <row r="8" spans="1:20" s="1036" customFormat="1">
      <c r="A8" s="1038"/>
      <c r="B8" s="1036" t="s">
        <v>1315</v>
      </c>
      <c r="C8" s="1167" t="s">
        <v>1336</v>
      </c>
      <c r="D8" s="1043" t="s">
        <v>1336</v>
      </c>
      <c r="E8" s="1043" t="s">
        <v>1336</v>
      </c>
      <c r="F8" s="1043"/>
      <c r="G8" s="1043"/>
      <c r="H8" s="1043"/>
      <c r="I8" s="1043"/>
      <c r="J8" s="1045"/>
      <c r="K8" s="1043"/>
      <c r="L8" s="1045" t="s">
        <v>1336</v>
      </c>
      <c r="M8" s="1043"/>
      <c r="N8" s="1043"/>
      <c r="O8" s="1043"/>
      <c r="P8" s="1043"/>
      <c r="Q8" s="1043"/>
    </row>
    <row r="9" spans="1:20" s="1036" customFormat="1">
      <c r="A9" s="1038"/>
      <c r="B9" s="1036" t="s">
        <v>1316</v>
      </c>
      <c r="C9" s="1167"/>
      <c r="D9" s="1043" t="s">
        <v>1336</v>
      </c>
      <c r="E9" s="1043" t="s">
        <v>1336</v>
      </c>
      <c r="F9" s="1043"/>
      <c r="G9" s="1043"/>
      <c r="H9" s="1043"/>
      <c r="I9" s="1043"/>
      <c r="J9" s="1045"/>
      <c r="K9" s="1043"/>
      <c r="L9" s="1045" t="s">
        <v>1336</v>
      </c>
      <c r="M9" s="1043"/>
      <c r="N9" s="1043"/>
      <c r="O9" s="1043"/>
      <c r="P9" s="1043"/>
      <c r="Q9" s="1043"/>
    </row>
    <row r="10" spans="1:20" s="1036" customFormat="1">
      <c r="A10" s="1038"/>
      <c r="B10" s="1036" t="s">
        <v>1330</v>
      </c>
      <c r="C10" s="1043"/>
      <c r="D10" s="1043"/>
      <c r="E10" s="1043"/>
      <c r="F10" s="1043"/>
      <c r="G10" s="1043"/>
      <c r="H10" s="1043"/>
      <c r="I10" s="1043"/>
      <c r="J10" s="1045"/>
      <c r="K10" s="1043" t="s">
        <v>1336</v>
      </c>
      <c r="L10" s="1045"/>
      <c r="M10" s="1043"/>
      <c r="N10" s="1043"/>
      <c r="O10" s="1043"/>
      <c r="P10" s="1043"/>
      <c r="Q10" s="1043"/>
    </row>
    <row r="11" spans="1:20" s="1036" customFormat="1">
      <c r="A11" s="1038"/>
      <c r="B11" s="1036" t="s">
        <v>1331</v>
      </c>
      <c r="C11" s="1043"/>
      <c r="D11" s="1043"/>
      <c r="E11" s="1043"/>
      <c r="F11" s="1043"/>
      <c r="G11" s="1043"/>
      <c r="H11" s="1043"/>
      <c r="I11" s="1043"/>
      <c r="J11" s="1045"/>
      <c r="K11" s="1043"/>
      <c r="L11" s="1045"/>
      <c r="M11" s="1043"/>
      <c r="N11" s="1043"/>
      <c r="O11" s="1043"/>
      <c r="P11" s="1043"/>
      <c r="Q11" s="1043" t="s">
        <v>1336</v>
      </c>
    </row>
    <row r="12" spans="1:20" s="1036" customFormat="1">
      <c r="A12" s="1038"/>
      <c r="B12" s="1046"/>
      <c r="C12" s="1047"/>
      <c r="D12" s="1043"/>
      <c r="E12" s="1043"/>
      <c r="F12" s="1043"/>
      <c r="G12" s="1043"/>
      <c r="H12" s="1043"/>
      <c r="I12" s="1043"/>
      <c r="J12" s="1045"/>
      <c r="K12" s="1043"/>
      <c r="L12" s="1045"/>
      <c r="M12" s="1043"/>
      <c r="N12" s="1043"/>
      <c r="O12" s="1043"/>
      <c r="P12" s="1043"/>
      <c r="Q12" s="1043"/>
    </row>
    <row r="13" spans="1:20">
      <c r="B13" s="633" t="s">
        <v>1329</v>
      </c>
      <c r="C13" s="1043"/>
      <c r="D13" s="1043"/>
      <c r="E13" s="1043"/>
      <c r="F13" s="1043"/>
      <c r="G13" s="1043"/>
      <c r="H13" s="1043"/>
      <c r="K13" s="1043"/>
      <c r="L13" s="1045"/>
      <c r="M13" s="1043"/>
      <c r="N13" s="1043"/>
      <c r="O13" s="1043"/>
      <c r="P13" s="1043"/>
      <c r="Q13" s="1043"/>
    </row>
    <row r="14" spans="1:20">
      <c r="B14" s="1036" t="s">
        <v>1315</v>
      </c>
      <c r="C14" s="1043"/>
      <c r="D14" s="1043" t="s">
        <v>1336</v>
      </c>
      <c r="E14" s="1043" t="s">
        <v>1336</v>
      </c>
      <c r="F14" s="1043" t="s">
        <v>1336</v>
      </c>
      <c r="G14" s="1043" t="s">
        <v>1336</v>
      </c>
      <c r="H14" s="1043" t="s">
        <v>1336</v>
      </c>
      <c r="I14" s="1043" t="s">
        <v>1336</v>
      </c>
      <c r="J14" s="1045" t="s">
        <v>1336</v>
      </c>
      <c r="K14" s="1043" t="s">
        <v>1336</v>
      </c>
      <c r="L14" s="1045" t="s">
        <v>1336</v>
      </c>
      <c r="M14" s="1043"/>
      <c r="N14" s="1043" t="s">
        <v>1336</v>
      </c>
      <c r="O14" s="1043" t="s">
        <v>1336</v>
      </c>
      <c r="P14" s="1043" t="s">
        <v>1336</v>
      </c>
      <c r="Q14" s="1043" t="s">
        <v>1336</v>
      </c>
      <c r="R14" s="1043" t="s">
        <v>1336</v>
      </c>
      <c r="S14" s="1043" t="s">
        <v>1336</v>
      </c>
      <c r="T14" s="1045" t="s">
        <v>1336</v>
      </c>
    </row>
    <row r="15" spans="1:20">
      <c r="B15" s="1036" t="s">
        <v>1316</v>
      </c>
      <c r="C15" s="1043"/>
      <c r="D15" s="1043" t="s">
        <v>1336</v>
      </c>
      <c r="E15" s="1043" t="s">
        <v>1336</v>
      </c>
      <c r="F15" s="1043" t="s">
        <v>1336</v>
      </c>
      <c r="G15" s="1043" t="s">
        <v>1336</v>
      </c>
      <c r="H15" s="1043" t="s">
        <v>1336</v>
      </c>
      <c r="K15" s="1043"/>
      <c r="L15" s="1045"/>
      <c r="M15" s="1043"/>
      <c r="N15" s="1043"/>
      <c r="O15" s="1043"/>
      <c r="P15" s="1043"/>
      <c r="Q15" s="1043" t="s">
        <v>1336</v>
      </c>
      <c r="R15" s="1043" t="s">
        <v>1336</v>
      </c>
    </row>
    <row r="16" spans="1:20">
      <c r="B16" s="1036" t="s">
        <v>1330</v>
      </c>
      <c r="C16" s="1043"/>
      <c r="D16" s="1043"/>
      <c r="E16" s="1043" t="s">
        <v>1336</v>
      </c>
      <c r="F16" s="1043"/>
      <c r="G16" s="1043"/>
      <c r="H16" s="1043"/>
      <c r="K16" s="1045" t="s">
        <v>1336</v>
      </c>
      <c r="L16" s="1045" t="s">
        <v>1336</v>
      </c>
      <c r="M16" s="1043"/>
      <c r="N16" s="1043"/>
      <c r="O16" s="1043"/>
      <c r="P16" s="1043"/>
      <c r="Q16" s="1045" t="s">
        <v>1336</v>
      </c>
    </row>
    <row r="17" spans="2:20">
      <c r="B17" s="1036" t="s">
        <v>1331</v>
      </c>
      <c r="C17" s="1043"/>
      <c r="D17" s="1043"/>
      <c r="E17" s="1043"/>
      <c r="F17" s="1043"/>
      <c r="G17" s="1043"/>
      <c r="H17" s="1043"/>
      <c r="K17" s="1043"/>
      <c r="L17" s="1045"/>
      <c r="M17" s="1043" t="s">
        <v>1336</v>
      </c>
      <c r="N17" s="1043"/>
      <c r="O17" s="1043"/>
      <c r="P17" s="1043" t="s">
        <v>1336</v>
      </c>
      <c r="Q17" s="1043"/>
    </row>
    <row r="18" spans="2:20">
      <c r="C18" s="1043"/>
      <c r="D18" s="1043"/>
      <c r="E18" s="1043"/>
      <c r="F18" s="1043"/>
      <c r="G18" s="1043"/>
      <c r="H18" s="1043"/>
      <c r="K18" s="1043"/>
      <c r="L18" s="1045"/>
      <c r="M18" s="1043"/>
      <c r="N18" s="1043"/>
      <c r="O18" s="1043"/>
      <c r="P18" s="1043"/>
      <c r="Q18" s="1043"/>
    </row>
    <row r="19" spans="2:20">
      <c r="B19" s="633" t="s">
        <v>1338</v>
      </c>
      <c r="C19" s="1043"/>
      <c r="D19" s="1043"/>
      <c r="E19" s="1043"/>
      <c r="F19" s="1043"/>
      <c r="G19" s="1043"/>
      <c r="H19" s="1043"/>
      <c r="K19" s="1043"/>
      <c r="L19" s="1045"/>
      <c r="M19" s="1043"/>
      <c r="N19" s="1043"/>
      <c r="O19" s="1043"/>
      <c r="P19" s="1043"/>
      <c r="Q19" s="1043"/>
    </row>
    <row r="20" spans="2:20">
      <c r="B20" s="1036" t="s">
        <v>1315</v>
      </c>
      <c r="C20" s="1043"/>
      <c r="D20" s="1043" t="s">
        <v>1336</v>
      </c>
      <c r="E20" s="1043" t="s">
        <v>1336</v>
      </c>
      <c r="F20" s="1043" t="s">
        <v>1336</v>
      </c>
      <c r="G20" s="1043" t="s">
        <v>1336</v>
      </c>
      <c r="H20" s="1043" t="s">
        <v>1336</v>
      </c>
      <c r="I20" s="1043" t="s">
        <v>1336</v>
      </c>
      <c r="K20" s="1043" t="s">
        <v>1336</v>
      </c>
      <c r="L20" s="1045" t="s">
        <v>1336</v>
      </c>
      <c r="M20" s="1043"/>
      <c r="N20" s="1043" t="s">
        <v>1336</v>
      </c>
      <c r="O20" s="1043" t="s">
        <v>1336</v>
      </c>
      <c r="P20" s="1043" t="s">
        <v>1336</v>
      </c>
      <c r="Q20" s="1043" t="s">
        <v>1336</v>
      </c>
      <c r="R20" s="1043" t="s">
        <v>1336</v>
      </c>
    </row>
    <row r="21" spans="2:20">
      <c r="B21" s="1036" t="s">
        <v>1316</v>
      </c>
      <c r="C21" s="1043"/>
      <c r="D21" s="1043" t="s">
        <v>1336</v>
      </c>
      <c r="E21" s="1043" t="s">
        <v>1336</v>
      </c>
      <c r="F21" s="1043" t="s">
        <v>1336</v>
      </c>
      <c r="G21" s="1043" t="s">
        <v>1336</v>
      </c>
      <c r="H21" s="1043" t="s">
        <v>1336</v>
      </c>
      <c r="I21" s="1043" t="s">
        <v>1336</v>
      </c>
      <c r="K21" s="1043"/>
      <c r="L21" s="1045" t="s">
        <v>1336</v>
      </c>
      <c r="M21" s="1043"/>
      <c r="N21" s="1043" t="s">
        <v>1336</v>
      </c>
      <c r="O21" s="1043"/>
      <c r="P21" s="1043"/>
      <c r="Q21" s="1043" t="s">
        <v>1336</v>
      </c>
      <c r="R21" s="1043" t="s">
        <v>1336</v>
      </c>
    </row>
    <row r="22" spans="2:20">
      <c r="B22" s="1036" t="s">
        <v>1330</v>
      </c>
      <c r="C22" s="1043"/>
      <c r="D22" s="1043"/>
      <c r="E22" s="1043"/>
      <c r="F22" s="1043"/>
      <c r="G22" s="1043"/>
      <c r="H22" s="1043"/>
      <c r="K22" s="1043"/>
      <c r="L22" s="1045"/>
      <c r="N22" s="1043"/>
      <c r="O22" s="1043"/>
      <c r="P22" s="1043"/>
      <c r="Q22" s="1043"/>
    </row>
    <row r="23" spans="2:20">
      <c r="B23" s="1036" t="s">
        <v>1331</v>
      </c>
      <c r="C23" s="1043"/>
      <c r="D23" s="1043"/>
      <c r="E23" s="1043"/>
      <c r="F23" s="1043"/>
      <c r="G23" s="1043"/>
      <c r="H23" s="1043"/>
      <c r="K23" s="1043"/>
      <c r="L23" s="1045"/>
      <c r="M23" s="1043" t="s">
        <v>1336</v>
      </c>
      <c r="N23" s="1043"/>
      <c r="O23" s="1043"/>
      <c r="P23" s="1043" t="s">
        <v>1336</v>
      </c>
      <c r="Q23" s="1043"/>
    </row>
    <row r="24" spans="2:20">
      <c r="C24" s="1043"/>
      <c r="D24" s="1043"/>
      <c r="E24" s="1043"/>
      <c r="F24" s="1043"/>
      <c r="G24" s="1043"/>
      <c r="H24" s="1043"/>
      <c r="K24" s="1043"/>
      <c r="L24" s="1045"/>
      <c r="M24" s="1043"/>
      <c r="N24" s="1043"/>
      <c r="O24" s="1043"/>
      <c r="P24" s="1043"/>
      <c r="Q24" s="1043"/>
    </row>
    <row r="25" spans="2:20">
      <c r="B25" s="633" t="s">
        <v>1339</v>
      </c>
      <c r="C25" s="1043"/>
      <c r="D25" s="1043"/>
      <c r="E25" s="1043"/>
      <c r="F25" s="1043"/>
      <c r="G25" s="1043"/>
      <c r="H25" s="1043"/>
      <c r="K25" s="1043"/>
      <c r="L25" s="1045"/>
      <c r="M25" s="1043"/>
      <c r="N25" s="1043"/>
      <c r="O25" s="1043"/>
      <c r="P25" s="1043"/>
      <c r="Q25" s="1043"/>
    </row>
    <row r="26" spans="2:20">
      <c r="B26" s="1036" t="s">
        <v>1315</v>
      </c>
      <c r="C26" s="1043"/>
      <c r="D26" s="1043" t="s">
        <v>1336</v>
      </c>
      <c r="E26" s="1043" t="s">
        <v>1336</v>
      </c>
      <c r="F26" s="1043" t="s">
        <v>1336</v>
      </c>
      <c r="G26" s="1043" t="s">
        <v>1336</v>
      </c>
      <c r="H26" s="1043" t="s">
        <v>1336</v>
      </c>
      <c r="I26" s="1043" t="s">
        <v>1336</v>
      </c>
      <c r="K26" s="1043" t="s">
        <v>1336</v>
      </c>
      <c r="L26" s="1045" t="s">
        <v>1336</v>
      </c>
      <c r="M26" s="1043"/>
      <c r="N26" s="1043" t="s">
        <v>1336</v>
      </c>
      <c r="O26" s="1043" t="s">
        <v>1336</v>
      </c>
      <c r="P26" s="1043" t="s">
        <v>1336</v>
      </c>
      <c r="Q26" s="1043" t="s">
        <v>1336</v>
      </c>
      <c r="R26" s="1043" t="s">
        <v>1336</v>
      </c>
      <c r="S26" s="1043" t="s">
        <v>1336</v>
      </c>
    </row>
    <row r="27" spans="2:20">
      <c r="B27" s="1036" t="s">
        <v>1316</v>
      </c>
      <c r="C27" s="1043"/>
      <c r="D27" s="1043" t="s">
        <v>1336</v>
      </c>
      <c r="E27" s="1043" t="s">
        <v>1336</v>
      </c>
      <c r="F27" s="1043" t="s">
        <v>1336</v>
      </c>
      <c r="G27" s="1043" t="s">
        <v>1336</v>
      </c>
      <c r="H27" s="1043" t="s">
        <v>1336</v>
      </c>
      <c r="K27" s="1043"/>
      <c r="L27" s="1045" t="s">
        <v>1336</v>
      </c>
      <c r="M27" s="1043"/>
      <c r="N27" s="1043"/>
      <c r="O27" s="1043" t="s">
        <v>1336</v>
      </c>
      <c r="P27" s="1043" t="s">
        <v>1336</v>
      </c>
      <c r="Q27" s="1043" t="s">
        <v>1336</v>
      </c>
    </row>
    <row r="28" spans="2:20">
      <c r="B28" s="1036" t="s">
        <v>1330</v>
      </c>
      <c r="C28" s="1043"/>
      <c r="D28" s="1043"/>
      <c r="E28" s="1043"/>
      <c r="F28" s="1043"/>
      <c r="G28" s="1043"/>
      <c r="H28" s="1043"/>
      <c r="K28" s="1043"/>
      <c r="L28" s="1045"/>
      <c r="M28" s="1043"/>
      <c r="N28" s="1043"/>
      <c r="O28" s="1043"/>
      <c r="P28" s="1043"/>
      <c r="Q28" s="1043"/>
      <c r="T28" s="1045" t="s">
        <v>1336</v>
      </c>
    </row>
    <row r="29" spans="2:20">
      <c r="B29" s="1036" t="s">
        <v>1331</v>
      </c>
      <c r="C29" s="1043"/>
      <c r="D29" s="1043"/>
      <c r="E29" s="1043"/>
      <c r="F29" s="1043"/>
      <c r="G29" s="1043"/>
      <c r="H29" s="1043"/>
      <c r="K29" s="1043"/>
      <c r="L29" s="1045"/>
      <c r="M29" s="1043"/>
      <c r="N29" s="1043"/>
      <c r="O29" s="1043"/>
      <c r="P29" s="1043"/>
      <c r="Q29" s="1043"/>
    </row>
    <row r="30" spans="2:20">
      <c r="C30" s="1043"/>
      <c r="D30" s="1043"/>
      <c r="E30" s="1043"/>
      <c r="F30" s="1043"/>
      <c r="G30" s="1043"/>
      <c r="H30" s="1043"/>
      <c r="K30" s="1043"/>
      <c r="L30" s="1045"/>
      <c r="M30" s="1043"/>
      <c r="N30" s="1043"/>
      <c r="O30" s="1043"/>
      <c r="P30" s="1043"/>
      <c r="Q30" s="1043"/>
    </row>
    <row r="31" spans="2:20">
      <c r="B31" s="633" t="s">
        <v>1340</v>
      </c>
      <c r="C31" s="1043"/>
      <c r="D31" s="1043"/>
      <c r="E31" s="1043"/>
      <c r="F31" s="1043"/>
      <c r="G31" s="1043"/>
      <c r="H31" s="1043"/>
      <c r="K31" s="1043"/>
      <c r="L31" s="1045"/>
      <c r="M31" s="1043"/>
      <c r="N31" s="1043"/>
      <c r="O31" s="1043"/>
      <c r="P31" s="1043"/>
      <c r="Q31" s="1043"/>
    </row>
    <row r="32" spans="2:20">
      <c r="B32" s="1036" t="s">
        <v>1315</v>
      </c>
      <c r="C32" s="1043"/>
      <c r="D32" s="1043" t="s">
        <v>1336</v>
      </c>
      <c r="E32" s="1043" t="s">
        <v>1336</v>
      </c>
      <c r="F32" s="1043" t="s">
        <v>1336</v>
      </c>
      <c r="G32" s="1043" t="s">
        <v>1336</v>
      </c>
      <c r="H32" s="1043" t="s">
        <v>1336</v>
      </c>
      <c r="K32" s="1043"/>
      <c r="L32" s="1045" t="s">
        <v>1336</v>
      </c>
      <c r="M32" s="1043"/>
      <c r="N32" s="1043"/>
      <c r="O32" s="1043"/>
      <c r="P32" s="1043" t="s">
        <v>1336</v>
      </c>
      <c r="Q32" s="1043" t="s">
        <v>1336</v>
      </c>
      <c r="R32" s="1043" t="s">
        <v>1336</v>
      </c>
    </row>
    <row r="33" spans="1:22">
      <c r="B33" s="1036" t="s">
        <v>1316</v>
      </c>
      <c r="C33" s="1043"/>
      <c r="D33" s="1043"/>
      <c r="E33" s="1043"/>
      <c r="F33" s="1043"/>
      <c r="G33" s="1043"/>
      <c r="H33" s="1043"/>
      <c r="K33" s="1043"/>
      <c r="L33" s="1045"/>
      <c r="M33" s="1043"/>
      <c r="N33" s="1043"/>
      <c r="O33" s="1043"/>
      <c r="P33" s="1043"/>
      <c r="Q33" s="1043"/>
    </row>
    <row r="34" spans="1:22">
      <c r="B34" s="1036" t="s">
        <v>1330</v>
      </c>
      <c r="C34" s="1043"/>
      <c r="D34" s="1043"/>
      <c r="E34" s="1043"/>
      <c r="F34" s="1043"/>
      <c r="G34" s="1043"/>
      <c r="H34" s="1043"/>
      <c r="K34" s="1043"/>
      <c r="L34" s="1045"/>
      <c r="M34" s="1043"/>
      <c r="N34" s="1043"/>
      <c r="O34" s="1043"/>
      <c r="P34" s="1043"/>
      <c r="Q34" s="1043"/>
    </row>
    <row r="35" spans="1:22">
      <c r="B35" s="1036" t="s">
        <v>1331</v>
      </c>
      <c r="C35" s="1043"/>
      <c r="D35" s="1043"/>
      <c r="E35" s="1043"/>
      <c r="F35" s="1043"/>
      <c r="G35" s="1043"/>
      <c r="H35" s="1043"/>
      <c r="K35" s="1043"/>
      <c r="L35" s="1045"/>
      <c r="M35" s="1043"/>
      <c r="N35" s="1043"/>
      <c r="O35" s="1043"/>
      <c r="P35" s="1043"/>
      <c r="Q35" s="1043"/>
    </row>
    <row r="36" spans="1:22">
      <c r="C36" s="1043"/>
      <c r="D36" s="1043"/>
      <c r="E36" s="1043"/>
      <c r="F36" s="1043"/>
      <c r="G36" s="1043"/>
      <c r="H36" s="1043"/>
      <c r="K36" s="1043"/>
      <c r="L36" s="1045"/>
      <c r="M36" s="1043"/>
      <c r="N36" s="1043"/>
      <c r="O36" s="1043"/>
      <c r="P36" s="1043"/>
      <c r="Q36" s="1043"/>
    </row>
    <row r="37" spans="1:22">
      <c r="B37" s="633" t="s">
        <v>1342</v>
      </c>
      <c r="C37" s="1043"/>
      <c r="D37" s="1043"/>
      <c r="E37" s="1043"/>
      <c r="F37" s="1043"/>
      <c r="G37" s="1043"/>
      <c r="H37" s="1043"/>
      <c r="K37" s="1043"/>
      <c r="L37" s="1045"/>
      <c r="M37" s="1043"/>
      <c r="N37" s="1043"/>
      <c r="O37" s="1043"/>
      <c r="P37" s="1043"/>
      <c r="Q37" s="1043"/>
    </row>
    <row r="38" spans="1:22">
      <c r="B38" s="1036" t="s">
        <v>1315</v>
      </c>
      <c r="C38" s="1043"/>
      <c r="D38" s="1043" t="s">
        <v>1336</v>
      </c>
      <c r="E38" s="1043" t="s">
        <v>1336</v>
      </c>
      <c r="F38" s="1043" t="s">
        <v>1336</v>
      </c>
      <c r="G38" s="1043" t="s">
        <v>1336</v>
      </c>
      <c r="H38" s="1043" t="s">
        <v>1336</v>
      </c>
      <c r="K38" s="1043"/>
      <c r="L38" s="1045" t="s">
        <v>1336</v>
      </c>
      <c r="M38" s="1043"/>
      <c r="N38" s="1043" t="s">
        <v>1336</v>
      </c>
      <c r="O38" s="1043"/>
      <c r="P38" s="1043"/>
      <c r="Q38" s="1043" t="s">
        <v>1336</v>
      </c>
      <c r="R38" s="1043" t="s">
        <v>1336</v>
      </c>
    </row>
    <row r="39" spans="1:22">
      <c r="B39" s="1036" t="s">
        <v>1316</v>
      </c>
      <c r="C39" s="1043"/>
      <c r="E39" s="1043" t="s">
        <v>1336</v>
      </c>
      <c r="F39" s="1043" t="s">
        <v>1336</v>
      </c>
      <c r="G39" s="1043" t="s">
        <v>1336</v>
      </c>
      <c r="H39" s="1043" t="s">
        <v>1336</v>
      </c>
      <c r="I39" s="1043" t="s">
        <v>1336</v>
      </c>
      <c r="K39" s="1043"/>
      <c r="L39" s="1045"/>
      <c r="M39" s="1043"/>
      <c r="N39" s="1043" t="s">
        <v>1336</v>
      </c>
      <c r="O39" s="1043"/>
      <c r="P39" s="1043"/>
      <c r="Q39" s="1043"/>
      <c r="R39" s="1043" t="s">
        <v>1336</v>
      </c>
    </row>
    <row r="40" spans="1:22">
      <c r="B40" s="1036" t="s">
        <v>1330</v>
      </c>
      <c r="C40" s="1043"/>
      <c r="D40" s="1043" t="s">
        <v>1336</v>
      </c>
      <c r="E40" s="1043"/>
      <c r="F40" s="1043"/>
      <c r="G40" s="1043"/>
      <c r="H40" s="1043"/>
      <c r="K40" s="1043"/>
      <c r="L40" s="1045"/>
      <c r="M40" s="1043"/>
      <c r="N40" s="1043"/>
      <c r="O40" s="1043"/>
      <c r="P40" s="1043"/>
      <c r="Q40" s="1043"/>
    </row>
    <row r="41" spans="1:22">
      <c r="B41" s="1036" t="s">
        <v>1331</v>
      </c>
      <c r="C41" s="1043"/>
      <c r="D41" s="1043"/>
      <c r="E41" s="1043"/>
      <c r="F41" s="1043"/>
      <c r="G41" s="1043"/>
      <c r="H41" s="1043"/>
      <c r="K41" s="1043"/>
      <c r="L41" s="1045"/>
      <c r="M41" s="1043" t="s">
        <v>1336</v>
      </c>
      <c r="N41" s="1043"/>
      <c r="O41" s="1043"/>
      <c r="P41" s="1043"/>
      <c r="Q41" s="1043"/>
    </row>
    <row r="42" spans="1:22">
      <c r="C42" s="1043"/>
      <c r="D42" s="1043"/>
      <c r="E42" s="1043"/>
      <c r="F42" s="1043"/>
      <c r="G42" s="1043"/>
      <c r="H42" s="1043"/>
      <c r="K42" s="1043"/>
      <c r="L42" s="1045"/>
      <c r="M42" s="1043"/>
      <c r="N42" s="1043"/>
      <c r="O42" s="1043"/>
      <c r="P42" s="1043"/>
      <c r="Q42" s="1043"/>
    </row>
    <row r="43" spans="1:22">
      <c r="B43" s="633" t="s">
        <v>1343</v>
      </c>
      <c r="C43" s="1043"/>
      <c r="D43" s="1043"/>
      <c r="E43" s="1043"/>
      <c r="F43" s="1043"/>
      <c r="G43" s="1043"/>
      <c r="H43" s="1043"/>
      <c r="K43" s="1043"/>
      <c r="L43" s="1045"/>
      <c r="M43" s="1043"/>
      <c r="N43" s="1043"/>
      <c r="O43" s="1043"/>
      <c r="P43" s="1043"/>
      <c r="Q43" s="1043"/>
    </row>
    <row r="44" spans="1:22">
      <c r="B44" s="1036" t="s">
        <v>1315</v>
      </c>
      <c r="C44" s="1043"/>
      <c r="D44" s="1043" t="s">
        <v>1336</v>
      </c>
      <c r="E44" s="1043" t="s">
        <v>1336</v>
      </c>
      <c r="F44" s="1043" t="s">
        <v>1336</v>
      </c>
      <c r="G44" s="1043" t="s">
        <v>1336</v>
      </c>
      <c r="H44" s="1043" t="s">
        <v>1336</v>
      </c>
      <c r="I44" s="1043" t="s">
        <v>1336</v>
      </c>
      <c r="K44" s="1043"/>
      <c r="L44" s="1045" t="s">
        <v>1336</v>
      </c>
      <c r="M44" s="1043"/>
      <c r="N44" s="1043" t="s">
        <v>1336</v>
      </c>
      <c r="O44" s="1043"/>
      <c r="P44" s="1043" t="s">
        <v>1336</v>
      </c>
      <c r="Q44" s="1043" t="s">
        <v>1336</v>
      </c>
      <c r="R44" s="1043" t="s">
        <v>1336</v>
      </c>
    </row>
    <row r="45" spans="1:22">
      <c r="B45" s="1036" t="s">
        <v>1316</v>
      </c>
      <c r="C45" s="1043"/>
      <c r="E45" s="1043" t="s">
        <v>1336</v>
      </c>
      <c r="F45" s="1043" t="s">
        <v>1336</v>
      </c>
      <c r="G45" s="1043" t="s">
        <v>1336</v>
      </c>
      <c r="H45" s="1043" t="s">
        <v>1336</v>
      </c>
      <c r="K45" s="1043"/>
      <c r="L45" s="1045"/>
      <c r="M45" s="1043"/>
      <c r="N45" s="1043"/>
      <c r="O45" s="1043"/>
      <c r="P45" s="1043"/>
      <c r="Q45" s="1043"/>
    </row>
    <row r="46" spans="1:22">
      <c r="B46" s="1036" t="s">
        <v>1330</v>
      </c>
      <c r="C46" s="1043"/>
      <c r="D46" s="1043" t="s">
        <v>1336</v>
      </c>
      <c r="E46" s="1043"/>
      <c r="F46" s="1043"/>
      <c r="G46" s="1043"/>
      <c r="H46" s="1043"/>
      <c r="K46" s="1043"/>
      <c r="L46" s="1045"/>
      <c r="M46" s="1043"/>
      <c r="N46" s="1043"/>
      <c r="O46" s="1043"/>
      <c r="P46" s="1043"/>
      <c r="Q46" s="1043"/>
    </row>
    <row r="47" spans="1:22">
      <c r="B47" s="1036" t="s">
        <v>1331</v>
      </c>
      <c r="C47" s="1043"/>
      <c r="D47" s="1043"/>
      <c r="E47" s="1043"/>
      <c r="F47" s="1043"/>
      <c r="G47" s="1043"/>
      <c r="H47" s="1043"/>
      <c r="K47" s="1043"/>
      <c r="L47" s="1045"/>
      <c r="M47" s="1043"/>
      <c r="N47" s="1043"/>
      <c r="O47" s="1043"/>
      <c r="P47" s="1043"/>
      <c r="Q47" s="1043"/>
    </row>
    <row r="48" spans="1:22" s="715" customFormat="1" ht="13.5" thickBot="1">
      <c r="A48" s="1035"/>
      <c r="C48" s="1048">
        <f>COUNTA(C5:C47)</f>
        <v>1</v>
      </c>
      <c r="D48" s="1048">
        <f>COUNTA(D5:D47)</f>
        <v>13</v>
      </c>
      <c r="E48" s="1048">
        <f t="shared" ref="E48:R48" si="0">COUNTA(E5:E47)</f>
        <v>15</v>
      </c>
      <c r="F48" s="1048">
        <f t="shared" si="0"/>
        <v>11</v>
      </c>
      <c r="G48" s="1048">
        <f t="shared" si="0"/>
        <v>11</v>
      </c>
      <c r="H48" s="1048">
        <f t="shared" si="0"/>
        <v>11</v>
      </c>
      <c r="I48" s="1048">
        <f t="shared" si="0"/>
        <v>6</v>
      </c>
      <c r="J48" s="1048">
        <f t="shared" si="0"/>
        <v>1</v>
      </c>
      <c r="K48" s="1048">
        <f t="shared" si="0"/>
        <v>5</v>
      </c>
      <c r="L48" s="1048">
        <f t="shared" si="0"/>
        <v>12</v>
      </c>
      <c r="M48" s="1048">
        <f t="shared" si="0"/>
        <v>3</v>
      </c>
      <c r="N48" s="1048">
        <f t="shared" si="0"/>
        <v>7</v>
      </c>
      <c r="O48" s="1048">
        <f t="shared" si="0"/>
        <v>4</v>
      </c>
      <c r="P48" s="1048">
        <f t="shared" si="0"/>
        <v>9</v>
      </c>
      <c r="Q48" s="1048">
        <f t="shared" si="0"/>
        <v>11</v>
      </c>
      <c r="R48" s="1048">
        <f t="shared" si="0"/>
        <v>9</v>
      </c>
      <c r="S48" s="1048">
        <f>COUNTA(S5:S47)</f>
        <v>2</v>
      </c>
      <c r="T48" s="1048">
        <f>COUNTA(T5:T47)</f>
        <v>2</v>
      </c>
      <c r="V48" s="1048">
        <f>SUM(C48:T48)</f>
        <v>133</v>
      </c>
    </row>
    <row r="49" spans="1:24" ht="13.5" thickTop="1"/>
    <row r="50" spans="1:24">
      <c r="F50">
        <f>(V48-D48)/D48</f>
        <v>9.2307692307692299</v>
      </c>
    </row>
    <row r="51" spans="1:24" s="1036" customFormat="1">
      <c r="A51" s="1038"/>
      <c r="F51" s="1036" t="s">
        <v>1360</v>
      </c>
      <c r="I51" s="1045" t="s">
        <v>1361</v>
      </c>
      <c r="J51" s="1045"/>
    </row>
    <row r="52" spans="1:24" s="1036" customFormat="1">
      <c r="A52" s="1038"/>
      <c r="F52" s="1036" t="s">
        <v>1363</v>
      </c>
      <c r="I52" s="1045">
        <v>2</v>
      </c>
      <c r="J52" s="1045"/>
    </row>
    <row r="53" spans="1:24" s="1036" customFormat="1">
      <c r="A53" s="1038"/>
      <c r="F53" s="1036" t="s">
        <v>1359</v>
      </c>
      <c r="I53" s="1045">
        <f>D48</f>
        <v>13</v>
      </c>
      <c r="J53" s="1045"/>
    </row>
    <row r="54" spans="1:24" s="1036" customFormat="1">
      <c r="A54" s="1038"/>
      <c r="F54" s="1036" t="s">
        <v>1365</v>
      </c>
      <c r="I54" s="1045">
        <f>V48</f>
        <v>133</v>
      </c>
      <c r="J54" s="1045"/>
    </row>
    <row r="55" spans="1:24">
      <c r="F55" s="1036" t="s">
        <v>1358</v>
      </c>
      <c r="I55" s="1043">
        <v>16</v>
      </c>
    </row>
    <row r="56" spans="1:24" s="1036" customFormat="1">
      <c r="A56" s="1038"/>
      <c r="F56" s="1036" t="s">
        <v>1357</v>
      </c>
      <c r="I56" s="1052">
        <f>SUM(E48:T48)/16</f>
        <v>7.4375</v>
      </c>
      <c r="J56" s="1045"/>
    </row>
    <row r="57" spans="1:24" s="1036" customFormat="1">
      <c r="A57" s="1038"/>
      <c r="F57" s="1036" t="s">
        <v>1366</v>
      </c>
      <c r="I57" s="1052">
        <v>144</v>
      </c>
      <c r="J57" s="1045"/>
    </row>
    <row r="58" spans="1:24" s="1036" customFormat="1">
      <c r="A58" s="1038"/>
      <c r="F58" s="1036" t="s">
        <v>1364</v>
      </c>
      <c r="I58" s="1055">
        <f>V48/I57</f>
        <v>0.92361111111111116</v>
      </c>
      <c r="J58" s="1045"/>
    </row>
    <row r="59" spans="1:24">
      <c r="A59" s="1054"/>
      <c r="B59" s="1052"/>
      <c r="C59" s="1052"/>
      <c r="D59" s="1052"/>
      <c r="E59" s="1052"/>
      <c r="F59" s="1052"/>
      <c r="G59" s="1052"/>
      <c r="H59" s="1052"/>
      <c r="I59" s="1053"/>
      <c r="J59" s="1053"/>
      <c r="K59" s="1052"/>
      <c r="L59" s="1052"/>
      <c r="M59" s="1052"/>
      <c r="N59" s="1052"/>
      <c r="O59" s="1052"/>
      <c r="P59" s="1052"/>
      <c r="Q59" s="1052"/>
      <c r="R59" s="1052"/>
      <c r="S59" s="1052"/>
      <c r="T59" s="1052"/>
      <c r="U59" s="1052"/>
      <c r="V59" s="1052"/>
      <c r="W59" s="1052"/>
      <c r="X59" s="1052"/>
    </row>
    <row r="60" spans="1:24" s="1039" customFormat="1">
      <c r="A60" s="1037"/>
      <c r="I60" s="587"/>
      <c r="J60" s="587"/>
    </row>
    <row r="61" spans="1:24">
      <c r="A61" s="1166" t="s">
        <v>1348</v>
      </c>
      <c r="B61" s="633" t="s">
        <v>1334</v>
      </c>
    </row>
    <row r="62" spans="1:24">
      <c r="A62" s="1166"/>
      <c r="B62" s="1036" t="s">
        <v>1315</v>
      </c>
      <c r="D62" s="1045"/>
    </row>
    <row r="63" spans="1:24">
      <c r="B63" s="1036" t="s">
        <v>1316</v>
      </c>
      <c r="D63" s="1045"/>
    </row>
    <row r="64" spans="1:24">
      <c r="B64" s="1036" t="s">
        <v>1353</v>
      </c>
      <c r="D64" s="1045"/>
    </row>
    <row r="65" spans="1:20">
      <c r="B65" s="1036" t="s">
        <v>1331</v>
      </c>
      <c r="D65" s="1045"/>
    </row>
    <row r="66" spans="1:20" s="1036" customFormat="1">
      <c r="A66" s="1038"/>
      <c r="I66" s="1045"/>
      <c r="J66" s="1045"/>
    </row>
    <row r="67" spans="1:20">
      <c r="B67" s="633" t="s">
        <v>1349</v>
      </c>
    </row>
    <row r="68" spans="1:20">
      <c r="B68" s="1036" t="s">
        <v>1315</v>
      </c>
      <c r="D68" s="1045" t="s">
        <v>1336</v>
      </c>
      <c r="F68" s="1045" t="s">
        <v>1336</v>
      </c>
      <c r="G68" s="1045" t="s">
        <v>1336</v>
      </c>
      <c r="H68" s="1045" t="s">
        <v>1336</v>
      </c>
      <c r="I68" s="1045" t="s">
        <v>1336</v>
      </c>
      <c r="K68" s="1045" t="s">
        <v>1336</v>
      </c>
      <c r="L68" s="1045"/>
      <c r="N68" s="1045" t="s">
        <v>1336</v>
      </c>
      <c r="P68" s="1045" t="s">
        <v>1336</v>
      </c>
      <c r="Q68" s="1045" t="s">
        <v>1336</v>
      </c>
      <c r="R68" s="1045" t="s">
        <v>1336</v>
      </c>
      <c r="T68" s="1045" t="s">
        <v>1336</v>
      </c>
    </row>
    <row r="69" spans="1:20">
      <c r="B69" s="1036" t="s">
        <v>1316</v>
      </c>
      <c r="D69" s="1045" t="s">
        <v>1336</v>
      </c>
      <c r="F69" s="1045" t="s">
        <v>1336</v>
      </c>
      <c r="G69" s="1045" t="s">
        <v>1336</v>
      </c>
      <c r="H69" s="1045" t="s">
        <v>1336</v>
      </c>
      <c r="I69" s="1045" t="s">
        <v>1336</v>
      </c>
      <c r="K69" s="1045" t="s">
        <v>1336</v>
      </c>
      <c r="L69" s="1045"/>
      <c r="N69" s="1045" t="s">
        <v>1336</v>
      </c>
      <c r="P69" s="1045" t="s">
        <v>1336</v>
      </c>
      <c r="Q69" s="1045" t="s">
        <v>1336</v>
      </c>
      <c r="R69" s="1045" t="s">
        <v>1336</v>
      </c>
      <c r="T69" s="1045" t="s">
        <v>1336</v>
      </c>
    </row>
    <row r="70" spans="1:20">
      <c r="B70" s="1036" t="s">
        <v>1353</v>
      </c>
      <c r="D70" s="1045" t="s">
        <v>1336</v>
      </c>
      <c r="F70" s="1045" t="s">
        <v>1336</v>
      </c>
      <c r="G70" s="1045" t="s">
        <v>1336</v>
      </c>
      <c r="H70" s="1045" t="s">
        <v>1336</v>
      </c>
      <c r="I70" s="1045" t="s">
        <v>1336</v>
      </c>
      <c r="K70" s="1045" t="s">
        <v>1336</v>
      </c>
      <c r="L70" s="1045"/>
      <c r="N70" s="1045" t="s">
        <v>1336</v>
      </c>
      <c r="P70" s="1045" t="s">
        <v>1336</v>
      </c>
      <c r="Q70" s="1045" t="s">
        <v>1336</v>
      </c>
      <c r="R70" s="1045" t="s">
        <v>1336</v>
      </c>
      <c r="T70" s="1045" t="s">
        <v>1336</v>
      </c>
    </row>
    <row r="71" spans="1:20">
      <c r="B71" s="1036" t="s">
        <v>1331</v>
      </c>
      <c r="D71" s="1045"/>
      <c r="F71" s="1045"/>
      <c r="G71" s="1045"/>
      <c r="H71" s="1045"/>
      <c r="K71" s="1045"/>
      <c r="L71" s="1045"/>
      <c r="M71" s="1045" t="s">
        <v>1336</v>
      </c>
      <c r="P71" s="1036"/>
      <c r="Q71" s="1045"/>
      <c r="R71" s="1045"/>
    </row>
    <row r="72" spans="1:20" s="1036" customFormat="1">
      <c r="A72" s="1038"/>
      <c r="D72" s="1056"/>
      <c r="F72" s="1056"/>
      <c r="G72" s="1056"/>
      <c r="H72" s="1056"/>
      <c r="I72" s="1056"/>
      <c r="J72" s="1056"/>
      <c r="K72" s="1056"/>
      <c r="L72" s="1056"/>
      <c r="M72" s="1056"/>
      <c r="Q72" s="1056"/>
      <c r="R72" s="1056"/>
    </row>
    <row r="73" spans="1:20">
      <c r="B73" s="633" t="s">
        <v>1350</v>
      </c>
      <c r="D73" s="1045"/>
      <c r="F73" s="1045"/>
      <c r="G73" s="1045"/>
      <c r="H73" s="1045"/>
      <c r="K73" s="1045"/>
      <c r="L73" s="1045"/>
      <c r="P73" s="1036"/>
      <c r="Q73" s="1045"/>
      <c r="R73" s="1045"/>
    </row>
    <row r="74" spans="1:20">
      <c r="B74" s="1036" t="s">
        <v>1315</v>
      </c>
      <c r="D74" s="1045" t="s">
        <v>1336</v>
      </c>
      <c r="F74" s="1045" t="s">
        <v>1336</v>
      </c>
      <c r="G74" s="1045" t="s">
        <v>1336</v>
      </c>
      <c r="H74" s="1045" t="s">
        <v>1336</v>
      </c>
      <c r="I74" s="1045" t="s">
        <v>1336</v>
      </c>
      <c r="K74" s="1045" t="s">
        <v>1336</v>
      </c>
      <c r="L74" s="1045"/>
      <c r="N74" s="1045" t="s">
        <v>1336</v>
      </c>
      <c r="P74" s="1045" t="s">
        <v>1336</v>
      </c>
      <c r="Q74" s="1045" t="s">
        <v>1336</v>
      </c>
      <c r="R74" s="1045" t="s">
        <v>1336</v>
      </c>
      <c r="T74" s="1045" t="s">
        <v>1336</v>
      </c>
    </row>
    <row r="75" spans="1:20">
      <c r="B75" s="1036" t="s">
        <v>1316</v>
      </c>
      <c r="D75" s="1045" t="s">
        <v>1336</v>
      </c>
      <c r="F75" s="1045" t="s">
        <v>1336</v>
      </c>
      <c r="G75" s="1045" t="s">
        <v>1336</v>
      </c>
      <c r="H75" s="1045" t="s">
        <v>1336</v>
      </c>
      <c r="I75" s="1045" t="s">
        <v>1336</v>
      </c>
      <c r="K75" s="1045" t="s">
        <v>1336</v>
      </c>
      <c r="L75" s="1045"/>
      <c r="N75" s="1045" t="s">
        <v>1336</v>
      </c>
      <c r="P75" s="1045" t="s">
        <v>1336</v>
      </c>
      <c r="Q75" s="1045" t="s">
        <v>1336</v>
      </c>
      <c r="R75" s="1045" t="s">
        <v>1336</v>
      </c>
      <c r="T75" s="1045" t="s">
        <v>1336</v>
      </c>
    </row>
    <row r="76" spans="1:20">
      <c r="B76" s="1036" t="s">
        <v>1353</v>
      </c>
      <c r="D76" s="1045" t="s">
        <v>1336</v>
      </c>
      <c r="F76" s="1045" t="s">
        <v>1336</v>
      </c>
      <c r="G76" s="1045" t="s">
        <v>1336</v>
      </c>
      <c r="H76" s="1045" t="s">
        <v>1336</v>
      </c>
      <c r="I76" s="1045" t="s">
        <v>1336</v>
      </c>
      <c r="K76" s="1045" t="s">
        <v>1336</v>
      </c>
      <c r="L76" s="1045"/>
      <c r="N76" s="1045" t="s">
        <v>1336</v>
      </c>
      <c r="P76" s="1045" t="s">
        <v>1336</v>
      </c>
      <c r="Q76" s="1045" t="s">
        <v>1336</v>
      </c>
      <c r="R76" s="1045" t="s">
        <v>1336</v>
      </c>
      <c r="T76" s="1045" t="s">
        <v>1336</v>
      </c>
    </row>
    <row r="77" spans="1:20">
      <c r="B77" s="1036" t="s">
        <v>1331</v>
      </c>
      <c r="D77" s="1045"/>
      <c r="F77" s="1045"/>
      <c r="G77" s="1045"/>
      <c r="H77" s="1045"/>
      <c r="K77" s="1045"/>
      <c r="L77" s="1045"/>
      <c r="M77" s="1045" t="s">
        <v>1336</v>
      </c>
      <c r="P77" s="1036"/>
      <c r="Q77" s="1045"/>
      <c r="R77" s="1045"/>
    </row>
    <row r="78" spans="1:20">
      <c r="B78" s="1036"/>
      <c r="D78" s="1045"/>
      <c r="F78" s="1045"/>
      <c r="G78" s="1045"/>
      <c r="H78" s="1045"/>
      <c r="K78" s="1045"/>
      <c r="L78" s="1045"/>
      <c r="P78" s="1036"/>
      <c r="Q78" s="1045"/>
      <c r="R78" s="1045"/>
    </row>
    <row r="79" spans="1:20">
      <c r="B79" s="633" t="s">
        <v>1351</v>
      </c>
      <c r="D79" s="1045"/>
      <c r="F79" s="1045"/>
      <c r="G79" s="1045"/>
      <c r="H79" s="1045"/>
      <c r="K79" s="1045"/>
      <c r="L79" s="1045"/>
      <c r="P79" s="1036"/>
      <c r="Q79" s="1045"/>
      <c r="R79" s="1045"/>
    </row>
    <row r="80" spans="1:20">
      <c r="B80" s="1036" t="s">
        <v>1315</v>
      </c>
      <c r="D80" s="1045" t="s">
        <v>1336</v>
      </c>
      <c r="F80" s="1045" t="s">
        <v>1336</v>
      </c>
      <c r="G80" s="1045" t="s">
        <v>1336</v>
      </c>
      <c r="H80" s="1045" t="s">
        <v>1336</v>
      </c>
      <c r="I80" s="1045" t="s">
        <v>1336</v>
      </c>
      <c r="K80" s="1045" t="s">
        <v>1336</v>
      </c>
      <c r="L80" s="1045"/>
      <c r="N80" s="1045" t="s">
        <v>1336</v>
      </c>
      <c r="P80" s="1045" t="s">
        <v>1336</v>
      </c>
      <c r="Q80" s="1045" t="s">
        <v>1336</v>
      </c>
      <c r="R80" s="1045" t="s">
        <v>1336</v>
      </c>
      <c r="T80" s="1045" t="s">
        <v>1336</v>
      </c>
    </row>
    <row r="81" spans="1:22">
      <c r="B81" s="1036" t="s">
        <v>1316</v>
      </c>
      <c r="D81" s="1045" t="s">
        <v>1336</v>
      </c>
      <c r="F81" s="1045" t="s">
        <v>1336</v>
      </c>
      <c r="G81" s="1045" t="s">
        <v>1336</v>
      </c>
      <c r="H81" s="1045" t="s">
        <v>1336</v>
      </c>
      <c r="I81" s="1045" t="s">
        <v>1336</v>
      </c>
      <c r="K81" s="1045" t="s">
        <v>1336</v>
      </c>
      <c r="L81" s="1045"/>
      <c r="N81" s="1045" t="s">
        <v>1336</v>
      </c>
      <c r="P81" s="1045" t="s">
        <v>1336</v>
      </c>
      <c r="Q81" s="1045" t="s">
        <v>1336</v>
      </c>
      <c r="R81" s="1045" t="s">
        <v>1336</v>
      </c>
      <c r="T81" s="1045" t="s">
        <v>1336</v>
      </c>
    </row>
    <row r="82" spans="1:22">
      <c r="B82" s="1036" t="s">
        <v>1353</v>
      </c>
      <c r="D82" s="1045" t="s">
        <v>1336</v>
      </c>
      <c r="F82" s="1045" t="s">
        <v>1336</v>
      </c>
      <c r="G82" s="1045" t="s">
        <v>1336</v>
      </c>
      <c r="H82" s="1045" t="s">
        <v>1336</v>
      </c>
      <c r="I82" s="1045" t="s">
        <v>1336</v>
      </c>
      <c r="K82" s="1045" t="s">
        <v>1336</v>
      </c>
      <c r="L82" s="1045"/>
      <c r="N82" s="1045" t="s">
        <v>1336</v>
      </c>
      <c r="P82" s="1045" t="s">
        <v>1336</v>
      </c>
      <c r="Q82" s="1045" t="s">
        <v>1336</v>
      </c>
      <c r="R82" s="1045" t="s">
        <v>1336</v>
      </c>
      <c r="T82" s="1045" t="s">
        <v>1336</v>
      </c>
    </row>
    <row r="83" spans="1:22">
      <c r="B83" s="1036" t="s">
        <v>1331</v>
      </c>
      <c r="D83" s="1045"/>
      <c r="F83" s="1045"/>
      <c r="G83" s="1045"/>
      <c r="H83" s="1045"/>
      <c r="K83" s="1045"/>
      <c r="L83" s="1045"/>
      <c r="P83" s="1036"/>
      <c r="Q83" s="1045"/>
      <c r="R83" s="1045"/>
    </row>
    <row r="84" spans="1:22">
      <c r="B84" s="1036"/>
      <c r="D84" s="1045"/>
      <c r="F84" s="1045"/>
      <c r="G84" s="1045"/>
      <c r="H84" s="1045"/>
      <c r="K84" s="1045"/>
      <c r="L84" s="1045"/>
      <c r="P84" s="1036"/>
      <c r="Q84" s="1045"/>
      <c r="R84" s="1045"/>
    </row>
    <row r="85" spans="1:22">
      <c r="B85" s="633" t="s">
        <v>1352</v>
      </c>
      <c r="D85" s="1045"/>
      <c r="F85" s="1045"/>
      <c r="G85" s="1045"/>
      <c r="H85" s="1045"/>
      <c r="K85" s="1045"/>
      <c r="L85" s="1045"/>
      <c r="P85" s="1036"/>
      <c r="Q85" s="1045"/>
      <c r="R85" s="1045"/>
    </row>
    <row r="86" spans="1:22">
      <c r="B86" s="1036" t="s">
        <v>1315</v>
      </c>
      <c r="D86" s="1045" t="s">
        <v>1336</v>
      </c>
      <c r="F86" s="1045" t="s">
        <v>1336</v>
      </c>
      <c r="G86" s="1045" t="s">
        <v>1336</v>
      </c>
      <c r="H86" s="1045" t="s">
        <v>1336</v>
      </c>
      <c r="I86" s="1045" t="s">
        <v>1336</v>
      </c>
      <c r="K86" s="1045" t="s">
        <v>1336</v>
      </c>
      <c r="L86" s="1045"/>
      <c r="N86" s="1045" t="s">
        <v>1336</v>
      </c>
      <c r="P86" s="1045" t="s">
        <v>1336</v>
      </c>
      <c r="Q86" s="1045" t="s">
        <v>1336</v>
      </c>
      <c r="R86" s="1045" t="s">
        <v>1336</v>
      </c>
      <c r="T86" s="1045" t="s">
        <v>1336</v>
      </c>
    </row>
    <row r="87" spans="1:22">
      <c r="B87" s="1036" t="s">
        <v>1316</v>
      </c>
      <c r="D87" s="1045" t="s">
        <v>1336</v>
      </c>
      <c r="F87" s="1045" t="s">
        <v>1336</v>
      </c>
      <c r="G87" s="1045" t="s">
        <v>1336</v>
      </c>
      <c r="H87" s="1045" t="s">
        <v>1336</v>
      </c>
      <c r="I87" s="1045" t="s">
        <v>1336</v>
      </c>
      <c r="K87" s="1045" t="s">
        <v>1336</v>
      </c>
      <c r="L87" s="1045"/>
      <c r="N87" s="1045" t="s">
        <v>1336</v>
      </c>
      <c r="P87" s="1045" t="s">
        <v>1336</v>
      </c>
      <c r="Q87" s="1045" t="s">
        <v>1336</v>
      </c>
      <c r="R87" s="1045" t="s">
        <v>1336</v>
      </c>
      <c r="T87" s="1045" t="s">
        <v>1336</v>
      </c>
    </row>
    <row r="88" spans="1:22">
      <c r="B88" s="1036" t="s">
        <v>1353</v>
      </c>
      <c r="D88" s="1045" t="s">
        <v>1336</v>
      </c>
      <c r="F88" s="1045" t="s">
        <v>1336</v>
      </c>
      <c r="G88" s="1045" t="s">
        <v>1336</v>
      </c>
      <c r="H88" s="1045" t="s">
        <v>1336</v>
      </c>
      <c r="I88" s="1045" t="s">
        <v>1336</v>
      </c>
      <c r="K88" s="1045" t="s">
        <v>1336</v>
      </c>
      <c r="L88" s="1045"/>
      <c r="N88" s="1045" t="s">
        <v>1336</v>
      </c>
      <c r="P88" s="1045" t="s">
        <v>1336</v>
      </c>
      <c r="Q88" s="1045" t="s">
        <v>1336</v>
      </c>
      <c r="R88" s="1045" t="s">
        <v>1336</v>
      </c>
    </row>
    <row r="89" spans="1:22">
      <c r="B89" s="1036" t="s">
        <v>1331</v>
      </c>
      <c r="G89" s="1045"/>
      <c r="M89" s="1045" t="s">
        <v>1336</v>
      </c>
    </row>
    <row r="90" spans="1:22" ht="13.5" thickBot="1">
      <c r="B90" s="1036"/>
      <c r="C90" s="1048">
        <f>COUNTA(C62:C89)</f>
        <v>0</v>
      </c>
      <c r="D90" s="1048">
        <f>COUNTA(D62:D89)</f>
        <v>12</v>
      </c>
      <c r="E90" s="1048">
        <f>COUNTA(E62:E89)</f>
        <v>0</v>
      </c>
      <c r="F90" s="1048">
        <f>COUNTA(F62:F89)</f>
        <v>12</v>
      </c>
      <c r="G90" s="1048">
        <f>COUNTA(G62:G89)</f>
        <v>12</v>
      </c>
      <c r="H90" s="1048">
        <f>COUNTA(H61:H89)</f>
        <v>12</v>
      </c>
      <c r="I90" s="1048">
        <f>COUNTA(I62:I89)</f>
        <v>12</v>
      </c>
      <c r="J90" s="1048"/>
      <c r="K90" s="1048">
        <f>COUNTA(K62:K89)</f>
        <v>12</v>
      </c>
      <c r="L90" s="1048"/>
      <c r="M90" s="1048">
        <f>COUNTA(M62:M89)</f>
        <v>3</v>
      </c>
      <c r="N90" s="1048">
        <f>COUNTA(N62:N89)</f>
        <v>12</v>
      </c>
      <c r="O90" s="1048">
        <f>COUNTA(O61:O89)</f>
        <v>0</v>
      </c>
      <c r="P90" s="1048">
        <f>COUNTA(P62:P89)</f>
        <v>12</v>
      </c>
      <c r="Q90" s="1048">
        <f>COUNTA(Q62:Q89)</f>
        <v>12</v>
      </c>
      <c r="R90" s="1048">
        <f>COUNTA(R61:R89)</f>
        <v>12</v>
      </c>
      <c r="S90" s="1048">
        <f>COUNTA(S63:S89)</f>
        <v>0</v>
      </c>
      <c r="T90" s="1048">
        <f>COUNTA(T62:T89)</f>
        <v>11</v>
      </c>
      <c r="V90" s="1048">
        <f>SUM(C90:T90)</f>
        <v>134</v>
      </c>
    </row>
    <row r="91" spans="1:22" ht="13.5" thickTop="1">
      <c r="B91" s="633"/>
    </row>
    <row r="92" spans="1:22">
      <c r="B92" s="1036"/>
      <c r="F92" s="1036">
        <f>(V90-D90)/D90</f>
        <v>10.166666666666666</v>
      </c>
      <c r="G92" s="1036"/>
      <c r="M92" s="1036" t="e">
        <f>(#REF!-#REF!)/#REF!</f>
        <v>#REF!</v>
      </c>
      <c r="V92">
        <f>SUM(F90:T90)</f>
        <v>122</v>
      </c>
    </row>
    <row r="93" spans="1:22" s="1036" customFormat="1">
      <c r="A93" s="1038"/>
      <c r="F93" s="1036" t="s">
        <v>1360</v>
      </c>
      <c r="I93" s="1045" t="s">
        <v>1362</v>
      </c>
      <c r="J93" s="1045"/>
      <c r="M93" s="1045" t="s">
        <v>1362</v>
      </c>
    </row>
    <row r="94" spans="1:22" s="1036" customFormat="1">
      <c r="A94" s="1038"/>
      <c r="F94" s="1036" t="s">
        <v>1363</v>
      </c>
      <c r="I94" s="1045">
        <v>3</v>
      </c>
      <c r="J94" s="1045"/>
      <c r="M94" s="1045">
        <v>3</v>
      </c>
    </row>
    <row r="95" spans="1:22">
      <c r="B95" s="1036"/>
      <c r="F95" s="1036" t="s">
        <v>1359</v>
      </c>
      <c r="I95" s="1043">
        <f>D90</f>
        <v>12</v>
      </c>
      <c r="M95" s="1045" t="e">
        <f>#REF!</f>
        <v>#REF!</v>
      </c>
    </row>
    <row r="96" spans="1:22">
      <c r="B96" s="1036"/>
      <c r="F96" s="1036" t="s">
        <v>1358</v>
      </c>
      <c r="I96" s="1043">
        <v>11</v>
      </c>
      <c r="M96" s="1045">
        <v>11</v>
      </c>
    </row>
    <row r="97" spans="1:13" s="1036" customFormat="1">
      <c r="A97" s="1038"/>
      <c r="F97" s="1036" t="s">
        <v>1357</v>
      </c>
      <c r="I97" s="1052">
        <f>SUM(E90:T90)/11</f>
        <v>11.090909090909092</v>
      </c>
      <c r="J97" s="1045"/>
    </row>
    <row r="98" spans="1:13" s="1036" customFormat="1">
      <c r="A98" s="1038"/>
      <c r="F98" s="1036" t="s">
        <v>1366</v>
      </c>
      <c r="I98" s="1052">
        <v>196</v>
      </c>
      <c r="J98" s="1045"/>
      <c r="M98" s="1045"/>
    </row>
    <row r="99" spans="1:13">
      <c r="B99" s="1036"/>
      <c r="F99" s="1036" t="s">
        <v>1357</v>
      </c>
      <c r="I99" s="1036">
        <f>SUM(E90:T90)/11</f>
        <v>11.090909090909092</v>
      </c>
      <c r="M99" s="1036" t="e">
        <f>SUM(#REF!)/11</f>
        <v>#REF!</v>
      </c>
    </row>
    <row r="100" spans="1:13" s="1036" customFormat="1">
      <c r="A100" s="1038"/>
      <c r="F100" s="1036" t="s">
        <v>1368</v>
      </c>
      <c r="I100" s="1055">
        <f>V90/I98</f>
        <v>0.68367346938775508</v>
      </c>
      <c r="J100" s="1045"/>
    </row>
    <row r="101" spans="1:13">
      <c r="B101" s="1036"/>
    </row>
    <row r="102" spans="1:13">
      <c r="B102" s="633"/>
    </row>
    <row r="103" spans="1:13">
      <c r="B103" s="1036"/>
    </row>
    <row r="104" spans="1:13">
      <c r="B104" s="1036"/>
    </row>
    <row r="105" spans="1:13">
      <c r="B105" s="1036"/>
    </row>
    <row r="106" spans="1:13">
      <c r="B106" s="1036"/>
    </row>
  </sheetData>
  <mergeCells count="5">
    <mergeCell ref="B3:B4"/>
    <mergeCell ref="C3:S3"/>
    <mergeCell ref="A5:A6"/>
    <mergeCell ref="A61:A62"/>
    <mergeCell ref="C8:C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sheetPr codeName="Sheet7">
    <tabColor theme="0" tint="-0.34998626667073579"/>
  </sheetPr>
  <dimension ref="A1:U122"/>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7109375" style="27" customWidth="1"/>
    <col min="3" max="3" width="9.7109375" style="27" customWidth="1"/>
    <col min="4" max="5" width="14.7109375" style="27" customWidth="1"/>
    <col min="6" max="6" width="14.5703125" style="27" customWidth="1"/>
    <col min="7" max="10" width="14.7109375" style="27" customWidth="1"/>
    <col min="11" max="11" width="11.7109375" style="27" customWidth="1"/>
    <col min="12" max="16" width="12.7109375" style="27" customWidth="1"/>
    <col min="17" max="17" width="11.42578125" style="27" customWidth="1"/>
    <col min="18" max="16384" width="9.140625" style="27"/>
  </cols>
  <sheetData>
    <row r="1" spans="1:21" s="82" customFormat="1" ht="27" customHeight="1">
      <c r="A1" s="351"/>
    </row>
    <row r="2" spans="1:21">
      <c r="B2" s="4" t="s">
        <v>16</v>
      </c>
      <c r="C2" s="58" t="s">
        <v>49</v>
      </c>
      <c r="D2" s="59"/>
      <c r="E2" s="6"/>
      <c r="F2" s="29"/>
      <c r="H2" s="29"/>
      <c r="K2" s="6"/>
    </row>
    <row r="3" spans="1:21">
      <c r="B3" s="4" t="s">
        <v>17</v>
      </c>
      <c r="C3" s="21" t="s">
        <v>30</v>
      </c>
      <c r="D3" s="6"/>
      <c r="E3" s="6"/>
      <c r="F3" s="29"/>
      <c r="H3" s="29"/>
      <c r="K3" s="6"/>
    </row>
    <row r="4" spans="1:21">
      <c r="B4" s="726" t="s">
        <v>1198</v>
      </c>
      <c r="C4" s="21" t="s">
        <v>27</v>
      </c>
      <c r="D4" s="5"/>
      <c r="E4" s="5"/>
      <c r="F4" s="3"/>
      <c r="H4" s="29"/>
      <c r="K4" s="5"/>
    </row>
    <row r="5" spans="1:21">
      <c r="B5" s="4"/>
      <c r="D5" s="5"/>
      <c r="E5" s="5"/>
      <c r="F5" s="3"/>
      <c r="G5" s="5"/>
      <c r="H5" s="3"/>
      <c r="I5" s="5"/>
      <c r="J5" s="5"/>
    </row>
    <row r="6" spans="1:21" ht="67.5" customHeight="1">
      <c r="B6" s="60" t="s">
        <v>46</v>
      </c>
      <c r="C6" s="1205" t="s">
        <v>384</v>
      </c>
      <c r="D6" s="1205"/>
      <c r="E6" s="1205"/>
      <c r="F6" s="1205"/>
      <c r="G6" s="1205"/>
      <c r="H6" s="1205"/>
      <c r="I6" s="1205"/>
      <c r="J6" s="181"/>
      <c r="K6" s="181"/>
      <c r="L6" s="181"/>
      <c r="M6" s="181"/>
      <c r="N6" s="181"/>
      <c r="O6" s="181"/>
      <c r="P6" s="168"/>
      <c r="Q6" s="168"/>
    </row>
    <row r="7" spans="1:21" ht="13.5" customHeight="1">
      <c r="B7" s="4"/>
      <c r="C7" s="19"/>
      <c r="D7" s="5"/>
      <c r="E7" s="5"/>
      <c r="F7" s="3"/>
      <c r="H7" s="29"/>
    </row>
    <row r="8" spans="1:21" ht="27" customHeight="1">
      <c r="B8" s="49" t="s">
        <v>47</v>
      </c>
      <c r="D8" s="5"/>
      <c r="E8" s="5"/>
      <c r="F8" s="3"/>
      <c r="G8" s="5"/>
      <c r="H8" s="3"/>
      <c r="I8" s="5"/>
      <c r="J8" s="5"/>
    </row>
    <row r="9" spans="1:21" s="82" customFormat="1" ht="12.75" customHeight="1">
      <c r="A9" s="351"/>
      <c r="B9" s="49"/>
      <c r="D9" s="5"/>
      <c r="E9" s="5"/>
      <c r="F9" s="3"/>
      <c r="G9" s="5"/>
      <c r="H9" s="3"/>
      <c r="I9" s="5"/>
      <c r="J9" s="5"/>
    </row>
    <row r="10" spans="1:21" s="82" customFormat="1" ht="25.5" customHeight="1">
      <c r="A10" s="351"/>
      <c r="B10" s="49"/>
      <c r="D10" s="136" t="s">
        <v>19</v>
      </c>
      <c r="E10" s="136" t="s">
        <v>323</v>
      </c>
      <c r="F10" s="137" t="s">
        <v>324</v>
      </c>
      <c r="G10" s="136" t="s">
        <v>321</v>
      </c>
      <c r="H10" s="5"/>
      <c r="I10" s="655"/>
      <c r="J10" s="655"/>
      <c r="K10" s="655"/>
      <c r="L10" s="307"/>
      <c r="M10" s="307"/>
      <c r="N10" s="307"/>
      <c r="O10" s="655"/>
      <c r="P10" s="655"/>
      <c r="Q10" s="655"/>
      <c r="R10" s="655"/>
      <c r="S10" s="307"/>
      <c r="T10" s="307"/>
      <c r="U10" s="307"/>
    </row>
    <row r="11" spans="1:21" s="82" customFormat="1" ht="12.75" customHeight="1">
      <c r="A11" s="351"/>
      <c r="B11" s="49"/>
      <c r="C11" s="4" t="s">
        <v>25</v>
      </c>
      <c r="D11" s="9">
        <f>H40</f>
        <v>0</v>
      </c>
      <c r="E11" s="9">
        <f>H38</f>
        <v>0</v>
      </c>
      <c r="F11" s="9">
        <v>0</v>
      </c>
      <c r="G11" s="9">
        <v>0</v>
      </c>
      <c r="H11" s="5"/>
      <c r="I11" s="655"/>
      <c r="J11" s="937"/>
      <c r="K11" s="610"/>
      <c r="L11" s="610"/>
      <c r="M11" s="584"/>
      <c r="N11" s="584"/>
      <c r="O11" s="655"/>
      <c r="P11" s="655"/>
      <c r="Q11" s="937"/>
      <c r="R11" s="584"/>
      <c r="S11" s="584"/>
      <c r="T11" s="584"/>
      <c r="U11" s="584"/>
    </row>
    <row r="12" spans="1:21" s="82" customFormat="1" ht="12.75" customHeight="1">
      <c r="A12" s="351"/>
      <c r="B12" s="49"/>
      <c r="C12" s="726" t="s">
        <v>1041</v>
      </c>
      <c r="D12" s="217">
        <f>Q40</f>
        <v>0</v>
      </c>
      <c r="E12" s="217">
        <f>Q38</f>
        <v>0</v>
      </c>
      <c r="F12" s="217">
        <v>0</v>
      </c>
      <c r="G12" s="217">
        <v>0</v>
      </c>
      <c r="H12" s="5"/>
      <c r="I12" s="655"/>
      <c r="J12" s="937"/>
      <c r="K12" s="610"/>
      <c r="L12" s="610"/>
      <c r="M12" s="584"/>
      <c r="N12" s="584"/>
      <c r="O12" s="655"/>
      <c r="P12" s="655"/>
      <c r="Q12" s="937"/>
      <c r="R12" s="584"/>
      <c r="S12" s="584"/>
      <c r="T12" s="584"/>
      <c r="U12" s="584"/>
    </row>
    <row r="13" spans="1:21" s="82" customFormat="1" ht="12.75" customHeight="1" thickBot="1">
      <c r="A13" s="351"/>
      <c r="B13" s="49"/>
      <c r="C13" s="10" t="s">
        <v>66</v>
      </c>
      <c r="D13" s="11">
        <f>D11-D12</f>
        <v>0</v>
      </c>
      <c r="E13" s="11">
        <f>E11-E12</f>
        <v>0</v>
      </c>
      <c r="F13" s="11">
        <f>F11-F12</f>
        <v>0</v>
      </c>
      <c r="G13" s="11">
        <f>G11-G12</f>
        <v>0</v>
      </c>
      <c r="H13" s="5"/>
      <c r="I13" s="655"/>
      <c r="J13" s="103"/>
      <c r="K13" s="46"/>
      <c r="L13" s="46"/>
      <c r="M13" s="46"/>
      <c r="N13" s="46"/>
      <c r="O13" s="655"/>
      <c r="P13" s="655"/>
      <c r="Q13" s="103"/>
      <c r="R13" s="46"/>
      <c r="S13" s="46"/>
      <c r="T13" s="46"/>
      <c r="U13" s="46"/>
    </row>
    <row r="14" spans="1:21" s="82" customFormat="1" ht="13.5" customHeight="1" thickTop="1">
      <c r="A14" s="351"/>
      <c r="B14" s="49"/>
      <c r="D14" s="5"/>
      <c r="E14" s="5"/>
      <c r="F14" s="3"/>
      <c r="G14" s="5"/>
      <c r="H14" s="3"/>
      <c r="I14" s="5"/>
      <c r="J14" s="5"/>
    </row>
    <row r="15" spans="1:21">
      <c r="F15" s="29"/>
      <c r="H15" s="29"/>
    </row>
    <row r="16" spans="1:21">
      <c r="B16" s="32" t="s">
        <v>64</v>
      </c>
      <c r="C16" s="32"/>
      <c r="D16" s="32"/>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179"/>
      <c r="D18" s="1179"/>
      <c r="E18" s="1179"/>
      <c r="F18" s="1179"/>
      <c r="G18" s="1179"/>
      <c r="H18" s="1179"/>
      <c r="I18" s="1179"/>
      <c r="J18" s="1179"/>
      <c r="K18" s="1179"/>
      <c r="L18" s="1179"/>
      <c r="M18" s="1179"/>
      <c r="N18" s="1179"/>
      <c r="O18" s="1179"/>
      <c r="P18" s="1179"/>
      <c r="Q18" s="1179"/>
    </row>
    <row r="19" spans="1:17">
      <c r="B19" s="28"/>
      <c r="C19" s="28"/>
      <c r="D19" s="28"/>
      <c r="E19" s="28"/>
      <c r="F19" s="31"/>
      <c r="G19" s="28"/>
      <c r="H19" s="31"/>
      <c r="I19" s="28"/>
    </row>
    <row r="20" spans="1:17">
      <c r="B20" s="33" t="s">
        <v>18</v>
      </c>
      <c r="C20" s="33"/>
      <c r="D20" s="33"/>
      <c r="E20" s="34"/>
      <c r="F20" s="33"/>
      <c r="G20" s="34"/>
      <c r="H20" s="33"/>
      <c r="I20" s="35"/>
      <c r="K20" s="36" t="s">
        <v>1031</v>
      </c>
      <c r="L20" s="36"/>
      <c r="M20" s="36"/>
      <c r="N20" s="36"/>
      <c r="O20" s="36"/>
      <c r="P20" s="36"/>
      <c r="Q20" s="36"/>
    </row>
    <row r="22" spans="1:17">
      <c r="A22" s="263"/>
      <c r="B22" s="375" t="s">
        <v>99</v>
      </c>
      <c r="C22" s="601" t="s">
        <v>1227</v>
      </c>
      <c r="D22" s="303"/>
      <c r="J22" s="366"/>
      <c r="K22" s="600" t="s">
        <v>99</v>
      </c>
      <c r="L22" s="601" t="s">
        <v>1227</v>
      </c>
      <c r="M22" s="585"/>
      <c r="N22" s="581"/>
      <c r="O22" s="581"/>
      <c r="P22" s="581"/>
      <c r="Q22" s="581"/>
    </row>
    <row r="23" spans="1:17" s="351" customFormat="1">
      <c r="B23" s="83"/>
      <c r="C23" s="321"/>
      <c r="D23" s="303"/>
      <c r="K23" s="604"/>
      <c r="L23" s="617"/>
      <c r="M23" s="585"/>
      <c r="N23" s="581"/>
      <c r="O23" s="581"/>
      <c r="P23" s="581"/>
      <c r="Q23" s="581"/>
    </row>
    <row r="24" spans="1:17">
      <c r="B24" s="77" t="s">
        <v>102</v>
      </c>
      <c r="C24" s="78" t="s">
        <v>100</v>
      </c>
      <c r="D24" s="39"/>
      <c r="E24" s="39"/>
      <c r="F24" s="39"/>
      <c r="G24" s="39"/>
      <c r="K24" s="600" t="s">
        <v>102</v>
      </c>
      <c r="L24" s="601" t="s">
        <v>100</v>
      </c>
      <c r="M24" s="586"/>
      <c r="N24" s="586"/>
      <c r="O24" s="586"/>
      <c r="P24" s="586"/>
      <c r="Q24" s="581"/>
    </row>
    <row r="25" spans="1:17" ht="15" customHeight="1">
      <c r="K25" s="581"/>
      <c r="L25" s="581"/>
      <c r="M25" s="581"/>
      <c r="N25" s="581"/>
      <c r="O25" s="581"/>
      <c r="P25" s="581"/>
      <c r="Q25" s="581"/>
    </row>
    <row r="26" spans="1:17">
      <c r="B26" s="218" t="s">
        <v>521</v>
      </c>
      <c r="C26" s="78" t="s">
        <v>101</v>
      </c>
      <c r="K26" s="600" t="s">
        <v>521</v>
      </c>
      <c r="L26" s="601" t="s">
        <v>101</v>
      </c>
      <c r="M26" s="581"/>
      <c r="N26" s="581"/>
      <c r="O26" s="581"/>
      <c r="P26" s="581"/>
      <c r="Q26" s="581"/>
    </row>
    <row r="27" spans="1:17" ht="15" customHeight="1">
      <c r="K27" s="581"/>
      <c r="L27" s="581"/>
      <c r="M27" s="581"/>
      <c r="N27" s="581"/>
      <c r="O27" s="581"/>
      <c r="P27" s="581"/>
      <c r="Q27" s="581"/>
    </row>
    <row r="28" spans="1:17" s="210" customFormat="1" ht="15" customHeight="1">
      <c r="A28" s="1204" t="s">
        <v>787</v>
      </c>
      <c r="B28" s="133" t="s">
        <v>520</v>
      </c>
      <c r="C28" s="383" t="s">
        <v>674</v>
      </c>
      <c r="D28" s="264"/>
      <c r="E28" s="264"/>
      <c r="F28" s="264"/>
      <c r="G28" s="264"/>
      <c r="H28" s="264"/>
      <c r="J28" s="1204" t="s">
        <v>787</v>
      </c>
      <c r="K28" s="611" t="s">
        <v>520</v>
      </c>
      <c r="L28" s="609" t="s">
        <v>674</v>
      </c>
      <c r="M28" s="623"/>
      <c r="N28" s="623"/>
      <c r="O28" s="623"/>
      <c r="P28" s="623"/>
      <c r="Q28" s="623"/>
    </row>
    <row r="29" spans="1:17" s="351" customFormat="1" ht="12.75" customHeight="1">
      <c r="A29" s="1204"/>
      <c r="B29" s="73"/>
      <c r="C29" s="335">
        <f>Avg._Number_of_Pages_in_Project_Definition</f>
        <v>0</v>
      </c>
      <c r="D29" s="71" t="str">
        <f>Avg._Number_of_Pages_in_Project_Definition_N</f>
        <v xml:space="preserve">Avg. Number of Pages in Project Definition </v>
      </c>
      <c r="E29" s="72"/>
      <c r="F29" s="72"/>
      <c r="G29" s="72"/>
      <c r="J29" s="1204"/>
      <c r="K29" s="595"/>
      <c r="L29" s="1129">
        <f>'Expected Assumptions'!E7</f>
        <v>0</v>
      </c>
      <c r="M29" s="593" t="str">
        <f>Avg._Number_of_Pages_in_Project_Definition_N</f>
        <v xml:space="preserve">Avg. Number of Pages in Project Definition </v>
      </c>
      <c r="N29" s="594"/>
      <c r="O29" s="594"/>
      <c r="P29" s="594"/>
      <c r="Q29" s="581"/>
    </row>
    <row r="30" spans="1:17" s="351" customFormat="1" ht="12.75" customHeight="1">
      <c r="B30" s="30"/>
      <c r="C30" s="413">
        <f>'Current Assumptions'!B81</f>
        <v>0</v>
      </c>
      <c r="D30" s="71" t="s">
        <v>879</v>
      </c>
      <c r="E30" s="72"/>
      <c r="F30" s="72"/>
      <c r="H30" s="319"/>
      <c r="I30" s="301"/>
      <c r="K30" s="582"/>
      <c r="L30" s="470">
        <f>'Expected Assumptions'!E81</f>
        <v>0</v>
      </c>
      <c r="M30" s="593" t="s">
        <v>879</v>
      </c>
      <c r="N30" s="594"/>
      <c r="O30" s="594"/>
      <c r="P30" s="581"/>
      <c r="Q30" s="633"/>
    </row>
    <row r="31" spans="1:17" s="351" customFormat="1" ht="12.75" customHeight="1">
      <c r="B31" s="30"/>
      <c r="C31" s="509">
        <f>Avg._Per_Page_Copy_Cost</f>
        <v>0</v>
      </c>
      <c r="D31" s="347" t="str">
        <f>Avg._Per_Page_Copy_Cost_N</f>
        <v>Avg. Per Page Copy Cost ($ / page)</v>
      </c>
      <c r="E31" s="72"/>
      <c r="F31" s="72"/>
      <c r="I31" s="301"/>
      <c r="K31" s="582"/>
      <c r="L31" s="509">
        <f>'Expected Assumptions'!E64</f>
        <v>0</v>
      </c>
      <c r="M31" s="596" t="str">
        <f>Avg._Per_Page_Copy_Cost_N</f>
        <v>Avg. Per Page Copy Cost ($ / page)</v>
      </c>
      <c r="N31" s="594"/>
      <c r="O31" s="594"/>
      <c r="P31" s="581"/>
      <c r="Q31" s="581"/>
    </row>
    <row r="32" spans="1:17" s="351" customFormat="1" ht="12.75" customHeight="1">
      <c r="B32" s="262"/>
      <c r="C32" s="734">
        <f>'Current Assumptions'!B82</f>
        <v>0</v>
      </c>
      <c r="D32" s="71" t="s">
        <v>672</v>
      </c>
      <c r="E32" s="30"/>
      <c r="F32" s="30"/>
      <c r="G32" s="30"/>
      <c r="I32" s="301"/>
      <c r="K32" s="622"/>
      <c r="L32" s="470">
        <f>'Expected Assumptions'!E82</f>
        <v>0</v>
      </c>
      <c r="M32" s="593" t="s">
        <v>672</v>
      </c>
      <c r="N32" s="582"/>
      <c r="O32" s="582"/>
      <c r="P32" s="582"/>
      <c r="Q32" s="581"/>
    </row>
    <row r="33" spans="2:17" s="351" customFormat="1">
      <c r="B33" s="30"/>
      <c r="C33" s="371"/>
      <c r="D33" s="372"/>
      <c r="I33" s="301"/>
      <c r="K33" s="582"/>
      <c r="L33" s="588"/>
      <c r="M33" s="589"/>
      <c r="N33" s="581"/>
      <c r="O33" s="581"/>
      <c r="P33" s="581"/>
      <c r="Q33" s="581"/>
    </row>
    <row r="34" spans="2:17" s="351" customFormat="1">
      <c r="B34" s="73"/>
      <c r="C34" s="510">
        <f>Owner_Administrative_Rate</f>
        <v>0</v>
      </c>
      <c r="D34" s="410" t="str">
        <f>Owner_Administrative_Rate_N</f>
        <v>Owner Administrative Rate ($ / hour)</v>
      </c>
      <c r="E34" s="42"/>
      <c r="F34" s="370"/>
      <c r="G34" s="473">
        <f>C34*C32*C30</f>
        <v>0</v>
      </c>
      <c r="H34" s="476"/>
      <c r="K34" s="595"/>
      <c r="L34" s="510">
        <f>'Expected Assumptions'!E49</f>
        <v>0</v>
      </c>
      <c r="M34" s="596" t="str">
        <f>Owner_Administrative_Rate_N</f>
        <v>Owner Administrative Rate ($ / hour)</v>
      </c>
      <c r="N34" s="587"/>
      <c r="O34" s="586"/>
      <c r="P34" s="473">
        <f>L34*L32*L30</f>
        <v>0</v>
      </c>
      <c r="Q34" s="476"/>
    </row>
    <row r="35" spans="2:17" s="351" customFormat="1">
      <c r="B35" s="374"/>
      <c r="C35" s="309"/>
      <c r="D35" s="370"/>
      <c r="E35" s="42"/>
      <c r="F35" s="370"/>
      <c r="G35" s="119"/>
      <c r="H35" s="476"/>
      <c r="I35" s="301"/>
      <c r="K35" s="592"/>
      <c r="L35" s="597"/>
      <c r="M35" s="586"/>
      <c r="N35" s="587"/>
      <c r="O35" s="586"/>
      <c r="P35" s="610"/>
      <c r="Q35" s="476"/>
    </row>
    <row r="36" spans="2:17" s="351" customFormat="1">
      <c r="B36" s="374"/>
      <c r="C36" s="370"/>
      <c r="D36" s="370" t="s">
        <v>88</v>
      </c>
      <c r="E36" s="370"/>
      <c r="F36" s="370"/>
      <c r="G36" s="473">
        <f>(C29*C31)*C30</f>
        <v>0</v>
      </c>
      <c r="H36" s="476"/>
      <c r="I36" s="301"/>
      <c r="K36" s="592"/>
      <c r="L36" s="586"/>
      <c r="M36" s="586" t="s">
        <v>88</v>
      </c>
      <c r="N36" s="586"/>
      <c r="O36" s="586"/>
      <c r="P36" s="473">
        <f>(L29*L31)*L30</f>
        <v>0</v>
      </c>
      <c r="Q36" s="476"/>
    </row>
    <row r="37" spans="2:17" s="351" customFormat="1" ht="12.75" customHeight="1">
      <c r="B37" s="73"/>
      <c r="C37" s="294"/>
      <c r="D37" s="370"/>
      <c r="E37" s="294"/>
      <c r="F37" s="370"/>
      <c r="G37" s="488"/>
      <c r="H37" s="476"/>
      <c r="K37" s="595"/>
      <c r="L37" s="590"/>
      <c r="M37" s="586"/>
      <c r="N37" s="590"/>
      <c r="O37" s="586"/>
      <c r="P37" s="488"/>
      <c r="Q37" s="476"/>
    </row>
    <row r="38" spans="2:17" s="351" customFormat="1" ht="12.75" customHeight="1" thickBot="1">
      <c r="D38" s="372" t="s">
        <v>20</v>
      </c>
      <c r="G38" s="476"/>
      <c r="H38" s="474">
        <f>SUM(G34:G36)</f>
        <v>0</v>
      </c>
      <c r="K38" s="581"/>
      <c r="L38" s="581"/>
      <c r="M38" s="589" t="s">
        <v>20</v>
      </c>
      <c r="N38" s="581"/>
      <c r="O38" s="581"/>
      <c r="P38" s="476"/>
      <c r="Q38" s="474">
        <f>SUM(P34:P36)</f>
        <v>0</v>
      </c>
    </row>
    <row r="39" spans="2:17" s="351" customFormat="1" ht="15" customHeight="1">
      <c r="G39" s="476"/>
      <c r="H39" s="476"/>
      <c r="K39" s="581"/>
      <c r="L39" s="581"/>
      <c r="M39" s="581"/>
      <c r="N39" s="581"/>
      <c r="O39" s="581"/>
      <c r="P39" s="476"/>
      <c r="Q39" s="476"/>
    </row>
    <row r="40" spans="2:17" s="351" customFormat="1" ht="13.5" thickBot="1">
      <c r="G40" s="487" t="s">
        <v>68</v>
      </c>
      <c r="H40" s="475">
        <f>H38</f>
        <v>0</v>
      </c>
      <c r="K40" s="581"/>
      <c r="L40" s="581"/>
      <c r="M40" s="581"/>
      <c r="N40" s="581"/>
      <c r="O40" s="581"/>
      <c r="P40" s="607" t="s">
        <v>1217</v>
      </c>
      <c r="Q40" s="475">
        <f>Q38</f>
        <v>0</v>
      </c>
    </row>
    <row r="41" spans="2:17" ht="13.5" thickTop="1">
      <c r="L41" s="39"/>
      <c r="M41" s="39"/>
      <c r="N41" s="39"/>
      <c r="O41" s="39"/>
      <c r="P41" s="39"/>
    </row>
    <row r="42" spans="2:17">
      <c r="L42" s="39"/>
      <c r="M42" s="39"/>
      <c r="N42" s="39"/>
      <c r="O42" s="39"/>
      <c r="P42" s="39"/>
    </row>
    <row r="43" spans="2:17">
      <c r="L43" s="39"/>
      <c r="M43" s="39"/>
      <c r="N43" s="39"/>
      <c r="O43" s="39"/>
      <c r="P43" s="39"/>
    </row>
    <row r="44" spans="2:17">
      <c r="L44" s="39"/>
      <c r="M44" s="39"/>
      <c r="N44" s="39"/>
      <c r="O44" s="39"/>
      <c r="P44" s="39"/>
    </row>
    <row r="45" spans="2:17">
      <c r="L45" s="39"/>
      <c r="M45" s="39"/>
      <c r="N45" s="39"/>
      <c r="O45" s="39"/>
      <c r="P45" s="39"/>
    </row>
    <row r="46" spans="2:17">
      <c r="L46" s="39"/>
      <c r="M46" s="39"/>
      <c r="N46" s="39"/>
      <c r="O46" s="39"/>
      <c r="P46" s="39"/>
    </row>
    <row r="47" spans="2:17">
      <c r="L47" s="39"/>
      <c r="M47" s="39"/>
      <c r="N47" s="39"/>
      <c r="O47" s="39"/>
      <c r="P47" s="39"/>
    </row>
    <row r="48" spans="2:17">
      <c r="L48" s="39"/>
      <c r="M48" s="39"/>
      <c r="N48" s="39"/>
      <c r="O48" s="39"/>
      <c r="P48" s="39"/>
    </row>
    <row r="49" spans="12:16">
      <c r="L49" s="39"/>
      <c r="M49" s="39"/>
      <c r="N49" s="39"/>
      <c r="O49" s="39"/>
      <c r="P49" s="39"/>
    </row>
    <row r="50" spans="12:16">
      <c r="L50" s="39"/>
      <c r="M50" s="39"/>
      <c r="N50" s="39"/>
      <c r="O50" s="39"/>
      <c r="P50" s="39"/>
    </row>
    <row r="51" spans="12:16">
      <c r="L51" s="39"/>
      <c r="M51" s="39"/>
      <c r="N51" s="39"/>
      <c r="O51" s="39"/>
      <c r="P51" s="39"/>
    </row>
    <row r="52" spans="12:16">
      <c r="L52" s="39"/>
      <c r="M52" s="39"/>
      <c r="N52" s="39"/>
      <c r="O52" s="39"/>
      <c r="P52" s="39"/>
    </row>
    <row r="53" spans="12:16">
      <c r="L53" s="39"/>
      <c r="M53" s="39"/>
      <c r="N53" s="39"/>
      <c r="O53" s="39"/>
      <c r="P53" s="39"/>
    </row>
    <row r="54" spans="12:16">
      <c r="L54" s="39"/>
      <c r="M54" s="39"/>
      <c r="N54" s="39"/>
      <c r="O54" s="39"/>
      <c r="P54" s="39"/>
    </row>
    <row r="55" spans="12:16">
      <c r="L55" s="39"/>
      <c r="M55" s="39"/>
      <c r="N55" s="39"/>
      <c r="O55" s="39"/>
      <c r="P55" s="39"/>
    </row>
    <row r="56" spans="12:16">
      <c r="L56" s="39"/>
      <c r="M56" s="39"/>
      <c r="N56" s="39"/>
      <c r="O56" s="39"/>
      <c r="P56" s="39"/>
    </row>
    <row r="57" spans="12:16">
      <c r="L57" s="39"/>
      <c r="M57" s="39"/>
      <c r="N57" s="39"/>
      <c r="O57" s="39"/>
      <c r="P57" s="39"/>
    </row>
    <row r="58" spans="12:16">
      <c r="L58" s="39"/>
      <c r="M58" s="39"/>
      <c r="N58" s="39"/>
      <c r="O58" s="39"/>
      <c r="P58" s="39"/>
    </row>
    <row r="59" spans="12:16">
      <c r="L59" s="39"/>
      <c r="M59" s="39"/>
      <c r="N59" s="39"/>
      <c r="O59" s="39"/>
      <c r="P59" s="39"/>
    </row>
    <row r="60" spans="12:16">
      <c r="L60" s="39"/>
      <c r="M60" s="39"/>
      <c r="N60" s="39"/>
      <c r="O60" s="39"/>
      <c r="P60" s="39"/>
    </row>
    <row r="61" spans="12:16">
      <c r="L61" s="39"/>
      <c r="M61" s="39"/>
      <c r="N61" s="39"/>
      <c r="O61" s="39"/>
      <c r="P61" s="39"/>
    </row>
    <row r="62" spans="12:16">
      <c r="L62" s="39"/>
      <c r="M62" s="39"/>
      <c r="N62" s="39"/>
      <c r="O62" s="39"/>
      <c r="P62" s="39"/>
    </row>
    <row r="63" spans="12:16">
      <c r="L63" s="39"/>
      <c r="M63" s="39"/>
      <c r="N63" s="39"/>
      <c r="O63" s="39"/>
      <c r="P63" s="39"/>
    </row>
    <row r="64" spans="12:16">
      <c r="L64" s="39"/>
      <c r="M64" s="39"/>
      <c r="N64" s="39"/>
      <c r="O64" s="39"/>
      <c r="P64" s="39"/>
    </row>
    <row r="65" spans="12:16">
      <c r="L65" s="39"/>
      <c r="M65" s="39"/>
      <c r="N65" s="39"/>
      <c r="O65" s="39"/>
      <c r="P65" s="39"/>
    </row>
    <row r="66" spans="12:16">
      <c r="L66" s="39"/>
      <c r="M66" s="39"/>
      <c r="N66" s="39"/>
      <c r="O66" s="39"/>
      <c r="P66" s="39"/>
    </row>
    <row r="67" spans="12:16">
      <c r="L67" s="39"/>
      <c r="M67" s="39"/>
      <c r="N67" s="39"/>
      <c r="O67" s="39"/>
      <c r="P67" s="39"/>
    </row>
    <row r="68" spans="12:16">
      <c r="L68" s="39"/>
      <c r="M68" s="39"/>
      <c r="N68" s="39"/>
      <c r="O68" s="39"/>
      <c r="P68" s="39"/>
    </row>
    <row r="69" spans="12:16">
      <c r="L69" s="39"/>
      <c r="M69" s="39"/>
      <c r="N69" s="39"/>
      <c r="O69" s="39"/>
      <c r="P69" s="39"/>
    </row>
    <row r="70" spans="12:16">
      <c r="L70" s="39"/>
      <c r="M70" s="39"/>
      <c r="N70" s="39"/>
      <c r="O70" s="39"/>
      <c r="P70" s="39"/>
    </row>
    <row r="71" spans="12:16">
      <c r="L71" s="39"/>
      <c r="M71" s="39"/>
      <c r="N71" s="39"/>
      <c r="O71" s="39"/>
      <c r="P71" s="39"/>
    </row>
    <row r="72" spans="12:16">
      <c r="L72" s="39"/>
      <c r="M72" s="39"/>
      <c r="N72" s="39"/>
      <c r="O72" s="39"/>
      <c r="P72" s="39"/>
    </row>
    <row r="73" spans="12:16">
      <c r="L73" s="39"/>
      <c r="M73" s="39"/>
      <c r="N73" s="39"/>
      <c r="O73" s="39"/>
      <c r="P73" s="39"/>
    </row>
    <row r="74" spans="12:16">
      <c r="L74" s="39"/>
      <c r="M74" s="39"/>
      <c r="N74" s="39"/>
      <c r="O74" s="39"/>
      <c r="P74" s="39"/>
    </row>
    <row r="75" spans="12:16">
      <c r="L75" s="39"/>
      <c r="M75" s="39"/>
      <c r="N75" s="39"/>
      <c r="O75" s="39"/>
      <c r="P75" s="39"/>
    </row>
    <row r="76" spans="12:16">
      <c r="L76" s="39"/>
      <c r="M76" s="39"/>
      <c r="N76" s="39"/>
      <c r="O76" s="39"/>
      <c r="P76" s="39"/>
    </row>
    <row r="77" spans="12:16">
      <c r="L77" s="39"/>
      <c r="M77" s="39"/>
      <c r="N77" s="39"/>
      <c r="O77" s="39"/>
      <c r="P77" s="39"/>
    </row>
    <row r="78" spans="12:16">
      <c r="L78" s="39"/>
      <c r="M78" s="39"/>
      <c r="N78" s="39"/>
      <c r="O78" s="39"/>
      <c r="P78" s="39"/>
    </row>
    <row r="79" spans="12:16">
      <c r="L79" s="39"/>
      <c r="M79" s="39"/>
      <c r="N79" s="39"/>
      <c r="O79" s="39"/>
      <c r="P79" s="39"/>
    </row>
    <row r="80" spans="12:16">
      <c r="L80" s="39"/>
      <c r="M80" s="39"/>
      <c r="N80" s="39"/>
      <c r="O80" s="39"/>
      <c r="P80" s="39"/>
    </row>
    <row r="81" spans="12:16">
      <c r="L81" s="39"/>
      <c r="M81" s="39"/>
      <c r="N81" s="39"/>
      <c r="O81" s="39"/>
      <c r="P81" s="39"/>
    </row>
    <row r="82" spans="12:16">
      <c r="L82" s="39"/>
      <c r="M82" s="39"/>
      <c r="N82" s="39"/>
      <c r="O82" s="39"/>
      <c r="P82" s="39"/>
    </row>
    <row r="83" spans="12:16">
      <c r="L83" s="39"/>
      <c r="M83" s="39"/>
      <c r="N83" s="39"/>
      <c r="O83" s="39"/>
      <c r="P83" s="39"/>
    </row>
    <row r="84" spans="12:16">
      <c r="L84" s="39"/>
      <c r="M84" s="39"/>
      <c r="N84" s="39"/>
      <c r="O84" s="39"/>
      <c r="P84" s="39"/>
    </row>
    <row r="85" spans="12:16">
      <c r="L85" s="39"/>
      <c r="M85" s="39"/>
      <c r="N85" s="39"/>
      <c r="O85" s="39"/>
      <c r="P85" s="39"/>
    </row>
    <row r="86" spans="12:16">
      <c r="L86" s="39"/>
      <c r="M86" s="39"/>
      <c r="N86" s="39"/>
      <c r="O86" s="39"/>
      <c r="P86" s="39"/>
    </row>
    <row r="87" spans="12:16">
      <c r="L87" s="39"/>
      <c r="M87" s="39"/>
      <c r="N87" s="39"/>
      <c r="O87" s="39"/>
      <c r="P87" s="39"/>
    </row>
    <row r="88" spans="12:16">
      <c r="L88" s="39"/>
      <c r="M88" s="39"/>
      <c r="N88" s="39"/>
      <c r="O88" s="39"/>
      <c r="P88" s="39"/>
    </row>
    <row r="89" spans="12:16">
      <c r="L89" s="39"/>
      <c r="M89" s="39"/>
      <c r="N89" s="39"/>
      <c r="O89" s="39"/>
      <c r="P89" s="39"/>
    </row>
    <row r="90" spans="12:16">
      <c r="L90" s="39"/>
      <c r="M90" s="39"/>
      <c r="N90" s="39"/>
      <c r="O90" s="39"/>
      <c r="P90" s="39"/>
    </row>
    <row r="91" spans="12:16">
      <c r="L91" s="39"/>
      <c r="M91" s="39"/>
      <c r="N91" s="39"/>
      <c r="O91" s="39"/>
      <c r="P91" s="39"/>
    </row>
    <row r="92" spans="12:16">
      <c r="L92" s="39"/>
      <c r="M92" s="39"/>
      <c r="N92" s="39"/>
      <c r="O92" s="39"/>
      <c r="P92" s="39"/>
    </row>
    <row r="93" spans="12:16">
      <c r="L93" s="39"/>
      <c r="M93" s="39"/>
      <c r="N93" s="39"/>
      <c r="O93" s="39"/>
      <c r="P93" s="39"/>
    </row>
    <row r="94" spans="12:16">
      <c r="L94" s="39"/>
      <c r="M94" s="39"/>
      <c r="N94" s="39"/>
      <c r="O94" s="39"/>
      <c r="P94" s="39"/>
    </row>
    <row r="95" spans="12:16">
      <c r="L95" s="39"/>
      <c r="M95" s="39"/>
      <c r="N95" s="39"/>
      <c r="O95" s="39"/>
      <c r="P95" s="39"/>
    </row>
    <row r="96" spans="12:16">
      <c r="L96" s="39"/>
      <c r="M96" s="39"/>
      <c r="N96" s="39"/>
      <c r="O96" s="39"/>
      <c r="P96" s="39"/>
    </row>
    <row r="97" spans="12:16">
      <c r="L97" s="39"/>
      <c r="M97" s="39"/>
      <c r="N97" s="39"/>
      <c r="O97" s="39"/>
      <c r="P97" s="39"/>
    </row>
    <row r="98" spans="12:16">
      <c r="L98" s="39"/>
      <c r="M98" s="39"/>
      <c r="N98" s="39"/>
      <c r="O98" s="39"/>
      <c r="P98" s="39"/>
    </row>
    <row r="99" spans="12:16">
      <c r="L99" s="39"/>
      <c r="M99" s="39"/>
      <c r="N99" s="39"/>
      <c r="O99" s="39"/>
      <c r="P99" s="39"/>
    </row>
    <row r="100" spans="12:16">
      <c r="L100" s="39"/>
      <c r="M100" s="39"/>
      <c r="N100" s="39"/>
      <c r="O100" s="39"/>
      <c r="P100" s="39"/>
    </row>
    <row r="101" spans="12:16">
      <c r="L101" s="39"/>
      <c r="M101" s="39"/>
      <c r="N101" s="39"/>
      <c r="O101" s="39"/>
      <c r="P101" s="39"/>
    </row>
    <row r="102" spans="12:16">
      <c r="L102" s="39"/>
      <c r="M102" s="39"/>
      <c r="N102" s="39"/>
      <c r="O102" s="39"/>
      <c r="P102" s="39"/>
    </row>
    <row r="103" spans="12:16">
      <c r="L103" s="39"/>
      <c r="M103" s="39"/>
      <c r="N103" s="39"/>
      <c r="O103" s="39"/>
      <c r="P103" s="39"/>
    </row>
    <row r="104" spans="12:16">
      <c r="L104" s="39"/>
      <c r="M104" s="39"/>
      <c r="N104" s="39"/>
      <c r="O104" s="39"/>
      <c r="P104" s="39"/>
    </row>
    <row r="105" spans="12:16">
      <c r="L105" s="39"/>
      <c r="M105" s="39"/>
      <c r="N105" s="39"/>
      <c r="O105" s="39"/>
      <c r="P105" s="39"/>
    </row>
    <row r="106" spans="12:16">
      <c r="L106" s="39"/>
      <c r="M106" s="39"/>
      <c r="N106" s="39"/>
      <c r="O106" s="39"/>
      <c r="P106" s="39"/>
    </row>
    <row r="107" spans="12:16">
      <c r="L107" s="39"/>
      <c r="M107" s="39"/>
      <c r="N107" s="39"/>
      <c r="O107" s="39"/>
      <c r="P107" s="39"/>
    </row>
    <row r="108" spans="12:16">
      <c r="L108" s="39"/>
      <c r="M108" s="39"/>
      <c r="N108" s="39"/>
      <c r="O108" s="39"/>
      <c r="P108" s="39"/>
    </row>
    <row r="109" spans="12:16">
      <c r="L109" s="39"/>
      <c r="M109" s="39"/>
      <c r="N109" s="39"/>
      <c r="O109" s="39"/>
      <c r="P109" s="39"/>
    </row>
    <row r="110" spans="12:16">
      <c r="L110" s="39"/>
      <c r="M110" s="39"/>
      <c r="N110" s="39"/>
      <c r="O110" s="39"/>
      <c r="P110" s="39"/>
    </row>
    <row r="111" spans="12:16">
      <c r="L111" s="39"/>
      <c r="M111" s="39"/>
      <c r="N111" s="39"/>
      <c r="O111" s="39"/>
      <c r="P111" s="39"/>
    </row>
    <row r="112" spans="12:16">
      <c r="L112" s="39"/>
      <c r="M112" s="39"/>
      <c r="N112" s="39"/>
      <c r="O112" s="39"/>
      <c r="P112" s="39"/>
    </row>
    <row r="113" spans="12:16">
      <c r="L113" s="39"/>
      <c r="M113" s="39"/>
      <c r="N113" s="39"/>
      <c r="O113" s="39"/>
      <c r="P113" s="39"/>
    </row>
    <row r="114" spans="12:16">
      <c r="L114" s="39"/>
      <c r="M114" s="39"/>
      <c r="N114" s="39"/>
      <c r="O114" s="39"/>
      <c r="P114" s="39"/>
    </row>
    <row r="115" spans="12:16">
      <c r="L115" s="39"/>
      <c r="M115" s="39"/>
      <c r="N115" s="39"/>
      <c r="O115" s="39"/>
      <c r="P115" s="39"/>
    </row>
    <row r="116" spans="12:16">
      <c r="L116" s="39"/>
      <c r="M116" s="39"/>
      <c r="N116" s="39"/>
      <c r="O116" s="39"/>
      <c r="P116" s="39"/>
    </row>
    <row r="117" spans="12:16">
      <c r="L117" s="39"/>
      <c r="M117" s="39"/>
      <c r="N117" s="39"/>
      <c r="O117" s="39"/>
      <c r="P117" s="39"/>
    </row>
    <row r="118" spans="12:16">
      <c r="L118" s="39"/>
      <c r="M118" s="39"/>
      <c r="N118" s="39"/>
      <c r="O118" s="39"/>
      <c r="P118" s="39"/>
    </row>
    <row r="119" spans="12:16">
      <c r="L119" s="39"/>
      <c r="M119" s="39"/>
      <c r="N119" s="39"/>
      <c r="O119" s="39"/>
      <c r="P119" s="39"/>
    </row>
    <row r="120" spans="12:16">
      <c r="L120" s="39"/>
      <c r="M120" s="39"/>
      <c r="N120" s="39"/>
      <c r="O120" s="39"/>
      <c r="P120" s="39"/>
    </row>
    <row r="121" spans="12:16">
      <c r="L121" s="39"/>
      <c r="M121" s="39"/>
      <c r="N121" s="39"/>
      <c r="O121" s="39"/>
      <c r="P121" s="39"/>
    </row>
    <row r="122" spans="12:16">
      <c r="L122" s="39"/>
      <c r="M122" s="39"/>
      <c r="N122" s="39"/>
      <c r="O122" s="39"/>
      <c r="P122" s="39"/>
    </row>
  </sheetData>
  <dataConsolidate/>
  <customSheetViews>
    <customSheetView guid="{81801A75-92C7-4ED5-97DB-E3E6B3965D30}" topLeftCell="A7">
      <selection activeCell="E27" sqref="E27"/>
      <pageMargins left="0.7" right="0.7" top="0.75" bottom="0.75" header="0.3" footer="0.3"/>
      <pageSetup orientation="portrait" r:id="rId1"/>
    </customSheetView>
    <customSheetView guid="{8F78BEB5-8927-4030-9153-90C7FA4937A5}" topLeftCell="A7">
      <selection activeCell="D35" sqref="D35"/>
      <pageMargins left="0.7" right="0.7" top="0.75" bottom="0.75" header="0.3" footer="0.3"/>
      <pageSetup orientation="portrait" r:id="rId2"/>
    </customSheetView>
    <customSheetView guid="{F7690BCD-287A-473A-9EA1-298139938D77}" topLeftCell="A7">
      <selection activeCell="D35" sqref="D35"/>
      <pageMargins left="0.7" right="0.7" top="0.75" bottom="0.75" header="0.3" footer="0.3"/>
      <pageSetup orientation="portrait" r:id="rId3"/>
    </customSheetView>
    <customSheetView guid="{0C5E73BF-4F4A-42B1-AFFC-19145C7AC19A}" topLeftCell="A2">
      <selection activeCell="L12" sqref="L12"/>
      <pageMargins left="0.7" right="0.7" top="0.75" bottom="0.75" header="0.3" footer="0.3"/>
      <pageSetup scale="70" orientation="portrait" r:id="rId4"/>
    </customSheetView>
  </customSheetViews>
  <mergeCells count="4">
    <mergeCell ref="C18:Q18"/>
    <mergeCell ref="C6:I6"/>
    <mergeCell ref="A28:A29"/>
    <mergeCell ref="J28:J29"/>
  </mergeCells>
  <pageMargins left="0.7" right="0.7" top="0.75" bottom="0.75" header="0.3" footer="0.3"/>
  <pageSetup scale="70" orientation="portrait" r:id="rId5"/>
</worksheet>
</file>

<file path=xl/worksheets/sheet11.xml><?xml version="1.0" encoding="utf-8"?>
<worksheet xmlns="http://schemas.openxmlformats.org/spreadsheetml/2006/main" xmlns:r="http://schemas.openxmlformats.org/officeDocument/2006/relationships">
  <sheetPr>
    <tabColor rgb="FF31869B"/>
  </sheetPr>
  <dimension ref="A1:U163"/>
  <sheetViews>
    <sheetView workbookViewId="0">
      <pane ySplit="20" topLeftCell="A21" activePane="bottomLeft" state="frozen"/>
      <selection pane="bottomLeft" activeCell="D10" sqref="D10"/>
    </sheetView>
  </sheetViews>
  <sheetFormatPr defaultColWidth="9.140625" defaultRowHeight="12.75"/>
  <cols>
    <col min="1" max="1" width="16.85546875" style="1036" customWidth="1"/>
    <col min="2" max="2" width="14.7109375" style="1036" customWidth="1"/>
    <col min="3" max="3" width="9.7109375" style="1036" customWidth="1"/>
    <col min="4" max="8" width="14.7109375" style="1036" customWidth="1"/>
    <col min="9" max="9" width="12.5703125" style="1036" customWidth="1"/>
    <col min="10" max="10" width="16.140625" style="1036" customWidth="1"/>
    <col min="11" max="17" width="12.7109375" style="1036" customWidth="1"/>
    <col min="18" max="18" width="14.140625" style="1036" customWidth="1"/>
    <col min="19" max="19" width="12.85546875" style="1036" customWidth="1"/>
    <col min="20" max="20" width="13.5703125" style="1036" customWidth="1"/>
    <col min="21" max="21" width="15" style="1036" customWidth="1"/>
    <col min="22" max="16384" width="9.140625" style="1036"/>
  </cols>
  <sheetData>
    <row r="1" spans="2:21" ht="27" customHeight="1"/>
    <row r="2" spans="2:21">
      <c r="B2" s="726" t="s">
        <v>16</v>
      </c>
      <c r="C2" s="449" t="s">
        <v>52</v>
      </c>
      <c r="D2" s="449"/>
      <c r="E2" s="449"/>
      <c r="F2" s="1070"/>
      <c r="H2" s="449"/>
    </row>
    <row r="3" spans="2:21">
      <c r="B3" s="726" t="s">
        <v>17</v>
      </c>
      <c r="C3" s="449" t="s">
        <v>29</v>
      </c>
      <c r="D3" s="449"/>
      <c r="E3" s="449"/>
      <c r="F3" s="1070"/>
      <c r="H3" s="449"/>
    </row>
    <row r="4" spans="2:21">
      <c r="B4" s="726" t="s">
        <v>1198</v>
      </c>
      <c r="C4" s="21" t="s">
        <v>28</v>
      </c>
      <c r="D4" s="727"/>
      <c r="E4" s="727"/>
      <c r="F4" s="211"/>
      <c r="H4" s="727"/>
    </row>
    <row r="5" spans="2:21">
      <c r="B5" s="726"/>
      <c r="D5" s="727"/>
      <c r="E5" s="727"/>
      <c r="F5" s="211"/>
      <c r="G5" s="727"/>
      <c r="H5" s="211"/>
      <c r="I5" s="727"/>
    </row>
    <row r="6" spans="2:21" ht="67.5" customHeight="1">
      <c r="B6" s="60" t="s">
        <v>46</v>
      </c>
      <c r="C6" s="1205" t="s">
        <v>385</v>
      </c>
      <c r="D6" s="1205"/>
      <c r="E6" s="1205"/>
      <c r="F6" s="1205"/>
      <c r="G6" s="1205"/>
      <c r="H6" s="1205"/>
      <c r="I6" s="1205"/>
      <c r="K6" s="1073"/>
      <c r="L6" s="1073"/>
      <c r="M6" s="1073"/>
      <c r="N6" s="1073"/>
      <c r="O6" s="1073"/>
      <c r="P6" s="1073"/>
      <c r="Q6" s="1073"/>
      <c r="R6" s="1073"/>
    </row>
    <row r="7" spans="2:21" ht="13.5" customHeight="1">
      <c r="B7" s="726"/>
      <c r="C7" s="727"/>
      <c r="D7" s="727"/>
      <c r="E7" s="727"/>
      <c r="F7" s="211"/>
      <c r="G7" s="727"/>
      <c r="H7" s="211"/>
      <c r="I7" s="727"/>
    </row>
    <row r="8" spans="2:21" ht="27" customHeight="1">
      <c r="B8" s="49" t="s">
        <v>47</v>
      </c>
      <c r="C8" s="727"/>
      <c r="D8" s="727"/>
      <c r="E8" s="727"/>
      <c r="F8" s="211"/>
      <c r="G8" s="727"/>
      <c r="H8" s="211"/>
      <c r="I8" s="727"/>
      <c r="K8" s="731"/>
      <c r="L8" s="731"/>
      <c r="O8" s="762"/>
      <c r="S8" s="731"/>
    </row>
    <row r="9" spans="2:21" ht="12.75" customHeight="1">
      <c r="B9" s="49"/>
      <c r="C9" s="727"/>
      <c r="D9" s="727"/>
      <c r="E9" s="727"/>
      <c r="F9" s="211"/>
      <c r="G9" s="727"/>
      <c r="H9" s="211"/>
      <c r="I9" s="727"/>
      <c r="K9" s="731"/>
      <c r="L9" s="731"/>
      <c r="O9" s="762"/>
      <c r="S9" s="731"/>
    </row>
    <row r="10" spans="2:21" ht="25.5" customHeight="1">
      <c r="B10" s="49"/>
      <c r="D10" s="136" t="s">
        <v>19</v>
      </c>
      <c r="E10" s="136" t="s">
        <v>323</v>
      </c>
      <c r="F10" s="137" t="s">
        <v>325</v>
      </c>
      <c r="G10" s="136" t="s">
        <v>321</v>
      </c>
      <c r="H10" s="727"/>
      <c r="I10" s="1037"/>
      <c r="K10" s="1037"/>
      <c r="L10" s="307"/>
      <c r="M10" s="307"/>
      <c r="N10" s="307"/>
      <c r="O10" s="1037"/>
      <c r="P10" s="1037"/>
      <c r="Q10" s="1037"/>
      <c r="R10" s="1037"/>
      <c r="S10" s="307"/>
      <c r="T10" s="307"/>
      <c r="U10" s="307"/>
    </row>
    <row r="11" spans="2:21" ht="12.75" customHeight="1">
      <c r="B11" s="49"/>
      <c r="C11" s="726" t="s">
        <v>25</v>
      </c>
      <c r="D11" s="762">
        <f>H150</f>
        <v>0</v>
      </c>
      <c r="E11" s="762">
        <f>SUM(H73,H80,H92,H102)</f>
        <v>0</v>
      </c>
      <c r="F11" s="762">
        <f>SUM(H32,H40,H55,H63,H113,H123,H139,H148)</f>
        <v>0</v>
      </c>
      <c r="G11" s="762">
        <v>0</v>
      </c>
      <c r="H11" s="19"/>
      <c r="I11" s="1037"/>
      <c r="K11" s="610"/>
      <c r="L11" s="610"/>
      <c r="M11" s="610"/>
      <c r="N11" s="584"/>
      <c r="O11" s="1037"/>
      <c r="P11" s="1037"/>
      <c r="Q11" s="937"/>
      <c r="R11" s="610"/>
      <c r="S11" s="610"/>
      <c r="T11" s="610"/>
      <c r="U11" s="584"/>
    </row>
    <row r="12" spans="2:21" ht="12.75" customHeight="1">
      <c r="B12" s="49"/>
      <c r="C12" s="726" t="s">
        <v>1041</v>
      </c>
      <c r="D12" s="762">
        <f>Q150</f>
        <v>0</v>
      </c>
      <c r="E12" s="762">
        <f>SUM(Q73,Q80,Q92,Q102)</f>
        <v>0</v>
      </c>
      <c r="F12" s="762">
        <f>SUM(Q32,Q40,Q55,Q63,Q113,Q123,Q139,Q148)</f>
        <v>0</v>
      </c>
      <c r="G12" s="762">
        <v>0</v>
      </c>
      <c r="H12" s="727"/>
      <c r="I12" s="1037"/>
      <c r="K12" s="610"/>
      <c r="L12" s="610"/>
      <c r="M12" s="610"/>
      <c r="N12" s="584"/>
      <c r="O12" s="1037"/>
      <c r="P12" s="1037"/>
      <c r="Q12" s="937"/>
      <c r="R12" s="610"/>
      <c r="S12" s="610"/>
      <c r="T12" s="610"/>
      <c r="U12" s="584"/>
    </row>
    <row r="13" spans="2:21" ht="12.75" customHeight="1" thickBot="1">
      <c r="B13" s="49"/>
      <c r="C13" s="729" t="s">
        <v>66</v>
      </c>
      <c r="D13" s="730">
        <f>D11-D12</f>
        <v>0</v>
      </c>
      <c r="E13" s="730">
        <f>E11-E12</f>
        <v>0</v>
      </c>
      <c r="F13" s="730">
        <f>F11-F12</f>
        <v>0</v>
      </c>
      <c r="G13" s="730">
        <f>G11-G12</f>
        <v>0</v>
      </c>
      <c r="H13" s="727"/>
      <c r="I13" s="1037"/>
      <c r="K13" s="46"/>
      <c r="L13" s="46"/>
      <c r="M13" s="46"/>
      <c r="N13" s="46"/>
      <c r="O13" s="1037"/>
      <c r="P13" s="1037"/>
      <c r="Q13" s="103"/>
      <c r="R13" s="46"/>
      <c r="S13" s="46"/>
      <c r="T13" s="46"/>
      <c r="U13" s="46"/>
    </row>
    <row r="14" spans="2:21" ht="13.5" thickTop="1">
      <c r="F14" s="1070"/>
      <c r="H14" s="1070"/>
    </row>
    <row r="15" spans="2:21">
      <c r="E15" s="762"/>
      <c r="F15" s="1070"/>
      <c r="H15" s="1070"/>
    </row>
    <row r="16" spans="2:21">
      <c r="B16" s="32" t="s">
        <v>64</v>
      </c>
      <c r="C16" s="32"/>
      <c r="D16" s="32"/>
      <c r="E16" s="32"/>
      <c r="F16" s="32"/>
      <c r="G16" s="32"/>
      <c r="H16" s="32"/>
      <c r="I16" s="32"/>
      <c r="J16" s="32"/>
      <c r="K16" s="32"/>
      <c r="L16" s="32"/>
      <c r="M16" s="32"/>
      <c r="N16" s="32"/>
      <c r="O16" s="32"/>
      <c r="P16" s="32"/>
      <c r="Q16" s="32"/>
      <c r="R16" s="32"/>
    </row>
    <row r="18" spans="1:18">
      <c r="C18" s="1179"/>
      <c r="D18" s="1179"/>
      <c r="E18" s="1179"/>
      <c r="F18" s="1179"/>
      <c r="G18" s="1179"/>
      <c r="H18" s="1179"/>
      <c r="I18" s="1179"/>
      <c r="J18" s="1179"/>
      <c r="K18" s="1179"/>
      <c r="L18" s="1179"/>
      <c r="M18" s="1179"/>
      <c r="N18" s="1179"/>
      <c r="O18" s="1179"/>
      <c r="P18" s="1179"/>
      <c r="Q18" s="1179"/>
      <c r="R18" s="1179"/>
    </row>
    <row r="20" spans="1:18">
      <c r="B20" s="33" t="s">
        <v>18</v>
      </c>
      <c r="C20" s="33"/>
      <c r="D20" s="33"/>
      <c r="E20" s="34"/>
      <c r="F20" s="33"/>
      <c r="G20" s="34"/>
      <c r="H20" s="33"/>
      <c r="I20" s="35"/>
      <c r="K20" s="36" t="s">
        <v>1031</v>
      </c>
      <c r="L20" s="36"/>
      <c r="M20" s="36"/>
      <c r="N20" s="36"/>
      <c r="O20" s="36"/>
      <c r="P20" s="36"/>
      <c r="Q20" s="36"/>
      <c r="R20" s="36"/>
    </row>
    <row r="22" spans="1:18">
      <c r="B22" s="716" t="s">
        <v>103</v>
      </c>
      <c r="C22" s="601" t="s">
        <v>541</v>
      </c>
      <c r="K22" s="716" t="s">
        <v>103</v>
      </c>
      <c r="L22" s="601" t="s">
        <v>541</v>
      </c>
    </row>
    <row r="23" spans="1:18" ht="15" customHeight="1">
      <c r="C23" s="1039"/>
      <c r="D23" s="1039"/>
      <c r="E23" s="1039"/>
      <c r="F23" s="1039"/>
      <c r="G23" s="1039"/>
      <c r="L23" s="1039"/>
      <c r="M23" s="1039"/>
      <c r="N23" s="1039"/>
      <c r="O23" s="1039"/>
      <c r="P23" s="1039"/>
    </row>
    <row r="24" spans="1:18">
      <c r="B24" s="716" t="s">
        <v>104</v>
      </c>
      <c r="C24" s="601" t="s">
        <v>105</v>
      </c>
      <c r="K24" s="716" t="s">
        <v>104</v>
      </c>
      <c r="L24" s="601" t="s">
        <v>105</v>
      </c>
    </row>
    <row r="25" spans="1:18" ht="15" customHeight="1"/>
    <row r="26" spans="1:18" ht="12.75" customHeight="1">
      <c r="A26" s="1204" t="s">
        <v>789</v>
      </c>
      <c r="B26" s="223" t="s">
        <v>550</v>
      </c>
      <c r="C26" s="613" t="s">
        <v>1308</v>
      </c>
      <c r="D26" s="609"/>
      <c r="E26" s="609"/>
      <c r="F26" s="609"/>
      <c r="J26" s="1204" t="s">
        <v>789</v>
      </c>
      <c r="K26" s="223" t="s">
        <v>550</v>
      </c>
      <c r="L26" s="613" t="s">
        <v>1308</v>
      </c>
      <c r="M26" s="609"/>
      <c r="N26" s="609"/>
      <c r="O26" s="609"/>
    </row>
    <row r="27" spans="1:18" s="192" customFormat="1" ht="12.75" customHeight="1">
      <c r="A27" s="1204"/>
      <c r="B27" s="592"/>
      <c r="C27" s="422">
        <f>Avg._Number_of_Space_Types_per_Building</f>
        <v>0</v>
      </c>
      <c r="D27" s="593" t="str">
        <f>Avg._Number_of_Space_Types_per_Building_N</f>
        <v>Number of Space Types per Building</v>
      </c>
      <c r="E27" s="1070"/>
      <c r="F27" s="1036"/>
      <c r="G27" s="1070"/>
      <c r="H27" s="1036"/>
      <c r="I27" s="717"/>
      <c r="J27" s="1204"/>
      <c r="K27" s="592"/>
      <c r="L27" s="445">
        <f>'Expected Assumptions'!E10</f>
        <v>0</v>
      </c>
      <c r="M27" s="593" t="str">
        <f>Avg._Number_of_Space_Types_per_Building_N</f>
        <v>Number of Space Types per Building</v>
      </c>
      <c r="N27" s="1070"/>
      <c r="O27" s="1036"/>
      <c r="P27" s="1070"/>
      <c r="Q27" s="1036"/>
      <c r="R27" s="717"/>
    </row>
    <row r="28" spans="1:18" ht="13.5" customHeight="1">
      <c r="A28" s="192"/>
      <c r="B28" s="592"/>
      <c r="C28" s="419">
        <f>'Current Assumptions'!B84</f>
        <v>0</v>
      </c>
      <c r="D28" s="593" t="s">
        <v>1309</v>
      </c>
      <c r="E28" s="1070"/>
      <c r="G28" s="1070"/>
      <c r="I28" s="717"/>
      <c r="J28" s="192"/>
      <c r="K28" s="592"/>
      <c r="L28" s="447">
        <f>'Expected Assumptions'!E84</f>
        <v>0</v>
      </c>
      <c r="M28" s="593" t="s">
        <v>967</v>
      </c>
      <c r="N28" s="1070"/>
      <c r="P28" s="1070"/>
      <c r="R28" s="717"/>
    </row>
    <row r="29" spans="1:18">
      <c r="A29" s="192"/>
      <c r="B29" s="592"/>
      <c r="C29" s="715"/>
      <c r="E29" s="1070"/>
      <c r="I29" s="717"/>
      <c r="J29" s="192"/>
      <c r="K29" s="592"/>
      <c r="L29" s="715"/>
      <c r="N29" s="1070"/>
      <c r="R29" s="717"/>
    </row>
    <row r="30" spans="1:18" s="1039" customFormat="1">
      <c r="A30" s="192"/>
      <c r="B30" s="592"/>
      <c r="C30" s="429">
        <f>Planner_Rate</f>
        <v>0</v>
      </c>
      <c r="D30" s="596" t="str">
        <f>Planner_Rate_N</f>
        <v>Planner Rate ($ / hour)</v>
      </c>
      <c r="E30" s="587"/>
      <c r="G30" s="489">
        <f>C30*C28*C27</f>
        <v>0</v>
      </c>
      <c r="H30" s="41"/>
      <c r="I30" s="617"/>
      <c r="J30" s="192"/>
      <c r="K30" s="592"/>
      <c r="L30" s="429">
        <f>'Expected Assumptions'!E52</f>
        <v>0</v>
      </c>
      <c r="M30" s="596" t="str">
        <f>Planner_Rate_N</f>
        <v>Planner Rate ($ / hour)</v>
      </c>
      <c r="N30" s="587"/>
      <c r="P30" s="489">
        <f>L30*L28*L27</f>
        <v>0</v>
      </c>
      <c r="Q30" s="41"/>
      <c r="R30" s="617"/>
    </row>
    <row r="31" spans="1:18">
      <c r="A31" s="192"/>
      <c r="C31" s="715"/>
      <c r="E31" s="1070"/>
      <c r="G31" s="720"/>
      <c r="H31" s="731"/>
      <c r="I31" s="717"/>
      <c r="J31" s="192"/>
      <c r="L31" s="715"/>
      <c r="N31" s="1070"/>
      <c r="P31" s="720"/>
      <c r="Q31" s="731"/>
      <c r="R31" s="717"/>
    </row>
    <row r="32" spans="1:18" ht="13.5" thickBot="1">
      <c r="A32" s="192"/>
      <c r="B32" s="592"/>
      <c r="C32" s="715"/>
      <c r="D32" s="715" t="s">
        <v>20</v>
      </c>
      <c r="E32" s="1070"/>
      <c r="G32" s="720"/>
      <c r="H32" s="474">
        <f xml:space="preserve"> G30</f>
        <v>0</v>
      </c>
      <c r="I32" s="717"/>
      <c r="J32" s="192"/>
      <c r="K32" s="592"/>
      <c r="L32" s="715"/>
      <c r="M32" s="715" t="s">
        <v>20</v>
      </c>
      <c r="N32" s="1070"/>
      <c r="P32" s="720"/>
      <c r="Q32" s="474">
        <f xml:space="preserve"> P30</f>
        <v>0</v>
      </c>
      <c r="R32" s="717"/>
    </row>
    <row r="33" spans="1:17">
      <c r="A33" s="192"/>
      <c r="B33" s="716"/>
      <c r="C33" s="601"/>
      <c r="G33" s="731"/>
      <c r="H33" s="731"/>
      <c r="J33" s="192"/>
      <c r="K33" s="716"/>
      <c r="L33" s="601"/>
      <c r="P33" s="731"/>
      <c r="Q33" s="731"/>
    </row>
    <row r="34" spans="1:17">
      <c r="A34" s="1204" t="s">
        <v>799</v>
      </c>
      <c r="B34" s="592" t="s">
        <v>108</v>
      </c>
      <c r="C34" s="588" t="s">
        <v>1376</v>
      </c>
      <c r="G34" s="731"/>
      <c r="H34" s="491"/>
      <c r="J34" s="1204" t="s">
        <v>799</v>
      </c>
      <c r="K34" s="592" t="s">
        <v>108</v>
      </c>
      <c r="L34" s="588" t="s">
        <v>1377</v>
      </c>
      <c r="P34" s="731"/>
      <c r="Q34" s="491"/>
    </row>
    <row r="35" spans="1:17" s="1039" customFormat="1">
      <c r="A35" s="1204"/>
      <c r="C35" s="422">
        <f>Avg._Number_of_Space_Types_per_Building</f>
        <v>0</v>
      </c>
      <c r="D35" s="593" t="str">
        <f>Avg._Number_of_Space_Types_per_Building_N</f>
        <v>Number of Space Types per Building</v>
      </c>
      <c r="G35" s="41"/>
      <c r="H35" s="492"/>
      <c r="J35" s="1204"/>
      <c r="L35" s="445">
        <f>'Expected Assumptions'!E10</f>
        <v>0</v>
      </c>
      <c r="M35" s="593" t="str">
        <f>Avg._Number_of_Space_Types_per_Building_N</f>
        <v>Number of Space Types per Building</v>
      </c>
      <c r="P35" s="41"/>
      <c r="Q35" s="492"/>
    </row>
    <row r="36" spans="1:17">
      <c r="C36" s="768">
        <f>'Current Assumptions'!B85</f>
        <v>0</v>
      </c>
      <c r="D36" s="593" t="s">
        <v>1311</v>
      </c>
      <c r="G36" s="731"/>
      <c r="H36" s="493"/>
      <c r="L36" s="574">
        <f>'Expected Assumptions'!E85</f>
        <v>0</v>
      </c>
      <c r="M36" s="593" t="s">
        <v>1311</v>
      </c>
      <c r="P36" s="731"/>
      <c r="Q36" s="493"/>
    </row>
    <row r="37" spans="1:17">
      <c r="G37" s="731"/>
      <c r="H37" s="731"/>
      <c r="P37" s="731"/>
      <c r="Q37" s="731"/>
    </row>
    <row r="38" spans="1:17" s="1039" customFormat="1" ht="13.5" thickBot="1">
      <c r="C38" s="429">
        <f>Planner_Rate</f>
        <v>0</v>
      </c>
      <c r="D38" s="596" t="str">
        <f>Planner_Rate_N</f>
        <v>Planner Rate ($ / hour)</v>
      </c>
      <c r="E38" s="618"/>
      <c r="F38" s="618"/>
      <c r="G38" s="474">
        <f>C38*(C35*C36)</f>
        <v>0</v>
      </c>
      <c r="H38" s="41"/>
      <c r="L38" s="429">
        <f>'Expected Assumptions'!E52</f>
        <v>0</v>
      </c>
      <c r="M38" s="596" t="str">
        <f>Planner_Rate_N</f>
        <v>Planner Rate ($ / hour)</v>
      </c>
      <c r="N38" s="618"/>
      <c r="O38" s="618"/>
      <c r="P38" s="474">
        <f>L38*(L35*L36)</f>
        <v>0</v>
      </c>
      <c r="Q38" s="41"/>
    </row>
    <row r="39" spans="1:17" ht="15" customHeight="1">
      <c r="G39" s="731"/>
      <c r="H39" s="731"/>
      <c r="P39" s="731"/>
      <c r="Q39" s="731"/>
    </row>
    <row r="40" spans="1:17" ht="13.5" thickBot="1">
      <c r="D40" s="715" t="s">
        <v>20</v>
      </c>
      <c r="G40" s="41"/>
      <c r="H40" s="474">
        <f>G38</f>
        <v>0</v>
      </c>
      <c r="M40" s="715" t="s">
        <v>20</v>
      </c>
      <c r="P40" s="41"/>
      <c r="Q40" s="474">
        <f>P38</f>
        <v>0</v>
      </c>
    </row>
    <row r="41" spans="1:17">
      <c r="D41" s="715"/>
      <c r="G41" s="41"/>
      <c r="H41" s="721"/>
      <c r="M41" s="715"/>
      <c r="P41" s="41"/>
      <c r="Q41" s="721"/>
    </row>
    <row r="42" spans="1:17" ht="12.75" customHeight="1">
      <c r="A42" s="1204" t="s">
        <v>798</v>
      </c>
      <c r="B42" s="592" t="s">
        <v>109</v>
      </c>
      <c r="C42" s="588" t="s">
        <v>539</v>
      </c>
      <c r="G42" s="479"/>
      <c r="H42" s="731"/>
      <c r="J42" s="1204" t="s">
        <v>798</v>
      </c>
      <c r="K42" s="592" t="s">
        <v>109</v>
      </c>
      <c r="L42" s="588" t="s">
        <v>539</v>
      </c>
      <c r="P42" s="479"/>
      <c r="Q42" s="731"/>
    </row>
    <row r="43" spans="1:17">
      <c r="A43" s="1204"/>
      <c r="B43" s="592"/>
      <c r="C43" s="81">
        <f>Avg._Number_of_Pages_in_Space_Program</f>
        <v>0</v>
      </c>
      <c r="D43" s="656" t="str">
        <f>Avg._Number_of_Pages_in_Space_Program_N</f>
        <v xml:space="preserve">Avg. Number of Pages in Space Program </v>
      </c>
      <c r="G43" s="731"/>
      <c r="H43" s="731"/>
      <c r="J43" s="1204"/>
      <c r="K43" s="592"/>
      <c r="L43" s="81">
        <f>'Expected Assumptions'!E20</f>
        <v>0</v>
      </c>
      <c r="M43" s="656" t="str">
        <f>Avg._Number_of_Pages_in_Space_Program_N</f>
        <v xml:space="preserve">Avg. Number of Pages in Space Program </v>
      </c>
      <c r="P43" s="731"/>
      <c r="Q43" s="731"/>
    </row>
    <row r="44" spans="1:17">
      <c r="A44" s="1204"/>
      <c r="B44" s="592"/>
      <c r="C44" s="661">
        <f>'Current Assumptions'!B90</f>
        <v>0</v>
      </c>
      <c r="D44" s="593" t="s">
        <v>763</v>
      </c>
      <c r="G44" s="731"/>
      <c r="H44" s="731"/>
      <c r="J44" s="1204"/>
      <c r="K44" s="592"/>
      <c r="L44" s="661">
        <f>'Expected Assumptions'!E90</f>
        <v>0</v>
      </c>
      <c r="M44" s="593" t="s">
        <v>763</v>
      </c>
      <c r="P44" s="731"/>
      <c r="Q44" s="731"/>
    </row>
    <row r="45" spans="1:17">
      <c r="B45" s="592"/>
      <c r="C45" s="667">
        <f>Avg._Per_Page_Copy_Cost</f>
        <v>0</v>
      </c>
      <c r="D45" s="614" t="str">
        <f>Avg._Per_Page_Copy_Cost_N</f>
        <v>Avg. Per Page Copy Cost ($ / page)</v>
      </c>
      <c r="E45" s="717"/>
      <c r="G45" s="731"/>
      <c r="H45" s="731"/>
      <c r="K45" s="592"/>
      <c r="L45" s="667">
        <f>'Expected Assumptions'!E64</f>
        <v>0</v>
      </c>
      <c r="M45" s="614" t="str">
        <f>Avg._Per_Page_Copy_Cost_N</f>
        <v>Avg. Per Page Copy Cost ($ / page)</v>
      </c>
      <c r="N45" s="717"/>
      <c r="P45" s="731"/>
      <c r="Q45" s="731"/>
    </row>
    <row r="46" spans="1:17">
      <c r="B46" s="592"/>
      <c r="C46" s="663">
        <f>'Current Assumptions'!B91</f>
        <v>0</v>
      </c>
      <c r="D46" s="614" t="s">
        <v>430</v>
      </c>
      <c r="E46" s="717"/>
      <c r="F46" s="717"/>
      <c r="G46" s="731"/>
      <c r="H46" s="731"/>
      <c r="K46" s="592"/>
      <c r="L46" s="663">
        <f>'Expected Assumptions'!E91</f>
        <v>0</v>
      </c>
      <c r="M46" s="614" t="s">
        <v>430</v>
      </c>
      <c r="N46" s="717"/>
      <c r="O46" s="717"/>
      <c r="P46" s="731"/>
      <c r="Q46" s="731"/>
    </row>
    <row r="47" spans="1:17">
      <c r="B47" s="592"/>
      <c r="C47" s="422">
        <f>Avg._Submittal_Sets_Reqd._PreDesign</f>
        <v>0</v>
      </c>
      <c r="D47" s="656" t="str">
        <f>Avg._Pre.Design_Submittal_Sets_Reqd._PreDesign_N</f>
        <v>Avg. Number of Pre-Design Submittal Sets Reqd. (sets / submittal)</v>
      </c>
      <c r="E47" s="1039"/>
      <c r="G47" s="731"/>
      <c r="H47" s="731"/>
      <c r="K47" s="592"/>
      <c r="L47" s="422">
        <f>'Expected Assumptions'!E17</f>
        <v>0</v>
      </c>
      <c r="M47" s="656" t="str">
        <f>Avg._Pre.Design_Submittal_Sets_Reqd._PreDesign_N</f>
        <v>Avg. Number of Pre-Design Submittal Sets Reqd. (sets / submittal)</v>
      </c>
      <c r="N47" s="1039"/>
      <c r="P47" s="731"/>
      <c r="Q47" s="731"/>
    </row>
    <row r="48" spans="1:17">
      <c r="B48" s="592"/>
      <c r="C48" s="575">
        <f>'Current Assumptions'!B92</f>
        <v>0</v>
      </c>
      <c r="D48" s="656" t="s">
        <v>766</v>
      </c>
      <c r="G48" s="731"/>
      <c r="H48" s="731"/>
      <c r="K48" s="592"/>
      <c r="L48" s="575">
        <f>'Expected Assumptions'!E92</f>
        <v>0</v>
      </c>
      <c r="M48" s="656" t="s">
        <v>766</v>
      </c>
      <c r="P48" s="731"/>
      <c r="Q48" s="731"/>
    </row>
    <row r="49" spans="1:17">
      <c r="B49" s="1039"/>
      <c r="G49" s="731"/>
      <c r="H49" s="731"/>
      <c r="K49" s="1039"/>
      <c r="P49" s="731"/>
      <c r="Q49" s="731"/>
    </row>
    <row r="50" spans="1:17">
      <c r="B50" s="1039"/>
      <c r="C50" s="513">
        <f>Planner_Administrative_Rate</f>
        <v>0</v>
      </c>
      <c r="D50" s="596" t="str">
        <f>Planner_Administrative_Rate_N</f>
        <v>Planner Administrative Rate ($ / hour)</v>
      </c>
      <c r="E50" s="322"/>
      <c r="F50" s="322"/>
      <c r="G50" s="636">
        <f>C50*C48*C44</f>
        <v>0</v>
      </c>
      <c r="H50" s="731"/>
      <c r="K50" s="1039"/>
      <c r="L50" s="513">
        <f>'Expected Assumptions'!E53</f>
        <v>0</v>
      </c>
      <c r="M50" s="596" t="str">
        <f>Planner_Administrative_Rate_N</f>
        <v>Planner Administrative Rate ($ / hour)</v>
      </c>
      <c r="N50" s="322"/>
      <c r="O50" s="322"/>
      <c r="P50" s="636">
        <f>L50*L48*L44</f>
        <v>0</v>
      </c>
      <c r="Q50" s="731"/>
    </row>
    <row r="51" spans="1:17">
      <c r="B51" s="1039"/>
      <c r="G51" s="731"/>
      <c r="H51" s="731"/>
      <c r="K51" s="1039"/>
      <c r="P51" s="731"/>
      <c r="Q51" s="731"/>
    </row>
    <row r="52" spans="1:17">
      <c r="B52" s="1039"/>
      <c r="D52" s="1036" t="s">
        <v>118</v>
      </c>
      <c r="G52" s="636">
        <f>(C43*C45)*C47*C44</f>
        <v>0</v>
      </c>
      <c r="H52" s="731"/>
      <c r="K52" s="1039"/>
      <c r="M52" s="1036" t="s">
        <v>118</v>
      </c>
      <c r="P52" s="636">
        <f>(L43*L45)*L47*L44</f>
        <v>0</v>
      </c>
      <c r="Q52" s="731"/>
    </row>
    <row r="53" spans="1:17">
      <c r="B53" s="1039"/>
      <c r="D53" s="1036" t="s">
        <v>93</v>
      </c>
      <c r="G53" s="495">
        <f>C46*C44</f>
        <v>0</v>
      </c>
      <c r="H53" s="731"/>
      <c r="K53" s="1039"/>
      <c r="M53" s="1036" t="s">
        <v>93</v>
      </c>
      <c r="P53" s="495">
        <f>L46*L44</f>
        <v>0</v>
      </c>
      <c r="Q53" s="731"/>
    </row>
    <row r="54" spans="1:17" ht="15" customHeight="1">
      <c r="G54" s="731"/>
      <c r="H54" s="731"/>
      <c r="P54" s="731"/>
      <c r="Q54" s="731"/>
    </row>
    <row r="55" spans="1:17" ht="13.5" thickBot="1">
      <c r="D55" s="715" t="s">
        <v>20</v>
      </c>
      <c r="G55" s="41"/>
      <c r="H55" s="474">
        <f>SUM(G50:G53)</f>
        <v>0</v>
      </c>
      <c r="M55" s="715" t="s">
        <v>20</v>
      </c>
      <c r="P55" s="41"/>
      <c r="Q55" s="474">
        <f>SUM(P50:P53)</f>
        <v>0</v>
      </c>
    </row>
    <row r="56" spans="1:17" ht="15" customHeight="1">
      <c r="G56" s="41"/>
      <c r="H56" s="610"/>
      <c r="P56" s="41"/>
      <c r="Q56" s="610"/>
    </row>
    <row r="57" spans="1:17">
      <c r="A57" s="1204" t="s">
        <v>797</v>
      </c>
      <c r="B57" s="592" t="s">
        <v>110</v>
      </c>
      <c r="C57" s="715" t="s">
        <v>631</v>
      </c>
      <c r="G57" s="479"/>
      <c r="H57" s="610"/>
      <c r="J57" s="1204" t="s">
        <v>797</v>
      </c>
      <c r="K57" s="592" t="s">
        <v>110</v>
      </c>
      <c r="L57" s="715" t="s">
        <v>631</v>
      </c>
      <c r="P57" s="479"/>
      <c r="Q57" s="610"/>
    </row>
    <row r="58" spans="1:17">
      <c r="A58" s="1204"/>
      <c r="B58" s="607"/>
      <c r="C58" s="661">
        <f>'Current Assumptions'!B90</f>
        <v>0</v>
      </c>
      <c r="D58" s="593" t="s">
        <v>763</v>
      </c>
      <c r="G58" s="41"/>
      <c r="H58" s="610"/>
      <c r="J58" s="1204"/>
      <c r="K58" s="607"/>
      <c r="L58" s="661">
        <f>'Expected Assumptions'!E90</f>
        <v>0</v>
      </c>
      <c r="M58" s="593" t="s">
        <v>763</v>
      </c>
      <c r="P58" s="41"/>
      <c r="Q58" s="610"/>
    </row>
    <row r="59" spans="1:17">
      <c r="B59" s="607"/>
      <c r="C59" s="680">
        <f>Avg._Time_to_Log_Transmittals</f>
        <v>0</v>
      </c>
      <c r="D59" s="656" t="str">
        <f>Avg._Time_to_Log_Transmittals_N</f>
        <v>Time to Log (hours / transmittal)</v>
      </c>
      <c r="G59" s="41"/>
      <c r="H59" s="610"/>
      <c r="K59" s="607"/>
      <c r="L59" s="680">
        <f>'Expected Assumptions'!E13</f>
        <v>0</v>
      </c>
      <c r="M59" s="656" t="str">
        <f>Avg._Time_to_Log_Transmittals_N</f>
        <v>Time to Log (hours / transmittal)</v>
      </c>
      <c r="P59" s="41"/>
      <c r="Q59" s="610"/>
    </row>
    <row r="60" spans="1:17" s="1039" customFormat="1">
      <c r="G60" s="41"/>
      <c r="H60" s="496"/>
      <c r="P60" s="41"/>
      <c r="Q60" s="496"/>
    </row>
    <row r="61" spans="1:17">
      <c r="B61" s="607"/>
      <c r="C61" s="513">
        <f>Planner_Administrative_Rate</f>
        <v>0</v>
      </c>
      <c r="D61" s="596" t="str">
        <f>Planner_Administrative_Rate_N</f>
        <v>Planner Administrative Rate ($ / hour)</v>
      </c>
      <c r="G61" s="495">
        <f>C61*(C58*C59)</f>
        <v>0</v>
      </c>
      <c r="H61" s="731"/>
      <c r="K61" s="607"/>
      <c r="L61" s="513">
        <f>'Expected Assumptions'!E53</f>
        <v>0</v>
      </c>
      <c r="M61" s="596" t="str">
        <f>Planner_Administrative_Rate_N</f>
        <v>Planner Administrative Rate ($ / hour)</v>
      </c>
      <c r="P61" s="495">
        <f>L61*(L58*L59)</f>
        <v>0</v>
      </c>
      <c r="Q61" s="731"/>
    </row>
    <row r="62" spans="1:17" ht="15" customHeight="1">
      <c r="B62" s="607"/>
      <c r="C62" s="715"/>
      <c r="G62" s="731"/>
      <c r="H62" s="731"/>
      <c r="K62" s="607"/>
      <c r="L62" s="715"/>
      <c r="P62" s="731"/>
      <c r="Q62" s="731"/>
    </row>
    <row r="63" spans="1:17" ht="13.5" thickBot="1">
      <c r="D63" s="715" t="s">
        <v>20</v>
      </c>
      <c r="G63" s="41"/>
      <c r="H63" s="474">
        <f>SUM(G61)</f>
        <v>0</v>
      </c>
      <c r="M63" s="715" t="s">
        <v>20</v>
      </c>
      <c r="P63" s="41"/>
      <c r="Q63" s="474">
        <f>SUM(P61)</f>
        <v>0</v>
      </c>
    </row>
    <row r="64" spans="1:17" ht="15" customHeight="1">
      <c r="G64" s="41"/>
      <c r="H64" s="731"/>
      <c r="P64" s="41"/>
      <c r="Q64" s="731"/>
    </row>
    <row r="65" spans="1:18">
      <c r="B65" s="384" t="s">
        <v>606</v>
      </c>
      <c r="C65" s="86" t="s">
        <v>107</v>
      </c>
      <c r="G65" s="731"/>
      <c r="H65" s="731"/>
      <c r="K65" s="384" t="s">
        <v>606</v>
      </c>
      <c r="L65" s="86" t="s">
        <v>107</v>
      </c>
      <c r="P65" s="731"/>
      <c r="Q65" s="731"/>
    </row>
    <row r="66" spans="1:18">
      <c r="G66" s="731"/>
      <c r="H66" s="731"/>
      <c r="P66" s="731"/>
      <c r="Q66" s="731"/>
    </row>
    <row r="67" spans="1:18">
      <c r="A67" s="1204" t="s">
        <v>797</v>
      </c>
      <c r="B67" s="592" t="s">
        <v>114</v>
      </c>
      <c r="C67" s="588" t="s">
        <v>632</v>
      </c>
      <c r="G67" s="479"/>
      <c r="H67" s="731"/>
      <c r="J67" s="1204" t="s">
        <v>797</v>
      </c>
      <c r="K67" s="592" t="s">
        <v>114</v>
      </c>
      <c r="L67" s="588" t="s">
        <v>632</v>
      </c>
      <c r="P67" s="479"/>
      <c r="Q67" s="731"/>
    </row>
    <row r="68" spans="1:18">
      <c r="A68" s="1204"/>
      <c r="B68" s="592"/>
      <c r="C68" s="661">
        <f>'Current Assumptions'!B90</f>
        <v>0</v>
      </c>
      <c r="D68" s="593" t="s">
        <v>763</v>
      </c>
      <c r="G68" s="731"/>
      <c r="H68" s="731"/>
      <c r="J68" s="1204"/>
      <c r="K68" s="592"/>
      <c r="L68" s="661">
        <f>'Expected Assumptions'!E90</f>
        <v>0</v>
      </c>
      <c r="M68" s="593" t="s">
        <v>763</v>
      </c>
      <c r="P68" s="731"/>
      <c r="Q68" s="731"/>
    </row>
    <row r="69" spans="1:18">
      <c r="C69" s="680">
        <f>Avg._Time_to_Log_Transmittals</f>
        <v>0</v>
      </c>
      <c r="D69" s="656" t="str">
        <f>Avg._Time_to_Log_Transmittals_N</f>
        <v>Time to Log (hours / transmittal)</v>
      </c>
      <c r="G69" s="731"/>
      <c r="H69" s="731"/>
      <c r="L69" s="680">
        <f>'Expected Assumptions'!E13</f>
        <v>0</v>
      </c>
      <c r="M69" s="656" t="str">
        <f>Avg._Time_to_Log_Transmittals_N</f>
        <v>Time to Log (hours / transmittal)</v>
      </c>
      <c r="P69" s="731"/>
      <c r="Q69" s="731"/>
    </row>
    <row r="70" spans="1:18">
      <c r="G70" s="731"/>
      <c r="H70" s="731"/>
      <c r="P70" s="731"/>
      <c r="Q70" s="731"/>
    </row>
    <row r="71" spans="1:18">
      <c r="C71" s="513">
        <f>Owners_Rep._Administrative_Rate</f>
        <v>0</v>
      </c>
      <c r="D71" s="596" t="str">
        <f>Owners_Rep._Administrative_Rate_N</f>
        <v>Owners Rep. Administrative Rate ($ / hour)</v>
      </c>
      <c r="G71" s="495">
        <f>C71*(C68*C69)</f>
        <v>0</v>
      </c>
      <c r="H71" s="731"/>
      <c r="L71" s="513">
        <f>'Expected Assumptions'!E51</f>
        <v>0</v>
      </c>
      <c r="M71" s="596" t="str">
        <f>Owners_Rep._Administrative_Rate_N</f>
        <v>Owners Rep. Administrative Rate ($ / hour)</v>
      </c>
      <c r="P71" s="495">
        <f>L71*(L68*L69)</f>
        <v>0</v>
      </c>
      <c r="Q71" s="731"/>
    </row>
    <row r="72" spans="1:18" ht="15" customHeight="1">
      <c r="G72" s="731"/>
      <c r="H72" s="731"/>
      <c r="P72" s="731"/>
      <c r="Q72" s="731"/>
    </row>
    <row r="73" spans="1:18" ht="13.5" thickBot="1">
      <c r="D73" s="715" t="s">
        <v>20</v>
      </c>
      <c r="G73" s="41"/>
      <c r="H73" s="474">
        <f>SUM(G71)</f>
        <v>0</v>
      </c>
      <c r="M73" s="715" t="s">
        <v>20</v>
      </c>
      <c r="P73" s="41"/>
      <c r="Q73" s="474">
        <f>SUM(P71)</f>
        <v>0</v>
      </c>
    </row>
    <row r="74" spans="1:18" ht="15" customHeight="1">
      <c r="G74" s="731"/>
      <c r="H74" s="731"/>
      <c r="P74" s="731"/>
      <c r="Q74" s="731"/>
    </row>
    <row r="75" spans="1:18" ht="12.75" customHeight="1">
      <c r="A75" s="1204" t="s">
        <v>806</v>
      </c>
      <c r="B75" s="592" t="s">
        <v>607</v>
      </c>
      <c r="C75" s="609" t="s">
        <v>526</v>
      </c>
      <c r="G75" s="731"/>
      <c r="H75" s="731"/>
      <c r="J75" s="1204" t="s">
        <v>806</v>
      </c>
      <c r="K75" s="592" t="s">
        <v>607</v>
      </c>
      <c r="L75" s="609" t="s">
        <v>526</v>
      </c>
      <c r="P75" s="731"/>
      <c r="Q75" s="731"/>
    </row>
    <row r="76" spans="1:18">
      <c r="A76" s="1204"/>
      <c r="B76" s="595"/>
      <c r="C76" s="1078">
        <f>'Current Assumptions'!B86</f>
        <v>0</v>
      </c>
      <c r="D76" s="656" t="s">
        <v>1373</v>
      </c>
      <c r="G76" s="731"/>
      <c r="H76" s="731"/>
      <c r="J76" s="1204"/>
      <c r="K76" s="595"/>
      <c r="L76" s="575">
        <f>'Expected Assumptions'!E86</f>
        <v>0</v>
      </c>
      <c r="M76" s="656" t="s">
        <v>1373</v>
      </c>
      <c r="P76" s="731"/>
      <c r="Q76" s="731"/>
    </row>
    <row r="77" spans="1:18">
      <c r="B77" s="595"/>
      <c r="C77" s="91"/>
      <c r="G77" s="731"/>
      <c r="H77" s="731"/>
      <c r="K77" s="595"/>
      <c r="L77" s="91"/>
      <c r="P77" s="731"/>
      <c r="Q77" s="731"/>
    </row>
    <row r="78" spans="1:18" s="1039" customFormat="1">
      <c r="B78" s="252"/>
      <c r="C78" s="513">
        <f>Owners_Rep._Rate</f>
        <v>0</v>
      </c>
      <c r="D78" s="596" t="str">
        <f>Owners_Rep._Rate_N</f>
        <v>Owners Rep. Rate ($ / hour)</v>
      </c>
      <c r="G78" s="495">
        <f>$C$76*C78</f>
        <v>0</v>
      </c>
      <c r="H78" s="41"/>
      <c r="I78" s="247"/>
      <c r="K78" s="252"/>
      <c r="L78" s="513">
        <f>'Expected Assumptions'!E50</f>
        <v>0</v>
      </c>
      <c r="M78" s="596" t="str">
        <f>Owners_Rep._Rate_N</f>
        <v>Owners Rep. Rate ($ / hour)</v>
      </c>
      <c r="P78" s="495">
        <f>$L$76*L78</f>
        <v>0</v>
      </c>
      <c r="Q78" s="41"/>
      <c r="R78" s="247"/>
    </row>
    <row r="79" spans="1:18" ht="15" customHeight="1">
      <c r="B79" s="595"/>
      <c r="G79" s="731"/>
      <c r="H79" s="731"/>
      <c r="K79" s="595"/>
      <c r="P79" s="731"/>
      <c r="Q79" s="731"/>
    </row>
    <row r="80" spans="1:18" ht="13.5" thickBot="1">
      <c r="B80" s="595"/>
      <c r="D80" s="715" t="s">
        <v>20</v>
      </c>
      <c r="G80" s="41"/>
      <c r="H80" s="474">
        <f>SUM(G78:G78)</f>
        <v>0</v>
      </c>
      <c r="K80" s="595"/>
      <c r="M80" s="715" t="s">
        <v>20</v>
      </c>
      <c r="P80" s="41"/>
      <c r="Q80" s="474">
        <f>SUM(P78:P78)</f>
        <v>0</v>
      </c>
    </row>
    <row r="81" spans="1:18">
      <c r="B81" s="595"/>
      <c r="D81" s="715"/>
      <c r="G81" s="41"/>
      <c r="H81" s="721"/>
      <c r="K81" s="595"/>
      <c r="M81" s="715"/>
      <c r="P81" s="41"/>
      <c r="Q81" s="721"/>
    </row>
    <row r="82" spans="1:18">
      <c r="A82" s="1204" t="s">
        <v>797</v>
      </c>
      <c r="B82" s="139" t="s">
        <v>551</v>
      </c>
      <c r="C82" s="386" t="s">
        <v>111</v>
      </c>
      <c r="G82" s="479"/>
      <c r="H82" s="731"/>
      <c r="J82" s="1204" t="s">
        <v>797</v>
      </c>
      <c r="K82" s="139" t="s">
        <v>551</v>
      </c>
      <c r="L82" s="386" t="s">
        <v>111</v>
      </c>
      <c r="P82" s="479"/>
      <c r="Q82" s="731"/>
    </row>
    <row r="83" spans="1:18">
      <c r="A83" s="1204"/>
      <c r="B83" s="139"/>
      <c r="C83" s="661">
        <f>'Current Assumptions'!B90</f>
        <v>0</v>
      </c>
      <c r="D83" s="593" t="s">
        <v>763</v>
      </c>
      <c r="G83" s="731"/>
      <c r="H83" s="731"/>
      <c r="J83" s="1204"/>
      <c r="K83" s="139"/>
      <c r="L83" s="661">
        <f>'Expected Assumptions'!E90</f>
        <v>0</v>
      </c>
      <c r="M83" s="593" t="s">
        <v>763</v>
      </c>
      <c r="P83" s="731"/>
      <c r="Q83" s="731"/>
    </row>
    <row r="84" spans="1:18">
      <c r="B84" s="196"/>
      <c r="C84" s="663">
        <f>'Current Assumptions'!B91</f>
        <v>0</v>
      </c>
      <c r="D84" s="656" t="s">
        <v>430</v>
      </c>
      <c r="G84" s="731"/>
      <c r="H84" s="493"/>
      <c r="K84" s="196"/>
      <c r="L84" s="663">
        <f>'Expected Assumptions'!E91</f>
        <v>0</v>
      </c>
      <c r="M84" s="656" t="s">
        <v>430</v>
      </c>
      <c r="P84" s="731"/>
      <c r="Q84" s="493"/>
    </row>
    <row r="85" spans="1:18">
      <c r="B85" s="588"/>
      <c r="C85" s="681">
        <f>'Current Assumptions'!B92</f>
        <v>0</v>
      </c>
      <c r="D85" s="656" t="s">
        <v>766</v>
      </c>
      <c r="G85" s="731"/>
      <c r="H85" s="731"/>
      <c r="K85" s="588"/>
      <c r="L85" s="681">
        <f>'Expected Assumptions'!E92</f>
        <v>0</v>
      </c>
      <c r="M85" s="656" t="s">
        <v>766</v>
      </c>
      <c r="P85" s="731"/>
      <c r="Q85" s="731"/>
    </row>
    <row r="86" spans="1:18" ht="13.5" customHeight="1">
      <c r="B86" s="320"/>
      <c r="C86" s="952">
        <f>'Current Assumptions'!B89</f>
        <v>0</v>
      </c>
      <c r="D86" s="656" t="s">
        <v>1413</v>
      </c>
      <c r="E86" s="1070"/>
      <c r="G86" s="731"/>
      <c r="H86" s="478"/>
      <c r="K86" s="342"/>
      <c r="L86" s="643">
        <f>'Expected Assumptions'!E89</f>
        <v>0</v>
      </c>
      <c r="M86" s="656" t="s">
        <v>1413</v>
      </c>
      <c r="N86" s="1070"/>
      <c r="P86" s="720"/>
      <c r="Q86" s="731"/>
      <c r="R86" s="717"/>
    </row>
    <row r="87" spans="1:18">
      <c r="B87" s="196"/>
      <c r="C87" s="87"/>
      <c r="G87" s="731"/>
      <c r="H87" s="731"/>
      <c r="K87" s="196"/>
      <c r="L87" s="87"/>
      <c r="P87" s="731"/>
      <c r="Q87" s="731"/>
    </row>
    <row r="88" spans="1:18">
      <c r="C88" s="513">
        <f>Owners_Rep._Administrative_Rate</f>
        <v>0</v>
      </c>
      <c r="D88" s="596" t="str">
        <f>Owners_Rep._Administrative_Rate_N</f>
        <v>Owners Rep. Administrative Rate ($ / hour)</v>
      </c>
      <c r="G88" s="636">
        <f>C88*C85*C83*C86</f>
        <v>0</v>
      </c>
      <c r="H88" s="731"/>
      <c r="L88" s="513">
        <f>'Expected Assumptions'!E51</f>
        <v>0</v>
      </c>
      <c r="M88" s="596" t="str">
        <f>Owners_Rep._Administrative_Rate_N</f>
        <v>Owners Rep. Administrative Rate ($ / hour)</v>
      </c>
      <c r="P88" s="636">
        <f>L88*L85*L83*L86</f>
        <v>0</v>
      </c>
      <c r="Q88" s="731"/>
    </row>
    <row r="89" spans="1:18">
      <c r="B89" s="196"/>
      <c r="C89" s="87"/>
      <c r="G89" s="731"/>
      <c r="H89" s="731"/>
      <c r="K89" s="196"/>
      <c r="L89" s="87"/>
      <c r="P89" s="731"/>
      <c r="Q89" s="731"/>
    </row>
    <row r="90" spans="1:18">
      <c r="B90" s="196"/>
      <c r="C90" s="87"/>
      <c r="D90" s="1036" t="s">
        <v>93</v>
      </c>
      <c r="G90" s="495">
        <f>C83*C84*C86</f>
        <v>0</v>
      </c>
      <c r="H90" s="731"/>
      <c r="K90" s="196"/>
      <c r="L90" s="87"/>
      <c r="M90" s="1036" t="s">
        <v>93</v>
      </c>
      <c r="P90" s="495">
        <f>L83*L84*L86</f>
        <v>0</v>
      </c>
      <c r="Q90" s="731"/>
    </row>
    <row r="91" spans="1:18" ht="15" customHeight="1">
      <c r="B91" s="196"/>
      <c r="C91" s="87"/>
      <c r="G91" s="731"/>
      <c r="H91" s="731"/>
      <c r="K91" s="196"/>
      <c r="L91" s="87"/>
      <c r="P91" s="731"/>
      <c r="Q91" s="731"/>
    </row>
    <row r="92" spans="1:18" ht="13.5" thickBot="1">
      <c r="B92" s="196"/>
      <c r="C92" s="87"/>
      <c r="D92" s="715" t="s">
        <v>20</v>
      </c>
      <c r="G92" s="41"/>
      <c r="H92" s="474">
        <f>SUM(G88:G90)</f>
        <v>0</v>
      </c>
      <c r="K92" s="196"/>
      <c r="L92" s="87"/>
      <c r="M92" s="715" t="s">
        <v>20</v>
      </c>
      <c r="P92" s="41"/>
      <c r="Q92" s="474">
        <f>SUM(P88:P90)</f>
        <v>0</v>
      </c>
    </row>
    <row r="93" spans="1:18" ht="15" customHeight="1">
      <c r="B93" s="196"/>
      <c r="C93" s="87"/>
      <c r="G93" s="731"/>
      <c r="H93" s="731"/>
      <c r="K93" s="196"/>
      <c r="L93" s="87"/>
      <c r="P93" s="731"/>
      <c r="Q93" s="731"/>
    </row>
    <row r="94" spans="1:18">
      <c r="A94" s="1204" t="s">
        <v>797</v>
      </c>
      <c r="B94" s="139" t="s">
        <v>552</v>
      </c>
      <c r="C94" s="386" t="s">
        <v>633</v>
      </c>
      <c r="G94" s="479"/>
      <c r="H94" s="731"/>
      <c r="J94" s="1204" t="s">
        <v>797</v>
      </c>
      <c r="K94" s="139" t="s">
        <v>552</v>
      </c>
      <c r="L94" s="386" t="s">
        <v>633</v>
      </c>
      <c r="P94" s="479"/>
      <c r="Q94" s="731"/>
    </row>
    <row r="95" spans="1:18">
      <c r="A95" s="1204"/>
      <c r="B95" s="139"/>
      <c r="C95" s="661">
        <f>'Current Assumptions'!B90</f>
        <v>0</v>
      </c>
      <c r="D95" s="593" t="s">
        <v>763</v>
      </c>
      <c r="G95" s="731"/>
      <c r="H95" s="731"/>
      <c r="J95" s="1204"/>
      <c r="K95" s="139"/>
      <c r="L95" s="661">
        <f>'Expected Assumptions'!E90</f>
        <v>0</v>
      </c>
      <c r="M95" s="593" t="s">
        <v>763</v>
      </c>
      <c r="P95" s="731"/>
      <c r="Q95" s="731"/>
    </row>
    <row r="96" spans="1:18">
      <c r="B96" s="951"/>
      <c r="C96" s="950">
        <f>Avg._Time_to_Log_Transmittals</f>
        <v>0</v>
      </c>
      <c r="D96" s="656" t="str">
        <f>Avg._Time_to_Log_Transmittals_N</f>
        <v>Time to Log (hours / transmittal)</v>
      </c>
      <c r="G96" s="731"/>
      <c r="H96" s="731"/>
      <c r="K96" s="595"/>
      <c r="L96" s="680">
        <f>'Expected Assumptions'!E13</f>
        <v>0</v>
      </c>
      <c r="M96" s="656" t="str">
        <f>Avg._Time_to_Log_Transmittals_N</f>
        <v>Time to Log (hours / transmittal)</v>
      </c>
      <c r="P96" s="731"/>
      <c r="Q96" s="731"/>
    </row>
    <row r="97" spans="1:18" ht="13.5" customHeight="1">
      <c r="B97" s="456"/>
      <c r="C97" s="417">
        <f>'Current Assumptions'!B89</f>
        <v>0</v>
      </c>
      <c r="D97" s="656" t="s">
        <v>1413</v>
      </c>
      <c r="E97" s="1070"/>
      <c r="G97" s="731"/>
      <c r="H97" s="478"/>
      <c r="K97" s="342"/>
      <c r="L97" s="643">
        <f>'Expected Assumptions'!E89</f>
        <v>0</v>
      </c>
      <c r="M97" s="656" t="s">
        <v>1413</v>
      </c>
      <c r="N97" s="1070"/>
      <c r="P97" s="720"/>
      <c r="Q97" s="731"/>
      <c r="R97" s="717"/>
    </row>
    <row r="98" spans="1:18" s="1039" customFormat="1">
      <c r="B98" s="252"/>
      <c r="C98" s="598"/>
      <c r="D98" s="708"/>
      <c r="G98" s="41"/>
      <c r="H98" s="41"/>
      <c r="K98" s="252"/>
      <c r="L98" s="598"/>
      <c r="M98" s="708"/>
      <c r="P98" s="41"/>
      <c r="Q98" s="41"/>
    </row>
    <row r="99" spans="1:18">
      <c r="B99" s="595"/>
      <c r="G99" s="731"/>
      <c r="H99" s="731"/>
      <c r="K99" s="595"/>
      <c r="P99" s="731"/>
      <c r="Q99" s="731"/>
    </row>
    <row r="100" spans="1:18">
      <c r="B100" s="595"/>
      <c r="C100" s="513">
        <f>Owners_Rep._Administrative_Rate</f>
        <v>0</v>
      </c>
      <c r="D100" s="596" t="str">
        <f>Owners_Rep._Administrative_Rate_N</f>
        <v>Owners Rep. Administrative Rate ($ / hour)</v>
      </c>
      <c r="G100" s="495">
        <f>C100*C96*C95*C97</f>
        <v>0</v>
      </c>
      <c r="H100" s="731"/>
      <c r="K100" s="595"/>
      <c r="L100" s="513">
        <f>'Expected Assumptions'!E51</f>
        <v>0</v>
      </c>
      <c r="M100" s="596" t="str">
        <f>Owners_Rep._Administrative_Rate_N</f>
        <v>Owners Rep. Administrative Rate ($ / hour)</v>
      </c>
      <c r="P100" s="495">
        <f>L100*L96*L95*L97</f>
        <v>0</v>
      </c>
      <c r="Q100" s="731"/>
    </row>
    <row r="101" spans="1:18" ht="15" customHeight="1">
      <c r="B101" s="595"/>
      <c r="G101" s="731"/>
      <c r="H101" s="731"/>
      <c r="K101" s="595"/>
      <c r="P101" s="731"/>
      <c r="Q101" s="731"/>
    </row>
    <row r="102" spans="1:18" ht="13.5" thickBot="1">
      <c r="B102" s="595"/>
      <c r="D102" s="715" t="s">
        <v>20</v>
      </c>
      <c r="G102" s="41"/>
      <c r="H102" s="474">
        <f>SUM(G100)</f>
        <v>0</v>
      </c>
      <c r="K102" s="595"/>
      <c r="M102" s="715" t="s">
        <v>20</v>
      </c>
      <c r="P102" s="41"/>
      <c r="Q102" s="474">
        <f>SUM(P100)</f>
        <v>0</v>
      </c>
    </row>
    <row r="103" spans="1:18" ht="15" customHeight="1">
      <c r="G103" s="731"/>
      <c r="H103" s="731"/>
      <c r="P103" s="731"/>
      <c r="Q103" s="731"/>
    </row>
    <row r="104" spans="1:18">
      <c r="B104" s="384" t="s">
        <v>115</v>
      </c>
      <c r="C104" s="86" t="s">
        <v>112</v>
      </c>
      <c r="G104" s="731"/>
      <c r="H104" s="731"/>
      <c r="K104" s="384" t="s">
        <v>115</v>
      </c>
      <c r="L104" s="86" t="s">
        <v>112</v>
      </c>
      <c r="P104" s="731"/>
      <c r="Q104" s="731"/>
    </row>
    <row r="105" spans="1:18">
      <c r="G105" s="731"/>
      <c r="H105" s="731"/>
      <c r="P105" s="731"/>
      <c r="Q105" s="731"/>
    </row>
    <row r="106" spans="1:18">
      <c r="A106" s="1204" t="s">
        <v>797</v>
      </c>
      <c r="B106" s="367" t="s">
        <v>554</v>
      </c>
      <c r="C106" s="386" t="s">
        <v>632</v>
      </c>
      <c r="G106" s="479"/>
      <c r="H106" s="731"/>
      <c r="J106" s="1204" t="s">
        <v>797</v>
      </c>
      <c r="K106" s="367" t="s">
        <v>554</v>
      </c>
      <c r="L106" s="386" t="s">
        <v>632</v>
      </c>
      <c r="P106" s="479"/>
      <c r="Q106" s="731"/>
    </row>
    <row r="107" spans="1:18">
      <c r="A107" s="1204"/>
      <c r="B107" s="367"/>
      <c r="C107" s="661">
        <f>'Current Assumptions'!B90</f>
        <v>0</v>
      </c>
      <c r="D107" s="593" t="s">
        <v>763</v>
      </c>
      <c r="G107" s="731"/>
      <c r="H107" s="731"/>
      <c r="J107" s="1204"/>
      <c r="K107" s="367"/>
      <c r="L107" s="661">
        <f>'Expected Assumptions'!E90</f>
        <v>0</v>
      </c>
      <c r="M107" s="593" t="s">
        <v>763</v>
      </c>
      <c r="P107" s="731"/>
      <c r="Q107" s="731"/>
    </row>
    <row r="108" spans="1:18">
      <c r="B108" s="62"/>
      <c r="C108" s="680">
        <f>Avg._Time_to_Log_Transmittals</f>
        <v>0</v>
      </c>
      <c r="D108" s="656" t="str">
        <f>Avg._Time_to_Log_Transmittals_N</f>
        <v>Time to Log (hours / transmittal)</v>
      </c>
      <c r="G108" s="731"/>
      <c r="H108" s="731"/>
      <c r="K108" s="62"/>
      <c r="L108" s="680">
        <f>'Expected Assumptions'!E13</f>
        <v>0</v>
      </c>
      <c r="M108" s="656" t="str">
        <f>Avg._Time_to_Log_Transmittals_N</f>
        <v>Time to Log (hours / transmittal)</v>
      </c>
      <c r="P108" s="731"/>
      <c r="Q108" s="731"/>
    </row>
    <row r="109" spans="1:18" ht="13.5" customHeight="1">
      <c r="B109" s="456"/>
      <c r="C109" s="417">
        <f>'Current Assumptions'!B89</f>
        <v>0</v>
      </c>
      <c r="D109" s="656" t="s">
        <v>1413</v>
      </c>
      <c r="E109" s="1070"/>
      <c r="G109" s="731"/>
      <c r="H109" s="478"/>
      <c r="K109" s="342"/>
      <c r="L109" s="643">
        <f>'Expected Assumptions'!E89</f>
        <v>0</v>
      </c>
      <c r="M109" s="656" t="s">
        <v>1413</v>
      </c>
      <c r="N109" s="1070"/>
      <c r="P109" s="720"/>
      <c r="Q109" s="731"/>
      <c r="R109" s="717"/>
    </row>
    <row r="110" spans="1:18">
      <c r="B110" s="62"/>
      <c r="G110" s="731"/>
      <c r="H110" s="731"/>
      <c r="K110" s="62"/>
      <c r="P110" s="731"/>
      <c r="Q110" s="731"/>
    </row>
    <row r="111" spans="1:18">
      <c r="B111" s="62"/>
      <c r="C111" s="513">
        <f>Planner_Administrative_Rate</f>
        <v>0</v>
      </c>
      <c r="D111" s="596" t="str">
        <f>Planner_Administrative_Rate_N</f>
        <v>Planner Administrative Rate ($ / hour)</v>
      </c>
      <c r="G111" s="495">
        <f>C111*C108*C107*C109</f>
        <v>0</v>
      </c>
      <c r="H111" s="731"/>
      <c r="K111" s="62"/>
      <c r="L111" s="513">
        <f>'Expected Assumptions'!E53</f>
        <v>0</v>
      </c>
      <c r="M111" s="596" t="str">
        <f>Planner_Administrative_Rate_N</f>
        <v>Planner Administrative Rate ($ / hour)</v>
      </c>
      <c r="P111" s="495">
        <f>L111*L108*L107*L109</f>
        <v>0</v>
      </c>
      <c r="Q111" s="731"/>
    </row>
    <row r="112" spans="1:18" ht="15" customHeight="1">
      <c r="B112" s="62"/>
      <c r="G112" s="731"/>
      <c r="H112" s="731"/>
      <c r="K112" s="62"/>
      <c r="P112" s="731"/>
      <c r="Q112" s="731"/>
    </row>
    <row r="113" spans="1:18" ht="13.5" thickBot="1">
      <c r="B113" s="62"/>
      <c r="D113" s="715" t="s">
        <v>20</v>
      </c>
      <c r="G113" s="41"/>
      <c r="H113" s="474">
        <f>SUM(G111)</f>
        <v>0</v>
      </c>
      <c r="K113" s="62"/>
      <c r="M113" s="715" t="s">
        <v>20</v>
      </c>
      <c r="P113" s="41"/>
      <c r="Q113" s="474">
        <f>SUM(P111)</f>
        <v>0</v>
      </c>
    </row>
    <row r="114" spans="1:18" ht="15" customHeight="1">
      <c r="B114" s="62"/>
      <c r="G114" s="731"/>
      <c r="H114" s="731"/>
      <c r="K114" s="62"/>
      <c r="P114" s="731"/>
      <c r="Q114" s="731"/>
    </row>
    <row r="115" spans="1:18" ht="12.75" customHeight="1">
      <c r="A115" s="1204" t="s">
        <v>800</v>
      </c>
      <c r="B115" s="140" t="s">
        <v>553</v>
      </c>
      <c r="C115" s="613" t="s">
        <v>1379</v>
      </c>
      <c r="D115" s="585"/>
      <c r="E115" s="585"/>
      <c r="G115" s="479"/>
      <c r="H115" s="731"/>
      <c r="J115" s="1204" t="s">
        <v>800</v>
      </c>
      <c r="K115" s="140" t="s">
        <v>553</v>
      </c>
      <c r="L115" s="613" t="s">
        <v>1379</v>
      </c>
      <c r="M115" s="585"/>
      <c r="N115" s="585"/>
      <c r="P115" s="479"/>
      <c r="Q115" s="731"/>
    </row>
    <row r="116" spans="1:18">
      <c r="A116" s="1204"/>
      <c r="B116" s="365"/>
      <c r="C116" s="639">
        <f>'Current Assumptions'!B87</f>
        <v>0</v>
      </c>
      <c r="D116" s="656" t="s">
        <v>880</v>
      </c>
      <c r="E116" s="585"/>
      <c r="G116" s="479"/>
      <c r="H116" s="731"/>
      <c r="J116" s="1204"/>
      <c r="K116" s="365"/>
      <c r="L116" s="639">
        <f>'Expected Assumptions'!E87</f>
        <v>0</v>
      </c>
      <c r="M116" s="656" t="s">
        <v>880</v>
      </c>
      <c r="N116" s="585"/>
      <c r="P116" s="479"/>
      <c r="Q116" s="731"/>
    </row>
    <row r="117" spans="1:18">
      <c r="A117" s="263"/>
      <c r="B117" s="365"/>
      <c r="C117" s="422">
        <f>Avg._Number_of_Space_Types_per_Building</f>
        <v>0</v>
      </c>
      <c r="D117" s="593" t="str">
        <f>Avg._Number_of_Space_Types_per_Building_N</f>
        <v>Number of Space Types per Building</v>
      </c>
      <c r="E117" s="585"/>
      <c r="G117" s="479"/>
      <c r="H117" s="731"/>
      <c r="J117" s="263"/>
      <c r="K117" s="365"/>
      <c r="L117" s="445">
        <f>'Expected Assumptions'!E10</f>
        <v>0</v>
      </c>
      <c r="M117" s="593" t="str">
        <f>Avg._Number_of_Space_Types_per_Building_N</f>
        <v>Number of Space Types per Building</v>
      </c>
      <c r="N117" s="585"/>
      <c r="P117" s="479"/>
      <c r="Q117" s="731"/>
    </row>
    <row r="118" spans="1:18" ht="13.5" customHeight="1">
      <c r="B118" s="320"/>
      <c r="C118" s="419">
        <f>'Current Assumptions'!B88</f>
        <v>0</v>
      </c>
      <c r="D118" s="593" t="s">
        <v>1411</v>
      </c>
      <c r="E118" s="1070"/>
      <c r="G118" s="720"/>
      <c r="H118" s="731"/>
      <c r="I118" s="717"/>
      <c r="K118" s="320"/>
      <c r="L118" s="683">
        <f>'Expected Assumptions'!E88</f>
        <v>0</v>
      </c>
      <c r="M118" s="593" t="s">
        <v>1411</v>
      </c>
      <c r="N118" s="1070"/>
      <c r="P118" s="720"/>
      <c r="Q118" s="731"/>
      <c r="R118" s="717"/>
    </row>
    <row r="119" spans="1:18" ht="13.5" customHeight="1">
      <c r="B119" s="456"/>
      <c r="C119" s="417">
        <f>'Current Assumptions'!B89</f>
        <v>0</v>
      </c>
      <c r="D119" s="656" t="s">
        <v>1413</v>
      </c>
      <c r="E119" s="1070"/>
      <c r="G119" s="731"/>
      <c r="H119" s="478"/>
      <c r="K119" s="342"/>
      <c r="L119" s="643">
        <f>'Expected Assumptions'!E89</f>
        <v>0</v>
      </c>
      <c r="M119" s="656" t="s">
        <v>1413</v>
      </c>
      <c r="N119" s="1070"/>
      <c r="P119" s="720"/>
      <c r="Q119" s="731"/>
      <c r="R119" s="717"/>
    </row>
    <row r="120" spans="1:18">
      <c r="B120" s="320"/>
      <c r="C120" s="715"/>
      <c r="E120" s="1070"/>
      <c r="G120" s="731"/>
      <c r="H120" s="731"/>
      <c r="I120" s="717"/>
      <c r="K120" s="320"/>
      <c r="L120" s="715"/>
      <c r="N120" s="1070"/>
      <c r="P120" s="731"/>
      <c r="Q120" s="731"/>
      <c r="R120" s="717"/>
    </row>
    <row r="121" spans="1:18" s="1039" customFormat="1">
      <c r="B121" s="320"/>
      <c r="C121" s="511">
        <f>Planner_Rate</f>
        <v>0</v>
      </c>
      <c r="D121" s="662" t="str">
        <f>Planner_Rate_N</f>
        <v>Planner Rate ($ / hour)</v>
      </c>
      <c r="E121" s="587"/>
      <c r="G121" s="489">
        <f>C121*(C116*C117)*C118*C119</f>
        <v>0</v>
      </c>
      <c r="H121" s="41"/>
      <c r="I121" s="617"/>
      <c r="K121" s="320"/>
      <c r="L121" s="511">
        <f>'Expected Assumptions'!E52</f>
        <v>0</v>
      </c>
      <c r="M121" s="662" t="str">
        <f>Planner_Rate_N</f>
        <v>Planner Rate ($ / hour)</v>
      </c>
      <c r="N121" s="587"/>
      <c r="P121" s="489">
        <f>L121*(L116*L117)*L118*L119</f>
        <v>0</v>
      </c>
      <c r="Q121" s="41"/>
      <c r="R121" s="617"/>
    </row>
    <row r="122" spans="1:18">
      <c r="B122" s="592"/>
      <c r="C122" s="715"/>
      <c r="E122" s="1070"/>
      <c r="G122" s="720"/>
      <c r="H122" s="731"/>
      <c r="I122" s="717"/>
      <c r="K122" s="592"/>
      <c r="L122" s="715"/>
      <c r="N122" s="1070"/>
      <c r="P122" s="720"/>
      <c r="Q122" s="731"/>
      <c r="R122" s="717"/>
    </row>
    <row r="123" spans="1:18" ht="13.5" thickBot="1">
      <c r="B123" s="592"/>
      <c r="C123" s="715"/>
      <c r="D123" s="715" t="s">
        <v>20</v>
      </c>
      <c r="E123" s="1070"/>
      <c r="G123" s="720"/>
      <c r="H123" s="474">
        <f>G121</f>
        <v>0</v>
      </c>
      <c r="I123" s="717"/>
      <c r="K123" s="592"/>
      <c r="L123" s="715"/>
      <c r="M123" s="715" t="s">
        <v>20</v>
      </c>
      <c r="N123" s="1070"/>
      <c r="P123" s="720"/>
      <c r="Q123" s="474">
        <f>P121</f>
        <v>0</v>
      </c>
      <c r="R123" s="717"/>
    </row>
    <row r="124" spans="1:18">
      <c r="B124" s="357"/>
      <c r="C124" s="358"/>
      <c r="D124" s="585"/>
      <c r="E124" s="585"/>
      <c r="G124" s="731"/>
      <c r="H124" s="731"/>
      <c r="K124" s="357"/>
      <c r="L124" s="358"/>
      <c r="M124" s="585"/>
      <c r="N124" s="585"/>
      <c r="P124" s="731"/>
      <c r="Q124" s="731"/>
    </row>
    <row r="125" spans="1:18">
      <c r="A125" s="1204" t="s">
        <v>798</v>
      </c>
      <c r="B125" s="367" t="s">
        <v>555</v>
      </c>
      <c r="C125" s="386" t="s">
        <v>744</v>
      </c>
      <c r="G125" s="731"/>
      <c r="H125" s="731"/>
      <c r="J125" s="1204" t="s">
        <v>798</v>
      </c>
      <c r="K125" s="367" t="s">
        <v>555</v>
      </c>
      <c r="L125" s="386" t="s">
        <v>744</v>
      </c>
      <c r="P125" s="731"/>
      <c r="Q125" s="731"/>
    </row>
    <row r="126" spans="1:18">
      <c r="A126" s="1204"/>
      <c r="B126" s="592"/>
      <c r="C126" s="445">
        <f>Avg._Number_of_Pages_in_Space_Program</f>
        <v>0</v>
      </c>
      <c r="D126" s="656" t="str">
        <f>Avg._Number_of_Pages_in_Space_Program_N</f>
        <v xml:space="preserve">Avg. Number of Pages in Space Program </v>
      </c>
      <c r="G126" s="731"/>
      <c r="H126" s="731"/>
      <c r="J126" s="1204"/>
      <c r="K126" s="592"/>
      <c r="L126" s="445">
        <f>'Expected Assumptions'!E20</f>
        <v>0</v>
      </c>
      <c r="M126" s="656" t="str">
        <f>Avg._Number_of_Pages_in_Space_Program_N</f>
        <v xml:space="preserve">Avg. Number of Pages in Space Program </v>
      </c>
      <c r="P126" s="731"/>
      <c r="Q126" s="731"/>
    </row>
    <row r="127" spans="1:18">
      <c r="A127" s="1204"/>
      <c r="B127" s="592"/>
      <c r="C127" s="661">
        <f>'Current Assumptions'!B90</f>
        <v>0</v>
      </c>
      <c r="D127" s="593" t="s">
        <v>763</v>
      </c>
      <c r="G127" s="731"/>
      <c r="H127" s="731"/>
      <c r="J127" s="1204"/>
      <c r="K127" s="592"/>
      <c r="L127" s="661">
        <f>'Expected Assumptions'!E90</f>
        <v>0</v>
      </c>
      <c r="M127" s="593" t="s">
        <v>763</v>
      </c>
      <c r="P127" s="731"/>
      <c r="Q127" s="731"/>
    </row>
    <row r="128" spans="1:18">
      <c r="B128" s="592"/>
      <c r="C128" s="667">
        <f>Avg._Per_Page_Copy_Cost</f>
        <v>0</v>
      </c>
      <c r="D128" s="614" t="str">
        <f>Avg._Per_Page_Copy_Cost_N</f>
        <v>Avg. Per Page Copy Cost ($ / page)</v>
      </c>
      <c r="E128" s="717"/>
      <c r="G128" s="731"/>
      <c r="H128" s="731"/>
      <c r="K128" s="592"/>
      <c r="L128" s="667">
        <f>'Expected Assumptions'!E64</f>
        <v>0</v>
      </c>
      <c r="M128" s="614" t="str">
        <f>Avg._Per_Page_Copy_Cost_N</f>
        <v>Avg. Per Page Copy Cost ($ / page)</v>
      </c>
      <c r="N128" s="717"/>
      <c r="P128" s="731"/>
      <c r="Q128" s="731"/>
    </row>
    <row r="129" spans="1:18">
      <c r="B129" s="592"/>
      <c r="C129" s="663">
        <f>'Current Assumptions'!B91</f>
        <v>0</v>
      </c>
      <c r="D129" s="662" t="s">
        <v>430</v>
      </c>
      <c r="E129" s="717"/>
      <c r="F129" s="717"/>
      <c r="G129" s="731"/>
      <c r="H129" s="731"/>
      <c r="K129" s="592"/>
      <c r="L129" s="663">
        <f>'Expected Assumptions'!E91</f>
        <v>0</v>
      </c>
      <c r="M129" s="662" t="s">
        <v>430</v>
      </c>
      <c r="N129" s="717"/>
      <c r="O129" s="717"/>
      <c r="P129" s="731"/>
      <c r="Q129" s="731"/>
    </row>
    <row r="130" spans="1:18">
      <c r="B130" s="592"/>
      <c r="C130" s="422">
        <f>Avg._Submittal_Sets_Reqd._PreDesign</f>
        <v>0</v>
      </c>
      <c r="D130" s="656" t="str">
        <f>Avg._Pre.Design_Submittal_Sets_Reqd._PreDesign_N</f>
        <v>Avg. Number of Pre-Design Submittal Sets Reqd. (sets / submittal)</v>
      </c>
      <c r="E130" s="1039"/>
      <c r="G130" s="731"/>
      <c r="H130" s="731"/>
      <c r="K130" s="592"/>
      <c r="L130" s="422">
        <f>'Expected Assumptions'!E17</f>
        <v>0</v>
      </c>
      <c r="M130" s="656" t="str">
        <f>Avg._Pre.Design_Submittal_Sets_Reqd._PreDesign_N</f>
        <v>Avg. Number of Pre-Design Submittal Sets Reqd. (sets / submittal)</v>
      </c>
      <c r="N130" s="1039"/>
      <c r="P130" s="731"/>
      <c r="Q130" s="731"/>
    </row>
    <row r="131" spans="1:18">
      <c r="B131" s="592"/>
      <c r="C131" s="575">
        <f>'Current Assumptions'!B92</f>
        <v>0</v>
      </c>
      <c r="D131" s="656" t="s">
        <v>766</v>
      </c>
      <c r="G131" s="731"/>
      <c r="H131" s="731"/>
      <c r="K131" s="592"/>
      <c r="L131" s="575">
        <f>'Expected Assumptions'!E92</f>
        <v>0</v>
      </c>
      <c r="M131" s="656" t="s">
        <v>766</v>
      </c>
      <c r="P131" s="731"/>
      <c r="Q131" s="731"/>
    </row>
    <row r="132" spans="1:18" ht="13.5" customHeight="1">
      <c r="B132" s="456"/>
      <c r="C132" s="417">
        <f>'Current Assumptions'!B89</f>
        <v>0</v>
      </c>
      <c r="D132" s="656" t="s">
        <v>1413</v>
      </c>
      <c r="E132" s="1070"/>
      <c r="G132" s="731"/>
      <c r="H132" s="478"/>
      <c r="K132" s="342"/>
      <c r="L132" s="643">
        <f>'Expected Assumptions'!E89</f>
        <v>0</v>
      </c>
      <c r="M132" s="656" t="s">
        <v>1413</v>
      </c>
      <c r="N132" s="1070"/>
      <c r="P132" s="720"/>
      <c r="Q132" s="731"/>
      <c r="R132" s="717"/>
    </row>
    <row r="133" spans="1:18">
      <c r="B133" s="1039"/>
      <c r="C133" s="430"/>
      <c r="D133" s="656"/>
      <c r="G133" s="731"/>
      <c r="H133" s="731"/>
      <c r="K133" s="1039"/>
      <c r="L133" s="430"/>
      <c r="M133" s="656"/>
      <c r="P133" s="731"/>
      <c r="Q133" s="731"/>
    </row>
    <row r="134" spans="1:18">
      <c r="B134" s="1039"/>
      <c r="C134" s="514">
        <f>Planner_Administrative_Rate</f>
        <v>0</v>
      </c>
      <c r="D134" s="596" t="str">
        <f>Planner_Administrative_Rate_N</f>
        <v>Planner Administrative Rate ($ / hour)</v>
      </c>
      <c r="G134" s="636">
        <f>C134*C131*C127*C132</f>
        <v>0</v>
      </c>
      <c r="H134" s="731"/>
      <c r="K134" s="1039"/>
      <c r="L134" s="514">
        <f>'Expected Assumptions'!E53</f>
        <v>0</v>
      </c>
      <c r="M134" s="596" t="str">
        <f>Planner_Administrative_Rate_N</f>
        <v>Planner Administrative Rate ($ / hour)</v>
      </c>
      <c r="P134" s="636">
        <f>L134*L131*L127*L132</f>
        <v>0</v>
      </c>
      <c r="Q134" s="731"/>
    </row>
    <row r="135" spans="1:18">
      <c r="B135" s="1039"/>
      <c r="C135" s="87"/>
      <c r="G135" s="731"/>
      <c r="H135" s="731"/>
      <c r="K135" s="1039"/>
      <c r="L135" s="87"/>
      <c r="P135" s="731"/>
      <c r="Q135" s="731"/>
    </row>
    <row r="136" spans="1:18">
      <c r="B136" s="1039"/>
      <c r="C136" s="87"/>
      <c r="D136" s="1036" t="s">
        <v>118</v>
      </c>
      <c r="G136" s="636">
        <f>(C126*C128)*C130*C127*C132</f>
        <v>0</v>
      </c>
      <c r="H136" s="731"/>
      <c r="K136" s="1039"/>
      <c r="L136" s="87"/>
      <c r="M136" s="1036" t="s">
        <v>118</v>
      </c>
      <c r="P136" s="636">
        <f>(L126*L128)*L130*L127*L132</f>
        <v>0</v>
      </c>
      <c r="Q136" s="731"/>
    </row>
    <row r="137" spans="1:18">
      <c r="B137" s="1039"/>
      <c r="D137" s="1036" t="s">
        <v>93</v>
      </c>
      <c r="G137" s="495">
        <f>C129*C127*C132</f>
        <v>0</v>
      </c>
      <c r="H137" s="731"/>
      <c r="K137" s="1039"/>
      <c r="M137" s="1036" t="s">
        <v>93</v>
      </c>
      <c r="P137" s="495">
        <f>L129*L127*L132</f>
        <v>0</v>
      </c>
      <c r="Q137" s="731"/>
    </row>
    <row r="138" spans="1:18" ht="15" customHeight="1">
      <c r="G138" s="497"/>
      <c r="H138" s="731"/>
      <c r="P138" s="497"/>
      <c r="Q138" s="731"/>
    </row>
    <row r="139" spans="1:18" ht="13.5" thickBot="1">
      <c r="D139" s="715" t="s">
        <v>20</v>
      </c>
      <c r="G139" s="731"/>
      <c r="H139" s="498">
        <f>SUM(G134:G137)</f>
        <v>0</v>
      </c>
      <c r="M139" s="715" t="s">
        <v>20</v>
      </c>
      <c r="P139" s="731"/>
      <c r="Q139" s="498">
        <f>SUM(P134:P137)</f>
        <v>0</v>
      </c>
    </row>
    <row r="140" spans="1:18" ht="15" customHeight="1">
      <c r="G140" s="731"/>
      <c r="H140" s="731"/>
      <c r="P140" s="731"/>
      <c r="Q140" s="731"/>
    </row>
    <row r="141" spans="1:18" ht="12.75" customHeight="1">
      <c r="A141" s="1204" t="s">
        <v>797</v>
      </c>
      <c r="B141" s="592" t="s">
        <v>678</v>
      </c>
      <c r="C141" s="588" t="s">
        <v>679</v>
      </c>
      <c r="G141" s="479"/>
      <c r="H141" s="731"/>
      <c r="I141" s="1037"/>
      <c r="J141" s="1204" t="s">
        <v>797</v>
      </c>
      <c r="K141" s="592" t="s">
        <v>678</v>
      </c>
      <c r="L141" s="588" t="s">
        <v>679</v>
      </c>
      <c r="P141" s="479"/>
      <c r="Q141" s="731"/>
      <c r="R141" s="1037"/>
    </row>
    <row r="142" spans="1:18">
      <c r="A142" s="1204"/>
      <c r="B142" s="592"/>
      <c r="C142" s="661">
        <f>'Current Assumptions'!B90</f>
        <v>0</v>
      </c>
      <c r="D142" s="593" t="s">
        <v>763</v>
      </c>
      <c r="G142" s="731"/>
      <c r="H142" s="731"/>
      <c r="I142" s="1037"/>
      <c r="J142" s="1204"/>
      <c r="K142" s="592"/>
      <c r="L142" s="661">
        <f>'Expected Assumptions'!E90</f>
        <v>0</v>
      </c>
      <c r="M142" s="593" t="s">
        <v>763</v>
      </c>
      <c r="P142" s="731"/>
      <c r="Q142" s="731"/>
      <c r="R142" s="1037"/>
    </row>
    <row r="143" spans="1:18">
      <c r="C143" s="680">
        <f>Avg._Time_to_Log_Transmittals</f>
        <v>0</v>
      </c>
      <c r="D143" s="593" t="str">
        <f>Avg._Time_to_Log_Transmittals_N</f>
        <v>Time to Log (hours / transmittal)</v>
      </c>
      <c r="G143" s="731"/>
      <c r="H143" s="731"/>
      <c r="I143" s="1037"/>
      <c r="L143" s="680">
        <f>'Expected Assumptions'!E13</f>
        <v>0</v>
      </c>
      <c r="M143" s="593" t="str">
        <f>Avg._Time_to_Log_Transmittals_N</f>
        <v>Time to Log (hours / transmittal)</v>
      </c>
      <c r="P143" s="731"/>
      <c r="Q143" s="731"/>
      <c r="R143" s="1037"/>
    </row>
    <row r="144" spans="1:18" ht="13.5" customHeight="1">
      <c r="B144" s="456"/>
      <c r="C144" s="417">
        <f>'Current Assumptions'!B89</f>
        <v>0</v>
      </c>
      <c r="D144" s="656" t="s">
        <v>1413</v>
      </c>
      <c r="E144" s="1070"/>
      <c r="G144" s="731"/>
      <c r="H144" s="478"/>
      <c r="K144" s="342"/>
      <c r="L144" s="643">
        <f>'Expected Assumptions'!E89</f>
        <v>0</v>
      </c>
      <c r="M144" s="656" t="s">
        <v>1413</v>
      </c>
      <c r="N144" s="1070"/>
      <c r="P144" s="720"/>
      <c r="Q144" s="731"/>
      <c r="R144" s="717"/>
    </row>
    <row r="145" spans="3:18">
      <c r="G145" s="731"/>
      <c r="H145" s="731"/>
      <c r="I145" s="1037"/>
      <c r="P145" s="731"/>
      <c r="Q145" s="731"/>
      <c r="R145" s="1037"/>
    </row>
    <row r="146" spans="3:18" ht="13.15" customHeight="1">
      <c r="C146" s="667">
        <f>Planner_Administrative_Rate</f>
        <v>0</v>
      </c>
      <c r="D146" s="596" t="str">
        <f>Planner_Administrative_Rate_N</f>
        <v>Planner Administrative Rate ($ / hour)</v>
      </c>
      <c r="E146" s="582"/>
      <c r="F146" s="582"/>
      <c r="G146" s="473">
        <f>C146*(C142*C143)*C144</f>
        <v>0</v>
      </c>
      <c r="H146" s="731"/>
      <c r="I146" s="1037"/>
      <c r="L146" s="667">
        <f>'Expected Assumptions'!E53</f>
        <v>0</v>
      </c>
      <c r="M146" s="596" t="str">
        <f>Planner_Administrative_Rate_N</f>
        <v>Planner Administrative Rate ($ / hour)</v>
      </c>
      <c r="N146" s="582"/>
      <c r="O146" s="582"/>
      <c r="P146" s="473">
        <f>L146*(L142*L143)*L144</f>
        <v>0</v>
      </c>
      <c r="Q146" s="731"/>
      <c r="R146" s="1037"/>
    </row>
    <row r="147" spans="3:18" ht="15" customHeight="1">
      <c r="G147" s="731"/>
      <c r="H147" s="731"/>
      <c r="I147" s="1037"/>
      <c r="P147" s="731"/>
      <c r="Q147" s="731"/>
      <c r="R147" s="1037"/>
    </row>
    <row r="148" spans="3:18" ht="13.5" thickBot="1">
      <c r="D148" s="715" t="s">
        <v>20</v>
      </c>
      <c r="G148" s="731"/>
      <c r="H148" s="474">
        <f>G146</f>
        <v>0</v>
      </c>
      <c r="I148" s="612"/>
      <c r="M148" s="715" t="s">
        <v>20</v>
      </c>
      <c r="P148" s="731"/>
      <c r="Q148" s="474">
        <f>P146</f>
        <v>0</v>
      </c>
      <c r="R148" s="612"/>
    </row>
    <row r="149" spans="3:18" ht="15" customHeight="1">
      <c r="G149" s="731"/>
      <c r="H149" s="731"/>
      <c r="P149" s="731"/>
      <c r="Q149" s="731"/>
    </row>
    <row r="150" spans="3:18" ht="15.75" customHeight="1" thickBot="1">
      <c r="G150" s="487" t="s">
        <v>68</v>
      </c>
      <c r="H150" s="499">
        <f>SUM(H32:H148)</f>
        <v>0</v>
      </c>
      <c r="P150" s="607" t="s">
        <v>1217</v>
      </c>
      <c r="Q150" s="499">
        <f>SUM(Q32:Q148)</f>
        <v>0</v>
      </c>
    </row>
    <row r="151" spans="3:18" ht="13.5" thickTop="1">
      <c r="K151" s="1037"/>
      <c r="L151" s="597"/>
      <c r="M151" s="1037"/>
      <c r="N151" s="1037"/>
      <c r="O151" s="1037"/>
      <c r="P151" s="1037"/>
      <c r="Q151" s="1037"/>
      <c r="R151" s="1037"/>
    </row>
    <row r="152" spans="3:18">
      <c r="D152" s="143"/>
      <c r="E152" s="1037"/>
      <c r="F152" s="1037"/>
      <c r="G152" s="1037"/>
      <c r="H152" s="1037"/>
      <c r="I152" s="1037"/>
      <c r="K152" s="1037"/>
      <c r="L152" s="597"/>
      <c r="M152" s="1037"/>
      <c r="N152" s="1037"/>
      <c r="O152" s="1037"/>
      <c r="P152" s="1037"/>
      <c r="Q152" s="1037"/>
      <c r="R152" s="1037"/>
    </row>
    <row r="153" spans="3:18">
      <c r="D153" s="144"/>
      <c r="E153" s="1037"/>
      <c r="F153" s="1037"/>
      <c r="G153" s="1037"/>
      <c r="H153" s="1037"/>
      <c r="I153" s="1037"/>
      <c r="K153" s="1037"/>
      <c r="L153" s="597"/>
      <c r="M153" s="1037"/>
      <c r="N153" s="1037"/>
      <c r="O153" s="1037"/>
      <c r="P153" s="1037"/>
      <c r="Q153" s="1037"/>
      <c r="R153" s="1037"/>
    </row>
    <row r="154" spans="3:18">
      <c r="D154" s="1037"/>
      <c r="E154" s="1037"/>
      <c r="F154" s="1037"/>
      <c r="G154" s="1037"/>
      <c r="H154" s="1037"/>
      <c r="I154" s="1037"/>
      <c r="K154" s="1037"/>
      <c r="L154" s="91"/>
      <c r="M154" s="1037"/>
      <c r="N154" s="1037"/>
      <c r="O154" s="1037"/>
      <c r="P154" s="1037"/>
      <c r="Q154" s="1037"/>
      <c r="R154" s="1037"/>
    </row>
    <row r="155" spans="3:18">
      <c r="D155" s="1037"/>
      <c r="E155" s="1037"/>
      <c r="F155" s="1037"/>
      <c r="G155" s="1037"/>
      <c r="H155" s="1037"/>
      <c r="I155" s="111"/>
      <c r="K155" s="1037"/>
      <c r="L155" s="150"/>
      <c r="M155" s="314"/>
      <c r="N155" s="1037"/>
      <c r="O155" s="1037"/>
      <c r="P155" s="1037"/>
      <c r="Q155" s="1037"/>
      <c r="R155" s="1037"/>
    </row>
    <row r="156" spans="3:18">
      <c r="K156" s="1037"/>
      <c r="L156" s="91"/>
      <c r="M156" s="314"/>
      <c r="N156" s="1037"/>
      <c r="O156" s="1037"/>
      <c r="P156" s="1037"/>
      <c r="Q156" s="1037"/>
      <c r="R156" s="1037"/>
    </row>
    <row r="157" spans="3:18">
      <c r="K157" s="1037"/>
      <c r="L157" s="1037"/>
      <c r="M157" s="1037"/>
      <c r="N157" s="1037"/>
      <c r="O157" s="1037"/>
      <c r="P157" s="1037"/>
      <c r="Q157" s="1037"/>
      <c r="R157" s="1037"/>
    </row>
    <row r="158" spans="3:18">
      <c r="K158" s="1037"/>
      <c r="L158" s="597"/>
      <c r="M158" s="1037"/>
      <c r="N158" s="1037"/>
      <c r="O158" s="1037"/>
      <c r="P158" s="1037"/>
      <c r="Q158" s="584"/>
      <c r="R158" s="1037"/>
    </row>
    <row r="159" spans="3:18">
      <c r="K159" s="1037"/>
      <c r="L159" s="154"/>
      <c r="M159" s="1037"/>
      <c r="N159" s="1037"/>
      <c r="O159" s="1037"/>
      <c r="P159" s="1037"/>
      <c r="Q159" s="1037"/>
      <c r="R159" s="1037"/>
    </row>
    <row r="160" spans="3:18">
      <c r="K160" s="1037"/>
      <c r="L160" s="154"/>
      <c r="M160" s="1037"/>
      <c r="N160" s="1037"/>
      <c r="O160" s="1037"/>
      <c r="P160" s="1037"/>
      <c r="Q160" s="584"/>
      <c r="R160" s="1037"/>
    </row>
    <row r="161" spans="11:18">
      <c r="K161" s="1037"/>
      <c r="L161" s="1037"/>
      <c r="M161" s="1037"/>
      <c r="N161" s="1037"/>
      <c r="O161" s="1037"/>
      <c r="P161" s="1037"/>
      <c r="Q161" s="152"/>
      <c r="R161" s="1037"/>
    </row>
    <row r="162" spans="11:18">
      <c r="K162" s="1037"/>
      <c r="L162" s="1037"/>
      <c r="M162" s="1037"/>
      <c r="N162" s="1037"/>
      <c r="O162" s="1037"/>
      <c r="P162" s="1037"/>
      <c r="Q162" s="1037"/>
      <c r="R162" s="584"/>
    </row>
    <row r="163" spans="11:18">
      <c r="K163" s="1037"/>
      <c r="L163" s="1037"/>
      <c r="M163" s="1037"/>
      <c r="N163" s="1037"/>
      <c r="O163" s="1037"/>
      <c r="P163" s="1037"/>
      <c r="Q163" s="1037"/>
      <c r="R163" s="1037"/>
    </row>
  </sheetData>
  <mergeCells count="26">
    <mergeCell ref="A141:A142"/>
    <mergeCell ref="J141:J142"/>
    <mergeCell ref="A106:A107"/>
    <mergeCell ref="J106:J107"/>
    <mergeCell ref="A115:A116"/>
    <mergeCell ref="J115:J116"/>
    <mergeCell ref="A125:A127"/>
    <mergeCell ref="J125:J127"/>
    <mergeCell ref="A75:A76"/>
    <mergeCell ref="J75:J76"/>
    <mergeCell ref="A82:A83"/>
    <mergeCell ref="J82:J83"/>
    <mergeCell ref="A94:A95"/>
    <mergeCell ref="J94:J95"/>
    <mergeCell ref="A42:A44"/>
    <mergeCell ref="J42:J44"/>
    <mergeCell ref="A57:A58"/>
    <mergeCell ref="J57:J58"/>
    <mergeCell ref="A67:A68"/>
    <mergeCell ref="J67:J68"/>
    <mergeCell ref="C6:I6"/>
    <mergeCell ref="C18:R18"/>
    <mergeCell ref="A26:A27"/>
    <mergeCell ref="J26:J27"/>
    <mergeCell ref="A34:A35"/>
    <mergeCell ref="J34:J35"/>
  </mergeCells>
  <pageMargins left="0.7" right="0.7" top="0.75" bottom="0.75" header="0.3" footer="0.3"/>
  <pageSetup scale="66" orientation="portrait" r:id="rId1"/>
  <colBreaks count="1" manualBreakCount="1">
    <brk id="9" max="1048575" man="1"/>
  </colBreaks>
</worksheet>
</file>

<file path=xl/worksheets/sheet12.xml><?xml version="1.0" encoding="utf-8"?>
<worksheet xmlns="http://schemas.openxmlformats.org/spreadsheetml/2006/main" xmlns:r="http://schemas.openxmlformats.org/officeDocument/2006/relationships">
  <sheetPr codeName="Sheet9">
    <tabColor rgb="FF31869B"/>
  </sheetPr>
  <dimension ref="A1:U268"/>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16" style="351" customWidth="1"/>
    <col min="2" max="2" width="14.7109375" style="27" customWidth="1"/>
    <col min="3" max="3" width="9.7109375" style="27" customWidth="1"/>
    <col min="4" max="7" width="14.7109375" style="27" customWidth="1"/>
    <col min="8" max="8" width="14.7109375" style="372" customWidth="1"/>
    <col min="9" max="9" width="14.7109375" style="27" customWidth="1"/>
    <col min="10" max="10" width="16" style="725" customWidth="1"/>
    <col min="11" max="11" width="14.42578125" style="27" bestFit="1" customWidth="1"/>
    <col min="12" max="14" width="12.7109375" style="27" customWidth="1"/>
    <col min="15" max="15" width="12.5703125" style="27" customWidth="1"/>
    <col min="16" max="17" width="12.7109375" style="27" customWidth="1"/>
    <col min="18" max="18" width="13.42578125" style="27" customWidth="1"/>
    <col min="19" max="19" width="11.7109375" style="27" customWidth="1"/>
    <col min="20" max="20" width="10.28515625" style="27" bestFit="1" customWidth="1"/>
    <col min="21" max="21" width="12.140625" style="27" customWidth="1"/>
    <col min="22" max="16384" width="9.140625" style="27"/>
  </cols>
  <sheetData>
    <row r="1" spans="1:21" s="82" customFormat="1" ht="27" customHeight="1">
      <c r="A1" s="351"/>
      <c r="H1" s="372"/>
      <c r="J1" s="725"/>
    </row>
    <row r="2" spans="1:21">
      <c r="B2" s="4" t="s">
        <v>16</v>
      </c>
      <c r="C2" s="6" t="s">
        <v>51</v>
      </c>
      <c r="D2" s="6"/>
      <c r="E2" s="6"/>
      <c r="F2" s="29"/>
      <c r="H2" s="442"/>
    </row>
    <row r="3" spans="1:21">
      <c r="B3" s="4" t="s">
        <v>17</v>
      </c>
      <c r="C3" s="6" t="s">
        <v>29</v>
      </c>
      <c r="D3" s="6"/>
      <c r="E3" s="6"/>
      <c r="F3" s="29"/>
      <c r="H3" s="442"/>
    </row>
    <row r="4" spans="1:21">
      <c r="B4" s="726" t="s">
        <v>1198</v>
      </c>
      <c r="C4" s="21" t="s">
        <v>28</v>
      </c>
      <c r="D4" s="5"/>
      <c r="E4" s="5"/>
      <c r="F4" s="3"/>
      <c r="H4" s="459"/>
    </row>
    <row r="5" spans="1:21">
      <c r="B5" s="4"/>
      <c r="C5" s="21"/>
      <c r="D5" s="5"/>
      <c r="E5" s="5"/>
      <c r="F5" s="3"/>
      <c r="H5" s="293"/>
      <c r="K5" s="5"/>
      <c r="L5" s="10"/>
      <c r="M5" s="46"/>
    </row>
    <row r="6" spans="1:21" ht="67.5" customHeight="1">
      <c r="B6" s="60" t="s">
        <v>46</v>
      </c>
      <c r="C6" s="1206" t="s">
        <v>1228</v>
      </c>
      <c r="D6" s="1206"/>
      <c r="E6" s="1206"/>
      <c r="F6" s="1206"/>
      <c r="G6" s="1206"/>
      <c r="H6" s="1206"/>
      <c r="I6" s="1206"/>
      <c r="K6" s="182"/>
      <c r="L6" s="182"/>
      <c r="M6" s="182"/>
      <c r="N6" s="182"/>
      <c r="O6" s="182"/>
      <c r="P6" s="182"/>
      <c r="Q6" s="169"/>
    </row>
    <row r="7" spans="1:21" ht="13.5" customHeight="1">
      <c r="B7" s="4"/>
      <c r="C7" s="169"/>
      <c r="D7" s="169"/>
      <c r="E7" s="169"/>
      <c r="F7" s="169"/>
      <c r="G7" s="169"/>
      <c r="H7" s="460"/>
      <c r="I7" s="169"/>
      <c r="K7" s="169"/>
      <c r="L7" s="169"/>
      <c r="M7" s="169"/>
      <c r="N7" s="169"/>
      <c r="O7" s="169"/>
      <c r="P7" s="169"/>
      <c r="Q7" s="169"/>
    </row>
    <row r="8" spans="1:21" ht="27" customHeight="1">
      <c r="B8" s="49" t="s">
        <v>47</v>
      </c>
      <c r="C8" s="169"/>
      <c r="D8" s="169"/>
      <c r="E8" s="169"/>
      <c r="F8" s="169"/>
      <c r="G8" s="169"/>
      <c r="H8" s="460"/>
      <c r="I8" s="727"/>
      <c r="K8" s="731"/>
      <c r="L8" s="731"/>
      <c r="M8" s="725"/>
      <c r="N8" s="725"/>
      <c r="O8" s="728"/>
      <c r="P8" s="725"/>
      <c r="Q8" s="725"/>
      <c r="R8" s="725"/>
      <c r="S8" s="731"/>
      <c r="T8" s="725"/>
      <c r="U8" s="725"/>
    </row>
    <row r="9" spans="1:21" s="82" customFormat="1" ht="12.75" customHeight="1">
      <c r="A9" s="351"/>
      <c r="B9" s="49"/>
      <c r="C9" s="169"/>
      <c r="D9" s="169"/>
      <c r="E9" s="169"/>
      <c r="F9" s="169"/>
      <c r="G9" s="169"/>
      <c r="H9" s="460"/>
      <c r="I9" s="727"/>
      <c r="J9" s="725"/>
      <c r="K9" s="731"/>
      <c r="L9" s="731"/>
      <c r="M9" s="725"/>
      <c r="N9" s="725"/>
      <c r="O9" s="728"/>
      <c r="P9" s="725"/>
      <c r="Q9" s="725"/>
      <c r="R9" s="725"/>
      <c r="S9" s="731"/>
      <c r="T9" s="725"/>
      <c r="U9" s="725"/>
    </row>
    <row r="10" spans="1:21" s="82" customFormat="1" ht="25.5" customHeight="1">
      <c r="A10" s="351"/>
      <c r="B10" s="49"/>
      <c r="D10" s="136" t="s">
        <v>19</v>
      </c>
      <c r="E10" s="136" t="s">
        <v>323</v>
      </c>
      <c r="F10" s="137" t="s">
        <v>325</v>
      </c>
      <c r="G10" s="136" t="s">
        <v>321</v>
      </c>
      <c r="H10" s="460"/>
      <c r="I10" s="655"/>
      <c r="J10" s="725"/>
      <c r="K10" s="655"/>
      <c r="L10" s="307"/>
      <c r="M10" s="307"/>
      <c r="N10" s="307"/>
      <c r="O10" s="655"/>
      <c r="P10" s="655"/>
      <c r="Q10" s="655"/>
      <c r="R10" s="655"/>
      <c r="S10" s="307"/>
      <c r="T10" s="307"/>
      <c r="U10" s="307"/>
    </row>
    <row r="11" spans="1:21" s="82" customFormat="1" ht="12.75" customHeight="1">
      <c r="A11" s="351"/>
      <c r="B11" s="49"/>
      <c r="C11" s="4" t="s">
        <v>25</v>
      </c>
      <c r="D11" s="762">
        <f>H141</f>
        <v>0</v>
      </c>
      <c r="E11" s="762">
        <f>SUM(H65,H72,H84,H93)</f>
        <v>0</v>
      </c>
      <c r="F11" s="762">
        <f>SUM(H32,H47,H55,H104,H114,H130,H139)</f>
        <v>0</v>
      </c>
      <c r="G11" s="9">
        <v>0</v>
      </c>
      <c r="H11" s="460"/>
      <c r="I11" s="655"/>
      <c r="J11" s="725"/>
      <c r="K11" s="584"/>
      <c r="L11" s="584"/>
      <c r="M11" s="584"/>
      <c r="N11" s="584"/>
      <c r="O11" s="655"/>
      <c r="P11" s="655"/>
      <c r="Q11" s="937"/>
      <c r="R11" s="610"/>
      <c r="S11" s="610"/>
      <c r="T11" s="610"/>
      <c r="U11" s="584"/>
    </row>
    <row r="12" spans="1:21" s="82" customFormat="1" ht="12.75" customHeight="1">
      <c r="A12" s="351"/>
      <c r="B12" s="49"/>
      <c r="C12" s="726" t="s">
        <v>1041</v>
      </c>
      <c r="D12" s="762">
        <f>Q141</f>
        <v>0</v>
      </c>
      <c r="E12" s="762">
        <f>SUM(Q65,Q72,Q84,Q93)</f>
        <v>0</v>
      </c>
      <c r="F12" s="762">
        <f>SUM(Q32,Q47,Q55,Q104,Q114,Q130,Q139)</f>
        <v>0</v>
      </c>
      <c r="G12" s="9">
        <v>0</v>
      </c>
      <c r="H12" s="460"/>
      <c r="I12" s="655"/>
      <c r="J12" s="725"/>
      <c r="K12" s="584"/>
      <c r="L12" s="584"/>
      <c r="M12" s="584"/>
      <c r="N12" s="584"/>
      <c r="O12" s="655"/>
      <c r="P12" s="655"/>
      <c r="Q12" s="937"/>
      <c r="R12" s="610"/>
      <c r="S12" s="610"/>
      <c r="T12" s="610"/>
      <c r="U12" s="584"/>
    </row>
    <row r="13" spans="1:21" s="82" customFormat="1" ht="12.75" customHeight="1" thickBot="1">
      <c r="A13" s="351"/>
      <c r="B13" s="49"/>
      <c r="C13" s="10" t="s">
        <v>66</v>
      </c>
      <c r="D13" s="11">
        <f>D11-D12</f>
        <v>0</v>
      </c>
      <c r="E13" s="11">
        <f>E11-E12</f>
        <v>0</v>
      </c>
      <c r="F13" s="11">
        <f>F11-F12</f>
        <v>0</v>
      </c>
      <c r="G13" s="11">
        <f>G11-G12</f>
        <v>0</v>
      </c>
      <c r="H13" s="460"/>
      <c r="I13" s="655"/>
      <c r="J13" s="725"/>
      <c r="K13" s="46"/>
      <c r="L13" s="46"/>
      <c r="M13" s="46"/>
      <c r="N13" s="46"/>
      <c r="O13" s="655"/>
      <c r="P13" s="655"/>
      <c r="Q13" s="103"/>
      <c r="R13" s="46"/>
      <c r="S13" s="46"/>
      <c r="T13" s="46"/>
      <c r="U13" s="46"/>
    </row>
    <row r="14" spans="1:21" ht="13.5" thickTop="1">
      <c r="F14" s="29"/>
      <c r="H14" s="293"/>
    </row>
    <row r="15" spans="1:21">
      <c r="F15" s="29"/>
      <c r="H15" s="293"/>
    </row>
    <row r="16" spans="1:21">
      <c r="B16" s="32" t="s">
        <v>64</v>
      </c>
      <c r="C16" s="32"/>
      <c r="D16" s="32"/>
      <c r="E16" s="32"/>
      <c r="F16" s="32"/>
      <c r="G16" s="32"/>
      <c r="H16" s="32"/>
      <c r="I16" s="32"/>
      <c r="J16" s="32"/>
      <c r="K16" s="32"/>
      <c r="L16" s="32"/>
      <c r="M16" s="32"/>
      <c r="N16" s="32"/>
      <c r="O16" s="32"/>
      <c r="P16" s="32"/>
      <c r="Q16" s="32"/>
      <c r="R16" s="32"/>
    </row>
    <row r="17" spans="1:18">
      <c r="B17" s="4"/>
      <c r="C17" s="5"/>
      <c r="D17" s="5"/>
      <c r="E17" s="5"/>
      <c r="F17" s="3"/>
      <c r="G17" s="5"/>
      <c r="H17" s="458"/>
      <c r="I17" s="5"/>
    </row>
    <row r="18" spans="1:18">
      <c r="C18" s="1179"/>
      <c r="D18" s="1179"/>
      <c r="E18" s="1179"/>
      <c r="F18" s="1179"/>
      <c r="G18" s="1179"/>
      <c r="H18" s="1179"/>
      <c r="I18" s="1179"/>
      <c r="J18" s="1179"/>
      <c r="K18" s="1179"/>
      <c r="L18" s="1179"/>
      <c r="M18" s="1179"/>
      <c r="N18" s="1179"/>
      <c r="O18" s="1179"/>
      <c r="P18" s="1179"/>
      <c r="Q18" s="1179"/>
      <c r="R18" s="1179"/>
    </row>
    <row r="20" spans="1:18">
      <c r="B20" s="33" t="s">
        <v>18</v>
      </c>
      <c r="C20" s="33"/>
      <c r="D20" s="33"/>
      <c r="E20" s="34"/>
      <c r="F20" s="33"/>
      <c r="G20" s="34"/>
      <c r="H20" s="33"/>
      <c r="I20" s="35"/>
      <c r="K20" s="36" t="s">
        <v>1031</v>
      </c>
      <c r="L20" s="36"/>
      <c r="M20" s="36"/>
      <c r="N20" s="36"/>
      <c r="O20" s="36"/>
      <c r="P20" s="36"/>
      <c r="Q20" s="36"/>
      <c r="R20" s="36"/>
    </row>
    <row r="22" spans="1:18">
      <c r="B22" s="77" t="s">
        <v>225</v>
      </c>
      <c r="C22" s="78" t="s">
        <v>308</v>
      </c>
      <c r="D22" s="82"/>
      <c r="E22" s="82"/>
      <c r="F22" s="82"/>
      <c r="G22" s="82"/>
      <c r="I22" s="82"/>
      <c r="K22" s="600" t="s">
        <v>225</v>
      </c>
      <c r="L22" s="601" t="s">
        <v>308</v>
      </c>
      <c r="M22" s="581"/>
      <c r="N22" s="581"/>
      <c r="O22" s="581"/>
      <c r="P22" s="581"/>
      <c r="Q22" s="589"/>
      <c r="R22" s="12"/>
    </row>
    <row r="23" spans="1:18" ht="15" customHeight="1">
      <c r="B23" s="82"/>
      <c r="C23" s="39"/>
      <c r="D23" s="39"/>
      <c r="E23" s="39"/>
      <c r="F23" s="39"/>
      <c r="G23" s="39"/>
      <c r="K23" s="581"/>
      <c r="L23" s="586"/>
      <c r="M23" s="586"/>
      <c r="N23" s="586"/>
      <c r="O23" s="586"/>
      <c r="P23" s="586"/>
      <c r="Q23" s="589"/>
      <c r="R23" s="12"/>
    </row>
    <row r="24" spans="1:18">
      <c r="B24" s="218" t="s">
        <v>226</v>
      </c>
      <c r="C24" s="78" t="s">
        <v>120</v>
      </c>
      <c r="D24" s="79"/>
      <c r="E24" s="79"/>
      <c r="F24" s="82"/>
      <c r="G24" s="82"/>
      <c r="K24" s="600" t="s">
        <v>226</v>
      </c>
      <c r="L24" s="601" t="s">
        <v>120</v>
      </c>
      <c r="M24" s="602"/>
      <c r="N24" s="602"/>
      <c r="O24" s="581"/>
      <c r="P24" s="581"/>
      <c r="Q24" s="589"/>
      <c r="R24" s="12"/>
    </row>
    <row r="25" spans="1:18" s="82" customFormat="1" ht="15" customHeight="1">
      <c r="A25" s="351"/>
      <c r="H25" s="372"/>
      <c r="J25" s="725"/>
      <c r="K25" s="581"/>
      <c r="L25" s="581"/>
      <c r="M25" s="581"/>
      <c r="N25" s="581"/>
      <c r="O25" s="581"/>
      <c r="P25" s="581"/>
      <c r="Q25" s="589"/>
      <c r="R25" s="12"/>
    </row>
    <row r="26" spans="1:18">
      <c r="A26" s="1204" t="s">
        <v>800</v>
      </c>
      <c r="B26" s="223" t="s">
        <v>556</v>
      </c>
      <c r="C26" s="613" t="s">
        <v>1378</v>
      </c>
      <c r="D26" s="79"/>
      <c r="E26" s="79"/>
      <c r="F26" s="79"/>
      <c r="G26" s="82"/>
      <c r="J26" s="1204" t="s">
        <v>800</v>
      </c>
      <c r="K26" s="223" t="s">
        <v>556</v>
      </c>
      <c r="L26" s="613" t="s">
        <v>1378</v>
      </c>
      <c r="M26" s="602"/>
      <c r="N26" s="602"/>
      <c r="O26" s="602"/>
      <c r="P26" s="581"/>
      <c r="Q26" s="589"/>
      <c r="R26" s="12"/>
    </row>
    <row r="27" spans="1:18" s="192" customFormat="1" ht="12.75" customHeight="1">
      <c r="A27" s="1204"/>
      <c r="B27" s="308"/>
      <c r="C27" s="422">
        <f>Avg._Number_of_Equipment_Types</f>
        <v>0</v>
      </c>
      <c r="D27" s="352" t="str">
        <f xml:space="preserve"> Avg._Number_of_Equipment_Types_N</f>
        <v>Number of Unique Product Types (Types / buildng)</v>
      </c>
      <c r="E27" s="29"/>
      <c r="F27" s="351"/>
      <c r="G27" s="29"/>
      <c r="H27" s="372"/>
      <c r="I27" s="312"/>
      <c r="J27" s="1204"/>
      <c r="K27" s="592"/>
      <c r="L27" s="445">
        <f>'Expected Assumptions'!E11</f>
        <v>0</v>
      </c>
      <c r="M27" s="603" t="str">
        <f xml:space="preserve"> Avg._Number_of_Equipment_Types_N</f>
        <v>Number of Unique Product Types (Types / buildng)</v>
      </c>
      <c r="N27" s="29"/>
      <c r="O27" s="581"/>
      <c r="P27" s="29"/>
      <c r="Q27" s="589"/>
    </row>
    <row r="28" spans="1:18" s="351" customFormat="1" ht="13.5" customHeight="1">
      <c r="B28" s="308"/>
      <c r="C28" s="419">
        <f>'Current Assumptions'!B94</f>
        <v>0</v>
      </c>
      <c r="D28" s="656" t="s">
        <v>1312</v>
      </c>
      <c r="E28" s="29"/>
      <c r="G28" s="29"/>
      <c r="H28" s="372"/>
      <c r="I28" s="312"/>
      <c r="J28" s="725"/>
      <c r="K28" s="592"/>
      <c r="L28" s="676">
        <f>'Expected Assumptions'!E94</f>
        <v>0</v>
      </c>
      <c r="M28" s="656" t="s">
        <v>1312</v>
      </c>
      <c r="N28" s="29"/>
      <c r="O28" s="581"/>
      <c r="P28" s="29"/>
      <c r="Q28" s="589"/>
      <c r="R28" s="301"/>
    </row>
    <row r="29" spans="1:18" s="351" customFormat="1">
      <c r="B29" s="308"/>
      <c r="C29" s="306"/>
      <c r="E29" s="29"/>
      <c r="H29" s="372"/>
      <c r="I29" s="312"/>
      <c r="J29" s="725"/>
      <c r="K29" s="592"/>
      <c r="L29" s="589"/>
      <c r="M29" s="581"/>
      <c r="N29" s="29"/>
      <c r="O29" s="581"/>
      <c r="P29" s="581"/>
      <c r="Q29" s="589"/>
      <c r="R29" s="301"/>
    </row>
    <row r="30" spans="1:18" s="350" customFormat="1">
      <c r="B30" s="320"/>
      <c r="C30" s="415">
        <f>Planner_Rate</f>
        <v>0</v>
      </c>
      <c r="D30" s="347" t="str">
        <f>Planner_Rate_N</f>
        <v>Planner Rate ($ / hour)</v>
      </c>
      <c r="E30" s="42"/>
      <c r="G30" s="489">
        <f>C30*C28*C27</f>
        <v>0</v>
      </c>
      <c r="H30" s="500"/>
      <c r="I30" s="321"/>
      <c r="J30" s="677"/>
      <c r="K30" s="320"/>
      <c r="L30" s="415">
        <f>'Expected Assumptions'!E52</f>
        <v>0</v>
      </c>
      <c r="M30" s="596" t="str">
        <f>Planner_Rate_N</f>
        <v>Planner Rate ($ / hour)</v>
      </c>
      <c r="N30" s="587"/>
      <c r="O30" s="586"/>
      <c r="P30" s="489">
        <f>L30*L28*L27</f>
        <v>0</v>
      </c>
      <c r="Q30" s="500"/>
      <c r="R30" s="301"/>
    </row>
    <row r="31" spans="1:18" s="351" customFormat="1">
      <c r="B31" s="308"/>
      <c r="C31" s="306"/>
      <c r="E31" s="29"/>
      <c r="G31" s="490"/>
      <c r="H31" s="478"/>
      <c r="I31" s="312"/>
      <c r="J31" s="725"/>
      <c r="K31" s="592"/>
      <c r="L31" s="589"/>
      <c r="M31" s="581"/>
      <c r="N31" s="29"/>
      <c r="O31" s="581"/>
      <c r="P31" s="490"/>
      <c r="Q31" s="478"/>
      <c r="R31" s="301"/>
    </row>
    <row r="32" spans="1:18" s="351" customFormat="1" ht="13.5" thickBot="1">
      <c r="B32" s="308"/>
      <c r="C32" s="306"/>
      <c r="D32" s="306" t="s">
        <v>20</v>
      </c>
      <c r="E32" s="29"/>
      <c r="G32" s="490"/>
      <c r="H32" s="474">
        <f>G30</f>
        <v>0</v>
      </c>
      <c r="I32" s="312"/>
      <c r="J32" s="725"/>
      <c r="K32" s="592"/>
      <c r="L32" s="589"/>
      <c r="M32" s="589" t="s">
        <v>20</v>
      </c>
      <c r="N32" s="29"/>
      <c r="O32" s="581"/>
      <c r="P32" s="490"/>
      <c r="Q32" s="474">
        <f>P30</f>
        <v>0</v>
      </c>
      <c r="R32" s="301"/>
    </row>
    <row r="33" spans="1:18" s="82" customFormat="1" ht="15" customHeight="1">
      <c r="A33" s="351"/>
      <c r="G33" s="476"/>
      <c r="H33" s="478"/>
      <c r="J33" s="725"/>
      <c r="K33" s="581"/>
      <c r="L33" s="581"/>
      <c r="M33" s="581"/>
      <c r="N33" s="581"/>
      <c r="O33" s="581"/>
      <c r="P33" s="476"/>
      <c r="Q33" s="478"/>
      <c r="R33" s="12"/>
    </row>
    <row r="34" spans="1:18" s="238" customFormat="1">
      <c r="A34" s="1204" t="s">
        <v>797</v>
      </c>
      <c r="B34" s="320" t="s">
        <v>851</v>
      </c>
      <c r="C34" s="305" t="s">
        <v>532</v>
      </c>
      <c r="G34" s="41"/>
      <c r="H34" s="500"/>
      <c r="I34" s="247"/>
      <c r="J34" s="1204" t="s">
        <v>797</v>
      </c>
      <c r="K34" s="320" t="s">
        <v>851</v>
      </c>
      <c r="L34" s="588" t="s">
        <v>532</v>
      </c>
      <c r="M34" s="586"/>
      <c r="N34" s="586"/>
      <c r="O34" s="586"/>
      <c r="P34" s="41"/>
      <c r="Q34" s="500"/>
      <c r="R34" s="236"/>
    </row>
    <row r="35" spans="1:18" s="238" customFormat="1">
      <c r="A35" s="1204"/>
      <c r="B35" s="246"/>
      <c r="C35" s="81">
        <f>Avg._Number_of_Pages_in_Product_Program</f>
        <v>0</v>
      </c>
      <c r="D35" s="80" t="str">
        <f>Avg._Number_of_Pages_in_Product_Program_N</f>
        <v xml:space="preserve">Avg. Number of Pages in Product Program </v>
      </c>
      <c r="E35" s="82"/>
      <c r="G35" s="41"/>
      <c r="H35" s="500"/>
      <c r="I35" s="247"/>
      <c r="J35" s="1204"/>
      <c r="K35" s="320"/>
      <c r="L35" s="81">
        <f>'Expected Assumptions'!E21</f>
        <v>0</v>
      </c>
      <c r="M35" s="603" t="str">
        <f>Avg._Number_of_Pages_in_Product_Program_N</f>
        <v xml:space="preserve">Avg. Number of Pages in Product Program </v>
      </c>
      <c r="N35" s="581"/>
      <c r="O35" s="586"/>
      <c r="P35" s="41"/>
      <c r="Q35" s="500"/>
      <c r="R35" s="236"/>
    </row>
    <row r="36" spans="1:18" s="238" customFormat="1">
      <c r="A36" s="350"/>
      <c r="B36" s="246"/>
      <c r="C36" s="333">
        <f>'Current Assumptions'!B99</f>
        <v>0</v>
      </c>
      <c r="D36" s="71" t="s">
        <v>763</v>
      </c>
      <c r="G36" s="41"/>
      <c r="H36" s="500"/>
      <c r="I36" s="247"/>
      <c r="J36" s="677"/>
      <c r="K36" s="320"/>
      <c r="L36" s="634">
        <f>'Expected Assumptions'!E99</f>
        <v>0</v>
      </c>
      <c r="M36" s="593" t="s">
        <v>763</v>
      </c>
      <c r="N36" s="586"/>
      <c r="O36" s="586"/>
      <c r="P36" s="41"/>
      <c r="Q36" s="500"/>
      <c r="R36" s="236"/>
    </row>
    <row r="37" spans="1:18" s="238" customFormat="1">
      <c r="A37" s="350"/>
      <c r="B37" s="246"/>
      <c r="C37" s="510">
        <f>Avg._Per_Page_Copy_Cost</f>
        <v>0</v>
      </c>
      <c r="D37" s="82" t="str">
        <f>Avg._Per_Page_Copy_Cost_N</f>
        <v>Avg. Per Page Copy Cost ($ / page)</v>
      </c>
      <c r="G37" s="41"/>
      <c r="H37" s="500"/>
      <c r="I37" s="247"/>
      <c r="J37" s="677"/>
      <c r="K37" s="320"/>
      <c r="L37" s="510">
        <f>'Expected Assumptions'!E64</f>
        <v>0</v>
      </c>
      <c r="M37" s="581" t="str">
        <f>Avg._Per_Page_Copy_Cost_N</f>
        <v>Avg. Per Page Copy Cost ($ / page)</v>
      </c>
      <c r="N37" s="586"/>
      <c r="O37" s="586"/>
      <c r="P37" s="41"/>
      <c r="Q37" s="500"/>
      <c r="R37" s="236"/>
    </row>
    <row r="38" spans="1:18" s="238" customFormat="1">
      <c r="A38" s="350"/>
      <c r="B38" s="246"/>
      <c r="C38" s="471">
        <f>'Current Assumptions'!B100</f>
        <v>0</v>
      </c>
      <c r="D38" s="603" t="s">
        <v>430</v>
      </c>
      <c r="G38" s="41"/>
      <c r="H38" s="500"/>
      <c r="I38" s="247"/>
      <c r="J38" s="677"/>
      <c r="K38" s="320"/>
      <c r="L38" s="471">
        <f>'Expected Assumptions'!E100</f>
        <v>0</v>
      </c>
      <c r="M38" s="603" t="s">
        <v>430</v>
      </c>
      <c r="N38" s="586"/>
      <c r="O38" s="586"/>
      <c r="P38" s="41"/>
      <c r="Q38" s="500"/>
      <c r="R38" s="236"/>
    </row>
    <row r="39" spans="1:18" s="238" customFormat="1">
      <c r="A39" s="350"/>
      <c r="B39" s="246"/>
      <c r="C39" s="422">
        <f>Avg._Submittal_Sets_Reqd._PreDesign</f>
        <v>0</v>
      </c>
      <c r="D39" s="311" t="str">
        <f>Avg._Pre.Design_Submittal_Sets_Reqd._PreDesign_N</f>
        <v>Avg. Number of Pre-Design Submittal Sets Reqd. (sets / submittal)</v>
      </c>
      <c r="G39" s="41"/>
      <c r="H39" s="500"/>
      <c r="I39" s="247"/>
      <c r="J39" s="677"/>
      <c r="K39" s="320"/>
      <c r="L39" s="422">
        <f>'Expected Assumptions'!E17</f>
        <v>0</v>
      </c>
      <c r="M39" s="603" t="str">
        <f>Avg._Pre.Design_Submittal_Sets_Reqd._PreDesign_N</f>
        <v>Avg. Number of Pre-Design Submittal Sets Reqd. (sets / submittal)</v>
      </c>
      <c r="N39" s="586"/>
      <c r="O39" s="586"/>
      <c r="P39" s="41"/>
      <c r="Q39" s="500"/>
      <c r="R39" s="236"/>
    </row>
    <row r="40" spans="1:18" s="82" customFormat="1" ht="12.75" customHeight="1">
      <c r="A40" s="351"/>
      <c r="B40" s="273"/>
      <c r="C40" s="575">
        <f>'Current Assumptions'!B101</f>
        <v>0</v>
      </c>
      <c r="D40" s="411" t="s">
        <v>766</v>
      </c>
      <c r="G40" s="476"/>
      <c r="H40" s="478"/>
      <c r="J40" s="725"/>
      <c r="K40" s="273"/>
      <c r="L40" s="575">
        <f>'Expected Assumptions'!E101</f>
        <v>0</v>
      </c>
      <c r="M40" s="603" t="s">
        <v>766</v>
      </c>
      <c r="N40" s="581"/>
      <c r="O40" s="581"/>
      <c r="P40" s="476"/>
      <c r="Q40" s="478"/>
      <c r="R40" s="12"/>
    </row>
    <row r="41" spans="1:18" s="210" customFormat="1" ht="12.75" customHeight="1">
      <c r="A41" s="351"/>
      <c r="B41" s="276"/>
      <c r="C41" s="37"/>
      <c r="G41" s="476"/>
      <c r="H41" s="478"/>
      <c r="J41" s="725"/>
      <c r="K41" s="276"/>
      <c r="L41" s="37"/>
      <c r="M41" s="581"/>
      <c r="N41" s="581"/>
      <c r="O41" s="581"/>
      <c r="P41" s="476"/>
      <c r="Q41" s="478"/>
      <c r="R41" s="236"/>
    </row>
    <row r="42" spans="1:18" s="82" customFormat="1">
      <c r="A42" s="351"/>
      <c r="B42" s="238"/>
      <c r="C42" s="336">
        <f>Planner_Administrative_Rate</f>
        <v>0</v>
      </c>
      <c r="D42" s="74" t="str">
        <f>Planner_Administrative_Rate_N</f>
        <v>Planner Administrative Rate ($ / hour)</v>
      </c>
      <c r="G42" s="477">
        <f>C42*C40*C36</f>
        <v>0</v>
      </c>
      <c r="H42" s="478"/>
      <c r="J42" s="725"/>
      <c r="K42" s="586"/>
      <c r="L42" s="415">
        <f>'Expected Assumptions'!E53</f>
        <v>0</v>
      </c>
      <c r="M42" s="596" t="str">
        <f>Planner_Administrative_Rate_N</f>
        <v>Planner Administrative Rate ($ / hour)</v>
      </c>
      <c r="N42" s="581"/>
      <c r="O42" s="581"/>
      <c r="P42" s="636">
        <f>L42*L40*L36</f>
        <v>0</v>
      </c>
      <c r="Q42" s="478"/>
      <c r="R42" s="12"/>
    </row>
    <row r="43" spans="1:18" s="82" customFormat="1">
      <c r="A43" s="351"/>
      <c r="B43" s="238"/>
      <c r="G43" s="476"/>
      <c r="H43" s="478"/>
      <c r="J43" s="725"/>
      <c r="K43" s="586"/>
      <c r="L43" s="581"/>
      <c r="M43" s="581"/>
      <c r="N43" s="581"/>
      <c r="O43" s="581"/>
      <c r="P43" s="476"/>
      <c r="Q43" s="478"/>
      <c r="R43" s="12"/>
    </row>
    <row r="44" spans="1:18" s="82" customFormat="1">
      <c r="A44" s="351"/>
      <c r="B44" s="238"/>
      <c r="D44" s="82" t="s">
        <v>118</v>
      </c>
      <c r="G44" s="477">
        <f>(C35*C37)*C39*C36</f>
        <v>0</v>
      </c>
      <c r="H44" s="478"/>
      <c r="J44" s="725"/>
      <c r="K44" s="586"/>
      <c r="L44" s="581"/>
      <c r="M44" s="581" t="s">
        <v>118</v>
      </c>
      <c r="N44" s="581"/>
      <c r="O44" s="581"/>
      <c r="P44" s="636">
        <f>(L35*L37)*L39*L36</f>
        <v>0</v>
      </c>
      <c r="Q44" s="478"/>
      <c r="R44" s="12"/>
    </row>
    <row r="45" spans="1:18" s="82" customFormat="1">
      <c r="A45" s="351"/>
      <c r="B45" s="238"/>
      <c r="D45" s="82" t="s">
        <v>93</v>
      </c>
      <c r="G45" s="495">
        <f>C38*C36</f>
        <v>0</v>
      </c>
      <c r="H45" s="478"/>
      <c r="J45" s="725"/>
      <c r="K45" s="586"/>
      <c r="L45" s="581"/>
      <c r="M45" s="581" t="s">
        <v>93</v>
      </c>
      <c r="N45" s="581"/>
      <c r="O45" s="581"/>
      <c r="P45" s="495">
        <f>L38*L36</f>
        <v>0</v>
      </c>
      <c r="Q45" s="478"/>
      <c r="R45" s="16"/>
    </row>
    <row r="46" spans="1:18" s="82" customFormat="1" ht="15" customHeight="1">
      <c r="A46" s="351"/>
      <c r="B46" s="238"/>
      <c r="G46" s="476"/>
      <c r="H46" s="478"/>
      <c r="J46" s="725"/>
      <c r="K46" s="586"/>
      <c r="L46" s="581"/>
      <c r="M46" s="581"/>
      <c r="N46" s="581"/>
      <c r="O46" s="581"/>
      <c r="P46" s="476"/>
      <c r="Q46" s="478"/>
      <c r="R46" s="12"/>
    </row>
    <row r="47" spans="1:18" ht="13.5" thickBot="1">
      <c r="B47" s="238"/>
      <c r="C47" s="82"/>
      <c r="D47" s="44" t="s">
        <v>20</v>
      </c>
      <c r="E47" s="82"/>
      <c r="F47" s="82"/>
      <c r="G47" s="41"/>
      <c r="H47" s="474">
        <f>SUM(G42:G45)</f>
        <v>0</v>
      </c>
      <c r="K47" s="586"/>
      <c r="L47" s="581"/>
      <c r="M47" s="589" t="s">
        <v>20</v>
      </c>
      <c r="N47" s="581"/>
      <c r="O47" s="581"/>
      <c r="P47" s="41"/>
      <c r="Q47" s="474">
        <f>SUM(P42:P45)</f>
        <v>0</v>
      </c>
      <c r="R47" s="12"/>
    </row>
    <row r="48" spans="1:18" ht="15" customHeight="1">
      <c r="B48" s="82"/>
      <c r="C48" s="82"/>
      <c r="D48" s="82"/>
      <c r="E48" s="82"/>
      <c r="F48" s="82"/>
      <c r="G48" s="41"/>
      <c r="H48" s="494"/>
      <c r="K48" s="581"/>
      <c r="L48" s="581"/>
      <c r="M48" s="581"/>
      <c r="N48" s="581"/>
      <c r="O48" s="581"/>
      <c r="P48" s="41"/>
      <c r="Q48" s="494"/>
      <c r="R48" s="12"/>
    </row>
    <row r="49" spans="1:18">
      <c r="A49" s="1204" t="s">
        <v>797</v>
      </c>
      <c r="B49" s="592" t="s">
        <v>1274</v>
      </c>
      <c r="C49" s="372" t="s">
        <v>625</v>
      </c>
      <c r="D49" s="82"/>
      <c r="E49" s="82"/>
      <c r="F49" s="82"/>
      <c r="G49" s="41"/>
      <c r="H49" s="494"/>
      <c r="J49" s="1204" t="s">
        <v>797</v>
      </c>
      <c r="K49" s="592" t="s">
        <v>1274</v>
      </c>
      <c r="L49" s="589" t="s">
        <v>625</v>
      </c>
      <c r="M49" s="581"/>
      <c r="N49" s="581"/>
      <c r="O49" s="581"/>
      <c r="P49" s="41"/>
      <c r="Q49" s="494"/>
      <c r="R49" s="12"/>
    </row>
    <row r="50" spans="1:18" s="210" customFormat="1">
      <c r="A50" s="1204"/>
      <c r="B50" s="113"/>
      <c r="C50" s="333">
        <f>'Current Assumptions'!B99</f>
        <v>0</v>
      </c>
      <c r="D50" s="71" t="s">
        <v>763</v>
      </c>
      <c r="G50" s="41"/>
      <c r="H50" s="494"/>
      <c r="J50" s="1204"/>
      <c r="K50" s="607"/>
      <c r="L50" s="634">
        <f>'Expected Assumptions'!E99</f>
        <v>0</v>
      </c>
      <c r="M50" s="593" t="s">
        <v>763</v>
      </c>
      <c r="N50" s="581"/>
      <c r="O50" s="581"/>
      <c r="P50" s="41"/>
      <c r="Q50" s="494"/>
      <c r="R50" s="236"/>
    </row>
    <row r="51" spans="1:18">
      <c r="B51" s="82"/>
      <c r="C51" s="621">
        <f>Avg._Time_to_Log_Transmittals</f>
        <v>0</v>
      </c>
      <c r="D51" s="656" t="str">
        <f>Avg._Time_to_Log_Transmittals_N</f>
        <v>Time to Log (hours / transmittal)</v>
      </c>
      <c r="E51" s="210"/>
      <c r="F51" s="210"/>
      <c r="G51" s="41"/>
      <c r="H51" s="494"/>
      <c r="K51" s="581"/>
      <c r="L51" s="621">
        <f>'Expected Assumptions'!E13</f>
        <v>0</v>
      </c>
      <c r="M51" s="603" t="str">
        <f>Avg._Time_to_Log_Transmittals_N</f>
        <v>Time to Log (hours / transmittal)</v>
      </c>
      <c r="N51" s="581"/>
      <c r="O51" s="581"/>
      <c r="P51" s="41"/>
      <c r="Q51" s="494"/>
      <c r="R51" s="12"/>
    </row>
    <row r="52" spans="1:18" s="238" customFormat="1">
      <c r="A52" s="350"/>
      <c r="G52" s="41"/>
      <c r="H52" s="496"/>
      <c r="J52" s="677"/>
      <c r="K52" s="586"/>
      <c r="L52" s="586"/>
      <c r="M52" s="586"/>
      <c r="N52" s="586"/>
      <c r="O52" s="586"/>
      <c r="P52" s="41"/>
      <c r="Q52" s="496"/>
      <c r="R52" s="236"/>
    </row>
    <row r="53" spans="1:18">
      <c r="B53" s="82"/>
      <c r="C53" s="336">
        <f>Planner_Administrative_Rate</f>
        <v>0</v>
      </c>
      <c r="D53" s="74" t="str">
        <f>Planner_Administrative_Rate_N</f>
        <v>Planner Administrative Rate ($ / hour)</v>
      </c>
      <c r="E53" s="210"/>
      <c r="F53" s="210"/>
      <c r="G53" s="495">
        <f>C53*C51*C50</f>
        <v>0</v>
      </c>
      <c r="H53" s="478"/>
      <c r="K53" s="581"/>
      <c r="L53" s="415">
        <f>'Expected Assumptions'!E53</f>
        <v>0</v>
      </c>
      <c r="M53" s="596" t="str">
        <f>Planner_Administrative_Rate_N</f>
        <v>Planner Administrative Rate ($ / hour)</v>
      </c>
      <c r="N53" s="581"/>
      <c r="O53" s="581"/>
      <c r="P53" s="495">
        <f>L53*L51*L50</f>
        <v>0</v>
      </c>
      <c r="Q53" s="478"/>
      <c r="R53" s="12"/>
    </row>
    <row r="54" spans="1:18" ht="15" customHeight="1">
      <c r="B54" s="82"/>
      <c r="C54" s="82"/>
      <c r="D54" s="82"/>
      <c r="E54" s="82"/>
      <c r="F54" s="82"/>
      <c r="G54" s="476"/>
      <c r="H54" s="478"/>
      <c r="K54" s="581"/>
      <c r="L54" s="581"/>
      <c r="M54" s="581"/>
      <c r="N54" s="581"/>
      <c r="O54" s="581"/>
      <c r="P54" s="476"/>
      <c r="Q54" s="478"/>
      <c r="R54" s="12"/>
    </row>
    <row r="55" spans="1:18" ht="12.75" customHeight="1" thickBot="1">
      <c r="B55" s="82"/>
      <c r="C55" s="82"/>
      <c r="D55" s="44" t="s">
        <v>20</v>
      </c>
      <c r="E55" s="82"/>
      <c r="F55" s="82"/>
      <c r="G55" s="41"/>
      <c r="H55" s="474">
        <f>SUM(G53)</f>
        <v>0</v>
      </c>
      <c r="K55" s="581"/>
      <c r="L55" s="581"/>
      <c r="M55" s="589" t="s">
        <v>20</v>
      </c>
      <c r="N55" s="581"/>
      <c r="O55" s="581"/>
      <c r="P55" s="41"/>
      <c r="Q55" s="474">
        <f>SUM(P53)</f>
        <v>0</v>
      </c>
      <c r="R55" s="12"/>
    </row>
    <row r="56" spans="1:18" ht="15" customHeight="1">
      <c r="B56" s="82"/>
      <c r="C56" s="82"/>
      <c r="D56" s="82"/>
      <c r="E56" s="82"/>
      <c r="F56" s="82"/>
      <c r="G56" s="41"/>
      <c r="H56" s="494"/>
      <c r="K56" s="581"/>
      <c r="L56" s="581"/>
      <c r="M56" s="581"/>
      <c r="N56" s="581"/>
      <c r="O56" s="581"/>
      <c r="P56" s="41"/>
      <c r="Q56" s="494"/>
      <c r="R56" s="12"/>
    </row>
    <row r="57" spans="1:18">
      <c r="B57" s="384" t="s">
        <v>852</v>
      </c>
      <c r="C57" s="86" t="s">
        <v>121</v>
      </c>
      <c r="D57" s="82"/>
      <c r="E57" s="82"/>
      <c r="F57" s="82"/>
      <c r="G57" s="476"/>
      <c r="H57" s="478"/>
      <c r="K57" s="384" t="s">
        <v>852</v>
      </c>
      <c r="L57" s="86" t="s">
        <v>121</v>
      </c>
      <c r="M57" s="581"/>
      <c r="N57" s="581"/>
      <c r="O57" s="581"/>
      <c r="P57" s="476"/>
      <c r="Q57" s="478"/>
      <c r="R57" s="12"/>
    </row>
    <row r="58" spans="1:18">
      <c r="B58" s="62"/>
      <c r="C58" s="82"/>
      <c r="D58" s="82"/>
      <c r="E58" s="82"/>
      <c r="F58" s="82"/>
      <c r="G58" s="476"/>
      <c r="H58" s="478"/>
      <c r="K58" s="62"/>
      <c r="L58" s="581"/>
      <c r="M58" s="581"/>
      <c r="N58" s="581"/>
      <c r="O58" s="581"/>
      <c r="P58" s="476"/>
      <c r="Q58" s="478"/>
      <c r="R58" s="12"/>
    </row>
    <row r="59" spans="1:18">
      <c r="A59" s="1204" t="s">
        <v>797</v>
      </c>
      <c r="B59" s="374" t="s">
        <v>557</v>
      </c>
      <c r="C59" s="371" t="s">
        <v>626</v>
      </c>
      <c r="D59" s="82"/>
      <c r="E59" s="82"/>
      <c r="F59" s="82"/>
      <c r="G59" s="476"/>
      <c r="H59" s="478"/>
      <c r="J59" s="1204" t="s">
        <v>797</v>
      </c>
      <c r="K59" s="592" t="s">
        <v>557</v>
      </c>
      <c r="L59" s="588" t="s">
        <v>626</v>
      </c>
      <c r="M59" s="581"/>
      <c r="N59" s="581"/>
      <c r="O59" s="581"/>
      <c r="P59" s="476"/>
      <c r="Q59" s="478"/>
      <c r="R59" s="12"/>
    </row>
    <row r="60" spans="1:18" s="210" customFormat="1">
      <c r="A60" s="1204"/>
      <c r="B60" s="70"/>
      <c r="C60" s="333">
        <f>'Current Assumptions'!B99</f>
        <v>0</v>
      </c>
      <c r="D60" s="71" t="s">
        <v>763</v>
      </c>
      <c r="G60" s="476"/>
      <c r="H60" s="478"/>
      <c r="J60" s="1204"/>
      <c r="K60" s="592"/>
      <c r="L60" s="634">
        <f>'Expected Assumptions'!E99</f>
        <v>0</v>
      </c>
      <c r="M60" s="593" t="s">
        <v>763</v>
      </c>
      <c r="N60" s="581"/>
      <c r="O60" s="581"/>
      <c r="P60" s="476"/>
      <c r="Q60" s="478"/>
      <c r="R60" s="236"/>
    </row>
    <row r="61" spans="1:18">
      <c r="B61" s="62"/>
      <c r="C61" s="621">
        <f>Avg._Time_to_Log_Transmittals</f>
        <v>0</v>
      </c>
      <c r="D61" s="656" t="str">
        <f>Avg._Time_to_Log_Transmittals_N</f>
        <v>Time to Log (hours / transmittal)</v>
      </c>
      <c r="E61" s="210"/>
      <c r="F61" s="210"/>
      <c r="G61" s="476"/>
      <c r="H61" s="478"/>
      <c r="K61" s="62"/>
      <c r="L61" s="621">
        <f>'Expected Assumptions'!E13</f>
        <v>0</v>
      </c>
      <c r="M61" s="603" t="str">
        <f>Avg._Time_to_Log_Transmittals_N</f>
        <v>Time to Log (hours / transmittal)</v>
      </c>
      <c r="N61" s="581"/>
      <c r="O61" s="581"/>
      <c r="P61" s="476"/>
      <c r="Q61" s="478"/>
      <c r="R61" s="16"/>
    </row>
    <row r="62" spans="1:18">
      <c r="B62" s="62"/>
      <c r="C62" s="210"/>
      <c r="D62" s="210"/>
      <c r="E62" s="210"/>
      <c r="F62" s="210"/>
      <c r="G62" s="476"/>
      <c r="H62" s="478"/>
      <c r="K62" s="62"/>
      <c r="L62" s="581"/>
      <c r="M62" s="581"/>
      <c r="N62" s="581"/>
      <c r="O62" s="581"/>
      <c r="P62" s="476"/>
      <c r="Q62" s="478"/>
      <c r="R62" s="16"/>
    </row>
    <row r="63" spans="1:18">
      <c r="B63" s="62"/>
      <c r="C63" s="415">
        <f>Owners_Rep._Administrative_Rate</f>
        <v>0</v>
      </c>
      <c r="D63" s="410" t="str">
        <f>Owners_Rep._Administrative_Rate_N</f>
        <v>Owners Rep. Administrative Rate ($ / hour)</v>
      </c>
      <c r="E63" s="210"/>
      <c r="F63" s="210"/>
      <c r="G63" s="495">
        <f>C63*C61*C60</f>
        <v>0</v>
      </c>
      <c r="H63" s="478"/>
      <c r="K63" s="62"/>
      <c r="L63" s="415">
        <f>'Expected Assumptions'!E51</f>
        <v>0</v>
      </c>
      <c r="M63" s="596" t="str">
        <f>Owners_Rep._Administrative_Rate_N</f>
        <v>Owners Rep. Administrative Rate ($ / hour)</v>
      </c>
      <c r="N63" s="581"/>
      <c r="O63" s="581"/>
      <c r="P63" s="495">
        <f>L63*L61*L60</f>
        <v>0</v>
      </c>
      <c r="Q63" s="478"/>
      <c r="R63" s="16"/>
    </row>
    <row r="64" spans="1:18" ht="15" customHeight="1">
      <c r="B64" s="62"/>
      <c r="C64" s="82"/>
      <c r="D64" s="82"/>
      <c r="E64" s="82"/>
      <c r="F64" s="82"/>
      <c r="G64" s="476"/>
      <c r="H64" s="478"/>
      <c r="K64" s="62"/>
      <c r="L64" s="581"/>
      <c r="M64" s="581"/>
      <c r="N64" s="581"/>
      <c r="O64" s="581"/>
      <c r="P64" s="476"/>
      <c r="Q64" s="478"/>
      <c r="R64" s="16"/>
    </row>
    <row r="65" spans="1:18" ht="13.5" thickBot="1">
      <c r="B65" s="62"/>
      <c r="C65" s="82"/>
      <c r="D65" s="44" t="s">
        <v>20</v>
      </c>
      <c r="E65" s="82"/>
      <c r="F65" s="82"/>
      <c r="G65" s="41"/>
      <c r="H65" s="474">
        <f>SUM(G63)</f>
        <v>0</v>
      </c>
      <c r="K65" s="62"/>
      <c r="L65" s="581"/>
      <c r="M65" s="589" t="s">
        <v>20</v>
      </c>
      <c r="N65" s="581"/>
      <c r="O65" s="581"/>
      <c r="P65" s="41"/>
      <c r="Q65" s="474">
        <f>SUM(P63)</f>
        <v>0</v>
      </c>
      <c r="R65" s="16"/>
    </row>
    <row r="66" spans="1:18" ht="15" customHeight="1">
      <c r="B66" s="62"/>
      <c r="C66" s="82"/>
      <c r="D66" s="82"/>
      <c r="E66" s="82"/>
      <c r="F66" s="82"/>
      <c r="G66" s="476"/>
      <c r="H66" s="478"/>
      <c r="K66" s="62"/>
      <c r="L66" s="581"/>
      <c r="M66" s="581"/>
      <c r="N66" s="581"/>
      <c r="O66" s="581"/>
      <c r="P66" s="476"/>
      <c r="Q66" s="478"/>
      <c r="R66" s="12"/>
    </row>
    <row r="67" spans="1:18" s="82" customFormat="1">
      <c r="A67" s="1204" t="s">
        <v>806</v>
      </c>
      <c r="B67" s="374" t="s">
        <v>223</v>
      </c>
      <c r="C67" s="224" t="s">
        <v>529</v>
      </c>
      <c r="G67" s="476"/>
      <c r="H67" s="478"/>
      <c r="J67" s="1204" t="s">
        <v>806</v>
      </c>
      <c r="K67" s="592" t="s">
        <v>223</v>
      </c>
      <c r="L67" s="609" t="s">
        <v>529</v>
      </c>
      <c r="M67" s="581"/>
      <c r="N67" s="581"/>
      <c r="O67" s="581"/>
      <c r="P67" s="476"/>
      <c r="Q67" s="478"/>
      <c r="R67" s="12"/>
    </row>
    <row r="68" spans="1:18" s="82" customFormat="1">
      <c r="A68" s="1204"/>
      <c r="C68" s="418">
        <f>'Current Assumptions'!B95</f>
        <v>0</v>
      </c>
      <c r="D68" s="656" t="s">
        <v>1381</v>
      </c>
      <c r="G68" s="476"/>
      <c r="H68" s="478"/>
      <c r="I68" s="352"/>
      <c r="J68" s="1204"/>
      <c r="K68" s="581"/>
      <c r="L68" s="761">
        <f>'Expected Assumptions'!E95</f>
        <v>0</v>
      </c>
      <c r="M68" s="656" t="s">
        <v>1381</v>
      </c>
      <c r="N68" s="581"/>
      <c r="O68" s="581"/>
      <c r="P68" s="476"/>
      <c r="Q68" s="478"/>
      <c r="R68" s="12"/>
    </row>
    <row r="69" spans="1:18" s="82" customFormat="1">
      <c r="A69" s="351"/>
      <c r="C69" s="91"/>
      <c r="D69" s="80"/>
      <c r="G69" s="476"/>
      <c r="H69" s="478"/>
      <c r="J69" s="725"/>
      <c r="K69" s="581"/>
      <c r="L69" s="91"/>
      <c r="M69" s="603"/>
      <c r="N69" s="581"/>
      <c r="O69" s="581"/>
      <c r="P69" s="476"/>
      <c r="Q69" s="478"/>
      <c r="R69" s="12"/>
    </row>
    <row r="70" spans="1:18" s="238" customFormat="1">
      <c r="A70" s="350"/>
      <c r="C70" s="336">
        <f>Owners_Rep._Rate</f>
        <v>0</v>
      </c>
      <c r="D70" s="74" t="str">
        <f>Owners_Rep._Rate_N</f>
        <v>Owners Rep. Rate ($ / hour)</v>
      </c>
      <c r="G70" s="495">
        <f>$C$68*C70</f>
        <v>0</v>
      </c>
      <c r="H70" s="500"/>
      <c r="J70" s="677"/>
      <c r="K70" s="586"/>
      <c r="L70" s="415">
        <f>'Expected Assumptions'!E50</f>
        <v>0</v>
      </c>
      <c r="M70" s="596" t="str">
        <f>Owners_Rep._Rate_N</f>
        <v>Owners Rep. Rate ($ / hour)</v>
      </c>
      <c r="N70" s="586"/>
      <c r="O70" s="586"/>
      <c r="P70" s="495">
        <f>$L$68*L70</f>
        <v>0</v>
      </c>
      <c r="Q70" s="500"/>
      <c r="R70" s="236"/>
    </row>
    <row r="71" spans="1:18" ht="15" customHeight="1">
      <c r="B71" s="82"/>
      <c r="C71" s="82"/>
      <c r="D71" s="82"/>
      <c r="E71" s="82"/>
      <c r="F71" s="82"/>
      <c r="G71" s="476"/>
      <c r="H71" s="478"/>
      <c r="K71" s="581"/>
      <c r="L71" s="581"/>
      <c r="M71" s="581"/>
      <c r="N71" s="581"/>
      <c r="O71" s="581"/>
      <c r="P71" s="476"/>
      <c r="Q71" s="478"/>
      <c r="R71" s="12"/>
    </row>
    <row r="72" spans="1:18" ht="13.5" thickBot="1">
      <c r="B72" s="82"/>
      <c r="C72" s="82"/>
      <c r="D72" s="44" t="s">
        <v>20</v>
      </c>
      <c r="E72" s="82"/>
      <c r="F72" s="82"/>
      <c r="G72" s="41"/>
      <c r="H72" s="474">
        <f>SUM(G70:G70)</f>
        <v>0</v>
      </c>
      <c r="K72" s="581"/>
      <c r="L72" s="581"/>
      <c r="M72" s="589" t="s">
        <v>20</v>
      </c>
      <c r="N72" s="581"/>
      <c r="O72" s="581"/>
      <c r="P72" s="41"/>
      <c r="Q72" s="474">
        <f>SUM(P70:P70)</f>
        <v>0</v>
      </c>
      <c r="R72" s="12"/>
    </row>
    <row r="73" spans="1:18" ht="15" customHeight="1">
      <c r="B73" s="82"/>
      <c r="C73" s="82"/>
      <c r="D73" s="82"/>
      <c r="E73" s="82"/>
      <c r="F73" s="82"/>
      <c r="G73" s="476"/>
      <c r="H73" s="478"/>
      <c r="K73" s="581"/>
      <c r="L73" s="581"/>
      <c r="M73" s="581"/>
      <c r="N73" s="581"/>
      <c r="O73" s="581"/>
      <c r="P73" s="476"/>
      <c r="Q73" s="478"/>
      <c r="R73" s="12"/>
    </row>
    <row r="74" spans="1:18">
      <c r="A74" s="1204" t="s">
        <v>797</v>
      </c>
      <c r="B74" s="139" t="s">
        <v>853</v>
      </c>
      <c r="C74" s="138" t="s">
        <v>111</v>
      </c>
      <c r="D74" s="82"/>
      <c r="E74" s="82"/>
      <c r="F74" s="82"/>
      <c r="G74" s="476"/>
      <c r="H74" s="478"/>
      <c r="J74" s="1204" t="s">
        <v>797</v>
      </c>
      <c r="K74" s="139" t="s">
        <v>853</v>
      </c>
      <c r="L74" s="386" t="s">
        <v>111</v>
      </c>
      <c r="M74" s="581"/>
      <c r="N74" s="581"/>
      <c r="O74" s="581"/>
      <c r="P74" s="476"/>
      <c r="Q74" s="478"/>
      <c r="R74" s="12"/>
    </row>
    <row r="75" spans="1:18">
      <c r="A75" s="1204"/>
      <c r="B75" s="238"/>
      <c r="C75" s="661">
        <f>'Current Assumptions'!B99</f>
        <v>0</v>
      </c>
      <c r="D75" s="71" t="s">
        <v>763</v>
      </c>
      <c r="E75" s="236"/>
      <c r="F75" s="236"/>
      <c r="G75" s="119"/>
      <c r="H75" s="478"/>
      <c r="J75" s="1204"/>
      <c r="K75" s="586"/>
      <c r="L75" s="661">
        <f>'Expected Assumptions'!E99</f>
        <v>0</v>
      </c>
      <c r="M75" s="593" t="s">
        <v>763</v>
      </c>
      <c r="N75" s="301"/>
      <c r="O75" s="301"/>
      <c r="P75" s="610"/>
      <c r="Q75" s="478"/>
      <c r="R75" s="12"/>
    </row>
    <row r="76" spans="1:18">
      <c r="B76" s="238"/>
      <c r="C76" s="471">
        <f>'Current Assumptions'!B100</f>
        <v>0</v>
      </c>
      <c r="D76" s="603" t="s">
        <v>430</v>
      </c>
      <c r="E76" s="236"/>
      <c r="F76" s="236"/>
      <c r="G76" s="119"/>
      <c r="H76" s="478"/>
      <c r="K76" s="586"/>
      <c r="L76" s="471">
        <f>'Expected Assumptions'!E100</f>
        <v>0</v>
      </c>
      <c r="M76" s="603" t="s">
        <v>430</v>
      </c>
      <c r="N76" s="301"/>
      <c r="O76" s="301"/>
      <c r="P76" s="610"/>
      <c r="Q76" s="478"/>
      <c r="R76" s="16"/>
    </row>
    <row r="77" spans="1:18">
      <c r="B77" s="238"/>
      <c r="C77" s="570">
        <f>'Current Assumptions'!B101</f>
        <v>0</v>
      </c>
      <c r="D77" s="411" t="s">
        <v>766</v>
      </c>
      <c r="E77" s="236"/>
      <c r="F77" s="236"/>
      <c r="G77" s="119"/>
      <c r="H77" s="478"/>
      <c r="K77" s="586"/>
      <c r="L77" s="570">
        <f>'Expected Assumptions'!E101</f>
        <v>0</v>
      </c>
      <c r="M77" s="603" t="s">
        <v>766</v>
      </c>
      <c r="N77" s="301"/>
      <c r="O77" s="301"/>
      <c r="P77" s="610"/>
      <c r="Q77" s="478"/>
      <c r="R77" s="12"/>
    </row>
    <row r="78" spans="1:18" s="725" customFormat="1" ht="13.5" customHeight="1">
      <c r="B78" s="320"/>
      <c r="C78" s="952">
        <f>'Current Assumptions'!B98</f>
        <v>0</v>
      </c>
      <c r="D78" s="656" t="s">
        <v>1413</v>
      </c>
      <c r="E78" s="714"/>
      <c r="G78" s="731"/>
      <c r="H78" s="478"/>
      <c r="K78" s="342"/>
      <c r="L78" s="643">
        <f>'Expected Assumptions'!E98</f>
        <v>0</v>
      </c>
      <c r="M78" s="656" t="s">
        <v>1413</v>
      </c>
      <c r="N78" s="714"/>
      <c r="P78" s="720"/>
      <c r="Q78" s="731"/>
      <c r="R78" s="717"/>
    </row>
    <row r="79" spans="1:18">
      <c r="B79" s="238"/>
      <c r="C79" s="87"/>
      <c r="D79" s="82"/>
      <c r="E79" s="82"/>
      <c r="F79" s="82"/>
      <c r="G79" s="476"/>
      <c r="H79" s="478"/>
      <c r="K79" s="586"/>
      <c r="L79" s="87"/>
      <c r="M79" s="581"/>
      <c r="N79" s="581"/>
      <c r="O79" s="581"/>
      <c r="P79" s="476"/>
      <c r="Q79" s="478"/>
      <c r="R79" s="12"/>
    </row>
    <row r="80" spans="1:18">
      <c r="B80" s="238"/>
      <c r="C80" s="415">
        <f>Owners_Rep._Administrative_Rate</f>
        <v>0</v>
      </c>
      <c r="D80" s="410" t="str">
        <f>Owners_Rep._Administrative_Rate_N</f>
        <v>Owners Rep. Administrative Rate ($ / hour)</v>
      </c>
      <c r="E80" s="82"/>
      <c r="F80" s="82"/>
      <c r="G80" s="477">
        <f>C80*C77*C75*C78</f>
        <v>0</v>
      </c>
      <c r="H80" s="478"/>
      <c r="K80" s="586"/>
      <c r="L80" s="415">
        <f>'Expected Assumptions'!E51</f>
        <v>0</v>
      </c>
      <c r="M80" s="596" t="str">
        <f>Owners_Rep._Administrative_Rate_N</f>
        <v>Owners Rep. Administrative Rate ($ / hour)</v>
      </c>
      <c r="N80" s="581"/>
      <c r="O80" s="581"/>
      <c r="P80" s="636">
        <f>L80*L77*L75*L78</f>
        <v>0</v>
      </c>
      <c r="Q80" s="478"/>
      <c r="R80" s="12"/>
    </row>
    <row r="81" spans="1:18">
      <c r="B81" s="238"/>
      <c r="C81" s="87"/>
      <c r="D81" s="82"/>
      <c r="E81" s="82"/>
      <c r="F81" s="82"/>
      <c r="G81" s="476"/>
      <c r="H81" s="478"/>
      <c r="K81" s="586"/>
      <c r="L81" s="87"/>
      <c r="M81" s="581"/>
      <c r="N81" s="581"/>
      <c r="O81" s="581"/>
      <c r="P81" s="476"/>
      <c r="Q81" s="478"/>
      <c r="R81" s="12"/>
    </row>
    <row r="82" spans="1:18">
      <c r="B82" s="238"/>
      <c r="C82" s="87"/>
      <c r="D82" s="82" t="s">
        <v>93</v>
      </c>
      <c r="E82" s="82"/>
      <c r="F82" s="82"/>
      <c r="G82" s="495">
        <f>C75*C76*C78</f>
        <v>0</v>
      </c>
      <c r="H82" s="478"/>
      <c r="K82" s="586"/>
      <c r="L82" s="87"/>
      <c r="M82" s="581" t="s">
        <v>93</v>
      </c>
      <c r="N82" s="581"/>
      <c r="O82" s="581"/>
      <c r="P82" s="495">
        <f>L75*L76*L78</f>
        <v>0</v>
      </c>
      <c r="Q82" s="478"/>
      <c r="R82" s="12"/>
    </row>
    <row r="83" spans="1:18" ht="15" customHeight="1">
      <c r="B83" s="238"/>
      <c r="C83" s="87"/>
      <c r="D83" s="82"/>
      <c r="E83" s="82"/>
      <c r="F83" s="82"/>
      <c r="G83" s="476"/>
      <c r="H83" s="478"/>
      <c r="K83" s="586"/>
      <c r="L83" s="87"/>
      <c r="M83" s="581"/>
      <c r="N83" s="581"/>
      <c r="O83" s="581"/>
      <c r="P83" s="476"/>
      <c r="Q83" s="478"/>
      <c r="R83" s="12"/>
    </row>
    <row r="84" spans="1:18" ht="13.5" thickBot="1">
      <c r="B84" s="238"/>
      <c r="C84" s="87"/>
      <c r="D84" s="44" t="s">
        <v>20</v>
      </c>
      <c r="E84" s="82"/>
      <c r="F84" s="82"/>
      <c r="G84" s="41"/>
      <c r="H84" s="474">
        <f>SUM(G80:G82)</f>
        <v>0</v>
      </c>
      <c r="K84" s="586"/>
      <c r="L84" s="87"/>
      <c r="M84" s="589" t="s">
        <v>20</v>
      </c>
      <c r="N84" s="581"/>
      <c r="O84" s="581"/>
      <c r="P84" s="41"/>
      <c r="Q84" s="474">
        <f>SUM(P80:P82)</f>
        <v>0</v>
      </c>
      <c r="R84" s="12"/>
    </row>
    <row r="85" spans="1:18" ht="15" customHeight="1">
      <c r="B85" s="87"/>
      <c r="C85" s="87"/>
      <c r="D85" s="82"/>
      <c r="E85" s="82"/>
      <c r="F85" s="82"/>
      <c r="G85" s="476"/>
      <c r="H85" s="478"/>
      <c r="K85" s="87"/>
      <c r="L85" s="87"/>
      <c r="M85" s="581"/>
      <c r="N85" s="581"/>
      <c r="O85" s="581"/>
      <c r="P85" s="476"/>
      <c r="Q85" s="478"/>
      <c r="R85" s="12"/>
    </row>
    <row r="86" spans="1:18">
      <c r="A86" s="1204" t="s">
        <v>797</v>
      </c>
      <c r="B86" s="197" t="s">
        <v>854</v>
      </c>
      <c r="C86" s="387" t="s">
        <v>627</v>
      </c>
      <c r="D86" s="82"/>
      <c r="E86" s="82"/>
      <c r="F86" s="82"/>
      <c r="G86" s="476"/>
      <c r="H86" s="478"/>
      <c r="J86" s="1204" t="s">
        <v>797</v>
      </c>
      <c r="K86" s="197" t="s">
        <v>854</v>
      </c>
      <c r="L86" s="387" t="s">
        <v>627</v>
      </c>
      <c r="M86" s="581"/>
      <c r="N86" s="581"/>
      <c r="O86" s="581"/>
      <c r="P86" s="476"/>
      <c r="Q86" s="478"/>
      <c r="R86" s="12"/>
    </row>
    <row r="87" spans="1:18" s="210" customFormat="1">
      <c r="A87" s="1204"/>
      <c r="B87" s="197"/>
      <c r="C87" s="333">
        <f>'Current Assumptions'!B99</f>
        <v>0</v>
      </c>
      <c r="D87" s="411" t="s">
        <v>763</v>
      </c>
      <c r="G87" s="476"/>
      <c r="H87" s="478"/>
      <c r="J87" s="1204"/>
      <c r="K87" s="197"/>
      <c r="L87" s="634">
        <f>'Expected Assumptions'!E99</f>
        <v>0</v>
      </c>
      <c r="M87" s="603" t="s">
        <v>763</v>
      </c>
      <c r="N87" s="581"/>
      <c r="O87" s="581"/>
      <c r="P87" s="476"/>
      <c r="Q87" s="478"/>
      <c r="R87" s="236"/>
    </row>
    <row r="88" spans="1:18">
      <c r="B88" s="82"/>
      <c r="C88" s="621">
        <f>Avg._Time_to_Log_Transmittals</f>
        <v>0</v>
      </c>
      <c r="D88" s="656" t="str">
        <f>Avg._Time_to_Log_Transmittals_N</f>
        <v>Time to Log (hours / transmittal)</v>
      </c>
      <c r="E88" s="210"/>
      <c r="F88" s="210"/>
      <c r="G88" s="476"/>
      <c r="H88" s="478"/>
      <c r="K88" s="581"/>
      <c r="L88" s="621">
        <f>'Expected Assumptions'!E13</f>
        <v>0</v>
      </c>
      <c r="M88" s="603" t="str">
        <f>Avg._Time_to_Log_Transmittals_N</f>
        <v>Time to Log (hours / transmittal)</v>
      </c>
      <c r="N88" s="581"/>
      <c r="O88" s="581"/>
      <c r="P88" s="476"/>
      <c r="Q88" s="478"/>
      <c r="R88" s="16"/>
    </row>
    <row r="89" spans="1:18" s="725" customFormat="1" ht="13.5" customHeight="1">
      <c r="B89" s="320"/>
      <c r="C89" s="952">
        <f>'Current Assumptions'!B98</f>
        <v>0</v>
      </c>
      <c r="D89" s="656" t="s">
        <v>1413</v>
      </c>
      <c r="E89" s="714"/>
      <c r="G89" s="731"/>
      <c r="H89" s="478"/>
      <c r="K89" s="342"/>
      <c r="L89" s="643">
        <f>'Expected Assumptions'!E98</f>
        <v>0</v>
      </c>
      <c r="M89" s="656" t="s">
        <v>1413</v>
      </c>
      <c r="N89" s="714"/>
      <c r="P89" s="720"/>
      <c r="Q89" s="731"/>
      <c r="R89" s="717"/>
    </row>
    <row r="90" spans="1:18">
      <c r="B90" s="82"/>
      <c r="C90" s="82"/>
      <c r="D90" s="82"/>
      <c r="E90" s="82"/>
      <c r="F90" s="82"/>
      <c r="G90" s="476"/>
      <c r="H90" s="478"/>
      <c r="K90" s="581"/>
      <c r="L90" s="581"/>
      <c r="M90" s="581"/>
      <c r="N90" s="581"/>
      <c r="O90" s="581"/>
      <c r="P90" s="476"/>
      <c r="Q90" s="478"/>
      <c r="R90" s="12"/>
    </row>
    <row r="91" spans="1:18">
      <c r="B91" s="82"/>
      <c r="C91" s="415">
        <f>Owners_Rep._Administrative_Rate</f>
        <v>0</v>
      </c>
      <c r="D91" s="410" t="str">
        <f>Owners_Rep._Administrative_Rate_N</f>
        <v>Owners Rep. Administrative Rate ($ / hour)</v>
      </c>
      <c r="E91" s="82"/>
      <c r="F91" s="82"/>
      <c r="G91" s="495">
        <f>C91*C88*C87*C89</f>
        <v>0</v>
      </c>
      <c r="H91" s="478"/>
      <c r="K91" s="581"/>
      <c r="L91" s="415">
        <f>'Expected Assumptions'!E51</f>
        <v>0</v>
      </c>
      <c r="M91" s="596" t="str">
        <f>Owners_Rep._Administrative_Rate_N</f>
        <v>Owners Rep. Administrative Rate ($ / hour)</v>
      </c>
      <c r="N91" s="581"/>
      <c r="O91" s="581"/>
      <c r="P91" s="495">
        <f>L91*L88*L87*L89</f>
        <v>0</v>
      </c>
      <c r="Q91" s="478"/>
      <c r="R91" s="12"/>
    </row>
    <row r="92" spans="1:18" ht="15" customHeight="1">
      <c r="B92" s="82"/>
      <c r="C92" s="82"/>
      <c r="D92" s="82"/>
      <c r="E92" s="82"/>
      <c r="F92" s="82"/>
      <c r="G92" s="476"/>
      <c r="H92" s="478"/>
      <c r="K92" s="581"/>
      <c r="L92" s="581"/>
      <c r="M92" s="581"/>
      <c r="N92" s="581"/>
      <c r="O92" s="581"/>
      <c r="P92" s="476"/>
      <c r="Q92" s="478"/>
      <c r="R92" s="12"/>
    </row>
    <row r="93" spans="1:18" ht="13.5" thickBot="1">
      <c r="B93" s="82"/>
      <c r="C93" s="82"/>
      <c r="D93" s="44" t="s">
        <v>20</v>
      </c>
      <c r="E93" s="82"/>
      <c r="F93" s="82"/>
      <c r="G93" s="41"/>
      <c r="H93" s="474">
        <f>SUM(G91)</f>
        <v>0</v>
      </c>
      <c r="K93" s="581"/>
      <c r="L93" s="581"/>
      <c r="M93" s="589" t="s">
        <v>20</v>
      </c>
      <c r="N93" s="581"/>
      <c r="O93" s="581"/>
      <c r="P93" s="41"/>
      <c r="Q93" s="474">
        <f>SUM(P91)</f>
        <v>0</v>
      </c>
      <c r="R93" s="12"/>
    </row>
    <row r="94" spans="1:18" ht="15" customHeight="1">
      <c r="B94" s="82"/>
      <c r="C94" s="82"/>
      <c r="D94" s="82"/>
      <c r="E94" s="82"/>
      <c r="F94" s="82"/>
      <c r="G94" s="476"/>
      <c r="H94" s="478"/>
      <c r="K94" s="581"/>
      <c r="L94" s="581"/>
      <c r="M94" s="581"/>
      <c r="N94" s="581"/>
      <c r="O94" s="581"/>
      <c r="P94" s="476"/>
      <c r="Q94" s="478"/>
      <c r="R94" s="12"/>
    </row>
    <row r="95" spans="1:18">
      <c r="B95" s="384" t="s">
        <v>855</v>
      </c>
      <c r="C95" s="86" t="s">
        <v>112</v>
      </c>
      <c r="D95" s="82"/>
      <c r="E95" s="82"/>
      <c r="F95" s="82"/>
      <c r="G95" s="476"/>
      <c r="H95" s="478"/>
      <c r="K95" s="384" t="s">
        <v>855</v>
      </c>
      <c r="L95" s="86" t="s">
        <v>112</v>
      </c>
      <c r="M95" s="581"/>
      <c r="N95" s="581"/>
      <c r="O95" s="581"/>
      <c r="P95" s="476"/>
      <c r="Q95" s="478"/>
      <c r="R95" s="12"/>
    </row>
    <row r="96" spans="1:18">
      <c r="B96" s="96"/>
      <c r="C96" s="82"/>
      <c r="D96" s="82"/>
      <c r="E96" s="82"/>
      <c r="F96" s="82"/>
      <c r="G96" s="476"/>
      <c r="H96" s="478"/>
      <c r="K96" s="296"/>
      <c r="L96" s="581"/>
      <c r="M96" s="581"/>
      <c r="N96" s="581"/>
      <c r="O96" s="581"/>
      <c r="P96" s="476"/>
      <c r="Q96" s="478"/>
      <c r="R96" s="12"/>
    </row>
    <row r="97" spans="1:18">
      <c r="A97" s="1204" t="s">
        <v>797</v>
      </c>
      <c r="B97" s="140" t="s">
        <v>224</v>
      </c>
      <c r="C97" s="387" t="s">
        <v>1272</v>
      </c>
      <c r="D97" s="82"/>
      <c r="E97" s="82"/>
      <c r="F97" s="82"/>
      <c r="G97" s="476"/>
      <c r="H97" s="478"/>
      <c r="J97" s="1204" t="s">
        <v>797</v>
      </c>
      <c r="K97" s="140" t="s">
        <v>224</v>
      </c>
      <c r="L97" s="387" t="s">
        <v>1272</v>
      </c>
      <c r="M97" s="581"/>
      <c r="N97" s="581"/>
      <c r="O97" s="581"/>
      <c r="P97" s="476"/>
      <c r="Q97" s="478"/>
      <c r="R97" s="12"/>
    </row>
    <row r="98" spans="1:18" s="210" customFormat="1">
      <c r="A98" s="1204"/>
      <c r="B98" s="140"/>
      <c r="C98" s="333">
        <f>'Current Assumptions'!B99</f>
        <v>0</v>
      </c>
      <c r="D98" s="411" t="s">
        <v>763</v>
      </c>
      <c r="G98" s="476"/>
      <c r="H98" s="478"/>
      <c r="J98" s="1204"/>
      <c r="K98" s="140"/>
      <c r="L98" s="634">
        <f>'Expected Assumptions'!E99</f>
        <v>0</v>
      </c>
      <c r="M98" s="603" t="s">
        <v>763</v>
      </c>
      <c r="N98" s="581"/>
      <c r="O98" s="581"/>
      <c r="P98" s="476"/>
      <c r="Q98" s="478"/>
      <c r="R98" s="236"/>
    </row>
    <row r="99" spans="1:18">
      <c r="B99" s="96"/>
      <c r="C99" s="621">
        <f>Avg._Time_to_Log_Transmittals</f>
        <v>0</v>
      </c>
      <c r="D99" s="656" t="str">
        <f>Avg._Time_to_Log_Transmittals_N</f>
        <v>Time to Log (hours / transmittal)</v>
      </c>
      <c r="E99" s="210"/>
      <c r="F99" s="82"/>
      <c r="G99" s="476"/>
      <c r="H99" s="478"/>
      <c r="K99" s="296"/>
      <c r="L99" s="621">
        <f>'Expected Assumptions'!E13</f>
        <v>0</v>
      </c>
      <c r="M99" s="603" t="str">
        <f>Avg._Time_to_Log_Transmittals_N</f>
        <v>Time to Log (hours / transmittal)</v>
      </c>
      <c r="N99" s="581"/>
      <c r="O99" s="581"/>
      <c r="P99" s="476"/>
      <c r="Q99" s="478"/>
      <c r="R99" s="12"/>
    </row>
    <row r="100" spans="1:18" s="725" customFormat="1" ht="13.5" customHeight="1">
      <c r="B100" s="320"/>
      <c r="C100" s="952">
        <f>'Current Assumptions'!B98</f>
        <v>0</v>
      </c>
      <c r="D100" s="656" t="s">
        <v>1413</v>
      </c>
      <c r="E100" s="714"/>
      <c r="G100" s="731"/>
      <c r="H100" s="478"/>
      <c r="K100" s="342"/>
      <c r="L100" s="643">
        <f>'Expected Assumptions'!E98</f>
        <v>0</v>
      </c>
      <c r="M100" s="656" t="s">
        <v>1413</v>
      </c>
      <c r="N100" s="714"/>
      <c r="P100" s="720"/>
      <c r="Q100" s="731"/>
      <c r="R100" s="717"/>
    </row>
    <row r="101" spans="1:18">
      <c r="B101" s="96"/>
      <c r="C101" s="82"/>
      <c r="D101" s="82"/>
      <c r="E101" s="82"/>
      <c r="F101" s="82"/>
      <c r="G101" s="476"/>
      <c r="H101" s="478"/>
      <c r="K101" s="296"/>
      <c r="L101" s="581"/>
      <c r="M101" s="581"/>
      <c r="N101" s="581"/>
      <c r="O101" s="581"/>
      <c r="P101" s="476"/>
      <c r="Q101" s="478"/>
      <c r="R101" s="12"/>
    </row>
    <row r="102" spans="1:18">
      <c r="B102" s="96"/>
      <c r="C102" s="513">
        <f>Planner_Administrative_Rate</f>
        <v>0</v>
      </c>
      <c r="D102" s="74" t="str">
        <f>Planner_Administrative_Rate_N</f>
        <v>Planner Administrative Rate ($ / hour)</v>
      </c>
      <c r="E102" s="82"/>
      <c r="F102" s="82"/>
      <c r="G102" s="495">
        <f>C102*C99*C98*C100</f>
        <v>0</v>
      </c>
      <c r="H102" s="478"/>
      <c r="K102" s="296"/>
      <c r="L102" s="513">
        <f>'Expected Assumptions'!E53</f>
        <v>0</v>
      </c>
      <c r="M102" s="596" t="str">
        <f>Planner_Administrative_Rate_N</f>
        <v>Planner Administrative Rate ($ / hour)</v>
      </c>
      <c r="N102" s="581"/>
      <c r="O102" s="581"/>
      <c r="P102" s="495">
        <f>L102*L99*L98*L100</f>
        <v>0</v>
      </c>
      <c r="Q102" s="478"/>
      <c r="R102" s="16"/>
    </row>
    <row r="103" spans="1:18" ht="15" customHeight="1">
      <c r="B103" s="96"/>
      <c r="C103" s="82"/>
      <c r="D103" s="82"/>
      <c r="E103" s="82"/>
      <c r="F103" s="82"/>
      <c r="G103" s="476"/>
      <c r="H103" s="478"/>
      <c r="K103" s="296"/>
      <c r="L103" s="581"/>
      <c r="M103" s="581"/>
      <c r="N103" s="581"/>
      <c r="O103" s="581"/>
      <c r="P103" s="476"/>
      <c r="Q103" s="478"/>
      <c r="R103" s="12"/>
    </row>
    <row r="104" spans="1:18" ht="13.5" thickBot="1">
      <c r="B104" s="96"/>
      <c r="C104" s="82"/>
      <c r="D104" s="44" t="s">
        <v>20</v>
      </c>
      <c r="E104" s="82"/>
      <c r="F104" s="82"/>
      <c r="G104" s="41"/>
      <c r="H104" s="474">
        <f>SUM(G102)</f>
        <v>0</v>
      </c>
      <c r="K104" s="296"/>
      <c r="L104" s="581"/>
      <c r="M104" s="589" t="s">
        <v>20</v>
      </c>
      <c r="N104" s="581"/>
      <c r="O104" s="581"/>
      <c r="P104" s="41"/>
      <c r="Q104" s="474">
        <f>SUM(P102)</f>
        <v>0</v>
      </c>
      <c r="R104" s="12"/>
    </row>
    <row r="105" spans="1:18" ht="15" customHeight="1">
      <c r="B105" s="96"/>
      <c r="C105" s="82"/>
      <c r="D105" s="82"/>
      <c r="E105" s="82"/>
      <c r="F105" s="82"/>
      <c r="G105" s="476"/>
      <c r="H105" s="478"/>
      <c r="K105" s="296"/>
      <c r="L105" s="581"/>
      <c r="M105" s="581"/>
      <c r="N105" s="581"/>
      <c r="O105" s="581"/>
      <c r="P105" s="476"/>
      <c r="Q105" s="478"/>
      <c r="R105" s="12"/>
    </row>
    <row r="106" spans="1:18">
      <c r="A106" s="1204" t="s">
        <v>800</v>
      </c>
      <c r="B106" s="140" t="s">
        <v>558</v>
      </c>
      <c r="C106" s="387" t="s">
        <v>1380</v>
      </c>
      <c r="D106" s="82"/>
      <c r="E106" s="82"/>
      <c r="F106" s="82"/>
      <c r="G106" s="476"/>
      <c r="H106" s="478"/>
      <c r="J106" s="1204" t="s">
        <v>800</v>
      </c>
      <c r="K106" s="140" t="s">
        <v>558</v>
      </c>
      <c r="L106" s="387" t="s">
        <v>1380</v>
      </c>
      <c r="M106" s="581"/>
      <c r="N106" s="581"/>
      <c r="O106" s="581"/>
      <c r="P106" s="476"/>
      <c r="Q106" s="478"/>
      <c r="R106" s="12"/>
    </row>
    <row r="107" spans="1:18" s="351" customFormat="1">
      <c r="A107" s="1204"/>
      <c r="B107" s="365"/>
      <c r="C107" s="435">
        <f>'Current Assumptions'!B96</f>
        <v>0</v>
      </c>
      <c r="D107" s="352" t="s">
        <v>542</v>
      </c>
      <c r="E107" s="303"/>
      <c r="G107" s="479"/>
      <c r="H107" s="478"/>
      <c r="J107" s="1204"/>
      <c r="K107" s="365"/>
      <c r="L107" s="435">
        <f>'Expected Assumptions'!E96</f>
        <v>0</v>
      </c>
      <c r="M107" s="603" t="s">
        <v>542</v>
      </c>
      <c r="N107" s="585"/>
      <c r="O107" s="581"/>
      <c r="P107" s="479"/>
      <c r="Q107" s="478"/>
      <c r="R107" s="301"/>
    </row>
    <row r="108" spans="1:18" s="351" customFormat="1">
      <c r="A108" s="263"/>
      <c r="B108" s="365"/>
      <c r="C108" s="260">
        <f>Avg._Number_of_Equipment_Types</f>
        <v>0</v>
      </c>
      <c r="D108" s="352" t="str">
        <f xml:space="preserve"> Avg._Number_of_Equipment_Types_N</f>
        <v>Number of Unique Product Types (Types / buildng)</v>
      </c>
      <c r="E108" s="303"/>
      <c r="G108" s="479"/>
      <c r="H108" s="478"/>
      <c r="J108" s="263"/>
      <c r="K108" s="365"/>
      <c r="L108" s="599">
        <f>'Expected Assumptions'!E11</f>
        <v>0</v>
      </c>
      <c r="M108" s="603" t="str">
        <f xml:space="preserve"> Avg._Number_of_Equipment_Types_N</f>
        <v>Number of Unique Product Types (Types / buildng)</v>
      </c>
      <c r="N108" s="585"/>
      <c r="O108" s="581"/>
      <c r="P108" s="479"/>
      <c r="Q108" s="478"/>
      <c r="R108" s="301"/>
    </row>
    <row r="109" spans="1:18" s="351" customFormat="1" ht="13.5" customHeight="1">
      <c r="B109" s="308"/>
      <c r="C109" s="568">
        <f>'Current Assumptions'!B97</f>
        <v>0</v>
      </c>
      <c r="D109" s="656" t="s">
        <v>1412</v>
      </c>
      <c r="E109" s="29"/>
      <c r="G109" s="490"/>
      <c r="H109" s="478"/>
      <c r="I109" s="312"/>
      <c r="J109" s="725"/>
      <c r="K109" s="592"/>
      <c r="L109" s="568">
        <f>'Expected Assumptions'!E97</f>
        <v>0</v>
      </c>
      <c r="M109" s="656" t="s">
        <v>1412</v>
      </c>
      <c r="N109" s="29"/>
      <c r="O109" s="581"/>
      <c r="P109" s="490"/>
      <c r="Q109" s="478"/>
      <c r="R109" s="301"/>
    </row>
    <row r="110" spans="1:18" s="725" customFormat="1" ht="13.5" customHeight="1">
      <c r="B110" s="320"/>
      <c r="C110" s="952">
        <f>'Current Assumptions'!B98</f>
        <v>0</v>
      </c>
      <c r="D110" s="656" t="s">
        <v>1413</v>
      </c>
      <c r="E110" s="714"/>
      <c r="G110" s="731"/>
      <c r="H110" s="478"/>
      <c r="K110" s="342"/>
      <c r="L110" s="643">
        <f>'Expected Assumptions'!E98</f>
        <v>0</v>
      </c>
      <c r="M110" s="656" t="s">
        <v>1413</v>
      </c>
      <c r="N110" s="714"/>
      <c r="P110" s="720"/>
      <c r="Q110" s="731"/>
      <c r="R110" s="717"/>
    </row>
    <row r="111" spans="1:18" s="351" customFormat="1">
      <c r="B111" s="308"/>
      <c r="C111" s="306"/>
      <c r="E111" s="29"/>
      <c r="G111" s="476"/>
      <c r="H111" s="478"/>
      <c r="I111" s="312"/>
      <c r="J111" s="725"/>
      <c r="K111" s="592"/>
      <c r="L111" s="589"/>
      <c r="M111" s="581"/>
      <c r="N111" s="29"/>
      <c r="O111" s="581"/>
      <c r="P111" s="476"/>
      <c r="Q111" s="478"/>
      <c r="R111" s="301"/>
    </row>
    <row r="112" spans="1:18" s="350" customFormat="1">
      <c r="B112" s="320"/>
      <c r="C112" s="510">
        <f>Planner_Rate</f>
        <v>0</v>
      </c>
      <c r="D112" s="347" t="str">
        <f>Planner_Rate_N</f>
        <v>Planner Rate ($ / hour)</v>
      </c>
      <c r="E112" s="42"/>
      <c r="G112" s="489">
        <f>C112*(C107*C108)*C109*C110</f>
        <v>0</v>
      </c>
      <c r="H112" s="500"/>
      <c r="I112" s="321"/>
      <c r="J112" s="677"/>
      <c r="K112" s="320"/>
      <c r="L112" s="667">
        <f>'Expected Assumptions'!E52</f>
        <v>0</v>
      </c>
      <c r="M112" s="596" t="str">
        <f>Planner_Rate_N</f>
        <v>Planner Rate ($ / hour)</v>
      </c>
      <c r="N112" s="587"/>
      <c r="O112" s="586"/>
      <c r="P112" s="489">
        <f>L112*(L107*L108)*L109*L110</f>
        <v>0</v>
      </c>
      <c r="Q112" s="500"/>
      <c r="R112" s="301"/>
    </row>
    <row r="113" spans="1:18" s="351" customFormat="1">
      <c r="B113" s="308"/>
      <c r="C113" s="306"/>
      <c r="E113" s="29"/>
      <c r="G113" s="490"/>
      <c r="H113" s="478"/>
      <c r="I113" s="312"/>
      <c r="J113" s="725"/>
      <c r="K113" s="592"/>
      <c r="L113" s="589"/>
      <c r="M113" s="581"/>
      <c r="N113" s="29"/>
      <c r="O113" s="581"/>
      <c r="P113" s="490"/>
      <c r="Q113" s="478"/>
      <c r="R113" s="301"/>
    </row>
    <row r="114" spans="1:18" s="351" customFormat="1" ht="13.5" thickBot="1">
      <c r="B114" s="308"/>
      <c r="C114" s="306"/>
      <c r="D114" s="306" t="s">
        <v>20</v>
      </c>
      <c r="E114" s="29"/>
      <c r="G114" s="490"/>
      <c r="H114" s="474">
        <f>SUM(G112:G112)</f>
        <v>0</v>
      </c>
      <c r="I114" s="312"/>
      <c r="J114" s="725"/>
      <c r="K114" s="592"/>
      <c r="L114" s="589"/>
      <c r="M114" s="589" t="s">
        <v>20</v>
      </c>
      <c r="N114" s="29"/>
      <c r="O114" s="581"/>
      <c r="P114" s="490"/>
      <c r="Q114" s="474">
        <f>SUM(P112:P112)</f>
        <v>0</v>
      </c>
      <c r="R114" s="301"/>
    </row>
    <row r="115" spans="1:18" s="82" customFormat="1" ht="15" customHeight="1">
      <c r="A115" s="351"/>
      <c r="B115" s="96"/>
      <c r="G115" s="476"/>
      <c r="H115" s="478"/>
      <c r="J115" s="725"/>
      <c r="K115" s="296"/>
      <c r="L115" s="581"/>
      <c r="M115" s="581"/>
      <c r="N115" s="581"/>
      <c r="O115" s="581"/>
      <c r="P115" s="476"/>
      <c r="Q115" s="478"/>
      <c r="R115" s="12"/>
    </row>
    <row r="116" spans="1:18" s="82" customFormat="1">
      <c r="A116" s="1204" t="s">
        <v>798</v>
      </c>
      <c r="B116" s="140" t="s">
        <v>559</v>
      </c>
      <c r="C116" s="387" t="s">
        <v>745</v>
      </c>
      <c r="G116" s="476"/>
      <c r="H116" s="478"/>
      <c r="J116" s="1204" t="s">
        <v>798</v>
      </c>
      <c r="K116" s="140" t="s">
        <v>559</v>
      </c>
      <c r="L116" s="387" t="s">
        <v>745</v>
      </c>
      <c r="M116" s="581"/>
      <c r="N116" s="581"/>
      <c r="O116" s="581"/>
      <c r="P116" s="476"/>
      <c r="Q116" s="478"/>
      <c r="R116" s="12"/>
    </row>
    <row r="117" spans="1:18" s="238" customFormat="1">
      <c r="A117" s="1204"/>
      <c r="B117" s="246"/>
      <c r="C117" s="81">
        <f>Avg._Number_of_Pages_in_Product_Program</f>
        <v>0</v>
      </c>
      <c r="D117" s="219" t="str">
        <f>Avg._Number_of_Pages_in_Product_Program_N</f>
        <v xml:space="preserve">Avg. Number of Pages in Product Program </v>
      </c>
      <c r="E117" s="210"/>
      <c r="G117" s="41"/>
      <c r="H117" s="500"/>
      <c r="I117" s="247"/>
      <c r="J117" s="1204"/>
      <c r="K117" s="320"/>
      <c r="L117" s="81">
        <f>'Expected Assumptions'!E21</f>
        <v>0</v>
      </c>
      <c r="M117" s="603" t="str">
        <f>Avg._Number_of_Pages_in_Product_Program_N</f>
        <v xml:space="preserve">Avg. Number of Pages in Product Program </v>
      </c>
      <c r="N117" s="581"/>
      <c r="O117" s="586"/>
      <c r="P117" s="41"/>
      <c r="Q117" s="500"/>
      <c r="R117" s="236"/>
    </row>
    <row r="118" spans="1:18" s="238" customFormat="1">
      <c r="A118" s="1204"/>
      <c r="B118" s="246"/>
      <c r="C118" s="333">
        <f>'Current Assumptions'!B99</f>
        <v>0</v>
      </c>
      <c r="D118" s="411" t="s">
        <v>763</v>
      </c>
      <c r="G118" s="41"/>
      <c r="H118" s="500"/>
      <c r="I118" s="247"/>
      <c r="J118" s="1204"/>
      <c r="K118" s="320"/>
      <c r="L118" s="634">
        <f>'Expected Assumptions'!E99</f>
        <v>0</v>
      </c>
      <c r="M118" s="603" t="s">
        <v>763</v>
      </c>
      <c r="N118" s="586"/>
      <c r="O118" s="586"/>
      <c r="P118" s="41"/>
      <c r="Q118" s="500"/>
      <c r="R118" s="236"/>
    </row>
    <row r="119" spans="1:18" s="238" customFormat="1">
      <c r="A119" s="350"/>
      <c r="B119" s="246"/>
      <c r="C119" s="510">
        <f>Avg._Per_Page_Copy_Cost</f>
        <v>0</v>
      </c>
      <c r="D119" s="210" t="str">
        <f>Avg._Per_Page_Copy_Cost_N</f>
        <v>Avg. Per Page Copy Cost ($ / page)</v>
      </c>
      <c r="G119" s="41"/>
      <c r="H119" s="500"/>
      <c r="I119" s="247"/>
      <c r="J119" s="677"/>
      <c r="K119" s="320"/>
      <c r="L119" s="510">
        <f>'Expected Assumptions'!E64</f>
        <v>0</v>
      </c>
      <c r="M119" s="581" t="str">
        <f>Avg._Per_Page_Copy_Cost_N</f>
        <v>Avg. Per Page Copy Cost ($ / page)</v>
      </c>
      <c r="N119" s="586"/>
      <c r="O119" s="586"/>
      <c r="P119" s="41"/>
      <c r="Q119" s="500"/>
      <c r="R119" s="236"/>
    </row>
    <row r="120" spans="1:18" s="238" customFormat="1">
      <c r="A120" s="350"/>
      <c r="B120" s="246"/>
      <c r="C120" s="471">
        <f>'Current Assumptions'!B100</f>
        <v>0</v>
      </c>
      <c r="D120" s="603" t="s">
        <v>430</v>
      </c>
      <c r="G120" s="41"/>
      <c r="H120" s="500"/>
      <c r="I120" s="247"/>
      <c r="J120" s="677"/>
      <c r="K120" s="320"/>
      <c r="L120" s="471">
        <f>'Expected Assumptions'!E100</f>
        <v>0</v>
      </c>
      <c r="M120" s="603" t="s">
        <v>430</v>
      </c>
      <c r="N120" s="586"/>
      <c r="O120" s="586"/>
      <c r="P120" s="41"/>
      <c r="Q120" s="500"/>
      <c r="R120" s="236"/>
    </row>
    <row r="121" spans="1:18" s="238" customFormat="1">
      <c r="A121" s="350"/>
      <c r="B121" s="246"/>
      <c r="C121" s="445">
        <f>Avg._Submittal_Sets_Reqd._PreDesign</f>
        <v>0</v>
      </c>
      <c r="D121" s="311" t="str">
        <f>Avg._Pre.Design_Submittal_Sets_Reqd._PreDesign_N</f>
        <v>Avg. Number of Pre-Design Submittal Sets Reqd. (sets / submittal)</v>
      </c>
      <c r="G121" s="41"/>
      <c r="H121" s="500"/>
      <c r="I121" s="247"/>
      <c r="J121" s="677"/>
      <c r="K121" s="320"/>
      <c r="L121" s="445">
        <f>'Expected Assumptions'!E17</f>
        <v>0</v>
      </c>
      <c r="M121" s="603" t="str">
        <f>Avg._Pre.Design_Submittal_Sets_Reqd._PreDesign_N</f>
        <v>Avg. Number of Pre-Design Submittal Sets Reqd. (sets / submittal)</v>
      </c>
      <c r="N121" s="586"/>
      <c r="O121" s="586"/>
      <c r="P121" s="41"/>
      <c r="Q121" s="500"/>
      <c r="R121" s="236"/>
    </row>
    <row r="122" spans="1:18" s="210" customFormat="1" ht="12.75" customHeight="1">
      <c r="A122" s="351"/>
      <c r="B122" s="273"/>
      <c r="C122" s="575">
        <f>'Current Assumptions'!B101</f>
        <v>0</v>
      </c>
      <c r="D122" s="411" t="s">
        <v>766</v>
      </c>
      <c r="G122" s="476"/>
      <c r="H122" s="478"/>
      <c r="J122" s="725"/>
      <c r="K122" s="273"/>
      <c r="L122" s="575">
        <f>'Expected Assumptions'!E101</f>
        <v>0</v>
      </c>
      <c r="M122" s="603" t="s">
        <v>766</v>
      </c>
      <c r="N122" s="581"/>
      <c r="O122" s="581"/>
      <c r="P122" s="476"/>
      <c r="Q122" s="478"/>
      <c r="R122" s="236"/>
    </row>
    <row r="123" spans="1:18" s="725" customFormat="1" ht="13.5" customHeight="1">
      <c r="B123" s="320"/>
      <c r="C123" s="952">
        <f>'Current Assumptions'!B98</f>
        <v>0</v>
      </c>
      <c r="D123" s="656" t="s">
        <v>1413</v>
      </c>
      <c r="E123" s="714"/>
      <c r="G123" s="731"/>
      <c r="H123" s="478"/>
      <c r="K123" s="342"/>
      <c r="L123" s="643">
        <f>'Expected Assumptions'!E98</f>
        <v>0</v>
      </c>
      <c r="M123" s="656" t="s">
        <v>1413</v>
      </c>
      <c r="N123" s="714"/>
      <c r="P123" s="720"/>
      <c r="Q123" s="731"/>
      <c r="R123" s="717"/>
    </row>
    <row r="124" spans="1:18" s="82" customFormat="1">
      <c r="A124" s="351"/>
      <c r="B124" s="238"/>
      <c r="G124" s="476"/>
      <c r="H124" s="478"/>
      <c r="J124" s="725"/>
      <c r="K124" s="586"/>
      <c r="L124" s="581"/>
      <c r="M124" s="581"/>
      <c r="N124" s="581"/>
      <c r="O124" s="581"/>
      <c r="P124" s="476"/>
      <c r="Q124" s="478"/>
      <c r="R124" s="12"/>
    </row>
    <row r="125" spans="1:18">
      <c r="B125" s="238"/>
      <c r="C125" s="336">
        <f>Planner_Administrative_Rate</f>
        <v>0</v>
      </c>
      <c r="D125" s="74" t="str">
        <f>Planner_Administrative_Rate_N</f>
        <v>Planner Administrative Rate ($ / hour)</v>
      </c>
      <c r="E125" s="82"/>
      <c r="F125" s="82"/>
      <c r="G125" s="477">
        <f>C125*C122*C118*C123</f>
        <v>0</v>
      </c>
      <c r="H125" s="478"/>
      <c r="K125" s="586"/>
      <c r="L125" s="415">
        <f>'Expected Assumptions'!E53</f>
        <v>0</v>
      </c>
      <c r="M125" s="596" t="str">
        <f>Planner_Administrative_Rate_N</f>
        <v>Planner Administrative Rate ($ / hour)</v>
      </c>
      <c r="N125" s="581"/>
      <c r="O125" s="581"/>
      <c r="P125" s="636">
        <f>L125*L122*L118*L123</f>
        <v>0</v>
      </c>
      <c r="Q125" s="478"/>
      <c r="R125" s="12"/>
    </row>
    <row r="126" spans="1:18">
      <c r="B126" s="238"/>
      <c r="C126" s="87"/>
      <c r="D126" s="82"/>
      <c r="E126" s="82"/>
      <c r="F126" s="82"/>
      <c r="G126" s="476"/>
      <c r="H126" s="478"/>
      <c r="K126" s="586"/>
      <c r="L126" s="87"/>
      <c r="M126" s="581"/>
      <c r="N126" s="581"/>
      <c r="O126" s="581"/>
      <c r="P126" s="476"/>
      <c r="Q126" s="478"/>
      <c r="R126" s="12"/>
    </row>
    <row r="127" spans="1:18">
      <c r="B127" s="238"/>
      <c r="C127" s="87"/>
      <c r="D127" s="82" t="s">
        <v>118</v>
      </c>
      <c r="E127" s="82"/>
      <c r="F127" s="82"/>
      <c r="G127" s="477">
        <f>(C117*C119)*C121*C118*C123</f>
        <v>0</v>
      </c>
      <c r="H127" s="478"/>
      <c r="K127" s="586"/>
      <c r="L127" s="87"/>
      <c r="M127" s="581" t="s">
        <v>118</v>
      </c>
      <c r="N127" s="581"/>
      <c r="O127" s="581"/>
      <c r="P127" s="636">
        <f>(L117*L119)*L121*L118*L123</f>
        <v>0</v>
      </c>
      <c r="Q127" s="478"/>
      <c r="R127" s="12"/>
    </row>
    <row r="128" spans="1:18">
      <c r="B128" s="238"/>
      <c r="C128" s="82"/>
      <c r="D128" s="82" t="s">
        <v>93</v>
      </c>
      <c r="E128" s="82"/>
      <c r="F128" s="82"/>
      <c r="G128" s="495">
        <f>C120*C118*C123</f>
        <v>0</v>
      </c>
      <c r="H128" s="478"/>
      <c r="K128" s="586"/>
      <c r="L128" s="581"/>
      <c r="M128" s="581" t="s">
        <v>93</v>
      </c>
      <c r="N128" s="581"/>
      <c r="O128" s="581"/>
      <c r="P128" s="495">
        <f>L120*L118*L123</f>
        <v>0</v>
      </c>
      <c r="Q128" s="478"/>
      <c r="R128" s="12"/>
    </row>
    <row r="129" spans="1:18" ht="15" customHeight="1">
      <c r="B129" s="67"/>
      <c r="C129" s="12"/>
      <c r="D129" s="12"/>
      <c r="E129" s="12"/>
      <c r="F129" s="12"/>
      <c r="G129" s="497"/>
      <c r="H129" s="494"/>
      <c r="K129" s="67"/>
      <c r="L129" s="301"/>
      <c r="M129" s="301"/>
      <c r="N129" s="301"/>
      <c r="O129" s="301"/>
      <c r="P129" s="497"/>
      <c r="Q129" s="494"/>
      <c r="R129" s="12"/>
    </row>
    <row r="130" spans="1:18" ht="13.5" thickBot="1">
      <c r="B130" s="62"/>
      <c r="C130" s="82"/>
      <c r="D130" s="44" t="s">
        <v>20</v>
      </c>
      <c r="E130" s="82"/>
      <c r="F130" s="82"/>
      <c r="G130" s="476"/>
      <c r="H130" s="474">
        <f>SUM(G125:G128)</f>
        <v>0</v>
      </c>
      <c r="K130" s="62"/>
      <c r="L130" s="581"/>
      <c r="M130" s="589" t="s">
        <v>20</v>
      </c>
      <c r="N130" s="581"/>
      <c r="O130" s="581"/>
      <c r="P130" s="476"/>
      <c r="Q130" s="474">
        <f>SUM(P125:P128)</f>
        <v>0</v>
      </c>
      <c r="R130" s="12"/>
    </row>
    <row r="131" spans="1:18" ht="15" customHeight="1">
      <c r="B131" s="62"/>
      <c r="G131" s="476"/>
      <c r="H131" s="478"/>
      <c r="K131" s="62"/>
      <c r="L131" s="581"/>
      <c r="M131" s="581"/>
      <c r="N131" s="581"/>
      <c r="O131" s="581"/>
      <c r="P131" s="476"/>
      <c r="Q131" s="478"/>
      <c r="R131" s="16"/>
    </row>
    <row r="132" spans="1:18" s="351" customFormat="1" ht="12.75" customHeight="1">
      <c r="A132" s="1204" t="s">
        <v>797</v>
      </c>
      <c r="B132" s="374" t="s">
        <v>856</v>
      </c>
      <c r="C132" s="371" t="s">
        <v>680</v>
      </c>
      <c r="G132" s="479"/>
      <c r="H132" s="478"/>
      <c r="I132" s="301"/>
      <c r="J132" s="1204" t="s">
        <v>797</v>
      </c>
      <c r="K132" s="592" t="s">
        <v>856</v>
      </c>
      <c r="L132" s="588" t="s">
        <v>680</v>
      </c>
      <c r="M132" s="581"/>
      <c r="N132" s="581"/>
      <c r="O132" s="581"/>
      <c r="P132" s="479"/>
      <c r="Q132" s="478"/>
    </row>
    <row r="133" spans="1:18" s="351" customFormat="1">
      <c r="A133" s="1204"/>
      <c r="B133" s="374"/>
      <c r="C133" s="348">
        <f>'Current Assumptions'!B99</f>
        <v>0</v>
      </c>
      <c r="D133" s="71" t="s">
        <v>763</v>
      </c>
      <c r="G133" s="476"/>
      <c r="H133" s="478"/>
      <c r="I133" s="301"/>
      <c r="J133" s="1204"/>
      <c r="K133" s="592"/>
      <c r="L133" s="634">
        <f>'Expected Assumptions'!E99</f>
        <v>0</v>
      </c>
      <c r="M133" s="593" t="s">
        <v>763</v>
      </c>
      <c r="N133" s="581"/>
      <c r="O133" s="581"/>
      <c r="P133" s="476"/>
      <c r="Q133" s="478"/>
    </row>
    <row r="134" spans="1:18" s="351" customFormat="1">
      <c r="C134" s="621">
        <f>Avg._Time_to_Log_Transmittals</f>
        <v>0</v>
      </c>
      <c r="D134" s="593" t="str">
        <f>Avg._Time_to_Log_Transmittals_N</f>
        <v>Time to Log (hours / transmittal)</v>
      </c>
      <c r="G134" s="476"/>
      <c r="H134" s="478"/>
      <c r="I134" s="301"/>
      <c r="J134" s="725"/>
      <c r="K134" s="581"/>
      <c r="L134" s="621">
        <f>'Expected Assumptions'!E13</f>
        <v>0</v>
      </c>
      <c r="M134" s="593" t="str">
        <f>Avg._Time_to_Log_Transmittals_N</f>
        <v>Time to Log (hours / transmittal)</v>
      </c>
      <c r="N134" s="581"/>
      <c r="O134" s="581"/>
      <c r="P134" s="476"/>
      <c r="Q134" s="478"/>
    </row>
    <row r="135" spans="1:18" s="725" customFormat="1" ht="13.5" customHeight="1">
      <c r="B135" s="320"/>
      <c r="C135" s="952">
        <f>'Current Assumptions'!B98</f>
        <v>0</v>
      </c>
      <c r="D135" s="656" t="s">
        <v>1413</v>
      </c>
      <c r="E135" s="714"/>
      <c r="G135" s="731"/>
      <c r="H135" s="478"/>
      <c r="K135" s="342"/>
      <c r="L135" s="643">
        <f>'Expected Assumptions'!E98</f>
        <v>0</v>
      </c>
      <c r="M135" s="656" t="s">
        <v>1413</v>
      </c>
      <c r="N135" s="714"/>
      <c r="P135" s="720"/>
      <c r="Q135" s="731"/>
      <c r="R135" s="717"/>
    </row>
    <row r="136" spans="1:18" s="351" customFormat="1">
      <c r="G136" s="476"/>
      <c r="H136" s="478"/>
      <c r="I136" s="301"/>
      <c r="J136" s="725"/>
      <c r="K136" s="581"/>
      <c r="L136" s="581"/>
      <c r="M136" s="581"/>
      <c r="N136" s="581"/>
      <c r="O136" s="581"/>
      <c r="P136" s="476"/>
      <c r="Q136" s="478"/>
    </row>
    <row r="137" spans="1:18" s="351" customFormat="1" ht="13.15" customHeight="1">
      <c r="C137" s="510">
        <f>Planner_Administrative_Rate</f>
        <v>0</v>
      </c>
      <c r="D137" s="347" t="str">
        <f>Planner_Administrative_Rate_N</f>
        <v>Planner Administrative Rate ($ / hour)</v>
      </c>
      <c r="E137" s="30"/>
      <c r="F137" s="30"/>
      <c r="G137" s="473">
        <f>C137*(C133*C134)*C135</f>
        <v>0</v>
      </c>
      <c r="H137" s="478"/>
      <c r="I137" s="301"/>
      <c r="J137" s="725"/>
      <c r="K137" s="581"/>
      <c r="L137" s="667">
        <f>'Expected Assumptions'!E53</f>
        <v>0</v>
      </c>
      <c r="M137" s="596" t="str">
        <f>Planner_Administrative_Rate_N</f>
        <v>Planner Administrative Rate ($ / hour)</v>
      </c>
      <c r="N137" s="582"/>
      <c r="O137" s="582"/>
      <c r="P137" s="473">
        <f>L137*(L133*L134)*L135</f>
        <v>0</v>
      </c>
      <c r="Q137" s="478"/>
    </row>
    <row r="138" spans="1:18" s="351" customFormat="1" ht="15" customHeight="1">
      <c r="G138" s="476"/>
      <c r="H138" s="478"/>
      <c r="I138" s="301"/>
      <c r="J138" s="725"/>
      <c r="K138" s="581"/>
      <c r="L138" s="581"/>
      <c r="M138" s="581"/>
      <c r="N138" s="581"/>
      <c r="O138" s="581"/>
      <c r="P138" s="476"/>
      <c r="Q138" s="478"/>
    </row>
    <row r="139" spans="1:18" s="351" customFormat="1" ht="13.5" thickBot="1">
      <c r="D139" s="372" t="s">
        <v>20</v>
      </c>
      <c r="G139" s="476"/>
      <c r="H139" s="474">
        <f>G137</f>
        <v>0</v>
      </c>
      <c r="I139" s="388"/>
      <c r="J139" s="725"/>
      <c r="K139" s="581"/>
      <c r="L139" s="581"/>
      <c r="M139" s="589" t="s">
        <v>20</v>
      </c>
      <c r="N139" s="581"/>
      <c r="O139" s="581"/>
      <c r="P139" s="476"/>
      <c r="Q139" s="474">
        <f>P137</f>
        <v>0</v>
      </c>
    </row>
    <row r="140" spans="1:18" s="82" customFormat="1" ht="15" customHeight="1">
      <c r="A140" s="351"/>
      <c r="B140" s="62"/>
      <c r="G140" s="476"/>
      <c r="H140" s="478"/>
      <c r="J140" s="725"/>
      <c r="K140" s="62"/>
      <c r="L140" s="581"/>
      <c r="M140" s="581"/>
      <c r="N140" s="581"/>
      <c r="O140" s="581"/>
      <c r="P140" s="476"/>
      <c r="Q140" s="478"/>
      <c r="R140" s="16"/>
    </row>
    <row r="141" spans="1:18" ht="15.75" customHeight="1" thickBot="1">
      <c r="B141" s="62"/>
      <c r="C141" s="82"/>
      <c r="D141" s="82"/>
      <c r="E141" s="82"/>
      <c r="F141" s="82"/>
      <c r="G141" s="487" t="s">
        <v>68</v>
      </c>
      <c r="H141" s="499">
        <f>SUM(H32:H139)</f>
        <v>0</v>
      </c>
      <c r="K141" s="62"/>
      <c r="L141" s="581"/>
      <c r="M141" s="581"/>
      <c r="N141" s="581"/>
      <c r="O141" s="581"/>
      <c r="P141" s="607" t="s">
        <v>1217</v>
      </c>
      <c r="Q141" s="499">
        <f>SUM(Q32:Q139)</f>
        <v>0</v>
      </c>
      <c r="R141" s="12"/>
    </row>
    <row r="142" spans="1:18" ht="13.5" thickTop="1">
      <c r="C142" s="62"/>
      <c r="D142" s="82"/>
      <c r="E142" s="82"/>
      <c r="F142" s="82"/>
      <c r="G142" s="82"/>
      <c r="I142" s="82"/>
      <c r="K142" s="155"/>
      <c r="L142" s="154"/>
      <c r="M142" s="12"/>
      <c r="N142" s="12"/>
      <c r="O142" s="12"/>
      <c r="P142" s="12"/>
      <c r="Q142" s="12"/>
      <c r="R142" s="12"/>
    </row>
    <row r="143" spans="1:18">
      <c r="C143" s="62"/>
      <c r="D143" s="143"/>
      <c r="E143" s="12"/>
      <c r="F143" s="12"/>
      <c r="G143" s="12"/>
      <c r="H143" s="377"/>
      <c r="I143" s="12"/>
      <c r="K143" s="67"/>
      <c r="L143" s="76"/>
      <c r="M143" s="12"/>
      <c r="N143" s="12"/>
      <c r="O143" s="12"/>
      <c r="P143" s="12"/>
      <c r="Q143" s="12"/>
      <c r="R143" s="12"/>
    </row>
    <row r="144" spans="1:18">
      <c r="C144" s="62"/>
      <c r="D144" s="144"/>
      <c r="E144" s="12"/>
      <c r="F144" s="12"/>
      <c r="G144" s="12"/>
      <c r="H144" s="377"/>
      <c r="I144" s="12"/>
      <c r="K144" s="67"/>
      <c r="L144" s="76"/>
      <c r="M144" s="12"/>
      <c r="N144" s="12"/>
      <c r="O144" s="12"/>
      <c r="P144" s="12"/>
      <c r="Q144" s="12"/>
      <c r="R144" s="12"/>
    </row>
    <row r="145" spans="1:18" s="12" customFormat="1">
      <c r="A145" s="301"/>
      <c r="C145" s="62"/>
      <c r="H145" s="377"/>
      <c r="J145" s="655"/>
      <c r="K145" s="67"/>
      <c r="L145" s="76"/>
    </row>
    <row r="146" spans="1:18">
      <c r="C146" s="62"/>
      <c r="D146" s="12"/>
      <c r="E146" s="12"/>
      <c r="F146" s="12"/>
      <c r="G146" s="12"/>
      <c r="H146" s="377"/>
      <c r="I146" s="111"/>
      <c r="K146" s="67"/>
      <c r="L146" s="91"/>
      <c r="M146" s="12"/>
      <c r="N146" s="12"/>
      <c r="O146" s="12"/>
      <c r="P146" s="12"/>
      <c r="Q146" s="12"/>
      <c r="R146" s="12"/>
    </row>
    <row r="147" spans="1:18">
      <c r="C147" s="62"/>
      <c r="K147" s="67"/>
      <c r="L147" s="153"/>
      <c r="M147" s="145"/>
      <c r="N147" s="12"/>
      <c r="O147" s="12"/>
      <c r="P147" s="12"/>
      <c r="Q147" s="12"/>
      <c r="R147" s="12"/>
    </row>
    <row r="148" spans="1:18">
      <c r="C148" s="62"/>
      <c r="K148" s="67"/>
      <c r="L148" s="91"/>
      <c r="M148" s="145"/>
      <c r="N148" s="12"/>
      <c r="O148" s="12"/>
      <c r="P148" s="12"/>
      <c r="Q148" s="12"/>
      <c r="R148" s="12"/>
    </row>
    <row r="149" spans="1:18">
      <c r="C149" s="62"/>
      <c r="K149" s="67"/>
      <c r="L149" s="12"/>
      <c r="M149" s="12"/>
      <c r="N149" s="12"/>
      <c r="O149" s="12"/>
      <c r="P149" s="12"/>
      <c r="Q149" s="12"/>
      <c r="R149" s="12"/>
    </row>
    <row r="150" spans="1:18">
      <c r="C150" s="62"/>
      <c r="K150" s="67"/>
      <c r="L150" s="76"/>
      <c r="M150" s="12"/>
      <c r="N150" s="12"/>
      <c r="O150" s="12"/>
      <c r="P150" s="12"/>
      <c r="Q150" s="16"/>
      <c r="R150" s="12"/>
    </row>
    <row r="151" spans="1:18">
      <c r="C151" s="62"/>
      <c r="K151" s="67"/>
      <c r="L151" s="154"/>
      <c r="M151" s="12"/>
      <c r="N151" s="12"/>
      <c r="O151" s="12"/>
      <c r="P151" s="12"/>
      <c r="Q151" s="12"/>
      <c r="R151" s="12"/>
    </row>
    <row r="152" spans="1:18">
      <c r="C152" s="62"/>
      <c r="K152" s="67"/>
      <c r="L152" s="154"/>
      <c r="M152" s="12"/>
      <c r="N152" s="12"/>
      <c r="O152" s="12"/>
      <c r="P152" s="12"/>
      <c r="Q152" s="16"/>
      <c r="R152" s="12"/>
    </row>
    <row r="153" spans="1:18">
      <c r="C153" s="62"/>
      <c r="K153" s="67"/>
      <c r="L153" s="12"/>
      <c r="M153" s="12"/>
      <c r="N153" s="12"/>
      <c r="O153" s="12"/>
      <c r="P153" s="12"/>
      <c r="Q153" s="152"/>
      <c r="R153" s="12"/>
    </row>
    <row r="154" spans="1:18">
      <c r="C154" s="62"/>
      <c r="K154" s="67"/>
      <c r="L154" s="12"/>
      <c r="M154" s="12"/>
      <c r="N154" s="12"/>
      <c r="O154" s="12"/>
      <c r="P154" s="12"/>
      <c r="Q154" s="12"/>
      <c r="R154" s="16"/>
    </row>
    <row r="155" spans="1:18">
      <c r="C155" s="62"/>
      <c r="K155" s="67"/>
      <c r="L155" s="12"/>
      <c r="M155" s="12"/>
      <c r="N155" s="12"/>
      <c r="O155" s="12"/>
      <c r="P155" s="12"/>
      <c r="Q155" s="12"/>
      <c r="R155" s="12"/>
    </row>
    <row r="156" spans="1:18">
      <c r="C156" s="62"/>
      <c r="K156" s="62"/>
      <c r="L156" s="82"/>
      <c r="M156" s="82"/>
      <c r="N156" s="82"/>
      <c r="O156" s="82"/>
      <c r="P156" s="82"/>
      <c r="Q156" s="82"/>
      <c r="R156" s="82"/>
    </row>
    <row r="157" spans="1:18">
      <c r="C157" s="62"/>
      <c r="K157" s="62"/>
      <c r="L157" s="82"/>
      <c r="M157" s="82"/>
      <c r="N157" s="82"/>
      <c r="O157" s="82"/>
      <c r="P157" s="82"/>
      <c r="Q157" s="82"/>
      <c r="R157" s="82"/>
    </row>
    <row r="158" spans="1:18">
      <c r="C158" s="62"/>
      <c r="K158" s="62"/>
      <c r="L158" s="82"/>
      <c r="M158" s="82"/>
      <c r="N158" s="82"/>
      <c r="O158" s="82"/>
      <c r="P158" s="82"/>
      <c r="Q158" s="82"/>
      <c r="R158" s="82"/>
    </row>
    <row r="159" spans="1:18">
      <c r="C159" s="62"/>
    </row>
    <row r="160" spans="1:18">
      <c r="C160" s="62"/>
    </row>
    <row r="161" spans="3:3">
      <c r="C161" s="62"/>
    </row>
    <row r="162" spans="3:3">
      <c r="C162" s="62"/>
    </row>
    <row r="163" spans="3:3">
      <c r="C163" s="62"/>
    </row>
    <row r="164" spans="3:3">
      <c r="C164" s="62"/>
    </row>
    <row r="165" spans="3:3">
      <c r="C165" s="62"/>
    </row>
    <row r="166" spans="3:3">
      <c r="C166" s="62"/>
    </row>
    <row r="167" spans="3:3">
      <c r="C167" s="62"/>
    </row>
    <row r="168" spans="3:3">
      <c r="C168" s="62"/>
    </row>
    <row r="169" spans="3:3">
      <c r="C169" s="62"/>
    </row>
    <row r="170" spans="3:3">
      <c r="C170" s="62"/>
    </row>
    <row r="171" spans="3:3">
      <c r="C171" s="62"/>
    </row>
    <row r="172" spans="3:3">
      <c r="C172" s="62"/>
    </row>
    <row r="173" spans="3:3">
      <c r="C173" s="62"/>
    </row>
    <row r="174" spans="3:3">
      <c r="C174" s="62"/>
    </row>
    <row r="175" spans="3:3">
      <c r="C175" s="62"/>
    </row>
    <row r="176" spans="3:3">
      <c r="C176" s="62"/>
    </row>
    <row r="177" spans="3:3">
      <c r="C177" s="62"/>
    </row>
    <row r="178" spans="3:3">
      <c r="C178" s="62"/>
    </row>
    <row r="179" spans="3:3">
      <c r="C179" s="62"/>
    </row>
    <row r="180" spans="3:3">
      <c r="C180" s="62"/>
    </row>
    <row r="181" spans="3:3">
      <c r="C181" s="62"/>
    </row>
    <row r="182" spans="3:3">
      <c r="C182" s="62"/>
    </row>
    <row r="183" spans="3:3">
      <c r="C183" s="62"/>
    </row>
    <row r="184" spans="3:3">
      <c r="C184" s="62"/>
    </row>
    <row r="185" spans="3:3">
      <c r="C185" s="62"/>
    </row>
    <row r="186" spans="3:3">
      <c r="C186" s="62"/>
    </row>
    <row r="187" spans="3:3">
      <c r="C187" s="62"/>
    </row>
    <row r="188" spans="3:3">
      <c r="C188" s="62"/>
    </row>
    <row r="189" spans="3:3">
      <c r="C189" s="62"/>
    </row>
    <row r="190" spans="3:3">
      <c r="C190" s="62"/>
    </row>
    <row r="191" spans="3:3">
      <c r="C191" s="62"/>
    </row>
    <row r="192" spans="3:3">
      <c r="C192" s="62"/>
    </row>
    <row r="193" spans="3:3">
      <c r="C193" s="62"/>
    </row>
    <row r="194" spans="3:3">
      <c r="C194" s="62"/>
    </row>
    <row r="195" spans="3:3">
      <c r="C195" s="62"/>
    </row>
    <row r="196" spans="3:3">
      <c r="C196" s="62"/>
    </row>
    <row r="197" spans="3:3">
      <c r="C197" s="62"/>
    </row>
    <row r="198" spans="3:3">
      <c r="C198" s="62"/>
    </row>
    <row r="199" spans="3:3">
      <c r="C199" s="62"/>
    </row>
    <row r="200" spans="3:3">
      <c r="C200" s="62"/>
    </row>
    <row r="201" spans="3:3">
      <c r="C201" s="62"/>
    </row>
    <row r="202" spans="3:3">
      <c r="C202" s="62"/>
    </row>
    <row r="203" spans="3:3">
      <c r="C203" s="62"/>
    </row>
    <row r="204" spans="3:3">
      <c r="C204" s="62"/>
    </row>
    <row r="205" spans="3:3">
      <c r="C205" s="62"/>
    </row>
    <row r="206" spans="3:3">
      <c r="C206" s="62"/>
    </row>
    <row r="207" spans="3:3">
      <c r="C207" s="62"/>
    </row>
    <row r="208" spans="3:3">
      <c r="C208" s="62"/>
    </row>
    <row r="209" spans="3:3">
      <c r="C209" s="62"/>
    </row>
    <row r="210" spans="3:3">
      <c r="C210" s="62"/>
    </row>
    <row r="211" spans="3:3">
      <c r="C211" s="62"/>
    </row>
    <row r="212" spans="3:3">
      <c r="C212" s="62"/>
    </row>
    <row r="213" spans="3:3">
      <c r="C213" s="62"/>
    </row>
    <row r="214" spans="3:3">
      <c r="C214" s="62"/>
    </row>
    <row r="215" spans="3:3">
      <c r="C215" s="62"/>
    </row>
    <row r="216" spans="3:3">
      <c r="C216" s="62"/>
    </row>
    <row r="217" spans="3:3">
      <c r="C217" s="62"/>
    </row>
    <row r="218" spans="3:3">
      <c r="C218" s="62"/>
    </row>
    <row r="219" spans="3:3">
      <c r="C219" s="62"/>
    </row>
    <row r="220" spans="3:3">
      <c r="C220" s="62"/>
    </row>
    <row r="221" spans="3:3">
      <c r="C221" s="62"/>
    </row>
    <row r="222" spans="3:3">
      <c r="C222" s="62"/>
    </row>
    <row r="223" spans="3:3">
      <c r="C223" s="62"/>
    </row>
    <row r="224" spans="3:3">
      <c r="C224" s="62"/>
    </row>
    <row r="225" spans="3:3">
      <c r="C225" s="62"/>
    </row>
    <row r="226" spans="3:3">
      <c r="C226" s="62"/>
    </row>
    <row r="227" spans="3:3">
      <c r="C227" s="62"/>
    </row>
    <row r="228" spans="3:3">
      <c r="C228" s="62"/>
    </row>
    <row r="229" spans="3:3">
      <c r="C229" s="62"/>
    </row>
    <row r="230" spans="3:3">
      <c r="C230" s="62"/>
    </row>
    <row r="231" spans="3:3">
      <c r="C231" s="62"/>
    </row>
    <row r="232" spans="3:3">
      <c r="C232" s="62"/>
    </row>
    <row r="233" spans="3:3">
      <c r="C233" s="62"/>
    </row>
    <row r="234" spans="3:3">
      <c r="C234" s="62"/>
    </row>
    <row r="235" spans="3:3">
      <c r="C235" s="62"/>
    </row>
    <row r="236" spans="3:3">
      <c r="C236" s="62"/>
    </row>
    <row r="237" spans="3:3">
      <c r="C237" s="62"/>
    </row>
    <row r="238" spans="3:3">
      <c r="C238" s="62"/>
    </row>
    <row r="239" spans="3:3">
      <c r="C239" s="62"/>
    </row>
    <row r="240" spans="3:3">
      <c r="C240" s="62"/>
    </row>
    <row r="241" spans="3:3">
      <c r="C241" s="62"/>
    </row>
    <row r="242" spans="3:3">
      <c r="C242" s="62"/>
    </row>
    <row r="243" spans="3:3">
      <c r="C243" s="62"/>
    </row>
    <row r="244" spans="3:3">
      <c r="C244" s="62"/>
    </row>
    <row r="245" spans="3:3">
      <c r="C245" s="62"/>
    </row>
    <row r="246" spans="3:3">
      <c r="C246" s="62"/>
    </row>
    <row r="247" spans="3:3">
      <c r="C247" s="62"/>
    </row>
    <row r="248" spans="3:3">
      <c r="C248" s="62"/>
    </row>
    <row r="249" spans="3:3">
      <c r="C249" s="62"/>
    </row>
    <row r="250" spans="3:3">
      <c r="C250" s="62"/>
    </row>
    <row r="251" spans="3:3">
      <c r="C251" s="62"/>
    </row>
    <row r="252" spans="3:3">
      <c r="C252" s="62"/>
    </row>
    <row r="253" spans="3:3">
      <c r="C253" s="62"/>
    </row>
    <row r="254" spans="3:3">
      <c r="C254" s="62"/>
    </row>
    <row r="255" spans="3:3">
      <c r="C255" s="62"/>
    </row>
    <row r="256" spans="3:3">
      <c r="C256" s="62"/>
    </row>
    <row r="257" spans="3:3">
      <c r="C257" s="62"/>
    </row>
    <row r="258" spans="3:3">
      <c r="C258" s="62"/>
    </row>
    <row r="259" spans="3:3">
      <c r="C259" s="62"/>
    </row>
    <row r="260" spans="3:3">
      <c r="C260" s="62"/>
    </row>
    <row r="261" spans="3:3">
      <c r="C261" s="62"/>
    </row>
    <row r="262" spans="3:3">
      <c r="C262" s="62"/>
    </row>
    <row r="263" spans="3:3">
      <c r="C263" s="62"/>
    </row>
    <row r="264" spans="3:3">
      <c r="C264" s="62"/>
    </row>
    <row r="265" spans="3:3">
      <c r="C265" s="62"/>
    </row>
    <row r="266" spans="3:3">
      <c r="C266" s="62"/>
    </row>
    <row r="267" spans="3:3">
      <c r="C267" s="62"/>
    </row>
    <row r="268" spans="3:3">
      <c r="C268" s="62"/>
    </row>
  </sheetData>
  <customSheetViews>
    <customSheetView guid="{81801A75-92C7-4ED5-97DB-E3E6B3965D30}" topLeftCell="A7">
      <selection activeCell="C26" sqref="C26"/>
      <pageMargins left="0.7" right="0.7" top="0.75" bottom="0.75" header="0.3" footer="0.3"/>
      <pageSetup orientation="portrait" r:id="rId1"/>
    </customSheetView>
    <customSheetView guid="{8F78BEB5-8927-4030-9153-90C7FA4937A5}" topLeftCell="A7">
      <selection activeCell="G153" sqref="G153"/>
      <pageMargins left="0.7" right="0.7" top="0.75" bottom="0.75" header="0.3" footer="0.3"/>
      <pageSetup orientation="portrait" r:id="rId2"/>
    </customSheetView>
    <customSheetView guid="{F7690BCD-287A-473A-9EA1-298139938D77}" topLeftCell="A127">
      <selection activeCell="A124" sqref="A124"/>
      <pageMargins left="0.7" right="0.7" top="0.75" bottom="0.75" header="0.3" footer="0.3"/>
      <pageSetup orientation="portrait" r:id="rId3"/>
    </customSheetView>
    <customSheetView guid="{0C5E73BF-4F4A-42B1-AFFC-19145C7AC19A}" topLeftCell="B1">
      <selection activeCell="T13" sqref="T13"/>
      <pageMargins left="0.7" right="0.7" top="0.75" bottom="0.75" header="0.3" footer="0.3"/>
      <pageSetup scale="70" orientation="portrait" r:id="rId4"/>
    </customSheetView>
  </customSheetViews>
  <mergeCells count="24">
    <mergeCell ref="C18:R18"/>
    <mergeCell ref="C6:I6"/>
    <mergeCell ref="A67:A68"/>
    <mergeCell ref="A59:A60"/>
    <mergeCell ref="A49:A50"/>
    <mergeCell ref="A34:A35"/>
    <mergeCell ref="A26:A27"/>
    <mergeCell ref="J26:J27"/>
    <mergeCell ref="J34:J35"/>
    <mergeCell ref="J49:J50"/>
    <mergeCell ref="J59:J60"/>
    <mergeCell ref="J67:J68"/>
    <mergeCell ref="A132:A133"/>
    <mergeCell ref="A74:A75"/>
    <mergeCell ref="A86:A87"/>
    <mergeCell ref="A97:A98"/>
    <mergeCell ref="A116:A118"/>
    <mergeCell ref="A106:A107"/>
    <mergeCell ref="J132:J133"/>
    <mergeCell ref="J74:J75"/>
    <mergeCell ref="J86:J87"/>
    <mergeCell ref="J97:J98"/>
    <mergeCell ref="J106:J107"/>
    <mergeCell ref="J116:J118"/>
  </mergeCells>
  <pageMargins left="0.7" right="0.7" top="0.75" bottom="0.75" header="0.3" footer="0.3"/>
  <pageSetup scale="70" orientation="portrait" r:id="rId5"/>
</worksheet>
</file>

<file path=xl/worksheets/sheet13.xml><?xml version="1.0" encoding="utf-8"?>
<worksheet xmlns="http://schemas.openxmlformats.org/spreadsheetml/2006/main" xmlns:r="http://schemas.openxmlformats.org/officeDocument/2006/relationships">
  <sheetPr codeName="Sheet10">
    <tabColor rgb="FF963634"/>
  </sheetPr>
  <dimension ref="A2:U137"/>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7109375" style="82" customWidth="1"/>
    <col min="3" max="3" width="9.7109375" style="62" customWidth="1"/>
    <col min="4" max="9" width="14.7109375" style="82" customWidth="1"/>
    <col min="10" max="10" width="13.7109375" style="725" customWidth="1"/>
    <col min="11" max="18" width="12.7109375" style="82" customWidth="1"/>
    <col min="19" max="16384" width="9.140625" style="82"/>
  </cols>
  <sheetData>
    <row r="2" spans="2:21">
      <c r="B2" s="4" t="s">
        <v>16</v>
      </c>
      <c r="C2" s="19" t="s">
        <v>312</v>
      </c>
      <c r="D2" s="6"/>
      <c r="E2" s="6"/>
      <c r="F2" s="29"/>
      <c r="H2" s="6"/>
    </row>
    <row r="3" spans="2:21">
      <c r="B3" s="4" t="s">
        <v>17</v>
      </c>
      <c r="C3" s="19" t="s">
        <v>29</v>
      </c>
      <c r="D3" s="6"/>
      <c r="E3" s="6"/>
      <c r="F3" s="29"/>
      <c r="H3" s="6"/>
    </row>
    <row r="4" spans="2:21">
      <c r="B4" s="726" t="s">
        <v>1198</v>
      </c>
      <c r="C4" s="88" t="s">
        <v>28</v>
      </c>
      <c r="D4" s="5"/>
      <c r="E4" s="5"/>
      <c r="F4" s="3"/>
      <c r="H4" s="5"/>
    </row>
    <row r="5" spans="2:21">
      <c r="B5" s="4"/>
      <c r="C5" s="88"/>
      <c r="D5" s="5"/>
      <c r="E5" s="5"/>
      <c r="F5" s="3"/>
      <c r="H5" s="29"/>
      <c r="K5" s="5"/>
      <c r="L5" s="10"/>
      <c r="M5" s="46"/>
    </row>
    <row r="6" spans="2:21" ht="67.5" customHeight="1">
      <c r="B6" s="60" t="s">
        <v>46</v>
      </c>
      <c r="C6" s="1206" t="s">
        <v>386</v>
      </c>
      <c r="D6" s="1206"/>
      <c r="E6" s="1206"/>
      <c r="F6" s="1206"/>
      <c r="G6" s="1206"/>
      <c r="H6" s="1206"/>
      <c r="I6" s="1206"/>
      <c r="K6" s="182"/>
      <c r="L6" s="182"/>
      <c r="M6" s="182"/>
      <c r="N6" s="182"/>
      <c r="O6" s="182"/>
      <c r="P6" s="182"/>
      <c r="Q6" s="169"/>
    </row>
    <row r="7" spans="2:21" ht="13.5" customHeight="1">
      <c r="B7" s="4"/>
      <c r="C7" s="169"/>
      <c r="D7" s="169"/>
      <c r="E7" s="169"/>
      <c r="F7" s="169"/>
      <c r="G7" s="169"/>
      <c r="H7" s="169"/>
      <c r="I7" s="169"/>
      <c r="K7" s="169"/>
      <c r="L7" s="169"/>
      <c r="M7" s="169"/>
      <c r="N7" s="169"/>
      <c r="O7" s="169"/>
      <c r="P7" s="169"/>
      <c r="Q7" s="169"/>
    </row>
    <row r="8" spans="2:21" ht="27" customHeight="1">
      <c r="B8" s="49" t="s">
        <v>47</v>
      </c>
      <c r="C8" s="169"/>
      <c r="D8" s="169"/>
      <c r="E8" s="169"/>
      <c r="F8" s="169"/>
      <c r="G8" s="169"/>
      <c r="H8" s="169"/>
      <c r="I8" s="727"/>
      <c r="K8" s="731"/>
      <c r="L8" s="731"/>
      <c r="M8" s="725"/>
      <c r="N8" s="725"/>
      <c r="O8" s="728"/>
      <c r="P8" s="725"/>
      <c r="Q8" s="725"/>
      <c r="R8" s="725"/>
      <c r="S8" s="731"/>
      <c r="T8" s="725"/>
      <c r="U8" s="725"/>
    </row>
    <row r="9" spans="2:21" ht="13.5" customHeight="1">
      <c r="B9" s="49"/>
      <c r="C9" s="169"/>
      <c r="D9" s="169"/>
      <c r="E9" s="169"/>
      <c r="F9" s="169"/>
      <c r="G9" s="169"/>
      <c r="H9" s="169"/>
      <c r="I9" s="727"/>
      <c r="K9" s="731"/>
      <c r="L9" s="731"/>
      <c r="M9" s="725"/>
      <c r="N9" s="725"/>
      <c r="O9" s="728"/>
      <c r="P9" s="725"/>
      <c r="Q9" s="725"/>
      <c r="R9" s="725"/>
      <c r="S9" s="731"/>
      <c r="T9" s="725"/>
      <c r="U9" s="725"/>
    </row>
    <row r="10" spans="2:21" ht="13.5" customHeight="1">
      <c r="B10" s="49"/>
      <c r="C10" s="82"/>
      <c r="D10" s="136" t="s">
        <v>19</v>
      </c>
      <c r="E10" s="136" t="s">
        <v>323</v>
      </c>
      <c r="F10" s="137" t="s">
        <v>322</v>
      </c>
      <c r="G10" s="136" t="s">
        <v>321</v>
      </c>
      <c r="H10" s="194"/>
      <c r="I10" s="655"/>
      <c r="K10" s="655"/>
      <c r="L10" s="307"/>
      <c r="M10" s="307"/>
      <c r="N10" s="307"/>
      <c r="O10" s="655"/>
      <c r="P10" s="655"/>
      <c r="Q10" s="655"/>
      <c r="R10" s="655"/>
      <c r="S10" s="307"/>
      <c r="T10" s="307"/>
      <c r="U10" s="307"/>
    </row>
    <row r="11" spans="2:21" ht="13.5" customHeight="1">
      <c r="B11" s="49"/>
      <c r="C11" s="4" t="s">
        <v>25</v>
      </c>
      <c r="D11" s="9">
        <f>H81</f>
        <v>0</v>
      </c>
      <c r="E11" s="9">
        <f>SUM(H40)</f>
        <v>0</v>
      </c>
      <c r="F11" s="9">
        <f>SUM(H49,H67,H78)</f>
        <v>0</v>
      </c>
      <c r="G11" s="9">
        <v>0</v>
      </c>
      <c r="H11" s="194"/>
      <c r="I11" s="655"/>
      <c r="K11" s="610"/>
      <c r="L11" s="610"/>
      <c r="M11" s="610"/>
      <c r="N11" s="584"/>
      <c r="O11" s="655"/>
      <c r="P11" s="655"/>
      <c r="Q11" s="937"/>
      <c r="R11" s="610"/>
      <c r="S11" s="610"/>
      <c r="T11" s="610"/>
      <c r="U11" s="584"/>
    </row>
    <row r="12" spans="2:21" ht="13.5" customHeight="1">
      <c r="B12" s="49"/>
      <c r="C12" s="726" t="s">
        <v>1041</v>
      </c>
      <c r="D12" s="217">
        <f>Q81</f>
        <v>0</v>
      </c>
      <c r="E12" s="217">
        <f>SUM(Q40)</f>
        <v>0</v>
      </c>
      <c r="F12" s="217">
        <f>SUM(Q49,Q67,Q78)</f>
        <v>0</v>
      </c>
      <c r="G12" s="9">
        <v>0</v>
      </c>
      <c r="H12" s="194"/>
      <c r="I12" s="655"/>
      <c r="K12" s="610"/>
      <c r="L12" s="610"/>
      <c r="M12" s="610"/>
      <c r="N12" s="584"/>
      <c r="O12" s="655"/>
      <c r="P12" s="655"/>
      <c r="Q12" s="937"/>
      <c r="R12" s="610"/>
      <c r="S12" s="610"/>
      <c r="T12" s="610"/>
      <c r="U12" s="584"/>
    </row>
    <row r="13" spans="2:21" ht="13.5" customHeight="1" thickBot="1">
      <c r="B13" s="49"/>
      <c r="C13" s="10" t="s">
        <v>66</v>
      </c>
      <c r="D13" s="11">
        <f>D11-D12</f>
        <v>0</v>
      </c>
      <c r="E13" s="11">
        <f>E11-E12</f>
        <v>0</v>
      </c>
      <c r="F13" s="11">
        <f>F11-F12</f>
        <v>0</v>
      </c>
      <c r="G13" s="11">
        <f>G11-G12</f>
        <v>0</v>
      </c>
      <c r="H13" s="194"/>
      <c r="I13" s="655"/>
      <c r="K13" s="46"/>
      <c r="L13" s="46"/>
      <c r="M13" s="46"/>
      <c r="N13" s="46"/>
      <c r="O13" s="655"/>
      <c r="P13" s="655"/>
      <c r="Q13" s="103"/>
      <c r="R13" s="46"/>
      <c r="S13" s="46"/>
      <c r="T13" s="46"/>
      <c r="U13" s="46"/>
    </row>
    <row r="14" spans="2:21" ht="13.5" thickTop="1">
      <c r="F14" s="29"/>
      <c r="H14" s="29"/>
    </row>
    <row r="15" spans="2:21">
      <c r="E15" s="217"/>
      <c r="F15" s="29"/>
      <c r="H15" s="29"/>
    </row>
    <row r="16" spans="2:21">
      <c r="B16" s="32" t="s">
        <v>64</v>
      </c>
      <c r="C16" s="89"/>
      <c r="D16" s="32"/>
      <c r="E16" s="32"/>
      <c r="F16" s="32"/>
      <c r="G16" s="32"/>
      <c r="H16" s="32"/>
      <c r="I16" s="32"/>
      <c r="J16" s="32"/>
      <c r="K16" s="32"/>
      <c r="L16" s="32"/>
      <c r="M16" s="32"/>
      <c r="N16" s="32"/>
      <c r="O16" s="32"/>
      <c r="P16" s="32"/>
      <c r="Q16" s="32"/>
      <c r="R16" s="32"/>
    </row>
    <row r="17" spans="1:18">
      <c r="B17" s="4"/>
      <c r="C17" s="5"/>
      <c r="D17" s="5"/>
      <c r="E17" s="5"/>
      <c r="F17" s="3"/>
      <c r="G17" s="5"/>
      <c r="H17" s="3"/>
      <c r="I17" s="5"/>
    </row>
    <row r="18" spans="1:18">
      <c r="C18" s="1179"/>
      <c r="D18" s="1179"/>
      <c r="E18" s="1179"/>
      <c r="F18" s="1179"/>
      <c r="G18" s="1179"/>
      <c r="H18" s="1179"/>
      <c r="I18" s="1179"/>
      <c r="J18" s="1179"/>
      <c r="K18" s="1179"/>
      <c r="L18" s="1179"/>
      <c r="M18" s="1179"/>
      <c r="N18" s="1179"/>
      <c r="O18" s="1179"/>
      <c r="P18" s="1179"/>
      <c r="Q18" s="1179"/>
      <c r="R18" s="1179"/>
    </row>
    <row r="20" spans="1:18">
      <c r="B20" s="90" t="s">
        <v>18</v>
      </c>
      <c r="C20" s="33"/>
      <c r="D20" s="33"/>
      <c r="E20" s="34"/>
      <c r="F20" s="33"/>
      <c r="G20" s="34"/>
      <c r="H20" s="33"/>
      <c r="I20" s="35"/>
      <c r="K20" s="36" t="s">
        <v>1031</v>
      </c>
      <c r="L20" s="36"/>
      <c r="M20" s="36"/>
      <c r="N20" s="36"/>
      <c r="O20" s="36"/>
      <c r="P20" s="36"/>
      <c r="Q20" s="36"/>
      <c r="R20" s="36"/>
    </row>
    <row r="21" spans="1:18">
      <c r="B21" s="62"/>
      <c r="C21" s="82"/>
    </row>
    <row r="22" spans="1:18">
      <c r="B22" s="218" t="s">
        <v>560</v>
      </c>
      <c r="C22" s="220" t="s">
        <v>117</v>
      </c>
      <c r="D22" s="355"/>
      <c r="E22" s="355"/>
      <c r="F22" s="39"/>
      <c r="G22" s="39"/>
      <c r="K22" s="600" t="s">
        <v>560</v>
      </c>
      <c r="L22" s="606" t="s">
        <v>117</v>
      </c>
      <c r="M22" s="355"/>
      <c r="N22" s="355"/>
      <c r="O22" s="586"/>
      <c r="P22" s="586"/>
      <c r="Q22" s="581"/>
      <c r="R22" s="16"/>
    </row>
    <row r="23" spans="1:18" s="210" customFormat="1">
      <c r="A23" s="351"/>
      <c r="B23" s="223"/>
      <c r="C23" s="171"/>
      <c r="D23" s="74"/>
      <c r="E23" s="74"/>
      <c r="F23" s="238"/>
      <c r="G23" s="238"/>
      <c r="J23" s="725"/>
      <c r="K23" s="223"/>
      <c r="L23" s="613"/>
      <c r="M23" s="596"/>
      <c r="N23" s="596"/>
      <c r="O23" s="586"/>
      <c r="P23" s="586"/>
      <c r="Q23" s="581"/>
      <c r="R23" s="237"/>
    </row>
    <row r="24" spans="1:18" ht="12.75" customHeight="1">
      <c r="A24" s="1204" t="s">
        <v>798</v>
      </c>
      <c r="B24" s="308" t="s">
        <v>116</v>
      </c>
      <c r="C24" s="305" t="s">
        <v>533</v>
      </c>
      <c r="D24" s="39"/>
      <c r="E24" s="39"/>
      <c r="F24" s="39"/>
      <c r="G24" s="39"/>
      <c r="J24" s="1204" t="s">
        <v>798</v>
      </c>
      <c r="K24" s="592" t="s">
        <v>116</v>
      </c>
      <c r="L24" s="588" t="s">
        <v>533</v>
      </c>
      <c r="M24" s="586"/>
      <c r="N24" s="586"/>
      <c r="O24" s="586"/>
      <c r="P24" s="586"/>
      <c r="Q24" s="581"/>
      <c r="R24" s="12"/>
    </row>
    <row r="25" spans="1:18" s="210" customFormat="1" ht="12.75" customHeight="1">
      <c r="A25" s="1204"/>
      <c r="B25" s="70"/>
      <c r="C25" s="69">
        <f>Avg._Number_of_Pages_in_Space_Program</f>
        <v>0</v>
      </c>
      <c r="D25" s="311" t="str">
        <f>Avg._Number_of_Pages_in_Space_Program_N</f>
        <v xml:space="preserve">Avg. Number of Pages in Space Program </v>
      </c>
      <c r="E25" s="1"/>
      <c r="F25" s="1"/>
      <c r="G25" s="238"/>
      <c r="J25" s="1204"/>
      <c r="K25" s="592"/>
      <c r="L25" s="591">
        <f>'Expected Assumptions'!E20</f>
        <v>0</v>
      </c>
      <c r="M25" s="603" t="str">
        <f>Avg._Number_of_Pages_in_Space_Program_N</f>
        <v xml:space="preserve">Avg. Number of Pages in Space Program </v>
      </c>
      <c r="N25" s="1"/>
      <c r="O25" s="1"/>
      <c r="P25" s="586"/>
      <c r="Q25" s="581"/>
      <c r="R25" s="236"/>
    </row>
    <row r="26" spans="1:18" s="210" customFormat="1" ht="12.75" customHeight="1">
      <c r="A26" s="1204"/>
      <c r="B26" s="70"/>
      <c r="C26" s="69">
        <f>Avg._Number_of_Pages_in_Product_Program</f>
        <v>0</v>
      </c>
      <c r="D26" s="311" t="str">
        <f>Avg._Number_of_Pages_in_Product_Program_N</f>
        <v xml:space="preserve">Avg. Number of Pages in Product Program </v>
      </c>
      <c r="E26" s="1"/>
      <c r="F26" s="1"/>
      <c r="G26" s="238"/>
      <c r="J26" s="1204"/>
      <c r="K26" s="592"/>
      <c r="L26" s="591">
        <f>'Expected Assumptions'!E21</f>
        <v>0</v>
      </c>
      <c r="M26" s="603" t="str">
        <f>Avg._Number_of_Pages_in_Product_Program_N</f>
        <v xml:space="preserve">Avg. Number of Pages in Product Program </v>
      </c>
      <c r="N26" s="1"/>
      <c r="O26" s="1"/>
      <c r="P26" s="586"/>
      <c r="Q26" s="581"/>
      <c r="R26" s="236"/>
    </row>
    <row r="27" spans="1:18" s="210" customFormat="1" ht="12.75" customHeight="1">
      <c r="A27" s="351"/>
      <c r="B27" s="70"/>
      <c r="C27" s="69">
        <f>Avg._Number_of_Pages_in_Project_Definition</f>
        <v>0</v>
      </c>
      <c r="D27" s="311" t="str">
        <f>Avg._Number_of_Pages_in_Project_Definition_N</f>
        <v xml:space="preserve">Avg. Number of Pages in Project Definition </v>
      </c>
      <c r="E27" s="1"/>
      <c r="F27" s="1"/>
      <c r="G27" s="238"/>
      <c r="J27" s="725"/>
      <c r="K27" s="592"/>
      <c r="L27" s="591">
        <f>'Expected Assumptions'!E7</f>
        <v>0</v>
      </c>
      <c r="M27" s="603" t="str">
        <f>Avg._Number_of_Pages_in_Project_Definition_N</f>
        <v xml:space="preserve">Avg. Number of Pages in Project Definition </v>
      </c>
      <c r="N27" s="1"/>
      <c r="O27" s="1"/>
      <c r="P27" s="586"/>
      <c r="Q27" s="581"/>
      <c r="R27" s="236"/>
    </row>
    <row r="28" spans="1:18" s="210" customFormat="1" ht="12.75" customHeight="1">
      <c r="A28" s="351"/>
      <c r="B28" s="70"/>
      <c r="C28" s="346">
        <f>Avg._Number_of_Pages_in_Front_Matter</f>
        <v>0</v>
      </c>
      <c r="D28" s="411" t="str">
        <f>Avg._Number_of_Pages_in_Front_Matter_N</f>
        <v>Avg. Number of Pages in Front Matter</v>
      </c>
      <c r="E28" s="278"/>
      <c r="F28" s="278"/>
      <c r="G28" s="238"/>
      <c r="J28" s="725"/>
      <c r="K28" s="592"/>
      <c r="L28" s="1079">
        <f>'Expected Assumptions'!E8</f>
        <v>0</v>
      </c>
      <c r="M28" s="603" t="str">
        <f>Avg._Number_of_Pages_in_Front_Matter_N</f>
        <v>Avg. Number of Pages in Front Matter</v>
      </c>
      <c r="N28" s="278"/>
      <c r="O28" s="278"/>
      <c r="P28" s="586"/>
      <c r="Q28" s="581"/>
      <c r="R28" s="236"/>
    </row>
    <row r="29" spans="1:18" s="210" customFormat="1" ht="12.75" customHeight="1">
      <c r="A29" s="351"/>
      <c r="B29" s="70"/>
      <c r="C29" s="414">
        <f>'Current Assumptions'!B106</f>
        <v>0</v>
      </c>
      <c r="D29" s="411" t="s">
        <v>763</v>
      </c>
      <c r="E29" s="238"/>
      <c r="F29" s="238"/>
      <c r="G29" s="238"/>
      <c r="J29" s="725"/>
      <c r="K29" s="592"/>
      <c r="L29" s="634">
        <f>'Expected Assumptions'!E106</f>
        <v>0</v>
      </c>
      <c r="M29" s="603" t="s">
        <v>763</v>
      </c>
      <c r="N29" s="586"/>
      <c r="O29" s="586"/>
      <c r="P29" s="586"/>
      <c r="Q29" s="581"/>
      <c r="R29" s="236"/>
    </row>
    <row r="30" spans="1:18" ht="12.75" customHeight="1">
      <c r="B30" s="277"/>
      <c r="C30" s="510">
        <f>Avg._Per_Page_Copy_Cost</f>
        <v>0</v>
      </c>
      <c r="D30" s="39" t="str">
        <f>Avg._Per_Page_Copy_Cost_N</f>
        <v>Avg. Per Page Copy Cost ($ / page)</v>
      </c>
      <c r="E30" s="39"/>
      <c r="F30" s="39"/>
      <c r="G30" s="39"/>
      <c r="K30" s="277"/>
      <c r="L30" s="510">
        <f>'Expected Assumptions'!E64</f>
        <v>0</v>
      </c>
      <c r="M30" s="586" t="str">
        <f>Avg._Per_Page_Copy_Cost_N</f>
        <v>Avg. Per Page Copy Cost ($ / page)</v>
      </c>
      <c r="N30" s="586"/>
      <c r="O30" s="586"/>
      <c r="P30" s="586"/>
      <c r="Q30" s="581"/>
      <c r="R30" s="16"/>
    </row>
    <row r="31" spans="1:18" s="238" customFormat="1" ht="12.75" customHeight="1">
      <c r="A31" s="350"/>
      <c r="B31" s="277"/>
      <c r="C31" s="471">
        <f>'Current Assumptions'!B109</f>
        <v>0</v>
      </c>
      <c r="D31" s="603" t="s">
        <v>430</v>
      </c>
      <c r="J31" s="677"/>
      <c r="K31" s="277"/>
      <c r="L31" s="471">
        <f>'Expected Assumptions'!E109</f>
        <v>0</v>
      </c>
      <c r="M31" s="603" t="s">
        <v>430</v>
      </c>
      <c r="N31" s="586"/>
      <c r="O31" s="586"/>
      <c r="P31" s="586"/>
      <c r="Q31" s="586"/>
      <c r="R31" s="236"/>
    </row>
    <row r="32" spans="1:18" s="238" customFormat="1" ht="12.75" customHeight="1">
      <c r="A32" s="350"/>
      <c r="B32" s="277"/>
      <c r="C32" s="444">
        <f>'Current Assumptions'!B105</f>
        <v>0</v>
      </c>
      <c r="D32" s="411" t="s">
        <v>875</v>
      </c>
      <c r="J32" s="677"/>
      <c r="K32" s="277"/>
      <c r="L32" s="444">
        <f>'Expected Assumptions'!E105</f>
        <v>0</v>
      </c>
      <c r="M32" s="603" t="s">
        <v>875</v>
      </c>
      <c r="N32" s="586"/>
      <c r="O32" s="586"/>
      <c r="P32" s="586"/>
      <c r="Q32" s="586"/>
      <c r="R32" s="236"/>
    </row>
    <row r="33" spans="1:18">
      <c r="B33" s="265"/>
      <c r="C33" s="640">
        <f>'Current Assumptions'!B111</f>
        <v>0</v>
      </c>
      <c r="D33" s="411" t="s">
        <v>766</v>
      </c>
      <c r="I33" s="235"/>
      <c r="K33" s="265"/>
      <c r="L33" s="640">
        <f>'Expected Assumptions'!E111</f>
        <v>0</v>
      </c>
      <c r="M33" s="603" t="s">
        <v>766</v>
      </c>
      <c r="N33" s="581"/>
      <c r="O33" s="581"/>
      <c r="P33" s="581"/>
      <c r="Q33" s="581"/>
      <c r="R33" s="12"/>
    </row>
    <row r="34" spans="1:18">
      <c r="B34" s="248"/>
      <c r="C34" s="80"/>
      <c r="D34" s="80"/>
      <c r="K34" s="248"/>
      <c r="L34" s="603"/>
      <c r="M34" s="603"/>
      <c r="N34" s="581"/>
      <c r="O34" s="581"/>
      <c r="P34" s="581"/>
      <c r="Q34" s="581"/>
      <c r="R34" s="12"/>
    </row>
    <row r="35" spans="1:18">
      <c r="B35" s="248"/>
      <c r="C35" s="513">
        <f>Owners_Rep._Administrative_Rate</f>
        <v>0</v>
      </c>
      <c r="D35" s="410" t="str">
        <f>Owners_Rep._Administrative_Rate_N</f>
        <v>Owners Rep. Administrative Rate ($ / hour)</v>
      </c>
      <c r="G35" s="477">
        <f>C35*C29*C33</f>
        <v>0</v>
      </c>
      <c r="H35" s="476"/>
      <c r="K35" s="248"/>
      <c r="L35" s="513">
        <f>'Expected Assumptions'!E51</f>
        <v>0</v>
      </c>
      <c r="M35" s="596" t="str">
        <f>Owners_Rep._Administrative_Rate_N</f>
        <v>Owners Rep. Administrative Rate ($ / hour)</v>
      </c>
      <c r="N35" s="581"/>
      <c r="O35" s="581"/>
      <c r="P35" s="636">
        <f>L35*L29*L33</f>
        <v>0</v>
      </c>
      <c r="Q35" s="476"/>
      <c r="R35" s="12"/>
    </row>
    <row r="36" spans="1:18">
      <c r="B36" s="248"/>
      <c r="C36" s="82"/>
      <c r="G36" s="476"/>
      <c r="H36" s="476"/>
      <c r="K36" s="248"/>
      <c r="L36" s="581"/>
      <c r="M36" s="581"/>
      <c r="N36" s="581"/>
      <c r="O36" s="581"/>
      <c r="P36" s="476"/>
      <c r="Q36" s="476"/>
      <c r="R36" s="12"/>
    </row>
    <row r="37" spans="1:18">
      <c r="B37" s="248"/>
      <c r="C37" s="82"/>
      <c r="D37" s="82" t="s">
        <v>317</v>
      </c>
      <c r="G37" s="477">
        <f>(C30*SUM(C25:C28))*C29*C32</f>
        <v>0</v>
      </c>
      <c r="H37" s="476"/>
      <c r="K37" s="248"/>
      <c r="L37" s="581"/>
      <c r="M37" s="581" t="s">
        <v>317</v>
      </c>
      <c r="N37" s="581"/>
      <c r="O37" s="581"/>
      <c r="P37" s="636">
        <f>(L30*SUM(L25:L28))*L29*L32</f>
        <v>0</v>
      </c>
      <c r="Q37" s="476"/>
      <c r="R37" s="12"/>
    </row>
    <row r="38" spans="1:18">
      <c r="B38" s="248"/>
      <c r="C38" s="82"/>
      <c r="D38" s="82" t="s">
        <v>318</v>
      </c>
      <c r="G38" s="495">
        <f>C29*C31</f>
        <v>0</v>
      </c>
      <c r="H38" s="476"/>
      <c r="K38" s="248"/>
      <c r="L38" s="581"/>
      <c r="M38" s="581" t="s">
        <v>318</v>
      </c>
      <c r="N38" s="581"/>
      <c r="O38" s="581"/>
      <c r="P38" s="495">
        <f>L29*L31</f>
        <v>0</v>
      </c>
      <c r="Q38" s="476"/>
      <c r="R38" s="12"/>
    </row>
    <row r="39" spans="1:18" ht="15" customHeight="1">
      <c r="B39" s="248"/>
      <c r="C39" s="82"/>
      <c r="G39" s="476"/>
      <c r="H39" s="476"/>
      <c r="K39" s="248"/>
      <c r="L39" s="581"/>
      <c r="M39" s="581"/>
      <c r="N39" s="581"/>
      <c r="O39" s="581"/>
      <c r="P39" s="476"/>
      <c r="Q39" s="476"/>
      <c r="R39" s="12"/>
    </row>
    <row r="40" spans="1:18" ht="13.5" thickBot="1">
      <c r="B40" s="248"/>
      <c r="C40" s="82"/>
      <c r="D40" s="44" t="s">
        <v>20</v>
      </c>
      <c r="G40" s="476"/>
      <c r="H40" s="474">
        <f>SUM(G35:G38)</f>
        <v>0</v>
      </c>
      <c r="K40" s="248"/>
      <c r="L40" s="581"/>
      <c r="M40" s="589" t="s">
        <v>20</v>
      </c>
      <c r="N40" s="581"/>
      <c r="O40" s="581"/>
      <c r="P40" s="476"/>
      <c r="Q40" s="474">
        <f>SUM(P35:P38)</f>
        <v>0</v>
      </c>
      <c r="R40" s="12"/>
    </row>
    <row r="41" spans="1:18" s="210" customFormat="1">
      <c r="A41" s="351"/>
      <c r="B41" s="248"/>
      <c r="D41" s="44"/>
      <c r="G41" s="476"/>
      <c r="H41" s="494"/>
      <c r="J41" s="725"/>
      <c r="K41" s="248"/>
      <c r="L41" s="581"/>
      <c r="M41" s="589"/>
      <c r="N41" s="581"/>
      <c r="O41" s="581"/>
      <c r="P41" s="476"/>
      <c r="Q41" s="494"/>
      <c r="R41" s="236"/>
    </row>
    <row r="42" spans="1:18">
      <c r="B42" s="218" t="s">
        <v>122</v>
      </c>
      <c r="C42" s="93" t="s">
        <v>124</v>
      </c>
      <c r="G42" s="476"/>
      <c r="H42" s="476"/>
      <c r="K42" s="600" t="s">
        <v>122</v>
      </c>
      <c r="L42" s="606" t="s">
        <v>124</v>
      </c>
      <c r="M42" s="581"/>
      <c r="N42" s="581"/>
      <c r="O42" s="581"/>
      <c r="P42" s="476"/>
      <c r="Q42" s="476"/>
      <c r="R42" s="12"/>
    </row>
    <row r="43" spans="1:18">
      <c r="B43" s="62"/>
      <c r="C43" s="82"/>
      <c r="G43" s="476"/>
      <c r="H43" s="476"/>
      <c r="K43" s="62"/>
      <c r="L43" s="581"/>
      <c r="M43" s="581"/>
      <c r="N43" s="581"/>
      <c r="O43" s="581"/>
      <c r="P43" s="476"/>
      <c r="Q43" s="476"/>
      <c r="R43" s="16"/>
    </row>
    <row r="44" spans="1:18">
      <c r="A44" s="1204" t="s">
        <v>797</v>
      </c>
      <c r="B44" s="308" t="s">
        <v>123</v>
      </c>
      <c r="C44" s="372" t="s">
        <v>634</v>
      </c>
      <c r="G44" s="476"/>
      <c r="H44" s="476"/>
      <c r="J44" s="1204" t="s">
        <v>797</v>
      </c>
      <c r="K44" s="592" t="s">
        <v>123</v>
      </c>
      <c r="L44" s="589" t="s">
        <v>634</v>
      </c>
      <c r="M44" s="581"/>
      <c r="N44" s="581"/>
      <c r="O44" s="581"/>
      <c r="P44" s="476"/>
      <c r="Q44" s="476"/>
      <c r="R44" s="12"/>
    </row>
    <row r="45" spans="1:18">
      <c r="A45" s="1204"/>
      <c r="B45" s="62"/>
      <c r="C45" s="621">
        <f>Avg._Time_to_Log_Transmittals</f>
        <v>0</v>
      </c>
      <c r="D45" s="656" t="str">
        <f>Avg._Time_to_Log_Transmittals_N</f>
        <v>Time to Log (hours / transmittal)</v>
      </c>
      <c r="E45" s="210"/>
      <c r="G45" s="476"/>
      <c r="H45" s="476"/>
      <c r="J45" s="1204"/>
      <c r="K45" s="62"/>
      <c r="L45" s="621">
        <f>'Expected Assumptions'!E13</f>
        <v>0</v>
      </c>
      <c r="M45" s="603" t="str">
        <f>Avg._Time_to_Log_Transmittals_N</f>
        <v>Time to Log (hours / transmittal)</v>
      </c>
      <c r="N45" s="581"/>
      <c r="O45" s="581"/>
      <c r="P45" s="476"/>
      <c r="Q45" s="476"/>
      <c r="R45" s="12"/>
    </row>
    <row r="46" spans="1:18">
      <c r="B46" s="62"/>
      <c r="C46" s="82"/>
      <c r="G46" s="476"/>
      <c r="H46" s="476"/>
      <c r="K46" s="62"/>
      <c r="L46" s="581"/>
      <c r="M46" s="581"/>
      <c r="N46" s="581"/>
      <c r="O46" s="581"/>
      <c r="P46" s="476"/>
      <c r="Q46" s="476"/>
      <c r="R46" s="12"/>
    </row>
    <row r="47" spans="1:18">
      <c r="B47" s="62"/>
      <c r="C47" s="510">
        <f>Drafter_Rate</f>
        <v>0</v>
      </c>
      <c r="D47" s="338" t="str">
        <f>Drafter_Rate_N</f>
        <v>Architect Drafter Rate ($ / hour)</v>
      </c>
      <c r="G47" s="495">
        <f>C45*C47</f>
        <v>0</v>
      </c>
      <c r="H47" s="476"/>
      <c r="K47" s="62"/>
      <c r="L47" s="667">
        <f>'Expected Assumptions'!E56</f>
        <v>0</v>
      </c>
      <c r="M47" s="416" t="str">
        <f>Drafter_Rate_N</f>
        <v>Architect Drafter Rate ($ / hour)</v>
      </c>
      <c r="N47" s="581"/>
      <c r="O47" s="581"/>
      <c r="P47" s="495">
        <f>L45*L47</f>
        <v>0</v>
      </c>
      <c r="Q47" s="476"/>
      <c r="R47" s="12"/>
    </row>
    <row r="48" spans="1:18" ht="15" customHeight="1">
      <c r="B48" s="62"/>
      <c r="C48" s="82"/>
      <c r="G48" s="476"/>
      <c r="H48" s="476"/>
      <c r="K48" s="62"/>
      <c r="L48" s="581"/>
      <c r="M48" s="581"/>
      <c r="N48" s="581"/>
      <c r="O48" s="581"/>
      <c r="P48" s="476"/>
      <c r="Q48" s="476"/>
      <c r="R48" s="12"/>
    </row>
    <row r="49" spans="1:18" ht="13.5" thickBot="1">
      <c r="B49" s="62"/>
      <c r="C49" s="82"/>
      <c r="D49" s="44" t="s">
        <v>20</v>
      </c>
      <c r="G49" s="476"/>
      <c r="H49" s="474">
        <f>SUM(G47:G47)</f>
        <v>0</v>
      </c>
      <c r="K49" s="62"/>
      <c r="L49" s="581"/>
      <c r="M49" s="589" t="s">
        <v>20</v>
      </c>
      <c r="N49" s="581"/>
      <c r="O49" s="581"/>
      <c r="P49" s="476"/>
      <c r="Q49" s="474">
        <f>SUM(P47:P47)</f>
        <v>0</v>
      </c>
      <c r="R49" s="12"/>
    </row>
    <row r="50" spans="1:18" s="210" customFormat="1">
      <c r="A50" s="351"/>
      <c r="B50" s="62"/>
      <c r="D50" s="44"/>
      <c r="G50" s="476"/>
      <c r="H50" s="494"/>
      <c r="J50" s="725"/>
      <c r="K50" s="62"/>
      <c r="L50" s="581"/>
      <c r="M50" s="589"/>
      <c r="N50" s="581"/>
      <c r="O50" s="581"/>
      <c r="P50" s="476"/>
      <c r="Q50" s="494"/>
      <c r="R50" s="236"/>
    </row>
    <row r="51" spans="1:18">
      <c r="B51" s="375" t="s">
        <v>125</v>
      </c>
      <c r="C51" s="368" t="s">
        <v>608</v>
      </c>
      <c r="G51" s="501"/>
      <c r="H51" s="501"/>
      <c r="K51" s="600" t="s">
        <v>125</v>
      </c>
      <c r="L51" s="368" t="s">
        <v>608</v>
      </c>
      <c r="M51" s="581"/>
      <c r="N51" s="581"/>
      <c r="O51" s="581"/>
      <c r="P51" s="501"/>
      <c r="Q51" s="501"/>
      <c r="R51" s="12"/>
    </row>
    <row r="52" spans="1:18" ht="15" customHeight="1">
      <c r="B52" s="62"/>
      <c r="C52" s="82"/>
      <c r="G52" s="476"/>
      <c r="H52" s="476"/>
      <c r="K52" s="62"/>
      <c r="L52" s="581"/>
      <c r="M52" s="581"/>
      <c r="N52" s="581"/>
      <c r="O52" s="581"/>
      <c r="P52" s="476"/>
      <c r="Q52" s="476"/>
      <c r="R52" s="12"/>
    </row>
    <row r="53" spans="1:18" s="210" customFormat="1">
      <c r="A53" s="351"/>
      <c r="B53" s="375" t="s">
        <v>126</v>
      </c>
      <c r="C53" s="220" t="s">
        <v>433</v>
      </c>
      <c r="D53" s="254"/>
      <c r="E53" s="254"/>
      <c r="F53" s="254"/>
      <c r="G53" s="502"/>
      <c r="H53" s="502"/>
      <c r="J53" s="725"/>
      <c r="K53" s="600" t="s">
        <v>126</v>
      </c>
      <c r="L53" s="606" t="s">
        <v>433</v>
      </c>
      <c r="M53" s="254"/>
      <c r="N53" s="254"/>
      <c r="O53" s="254"/>
      <c r="P53" s="502"/>
      <c r="Q53" s="502"/>
      <c r="R53" s="236"/>
    </row>
    <row r="54" spans="1:18" s="210" customFormat="1">
      <c r="A54" s="351"/>
      <c r="B54" s="274"/>
      <c r="C54" s="254"/>
      <c r="D54" s="254"/>
      <c r="E54" s="254"/>
      <c r="F54" s="254"/>
      <c r="G54" s="502"/>
      <c r="H54" s="502"/>
      <c r="J54" s="725"/>
      <c r="K54" s="274"/>
      <c r="L54" s="254"/>
      <c r="M54" s="254"/>
      <c r="N54" s="254"/>
      <c r="O54" s="254"/>
      <c r="P54" s="502"/>
      <c r="Q54" s="502"/>
      <c r="R54" s="236"/>
    </row>
    <row r="55" spans="1:18" s="210" customFormat="1">
      <c r="A55" s="1204" t="s">
        <v>796</v>
      </c>
      <c r="B55" s="374" t="s">
        <v>127</v>
      </c>
      <c r="C55" s="306" t="s">
        <v>530</v>
      </c>
      <c r="D55" s="254"/>
      <c r="E55" s="254"/>
      <c r="F55" s="254"/>
      <c r="G55" s="502"/>
      <c r="H55" s="502"/>
      <c r="J55" s="1204" t="s">
        <v>796</v>
      </c>
      <c r="K55" s="592" t="s">
        <v>127</v>
      </c>
      <c r="L55" s="589" t="s">
        <v>530</v>
      </c>
      <c r="M55" s="254"/>
      <c r="N55" s="254"/>
      <c r="O55" s="254"/>
      <c r="P55" s="502"/>
      <c r="Q55" s="502"/>
      <c r="R55" s="236"/>
    </row>
    <row r="56" spans="1:18" s="210" customFormat="1">
      <c r="A56" s="1204"/>
      <c r="B56" s="274"/>
      <c r="C56" s="433">
        <f>'Current Assumptions'!B103</f>
        <v>0</v>
      </c>
      <c r="D56" s="311" t="s">
        <v>441</v>
      </c>
      <c r="E56" s="254"/>
      <c r="F56" s="254"/>
      <c r="G56" s="502"/>
      <c r="H56" s="502"/>
      <c r="J56" s="1204"/>
      <c r="K56" s="274"/>
      <c r="L56" s="641">
        <f xml:space="preserve"> 'Expected Assumptions'!E103</f>
        <v>0</v>
      </c>
      <c r="M56" s="603" t="s">
        <v>441</v>
      </c>
      <c r="N56" s="254"/>
      <c r="O56" s="254"/>
      <c r="P56" s="502"/>
      <c r="Q56" s="502"/>
      <c r="R56" s="236"/>
    </row>
    <row r="57" spans="1:18" s="210" customFormat="1">
      <c r="A57" s="351"/>
      <c r="B57" s="274"/>
      <c r="C57" s="433">
        <f>'Current Assumptions'!B104</f>
        <v>0</v>
      </c>
      <c r="D57" s="311" t="s">
        <v>440</v>
      </c>
      <c r="E57" s="254"/>
      <c r="F57" s="254"/>
      <c r="G57" s="502"/>
      <c r="H57" s="502"/>
      <c r="J57" s="725"/>
      <c r="K57" s="274"/>
      <c r="L57" s="641">
        <f xml:space="preserve"> 'Expected Assumptions'!E104</f>
        <v>0</v>
      </c>
      <c r="M57" s="603" t="s">
        <v>440</v>
      </c>
      <c r="N57" s="254"/>
      <c r="O57" s="254"/>
      <c r="P57" s="502"/>
      <c r="Q57" s="502"/>
      <c r="R57" s="236"/>
    </row>
    <row r="58" spans="1:18" s="210" customFormat="1">
      <c r="A58" s="351"/>
      <c r="B58" s="274"/>
      <c r="C58" s="513">
        <f>Avg._Per_Page_Copy_Cost</f>
        <v>0</v>
      </c>
      <c r="D58" s="74" t="str">
        <f>Avg._Per_Page_Copy_Cost_N</f>
        <v>Avg. Per Page Copy Cost ($ / page)</v>
      </c>
      <c r="E58" s="254"/>
      <c r="F58" s="254"/>
      <c r="G58" s="502"/>
      <c r="H58" s="502"/>
      <c r="J58" s="725"/>
      <c r="K58" s="274"/>
      <c r="L58" s="513">
        <f>'Expected Assumptions'!E64</f>
        <v>0</v>
      </c>
      <c r="M58" s="596" t="str">
        <f>Avg._Per_Page_Copy_Cost_N</f>
        <v>Avg. Per Page Copy Cost ($ / page)</v>
      </c>
      <c r="N58" s="254"/>
      <c r="O58" s="254"/>
      <c r="P58" s="502"/>
      <c r="Q58" s="502"/>
      <c r="R58" s="236"/>
    </row>
    <row r="59" spans="1:18" s="210" customFormat="1">
      <c r="A59" s="351"/>
      <c r="B59" s="274"/>
      <c r="C59" s="515">
        <f>Avg._Per_Sheet_Copy_Cost</f>
        <v>0</v>
      </c>
      <c r="D59" s="74" t="str">
        <f>Avg._Per_Sheet_Copy_Cost_N</f>
        <v>Avg. Per Sheet Copy Cost ($ / sheet)</v>
      </c>
      <c r="E59" s="254"/>
      <c r="F59" s="254"/>
      <c r="G59" s="502"/>
      <c r="H59" s="502"/>
      <c r="J59" s="725"/>
      <c r="K59" s="274"/>
      <c r="L59" s="515">
        <f>'Expected Assumptions'!E65</f>
        <v>0</v>
      </c>
      <c r="M59" s="596" t="str">
        <f>Avg._Per_Sheet_Copy_Cost_N</f>
        <v>Avg. Per Sheet Copy Cost ($ / sheet)</v>
      </c>
      <c r="N59" s="254"/>
      <c r="O59" s="254"/>
      <c r="P59" s="502"/>
      <c r="Q59" s="502"/>
      <c r="R59" s="236"/>
    </row>
    <row r="60" spans="1:18" s="210" customFormat="1">
      <c r="A60" s="351"/>
      <c r="B60" s="274"/>
      <c r="C60" s="445">
        <f>Avg._Submittal_Sets_Reqd._PreDesign</f>
        <v>0</v>
      </c>
      <c r="D60" s="311" t="str">
        <f>Avg._Pre.Design_Submittal_Sets_Reqd._PreDesign_N</f>
        <v>Avg. Number of Pre-Design Submittal Sets Reqd. (sets / submittal)</v>
      </c>
      <c r="E60" s="254"/>
      <c r="F60" s="254"/>
      <c r="G60" s="502"/>
      <c r="H60" s="502"/>
      <c r="J60" s="725"/>
      <c r="K60" s="274"/>
      <c r="L60" s="445">
        <f>'Expected Assumptions'!E17</f>
        <v>0</v>
      </c>
      <c r="M60" s="603" t="str">
        <f>Avg._Pre.Design_Submittal_Sets_Reqd._PreDesign_N</f>
        <v>Avg. Number of Pre-Design Submittal Sets Reqd. (sets / submittal)</v>
      </c>
      <c r="N60" s="254"/>
      <c r="O60" s="254"/>
      <c r="P60" s="502"/>
      <c r="Q60" s="502"/>
      <c r="R60" s="236"/>
    </row>
    <row r="61" spans="1:18" s="210" customFormat="1">
      <c r="A61" s="351"/>
      <c r="B61" s="274"/>
      <c r="C61" s="1069">
        <f>'Current Assumptions'!B108</f>
        <v>0</v>
      </c>
      <c r="D61" s="411" t="s">
        <v>672</v>
      </c>
      <c r="E61" s="259"/>
      <c r="F61" s="259"/>
      <c r="G61" s="503"/>
      <c r="H61" s="502"/>
      <c r="J61" s="725"/>
      <c r="K61" s="274"/>
      <c r="L61" s="1032">
        <f>'Expected Assumptions'!E108</f>
        <v>0</v>
      </c>
      <c r="M61" s="603" t="s">
        <v>672</v>
      </c>
      <c r="N61" s="620"/>
      <c r="O61" s="620"/>
      <c r="P61" s="503"/>
      <c r="Q61" s="502"/>
      <c r="R61" s="236"/>
    </row>
    <row r="62" spans="1:18" s="210" customFormat="1">
      <c r="A62" s="351"/>
      <c r="B62" s="274"/>
      <c r="C62" s="317"/>
      <c r="D62" s="256"/>
      <c r="E62" s="256"/>
      <c r="F62" s="256"/>
      <c r="G62" s="502"/>
      <c r="H62" s="502"/>
      <c r="J62" s="725"/>
      <c r="K62" s="274"/>
      <c r="L62" s="613"/>
      <c r="M62" s="322"/>
      <c r="N62" s="322"/>
      <c r="O62" s="322"/>
      <c r="P62" s="502"/>
      <c r="Q62" s="502"/>
      <c r="R62" s="236"/>
    </row>
    <row r="63" spans="1:18" s="210" customFormat="1">
      <c r="A63" s="351"/>
      <c r="B63" s="274"/>
      <c r="C63" s="513">
        <f>Drafter_Rate</f>
        <v>0</v>
      </c>
      <c r="D63" s="596" t="str">
        <f>Drafter_Rate_N</f>
        <v>Architect Drafter Rate ($ / hour)</v>
      </c>
      <c r="E63" s="255"/>
      <c r="F63" s="255"/>
      <c r="G63" s="504">
        <f>C61*C60*C63</f>
        <v>0</v>
      </c>
      <c r="H63" s="505"/>
      <c r="J63" s="725"/>
      <c r="K63" s="274"/>
      <c r="L63" s="513">
        <f>'Expected Assumptions'!E56</f>
        <v>0</v>
      </c>
      <c r="M63" s="596" t="str">
        <f>Drafter_Rate_N</f>
        <v>Architect Drafter Rate ($ / hour)</v>
      </c>
      <c r="N63" s="618"/>
      <c r="O63" s="618"/>
      <c r="P63" s="504">
        <f>L61*L60*L63</f>
        <v>0</v>
      </c>
      <c r="Q63" s="505"/>
      <c r="R63" s="236"/>
    </row>
    <row r="64" spans="1:18" s="210" customFormat="1">
      <c r="A64" s="351"/>
      <c r="B64" s="274"/>
      <c r="C64" s="275"/>
      <c r="D64" s="74"/>
      <c r="E64" s="272"/>
      <c r="F64" s="255"/>
      <c r="G64" s="506"/>
      <c r="H64" s="505"/>
      <c r="J64" s="725"/>
      <c r="K64" s="274"/>
      <c r="L64" s="275"/>
      <c r="M64" s="596"/>
      <c r="N64" s="272"/>
      <c r="O64" s="618"/>
      <c r="P64" s="506"/>
      <c r="Q64" s="505"/>
      <c r="R64" s="236"/>
    </row>
    <row r="65" spans="1:18" s="210" customFormat="1">
      <c r="A65" s="351"/>
      <c r="B65" s="274"/>
      <c r="C65" s="258"/>
      <c r="D65" s="74" t="s">
        <v>88</v>
      </c>
      <c r="E65" s="255"/>
      <c r="F65" s="255"/>
      <c r="G65" s="507">
        <f>((C56*C58)+(C57*C59))*C60</f>
        <v>0</v>
      </c>
      <c r="H65" s="505"/>
      <c r="J65" s="725"/>
      <c r="K65" s="274"/>
      <c r="L65" s="619"/>
      <c r="M65" s="596" t="s">
        <v>88</v>
      </c>
      <c r="N65" s="618"/>
      <c r="O65" s="618"/>
      <c r="P65" s="507">
        <f>((L56*L58)+(L57*L59))*L60</f>
        <v>0</v>
      </c>
      <c r="Q65" s="505"/>
      <c r="R65" s="236"/>
    </row>
    <row r="66" spans="1:18" s="210" customFormat="1">
      <c r="A66" s="351"/>
      <c r="B66" s="274"/>
      <c r="C66" s="254"/>
      <c r="D66" s="318"/>
      <c r="E66" s="256"/>
      <c r="F66" s="256"/>
      <c r="G66" s="505"/>
      <c r="H66" s="505"/>
      <c r="J66" s="725"/>
      <c r="K66" s="274"/>
      <c r="L66" s="254"/>
      <c r="M66" s="614"/>
      <c r="N66" s="322"/>
      <c r="O66" s="322"/>
      <c r="P66" s="505"/>
      <c r="Q66" s="505"/>
      <c r="R66" s="236"/>
    </row>
    <row r="67" spans="1:18" s="210" customFormat="1" ht="13.5" thickBot="1">
      <c r="A67" s="351"/>
      <c r="B67" s="274"/>
      <c r="C67" s="254"/>
      <c r="D67" s="224" t="s">
        <v>20</v>
      </c>
      <c r="E67" s="256"/>
      <c r="F67" s="256"/>
      <c r="G67" s="505"/>
      <c r="H67" s="508">
        <f>SUM(G63:G65)</f>
        <v>0</v>
      </c>
      <c r="J67" s="725"/>
      <c r="K67" s="274"/>
      <c r="L67" s="254"/>
      <c r="M67" s="609" t="s">
        <v>20</v>
      </c>
      <c r="N67" s="322"/>
      <c r="O67" s="322"/>
      <c r="P67" s="505"/>
      <c r="Q67" s="508">
        <f>SUM(P63:P65)</f>
        <v>0</v>
      </c>
      <c r="R67" s="236"/>
    </row>
    <row r="68" spans="1:18" s="210" customFormat="1">
      <c r="A68" s="351"/>
      <c r="B68" s="218"/>
      <c r="C68" s="256"/>
      <c r="G68" s="476"/>
      <c r="H68" s="476"/>
      <c r="J68" s="725"/>
      <c r="K68" s="600"/>
      <c r="L68" s="322"/>
      <c r="M68" s="581"/>
      <c r="N68" s="581"/>
      <c r="O68" s="581"/>
      <c r="P68" s="476"/>
      <c r="Q68" s="476"/>
      <c r="R68" s="236"/>
    </row>
    <row r="69" spans="1:18" s="238" customFormat="1">
      <c r="A69" s="1204" t="s">
        <v>797</v>
      </c>
      <c r="B69" s="374" t="s">
        <v>128</v>
      </c>
      <c r="C69" s="306" t="s">
        <v>417</v>
      </c>
      <c r="G69" s="41"/>
      <c r="H69" s="41"/>
      <c r="I69" s="253"/>
      <c r="J69" s="1204" t="s">
        <v>797</v>
      </c>
      <c r="K69" s="592" t="s">
        <v>128</v>
      </c>
      <c r="L69" s="589" t="s">
        <v>417</v>
      </c>
      <c r="M69" s="586"/>
      <c r="N69" s="586"/>
      <c r="O69" s="586"/>
      <c r="P69" s="41"/>
      <c r="Q69" s="41"/>
      <c r="R69" s="236"/>
    </row>
    <row r="70" spans="1:18">
      <c r="A70" s="1204"/>
      <c r="B70" s="62"/>
      <c r="C70" s="333">
        <f>'Current Assumptions'!B107</f>
        <v>0</v>
      </c>
      <c r="D70" s="411" t="s">
        <v>763</v>
      </c>
      <c r="E70" s="210"/>
      <c r="F70" s="210"/>
      <c r="G70" s="476"/>
      <c r="H70" s="476"/>
      <c r="J70" s="1204"/>
      <c r="K70" s="62"/>
      <c r="L70" s="634">
        <f>'Expected Assumptions'!E107</f>
        <v>0</v>
      </c>
      <c r="M70" s="603" t="s">
        <v>763</v>
      </c>
      <c r="N70" s="581"/>
      <c r="O70" s="581"/>
      <c r="P70" s="476"/>
      <c r="Q70" s="476"/>
      <c r="R70" s="12"/>
    </row>
    <row r="71" spans="1:18" s="238" customFormat="1">
      <c r="A71" s="350"/>
      <c r="B71" s="248"/>
      <c r="C71" s="471">
        <f>'Current Assumptions'!B110</f>
        <v>0</v>
      </c>
      <c r="D71" s="603" t="s">
        <v>430</v>
      </c>
      <c r="E71" s="210"/>
      <c r="F71" s="210"/>
      <c r="G71" s="476"/>
      <c r="H71" s="476"/>
      <c r="I71" s="249"/>
      <c r="J71" s="677"/>
      <c r="K71" s="248"/>
      <c r="L71" s="471">
        <f>'Expected Assumptions'!E110</f>
        <v>0</v>
      </c>
      <c r="M71" s="603" t="s">
        <v>430</v>
      </c>
      <c r="N71" s="581"/>
      <c r="O71" s="581"/>
      <c r="P71" s="476"/>
      <c r="Q71" s="476"/>
      <c r="R71" s="236"/>
    </row>
    <row r="72" spans="1:18" s="238" customFormat="1">
      <c r="A72" s="350"/>
      <c r="B72" s="248"/>
      <c r="C72" s="570">
        <f>'Current Assumptions'!B112</f>
        <v>0</v>
      </c>
      <c r="D72" s="411" t="s">
        <v>766</v>
      </c>
      <c r="E72" s="210"/>
      <c r="F72" s="210"/>
      <c r="G72" s="476"/>
      <c r="H72" s="476"/>
      <c r="I72" s="249"/>
      <c r="J72" s="677"/>
      <c r="K72" s="248"/>
      <c r="L72" s="570">
        <f>'Expected Assumptions'!E112</f>
        <v>0</v>
      </c>
      <c r="M72" s="603" t="s">
        <v>766</v>
      </c>
      <c r="N72" s="581"/>
      <c r="O72" s="581"/>
      <c r="P72" s="476"/>
      <c r="Q72" s="476"/>
      <c r="R72" s="236"/>
    </row>
    <row r="73" spans="1:18" s="238" customFormat="1">
      <c r="A73" s="350"/>
      <c r="B73" s="248"/>
      <c r="C73" s="210"/>
      <c r="D73" s="210"/>
      <c r="E73" s="210"/>
      <c r="F73" s="210"/>
      <c r="G73" s="476"/>
      <c r="H73" s="476"/>
      <c r="I73" s="249"/>
      <c r="J73" s="677"/>
      <c r="K73" s="248"/>
      <c r="L73" s="581"/>
      <c r="M73" s="581"/>
      <c r="N73" s="581"/>
      <c r="O73" s="581"/>
      <c r="P73" s="476"/>
      <c r="Q73" s="476"/>
      <c r="R73" s="236"/>
    </row>
    <row r="74" spans="1:18" s="238" customFormat="1">
      <c r="A74" s="350"/>
      <c r="B74" s="248"/>
      <c r="C74" s="512">
        <f>Drafter_Rate</f>
        <v>0</v>
      </c>
      <c r="D74" s="416" t="str">
        <f>Drafter_Rate_N</f>
        <v>Architect Drafter Rate ($ / hour)</v>
      </c>
      <c r="E74" s="259"/>
      <c r="F74" s="259"/>
      <c r="G74" s="477">
        <f>C74*C70*C72</f>
        <v>0</v>
      </c>
      <c r="H74" s="476"/>
      <c r="I74" s="253"/>
      <c r="J74" s="677"/>
      <c r="K74" s="248"/>
      <c r="L74" s="512">
        <f>'Expected Assumptions'!E56</f>
        <v>0</v>
      </c>
      <c r="M74" s="416" t="str">
        <f>Drafter_Rate_N</f>
        <v>Architect Drafter Rate ($ / hour)</v>
      </c>
      <c r="N74" s="620"/>
      <c r="O74" s="620"/>
      <c r="P74" s="636">
        <f>L74*L70*L72</f>
        <v>0</v>
      </c>
      <c r="Q74" s="476"/>
      <c r="R74" s="236"/>
    </row>
    <row r="75" spans="1:18" s="238" customFormat="1">
      <c r="A75" s="350"/>
      <c r="B75" s="248"/>
      <c r="C75" s="210"/>
      <c r="D75" s="210"/>
      <c r="E75" s="210"/>
      <c r="F75" s="210"/>
      <c r="G75" s="476"/>
      <c r="H75" s="476"/>
      <c r="I75" s="253"/>
      <c r="J75" s="677"/>
      <c r="K75" s="248"/>
      <c r="L75" s="581"/>
      <c r="M75" s="581"/>
      <c r="N75" s="581"/>
      <c r="O75" s="581"/>
      <c r="P75" s="476"/>
      <c r="Q75" s="476"/>
      <c r="R75" s="236"/>
    </row>
    <row r="76" spans="1:18" s="238" customFormat="1">
      <c r="A76" s="350"/>
      <c r="B76" s="269"/>
      <c r="C76" s="210"/>
      <c r="D76" s="180" t="s">
        <v>93</v>
      </c>
      <c r="E76" s="210"/>
      <c r="F76" s="210"/>
      <c r="G76" s="495">
        <f>C70*C71</f>
        <v>0</v>
      </c>
      <c r="H76" s="476"/>
      <c r="I76" s="253"/>
      <c r="J76" s="677"/>
      <c r="K76" s="269"/>
      <c r="L76" s="581"/>
      <c r="M76" s="614" t="s">
        <v>93</v>
      </c>
      <c r="N76" s="581"/>
      <c r="O76" s="581"/>
      <c r="P76" s="495">
        <f>L70*L71</f>
        <v>0</v>
      </c>
      <c r="Q76" s="476"/>
      <c r="R76" s="236"/>
    </row>
    <row r="77" spans="1:18" s="238" customFormat="1">
      <c r="A77" s="350"/>
      <c r="B77" s="248"/>
      <c r="C77" s="210"/>
      <c r="D77" s="210"/>
      <c r="E77" s="210"/>
      <c r="F77" s="210"/>
      <c r="G77" s="476"/>
      <c r="H77" s="476"/>
      <c r="I77" s="253"/>
      <c r="J77" s="677"/>
      <c r="K77" s="248"/>
      <c r="L77" s="581"/>
      <c r="M77" s="581"/>
      <c r="N77" s="581"/>
      <c r="O77" s="581"/>
      <c r="P77" s="476"/>
      <c r="Q77" s="476"/>
      <c r="R77" s="236"/>
    </row>
    <row r="78" spans="1:18" ht="13.5" thickBot="1">
      <c r="B78" s="62"/>
      <c r="C78" s="210"/>
      <c r="D78" s="44" t="s">
        <v>20</v>
      </c>
      <c r="E78" s="210"/>
      <c r="F78" s="210"/>
      <c r="G78" s="476"/>
      <c r="H78" s="482">
        <f>SUM(G74:G76)</f>
        <v>0</v>
      </c>
      <c r="K78" s="62"/>
      <c r="L78" s="581"/>
      <c r="M78" s="589" t="s">
        <v>20</v>
      </c>
      <c r="N78" s="581"/>
      <c r="O78" s="581"/>
      <c r="P78" s="476"/>
      <c r="Q78" s="482">
        <f>SUM(P74:P76)</f>
        <v>0</v>
      </c>
      <c r="R78" s="12"/>
    </row>
    <row r="79" spans="1:18">
      <c r="B79" s="62"/>
      <c r="C79" s="76"/>
      <c r="D79" s="236"/>
      <c r="E79" s="236"/>
      <c r="F79" s="236"/>
      <c r="G79" s="119"/>
      <c r="H79" s="119"/>
      <c r="K79" s="62"/>
      <c r="L79" s="597"/>
      <c r="M79" s="301"/>
      <c r="N79" s="301"/>
      <c r="O79" s="301"/>
      <c r="P79" s="610"/>
      <c r="Q79" s="610"/>
      <c r="R79" s="16"/>
    </row>
    <row r="80" spans="1:18" ht="15" customHeight="1">
      <c r="B80" s="62"/>
      <c r="C80" s="82"/>
      <c r="G80" s="476"/>
      <c r="H80" s="476"/>
      <c r="K80" s="62"/>
      <c r="L80" s="581"/>
      <c r="M80" s="581"/>
      <c r="N80" s="581"/>
      <c r="O80" s="581"/>
      <c r="P80" s="476"/>
      <c r="Q80" s="476"/>
      <c r="R80" s="12"/>
    </row>
    <row r="81" spans="2:18" ht="15.75" customHeight="1" thickBot="1">
      <c r="B81" s="62"/>
      <c r="C81" s="82"/>
      <c r="G81" s="487" t="s">
        <v>68</v>
      </c>
      <c r="H81" s="499">
        <f>SUM(H40:H78)</f>
        <v>0</v>
      </c>
      <c r="K81" s="62"/>
      <c r="L81" s="581"/>
      <c r="M81" s="581"/>
      <c r="N81" s="581"/>
      <c r="O81" s="581"/>
      <c r="P81" s="607" t="s">
        <v>1217</v>
      </c>
      <c r="Q81" s="499">
        <f>SUM(Q40:Q78)</f>
        <v>0</v>
      </c>
      <c r="R81" s="12"/>
    </row>
    <row r="82" spans="2:18" ht="13.5" thickTop="1">
      <c r="K82" s="67"/>
      <c r="L82" s="94"/>
      <c r="M82" s="145"/>
      <c r="N82" s="12"/>
      <c r="O82" s="12"/>
      <c r="P82" s="12"/>
      <c r="Q82" s="12"/>
      <c r="R82" s="12"/>
    </row>
    <row r="83" spans="2:18">
      <c r="K83" s="67"/>
      <c r="L83" s="94"/>
      <c r="M83" s="12"/>
      <c r="N83" s="12"/>
      <c r="O83" s="12"/>
      <c r="P83" s="12"/>
      <c r="Q83" s="12"/>
      <c r="R83" s="12"/>
    </row>
    <row r="84" spans="2:18">
      <c r="K84" s="67"/>
      <c r="L84" s="94"/>
      <c r="M84" s="12"/>
      <c r="N84" s="12"/>
      <c r="O84" s="12"/>
      <c r="P84" s="12"/>
      <c r="Q84" s="12"/>
      <c r="R84" s="12"/>
    </row>
    <row r="85" spans="2:18">
      <c r="K85" s="67"/>
      <c r="L85" s="12"/>
      <c r="M85" s="12"/>
      <c r="N85" s="12"/>
      <c r="O85" s="12"/>
      <c r="P85" s="12"/>
      <c r="Q85" s="12"/>
      <c r="R85" s="12"/>
    </row>
    <row r="86" spans="2:18">
      <c r="K86" s="67"/>
      <c r="L86" s="76"/>
      <c r="M86" s="12"/>
      <c r="N86" s="12"/>
      <c r="O86" s="12"/>
      <c r="P86" s="12"/>
      <c r="Q86" s="16"/>
      <c r="R86" s="12"/>
    </row>
    <row r="87" spans="2:18">
      <c r="K87" s="67"/>
      <c r="L87" s="12"/>
      <c r="M87" s="12"/>
      <c r="N87" s="12"/>
      <c r="O87" s="12"/>
      <c r="P87" s="12"/>
      <c r="Q87" s="12"/>
      <c r="R87" s="12"/>
    </row>
    <row r="88" spans="2:18">
      <c r="K88" s="67"/>
      <c r="L88" s="12"/>
      <c r="M88" s="12"/>
      <c r="N88" s="12"/>
      <c r="O88" s="12"/>
      <c r="P88" s="12"/>
      <c r="Q88" s="16"/>
      <c r="R88" s="12"/>
    </row>
    <row r="89" spans="2:18">
      <c r="K89" s="67"/>
      <c r="L89" s="12"/>
      <c r="M89" s="12"/>
      <c r="N89" s="12"/>
      <c r="O89" s="12"/>
      <c r="P89" s="12"/>
      <c r="Q89" s="152"/>
      <c r="R89" s="12"/>
    </row>
    <row r="90" spans="2:18">
      <c r="K90" s="67"/>
      <c r="L90" s="12"/>
      <c r="M90" s="12"/>
      <c r="N90" s="12"/>
      <c r="O90" s="12"/>
      <c r="P90" s="12"/>
      <c r="Q90" s="12"/>
      <c r="R90" s="12"/>
    </row>
    <row r="91" spans="2:18">
      <c r="K91" s="67"/>
      <c r="L91" s="12"/>
      <c r="M91" s="12"/>
      <c r="N91" s="12"/>
      <c r="O91" s="12"/>
      <c r="P91" s="12"/>
      <c r="Q91" s="12"/>
      <c r="R91" s="16"/>
    </row>
    <row r="92" spans="2:18">
      <c r="K92" s="67"/>
      <c r="L92" s="12"/>
      <c r="M92" s="12"/>
      <c r="N92" s="12"/>
      <c r="O92" s="12"/>
      <c r="P92" s="12"/>
      <c r="Q92" s="12"/>
      <c r="R92" s="12"/>
    </row>
    <row r="93" spans="2:18">
      <c r="K93" s="12"/>
      <c r="L93" s="12"/>
      <c r="M93" s="12"/>
      <c r="N93" s="12"/>
      <c r="O93" s="12"/>
      <c r="P93" s="12"/>
      <c r="Q93" s="12"/>
      <c r="R93" s="12"/>
    </row>
    <row r="94" spans="2:18">
      <c r="K94" s="12"/>
      <c r="L94" s="12"/>
      <c r="M94" s="12"/>
      <c r="N94" s="12"/>
      <c r="O94" s="12"/>
      <c r="P94" s="12"/>
      <c r="Q94" s="12"/>
      <c r="R94" s="12"/>
    </row>
    <row r="95" spans="2:18">
      <c r="K95" s="12"/>
      <c r="L95" s="12"/>
      <c r="M95" s="12"/>
      <c r="N95" s="12"/>
      <c r="O95" s="12"/>
      <c r="P95" s="12"/>
      <c r="Q95" s="12"/>
      <c r="R95" s="12"/>
    </row>
    <row r="96" spans="2:18">
      <c r="L96" s="39"/>
      <c r="M96" s="39"/>
      <c r="N96" s="39"/>
      <c r="O96" s="39"/>
      <c r="P96" s="39"/>
      <c r="Q96" s="39"/>
    </row>
    <row r="97" spans="12:17">
      <c r="L97" s="39"/>
      <c r="M97" s="39"/>
      <c r="N97" s="39"/>
      <c r="O97" s="39"/>
      <c r="P97" s="39"/>
      <c r="Q97" s="39"/>
    </row>
    <row r="98" spans="12:17">
      <c r="L98" s="39"/>
      <c r="M98" s="39"/>
      <c r="N98" s="39"/>
      <c r="O98" s="39"/>
      <c r="P98" s="39"/>
      <c r="Q98" s="39"/>
    </row>
    <row r="99" spans="12:17">
      <c r="L99" s="39"/>
      <c r="M99" s="39"/>
      <c r="N99" s="39"/>
      <c r="O99" s="39"/>
      <c r="P99" s="39"/>
      <c r="Q99" s="39"/>
    </row>
    <row r="100" spans="12:17">
      <c r="L100" s="39"/>
      <c r="M100" s="39"/>
      <c r="N100" s="39"/>
      <c r="O100" s="39"/>
      <c r="P100" s="39"/>
      <c r="Q100" s="39"/>
    </row>
    <row r="101" spans="12:17">
      <c r="L101" s="39"/>
      <c r="M101" s="39"/>
      <c r="N101" s="39"/>
      <c r="O101" s="39"/>
      <c r="P101" s="39"/>
      <c r="Q101" s="39"/>
    </row>
    <row r="102" spans="12:17">
      <c r="L102" s="39"/>
      <c r="M102" s="39"/>
      <c r="N102" s="39"/>
      <c r="O102" s="39"/>
      <c r="P102" s="39"/>
      <c r="Q102" s="39"/>
    </row>
    <row r="103" spans="12:17">
      <c r="L103" s="39"/>
      <c r="M103" s="39"/>
      <c r="N103" s="39"/>
      <c r="O103" s="39"/>
      <c r="P103" s="39"/>
      <c r="Q103" s="39"/>
    </row>
    <row r="104" spans="12:17">
      <c r="L104" s="39"/>
      <c r="M104" s="39"/>
      <c r="N104" s="39"/>
      <c r="O104" s="39"/>
      <c r="P104" s="39"/>
      <c r="Q104" s="39"/>
    </row>
    <row r="105" spans="12:17">
      <c r="L105" s="39"/>
      <c r="M105" s="39"/>
      <c r="N105" s="39"/>
      <c r="O105" s="39"/>
      <c r="P105" s="39"/>
      <c r="Q105" s="39"/>
    </row>
    <row r="106" spans="12:17">
      <c r="L106" s="39"/>
      <c r="M106" s="39"/>
      <c r="N106" s="39"/>
      <c r="O106" s="39"/>
      <c r="P106" s="39"/>
      <c r="Q106" s="39"/>
    </row>
    <row r="107" spans="12:17">
      <c r="L107" s="39"/>
      <c r="M107" s="39"/>
      <c r="N107" s="39"/>
      <c r="O107" s="39"/>
      <c r="P107" s="39"/>
      <c r="Q107" s="39"/>
    </row>
    <row r="108" spans="12:17">
      <c r="L108" s="39"/>
      <c r="M108" s="39"/>
      <c r="N108" s="39"/>
      <c r="O108" s="39"/>
      <c r="P108" s="39"/>
      <c r="Q108" s="39"/>
    </row>
    <row r="109" spans="12:17">
      <c r="L109" s="39"/>
      <c r="M109" s="39"/>
      <c r="N109" s="39"/>
      <c r="O109" s="39"/>
      <c r="P109" s="39"/>
      <c r="Q109" s="39"/>
    </row>
    <row r="110" spans="12:17">
      <c r="L110" s="39"/>
      <c r="M110" s="39"/>
      <c r="N110" s="39"/>
      <c r="O110" s="39"/>
      <c r="P110" s="39"/>
      <c r="Q110" s="39"/>
    </row>
    <row r="111" spans="12:17">
      <c r="L111" s="39"/>
      <c r="M111" s="39"/>
      <c r="N111" s="39"/>
      <c r="O111" s="39"/>
      <c r="P111" s="39"/>
      <c r="Q111" s="39"/>
    </row>
    <row r="112" spans="12:17">
      <c r="L112" s="39"/>
      <c r="M112" s="39"/>
      <c r="N112" s="39"/>
      <c r="O112" s="39"/>
      <c r="P112" s="39"/>
      <c r="Q112" s="39"/>
    </row>
    <row r="113" spans="12:17">
      <c r="L113" s="39"/>
      <c r="M113" s="39"/>
      <c r="N113" s="39"/>
      <c r="O113" s="39"/>
      <c r="P113" s="39"/>
      <c r="Q113" s="39"/>
    </row>
    <row r="114" spans="12:17">
      <c r="L114" s="39"/>
      <c r="M114" s="39"/>
      <c r="N114" s="39"/>
      <c r="O114" s="39"/>
      <c r="P114" s="39"/>
      <c r="Q114" s="39"/>
    </row>
    <row r="115" spans="12:17">
      <c r="L115" s="39"/>
      <c r="M115" s="39"/>
      <c r="N115" s="39"/>
      <c r="O115" s="39"/>
      <c r="P115" s="39"/>
      <c r="Q115" s="39"/>
    </row>
    <row r="116" spans="12:17">
      <c r="L116" s="39"/>
      <c r="M116" s="39"/>
      <c r="N116" s="39"/>
      <c r="O116" s="39"/>
      <c r="P116" s="39"/>
      <c r="Q116" s="39"/>
    </row>
    <row r="117" spans="12:17">
      <c r="L117" s="39"/>
      <c r="M117" s="39"/>
      <c r="N117" s="39"/>
      <c r="O117" s="39"/>
      <c r="P117" s="39"/>
      <c r="Q117" s="39"/>
    </row>
    <row r="118" spans="12:17">
      <c r="L118" s="39"/>
      <c r="M118" s="39"/>
      <c r="N118" s="39"/>
      <c r="O118" s="39"/>
      <c r="P118" s="39"/>
      <c r="Q118" s="39"/>
    </row>
    <row r="119" spans="12:17">
      <c r="L119" s="39"/>
      <c r="M119" s="39"/>
      <c r="N119" s="39"/>
      <c r="O119" s="39"/>
      <c r="P119" s="39"/>
      <c r="Q119" s="39"/>
    </row>
    <row r="120" spans="12:17">
      <c r="L120" s="39"/>
      <c r="M120" s="39"/>
      <c r="N120" s="39"/>
      <c r="O120" s="39"/>
      <c r="P120" s="39"/>
      <c r="Q120" s="39"/>
    </row>
    <row r="121" spans="12:17">
      <c r="L121" s="39"/>
      <c r="M121" s="39"/>
      <c r="N121" s="39"/>
      <c r="O121" s="39"/>
      <c r="P121" s="39"/>
      <c r="Q121" s="39"/>
    </row>
    <row r="122" spans="12:17">
      <c r="L122" s="39"/>
      <c r="M122" s="39"/>
      <c r="N122" s="39"/>
      <c r="O122" s="39"/>
      <c r="P122" s="39"/>
      <c r="Q122" s="39"/>
    </row>
    <row r="123" spans="12:17">
      <c r="L123" s="39"/>
      <c r="M123" s="39"/>
      <c r="N123" s="39"/>
      <c r="O123" s="39"/>
      <c r="P123" s="39"/>
      <c r="Q123" s="39"/>
    </row>
    <row r="124" spans="12:17">
      <c r="L124" s="39"/>
      <c r="M124" s="39"/>
      <c r="N124" s="39"/>
      <c r="O124" s="39"/>
      <c r="P124" s="39"/>
      <c r="Q124" s="39"/>
    </row>
    <row r="125" spans="12:17">
      <c r="L125" s="39"/>
      <c r="M125" s="39"/>
      <c r="N125" s="39"/>
      <c r="O125" s="39"/>
      <c r="P125" s="39"/>
      <c r="Q125" s="39"/>
    </row>
    <row r="126" spans="12:17">
      <c r="L126" s="39"/>
      <c r="M126" s="39"/>
      <c r="N126" s="39"/>
      <c r="O126" s="39"/>
      <c r="P126" s="39"/>
      <c r="Q126" s="39"/>
    </row>
    <row r="127" spans="12:17">
      <c r="L127" s="39"/>
      <c r="M127" s="39"/>
      <c r="N127" s="39"/>
      <c r="O127" s="39"/>
      <c r="P127" s="39"/>
      <c r="Q127" s="39"/>
    </row>
    <row r="128" spans="12:17">
      <c r="L128" s="39"/>
      <c r="M128" s="39"/>
      <c r="N128" s="39"/>
      <c r="O128" s="39"/>
      <c r="P128" s="39"/>
      <c r="Q128" s="39"/>
    </row>
    <row r="129" spans="12:17">
      <c r="L129" s="39"/>
      <c r="M129" s="39"/>
      <c r="N129" s="39"/>
      <c r="O129" s="39"/>
      <c r="P129" s="39"/>
      <c r="Q129" s="39"/>
    </row>
    <row r="130" spans="12:17">
      <c r="L130" s="39"/>
      <c r="M130" s="39"/>
      <c r="N130" s="39"/>
      <c r="O130" s="39"/>
      <c r="P130" s="39"/>
      <c r="Q130" s="39"/>
    </row>
    <row r="131" spans="12:17">
      <c r="L131" s="39"/>
      <c r="M131" s="39"/>
      <c r="N131" s="39"/>
      <c r="O131" s="39"/>
      <c r="P131" s="39"/>
      <c r="Q131" s="39"/>
    </row>
    <row r="132" spans="12:17">
      <c r="L132" s="39"/>
      <c r="M132" s="39"/>
      <c r="N132" s="39"/>
      <c r="O132" s="39"/>
      <c r="P132" s="39"/>
      <c r="Q132" s="39"/>
    </row>
    <row r="133" spans="12:17">
      <c r="L133" s="39"/>
      <c r="M133" s="39"/>
      <c r="N133" s="39"/>
      <c r="O133" s="39"/>
      <c r="P133" s="39"/>
      <c r="Q133" s="39"/>
    </row>
    <row r="134" spans="12:17">
      <c r="L134" s="39"/>
      <c r="M134" s="39"/>
      <c r="N134" s="39"/>
      <c r="O134" s="39"/>
      <c r="P134" s="39"/>
      <c r="Q134" s="39"/>
    </row>
    <row r="135" spans="12:17">
      <c r="L135" s="39"/>
      <c r="M135" s="39"/>
      <c r="N135" s="39"/>
      <c r="O135" s="39"/>
      <c r="P135" s="39"/>
      <c r="Q135" s="39"/>
    </row>
    <row r="136" spans="12:17">
      <c r="L136" s="39"/>
      <c r="M136" s="39"/>
      <c r="N136" s="39"/>
      <c r="O136" s="39"/>
      <c r="P136" s="39"/>
      <c r="Q136" s="39"/>
    </row>
    <row r="137" spans="12:17">
      <c r="L137" s="39"/>
      <c r="M137" s="39"/>
      <c r="N137" s="39"/>
      <c r="O137" s="39"/>
      <c r="P137" s="39"/>
      <c r="Q137" s="39"/>
    </row>
  </sheetData>
  <customSheetViews>
    <customSheetView guid="{81801A75-92C7-4ED5-97DB-E3E6B3965D30}">
      <pane ySplit="14" topLeftCell="A57" activePane="bottomLeft" state="frozen"/>
      <selection pane="bottomLeft" activeCell="I26" sqref="I26"/>
      <pageMargins left="0.7" right="0.7" top="0.75" bottom="0.75" header="0.3" footer="0.3"/>
      <pageSetup orientation="portrait" r:id="rId1"/>
    </customSheetView>
    <customSheetView guid="{8F78BEB5-8927-4030-9153-90C7FA4937A5}">
      <pane ySplit="14" topLeftCell="A57" activePane="bottomLeft" state="frozen"/>
      <selection pane="bottomLeft" activeCell="I26" sqref="I26"/>
      <pageMargins left="0.7" right="0.7" top="0.75" bottom="0.75" header="0.3" footer="0.3"/>
      <pageSetup orientation="portrait" r:id="rId2"/>
    </customSheetView>
    <customSheetView guid="{F7690BCD-287A-473A-9EA1-298139938D77}" topLeftCell="A52">
      <selection activeCell="E53" sqref="E53"/>
      <pageMargins left="0.7" right="0.7" top="0.75" bottom="0.75" header="0.3" footer="0.3"/>
      <pageSetup orientation="portrait" r:id="rId3"/>
    </customSheetView>
    <customSheetView guid="{0C5E73BF-4F4A-42B1-AFFC-19145C7AC19A}" topLeftCell="B1">
      <selection activeCell="K13" sqref="K13"/>
      <pageMargins left="0.7" right="0.7" top="0.75" bottom="0.75" header="0.3" footer="0.3"/>
      <pageSetup scale="70" orientation="portrait" r:id="rId4"/>
    </customSheetView>
  </customSheetViews>
  <mergeCells count="10">
    <mergeCell ref="C18:R18"/>
    <mergeCell ref="C6:I6"/>
    <mergeCell ref="A69:A70"/>
    <mergeCell ref="A55:A56"/>
    <mergeCell ref="A44:A45"/>
    <mergeCell ref="A24:A26"/>
    <mergeCell ref="J24:J26"/>
    <mergeCell ref="J44:J45"/>
    <mergeCell ref="J55:J56"/>
    <mergeCell ref="J69:J70"/>
  </mergeCells>
  <pageMargins left="0.7" right="0.7" top="0.75" bottom="0.75" header="0.3" footer="0.3"/>
  <pageSetup scale="70" orientation="portrait" r:id="rId5"/>
</worksheet>
</file>

<file path=xl/worksheets/sheet14.xml><?xml version="1.0" encoding="utf-8"?>
<worksheet xmlns="http://schemas.openxmlformats.org/spreadsheetml/2006/main" xmlns:r="http://schemas.openxmlformats.org/officeDocument/2006/relationships">
  <sheetPr codeName="Sheet11">
    <tabColor rgb="FFFFCC00"/>
  </sheetPr>
  <dimension ref="A1:W346"/>
  <sheetViews>
    <sheetView topLeftCell="B1" workbookViewId="0">
      <pane ySplit="20" topLeftCell="A21" activePane="bottomLeft" state="frozen"/>
      <selection activeCell="B1" sqref="B1"/>
      <selection pane="bottomLeft" activeCell="D10" sqref="D10"/>
    </sheetView>
  </sheetViews>
  <sheetFormatPr defaultColWidth="9.140625" defaultRowHeight="12.75"/>
  <cols>
    <col min="1" max="1" width="17.7109375" style="351" customWidth="1"/>
    <col min="2" max="2" width="14.85546875" style="27" customWidth="1"/>
    <col min="3" max="3" width="9.7109375" style="27" customWidth="1"/>
    <col min="4" max="4" width="16.42578125" style="27" customWidth="1"/>
    <col min="5" max="5" width="14.7109375" style="27" customWidth="1"/>
    <col min="6" max="6" width="14.7109375" style="29" customWidth="1"/>
    <col min="7" max="7" width="14.7109375" style="27" customWidth="1"/>
    <col min="8" max="8" width="16" style="293" bestFit="1" customWidth="1"/>
    <col min="9" max="9" width="14.7109375" style="27" customWidth="1"/>
    <col min="10" max="10" width="17.7109375" style="725" customWidth="1"/>
    <col min="11" max="14" width="12.7109375" style="27" customWidth="1"/>
    <col min="15" max="15" width="17.5703125" style="27" customWidth="1"/>
    <col min="16" max="17" width="12.7109375" style="27" customWidth="1"/>
    <col min="18" max="18" width="11.28515625" style="27" bestFit="1" customWidth="1"/>
    <col min="19" max="19" width="10.28515625" style="27" bestFit="1" customWidth="1"/>
    <col min="20" max="20" width="10.140625" style="27" bestFit="1" customWidth="1"/>
    <col min="21" max="16384" width="9.140625" style="27"/>
  </cols>
  <sheetData>
    <row r="1" spans="1:23" s="82" customFormat="1">
      <c r="A1" s="351"/>
      <c r="F1" s="29"/>
      <c r="H1" s="293"/>
      <c r="J1" s="725"/>
    </row>
    <row r="2" spans="1:23">
      <c r="B2" s="4" t="s">
        <v>16</v>
      </c>
      <c r="C2" s="6" t="s">
        <v>48</v>
      </c>
      <c r="D2" s="6"/>
      <c r="E2" s="6"/>
      <c r="K2" s="6"/>
      <c r="R2" s="9"/>
    </row>
    <row r="3" spans="1:23">
      <c r="B3" s="4" t="s">
        <v>17</v>
      </c>
      <c r="C3" s="21" t="s">
        <v>31</v>
      </c>
      <c r="D3" s="6"/>
      <c r="E3" s="6"/>
      <c r="K3" s="6"/>
    </row>
    <row r="4" spans="1:23">
      <c r="B4" s="726" t="s">
        <v>1198</v>
      </c>
      <c r="C4" s="21" t="s">
        <v>32</v>
      </c>
      <c r="D4" s="5"/>
      <c r="E4" s="5"/>
      <c r="F4" s="3"/>
      <c r="K4" s="5"/>
    </row>
    <row r="5" spans="1:23" ht="16.5" customHeight="1">
      <c r="B5" s="4"/>
      <c r="C5" s="21"/>
      <c r="D5" s="5"/>
      <c r="E5" s="5"/>
      <c r="F5" s="3"/>
      <c r="K5" s="5"/>
      <c r="L5" s="10"/>
    </row>
    <row r="6" spans="1:23" ht="78" customHeight="1">
      <c r="B6" s="60" t="s">
        <v>46</v>
      </c>
      <c r="C6" s="1206" t="s">
        <v>1229</v>
      </c>
      <c r="D6" s="1207"/>
      <c r="E6" s="1207"/>
      <c r="F6" s="1207"/>
      <c r="G6" s="1207"/>
      <c r="H6" s="1207"/>
      <c r="I6" s="1207"/>
      <c r="K6" s="183"/>
      <c r="L6" s="183"/>
      <c r="M6" s="183"/>
      <c r="N6" s="183"/>
      <c r="O6" s="183"/>
      <c r="P6" s="183"/>
      <c r="Q6" s="52"/>
    </row>
    <row r="7" spans="1:23" ht="13.5" customHeight="1">
      <c r="B7" s="4"/>
      <c r="C7" s="173"/>
      <c r="D7" s="173"/>
      <c r="E7" s="173"/>
      <c r="F7" s="173"/>
      <c r="G7" s="173"/>
      <c r="H7" s="457"/>
      <c r="I7" s="173"/>
      <c r="K7" s="173"/>
      <c r="L7" s="173"/>
      <c r="M7" s="173"/>
    </row>
    <row r="8" spans="1:23" ht="27" customHeight="1">
      <c r="B8" s="49" t="s">
        <v>47</v>
      </c>
      <c r="C8" s="173"/>
      <c r="D8" s="173"/>
      <c r="E8" s="173"/>
      <c r="F8" s="173"/>
      <c r="G8" s="173"/>
      <c r="H8" s="457"/>
      <c r="I8" s="727"/>
      <c r="K8" s="731"/>
      <c r="L8" s="731"/>
      <c r="M8" s="725"/>
      <c r="N8" s="725"/>
      <c r="O8" s="728"/>
      <c r="P8" s="725"/>
      <c r="Q8" s="725"/>
      <c r="R8" s="725"/>
      <c r="S8" s="731"/>
      <c r="T8" s="725"/>
      <c r="U8" s="725"/>
    </row>
    <row r="9" spans="1:23" s="82" customFormat="1" ht="12.75" customHeight="1">
      <c r="A9" s="351"/>
      <c r="B9" s="49"/>
      <c r="C9" s="173"/>
      <c r="D9" s="173"/>
      <c r="E9" s="173"/>
      <c r="F9" s="173"/>
      <c r="G9" s="173"/>
      <c r="H9" s="457"/>
      <c r="I9" s="190"/>
      <c r="J9" s="725"/>
      <c r="K9" s="610"/>
      <c r="L9" s="610"/>
      <c r="M9" s="655"/>
      <c r="N9" s="655"/>
      <c r="O9" s="584"/>
      <c r="P9" s="655"/>
      <c r="Q9" s="655"/>
      <c r="R9" s="655"/>
      <c r="S9" s="610"/>
      <c r="T9" s="655"/>
      <c r="U9" s="655"/>
      <c r="V9" s="655"/>
      <c r="W9" s="655"/>
    </row>
    <row r="10" spans="1:23" s="82" customFormat="1" ht="12.75" customHeight="1">
      <c r="A10" s="351"/>
      <c r="B10" s="49"/>
      <c r="D10" s="136" t="s">
        <v>19</v>
      </c>
      <c r="E10" s="136" t="s">
        <v>323</v>
      </c>
      <c r="F10" s="137" t="s">
        <v>322</v>
      </c>
      <c r="G10" s="136" t="s">
        <v>321</v>
      </c>
      <c r="H10" s="457"/>
      <c r="I10" s="655"/>
      <c r="J10" s="725"/>
      <c r="K10" s="655"/>
      <c r="L10" s="307"/>
      <c r="M10" s="307"/>
      <c r="N10" s="307"/>
      <c r="O10" s="655"/>
      <c r="P10" s="655"/>
      <c r="Q10" s="655"/>
      <c r="R10" s="655"/>
      <c r="S10" s="307"/>
      <c r="T10" s="307"/>
      <c r="U10" s="307"/>
      <c r="V10" s="655"/>
      <c r="W10" s="655"/>
    </row>
    <row r="11" spans="1:23" s="82" customFormat="1" ht="12.75" customHeight="1">
      <c r="A11" s="351"/>
      <c r="B11" s="49"/>
      <c r="C11" s="4" t="s">
        <v>25</v>
      </c>
      <c r="D11" s="9">
        <f>H268</f>
        <v>0</v>
      </c>
      <c r="E11" s="9">
        <f>SUM(H39,H46,H133,H141,H152,H160,H225,H234,H246,H255)</f>
        <v>0</v>
      </c>
      <c r="F11" s="731">
        <f>SUM(H55,H70,H83,H90,H104,H115,H123,H170,H178,H193,H205,H214,H266)</f>
        <v>0</v>
      </c>
      <c r="G11" s="9">
        <v>0</v>
      </c>
      <c r="H11" s="457"/>
      <c r="I11" s="655"/>
      <c r="J11" s="725"/>
      <c r="K11" s="584"/>
      <c r="L11" s="584"/>
      <c r="M11" s="584"/>
      <c r="N11" s="584"/>
      <c r="O11" s="655"/>
      <c r="P11" s="655"/>
      <c r="Q11" s="937"/>
      <c r="R11" s="610"/>
      <c r="S11" s="610"/>
      <c r="T11" s="610"/>
      <c r="U11" s="584"/>
      <c r="V11" s="655"/>
      <c r="W11" s="655"/>
    </row>
    <row r="12" spans="1:23" s="82" customFormat="1" ht="12.75" customHeight="1">
      <c r="A12" s="351"/>
      <c r="B12" s="49"/>
      <c r="C12" s="726" t="s">
        <v>1041</v>
      </c>
      <c r="D12" s="762">
        <f>Q268</f>
        <v>0</v>
      </c>
      <c r="E12" s="762">
        <f>SUM(Q39,Q46,Q133,Q141,Q152,Q160,Q225,Q234,Q246,Q255)</f>
        <v>0</v>
      </c>
      <c r="F12" s="731">
        <f>SUM(Q55,Q70,Q83,Q90,Q104,Q115,Q123,Q170,Q178,Q193,Q205,Q214,Q266)</f>
        <v>0</v>
      </c>
      <c r="G12" s="9">
        <v>0</v>
      </c>
      <c r="H12" s="457"/>
      <c r="I12" s="655"/>
      <c r="J12" s="725"/>
      <c r="K12" s="584"/>
      <c r="L12" s="584"/>
      <c r="M12" s="584"/>
      <c r="N12" s="584"/>
      <c r="O12" s="655"/>
      <c r="P12" s="655"/>
      <c r="Q12" s="937"/>
      <c r="R12" s="610"/>
      <c r="S12" s="610"/>
      <c r="T12" s="610"/>
      <c r="U12" s="584"/>
      <c r="V12" s="655"/>
      <c r="W12" s="655"/>
    </row>
    <row r="13" spans="1:23" s="82" customFormat="1" ht="12.75" customHeight="1" thickBot="1">
      <c r="A13" s="351"/>
      <c r="B13" s="49"/>
      <c r="C13" s="10" t="s">
        <v>66</v>
      </c>
      <c r="D13" s="11">
        <f>D11-D12</f>
        <v>0</v>
      </c>
      <c r="E13" s="11">
        <f>E11-E12</f>
        <v>0</v>
      </c>
      <c r="F13" s="11">
        <f>F11-F12</f>
        <v>0</v>
      </c>
      <c r="G13" s="11">
        <f>G11-G12</f>
        <v>0</v>
      </c>
      <c r="H13" s="457"/>
      <c r="I13" s="655"/>
      <c r="J13" s="725"/>
      <c r="K13" s="46"/>
      <c r="L13" s="46"/>
      <c r="M13" s="46"/>
      <c r="N13" s="46"/>
      <c r="O13" s="655"/>
      <c r="P13" s="655"/>
      <c r="Q13" s="103"/>
      <c r="R13" s="46"/>
      <c r="S13" s="46"/>
      <c r="T13" s="46"/>
      <c r="U13" s="46"/>
      <c r="V13" s="655"/>
      <c r="W13" s="655"/>
    </row>
    <row r="14" spans="1:23" ht="13.5" thickTop="1">
      <c r="I14" s="655"/>
      <c r="K14" s="655"/>
      <c r="L14" s="655"/>
      <c r="M14" s="655"/>
      <c r="N14" s="655"/>
      <c r="O14" s="655"/>
      <c r="P14" s="655"/>
      <c r="Q14" s="655"/>
      <c r="R14" s="655"/>
      <c r="S14" s="655"/>
      <c r="T14" s="655"/>
      <c r="U14" s="655"/>
      <c r="V14" s="655"/>
      <c r="W14" s="655"/>
    </row>
    <row r="15" spans="1:23">
      <c r="E15" s="217"/>
    </row>
    <row r="16" spans="1:23">
      <c r="B16" s="32" t="s">
        <v>64</v>
      </c>
      <c r="C16" s="32"/>
      <c r="D16" s="32"/>
      <c r="E16" s="32"/>
      <c r="F16" s="32"/>
      <c r="G16" s="32"/>
      <c r="H16" s="32"/>
      <c r="I16" s="32"/>
      <c r="J16" s="32"/>
      <c r="K16" s="32"/>
      <c r="L16" s="32"/>
      <c r="M16" s="32"/>
      <c r="N16" s="32"/>
      <c r="O16" s="32"/>
      <c r="P16" s="32"/>
      <c r="Q16" s="32"/>
      <c r="R16" s="32"/>
    </row>
    <row r="18" spans="1:18">
      <c r="C18" s="1179"/>
      <c r="D18" s="1179"/>
      <c r="E18" s="1179"/>
      <c r="F18" s="1179"/>
      <c r="G18" s="1179"/>
      <c r="H18" s="1179"/>
      <c r="I18" s="1179"/>
      <c r="J18" s="1179"/>
      <c r="K18" s="1179"/>
      <c r="L18" s="1179"/>
      <c r="M18" s="1179"/>
      <c r="N18" s="1179"/>
      <c r="O18" s="1179"/>
      <c r="P18" s="1179"/>
      <c r="Q18" s="1179"/>
      <c r="R18" s="1179"/>
    </row>
    <row r="19" spans="1:18">
      <c r="C19" s="61"/>
      <c r="D19" s="61"/>
      <c r="E19" s="61"/>
      <c r="F19" s="61"/>
      <c r="G19" s="61"/>
      <c r="H19" s="442"/>
      <c r="I19" s="61"/>
      <c r="K19" s="61"/>
      <c r="L19" s="61"/>
      <c r="M19" s="61"/>
      <c r="N19" s="61"/>
      <c r="O19" s="61"/>
      <c r="P19" s="61"/>
      <c r="Q19" s="61"/>
      <c r="R19" s="61"/>
    </row>
    <row r="20" spans="1:18">
      <c r="B20" s="33" t="s">
        <v>18</v>
      </c>
      <c r="C20" s="33"/>
      <c r="D20" s="33"/>
      <c r="E20" s="34"/>
      <c r="F20" s="33"/>
      <c r="G20" s="34"/>
      <c r="H20" s="33"/>
      <c r="I20" s="35"/>
      <c r="K20" s="36" t="s">
        <v>1031</v>
      </c>
      <c r="L20" s="36"/>
      <c r="M20" s="36"/>
      <c r="N20" s="36"/>
      <c r="O20" s="36"/>
      <c r="P20" s="36"/>
      <c r="Q20" s="36"/>
      <c r="R20" s="36"/>
    </row>
    <row r="21" spans="1:18">
      <c r="B21" s="62"/>
      <c r="E21" s="29"/>
      <c r="F21" s="27"/>
      <c r="G21" s="29"/>
      <c r="H21" s="372"/>
    </row>
    <row r="22" spans="1:18">
      <c r="B22" s="127" t="s">
        <v>129</v>
      </c>
      <c r="C22" s="86" t="s">
        <v>130</v>
      </c>
      <c r="D22" s="12"/>
      <c r="E22" s="12"/>
      <c r="F22" s="12"/>
      <c r="G22" s="12"/>
      <c r="H22" s="377"/>
      <c r="I22" s="12"/>
      <c r="K22" s="384" t="s">
        <v>129</v>
      </c>
      <c r="L22" s="86" t="s">
        <v>130</v>
      </c>
      <c r="M22" s="301"/>
      <c r="N22" s="301"/>
      <c r="O22" s="301"/>
      <c r="P22" s="301"/>
      <c r="Q22" s="377"/>
      <c r="R22" s="301"/>
    </row>
    <row r="23" spans="1:18" ht="15">
      <c r="B23" s="68"/>
      <c r="C23" s="94"/>
      <c r="D23" s="12"/>
      <c r="E23" s="56"/>
      <c r="F23" s="12"/>
      <c r="G23" s="56"/>
      <c r="H23" s="377"/>
      <c r="K23" s="68"/>
      <c r="L23" s="94"/>
      <c r="M23" s="301"/>
      <c r="N23" s="590"/>
      <c r="O23" s="301"/>
      <c r="P23" s="590"/>
      <c r="Q23" s="377"/>
      <c r="R23" s="581"/>
    </row>
    <row r="24" spans="1:18">
      <c r="B24" s="218" t="s">
        <v>131</v>
      </c>
      <c r="C24" s="222" t="s">
        <v>132</v>
      </c>
      <c r="D24" s="151"/>
      <c r="E24" s="229"/>
      <c r="F24" s="12"/>
      <c r="G24" s="16"/>
      <c r="H24" s="377"/>
      <c r="K24" s="600" t="s">
        <v>131</v>
      </c>
      <c r="L24" s="379" t="s">
        <v>132</v>
      </c>
      <c r="M24" s="151"/>
      <c r="N24" s="229"/>
      <c r="O24" s="301"/>
      <c r="P24" s="584"/>
      <c r="Q24" s="377"/>
      <c r="R24" s="581"/>
    </row>
    <row r="25" spans="1:18" s="82" customFormat="1">
      <c r="A25" s="351"/>
      <c r="B25" s="95"/>
      <c r="C25" s="12"/>
      <c r="D25" s="12"/>
      <c r="E25" s="13"/>
      <c r="F25" s="12"/>
      <c r="G25" s="12"/>
      <c r="H25" s="377"/>
      <c r="I25" s="27"/>
      <c r="J25" s="725"/>
      <c r="K25" s="95"/>
      <c r="L25" s="301"/>
      <c r="M25" s="301"/>
      <c r="N25" s="290"/>
      <c r="O25" s="301"/>
      <c r="P25" s="301"/>
      <c r="Q25" s="377"/>
      <c r="R25" s="581"/>
    </row>
    <row r="26" spans="1:18" s="82" customFormat="1">
      <c r="A26" s="1204" t="s">
        <v>797</v>
      </c>
      <c r="B26" s="70" t="s">
        <v>133</v>
      </c>
      <c r="C26" s="297" t="s">
        <v>534</v>
      </c>
      <c r="D26" s="12"/>
      <c r="E26" s="13"/>
      <c r="F26" s="12"/>
      <c r="G26" s="12"/>
      <c r="H26" s="377"/>
      <c r="I26" s="27"/>
      <c r="J26" s="1204" t="s">
        <v>797</v>
      </c>
      <c r="K26" s="592" t="s">
        <v>133</v>
      </c>
      <c r="L26" s="377" t="s">
        <v>534</v>
      </c>
      <c r="M26" s="301"/>
      <c r="N26" s="290"/>
      <c r="O26" s="301"/>
      <c r="P26" s="301"/>
      <c r="Q26" s="377"/>
      <c r="R26" s="581"/>
    </row>
    <row r="27" spans="1:18" s="82" customFormat="1" ht="15">
      <c r="A27" s="1204"/>
      <c r="B27" s="67"/>
      <c r="C27" s="81">
        <f>Avg._Number_of_Pages_in_Space_Program</f>
        <v>0</v>
      </c>
      <c r="D27" s="80" t="str">
        <f>Avg._Number_of_Pages_in_Space_Program_N</f>
        <v xml:space="preserve">Avg. Number of Pages in Space Program </v>
      </c>
      <c r="E27" s="13"/>
      <c r="F27" s="14"/>
      <c r="G27" s="16"/>
      <c r="H27" s="377"/>
      <c r="I27" s="219"/>
      <c r="J27" s="1204"/>
      <c r="K27" s="67"/>
      <c r="L27" s="591">
        <f>'Expected Assumptions'!E20</f>
        <v>0</v>
      </c>
      <c r="M27" s="603" t="str">
        <f>Avg._Number_of_Pages_in_Space_Program_N</f>
        <v xml:space="preserve">Avg. Number of Pages in Space Program </v>
      </c>
      <c r="N27" s="290"/>
      <c r="O27" s="14"/>
      <c r="P27" s="584"/>
      <c r="Q27" s="377"/>
      <c r="R27" s="603"/>
    </row>
    <row r="28" spans="1:18" s="82" customFormat="1">
      <c r="A28" s="351"/>
      <c r="B28" s="67"/>
      <c r="C28" s="81">
        <f>Avg._Number_of_Pages_in_Product_Program</f>
        <v>0</v>
      </c>
      <c r="D28" s="80" t="str">
        <f>Avg._Number_of_Pages_in_Product_Program_N</f>
        <v xml:space="preserve">Avg. Number of Pages in Product Program </v>
      </c>
      <c r="E28" s="13"/>
      <c r="F28" s="12"/>
      <c r="G28" s="23"/>
      <c r="H28" s="377"/>
      <c r="I28" s="255"/>
      <c r="J28" s="725"/>
      <c r="K28" s="67"/>
      <c r="L28" s="591">
        <f>'Expected Assumptions'!E21</f>
        <v>0</v>
      </c>
      <c r="M28" s="603" t="str">
        <f>Avg._Number_of_Pages_in_Product_Program_N</f>
        <v xml:space="preserve">Avg. Number of Pages in Product Program </v>
      </c>
      <c r="N28" s="290"/>
      <c r="O28" s="301"/>
      <c r="P28" s="23"/>
      <c r="Q28" s="377"/>
      <c r="R28" s="618"/>
    </row>
    <row r="29" spans="1:18" s="82" customFormat="1">
      <c r="A29" s="351"/>
      <c r="B29" s="95"/>
      <c r="C29" s="81">
        <f>Avg._Number_of_Pages_in_Project_Definition</f>
        <v>0</v>
      </c>
      <c r="D29" s="80" t="str">
        <f>Avg._Number_of_Pages_in_Project_Definition_N</f>
        <v xml:space="preserve">Avg. Number of Pages in Project Definition </v>
      </c>
      <c r="E29" s="13"/>
      <c r="F29" s="12"/>
      <c r="G29" s="12"/>
      <c r="H29" s="377"/>
      <c r="I29" s="180"/>
      <c r="J29" s="725"/>
      <c r="K29" s="95"/>
      <c r="L29" s="591">
        <f>'Expected Assumptions'!E7</f>
        <v>0</v>
      </c>
      <c r="M29" s="603" t="str">
        <f>Avg._Number_of_Pages_in_Project_Definition_N</f>
        <v xml:space="preserve">Avg. Number of Pages in Project Definition </v>
      </c>
      <c r="N29" s="290"/>
      <c r="O29" s="301"/>
      <c r="P29" s="301"/>
      <c r="Q29" s="377"/>
      <c r="R29" s="614"/>
    </row>
    <row r="30" spans="1:18">
      <c r="B30" s="95"/>
      <c r="C30" s="512">
        <f>Avg._Per_Page_Copy_Cost</f>
        <v>0</v>
      </c>
      <c r="D30" s="82" t="str">
        <f>Avg._Per_Page_Copy_Cost_N</f>
        <v>Avg. Per Page Copy Cost ($ / page)</v>
      </c>
      <c r="E30" s="13"/>
      <c r="F30" s="12"/>
      <c r="G30" s="12"/>
      <c r="H30" s="377"/>
      <c r="I30" s="256"/>
      <c r="K30" s="95"/>
      <c r="L30" s="512">
        <f>'Expected Assumptions'!E64</f>
        <v>0</v>
      </c>
      <c r="M30" s="581" t="str">
        <f>Avg._Per_Page_Copy_Cost_N</f>
        <v>Avg. Per Page Copy Cost ($ / page)</v>
      </c>
      <c r="N30" s="290"/>
      <c r="O30" s="301"/>
      <c r="P30" s="301"/>
      <c r="Q30" s="377"/>
      <c r="R30" s="322"/>
    </row>
    <row r="31" spans="1:18">
      <c r="B31" s="95"/>
      <c r="C31" s="471">
        <f>'Current Assumptions'!B124</f>
        <v>0</v>
      </c>
      <c r="D31" s="603" t="s">
        <v>430</v>
      </c>
      <c r="E31" s="13"/>
      <c r="F31" s="12"/>
      <c r="G31" s="12"/>
      <c r="H31" s="377"/>
      <c r="I31" s="255"/>
      <c r="K31" s="95"/>
      <c r="L31" s="471">
        <f>'Expected Assumptions'!E124</f>
        <v>0</v>
      </c>
      <c r="M31" s="603" t="s">
        <v>430</v>
      </c>
      <c r="N31" s="290"/>
      <c r="O31" s="301"/>
      <c r="P31" s="301"/>
      <c r="Q31" s="377"/>
      <c r="R31" s="618"/>
    </row>
    <row r="32" spans="1:18">
      <c r="B32" s="67"/>
      <c r="C32" s="575">
        <f>'Current Assumptions'!B126</f>
        <v>0</v>
      </c>
      <c r="D32" s="411" t="s">
        <v>766</v>
      </c>
      <c r="E32" s="13"/>
      <c r="F32" s="12"/>
      <c r="G32" s="12"/>
      <c r="H32" s="377"/>
      <c r="I32" s="219"/>
      <c r="K32" s="67"/>
      <c r="L32" s="575">
        <f>'Expected Assumptions'!E126</f>
        <v>0</v>
      </c>
      <c r="M32" s="603" t="s">
        <v>766</v>
      </c>
      <c r="N32" s="290"/>
      <c r="O32" s="301"/>
      <c r="P32" s="301"/>
      <c r="Q32" s="377"/>
      <c r="R32" s="603"/>
    </row>
    <row r="33" spans="1:18" ht="15">
      <c r="B33" s="67"/>
      <c r="C33" s="12"/>
      <c r="D33" s="12"/>
      <c r="E33" s="13"/>
      <c r="F33" s="14"/>
      <c r="G33" s="16"/>
      <c r="H33" s="377"/>
      <c r="K33" s="67"/>
      <c r="L33" s="301"/>
      <c r="M33" s="301"/>
      <c r="N33" s="290"/>
      <c r="O33" s="14"/>
      <c r="P33" s="584"/>
      <c r="Q33" s="377"/>
      <c r="R33" s="581"/>
    </row>
    <row r="34" spans="1:18">
      <c r="B34" s="67"/>
      <c r="C34" s="513">
        <f>Owners_Rep._Administrative_Rate</f>
        <v>0</v>
      </c>
      <c r="D34" s="74" t="str">
        <f>Owners_Rep._Administrative_Rate_N</f>
        <v>Owners Rep. Administrative Rate ($ / hour)</v>
      </c>
      <c r="E34" s="13"/>
      <c r="F34" s="27"/>
      <c r="G34" s="477">
        <f>C34*C32</f>
        <v>0</v>
      </c>
      <c r="H34" s="478"/>
      <c r="K34" s="67"/>
      <c r="L34" s="513">
        <f>'Expected Assumptions'!E51</f>
        <v>0</v>
      </c>
      <c r="M34" s="596" t="str">
        <f>Owners_Rep._Administrative_Rate_N</f>
        <v>Owners Rep. Administrative Rate ($ / hour)</v>
      </c>
      <c r="N34" s="290"/>
      <c r="O34" s="581"/>
      <c r="P34" s="636">
        <f>L34*L32</f>
        <v>0</v>
      </c>
      <c r="Q34" s="478"/>
      <c r="R34" s="581"/>
    </row>
    <row r="35" spans="1:18">
      <c r="B35" s="95"/>
      <c r="C35" s="12"/>
      <c r="E35" s="13"/>
      <c r="F35" s="27"/>
      <c r="G35" s="476"/>
      <c r="H35" s="478"/>
      <c r="K35" s="95"/>
      <c r="L35" s="301"/>
      <c r="M35" s="581"/>
      <c r="N35" s="290"/>
      <c r="O35" s="581"/>
      <c r="P35" s="476"/>
      <c r="Q35" s="478"/>
      <c r="R35" s="581"/>
    </row>
    <row r="36" spans="1:18">
      <c r="B36" s="67"/>
      <c r="C36" s="12"/>
      <c r="D36" s="12" t="s">
        <v>317</v>
      </c>
      <c r="E36" s="13"/>
      <c r="F36" s="27"/>
      <c r="G36" s="477">
        <f>SUM(C27:C29)*C30</f>
        <v>0</v>
      </c>
      <c r="H36" s="478"/>
      <c r="K36" s="67"/>
      <c r="L36" s="301"/>
      <c r="M36" s="301" t="s">
        <v>317</v>
      </c>
      <c r="N36" s="290"/>
      <c r="O36" s="581"/>
      <c r="P36" s="636">
        <f>SUM(L27:L29)*L30</f>
        <v>0</v>
      </c>
      <c r="Q36" s="478"/>
      <c r="R36" s="581"/>
    </row>
    <row r="37" spans="1:18">
      <c r="B37" s="67"/>
      <c r="C37" s="12"/>
      <c r="D37" s="12" t="s">
        <v>318</v>
      </c>
      <c r="E37" s="13"/>
      <c r="F37" s="27"/>
      <c r="G37" s="495">
        <f>C31</f>
        <v>0</v>
      </c>
      <c r="H37" s="478"/>
      <c r="K37" s="67"/>
      <c r="L37" s="301"/>
      <c r="M37" s="301" t="s">
        <v>318</v>
      </c>
      <c r="N37" s="290"/>
      <c r="O37" s="581"/>
      <c r="P37" s="495">
        <f>L31</f>
        <v>0</v>
      </c>
      <c r="Q37" s="478"/>
      <c r="R37" s="581"/>
    </row>
    <row r="38" spans="1:18">
      <c r="E38" s="13"/>
      <c r="F38" s="27"/>
      <c r="G38" s="476"/>
      <c r="H38" s="478"/>
      <c r="K38" s="581"/>
      <c r="L38" s="581"/>
      <c r="M38" s="581"/>
      <c r="N38" s="290"/>
      <c r="O38" s="581"/>
      <c r="P38" s="476"/>
      <c r="Q38" s="478"/>
      <c r="R38" s="581"/>
    </row>
    <row r="39" spans="1:18" ht="13.5" thickBot="1">
      <c r="D39" s="715" t="s">
        <v>20</v>
      </c>
      <c r="E39" s="29"/>
      <c r="F39" s="27"/>
      <c r="G39" s="476"/>
      <c r="H39" s="474">
        <f>SUM(G34:G37)</f>
        <v>0</v>
      </c>
      <c r="K39" s="581"/>
      <c r="L39" s="581"/>
      <c r="M39" s="589" t="s">
        <v>20</v>
      </c>
      <c r="N39" s="29"/>
      <c r="O39" s="581"/>
      <c r="P39" s="476"/>
      <c r="Q39" s="474">
        <f>SUM(P34:P37)</f>
        <v>0</v>
      </c>
      <c r="R39" s="581"/>
    </row>
    <row r="40" spans="1:18" s="210" customFormat="1">
      <c r="A40" s="351"/>
      <c r="D40" s="44"/>
      <c r="E40" s="29"/>
      <c r="G40" s="476"/>
      <c r="H40" s="494"/>
      <c r="J40" s="725"/>
      <c r="K40" s="581"/>
      <c r="L40" s="581"/>
      <c r="M40" s="589"/>
      <c r="N40" s="29"/>
      <c r="O40" s="581"/>
      <c r="P40" s="476"/>
      <c r="Q40" s="494"/>
      <c r="R40" s="581"/>
    </row>
    <row r="41" spans="1:18" s="210" customFormat="1">
      <c r="A41" s="1204" t="s">
        <v>797</v>
      </c>
      <c r="B41" s="223" t="s">
        <v>134</v>
      </c>
      <c r="C41" s="389" t="s">
        <v>635</v>
      </c>
      <c r="D41" s="264"/>
      <c r="E41" s="264"/>
      <c r="F41" s="264"/>
      <c r="G41" s="479"/>
      <c r="H41" s="479"/>
      <c r="J41" s="1204" t="s">
        <v>797</v>
      </c>
      <c r="K41" s="223" t="s">
        <v>134</v>
      </c>
      <c r="L41" s="613" t="s">
        <v>635</v>
      </c>
      <c r="M41" s="623"/>
      <c r="N41" s="623"/>
      <c r="O41" s="623"/>
      <c r="P41" s="479"/>
      <c r="Q41" s="479"/>
      <c r="R41" s="581"/>
    </row>
    <row r="42" spans="1:18" s="210" customFormat="1">
      <c r="A42" s="1204"/>
      <c r="B42" s="264"/>
      <c r="C42" s="339">
        <f>Avg._Time_to_Log_Transmittals</f>
        <v>0</v>
      </c>
      <c r="D42" s="311" t="str">
        <f>Avg._Time_to_Log_Transmittals_N</f>
        <v>Time to Log (hours / transmittal)</v>
      </c>
      <c r="E42" s="264"/>
      <c r="F42" s="264"/>
      <c r="G42" s="479"/>
      <c r="H42" s="479"/>
      <c r="J42" s="1204"/>
      <c r="K42" s="623"/>
      <c r="L42" s="339">
        <f>'Expected Assumptions'!E13</f>
        <v>0</v>
      </c>
      <c r="M42" s="603" t="str">
        <f>Avg._Time_to_Log_Transmittals_N</f>
        <v>Time to Log (hours / transmittal)</v>
      </c>
      <c r="N42" s="623"/>
      <c r="O42" s="623"/>
      <c r="P42" s="479"/>
      <c r="Q42" s="479"/>
      <c r="R42" s="581"/>
    </row>
    <row r="43" spans="1:18" s="210" customFormat="1">
      <c r="A43" s="351"/>
      <c r="B43" s="264"/>
      <c r="C43" s="264"/>
      <c r="D43" s="267"/>
      <c r="E43" s="264"/>
      <c r="F43" s="264"/>
      <c r="G43" s="479"/>
      <c r="H43" s="479"/>
      <c r="J43" s="725"/>
      <c r="K43" s="623"/>
      <c r="L43" s="623"/>
      <c r="M43" s="625"/>
      <c r="N43" s="623"/>
      <c r="O43" s="623"/>
      <c r="P43" s="479"/>
      <c r="Q43" s="479"/>
      <c r="R43" s="581"/>
    </row>
    <row r="44" spans="1:18" s="210" customFormat="1">
      <c r="A44" s="351"/>
      <c r="B44" s="264"/>
      <c r="C44" s="513">
        <f>Owners_Rep._Administrative_Rate</f>
        <v>0</v>
      </c>
      <c r="D44" s="410" t="str">
        <f>Owners_Rep._Administrative_Rate_N</f>
        <v>Owners Rep. Administrative Rate ($ / hour)</v>
      </c>
      <c r="E44" s="264"/>
      <c r="F44" s="264"/>
      <c r="G44" s="507">
        <f>C42*C44</f>
        <v>0</v>
      </c>
      <c r="H44" s="479"/>
      <c r="J44" s="725"/>
      <c r="K44" s="623"/>
      <c r="L44" s="513">
        <f>'Expected Assumptions'!E51</f>
        <v>0</v>
      </c>
      <c r="M44" s="596" t="str">
        <f>Owners_Rep._Administrative_Rate_N</f>
        <v>Owners Rep. Administrative Rate ($ / hour)</v>
      </c>
      <c r="N44" s="623"/>
      <c r="O44" s="623"/>
      <c r="P44" s="507">
        <f>L42*L44</f>
        <v>0</v>
      </c>
      <c r="Q44" s="479"/>
      <c r="R44" s="581"/>
    </row>
    <row r="45" spans="1:18" s="210" customFormat="1">
      <c r="A45" s="351"/>
      <c r="G45" s="476"/>
      <c r="H45" s="478"/>
      <c r="J45" s="725"/>
      <c r="K45" s="581"/>
      <c r="L45" s="581"/>
      <c r="M45" s="581"/>
      <c r="N45" s="581"/>
      <c r="O45" s="581"/>
      <c r="P45" s="476"/>
      <c r="Q45" s="478"/>
      <c r="R45" s="581"/>
    </row>
    <row r="46" spans="1:18" s="210" customFormat="1" ht="13.5" thickBot="1">
      <c r="A46" s="351"/>
      <c r="D46" s="44" t="s">
        <v>20</v>
      </c>
      <c r="G46" s="476"/>
      <c r="H46" s="474">
        <f>G44</f>
        <v>0</v>
      </c>
      <c r="J46" s="725"/>
      <c r="K46" s="581"/>
      <c r="L46" s="581"/>
      <c r="M46" s="589" t="s">
        <v>20</v>
      </c>
      <c r="N46" s="581"/>
      <c r="O46" s="581"/>
      <c r="P46" s="476"/>
      <c r="Q46" s="474">
        <f>P44</f>
        <v>0</v>
      </c>
      <c r="R46" s="581"/>
    </row>
    <row r="47" spans="1:18" s="210" customFormat="1">
      <c r="A47" s="351"/>
      <c r="D47" s="44"/>
      <c r="E47" s="29"/>
      <c r="G47" s="476"/>
      <c r="H47" s="494"/>
      <c r="J47" s="725"/>
      <c r="K47" s="581"/>
      <c r="L47" s="581"/>
      <c r="M47" s="589"/>
      <c r="N47" s="29"/>
      <c r="O47" s="581"/>
      <c r="P47" s="476"/>
      <c r="Q47" s="494"/>
      <c r="R47" s="581"/>
    </row>
    <row r="48" spans="1:18">
      <c r="B48" s="127" t="s">
        <v>136</v>
      </c>
      <c r="C48" s="86" t="s">
        <v>135</v>
      </c>
      <c r="D48" s="12"/>
      <c r="E48" s="29"/>
      <c r="F48" s="27"/>
      <c r="G48" s="476"/>
      <c r="H48" s="478"/>
      <c r="K48" s="384" t="s">
        <v>136</v>
      </c>
      <c r="L48" s="86" t="s">
        <v>135</v>
      </c>
      <c r="M48" s="301"/>
      <c r="N48" s="29"/>
      <c r="O48" s="581"/>
      <c r="P48" s="476"/>
      <c r="Q48" s="478"/>
      <c r="R48" s="581"/>
    </row>
    <row r="49" spans="1:18" s="210" customFormat="1">
      <c r="A49" s="351"/>
      <c r="B49" s="127"/>
      <c r="C49" s="86"/>
      <c r="D49" s="236"/>
      <c r="E49" s="29"/>
      <c r="G49" s="476"/>
      <c r="H49" s="478"/>
      <c r="J49" s="725"/>
      <c r="K49" s="384"/>
      <c r="L49" s="86"/>
      <c r="M49" s="301"/>
      <c r="N49" s="29"/>
      <c r="O49" s="581"/>
      <c r="P49" s="476"/>
      <c r="Q49" s="478"/>
      <c r="R49" s="581"/>
    </row>
    <row r="50" spans="1:18" s="210" customFormat="1">
      <c r="A50" s="1204" t="s">
        <v>797</v>
      </c>
      <c r="B50" s="223" t="s">
        <v>137</v>
      </c>
      <c r="C50" s="383" t="s">
        <v>636</v>
      </c>
      <c r="D50" s="264"/>
      <c r="E50" s="264"/>
      <c r="F50" s="264"/>
      <c r="G50" s="479"/>
      <c r="H50" s="479"/>
      <c r="J50" s="1204" t="s">
        <v>797</v>
      </c>
      <c r="K50" s="223" t="s">
        <v>137</v>
      </c>
      <c r="L50" s="609" t="s">
        <v>636</v>
      </c>
      <c r="M50" s="623"/>
      <c r="N50" s="623"/>
      <c r="O50" s="623"/>
      <c r="P50" s="479"/>
      <c r="Q50" s="479"/>
      <c r="R50" s="581"/>
    </row>
    <row r="51" spans="1:18" s="210" customFormat="1">
      <c r="A51" s="1204"/>
      <c r="B51" s="270"/>
      <c r="C51" s="339">
        <f>Avg._Time_to_Log_Transmittals</f>
        <v>0</v>
      </c>
      <c r="D51" s="311" t="str">
        <f>Avg._Time_to_Log_Transmittals_N</f>
        <v>Time to Log (hours / transmittal)</v>
      </c>
      <c r="E51" s="264"/>
      <c r="F51" s="264"/>
      <c r="G51" s="479"/>
      <c r="H51" s="479"/>
      <c r="J51" s="1204"/>
      <c r="K51" s="270"/>
      <c r="L51" s="339">
        <f>'Expected Assumptions'!E13</f>
        <v>0</v>
      </c>
      <c r="M51" s="603" t="str">
        <f>Avg._Time_to_Log_Transmittals_N</f>
        <v>Time to Log (hours / transmittal)</v>
      </c>
      <c r="N51" s="623"/>
      <c r="O51" s="623"/>
      <c r="P51" s="479"/>
      <c r="Q51" s="479"/>
      <c r="R51" s="581"/>
    </row>
    <row r="52" spans="1:18" s="210" customFormat="1">
      <c r="A52" s="351"/>
      <c r="B52" s="270"/>
      <c r="C52" s="264"/>
      <c r="D52" s="264"/>
      <c r="E52" s="264"/>
      <c r="F52" s="264"/>
      <c r="G52" s="479"/>
      <c r="H52" s="479"/>
      <c r="J52" s="725"/>
      <c r="K52" s="270"/>
      <c r="L52" s="623"/>
      <c r="M52" s="623"/>
      <c r="N52" s="623"/>
      <c r="O52" s="623"/>
      <c r="P52" s="479"/>
      <c r="Q52" s="479"/>
      <c r="R52" s="581"/>
    </row>
    <row r="53" spans="1:18" s="210" customFormat="1">
      <c r="A53" s="351"/>
      <c r="B53" s="270"/>
      <c r="C53" s="513">
        <f>Drafter_Rate</f>
        <v>0</v>
      </c>
      <c r="D53" s="416" t="str">
        <f>Drafter_Rate_N</f>
        <v>Architect Drafter Rate ($ / hour)</v>
      </c>
      <c r="E53" s="264"/>
      <c r="F53" s="264"/>
      <c r="G53" s="516">
        <f>C51*C53</f>
        <v>0</v>
      </c>
      <c r="H53" s="517"/>
      <c r="J53" s="725"/>
      <c r="K53" s="270"/>
      <c r="L53" s="513">
        <f>'Expected Assumptions'!E56</f>
        <v>0</v>
      </c>
      <c r="M53" s="416" t="str">
        <f>Drafter_Rate_N</f>
        <v>Architect Drafter Rate ($ / hour)</v>
      </c>
      <c r="N53" s="623"/>
      <c r="O53" s="623"/>
      <c r="P53" s="516">
        <f>L51*L53</f>
        <v>0</v>
      </c>
      <c r="Q53" s="517"/>
      <c r="R53" s="581"/>
    </row>
    <row r="54" spans="1:18" s="210" customFormat="1">
      <c r="A54" s="351"/>
      <c r="B54" s="270"/>
      <c r="C54" s="264"/>
      <c r="D54" s="264"/>
      <c r="E54" s="264"/>
      <c r="F54" s="264"/>
      <c r="G54" s="505"/>
      <c r="H54" s="517"/>
      <c r="J54" s="725"/>
      <c r="K54" s="270"/>
      <c r="L54" s="623"/>
      <c r="M54" s="623"/>
      <c r="N54" s="623"/>
      <c r="O54" s="623"/>
      <c r="P54" s="505"/>
      <c r="Q54" s="517"/>
      <c r="R54" s="581"/>
    </row>
    <row r="55" spans="1:18" s="210" customFormat="1" ht="13.5" thickBot="1">
      <c r="A55" s="351"/>
      <c r="B55" s="270"/>
      <c r="C55" s="264"/>
      <c r="D55" s="224" t="s">
        <v>20</v>
      </c>
      <c r="E55" s="264"/>
      <c r="F55" s="264"/>
      <c r="G55" s="505"/>
      <c r="H55" s="508">
        <f>G53</f>
        <v>0</v>
      </c>
      <c r="J55" s="725"/>
      <c r="K55" s="270"/>
      <c r="L55" s="623"/>
      <c r="M55" s="609" t="s">
        <v>20</v>
      </c>
      <c r="N55" s="623"/>
      <c r="O55" s="623"/>
      <c r="P55" s="505"/>
      <c r="Q55" s="508">
        <f>P53</f>
        <v>0</v>
      </c>
      <c r="R55" s="581"/>
    </row>
    <row r="56" spans="1:18" s="210" customFormat="1">
      <c r="A56" s="351"/>
      <c r="B56" s="127"/>
      <c r="C56" s="86"/>
      <c r="D56" s="236"/>
      <c r="E56" s="29"/>
      <c r="G56" s="476"/>
      <c r="H56" s="478"/>
      <c r="J56" s="725"/>
      <c r="K56" s="384"/>
      <c r="L56" s="86"/>
      <c r="M56" s="301"/>
      <c r="N56" s="29"/>
      <c r="O56" s="581"/>
      <c r="P56" s="476"/>
      <c r="Q56" s="478"/>
      <c r="R56" s="581"/>
    </row>
    <row r="57" spans="1:18" ht="15" customHeight="1">
      <c r="B57" s="218" t="s">
        <v>561</v>
      </c>
      <c r="C57" s="376" t="s">
        <v>609</v>
      </c>
      <c r="D57" s="79"/>
      <c r="E57" s="230"/>
      <c r="F57" s="27"/>
      <c r="G57" s="476"/>
      <c r="H57" s="478"/>
      <c r="K57" s="600" t="s">
        <v>561</v>
      </c>
      <c r="L57" s="606" t="s">
        <v>609</v>
      </c>
      <c r="M57" s="602"/>
      <c r="N57" s="230"/>
      <c r="O57" s="581"/>
      <c r="P57" s="476"/>
      <c r="Q57" s="478"/>
      <c r="R57" s="581"/>
    </row>
    <row r="58" spans="1:18">
      <c r="B58" s="70"/>
      <c r="C58" s="44"/>
      <c r="D58" s="82"/>
      <c r="E58" s="29"/>
      <c r="F58" s="82"/>
      <c r="G58" s="476"/>
      <c r="H58" s="478"/>
      <c r="K58" s="592"/>
      <c r="L58" s="589"/>
      <c r="M58" s="581"/>
      <c r="N58" s="29"/>
      <c r="O58" s="581"/>
      <c r="P58" s="476"/>
      <c r="Q58" s="478"/>
      <c r="R58" s="581"/>
    </row>
    <row r="59" spans="1:18" ht="15" customHeight="1">
      <c r="A59" s="1204" t="s">
        <v>791</v>
      </c>
      <c r="B59" s="308" t="s">
        <v>138</v>
      </c>
      <c r="C59" s="372" t="s">
        <v>790</v>
      </c>
      <c r="E59" s="29"/>
      <c r="F59" s="27"/>
      <c r="G59" s="476"/>
      <c r="H59" s="478"/>
      <c r="J59" s="1204" t="s">
        <v>791</v>
      </c>
      <c r="K59" s="592" t="s">
        <v>138</v>
      </c>
      <c r="L59" s="589" t="s">
        <v>790</v>
      </c>
      <c r="M59" s="581"/>
      <c r="N59" s="29"/>
      <c r="O59" s="581"/>
      <c r="P59" s="476"/>
      <c r="Q59" s="478"/>
      <c r="R59" s="581"/>
    </row>
    <row r="60" spans="1:18" s="192" customFormat="1" ht="12.75" customHeight="1">
      <c r="A60" s="1204"/>
      <c r="B60" s="70"/>
      <c r="C60" s="422">
        <f>Avg._Number_of_Space_Types_per_Building</f>
        <v>0</v>
      </c>
      <c r="D60" s="311" t="str">
        <f>Avg._Number_of_Space_Types_per_Building_N</f>
        <v>Number of Space Types per Building</v>
      </c>
      <c r="E60" s="29"/>
      <c r="F60" s="210"/>
      <c r="G60" s="490"/>
      <c r="H60" s="478"/>
      <c r="I60" s="84"/>
      <c r="J60" s="1204"/>
      <c r="K60" s="592"/>
      <c r="L60" s="573">
        <f>'Expected Assumptions'!E10</f>
        <v>0</v>
      </c>
      <c r="M60" s="603" t="str">
        <f>Avg._Number_of_Space_Types_per_Building_N</f>
        <v>Number of Space Types per Building</v>
      </c>
      <c r="N60" s="29"/>
      <c r="O60" s="581"/>
      <c r="P60" s="490"/>
      <c r="Q60" s="478"/>
      <c r="R60" s="605"/>
    </row>
    <row r="61" spans="1:18" s="82" customFormat="1">
      <c r="A61" s="351"/>
      <c r="B61" s="70"/>
      <c r="C61" s="568">
        <f>'Current Assumptions'!B114</f>
        <v>0</v>
      </c>
      <c r="D61" s="656" t="s">
        <v>1307</v>
      </c>
      <c r="E61" s="29"/>
      <c r="G61" s="490"/>
      <c r="H61" s="478"/>
      <c r="I61" s="84"/>
      <c r="J61" s="725"/>
      <c r="K61" s="592"/>
      <c r="L61" s="568">
        <f>'Expected Assumptions'!E114</f>
        <v>0</v>
      </c>
      <c r="M61" s="656" t="s">
        <v>1307</v>
      </c>
      <c r="N61" s="29"/>
      <c r="O61" s="581"/>
      <c r="P61" s="490"/>
      <c r="Q61" s="478"/>
      <c r="R61" s="605"/>
    </row>
    <row r="62" spans="1:18" s="238" customFormat="1">
      <c r="A62" s="350"/>
      <c r="C62" s="260">
        <f>Avg._Number_of_Equipment_Types</f>
        <v>0</v>
      </c>
      <c r="D62" s="311" t="str">
        <f xml:space="preserve"> Avg._Number_of_Equipment_Types_N</f>
        <v>Number of Unique Product Types (Types / buildng)</v>
      </c>
      <c r="G62" s="41"/>
      <c r="H62" s="500"/>
      <c r="I62" s="253"/>
      <c r="J62" s="677"/>
      <c r="K62" s="586"/>
      <c r="L62" s="711">
        <f>'Expected Assumptions'!E11</f>
        <v>0</v>
      </c>
      <c r="M62" s="603" t="str">
        <f xml:space="preserve"> Avg._Number_of_Equipment_Types_N</f>
        <v>Number of Unique Product Types (Types / buildng)</v>
      </c>
      <c r="N62" s="586"/>
      <c r="O62" s="586"/>
      <c r="P62" s="41"/>
      <c r="Q62" s="500"/>
      <c r="R62" s="617"/>
    </row>
    <row r="63" spans="1:18" s="238" customFormat="1">
      <c r="A63" s="350"/>
      <c r="C63" s="419">
        <f>'Current Assumptions'!B115</f>
        <v>0</v>
      </c>
      <c r="D63" s="656" t="s">
        <v>1304</v>
      </c>
      <c r="G63" s="41"/>
      <c r="H63" s="500"/>
      <c r="J63" s="677"/>
      <c r="K63" s="586"/>
      <c r="L63" s="568">
        <f>'Expected Assumptions'!E115</f>
        <v>0</v>
      </c>
      <c r="M63" s="656" t="s">
        <v>1304</v>
      </c>
      <c r="N63" s="586"/>
      <c r="O63" s="586"/>
      <c r="P63" s="41"/>
      <c r="Q63" s="500"/>
      <c r="R63" s="586"/>
    </row>
    <row r="64" spans="1:18" s="192" customFormat="1" ht="12.75" customHeight="1">
      <c r="B64" s="374"/>
      <c r="C64" s="437">
        <f>'Current Assumptions'!B120</f>
        <v>0</v>
      </c>
      <c r="D64" s="603" t="s">
        <v>927</v>
      </c>
      <c r="E64" s="29"/>
      <c r="F64" s="448"/>
      <c r="G64" s="490"/>
      <c r="H64" s="478"/>
      <c r="I64" s="312"/>
      <c r="K64" s="592"/>
      <c r="L64" s="437">
        <f>'Expected Assumptions'!E120</f>
        <v>0</v>
      </c>
      <c r="M64" s="603" t="s">
        <v>927</v>
      </c>
      <c r="N64" s="29"/>
      <c r="O64" s="581"/>
      <c r="P64" s="490"/>
      <c r="Q64" s="478"/>
      <c r="R64" s="605"/>
    </row>
    <row r="65" spans="1:18" s="192" customFormat="1" ht="12.75" customHeight="1">
      <c r="B65" s="374"/>
      <c r="C65" s="437">
        <f>'Current Assumptions'!B121</f>
        <v>0</v>
      </c>
      <c r="D65" s="603" t="s">
        <v>926</v>
      </c>
      <c r="E65" s="29"/>
      <c r="F65" s="448"/>
      <c r="G65" s="490"/>
      <c r="H65" s="478"/>
      <c r="I65" s="312"/>
      <c r="K65" s="592"/>
      <c r="L65" s="437">
        <f>'Expected Assumptions'!E121</f>
        <v>0</v>
      </c>
      <c r="M65" s="603" t="s">
        <v>926</v>
      </c>
      <c r="N65" s="29"/>
      <c r="O65" s="581"/>
      <c r="P65" s="490"/>
      <c r="Q65" s="478"/>
      <c r="R65" s="605"/>
    </row>
    <row r="66" spans="1:18" s="82" customFormat="1">
      <c r="A66" s="351"/>
      <c r="B66" s="70"/>
      <c r="C66" s="44"/>
      <c r="E66" s="29"/>
      <c r="G66" s="476"/>
      <c r="H66" s="478"/>
      <c r="I66" s="84"/>
      <c r="J66" s="725"/>
      <c r="K66" s="592"/>
      <c r="L66" s="589"/>
      <c r="M66" s="581"/>
      <c r="N66" s="29"/>
      <c r="O66" s="581"/>
      <c r="P66" s="476"/>
      <c r="Q66" s="478"/>
      <c r="R66" s="605"/>
    </row>
    <row r="67" spans="1:18" s="238" customFormat="1">
      <c r="A67" s="350"/>
      <c r="B67" s="246"/>
      <c r="C67" s="513">
        <f>Licensed_Professional_Rate</f>
        <v>0</v>
      </c>
      <c r="D67" s="337" t="str">
        <f>Licensed_Professional_Rate_N</f>
        <v>Licensed Professional Architect Rate ($ / hour)</v>
      </c>
      <c r="E67" s="42"/>
      <c r="G67" s="489">
        <f>C67*((C60*(C64*C61))+(C62*(C64*C63)))</f>
        <v>0</v>
      </c>
      <c r="H67" s="500"/>
      <c r="I67" s="253"/>
      <c r="J67" s="677"/>
      <c r="K67" s="320"/>
      <c r="L67" s="513">
        <f>'Expected Assumptions'!E54</f>
        <v>0</v>
      </c>
      <c r="M67" s="337" t="str">
        <f>Licensed_Professional_Rate_N</f>
        <v>Licensed Professional Architect Rate ($ / hour)</v>
      </c>
      <c r="N67" s="587"/>
      <c r="O67" s="586"/>
      <c r="P67" s="489">
        <f>L67*((L60*(L64*L61))+(L62*(L64*L63)))</f>
        <v>0</v>
      </c>
      <c r="Q67" s="500"/>
      <c r="R67" s="617"/>
    </row>
    <row r="68" spans="1:18" s="238" customFormat="1">
      <c r="A68" s="350"/>
      <c r="B68" s="246"/>
      <c r="C68" s="513">
        <f>Drafter_Rate</f>
        <v>0</v>
      </c>
      <c r="D68" s="337" t="str">
        <f>Drafter_Rate_N</f>
        <v>Architect Drafter Rate ($ / hour)</v>
      </c>
      <c r="E68" s="42"/>
      <c r="G68" s="489">
        <f>C68*((C60*(C65*C61))+(C62*(C65*C63)))</f>
        <v>0</v>
      </c>
      <c r="H68" s="500"/>
      <c r="I68" s="253"/>
      <c r="J68" s="677"/>
      <c r="K68" s="320"/>
      <c r="L68" s="513">
        <f>'Expected Assumptions'!E56</f>
        <v>0</v>
      </c>
      <c r="M68" s="337" t="str">
        <f>Drafter_Rate_N</f>
        <v>Architect Drafter Rate ($ / hour)</v>
      </c>
      <c r="N68" s="587"/>
      <c r="O68" s="586"/>
      <c r="P68" s="489">
        <f>L68*((L60*(L65*L61))+(L62*(L65*L63)))</f>
        <v>0</v>
      </c>
      <c r="Q68" s="500"/>
      <c r="R68" s="617"/>
    </row>
    <row r="69" spans="1:18">
      <c r="B69" s="70"/>
      <c r="C69" s="44"/>
      <c r="D69" s="82"/>
      <c r="E69" s="29"/>
      <c r="F69" s="82"/>
      <c r="G69" s="490"/>
      <c r="H69" s="478"/>
      <c r="I69" s="84"/>
      <c r="K69" s="592"/>
      <c r="L69" s="589"/>
      <c r="M69" s="581"/>
      <c r="N69" s="29"/>
      <c r="O69" s="581"/>
      <c r="P69" s="490"/>
      <c r="Q69" s="478"/>
      <c r="R69" s="605"/>
    </row>
    <row r="70" spans="1:18" ht="13.5" thickBot="1">
      <c r="B70" s="70"/>
      <c r="C70" s="44"/>
      <c r="D70" s="44" t="s">
        <v>20</v>
      </c>
      <c r="E70" s="29"/>
      <c r="F70" s="82"/>
      <c r="G70" s="490"/>
      <c r="H70" s="474">
        <f>SUM(G67:G68)</f>
        <v>0</v>
      </c>
      <c r="I70" s="84"/>
      <c r="K70" s="592"/>
      <c r="L70" s="589"/>
      <c r="M70" s="589" t="s">
        <v>20</v>
      </c>
      <c r="N70" s="29"/>
      <c r="O70" s="581"/>
      <c r="P70" s="490"/>
      <c r="Q70" s="474">
        <f>SUM(P67:P68)</f>
        <v>0</v>
      </c>
      <c r="R70" s="605"/>
    </row>
    <row r="71" spans="1:18">
      <c r="B71" s="70"/>
      <c r="C71" s="44"/>
      <c r="D71" s="82"/>
      <c r="E71" s="29"/>
      <c r="F71" s="82"/>
      <c r="G71" s="476"/>
      <c r="H71" s="478"/>
      <c r="I71" s="84"/>
      <c r="K71" s="592"/>
      <c r="L71" s="589"/>
      <c r="M71" s="581"/>
      <c r="N71" s="29"/>
      <c r="O71" s="581"/>
      <c r="P71" s="476"/>
      <c r="Q71" s="478"/>
      <c r="R71" s="605"/>
    </row>
    <row r="72" spans="1:18" ht="15" customHeight="1">
      <c r="B72" s="218" t="s">
        <v>139</v>
      </c>
      <c r="C72" s="220" t="s">
        <v>412</v>
      </c>
      <c r="E72" s="29"/>
      <c r="F72" s="27"/>
      <c r="G72" s="476"/>
      <c r="H72" s="478"/>
      <c r="I72" s="84"/>
      <c r="K72" s="600" t="s">
        <v>139</v>
      </c>
      <c r="L72" s="606" t="s">
        <v>412</v>
      </c>
      <c r="M72" s="581"/>
      <c r="N72" s="29"/>
      <c r="O72" s="581"/>
      <c r="P72" s="476"/>
      <c r="Q72" s="478"/>
      <c r="R72" s="605"/>
    </row>
    <row r="73" spans="1:18" s="192" customFormat="1" ht="13.15" customHeight="1">
      <c r="B73" s="70"/>
      <c r="C73" s="27"/>
      <c r="D73" s="27"/>
      <c r="E73" s="29"/>
      <c r="F73" s="27"/>
      <c r="G73" s="476"/>
      <c r="H73" s="478"/>
      <c r="I73" s="27"/>
      <c r="K73" s="592"/>
      <c r="L73" s="581"/>
      <c r="M73" s="581"/>
      <c r="N73" s="29"/>
      <c r="O73" s="581"/>
      <c r="P73" s="476"/>
      <c r="Q73" s="478"/>
      <c r="R73" s="581"/>
    </row>
    <row r="74" spans="1:18" s="82" customFormat="1">
      <c r="A74" s="351"/>
      <c r="B74" s="218" t="s">
        <v>141</v>
      </c>
      <c r="C74" s="220" t="s">
        <v>140</v>
      </c>
      <c r="D74" s="79"/>
      <c r="E74" s="230"/>
      <c r="F74" s="79"/>
      <c r="G74" s="476"/>
      <c r="H74" s="478"/>
      <c r="I74" s="27"/>
      <c r="J74" s="725"/>
      <c r="K74" s="600" t="s">
        <v>141</v>
      </c>
      <c r="L74" s="606" t="s">
        <v>140</v>
      </c>
      <c r="M74" s="602"/>
      <c r="N74" s="230"/>
      <c r="O74" s="602"/>
      <c r="P74" s="476"/>
      <c r="Q74" s="478"/>
      <c r="R74" s="581"/>
    </row>
    <row r="75" spans="1:18" s="82" customFormat="1">
      <c r="A75" s="351"/>
      <c r="B75" s="62"/>
      <c r="C75" s="44"/>
      <c r="E75" s="29"/>
      <c r="G75" s="476"/>
      <c r="H75" s="478"/>
      <c r="I75" s="27"/>
      <c r="J75" s="725"/>
      <c r="K75" s="62"/>
      <c r="L75" s="589"/>
      <c r="M75" s="581"/>
      <c r="N75" s="29"/>
      <c r="O75" s="581"/>
      <c r="P75" s="476"/>
      <c r="Q75" s="478"/>
      <c r="R75" s="581"/>
    </row>
    <row r="76" spans="1:18" s="192" customFormat="1" ht="13.9" customHeight="1">
      <c r="B76" s="218" t="s">
        <v>142</v>
      </c>
      <c r="C76" s="93" t="s">
        <v>309</v>
      </c>
      <c r="D76" s="27"/>
      <c r="E76" s="29"/>
      <c r="F76" s="27"/>
      <c r="G76" s="476"/>
      <c r="H76" s="478"/>
      <c r="I76" s="27"/>
      <c r="K76" s="600" t="s">
        <v>142</v>
      </c>
      <c r="L76" s="606" t="s">
        <v>309</v>
      </c>
      <c r="M76" s="581"/>
      <c r="N76" s="29"/>
      <c r="O76" s="581"/>
      <c r="P76" s="476"/>
      <c r="Q76" s="478"/>
      <c r="R76" s="581"/>
    </row>
    <row r="77" spans="1:18" s="82" customFormat="1">
      <c r="A77" s="351"/>
      <c r="B77" s="96"/>
      <c r="E77" s="29"/>
      <c r="G77" s="476"/>
      <c r="H77" s="478"/>
      <c r="J77" s="725"/>
      <c r="K77" s="296"/>
      <c r="L77" s="581"/>
      <c r="M77" s="581"/>
      <c r="N77" s="29"/>
      <c r="O77" s="581"/>
      <c r="P77" s="476"/>
      <c r="Q77" s="478"/>
      <c r="R77" s="581"/>
    </row>
    <row r="78" spans="1:18" s="82" customFormat="1">
      <c r="A78" s="1204" t="s">
        <v>792</v>
      </c>
      <c r="B78" s="223" t="s">
        <v>562</v>
      </c>
      <c r="C78" s="609" t="s">
        <v>1291</v>
      </c>
      <c r="D78" s="27"/>
      <c r="E78" s="29"/>
      <c r="F78" s="27"/>
      <c r="G78" s="476"/>
      <c r="H78" s="478"/>
      <c r="I78" s="224"/>
      <c r="J78" s="1204" t="s">
        <v>792</v>
      </c>
      <c r="K78" s="223" t="s">
        <v>562</v>
      </c>
      <c r="L78" s="609" t="s">
        <v>1291</v>
      </c>
      <c r="M78" s="581"/>
      <c r="N78" s="29"/>
      <c r="O78" s="581"/>
      <c r="P78" s="476"/>
      <c r="Q78" s="478"/>
      <c r="R78" s="609"/>
    </row>
    <row r="79" spans="1:18" s="351" customFormat="1">
      <c r="A79" s="1204"/>
      <c r="B79" s="361"/>
      <c r="C79" s="1061">
        <f>'Current Assumptions'!B116</f>
        <v>0</v>
      </c>
      <c r="D79" s="352" t="s">
        <v>699</v>
      </c>
      <c r="E79" s="29"/>
      <c r="G79" s="476"/>
      <c r="H79" s="478"/>
      <c r="I79" s="224"/>
      <c r="J79" s="1204"/>
      <c r="K79" s="361"/>
      <c r="L79" s="642">
        <f>'Expected Assumptions'!E116</f>
        <v>0</v>
      </c>
      <c r="M79" s="603" t="s">
        <v>699</v>
      </c>
      <c r="N79" s="29"/>
      <c r="O79" s="581"/>
      <c r="P79" s="476"/>
      <c r="Q79" s="478"/>
      <c r="R79" s="609"/>
    </row>
    <row r="80" spans="1:18" s="351" customFormat="1">
      <c r="B80" s="218"/>
      <c r="C80" s="220"/>
      <c r="E80" s="29"/>
      <c r="G80" s="476"/>
      <c r="H80" s="478"/>
      <c r="I80" s="224"/>
      <c r="J80" s="725"/>
      <c r="K80" s="600"/>
      <c r="L80" s="606"/>
      <c r="M80" s="581"/>
      <c r="N80" s="29"/>
      <c r="O80" s="581"/>
      <c r="P80" s="476"/>
      <c r="Q80" s="478"/>
      <c r="R80" s="609"/>
    </row>
    <row r="81" spans="1:18" s="318" customFormat="1" ht="15">
      <c r="B81" s="133"/>
      <c r="C81" s="415">
        <f>Licensed_Professional_Rate</f>
        <v>0</v>
      </c>
      <c r="D81" s="337" t="str">
        <f>Licensed_Professional_Rate_N</f>
        <v>Licensed Professional Architect Rate ($ / hour)</v>
      </c>
      <c r="E81" s="294"/>
      <c r="F81" s="294"/>
      <c r="G81" s="473">
        <f>C81*C79</f>
        <v>0</v>
      </c>
      <c r="H81" s="517"/>
      <c r="J81" s="614"/>
      <c r="K81" s="611"/>
      <c r="L81" s="415">
        <f>'Expected Assumptions'!E54</f>
        <v>0</v>
      </c>
      <c r="M81" s="337" t="str">
        <f>Licensed_Professional_Rate_N</f>
        <v>Licensed Professional Architect Rate ($ / hour)</v>
      </c>
      <c r="N81" s="590"/>
      <c r="O81" s="590"/>
      <c r="P81" s="473">
        <f>L81*L79</f>
        <v>0</v>
      </c>
      <c r="Q81" s="517"/>
      <c r="R81" s="614"/>
    </row>
    <row r="82" spans="1:18" s="318" customFormat="1">
      <c r="B82" s="133"/>
      <c r="C82" s="224"/>
      <c r="G82" s="505"/>
      <c r="H82" s="517"/>
      <c r="J82" s="614"/>
      <c r="K82" s="611"/>
      <c r="L82" s="609"/>
      <c r="M82" s="614"/>
      <c r="N82" s="614"/>
      <c r="O82" s="614"/>
      <c r="P82" s="505"/>
      <c r="Q82" s="517"/>
      <c r="R82" s="614"/>
    </row>
    <row r="83" spans="1:18" s="318" customFormat="1" ht="13.5" thickBot="1">
      <c r="B83" s="133"/>
      <c r="C83" s="224"/>
      <c r="D83" s="306" t="s">
        <v>20</v>
      </c>
      <c r="E83" s="29"/>
      <c r="F83" s="351"/>
      <c r="G83" s="490"/>
      <c r="H83" s="474">
        <f>G81</f>
        <v>0</v>
      </c>
      <c r="J83" s="614"/>
      <c r="K83" s="611"/>
      <c r="L83" s="609"/>
      <c r="M83" s="589" t="s">
        <v>20</v>
      </c>
      <c r="N83" s="29"/>
      <c r="O83" s="581"/>
      <c r="P83" s="490"/>
      <c r="Q83" s="474">
        <f>P81</f>
        <v>0</v>
      </c>
      <c r="R83" s="614"/>
    </row>
    <row r="84" spans="1:18" s="351" customFormat="1">
      <c r="B84" s="218"/>
      <c r="C84" s="220"/>
      <c r="E84" s="29"/>
      <c r="G84" s="476"/>
      <c r="H84" s="478"/>
      <c r="I84" s="224"/>
      <c r="J84" s="725"/>
      <c r="K84" s="600"/>
      <c r="L84" s="606"/>
      <c r="M84" s="581"/>
      <c r="N84" s="29"/>
      <c r="O84" s="581"/>
      <c r="P84" s="476"/>
      <c r="Q84" s="478"/>
      <c r="R84" s="609"/>
    </row>
    <row r="85" spans="1:18" s="614" customFormat="1">
      <c r="A85" s="1204" t="s">
        <v>800</v>
      </c>
      <c r="B85" s="250" t="s">
        <v>563</v>
      </c>
      <c r="C85" s="609" t="s">
        <v>411</v>
      </c>
      <c r="E85" s="938"/>
      <c r="G85" s="505"/>
      <c r="H85" s="668"/>
      <c r="J85" s="1204" t="s">
        <v>800</v>
      </c>
      <c r="K85" s="223" t="s">
        <v>563</v>
      </c>
      <c r="L85" s="609" t="s">
        <v>411</v>
      </c>
      <c r="N85" s="938"/>
      <c r="P85" s="505"/>
      <c r="Q85" s="668"/>
    </row>
    <row r="86" spans="1:18" s="725" customFormat="1">
      <c r="A86" s="1204"/>
      <c r="B86" s="100"/>
      <c r="C86" s="640">
        <f>'Current Assumptions'!B117</f>
        <v>0</v>
      </c>
      <c r="D86" s="656" t="s">
        <v>666</v>
      </c>
      <c r="E86" s="714"/>
      <c r="G86" s="731"/>
      <c r="H86" s="478"/>
      <c r="J86" s="1204"/>
      <c r="K86" s="100"/>
      <c r="L86" s="640">
        <f>'Expected Assumptions'!E117</f>
        <v>0</v>
      </c>
      <c r="M86" s="656" t="s">
        <v>666</v>
      </c>
      <c r="N86" s="714"/>
      <c r="P86" s="731"/>
      <c r="Q86" s="478"/>
    </row>
    <row r="87" spans="1:18" s="725" customFormat="1">
      <c r="B87" s="100"/>
      <c r="E87" s="714"/>
      <c r="G87" s="731"/>
      <c r="H87" s="478"/>
      <c r="K87" s="100"/>
      <c r="N87" s="714"/>
      <c r="P87" s="731"/>
      <c r="Q87" s="478"/>
    </row>
    <row r="88" spans="1:18" s="725" customFormat="1">
      <c r="B88" s="100"/>
      <c r="C88" s="513">
        <f>Licensed_Professional_Rate</f>
        <v>0</v>
      </c>
      <c r="D88" s="428" t="str">
        <f>Licensed_Professional_Rate_N</f>
        <v>Licensed Professional Architect Rate ($ / hour)</v>
      </c>
      <c r="E88" s="714"/>
      <c r="G88" s="521">
        <f>C86*C88</f>
        <v>0</v>
      </c>
      <c r="H88" s="478"/>
      <c r="K88" s="100"/>
      <c r="L88" s="513">
        <f>'Expected Assumptions'!E54</f>
        <v>0</v>
      </c>
      <c r="M88" s="428" t="str">
        <f>Licensed_Professional_Rate_N</f>
        <v>Licensed Professional Architect Rate ($ / hour)</v>
      </c>
      <c r="N88" s="714"/>
      <c r="P88" s="521">
        <f>L86*L88</f>
        <v>0</v>
      </c>
      <c r="Q88" s="478"/>
    </row>
    <row r="89" spans="1:18" s="677" customFormat="1">
      <c r="B89" s="394"/>
      <c r="C89" s="395"/>
      <c r="D89" s="708"/>
      <c r="E89" s="587"/>
      <c r="G89" s="497"/>
      <c r="H89" s="500"/>
      <c r="K89" s="394"/>
      <c r="L89" s="395"/>
      <c r="M89" s="708"/>
      <c r="N89" s="587"/>
      <c r="P89" s="497"/>
      <c r="Q89" s="500"/>
    </row>
    <row r="90" spans="1:18" s="725" customFormat="1">
      <c r="B90" s="100"/>
      <c r="D90" s="715" t="s">
        <v>20</v>
      </c>
      <c r="E90" s="714"/>
      <c r="G90" s="731"/>
      <c r="H90" s="522">
        <f>G88</f>
        <v>0</v>
      </c>
      <c r="K90" s="100"/>
      <c r="M90" s="715" t="s">
        <v>20</v>
      </c>
      <c r="N90" s="714"/>
      <c r="P90" s="731"/>
      <c r="Q90" s="522">
        <f>P88</f>
        <v>0</v>
      </c>
    </row>
    <row r="91" spans="1:18" s="192" customFormat="1" ht="15" customHeight="1">
      <c r="B91" s="96"/>
      <c r="C91" s="677"/>
      <c r="D91" s="82"/>
      <c r="E91" s="29"/>
      <c r="F91" s="82"/>
      <c r="G91" s="476"/>
      <c r="H91" s="478"/>
      <c r="I91" s="82"/>
      <c r="K91" s="296"/>
      <c r="L91" s="581"/>
      <c r="M91" s="581"/>
      <c r="N91" s="29"/>
      <c r="O91" s="581"/>
      <c r="P91" s="476"/>
      <c r="Q91" s="478"/>
      <c r="R91" s="581"/>
    </row>
    <row r="92" spans="1:18" s="82" customFormat="1">
      <c r="A92" s="1204" t="s">
        <v>796</v>
      </c>
      <c r="B92" s="308" t="s">
        <v>564</v>
      </c>
      <c r="C92" s="224" t="s">
        <v>531</v>
      </c>
      <c r="D92" s="27"/>
      <c r="E92" s="29"/>
      <c r="F92" s="27"/>
      <c r="G92" s="476"/>
      <c r="H92" s="478"/>
      <c r="J92" s="1204" t="s">
        <v>796</v>
      </c>
      <c r="K92" s="592" t="s">
        <v>564</v>
      </c>
      <c r="L92" s="609" t="s">
        <v>531</v>
      </c>
      <c r="M92" s="581"/>
      <c r="N92" s="29"/>
      <c r="O92" s="581"/>
      <c r="P92" s="476"/>
      <c r="Q92" s="478"/>
      <c r="R92" s="581"/>
    </row>
    <row r="93" spans="1:18" s="210" customFormat="1">
      <c r="A93" s="1204"/>
      <c r="B93" s="70"/>
      <c r="C93" s="81">
        <f>Avg._Number_of_Design_Early_Drawings</f>
        <v>0</v>
      </c>
      <c r="D93" s="80" t="str">
        <f>Avg._Number_of_Design_Early_Drawings_N</f>
        <v>Avg. Number of Sheets in Design Early Drawings</v>
      </c>
      <c r="E93" s="29"/>
      <c r="F93" s="82"/>
      <c r="G93" s="476"/>
      <c r="H93" s="478"/>
      <c r="J93" s="1204"/>
      <c r="K93" s="592"/>
      <c r="L93" s="81">
        <f>'Expected Assumptions'!E25</f>
        <v>0</v>
      </c>
      <c r="M93" s="603" t="str">
        <f>Avg._Number_of_Design_Early_Drawings_N</f>
        <v>Avg. Number of Sheets in Design Early Drawings</v>
      </c>
      <c r="N93" s="29"/>
      <c r="O93" s="581"/>
      <c r="P93" s="476"/>
      <c r="Q93" s="478"/>
      <c r="R93" s="581"/>
    </row>
    <row r="94" spans="1:18" s="210" customFormat="1">
      <c r="A94" s="351"/>
      <c r="B94" s="70"/>
      <c r="C94" s="81">
        <f>Avg._Number_of_Pages_in_a_Design_Early_Narrative</f>
        <v>0</v>
      </c>
      <c r="D94" s="244" t="str">
        <f>Avg._Number_of_Pages_in_a_Design_Early_Narrative_N</f>
        <v>Avg. Number of Letter-Sized Pages in Design Early Narrative</v>
      </c>
      <c r="E94" s="29"/>
      <c r="G94" s="476"/>
      <c r="H94" s="478"/>
      <c r="J94" s="725"/>
      <c r="K94" s="592"/>
      <c r="L94" s="81">
        <f>'Expected Assumptions'!E26</f>
        <v>0</v>
      </c>
      <c r="M94" s="412" t="str">
        <f>Avg._Number_of_Pages_in_a_Design_Early_Narrative_N</f>
        <v>Avg. Number of Letter-Sized Pages in Design Early Narrative</v>
      </c>
      <c r="N94" s="29"/>
      <c r="O94" s="581"/>
      <c r="P94" s="476"/>
      <c r="Q94" s="478"/>
      <c r="R94" s="581"/>
    </row>
    <row r="95" spans="1:18" s="238" customFormat="1">
      <c r="A95" s="350"/>
      <c r="B95" s="246"/>
      <c r="C95" s="271">
        <f>Avg._Submittal_Sets_Reqd._Design</f>
        <v>0</v>
      </c>
      <c r="D95" s="244" t="str">
        <f>Avg._Submittal_Sets_Reqd._Design_N</f>
        <v>Number of Design Submittal Sets Reqd. (sets / submittal)</v>
      </c>
      <c r="E95" s="42"/>
      <c r="G95" s="41"/>
      <c r="H95" s="500"/>
      <c r="J95" s="677"/>
      <c r="K95" s="320"/>
      <c r="L95" s="533">
        <f>'Expected Assumptions'!E24</f>
        <v>0</v>
      </c>
      <c r="M95" s="412" t="str">
        <f>Avg._Submittal_Sets_Reqd._Design_N</f>
        <v>Number of Design Submittal Sets Reqd. (sets / submittal)</v>
      </c>
      <c r="N95" s="587"/>
      <c r="O95" s="586"/>
      <c r="P95" s="41"/>
      <c r="Q95" s="500"/>
      <c r="R95" s="586"/>
    </row>
    <row r="96" spans="1:18" s="210" customFormat="1">
      <c r="A96" s="351"/>
      <c r="B96" s="70"/>
      <c r="C96" s="510">
        <f>Avg._Per_Page_Copy_Cost</f>
        <v>0</v>
      </c>
      <c r="D96" s="39" t="str">
        <f>Avg._Per_Page_Copy_Cost_N</f>
        <v>Avg. Per Page Copy Cost ($ / page)</v>
      </c>
      <c r="E96" s="29"/>
      <c r="G96" s="476"/>
      <c r="H96" s="478"/>
      <c r="J96" s="725"/>
      <c r="K96" s="592"/>
      <c r="L96" s="510">
        <f>'Expected Assumptions'!E64</f>
        <v>0</v>
      </c>
      <c r="M96" s="586" t="str">
        <f>Avg._Per_Page_Copy_Cost_N</f>
        <v>Avg. Per Page Copy Cost ($ / page)</v>
      </c>
      <c r="N96" s="29"/>
      <c r="O96" s="581"/>
      <c r="P96" s="476"/>
      <c r="Q96" s="478"/>
      <c r="R96" s="581"/>
    </row>
    <row r="97" spans="1:18" s="210" customFormat="1">
      <c r="A97" s="351"/>
      <c r="B97" s="70"/>
      <c r="C97" s="510">
        <f>Avg._Per_Sheet_Copy_Cost</f>
        <v>0</v>
      </c>
      <c r="D97" s="39" t="str">
        <f>Avg._Per_Sheet_Copy_Cost_N</f>
        <v>Avg. Per Sheet Copy Cost ($ / sheet)</v>
      </c>
      <c r="E97" s="29"/>
      <c r="G97" s="476"/>
      <c r="H97" s="478"/>
      <c r="J97" s="725"/>
      <c r="K97" s="592"/>
      <c r="L97" s="510">
        <f>'Expected Assumptions'!E65</f>
        <v>0</v>
      </c>
      <c r="M97" s="586" t="str">
        <f>Avg._Per_Sheet_Copy_Cost_N</f>
        <v>Avg. Per Sheet Copy Cost ($ / sheet)</v>
      </c>
      <c r="N97" s="29"/>
      <c r="O97" s="581"/>
      <c r="P97" s="476"/>
      <c r="Q97" s="478"/>
      <c r="R97" s="581"/>
    </row>
    <row r="98" spans="1:18" s="210" customFormat="1">
      <c r="A98" s="351"/>
      <c r="B98" s="342"/>
      <c r="C98" s="434">
        <f>'Current Assumptions'!B123</f>
        <v>0</v>
      </c>
      <c r="D98" s="411" t="s">
        <v>672</v>
      </c>
      <c r="E98" s="29"/>
      <c r="G98" s="476"/>
      <c r="H98" s="478"/>
      <c r="J98" s="725"/>
      <c r="K98" s="342"/>
      <c r="L98" s="578">
        <f>'Expected Assumptions'!E123</f>
        <v>0</v>
      </c>
      <c r="M98" s="603" t="s">
        <v>672</v>
      </c>
      <c r="N98" s="29"/>
      <c r="O98" s="581"/>
      <c r="P98" s="476"/>
      <c r="Q98" s="478"/>
      <c r="R98" s="581"/>
    </row>
    <row r="99" spans="1:18" s="82" customFormat="1">
      <c r="A99" s="351"/>
      <c r="B99" s="70"/>
      <c r="C99" s="44"/>
      <c r="D99" s="210"/>
      <c r="E99" s="29"/>
      <c r="G99" s="476"/>
      <c r="H99" s="478"/>
      <c r="J99" s="725"/>
      <c r="K99" s="592"/>
      <c r="L99" s="589"/>
      <c r="M99" s="581"/>
      <c r="N99" s="29"/>
      <c r="O99" s="581"/>
      <c r="P99" s="476"/>
      <c r="Q99" s="478"/>
      <c r="R99" s="581"/>
    </row>
    <row r="100" spans="1:18" s="82" customFormat="1">
      <c r="A100" s="351"/>
      <c r="B100" s="70"/>
      <c r="C100" s="513">
        <f>Drafter_Rate</f>
        <v>0</v>
      </c>
      <c r="D100" s="416" t="str">
        <f>Drafter_Rate_N</f>
        <v>Architect Drafter Rate ($ / hour)</v>
      </c>
      <c r="E100" s="29"/>
      <c r="G100" s="477">
        <f>C100*C98*C95</f>
        <v>0</v>
      </c>
      <c r="H100" s="478"/>
      <c r="I100" s="27"/>
      <c r="J100" s="725"/>
      <c r="K100" s="592"/>
      <c r="L100" s="513">
        <f>'Expected Assumptions'!E56</f>
        <v>0</v>
      </c>
      <c r="M100" s="416" t="str">
        <f>Drafter_Rate_N</f>
        <v>Architect Drafter Rate ($ / hour)</v>
      </c>
      <c r="N100" s="29"/>
      <c r="O100" s="581"/>
      <c r="P100" s="636">
        <f>L100*L98*L95</f>
        <v>0</v>
      </c>
      <c r="Q100" s="478"/>
      <c r="R100" s="581"/>
    </row>
    <row r="101" spans="1:18">
      <c r="B101" s="70"/>
      <c r="C101" s="44"/>
      <c r="D101" s="82"/>
      <c r="E101" s="29"/>
      <c r="F101" s="82"/>
      <c r="G101" s="490"/>
      <c r="H101" s="478"/>
      <c r="I101" s="82"/>
      <c r="K101" s="592"/>
      <c r="L101" s="589"/>
      <c r="M101" s="581"/>
      <c r="N101" s="29"/>
      <c r="O101" s="581"/>
      <c r="P101" s="490"/>
      <c r="Q101" s="478"/>
      <c r="R101" s="581"/>
    </row>
    <row r="102" spans="1:18" ht="15" customHeight="1">
      <c r="B102" s="70"/>
      <c r="C102" s="44"/>
      <c r="D102" s="82" t="s">
        <v>317</v>
      </c>
      <c r="E102" s="29"/>
      <c r="F102" s="82"/>
      <c r="G102" s="495">
        <f>((C93*C97)+(C94*C96))*C95</f>
        <v>0</v>
      </c>
      <c r="H102" s="478"/>
      <c r="I102" s="82"/>
      <c r="K102" s="592"/>
      <c r="L102" s="589"/>
      <c r="M102" s="581" t="s">
        <v>317</v>
      </c>
      <c r="N102" s="29"/>
      <c r="O102" s="581"/>
      <c r="P102" s="495">
        <f>((L93*L97)+(L94*L96))*L95</f>
        <v>0</v>
      </c>
      <c r="Q102" s="478"/>
      <c r="R102" s="581"/>
    </row>
    <row r="103" spans="1:18">
      <c r="B103" s="70"/>
      <c r="C103" s="44"/>
      <c r="D103" s="82"/>
      <c r="E103" s="29"/>
      <c r="F103" s="82"/>
      <c r="G103" s="490"/>
      <c r="H103" s="478"/>
      <c r="I103" s="82"/>
      <c r="K103" s="592"/>
      <c r="L103" s="589"/>
      <c r="M103" s="581"/>
      <c r="N103" s="29"/>
      <c r="O103" s="581"/>
      <c r="P103" s="490"/>
      <c r="Q103" s="478"/>
      <c r="R103" s="581"/>
    </row>
    <row r="104" spans="1:18" ht="15" customHeight="1" thickBot="1">
      <c r="B104" s="70"/>
      <c r="C104" s="44"/>
      <c r="D104" s="44" t="s">
        <v>20</v>
      </c>
      <c r="E104" s="29"/>
      <c r="F104" s="82"/>
      <c r="G104" s="490"/>
      <c r="H104" s="474">
        <f>SUM(G100:G102)</f>
        <v>0</v>
      </c>
      <c r="I104" s="82"/>
      <c r="K104" s="592"/>
      <c r="L104" s="589"/>
      <c r="M104" s="589" t="s">
        <v>20</v>
      </c>
      <c r="N104" s="29"/>
      <c r="O104" s="581"/>
      <c r="P104" s="490"/>
      <c r="Q104" s="474">
        <f>SUM(P100:P102)</f>
        <v>0</v>
      </c>
      <c r="R104" s="581"/>
    </row>
    <row r="105" spans="1:18">
      <c r="B105" s="96"/>
      <c r="E105" s="29"/>
      <c r="F105" s="27"/>
      <c r="G105" s="476"/>
      <c r="H105" s="478"/>
      <c r="I105" s="82"/>
      <c r="K105" s="296"/>
      <c r="L105" s="581"/>
      <c r="M105" s="581"/>
      <c r="N105" s="29"/>
      <c r="O105" s="581"/>
      <c r="P105" s="476"/>
      <c r="Q105" s="478"/>
      <c r="R105" s="581"/>
    </row>
    <row r="106" spans="1:18" ht="15" customHeight="1">
      <c r="A106" s="1204" t="s">
        <v>797</v>
      </c>
      <c r="B106" s="223" t="s">
        <v>565</v>
      </c>
      <c r="C106" s="383" t="s">
        <v>682</v>
      </c>
      <c r="E106" s="29"/>
      <c r="F106" s="27"/>
      <c r="G106" s="476"/>
      <c r="H106" s="478"/>
      <c r="I106" s="82"/>
      <c r="J106" s="1204" t="s">
        <v>797</v>
      </c>
      <c r="K106" s="223" t="s">
        <v>565</v>
      </c>
      <c r="L106" s="609" t="s">
        <v>682</v>
      </c>
      <c r="M106" s="581"/>
      <c r="N106" s="29"/>
      <c r="O106" s="581"/>
      <c r="P106" s="476"/>
      <c r="Q106" s="478"/>
      <c r="R106" s="581"/>
    </row>
    <row r="107" spans="1:18">
      <c r="A107" s="1204"/>
      <c r="B107" s="116"/>
      <c r="C107" s="333">
        <f>'Current Assumptions'!B122</f>
        <v>0</v>
      </c>
      <c r="D107" s="411" t="s">
        <v>763</v>
      </c>
      <c r="E107" s="210"/>
      <c r="F107" s="210"/>
      <c r="G107" s="476"/>
      <c r="H107" s="478"/>
      <c r="I107" s="82"/>
      <c r="J107" s="1204"/>
      <c r="K107" s="223"/>
      <c r="L107" s="634">
        <f>'Expected Assumptions'!E122</f>
        <v>0</v>
      </c>
      <c r="M107" s="603" t="s">
        <v>763</v>
      </c>
      <c r="N107" s="581"/>
      <c r="O107" s="581"/>
      <c r="P107" s="476"/>
      <c r="Q107" s="478"/>
      <c r="R107" s="581"/>
    </row>
    <row r="108" spans="1:18">
      <c r="A108" s="393"/>
      <c r="B108" s="250"/>
      <c r="C108" s="471">
        <f>'Current Assumptions'!B125</f>
        <v>0</v>
      </c>
      <c r="D108" s="412" t="s">
        <v>430</v>
      </c>
      <c r="E108" s="210"/>
      <c r="F108" s="210"/>
      <c r="G108" s="476"/>
      <c r="H108" s="478"/>
      <c r="J108" s="393"/>
      <c r="K108" s="250"/>
      <c r="L108" s="471">
        <f>'Expected Assumptions'!E125</f>
        <v>0</v>
      </c>
      <c r="M108" s="412" t="s">
        <v>430</v>
      </c>
      <c r="N108" s="581"/>
      <c r="O108" s="581"/>
      <c r="P108" s="476"/>
      <c r="Q108" s="478"/>
      <c r="R108" s="581"/>
    </row>
    <row r="109" spans="1:18" s="82" customFormat="1">
      <c r="A109" s="351"/>
      <c r="B109" s="116"/>
      <c r="C109" s="423">
        <f>'Current Assumptions'!B126</f>
        <v>0</v>
      </c>
      <c r="D109" s="411" t="s">
        <v>766</v>
      </c>
      <c r="E109" s="210"/>
      <c r="F109" s="210"/>
      <c r="G109" s="476"/>
      <c r="H109" s="478"/>
      <c r="J109" s="725"/>
      <c r="K109" s="223"/>
      <c r="L109" s="570">
        <f>'Expected Assumptions'!E126</f>
        <v>0</v>
      </c>
      <c r="M109" s="603" t="s">
        <v>766</v>
      </c>
      <c r="N109" s="581"/>
      <c r="O109" s="581"/>
      <c r="P109" s="476"/>
      <c r="Q109" s="478"/>
      <c r="R109" s="581"/>
    </row>
    <row r="110" spans="1:18" s="82" customFormat="1">
      <c r="A110" s="351"/>
      <c r="B110" s="116"/>
      <c r="C110" s="117"/>
      <c r="E110" s="29"/>
      <c r="G110" s="476"/>
      <c r="H110" s="478"/>
      <c r="J110" s="725"/>
      <c r="K110" s="223"/>
      <c r="L110" s="609"/>
      <c r="M110" s="581"/>
      <c r="N110" s="29"/>
      <c r="O110" s="581"/>
      <c r="P110" s="476"/>
      <c r="Q110" s="478"/>
      <c r="R110" s="581"/>
    </row>
    <row r="111" spans="1:18" ht="15" customHeight="1">
      <c r="B111" s="116"/>
      <c r="C111" s="415">
        <f>Drafter_Rate</f>
        <v>0</v>
      </c>
      <c r="D111" s="416" t="str">
        <f>Drafter_Rate_N</f>
        <v>Architect Drafter Rate ($ / hour)</v>
      </c>
      <c r="E111" s="29"/>
      <c r="F111" s="82"/>
      <c r="G111" s="495">
        <f>C111*C107*C109</f>
        <v>0</v>
      </c>
      <c r="H111" s="478"/>
      <c r="K111" s="223"/>
      <c r="L111" s="415">
        <f>'Expected Assumptions'!E56</f>
        <v>0</v>
      </c>
      <c r="M111" s="416" t="str">
        <f>Drafter_Rate_N</f>
        <v>Architect Drafter Rate ($ / hour)</v>
      </c>
      <c r="N111" s="29"/>
      <c r="O111" s="581"/>
      <c r="P111" s="495">
        <f>L111*L107*L109</f>
        <v>0</v>
      </c>
      <c r="Q111" s="478"/>
      <c r="R111" s="581"/>
    </row>
    <row r="112" spans="1:18">
      <c r="B112" s="116"/>
      <c r="C112" s="44"/>
      <c r="D112" s="82"/>
      <c r="E112" s="29"/>
      <c r="F112" s="82"/>
      <c r="G112" s="490"/>
      <c r="H112" s="478"/>
      <c r="K112" s="223"/>
      <c r="L112" s="589"/>
      <c r="M112" s="581"/>
      <c r="N112" s="29"/>
      <c r="O112" s="581"/>
      <c r="P112" s="490"/>
      <c r="Q112" s="478"/>
      <c r="R112" s="581"/>
    </row>
    <row r="113" spans="1:18" s="82" customFormat="1">
      <c r="A113" s="351"/>
      <c r="B113" s="96"/>
      <c r="C113" s="44"/>
      <c r="D113" s="82" t="s">
        <v>318</v>
      </c>
      <c r="E113" s="29"/>
      <c r="G113" s="495">
        <f>C108*C107</f>
        <v>0</v>
      </c>
      <c r="H113" s="478"/>
      <c r="I113" s="27"/>
      <c r="J113" s="725"/>
      <c r="K113" s="296"/>
      <c r="L113" s="589"/>
      <c r="M113" s="581" t="s">
        <v>318</v>
      </c>
      <c r="N113" s="29"/>
      <c r="O113" s="581"/>
      <c r="P113" s="495">
        <f>L108*L107</f>
        <v>0</v>
      </c>
      <c r="Q113" s="478"/>
      <c r="R113" s="581"/>
    </row>
    <row r="114" spans="1:18">
      <c r="C114" s="44"/>
      <c r="D114" s="82"/>
      <c r="E114" s="29"/>
      <c r="F114" s="82"/>
      <c r="G114" s="476"/>
      <c r="H114" s="478"/>
      <c r="K114" s="581"/>
      <c r="L114" s="589"/>
      <c r="M114" s="581"/>
      <c r="N114" s="29"/>
      <c r="O114" s="581"/>
      <c r="P114" s="476"/>
      <c r="Q114" s="478"/>
      <c r="R114" s="581"/>
    </row>
    <row r="115" spans="1:18" s="210" customFormat="1" ht="13.5" thickBot="1">
      <c r="A115" s="351"/>
      <c r="B115" s="113"/>
      <c r="C115" s="44"/>
      <c r="D115" s="44" t="s">
        <v>20</v>
      </c>
      <c r="E115" s="29"/>
      <c r="F115" s="82"/>
      <c r="G115" s="476"/>
      <c r="H115" s="474">
        <f>SUM(G111:G113)</f>
        <v>0</v>
      </c>
      <c r="J115" s="725"/>
      <c r="K115" s="607"/>
      <c r="L115" s="589"/>
      <c r="M115" s="589" t="s">
        <v>20</v>
      </c>
      <c r="N115" s="29"/>
      <c r="O115" s="581"/>
      <c r="P115" s="476"/>
      <c r="Q115" s="474">
        <f>SUM(P111:P113)</f>
        <v>0</v>
      </c>
      <c r="R115" s="581"/>
    </row>
    <row r="116" spans="1:18">
      <c r="B116" s="96"/>
      <c r="E116" s="29"/>
      <c r="F116" s="27"/>
      <c r="G116" s="41"/>
      <c r="H116" s="478"/>
      <c r="I116" s="82"/>
      <c r="K116" s="296"/>
      <c r="L116" s="581"/>
      <c r="M116" s="581"/>
      <c r="N116" s="29"/>
      <c r="O116" s="581"/>
      <c r="P116" s="41"/>
      <c r="Q116" s="478"/>
      <c r="R116" s="581"/>
    </row>
    <row r="117" spans="1:18">
      <c r="A117" s="1204" t="s">
        <v>797</v>
      </c>
      <c r="B117" s="308" t="s">
        <v>566</v>
      </c>
      <c r="C117" s="372" t="s">
        <v>637</v>
      </c>
      <c r="E117" s="29"/>
      <c r="F117" s="27"/>
      <c r="G117" s="476"/>
      <c r="H117" s="478"/>
      <c r="I117" s="82"/>
      <c r="J117" s="1204" t="s">
        <v>797</v>
      </c>
      <c r="K117" s="592" t="s">
        <v>566</v>
      </c>
      <c r="L117" s="589" t="s">
        <v>637</v>
      </c>
      <c r="M117" s="581"/>
      <c r="N117" s="29"/>
      <c r="O117" s="581"/>
      <c r="P117" s="476"/>
      <c r="Q117" s="478"/>
      <c r="R117" s="581"/>
    </row>
    <row r="118" spans="1:18">
      <c r="A118" s="1204"/>
      <c r="B118" s="96"/>
      <c r="C118" s="333">
        <f>'Current Assumptions'!B122</f>
        <v>0</v>
      </c>
      <c r="D118" s="411" t="s">
        <v>763</v>
      </c>
      <c r="E118" s="210"/>
      <c r="F118" s="210"/>
      <c r="G118" s="476"/>
      <c r="H118" s="494"/>
      <c r="I118" s="82"/>
      <c r="J118" s="1204"/>
      <c r="K118" s="296"/>
      <c r="L118" s="634">
        <f>'Expected Assumptions'!E122</f>
        <v>0</v>
      </c>
      <c r="M118" s="603" t="s">
        <v>763</v>
      </c>
      <c r="N118" s="581"/>
      <c r="O118" s="581"/>
      <c r="P118" s="476"/>
      <c r="Q118" s="494"/>
      <c r="R118" s="581"/>
    </row>
    <row r="119" spans="1:18">
      <c r="B119" s="96"/>
      <c r="C119" s="260">
        <f>Avg._Time_to_Log_Transmittals</f>
        <v>0</v>
      </c>
      <c r="D119" s="316" t="str">
        <f>Avg._Time_to_Log_Transmittals_N</f>
        <v>Time to Log (hours / transmittal)</v>
      </c>
      <c r="E119" s="82"/>
      <c r="F119" s="82"/>
      <c r="G119" s="476"/>
      <c r="H119" s="478"/>
      <c r="I119" s="82"/>
      <c r="K119" s="296"/>
      <c r="L119" s="621">
        <f>'Expected Assumptions'!E13</f>
        <v>0</v>
      </c>
      <c r="M119" s="412" t="str">
        <f>Avg._Time_to_Log_Transmittals_N</f>
        <v>Time to Log (hours / transmittal)</v>
      </c>
      <c r="N119" s="581"/>
      <c r="O119" s="581"/>
      <c r="P119" s="476"/>
      <c r="Q119" s="478"/>
      <c r="R119" s="581"/>
    </row>
    <row r="120" spans="1:18" ht="15" customHeight="1">
      <c r="B120" s="96"/>
      <c r="C120" s="82"/>
      <c r="D120" s="82"/>
      <c r="E120" s="82"/>
      <c r="F120" s="82"/>
      <c r="G120" s="476"/>
      <c r="H120" s="478"/>
      <c r="K120" s="296"/>
      <c r="L120" s="581"/>
      <c r="M120" s="581"/>
      <c r="N120" s="581"/>
      <c r="O120" s="581"/>
      <c r="P120" s="476"/>
      <c r="Q120" s="478"/>
      <c r="R120" s="581"/>
    </row>
    <row r="121" spans="1:18">
      <c r="B121" s="96"/>
      <c r="C121" s="513">
        <f>Drafter_Rate</f>
        <v>0</v>
      </c>
      <c r="D121" s="416" t="str">
        <f>Drafter_Rate_N</f>
        <v>Architect Drafter Rate ($ / hour)</v>
      </c>
      <c r="E121" s="82"/>
      <c r="F121" s="82"/>
      <c r="G121" s="495">
        <f>C119*C118*C121</f>
        <v>0</v>
      </c>
      <c r="H121" s="478"/>
      <c r="K121" s="296"/>
      <c r="L121" s="513">
        <f>'Expected Assumptions'!E56</f>
        <v>0</v>
      </c>
      <c r="M121" s="416" t="str">
        <f>Drafter_Rate_N</f>
        <v>Architect Drafter Rate ($ / hour)</v>
      </c>
      <c r="N121" s="581"/>
      <c r="O121" s="581"/>
      <c r="P121" s="495">
        <f>L119*L118*L121</f>
        <v>0</v>
      </c>
      <c r="Q121" s="478"/>
      <c r="R121" s="581"/>
    </row>
    <row r="122" spans="1:18" ht="15" customHeight="1">
      <c r="C122" s="82"/>
      <c r="D122" s="82"/>
      <c r="E122" s="82"/>
      <c r="F122" s="82"/>
      <c r="G122" s="476"/>
      <c r="H122" s="478"/>
      <c r="K122" s="581"/>
      <c r="L122" s="581"/>
      <c r="M122" s="581"/>
      <c r="N122" s="581"/>
      <c r="O122" s="581"/>
      <c r="P122" s="476"/>
      <c r="Q122" s="478"/>
      <c r="R122" s="581"/>
    </row>
    <row r="123" spans="1:18" ht="13.5" thickBot="1">
      <c r="C123" s="82"/>
      <c r="D123" s="44" t="s">
        <v>20</v>
      </c>
      <c r="E123" s="82"/>
      <c r="F123" s="82"/>
      <c r="G123" s="476"/>
      <c r="H123" s="474">
        <f>G121</f>
        <v>0</v>
      </c>
      <c r="K123" s="581"/>
      <c r="L123" s="581"/>
      <c r="M123" s="589" t="s">
        <v>20</v>
      </c>
      <c r="N123" s="581"/>
      <c r="O123" s="581"/>
      <c r="P123" s="476"/>
      <c r="Q123" s="474">
        <f>P121</f>
        <v>0</v>
      </c>
      <c r="R123" s="581"/>
    </row>
    <row r="124" spans="1:18" s="82" customFormat="1" ht="15" customHeight="1">
      <c r="A124" s="351"/>
      <c r="C124" s="27"/>
      <c r="D124" s="27"/>
      <c r="E124" s="29"/>
      <c r="F124" s="27"/>
      <c r="G124" s="476"/>
      <c r="H124" s="478"/>
      <c r="I124" s="27"/>
      <c r="J124" s="725"/>
      <c r="K124" s="581"/>
      <c r="L124" s="581"/>
      <c r="M124" s="581"/>
      <c r="N124" s="29"/>
      <c r="O124" s="581"/>
      <c r="P124" s="476"/>
      <c r="Q124" s="478"/>
      <c r="R124" s="581"/>
    </row>
    <row r="125" spans="1:18" s="82" customFormat="1">
      <c r="A125" s="351"/>
      <c r="B125" s="218" t="s">
        <v>144</v>
      </c>
      <c r="C125" s="93" t="s">
        <v>143</v>
      </c>
      <c r="D125" s="27"/>
      <c r="E125" s="29"/>
      <c r="F125" s="27"/>
      <c r="G125" s="476"/>
      <c r="H125" s="478"/>
      <c r="I125" s="27"/>
      <c r="J125" s="725"/>
      <c r="K125" s="600" t="s">
        <v>144</v>
      </c>
      <c r="L125" s="606" t="s">
        <v>143</v>
      </c>
      <c r="M125" s="581"/>
      <c r="N125" s="29"/>
      <c r="O125" s="581"/>
      <c r="P125" s="476"/>
      <c r="Q125" s="478"/>
      <c r="R125" s="581"/>
    </row>
    <row r="126" spans="1:18" s="82" customFormat="1" ht="15" customHeight="1">
      <c r="A126" s="351"/>
      <c r="B126" s="96"/>
      <c r="C126" s="27"/>
      <c r="D126" s="27"/>
      <c r="E126" s="29"/>
      <c r="F126" s="27"/>
      <c r="G126" s="476"/>
      <c r="H126" s="478"/>
      <c r="I126" s="27"/>
      <c r="J126" s="725"/>
      <c r="K126" s="296"/>
      <c r="L126" s="581"/>
      <c r="M126" s="581"/>
      <c r="N126" s="29"/>
      <c r="O126" s="581"/>
      <c r="P126" s="476"/>
      <c r="Q126" s="478"/>
      <c r="R126" s="581"/>
    </row>
    <row r="127" spans="1:18" s="82" customFormat="1">
      <c r="A127" s="1204" t="s">
        <v>797</v>
      </c>
      <c r="B127" s="308" t="s">
        <v>145</v>
      </c>
      <c r="C127" s="372" t="s">
        <v>638</v>
      </c>
      <c r="D127" s="27"/>
      <c r="E127" s="29"/>
      <c r="F127" s="27"/>
      <c r="G127" s="476"/>
      <c r="H127" s="478"/>
      <c r="I127" s="27"/>
      <c r="J127" s="1204" t="s">
        <v>797</v>
      </c>
      <c r="K127" s="592" t="s">
        <v>145</v>
      </c>
      <c r="L127" s="589" t="s">
        <v>638</v>
      </c>
      <c r="M127" s="581"/>
      <c r="N127" s="29"/>
      <c r="O127" s="581"/>
      <c r="P127" s="476"/>
      <c r="Q127" s="478"/>
      <c r="R127" s="581"/>
    </row>
    <row r="128" spans="1:18" s="210" customFormat="1">
      <c r="A128" s="1204"/>
      <c r="B128" s="70"/>
      <c r="C128" s="333">
        <f>'Current Assumptions'!B122</f>
        <v>0</v>
      </c>
      <c r="D128" s="411" t="s">
        <v>763</v>
      </c>
      <c r="E128" s="29"/>
      <c r="G128" s="476"/>
      <c r="H128" s="478"/>
      <c r="J128" s="1204"/>
      <c r="K128" s="592"/>
      <c r="L128" s="634">
        <f>'Expected Assumptions'!E122</f>
        <v>0</v>
      </c>
      <c r="M128" s="603" t="s">
        <v>763</v>
      </c>
      <c r="N128" s="29"/>
      <c r="O128" s="581"/>
      <c r="P128" s="476"/>
      <c r="Q128" s="478"/>
      <c r="R128" s="581"/>
    </row>
    <row r="129" spans="1:18" s="210" customFormat="1">
      <c r="A129" s="351"/>
      <c r="B129" s="70"/>
      <c r="C129" s="260">
        <f>Avg._Time_to_Log_Transmittals</f>
        <v>0</v>
      </c>
      <c r="D129" s="316" t="str">
        <f>Avg._Time_to_Log_Transmittals_N</f>
        <v>Time to Log (hours / transmittal)</v>
      </c>
      <c r="E129" s="29"/>
      <c r="G129" s="497"/>
      <c r="H129" s="478"/>
      <c r="J129" s="725"/>
      <c r="K129" s="592"/>
      <c r="L129" s="621">
        <f>'Expected Assumptions'!E13</f>
        <v>0</v>
      </c>
      <c r="M129" s="412" t="str">
        <f>Avg._Time_to_Log_Transmittals_N</f>
        <v>Time to Log (hours / transmittal)</v>
      </c>
      <c r="N129" s="29"/>
      <c r="O129" s="581"/>
      <c r="P129" s="497"/>
      <c r="Q129" s="478"/>
      <c r="R129" s="581"/>
    </row>
    <row r="130" spans="1:18" s="82" customFormat="1">
      <c r="A130" s="351"/>
      <c r="B130" s="96"/>
      <c r="G130" s="476"/>
      <c r="H130" s="478"/>
      <c r="I130" s="27"/>
      <c r="J130" s="725"/>
      <c r="K130" s="296"/>
      <c r="L130" s="581"/>
      <c r="M130" s="581"/>
      <c r="N130" s="581"/>
      <c r="O130" s="581"/>
      <c r="P130" s="476"/>
      <c r="Q130" s="478"/>
      <c r="R130" s="581"/>
    </row>
    <row r="131" spans="1:18" s="82" customFormat="1">
      <c r="A131" s="351"/>
      <c r="B131" s="96"/>
      <c r="C131" s="513">
        <f>Owners_Rep._Administrative_Rate</f>
        <v>0</v>
      </c>
      <c r="D131" s="410" t="str">
        <f>Owners_Rep._Administrative_Rate_N</f>
        <v>Owners Rep. Administrative Rate ($ / hour)</v>
      </c>
      <c r="G131" s="495">
        <f>C129*C128*C131</f>
        <v>0</v>
      </c>
      <c r="H131" s="478"/>
      <c r="I131" s="27"/>
      <c r="J131" s="725"/>
      <c r="K131" s="296"/>
      <c r="L131" s="513">
        <f>'Expected Assumptions'!E51</f>
        <v>0</v>
      </c>
      <c r="M131" s="596" t="str">
        <f>Owners_Rep._Administrative_Rate_N</f>
        <v>Owners Rep. Administrative Rate ($ / hour)</v>
      </c>
      <c r="N131" s="581"/>
      <c r="O131" s="581"/>
      <c r="P131" s="495">
        <f>L129*L128*L131</f>
        <v>0</v>
      </c>
      <c r="Q131" s="478"/>
      <c r="R131" s="581"/>
    </row>
    <row r="132" spans="1:18" s="82" customFormat="1">
      <c r="A132" s="351"/>
      <c r="B132" s="96"/>
      <c r="G132" s="476"/>
      <c r="H132" s="478"/>
      <c r="I132" s="27"/>
      <c r="J132" s="725"/>
      <c r="K132" s="296"/>
      <c r="L132" s="581"/>
      <c r="M132" s="581"/>
      <c r="N132" s="581"/>
      <c r="O132" s="581"/>
      <c r="P132" s="476"/>
      <c r="Q132" s="478"/>
      <c r="R132" s="581"/>
    </row>
    <row r="133" spans="1:18" s="82" customFormat="1" ht="13.5" thickBot="1">
      <c r="A133" s="351"/>
      <c r="B133" s="96"/>
      <c r="D133" s="44" t="s">
        <v>20</v>
      </c>
      <c r="G133" s="476"/>
      <c r="H133" s="474">
        <f>G131</f>
        <v>0</v>
      </c>
      <c r="I133" s="27"/>
      <c r="J133" s="725"/>
      <c r="K133" s="296"/>
      <c r="L133" s="581"/>
      <c r="M133" s="589" t="s">
        <v>20</v>
      </c>
      <c r="N133" s="581"/>
      <c r="O133" s="581"/>
      <c r="P133" s="476"/>
      <c r="Q133" s="474">
        <f>P131</f>
        <v>0</v>
      </c>
      <c r="R133" s="581"/>
    </row>
    <row r="134" spans="1:18">
      <c r="B134" s="96"/>
      <c r="C134" s="82"/>
      <c r="D134" s="82"/>
      <c r="E134" s="82"/>
      <c r="F134" s="82"/>
      <c r="G134" s="476"/>
      <c r="H134" s="478"/>
      <c r="K134" s="296"/>
      <c r="L134" s="581"/>
      <c r="M134" s="581"/>
      <c r="N134" s="581"/>
      <c r="O134" s="581"/>
      <c r="P134" s="476"/>
      <c r="Q134" s="478"/>
      <c r="R134" s="581"/>
    </row>
    <row r="135" spans="1:18" s="82" customFormat="1">
      <c r="A135" s="351"/>
      <c r="B135" s="70"/>
      <c r="C135" s="44"/>
      <c r="E135" s="29"/>
      <c r="G135" s="476"/>
      <c r="H135" s="478"/>
      <c r="J135" s="725"/>
      <c r="K135" s="592"/>
      <c r="L135" s="589"/>
      <c r="M135" s="581"/>
      <c r="N135" s="29"/>
      <c r="O135" s="581"/>
      <c r="P135" s="476"/>
      <c r="Q135" s="478"/>
      <c r="R135" s="581"/>
    </row>
    <row r="136" spans="1:18" ht="12.75" customHeight="1">
      <c r="A136" s="1204" t="s">
        <v>806</v>
      </c>
      <c r="B136" s="374" t="s">
        <v>687</v>
      </c>
      <c r="C136" s="715" t="s">
        <v>1292</v>
      </c>
      <c r="D136" s="79"/>
      <c r="E136" s="29"/>
      <c r="F136" s="27"/>
      <c r="G136" s="476"/>
      <c r="H136" s="478"/>
      <c r="I136" s="82"/>
      <c r="J136" s="1204" t="s">
        <v>806</v>
      </c>
      <c r="K136" s="592" t="s">
        <v>687</v>
      </c>
      <c r="L136" s="715" t="s">
        <v>1292</v>
      </c>
      <c r="M136" s="602"/>
      <c r="N136" s="29"/>
      <c r="O136" s="581"/>
      <c r="P136" s="476"/>
      <c r="Q136" s="478"/>
      <c r="R136" s="581"/>
    </row>
    <row r="137" spans="1:18" s="210" customFormat="1" ht="12.75" customHeight="1">
      <c r="A137" s="1204"/>
      <c r="B137" s="70"/>
      <c r="C137" s="399">
        <f>'Current Assumptions'!B118</f>
        <v>0</v>
      </c>
      <c r="D137" s="656" t="s">
        <v>1305</v>
      </c>
      <c r="E137" s="264"/>
      <c r="F137" s="264"/>
      <c r="G137" s="479"/>
      <c r="H137" s="479"/>
      <c r="J137" s="1204"/>
      <c r="K137" s="592"/>
      <c r="L137" s="575">
        <f>'Expected Assumptions'!E118</f>
        <v>0</v>
      </c>
      <c r="M137" s="656" t="s">
        <v>1305</v>
      </c>
      <c r="N137" s="623"/>
      <c r="O137" s="623"/>
      <c r="P137" s="479"/>
      <c r="Q137" s="479"/>
      <c r="R137" s="581"/>
    </row>
    <row r="138" spans="1:18" s="210" customFormat="1" ht="15" customHeight="1">
      <c r="A138" s="351"/>
      <c r="B138" s="70"/>
      <c r="C138" s="91"/>
      <c r="D138" s="316"/>
      <c r="E138" s="264"/>
      <c r="F138" s="264"/>
      <c r="G138" s="479"/>
      <c r="H138" s="479"/>
      <c r="J138" s="725"/>
      <c r="K138" s="592"/>
      <c r="L138" s="91"/>
      <c r="M138" s="412"/>
      <c r="N138" s="623"/>
      <c r="O138" s="623"/>
      <c r="P138" s="479"/>
      <c r="Q138" s="479"/>
      <c r="R138" s="581"/>
    </row>
    <row r="139" spans="1:18" s="210" customFormat="1" ht="12.75" customHeight="1">
      <c r="A139" s="351"/>
      <c r="B139" s="70"/>
      <c r="C139" s="513">
        <f>Owners_Rep._Rate</f>
        <v>0</v>
      </c>
      <c r="D139" s="74" t="str">
        <f>Owners_Rep._Rate_N</f>
        <v>Owners Rep. Rate ($ / hour)</v>
      </c>
      <c r="E139" s="267"/>
      <c r="F139" s="267"/>
      <c r="G139" s="504">
        <f>C137*C139</f>
        <v>0</v>
      </c>
      <c r="H139" s="518"/>
      <c r="J139" s="725"/>
      <c r="K139" s="592"/>
      <c r="L139" s="513">
        <f>'Expected Assumptions'!E50</f>
        <v>0</v>
      </c>
      <c r="M139" s="596" t="str">
        <f>Owners_Rep._Rate_N</f>
        <v>Owners Rep. Rate ($ / hour)</v>
      </c>
      <c r="N139" s="625"/>
      <c r="O139" s="625"/>
      <c r="P139" s="504">
        <f>L137*L139</f>
        <v>0</v>
      </c>
      <c r="Q139" s="518"/>
      <c r="R139" s="581"/>
    </row>
    <row r="140" spans="1:18" s="210" customFormat="1" ht="12.75" customHeight="1">
      <c r="A140" s="351"/>
      <c r="B140" s="70"/>
      <c r="G140" s="519"/>
      <c r="H140" s="478"/>
      <c r="J140" s="725"/>
      <c r="K140" s="592"/>
      <c r="L140" s="581"/>
      <c r="M140" s="581"/>
      <c r="N140" s="581"/>
      <c r="O140" s="581"/>
      <c r="P140" s="519"/>
      <c r="Q140" s="478"/>
      <c r="R140" s="581"/>
    </row>
    <row r="141" spans="1:18" s="210" customFormat="1" ht="12.75" customHeight="1" thickBot="1">
      <c r="A141" s="351"/>
      <c r="B141" s="70"/>
      <c r="D141" s="44" t="s">
        <v>20</v>
      </c>
      <c r="G141" s="520"/>
      <c r="H141" s="474">
        <f>G139</f>
        <v>0</v>
      </c>
      <c r="J141" s="725"/>
      <c r="K141" s="592"/>
      <c r="L141" s="581"/>
      <c r="M141" s="589" t="s">
        <v>20</v>
      </c>
      <c r="N141" s="581"/>
      <c r="O141" s="581"/>
      <c r="P141" s="520"/>
      <c r="Q141" s="474">
        <f>P139</f>
        <v>0</v>
      </c>
      <c r="R141" s="581"/>
    </row>
    <row r="142" spans="1:18">
      <c r="B142" s="100"/>
      <c r="E142" s="29"/>
      <c r="F142" s="27"/>
      <c r="G142" s="476"/>
      <c r="H142" s="478"/>
      <c r="K142" s="100"/>
      <c r="L142" s="581"/>
      <c r="M142" s="581"/>
      <c r="N142" s="29"/>
      <c r="O142" s="581"/>
      <c r="P142" s="476"/>
      <c r="Q142" s="478"/>
      <c r="R142" s="581"/>
    </row>
    <row r="143" spans="1:18" ht="12.75" customHeight="1">
      <c r="A143" s="1204" t="s">
        <v>797</v>
      </c>
      <c r="B143" s="374" t="s">
        <v>688</v>
      </c>
      <c r="C143" s="44" t="s">
        <v>146</v>
      </c>
      <c r="E143" s="29"/>
      <c r="F143" s="27"/>
      <c r="G143" s="476"/>
      <c r="H143" s="478"/>
      <c r="J143" s="1204" t="s">
        <v>797</v>
      </c>
      <c r="K143" s="592" t="s">
        <v>688</v>
      </c>
      <c r="L143" s="588" t="s">
        <v>146</v>
      </c>
      <c r="M143" s="1039"/>
      <c r="N143" s="587"/>
      <c r="O143" s="1039"/>
      <c r="P143" s="41"/>
      <c r="Q143" s="500"/>
      <c r="R143" s="581"/>
    </row>
    <row r="144" spans="1:18">
      <c r="A144" s="1204"/>
      <c r="B144" s="100"/>
      <c r="C144" s="333">
        <f>'Current Assumptions'!B122</f>
        <v>0</v>
      </c>
      <c r="D144" s="411" t="s">
        <v>763</v>
      </c>
      <c r="E144" s="29"/>
      <c r="F144" s="210"/>
      <c r="G144" s="476"/>
      <c r="H144" s="478"/>
      <c r="J144" s="1204"/>
      <c r="K144" s="100"/>
      <c r="L144" s="634">
        <f>'Expected Assumptions'!E122</f>
        <v>0</v>
      </c>
      <c r="M144" s="603" t="s">
        <v>763</v>
      </c>
      <c r="N144" s="29"/>
      <c r="O144" s="581"/>
      <c r="P144" s="476"/>
      <c r="Q144" s="478"/>
      <c r="R144" s="581"/>
    </row>
    <row r="145" spans="1:18">
      <c r="B145" s="100"/>
      <c r="C145" s="349">
        <f>'Current Assumptions'!B124</f>
        <v>0</v>
      </c>
      <c r="D145" s="412" t="s">
        <v>430</v>
      </c>
      <c r="E145" s="29"/>
      <c r="F145" s="210"/>
      <c r="G145" s="476"/>
      <c r="H145" s="478"/>
      <c r="K145" s="100"/>
      <c r="L145" s="471">
        <f>'Expected Assumptions'!E124</f>
        <v>0</v>
      </c>
      <c r="M145" s="412" t="s">
        <v>430</v>
      </c>
      <c r="N145" s="29"/>
      <c r="O145" s="581"/>
      <c r="P145" s="476"/>
      <c r="Q145" s="478"/>
      <c r="R145" s="581"/>
    </row>
    <row r="146" spans="1:18">
      <c r="B146" s="100"/>
      <c r="C146" s="570">
        <f>'Current Assumptions'!B126</f>
        <v>0</v>
      </c>
      <c r="D146" s="411" t="s">
        <v>766</v>
      </c>
      <c r="E146" s="29"/>
      <c r="F146" s="210"/>
      <c r="G146" s="476"/>
      <c r="H146" s="478"/>
      <c r="K146" s="100"/>
      <c r="L146" s="570">
        <f>'Expected Assumptions'!E126*0</f>
        <v>0</v>
      </c>
      <c r="M146" s="603" t="s">
        <v>766</v>
      </c>
      <c r="N146" s="29"/>
      <c r="O146" s="581"/>
      <c r="P146" s="476"/>
      <c r="Q146" s="478"/>
      <c r="R146" s="581"/>
    </row>
    <row r="147" spans="1:18">
      <c r="B147" s="100"/>
      <c r="C147" s="117"/>
      <c r="D147" s="82"/>
      <c r="E147" s="29"/>
      <c r="F147" s="82"/>
      <c r="G147" s="476"/>
      <c r="H147" s="478"/>
      <c r="K147" s="100"/>
      <c r="L147" s="609"/>
      <c r="M147" s="581"/>
      <c r="N147" s="29"/>
      <c r="O147" s="581"/>
      <c r="P147" s="476"/>
      <c r="Q147" s="478"/>
      <c r="R147" s="581"/>
    </row>
    <row r="148" spans="1:18" ht="15">
      <c r="B148" s="100"/>
      <c r="C148" s="513">
        <f>Owners_Rep._Administrative_Rate</f>
        <v>0</v>
      </c>
      <c r="D148" s="410" t="str">
        <f>Owners_Rep._Administrative_Rate_N</f>
        <v>Owners Rep. Administrative Rate ($ / hour)</v>
      </c>
      <c r="E148" s="56"/>
      <c r="F148" s="82"/>
      <c r="G148" s="495">
        <f>C148*C144*C146</f>
        <v>0</v>
      </c>
      <c r="H148" s="478"/>
      <c r="K148" s="100"/>
      <c r="L148" s="513">
        <f>'Expected Assumptions'!E51</f>
        <v>0</v>
      </c>
      <c r="M148" s="596" t="str">
        <f>Owners_Rep._Administrative_Rate_N</f>
        <v>Owners Rep. Administrative Rate ($ / hour)</v>
      </c>
      <c r="N148" s="590"/>
      <c r="O148" s="581"/>
      <c r="P148" s="495">
        <f>L148*L144*L146</f>
        <v>0</v>
      </c>
      <c r="Q148" s="478"/>
      <c r="R148" s="581"/>
    </row>
    <row r="149" spans="1:18">
      <c r="B149" s="100"/>
      <c r="C149" s="44"/>
      <c r="D149" s="82"/>
      <c r="E149" s="29"/>
      <c r="F149" s="82"/>
      <c r="G149" s="490"/>
      <c r="H149" s="478"/>
      <c r="K149" s="100"/>
      <c r="L149" s="589"/>
      <c r="M149" s="581"/>
      <c r="N149" s="29"/>
      <c r="O149" s="581"/>
      <c r="P149" s="490"/>
      <c r="Q149" s="478"/>
      <c r="R149" s="581"/>
    </row>
    <row r="150" spans="1:18" ht="15" customHeight="1">
      <c r="B150" s="100"/>
      <c r="C150" s="44"/>
      <c r="D150" s="82" t="s">
        <v>318</v>
      </c>
      <c r="E150" s="29"/>
      <c r="F150" s="82"/>
      <c r="G150" s="495">
        <f>C145*C144</f>
        <v>0</v>
      </c>
      <c r="H150" s="478"/>
      <c r="K150" s="100"/>
      <c r="L150" s="589"/>
      <c r="M150" s="581" t="s">
        <v>318</v>
      </c>
      <c r="N150" s="29"/>
      <c r="O150" s="581"/>
      <c r="P150" s="495">
        <f>L145*L144</f>
        <v>0</v>
      </c>
      <c r="Q150" s="478"/>
      <c r="R150" s="581"/>
    </row>
    <row r="151" spans="1:18">
      <c r="B151" s="100"/>
      <c r="C151" s="44"/>
      <c r="D151" s="82"/>
      <c r="E151" s="29"/>
      <c r="F151" s="82"/>
      <c r="G151" s="476"/>
      <c r="H151" s="478"/>
      <c r="K151" s="100"/>
      <c r="L151" s="589"/>
      <c r="M151" s="581"/>
      <c r="N151" s="29"/>
      <c r="O151" s="581"/>
      <c r="P151" s="476"/>
      <c r="Q151" s="478"/>
      <c r="R151" s="581"/>
    </row>
    <row r="152" spans="1:18" ht="15" customHeight="1" thickBot="1">
      <c r="B152" s="100"/>
      <c r="C152" s="44"/>
      <c r="D152" s="44" t="s">
        <v>20</v>
      </c>
      <c r="E152" s="29"/>
      <c r="F152" s="82"/>
      <c r="G152" s="476"/>
      <c r="H152" s="474">
        <f>SUM(G148:G150)</f>
        <v>0</v>
      </c>
      <c r="K152" s="100"/>
      <c r="L152" s="589"/>
      <c r="M152" s="589" t="s">
        <v>20</v>
      </c>
      <c r="N152" s="29"/>
      <c r="O152" s="581"/>
      <c r="P152" s="476"/>
      <c r="Q152" s="474">
        <f>SUM(P148:P150)</f>
        <v>0</v>
      </c>
      <c r="R152" s="581"/>
    </row>
    <row r="153" spans="1:18" s="351" customFormat="1" ht="15" customHeight="1">
      <c r="B153" s="100"/>
      <c r="C153" s="372"/>
      <c r="D153" s="372"/>
      <c r="E153" s="29"/>
      <c r="G153" s="476"/>
      <c r="H153" s="494"/>
      <c r="J153" s="725"/>
      <c r="K153" s="100"/>
      <c r="L153" s="589"/>
      <c r="M153" s="589"/>
      <c r="N153" s="29"/>
      <c r="O153" s="581"/>
      <c r="P153" s="476"/>
      <c r="Q153" s="494"/>
      <c r="R153" s="581"/>
    </row>
    <row r="154" spans="1:18" s="351" customFormat="1">
      <c r="A154" s="1204" t="s">
        <v>797</v>
      </c>
      <c r="B154" s="374" t="s">
        <v>704</v>
      </c>
      <c r="C154" s="372" t="s">
        <v>665</v>
      </c>
      <c r="E154" s="29"/>
      <c r="G154" s="119"/>
      <c r="H154" s="478"/>
      <c r="J154" s="1204" t="s">
        <v>797</v>
      </c>
      <c r="K154" s="592" t="s">
        <v>704</v>
      </c>
      <c r="L154" s="589" t="s">
        <v>665</v>
      </c>
      <c r="M154" s="581"/>
      <c r="N154" s="29"/>
      <c r="O154" s="581"/>
      <c r="P154" s="610"/>
      <c r="Q154" s="478"/>
      <c r="R154" s="581"/>
    </row>
    <row r="155" spans="1:18" s="351" customFormat="1">
      <c r="A155" s="1204"/>
      <c r="B155" s="374"/>
      <c r="C155" s="348">
        <f>'Current Assumptions'!B122</f>
        <v>0</v>
      </c>
      <c r="D155" s="411" t="s">
        <v>763</v>
      </c>
      <c r="E155" s="29"/>
      <c r="G155" s="119"/>
      <c r="H155" s="478"/>
      <c r="J155" s="1204"/>
      <c r="K155" s="592"/>
      <c r="L155" s="634">
        <f>'Expected Assumptions'!E122</f>
        <v>0</v>
      </c>
      <c r="M155" s="603" t="s">
        <v>763</v>
      </c>
      <c r="N155" s="29"/>
      <c r="O155" s="581"/>
      <c r="P155" s="610"/>
      <c r="Q155" s="478"/>
      <c r="R155" s="581"/>
    </row>
    <row r="156" spans="1:18" s="351" customFormat="1">
      <c r="B156" s="100"/>
      <c r="C156" s="260">
        <f>Avg._Time_to_Log_Transmittals</f>
        <v>0</v>
      </c>
      <c r="D156" s="390" t="str">
        <f>Avg._Time_to_Log_Transmittals_N</f>
        <v>Time to Log (hours / transmittal)</v>
      </c>
      <c r="E156" s="29"/>
      <c r="F156" s="301"/>
      <c r="G156" s="490"/>
      <c r="H156" s="494"/>
      <c r="J156" s="725"/>
      <c r="K156" s="100"/>
      <c r="L156" s="621">
        <f>'Expected Assumptions'!E13</f>
        <v>0</v>
      </c>
      <c r="M156" s="412" t="str">
        <f>Avg._Time_to_Log_Transmittals_N</f>
        <v>Time to Log (hours / transmittal)</v>
      </c>
      <c r="N156" s="29"/>
      <c r="O156" s="301"/>
      <c r="P156" s="490"/>
      <c r="Q156" s="494"/>
      <c r="R156" s="581"/>
    </row>
    <row r="157" spans="1:18" s="351" customFormat="1">
      <c r="B157" s="100"/>
      <c r="C157" s="341"/>
      <c r="D157" s="261"/>
      <c r="E157" s="29"/>
      <c r="F157" s="301"/>
      <c r="G157" s="490"/>
      <c r="H157" s="494"/>
      <c r="J157" s="725"/>
      <c r="K157" s="100"/>
      <c r="L157" s="341"/>
      <c r="M157" s="261"/>
      <c r="N157" s="29"/>
      <c r="O157" s="301"/>
      <c r="P157" s="490"/>
      <c r="Q157" s="494"/>
      <c r="R157" s="581"/>
    </row>
    <row r="158" spans="1:18" s="351" customFormat="1">
      <c r="B158" s="100"/>
      <c r="C158" s="513">
        <f>Owners_Rep._Administrative_Rate</f>
        <v>0</v>
      </c>
      <c r="D158" s="410" t="str">
        <f>Owners_Rep._Administrative_Rate_N</f>
        <v>Owners Rep. Administrative Rate ($ / hour)</v>
      </c>
      <c r="E158" s="307"/>
      <c r="F158" s="373"/>
      <c r="G158" s="521">
        <f>C155*C156*C158</f>
        <v>0</v>
      </c>
      <c r="H158" s="494"/>
      <c r="J158" s="725"/>
      <c r="K158" s="100"/>
      <c r="L158" s="513">
        <f>'Expected Assumptions'!E51</f>
        <v>0</v>
      </c>
      <c r="M158" s="596" t="str">
        <f>Owners_Rep._Administrative_Rate_N</f>
        <v>Owners Rep. Administrative Rate ($ / hour)</v>
      </c>
      <c r="N158" s="307"/>
      <c r="O158" s="373"/>
      <c r="P158" s="521">
        <f>L155*L156*L158</f>
        <v>0</v>
      </c>
      <c r="Q158" s="494"/>
      <c r="R158" s="581"/>
    </row>
    <row r="159" spans="1:18" s="351" customFormat="1">
      <c r="B159" s="100"/>
      <c r="C159" s="373"/>
      <c r="D159" s="301"/>
      <c r="E159" s="290"/>
      <c r="F159" s="301"/>
      <c r="G159" s="476"/>
      <c r="H159" s="494"/>
      <c r="J159" s="725"/>
      <c r="K159" s="100"/>
      <c r="L159" s="373"/>
      <c r="M159" s="301"/>
      <c r="N159" s="290"/>
      <c r="O159" s="301"/>
      <c r="P159" s="476"/>
      <c r="Q159" s="494"/>
      <c r="R159" s="581"/>
    </row>
    <row r="160" spans="1:18" s="351" customFormat="1">
      <c r="B160" s="100"/>
      <c r="C160" s="301"/>
      <c r="D160" s="372" t="s">
        <v>20</v>
      </c>
      <c r="E160" s="29"/>
      <c r="G160" s="476"/>
      <c r="H160" s="522">
        <f>G158</f>
        <v>0</v>
      </c>
      <c r="J160" s="725"/>
      <c r="K160" s="100"/>
      <c r="L160" s="301"/>
      <c r="M160" s="589" t="s">
        <v>20</v>
      </c>
      <c r="N160" s="29"/>
      <c r="O160" s="581"/>
      <c r="P160" s="476"/>
      <c r="Q160" s="522">
        <f>P158</f>
        <v>0</v>
      </c>
      <c r="R160" s="581"/>
    </row>
    <row r="161" spans="1:18" s="351" customFormat="1" ht="15" customHeight="1">
      <c r="B161" s="100"/>
      <c r="C161" s="372"/>
      <c r="D161" s="372"/>
      <c r="E161" s="29"/>
      <c r="G161" s="476"/>
      <c r="H161" s="494"/>
      <c r="J161" s="725"/>
      <c r="K161" s="100"/>
      <c r="L161" s="589"/>
      <c r="M161" s="589"/>
      <c r="N161" s="29"/>
      <c r="O161" s="581"/>
      <c r="P161" s="476"/>
      <c r="Q161" s="494"/>
      <c r="R161" s="581"/>
    </row>
    <row r="162" spans="1:18" ht="15" customHeight="1">
      <c r="B162" s="375" t="s">
        <v>689</v>
      </c>
      <c r="C162" s="93" t="s">
        <v>158</v>
      </c>
      <c r="E162" s="29"/>
      <c r="F162" s="27"/>
      <c r="G162" s="476"/>
      <c r="H162" s="478"/>
      <c r="K162" s="600" t="s">
        <v>689</v>
      </c>
      <c r="L162" s="606" t="s">
        <v>158</v>
      </c>
      <c r="M162" s="581"/>
      <c r="N162" s="29"/>
      <c r="O162" s="581"/>
      <c r="P162" s="476"/>
      <c r="Q162" s="478"/>
      <c r="R162" s="581"/>
    </row>
    <row r="163" spans="1:18">
      <c r="B163" s="100"/>
      <c r="E163" s="29"/>
      <c r="F163" s="27"/>
      <c r="G163" s="119"/>
      <c r="H163" s="478"/>
      <c r="K163" s="100"/>
      <c r="L163" s="581"/>
      <c r="M163" s="581"/>
      <c r="N163" s="29"/>
      <c r="O163" s="581"/>
      <c r="P163" s="610"/>
      <c r="Q163" s="478"/>
      <c r="R163" s="581"/>
    </row>
    <row r="164" spans="1:18" s="82" customFormat="1">
      <c r="A164" s="1204" t="s">
        <v>797</v>
      </c>
      <c r="B164" s="374" t="s">
        <v>336</v>
      </c>
      <c r="C164" s="372" t="s">
        <v>639</v>
      </c>
      <c r="D164" s="27"/>
      <c r="E164" s="29"/>
      <c r="F164" s="27"/>
      <c r="G164" s="119"/>
      <c r="H164" s="478"/>
      <c r="I164" s="27"/>
      <c r="J164" s="1204" t="s">
        <v>797</v>
      </c>
      <c r="K164" s="592" t="s">
        <v>336</v>
      </c>
      <c r="L164" s="589" t="s">
        <v>639</v>
      </c>
      <c r="M164" s="581"/>
      <c r="N164" s="29"/>
      <c r="O164" s="581"/>
      <c r="P164" s="610"/>
      <c r="Q164" s="478"/>
      <c r="R164" s="581"/>
    </row>
    <row r="165" spans="1:18" s="210" customFormat="1">
      <c r="A165" s="1204"/>
      <c r="B165" s="70"/>
      <c r="C165" s="333">
        <f>'Current Assumptions'!B122</f>
        <v>0</v>
      </c>
      <c r="D165" s="411" t="s">
        <v>763</v>
      </c>
      <c r="E165" s="29"/>
      <c r="G165" s="119"/>
      <c r="H165" s="478"/>
      <c r="J165" s="1204"/>
      <c r="K165" s="592"/>
      <c r="L165" s="634">
        <f>'Expected Assumptions'!E122</f>
        <v>0</v>
      </c>
      <c r="M165" s="603" t="s">
        <v>763</v>
      </c>
      <c r="N165" s="29"/>
      <c r="O165" s="581"/>
      <c r="P165" s="610"/>
      <c r="Q165" s="478"/>
      <c r="R165" s="581"/>
    </row>
    <row r="166" spans="1:18">
      <c r="B166" s="100"/>
      <c r="C166" s="260">
        <f>Avg._Time_to_Log_Transmittals</f>
        <v>0</v>
      </c>
      <c r="D166" s="316" t="str">
        <f>Avg._Time_to_Log_Transmittals_N</f>
        <v>Time to Log (hours / transmittal)</v>
      </c>
      <c r="E166" s="29"/>
      <c r="F166" s="12"/>
      <c r="G166" s="490"/>
      <c r="H166" s="494"/>
      <c r="K166" s="100"/>
      <c r="L166" s="621">
        <f>'Expected Assumptions'!E13</f>
        <v>0</v>
      </c>
      <c r="M166" s="412" t="str">
        <f>Avg._Time_to_Log_Transmittals_N</f>
        <v>Time to Log (hours / transmittal)</v>
      </c>
      <c r="N166" s="29"/>
      <c r="O166" s="301"/>
      <c r="P166" s="490"/>
      <c r="Q166" s="494"/>
      <c r="R166" s="581"/>
    </row>
    <row r="167" spans="1:18" s="210" customFormat="1">
      <c r="A167" s="351"/>
      <c r="B167" s="100"/>
      <c r="C167" s="341"/>
      <c r="D167" s="261"/>
      <c r="E167" s="29"/>
      <c r="F167" s="236"/>
      <c r="G167" s="490"/>
      <c r="H167" s="494"/>
      <c r="J167" s="725"/>
      <c r="K167" s="100"/>
      <c r="L167" s="341"/>
      <c r="M167" s="261"/>
      <c r="N167" s="29"/>
      <c r="O167" s="301"/>
      <c r="P167" s="490"/>
      <c r="Q167" s="494"/>
      <c r="R167" s="581"/>
    </row>
    <row r="168" spans="1:18">
      <c r="B168" s="100"/>
      <c r="C168" s="513">
        <f>Drafter_Rate</f>
        <v>0</v>
      </c>
      <c r="D168" s="416" t="str">
        <f>Drafter_Rate_N</f>
        <v>Architect Drafter Rate ($ / hour)</v>
      </c>
      <c r="E168" s="66"/>
      <c r="F168" s="65"/>
      <c r="G168" s="521">
        <f>C165*C166*C168</f>
        <v>0</v>
      </c>
      <c r="H168" s="494"/>
      <c r="K168" s="100"/>
      <c r="L168" s="513">
        <f>'Expected Assumptions'!E56</f>
        <v>0</v>
      </c>
      <c r="M168" s="416" t="str">
        <f>Drafter_Rate_N</f>
        <v>Architect Drafter Rate ($ / hour)</v>
      </c>
      <c r="N168" s="307"/>
      <c r="O168" s="373"/>
      <c r="P168" s="521">
        <f>L165*L166*L168</f>
        <v>0</v>
      </c>
      <c r="Q168" s="494"/>
      <c r="R168" s="581"/>
    </row>
    <row r="169" spans="1:18">
      <c r="B169" s="100"/>
      <c r="C169" s="65"/>
      <c r="D169" s="12"/>
      <c r="E169" s="13"/>
      <c r="F169" s="12"/>
      <c r="G169" s="476"/>
      <c r="H169" s="494"/>
      <c r="I169" s="82"/>
      <c r="K169" s="100"/>
      <c r="L169" s="373"/>
      <c r="M169" s="301"/>
      <c r="N169" s="290"/>
      <c r="O169" s="301"/>
      <c r="P169" s="476"/>
      <c r="Q169" s="494"/>
      <c r="R169" s="581"/>
    </row>
    <row r="170" spans="1:18" s="82" customFormat="1">
      <c r="A170" s="351"/>
      <c r="B170" s="100"/>
      <c r="C170" s="12"/>
      <c r="D170" s="44" t="s">
        <v>20</v>
      </c>
      <c r="E170" s="29"/>
      <c r="G170" s="476"/>
      <c r="H170" s="522">
        <f>G168</f>
        <v>0</v>
      </c>
      <c r="I170" s="27"/>
      <c r="J170" s="725"/>
      <c r="K170" s="100"/>
      <c r="L170" s="301"/>
      <c r="M170" s="589" t="s">
        <v>20</v>
      </c>
      <c r="N170" s="29"/>
      <c r="O170" s="581"/>
      <c r="P170" s="476"/>
      <c r="Q170" s="522">
        <f>P168</f>
        <v>0</v>
      </c>
      <c r="R170" s="581"/>
    </row>
    <row r="171" spans="1:18" s="351" customFormat="1">
      <c r="B171" s="100"/>
      <c r="C171" s="301"/>
      <c r="D171" s="372"/>
      <c r="E171" s="29"/>
      <c r="G171" s="476"/>
      <c r="H171" s="523"/>
      <c r="J171" s="725"/>
      <c r="K171" s="100"/>
      <c r="L171" s="301"/>
      <c r="M171" s="589"/>
      <c r="N171" s="29"/>
      <c r="O171" s="581"/>
      <c r="P171" s="476"/>
      <c r="Q171" s="523"/>
      <c r="R171" s="581"/>
    </row>
    <row r="172" spans="1:18" s="351" customFormat="1">
      <c r="A172" s="1204" t="s">
        <v>800</v>
      </c>
      <c r="B172" s="223" t="s">
        <v>337</v>
      </c>
      <c r="C172" s="383" t="s">
        <v>411</v>
      </c>
      <c r="D172" s="372"/>
      <c r="E172" s="29"/>
      <c r="G172" s="476"/>
      <c r="H172" s="524"/>
      <c r="J172" s="1204" t="s">
        <v>800</v>
      </c>
      <c r="K172" s="223" t="s">
        <v>337</v>
      </c>
      <c r="L172" s="609" t="s">
        <v>411</v>
      </c>
      <c r="M172" s="589"/>
      <c r="N172" s="29"/>
      <c r="O172" s="581"/>
      <c r="P172" s="476"/>
      <c r="Q172" s="524"/>
      <c r="R172" s="581"/>
    </row>
    <row r="173" spans="1:18" s="82" customFormat="1">
      <c r="A173" s="1204"/>
      <c r="B173" s="100"/>
      <c r="C173" s="640">
        <f>'Current Assumptions'!B117</f>
        <v>0</v>
      </c>
      <c r="D173" s="352" t="s">
        <v>666</v>
      </c>
      <c r="E173" s="29"/>
      <c r="F173" s="27"/>
      <c r="G173" s="476"/>
      <c r="H173" s="478"/>
      <c r="J173" s="1204"/>
      <c r="K173" s="100"/>
      <c r="L173" s="640">
        <f>'Expected Assumptions'!E117</f>
        <v>0</v>
      </c>
      <c r="M173" s="603" t="s">
        <v>666</v>
      </c>
      <c r="N173" s="29"/>
      <c r="O173" s="581"/>
      <c r="P173" s="476"/>
      <c r="Q173" s="478"/>
      <c r="R173" s="581"/>
    </row>
    <row r="174" spans="1:18" s="351" customFormat="1">
      <c r="B174" s="342"/>
      <c r="C174" s="417">
        <f>'Current Assumptions'!B119</f>
        <v>0</v>
      </c>
      <c r="D174" s="656" t="s">
        <v>1413</v>
      </c>
      <c r="E174" s="29"/>
      <c r="G174" s="476"/>
      <c r="H174" s="478"/>
      <c r="J174" s="725"/>
      <c r="K174" s="342"/>
      <c r="L174" s="417">
        <f>'Expected Assumptions'!E119</f>
        <v>0</v>
      </c>
      <c r="M174" s="656" t="s">
        <v>1413</v>
      </c>
      <c r="N174" s="29"/>
      <c r="O174" s="581"/>
      <c r="P174" s="476"/>
      <c r="Q174" s="478"/>
      <c r="R174" s="581"/>
    </row>
    <row r="175" spans="1:18" s="351" customFormat="1">
      <c r="B175" s="100"/>
      <c r="E175" s="29"/>
      <c r="G175" s="476"/>
      <c r="H175" s="478"/>
      <c r="J175" s="725"/>
      <c r="K175" s="100"/>
      <c r="L175" s="581"/>
      <c r="M175" s="581"/>
      <c r="N175" s="29"/>
      <c r="O175" s="581"/>
      <c r="P175" s="476"/>
      <c r="Q175" s="478"/>
      <c r="R175" s="581"/>
    </row>
    <row r="176" spans="1:18" s="351" customFormat="1">
      <c r="B176" s="100"/>
      <c r="C176" s="513">
        <f>Licensed_Professional_Rate</f>
        <v>0</v>
      </c>
      <c r="D176" s="428" t="str">
        <f>Licensed_Professional_Rate_N</f>
        <v>Licensed Professional Architect Rate ($ / hour)</v>
      </c>
      <c r="E176" s="29"/>
      <c r="G176" s="521">
        <f>C173*C174*C176</f>
        <v>0</v>
      </c>
      <c r="H176" s="478"/>
      <c r="J176" s="725"/>
      <c r="K176" s="100"/>
      <c r="L176" s="513">
        <f>'Expected Assumptions'!E54</f>
        <v>0</v>
      </c>
      <c r="M176" s="428" t="str">
        <f>Licensed_Professional_Rate_N</f>
        <v>Licensed Professional Architect Rate ($ / hour)</v>
      </c>
      <c r="N176" s="29"/>
      <c r="O176" s="581"/>
      <c r="P176" s="521">
        <f>L173*L174*L176</f>
        <v>0</v>
      </c>
      <c r="Q176" s="478"/>
      <c r="R176" s="581"/>
    </row>
    <row r="177" spans="1:18" s="370" customFormat="1">
      <c r="B177" s="394"/>
      <c r="C177" s="395"/>
      <c r="D177" s="390"/>
      <c r="E177" s="42"/>
      <c r="G177" s="497"/>
      <c r="H177" s="500"/>
      <c r="J177" s="677"/>
      <c r="K177" s="394"/>
      <c r="L177" s="395"/>
      <c r="M177" s="412"/>
      <c r="N177" s="587"/>
      <c r="O177" s="586"/>
      <c r="P177" s="497"/>
      <c r="Q177" s="500"/>
      <c r="R177" s="586"/>
    </row>
    <row r="178" spans="1:18" s="351" customFormat="1">
      <c r="B178" s="100"/>
      <c r="D178" s="372" t="s">
        <v>20</v>
      </c>
      <c r="E178" s="29"/>
      <c r="G178" s="476"/>
      <c r="H178" s="522">
        <f>G176</f>
        <v>0</v>
      </c>
      <c r="J178" s="725"/>
      <c r="K178" s="100"/>
      <c r="L178" s="581"/>
      <c r="M178" s="589" t="s">
        <v>20</v>
      </c>
      <c r="N178" s="29"/>
      <c r="O178" s="581"/>
      <c r="P178" s="476"/>
      <c r="Q178" s="522">
        <f>P176</f>
        <v>0</v>
      </c>
      <c r="R178" s="581"/>
    </row>
    <row r="179" spans="1:18" s="351" customFormat="1">
      <c r="B179" s="100"/>
      <c r="E179" s="29"/>
      <c r="G179" s="476"/>
      <c r="H179" s="523"/>
      <c r="J179" s="725"/>
      <c r="K179" s="100"/>
      <c r="L179" s="581"/>
      <c r="M179" s="581"/>
      <c r="N179" s="29"/>
      <c r="O179" s="581"/>
      <c r="P179" s="476"/>
      <c r="Q179" s="523"/>
      <c r="R179" s="581"/>
    </row>
    <row r="180" spans="1:18" s="351" customFormat="1">
      <c r="A180" s="1204" t="s">
        <v>796</v>
      </c>
      <c r="B180" s="374" t="s">
        <v>567</v>
      </c>
      <c r="C180" s="383" t="s">
        <v>683</v>
      </c>
      <c r="E180" s="29"/>
      <c r="G180" s="476"/>
      <c r="H180" s="478"/>
      <c r="J180" s="1204" t="s">
        <v>796</v>
      </c>
      <c r="K180" s="592" t="s">
        <v>567</v>
      </c>
      <c r="L180" s="609" t="s">
        <v>683</v>
      </c>
      <c r="M180" s="581"/>
      <c r="N180" s="29"/>
      <c r="O180" s="581"/>
      <c r="P180" s="476"/>
      <c r="Q180" s="478"/>
      <c r="R180" s="581"/>
    </row>
    <row r="181" spans="1:18" s="351" customFormat="1">
      <c r="A181" s="1204"/>
      <c r="B181" s="374"/>
      <c r="C181" s="81">
        <f>Avg._Number_of_Design_Early_Drawings</f>
        <v>0</v>
      </c>
      <c r="D181" s="352" t="str">
        <f>Avg._Number_of_Design_Early_Drawings_N</f>
        <v>Avg. Number of Sheets in Design Early Drawings</v>
      </c>
      <c r="E181" s="29"/>
      <c r="G181" s="476"/>
      <c r="H181" s="478"/>
      <c r="J181" s="1204"/>
      <c r="K181" s="592"/>
      <c r="L181" s="81">
        <f>'Expected Assumptions'!E25</f>
        <v>0</v>
      </c>
      <c r="M181" s="603" t="str">
        <f>Avg._Number_of_Design_Early_Drawings_N</f>
        <v>Avg. Number of Sheets in Design Early Drawings</v>
      </c>
      <c r="N181" s="29"/>
      <c r="O181" s="581"/>
      <c r="P181" s="476"/>
      <c r="Q181" s="478"/>
      <c r="R181" s="581"/>
    </row>
    <row r="182" spans="1:18" s="351" customFormat="1">
      <c r="B182" s="374"/>
      <c r="C182" s="81">
        <f>Avg._Number_of_Pages_in_a_Design_Early_Narrative</f>
        <v>0</v>
      </c>
      <c r="D182" s="390" t="str">
        <f>Avg._Number_of_Pages_in_a_Design_Early_Narrative_N</f>
        <v>Avg. Number of Letter-Sized Pages in Design Early Narrative</v>
      </c>
      <c r="E182" s="29"/>
      <c r="G182" s="476"/>
      <c r="H182" s="478"/>
      <c r="J182" s="725"/>
      <c r="K182" s="592"/>
      <c r="L182" s="81">
        <f>'Expected Assumptions'!E26</f>
        <v>0</v>
      </c>
      <c r="M182" s="412" t="str">
        <f>Avg._Number_of_Pages_in_a_Design_Early_Narrative_N</f>
        <v>Avg. Number of Letter-Sized Pages in Design Early Narrative</v>
      </c>
      <c r="N182" s="29"/>
      <c r="O182" s="581"/>
      <c r="P182" s="476"/>
      <c r="Q182" s="478"/>
      <c r="R182" s="581"/>
    </row>
    <row r="183" spans="1:18" s="370" customFormat="1">
      <c r="B183" s="320"/>
      <c r="C183" s="271">
        <f>Avg._Submittal_Sets_Reqd._Design</f>
        <v>0</v>
      </c>
      <c r="D183" s="390" t="str">
        <f>Avg._Submittal_Sets_Reqd._Design_N</f>
        <v>Number of Design Submittal Sets Reqd. (sets / submittal)</v>
      </c>
      <c r="E183" s="42"/>
      <c r="G183" s="41"/>
      <c r="H183" s="500"/>
      <c r="J183" s="677"/>
      <c r="K183" s="320"/>
      <c r="L183" s="533">
        <f>'Expected Assumptions'!E24</f>
        <v>0</v>
      </c>
      <c r="M183" s="412" t="str">
        <f>Avg._Submittal_Sets_Reqd._Design_N</f>
        <v>Number of Design Submittal Sets Reqd. (sets / submittal)</v>
      </c>
      <c r="N183" s="587"/>
      <c r="O183" s="586"/>
      <c r="P183" s="41"/>
      <c r="Q183" s="500"/>
      <c r="R183" s="586"/>
    </row>
    <row r="184" spans="1:18" s="351" customFormat="1">
      <c r="B184" s="374"/>
      <c r="C184" s="510">
        <f>Avg._Per_Page_Copy_Cost</f>
        <v>0</v>
      </c>
      <c r="D184" s="370" t="str">
        <f>Avg._Per_Page_Copy_Cost_N</f>
        <v>Avg. Per Page Copy Cost ($ / page)</v>
      </c>
      <c r="E184" s="29"/>
      <c r="G184" s="476"/>
      <c r="H184" s="478"/>
      <c r="J184" s="725"/>
      <c r="K184" s="592"/>
      <c r="L184" s="510">
        <f>'Expected Assumptions'!E64</f>
        <v>0</v>
      </c>
      <c r="M184" s="586" t="str">
        <f>Avg._Per_Page_Copy_Cost_N</f>
        <v>Avg. Per Page Copy Cost ($ / page)</v>
      </c>
      <c r="N184" s="29"/>
      <c r="O184" s="581"/>
      <c r="P184" s="476"/>
      <c r="Q184" s="478"/>
      <c r="R184" s="581"/>
    </row>
    <row r="185" spans="1:18" s="351" customFormat="1">
      <c r="B185" s="374"/>
      <c r="C185" s="510">
        <f>Avg._Per_Sheet_Copy_Cost</f>
        <v>0</v>
      </c>
      <c r="D185" s="370" t="str">
        <f>Avg._Per_Sheet_Copy_Cost_N</f>
        <v>Avg. Per Sheet Copy Cost ($ / sheet)</v>
      </c>
      <c r="E185" s="29"/>
      <c r="G185" s="476"/>
      <c r="H185" s="478"/>
      <c r="J185" s="725"/>
      <c r="K185" s="592"/>
      <c r="L185" s="510">
        <f>'Expected Assumptions'!E65</f>
        <v>0</v>
      </c>
      <c r="M185" s="586" t="str">
        <f>Avg._Per_Sheet_Copy_Cost_N</f>
        <v>Avg. Per Sheet Copy Cost ($ / sheet)</v>
      </c>
      <c r="N185" s="29"/>
      <c r="O185" s="581"/>
      <c r="P185" s="476"/>
      <c r="Q185" s="478"/>
      <c r="R185" s="581"/>
    </row>
    <row r="186" spans="1:18" s="351" customFormat="1">
      <c r="B186" s="342"/>
      <c r="C186" s="417">
        <f>'Current Assumptions'!B123</f>
        <v>0</v>
      </c>
      <c r="D186" s="411" t="s">
        <v>672</v>
      </c>
      <c r="E186" s="29"/>
      <c r="G186" s="476"/>
      <c r="H186" s="478"/>
      <c r="J186" s="725"/>
      <c r="K186" s="342"/>
      <c r="L186" s="643">
        <f>'Expected Assumptions'!E123</f>
        <v>0</v>
      </c>
      <c r="M186" s="603" t="s">
        <v>672</v>
      </c>
      <c r="N186" s="29"/>
      <c r="O186" s="581"/>
      <c r="P186" s="476"/>
      <c r="Q186" s="478"/>
      <c r="R186" s="581"/>
    </row>
    <row r="187" spans="1:18" s="351" customFormat="1">
      <c r="B187" s="342"/>
      <c r="C187" s="417">
        <f>'Current Assumptions'!B119</f>
        <v>0</v>
      </c>
      <c r="D187" s="656" t="s">
        <v>1413</v>
      </c>
      <c r="E187" s="29"/>
      <c r="G187" s="476"/>
      <c r="H187" s="478"/>
      <c r="J187" s="725"/>
      <c r="K187" s="342"/>
      <c r="L187" s="417">
        <f>'Expected Assumptions'!E119</f>
        <v>0</v>
      </c>
      <c r="M187" s="656" t="s">
        <v>1413</v>
      </c>
      <c r="N187" s="29"/>
      <c r="O187" s="581"/>
      <c r="P187" s="476"/>
      <c r="Q187" s="478"/>
      <c r="R187" s="581"/>
    </row>
    <row r="188" spans="1:18" s="351" customFormat="1">
      <c r="B188" s="374"/>
      <c r="C188" s="372"/>
      <c r="E188" s="29"/>
      <c r="G188" s="476"/>
      <c r="H188" s="478"/>
      <c r="J188" s="725"/>
      <c r="K188" s="592"/>
      <c r="L188" s="589"/>
      <c r="M188" s="581"/>
      <c r="N188" s="29"/>
      <c r="O188" s="581"/>
      <c r="P188" s="476"/>
      <c r="Q188" s="478"/>
      <c r="R188" s="581"/>
    </row>
    <row r="189" spans="1:18" s="351" customFormat="1">
      <c r="B189" s="374"/>
      <c r="C189" s="513">
        <f>Drafter_Rate</f>
        <v>0</v>
      </c>
      <c r="D189" s="416" t="str">
        <f>Drafter_Rate_N</f>
        <v>Architect Drafter Rate ($ / hour)</v>
      </c>
      <c r="E189" s="29"/>
      <c r="G189" s="477">
        <f>C189*C186*C183*C187</f>
        <v>0</v>
      </c>
      <c r="H189" s="478"/>
      <c r="J189" s="725"/>
      <c r="K189" s="592"/>
      <c r="L189" s="513">
        <f>'Expected Assumptions'!E56</f>
        <v>0</v>
      </c>
      <c r="M189" s="416" t="str">
        <f>Drafter_Rate_N</f>
        <v>Architect Drafter Rate ($ / hour)</v>
      </c>
      <c r="N189" s="29"/>
      <c r="O189" s="581"/>
      <c r="P189" s="636">
        <f>L189*L186*L183*L187</f>
        <v>0</v>
      </c>
      <c r="Q189" s="478"/>
      <c r="R189" s="581"/>
    </row>
    <row r="190" spans="1:18" s="351" customFormat="1">
      <c r="B190" s="374"/>
      <c r="C190" s="372"/>
      <c r="E190" s="29"/>
      <c r="G190" s="490"/>
      <c r="H190" s="478"/>
      <c r="J190" s="725"/>
      <c r="K190" s="592"/>
      <c r="L190" s="589"/>
      <c r="M190" s="581"/>
      <c r="N190" s="29"/>
      <c r="O190" s="581"/>
      <c r="P190" s="490"/>
      <c r="Q190" s="478"/>
      <c r="R190" s="581"/>
    </row>
    <row r="191" spans="1:18" s="351" customFormat="1" ht="15" customHeight="1">
      <c r="B191" s="374"/>
      <c r="C191" s="372"/>
      <c r="D191" s="351" t="s">
        <v>317</v>
      </c>
      <c r="E191" s="29"/>
      <c r="G191" s="495">
        <f>((C181*C185)+(C182*C184))*C183*C187</f>
        <v>0</v>
      </c>
      <c r="H191" s="478"/>
      <c r="J191" s="725"/>
      <c r="K191" s="592"/>
      <c r="L191" s="589"/>
      <c r="M191" s="581" t="s">
        <v>317</v>
      </c>
      <c r="N191" s="29"/>
      <c r="O191" s="581"/>
      <c r="P191" s="495">
        <f>((L181*L185)+(L182*L184))*L183*L187</f>
        <v>0</v>
      </c>
      <c r="Q191" s="478"/>
      <c r="R191" s="581"/>
    </row>
    <row r="192" spans="1:18" s="351" customFormat="1">
      <c r="B192" s="374"/>
      <c r="C192" s="372"/>
      <c r="E192" s="29"/>
      <c r="G192" s="490"/>
      <c r="H192" s="478"/>
      <c r="J192" s="725"/>
      <c r="K192" s="592"/>
      <c r="L192" s="589"/>
      <c r="M192" s="581"/>
      <c r="N192" s="29"/>
      <c r="O192" s="581"/>
      <c r="P192" s="490"/>
      <c r="Q192" s="478"/>
      <c r="R192" s="581"/>
    </row>
    <row r="193" spans="1:18" s="351" customFormat="1" ht="15" customHeight="1" thickBot="1">
      <c r="B193" s="374"/>
      <c r="C193" s="372"/>
      <c r="D193" s="372" t="s">
        <v>20</v>
      </c>
      <c r="E193" s="29"/>
      <c r="G193" s="490"/>
      <c r="H193" s="474">
        <f>SUM(G189:G191)</f>
        <v>0</v>
      </c>
      <c r="J193" s="725"/>
      <c r="K193" s="592"/>
      <c r="L193" s="589"/>
      <c r="M193" s="589" t="s">
        <v>20</v>
      </c>
      <c r="N193" s="29"/>
      <c r="O193" s="581"/>
      <c r="P193" s="490"/>
      <c r="Q193" s="474">
        <f>SUM(P189:P191)</f>
        <v>0</v>
      </c>
      <c r="R193" s="581"/>
    </row>
    <row r="194" spans="1:18" s="351" customFormat="1">
      <c r="B194" s="296"/>
      <c r="E194" s="29"/>
      <c r="G194" s="476"/>
      <c r="H194" s="478"/>
      <c r="J194" s="725"/>
      <c r="K194" s="296"/>
      <c r="L194" s="581"/>
      <c r="M194" s="581"/>
      <c r="N194" s="29"/>
      <c r="O194" s="581"/>
      <c r="P194" s="476"/>
      <c r="Q194" s="478"/>
      <c r="R194" s="581"/>
    </row>
    <row r="195" spans="1:18" s="351" customFormat="1" ht="15" customHeight="1">
      <c r="A195" s="1204" t="s">
        <v>797</v>
      </c>
      <c r="B195" s="223" t="s">
        <v>667</v>
      </c>
      <c r="C195" s="383" t="s">
        <v>684</v>
      </c>
      <c r="E195" s="29"/>
      <c r="G195" s="476"/>
      <c r="H195" s="478"/>
      <c r="J195" s="1204" t="s">
        <v>797</v>
      </c>
      <c r="K195" s="223" t="s">
        <v>667</v>
      </c>
      <c r="L195" s="609" t="s">
        <v>684</v>
      </c>
      <c r="M195" s="581"/>
      <c r="N195" s="29"/>
      <c r="O195" s="581"/>
      <c r="P195" s="476"/>
      <c r="Q195" s="478"/>
      <c r="R195" s="581"/>
    </row>
    <row r="196" spans="1:18" s="351" customFormat="1">
      <c r="A196" s="1204"/>
      <c r="B196" s="223"/>
      <c r="C196" s="348">
        <f>'Current Assumptions'!B122</f>
        <v>0</v>
      </c>
      <c r="D196" s="411" t="s">
        <v>763</v>
      </c>
      <c r="G196" s="476"/>
      <c r="H196" s="478"/>
      <c r="J196" s="1204"/>
      <c r="K196" s="223"/>
      <c r="L196" s="634">
        <f>'Expected Assumptions'!E122</f>
        <v>0</v>
      </c>
      <c r="M196" s="603" t="s">
        <v>763</v>
      </c>
      <c r="N196" s="581"/>
      <c r="O196" s="581"/>
      <c r="P196" s="476"/>
      <c r="Q196" s="478"/>
      <c r="R196" s="581"/>
    </row>
    <row r="197" spans="1:18" s="351" customFormat="1">
      <c r="B197" s="250"/>
      <c r="C197" s="349">
        <f>'Current Assumptions'!B125</f>
        <v>0</v>
      </c>
      <c r="D197" s="412" t="s">
        <v>430</v>
      </c>
      <c r="G197" s="476"/>
      <c r="H197" s="478"/>
      <c r="J197" s="725"/>
      <c r="K197" s="250"/>
      <c r="L197" s="471">
        <f>'Expected Assumptions'!E125</f>
        <v>0</v>
      </c>
      <c r="M197" s="412" t="s">
        <v>430</v>
      </c>
      <c r="N197" s="581"/>
      <c r="O197" s="581"/>
      <c r="P197" s="476"/>
      <c r="Q197" s="478"/>
      <c r="R197" s="581"/>
    </row>
    <row r="198" spans="1:18" s="351" customFormat="1">
      <c r="B198" s="223"/>
      <c r="C198" s="570">
        <f>'Current Assumptions'!B126</f>
        <v>0</v>
      </c>
      <c r="D198" s="411" t="s">
        <v>766</v>
      </c>
      <c r="G198" s="476"/>
      <c r="H198" s="478"/>
      <c r="J198" s="725"/>
      <c r="K198" s="223"/>
      <c r="L198" s="570">
        <f>'Expected Assumptions'!E126</f>
        <v>0</v>
      </c>
      <c r="M198" s="603" t="s">
        <v>766</v>
      </c>
      <c r="N198" s="581"/>
      <c r="O198" s="581"/>
      <c r="P198" s="476"/>
      <c r="Q198" s="478"/>
      <c r="R198" s="581"/>
    </row>
    <row r="199" spans="1:18" s="351" customFormat="1">
      <c r="B199" s="342"/>
      <c r="C199" s="417">
        <f>'Current Assumptions'!B119</f>
        <v>0</v>
      </c>
      <c r="D199" s="656" t="s">
        <v>1413</v>
      </c>
      <c r="E199" s="29"/>
      <c r="G199" s="476"/>
      <c r="H199" s="478"/>
      <c r="J199" s="725"/>
      <c r="K199" s="342"/>
      <c r="L199" s="417">
        <f>'Expected Assumptions'!E119</f>
        <v>0</v>
      </c>
      <c r="M199" s="656" t="s">
        <v>1413</v>
      </c>
      <c r="N199" s="29"/>
      <c r="O199" s="581"/>
      <c r="P199" s="476"/>
      <c r="Q199" s="478"/>
      <c r="R199" s="581"/>
    </row>
    <row r="200" spans="1:18" s="351" customFormat="1">
      <c r="B200" s="223"/>
      <c r="C200" s="383"/>
      <c r="E200" s="29"/>
      <c r="G200" s="476"/>
      <c r="H200" s="478"/>
      <c r="J200" s="725"/>
      <c r="K200" s="223"/>
      <c r="L200" s="609"/>
      <c r="M200" s="581"/>
      <c r="N200" s="29"/>
      <c r="O200" s="581"/>
      <c r="P200" s="476"/>
      <c r="Q200" s="478"/>
      <c r="R200" s="581"/>
    </row>
    <row r="201" spans="1:18" s="351" customFormat="1" ht="15" customHeight="1">
      <c r="B201" s="223"/>
      <c r="C201" s="513">
        <f>Owner_Administrative_Rate</f>
        <v>0</v>
      </c>
      <c r="D201" s="416" t="str">
        <f>Drafter_Rate_N</f>
        <v>Architect Drafter Rate ($ / hour)</v>
      </c>
      <c r="E201" s="29"/>
      <c r="G201" s="495">
        <f>C201*C196*C198*C199</f>
        <v>0</v>
      </c>
      <c r="H201" s="478"/>
      <c r="J201" s="725"/>
      <c r="K201" s="223"/>
      <c r="L201" s="513">
        <f>'Expected Assumptions'!E49</f>
        <v>0</v>
      </c>
      <c r="M201" s="416" t="str">
        <f>Drafter_Rate_N</f>
        <v>Architect Drafter Rate ($ / hour)</v>
      </c>
      <c r="N201" s="29"/>
      <c r="O201" s="581"/>
      <c r="P201" s="495">
        <f>L201*L196*L198*L199</f>
        <v>0</v>
      </c>
      <c r="Q201" s="478"/>
      <c r="R201" s="581"/>
    </row>
    <row r="202" spans="1:18" s="351" customFormat="1">
      <c r="B202" s="223"/>
      <c r="C202" s="372"/>
      <c r="E202" s="29"/>
      <c r="G202" s="490"/>
      <c r="H202" s="478"/>
      <c r="J202" s="725"/>
      <c r="K202" s="223"/>
      <c r="L202" s="589"/>
      <c r="M202" s="581"/>
      <c r="N202" s="29"/>
      <c r="O202" s="581"/>
      <c r="P202" s="490"/>
      <c r="Q202" s="478"/>
      <c r="R202" s="581"/>
    </row>
    <row r="203" spans="1:18" s="351" customFormat="1">
      <c r="B203" s="296"/>
      <c r="C203" s="372"/>
      <c r="D203" s="351" t="s">
        <v>318</v>
      </c>
      <c r="E203" s="29"/>
      <c r="G203" s="495">
        <f>C197*C196*C199</f>
        <v>0</v>
      </c>
      <c r="H203" s="478"/>
      <c r="J203" s="725"/>
      <c r="K203" s="296"/>
      <c r="L203" s="589"/>
      <c r="M203" s="581" t="s">
        <v>318</v>
      </c>
      <c r="N203" s="29"/>
      <c r="O203" s="581"/>
      <c r="P203" s="495">
        <f>L197*L196*L199</f>
        <v>0</v>
      </c>
      <c r="Q203" s="478"/>
      <c r="R203" s="581"/>
    </row>
    <row r="204" spans="1:18" s="351" customFormat="1">
      <c r="C204" s="372"/>
      <c r="E204" s="29"/>
      <c r="G204" s="476"/>
      <c r="H204" s="478"/>
      <c r="J204" s="725"/>
      <c r="K204" s="581"/>
      <c r="L204" s="589"/>
      <c r="M204" s="581"/>
      <c r="N204" s="29"/>
      <c r="O204" s="581"/>
      <c r="P204" s="476"/>
      <c r="Q204" s="478"/>
      <c r="R204" s="581"/>
    </row>
    <row r="205" spans="1:18" s="351" customFormat="1" ht="13.5" thickBot="1">
      <c r="B205" s="382"/>
      <c r="C205" s="372"/>
      <c r="D205" s="372" t="s">
        <v>20</v>
      </c>
      <c r="E205" s="29"/>
      <c r="G205" s="476"/>
      <c r="H205" s="474">
        <f>SUM(G201:G203)</f>
        <v>0</v>
      </c>
      <c r="J205" s="725"/>
      <c r="K205" s="607"/>
      <c r="L205" s="589"/>
      <c r="M205" s="589" t="s">
        <v>20</v>
      </c>
      <c r="N205" s="29"/>
      <c r="O205" s="581"/>
      <c r="P205" s="476"/>
      <c r="Q205" s="474">
        <f>SUM(P201:P203)</f>
        <v>0</v>
      </c>
      <c r="R205" s="581"/>
    </row>
    <row r="206" spans="1:18" s="351" customFormat="1">
      <c r="B206" s="296"/>
      <c r="E206" s="29"/>
      <c r="G206" s="41"/>
      <c r="H206" s="478"/>
      <c r="J206" s="725"/>
      <c r="K206" s="296"/>
      <c r="L206" s="581"/>
      <c r="M206" s="581"/>
      <c r="N206" s="29"/>
      <c r="O206" s="581"/>
      <c r="P206" s="41"/>
      <c r="Q206" s="478"/>
      <c r="R206" s="581"/>
    </row>
    <row r="207" spans="1:18" s="351" customFormat="1">
      <c r="A207" s="1204" t="s">
        <v>797</v>
      </c>
      <c r="B207" s="374" t="s">
        <v>690</v>
      </c>
      <c r="C207" s="372" t="s">
        <v>685</v>
      </c>
      <c r="E207" s="29"/>
      <c r="G207" s="476"/>
      <c r="H207" s="478"/>
      <c r="J207" s="1204" t="s">
        <v>797</v>
      </c>
      <c r="K207" s="592" t="s">
        <v>690</v>
      </c>
      <c r="L207" s="589" t="s">
        <v>685</v>
      </c>
      <c r="M207" s="581"/>
      <c r="N207" s="29"/>
      <c r="O207" s="581"/>
      <c r="P207" s="476"/>
      <c r="Q207" s="478"/>
      <c r="R207" s="581"/>
    </row>
    <row r="208" spans="1:18" s="351" customFormat="1">
      <c r="A208" s="1204"/>
      <c r="B208" s="296"/>
      <c r="C208" s="348">
        <f>'Current Assumptions'!B122</f>
        <v>0</v>
      </c>
      <c r="D208" s="411" t="s">
        <v>763</v>
      </c>
      <c r="G208" s="476"/>
      <c r="H208" s="494"/>
      <c r="J208" s="1204"/>
      <c r="K208" s="296"/>
      <c r="L208" s="634">
        <f>'Expected Assumptions'!E122</f>
        <v>0</v>
      </c>
      <c r="M208" s="603" t="s">
        <v>763</v>
      </c>
      <c r="N208" s="581"/>
      <c r="O208" s="581"/>
      <c r="P208" s="476"/>
      <c r="Q208" s="494"/>
      <c r="R208" s="581"/>
    </row>
    <row r="209" spans="1:18" s="351" customFormat="1">
      <c r="B209" s="296"/>
      <c r="C209" s="260">
        <f>Avg._Time_to_Log_Transmittals</f>
        <v>0</v>
      </c>
      <c r="D209" s="390" t="str">
        <f>Avg._Time_to_Log_Transmittals_N</f>
        <v>Time to Log (hours / transmittal)</v>
      </c>
      <c r="G209" s="476"/>
      <c r="H209" s="478"/>
      <c r="J209" s="725"/>
      <c r="K209" s="296"/>
      <c r="L209" s="621">
        <f>'Expected Assumptions'!E13</f>
        <v>0</v>
      </c>
      <c r="M209" s="412" t="str">
        <f>Avg._Time_to_Log_Transmittals_N</f>
        <v>Time to Log (hours / transmittal)</v>
      </c>
      <c r="N209" s="581"/>
      <c r="O209" s="581"/>
      <c r="P209" s="476"/>
      <c r="Q209" s="478"/>
      <c r="R209" s="581"/>
    </row>
    <row r="210" spans="1:18" s="351" customFormat="1">
      <c r="B210" s="342"/>
      <c r="C210" s="417">
        <f>'Current Assumptions'!B119</f>
        <v>0</v>
      </c>
      <c r="D210" s="656" t="s">
        <v>1413</v>
      </c>
      <c r="E210" s="29"/>
      <c r="G210" s="476"/>
      <c r="H210" s="478"/>
      <c r="J210" s="725"/>
      <c r="K210" s="342"/>
      <c r="L210" s="417">
        <f>'Expected Assumptions'!E119</f>
        <v>0</v>
      </c>
      <c r="M210" s="656" t="s">
        <v>1413</v>
      </c>
      <c r="N210" s="29"/>
      <c r="O210" s="581"/>
      <c r="P210" s="476"/>
      <c r="Q210" s="478"/>
      <c r="R210" s="581"/>
    </row>
    <row r="211" spans="1:18" s="351" customFormat="1" ht="15" customHeight="1">
      <c r="B211" s="296"/>
      <c r="G211" s="476"/>
      <c r="H211" s="478"/>
      <c r="J211" s="725"/>
      <c r="K211" s="296"/>
      <c r="L211" s="581"/>
      <c r="M211" s="581"/>
      <c r="N211" s="581"/>
      <c r="O211" s="581"/>
      <c r="P211" s="476"/>
      <c r="Q211" s="478"/>
      <c r="R211" s="581"/>
    </row>
    <row r="212" spans="1:18" s="351" customFormat="1">
      <c r="B212" s="296"/>
      <c r="C212" s="513">
        <f>Drafter_Rate</f>
        <v>0</v>
      </c>
      <c r="D212" s="416" t="str">
        <f>Drafter_Rate_N</f>
        <v>Architect Drafter Rate ($ / hour)</v>
      </c>
      <c r="G212" s="495">
        <f>C209*C208*C212*C210</f>
        <v>0</v>
      </c>
      <c r="H212" s="478"/>
      <c r="J212" s="725"/>
      <c r="K212" s="296"/>
      <c r="L212" s="513">
        <f>'Expected Assumptions'!E56</f>
        <v>0</v>
      </c>
      <c r="M212" s="416" t="str">
        <f>Drafter_Rate_N</f>
        <v>Architect Drafter Rate ($ / hour)</v>
      </c>
      <c r="N212" s="581"/>
      <c r="O212" s="581"/>
      <c r="P212" s="495">
        <f>L209*L208*L212*L210</f>
        <v>0</v>
      </c>
      <c r="Q212" s="478"/>
      <c r="R212" s="581"/>
    </row>
    <row r="213" spans="1:18" s="351" customFormat="1" ht="15" customHeight="1">
      <c r="G213" s="476"/>
      <c r="H213" s="478"/>
      <c r="J213" s="725"/>
      <c r="K213" s="581"/>
      <c r="L213" s="581"/>
      <c r="M213" s="581"/>
      <c r="N213" s="581"/>
      <c r="O213" s="581"/>
      <c r="P213" s="476"/>
      <c r="Q213" s="478"/>
      <c r="R213" s="581"/>
    </row>
    <row r="214" spans="1:18" s="351" customFormat="1" ht="13.5" thickBot="1">
      <c r="D214" s="372" t="s">
        <v>20</v>
      </c>
      <c r="G214" s="476"/>
      <c r="H214" s="474">
        <f>G212</f>
        <v>0</v>
      </c>
      <c r="J214" s="725"/>
      <c r="K214" s="581"/>
      <c r="L214" s="581"/>
      <c r="M214" s="589" t="s">
        <v>20</v>
      </c>
      <c r="N214" s="581"/>
      <c r="O214" s="581"/>
      <c r="P214" s="476"/>
      <c r="Q214" s="474">
        <f>P212</f>
        <v>0</v>
      </c>
      <c r="R214" s="581"/>
    </row>
    <row r="215" spans="1:18" s="351" customFormat="1" ht="15" customHeight="1">
      <c r="E215" s="29"/>
      <c r="G215" s="476"/>
      <c r="H215" s="478"/>
      <c r="J215" s="725"/>
      <c r="K215" s="581"/>
      <c r="L215" s="581"/>
      <c r="M215" s="581"/>
      <c r="N215" s="29"/>
      <c r="O215" s="581"/>
      <c r="P215" s="476"/>
      <c r="Q215" s="478"/>
      <c r="R215" s="581"/>
    </row>
    <row r="216" spans="1:18" s="351" customFormat="1">
      <c r="B216" s="375" t="s">
        <v>691</v>
      </c>
      <c r="C216" s="376" t="s">
        <v>143</v>
      </c>
      <c r="E216" s="29"/>
      <c r="G216" s="476"/>
      <c r="H216" s="478"/>
      <c r="J216" s="725"/>
      <c r="K216" s="600" t="s">
        <v>691</v>
      </c>
      <c r="L216" s="718" t="s">
        <v>143</v>
      </c>
      <c r="M216" s="581"/>
      <c r="N216" s="29"/>
      <c r="O216" s="581"/>
      <c r="P216" s="476"/>
      <c r="Q216" s="478"/>
      <c r="R216" s="581"/>
    </row>
    <row r="217" spans="1:18" s="351" customFormat="1" ht="15" customHeight="1">
      <c r="B217" s="296"/>
      <c r="E217" s="29"/>
      <c r="G217" s="476"/>
      <c r="H217" s="478"/>
      <c r="J217" s="725"/>
      <c r="K217" s="296"/>
      <c r="L217" s="581"/>
      <c r="M217" s="581"/>
      <c r="N217" s="29"/>
      <c r="O217" s="581"/>
      <c r="P217" s="476"/>
      <c r="Q217" s="478"/>
      <c r="R217" s="581"/>
    </row>
    <row r="218" spans="1:18" s="351" customFormat="1">
      <c r="A218" s="1204" t="s">
        <v>797</v>
      </c>
      <c r="B218" s="374" t="s">
        <v>692</v>
      </c>
      <c r="C218" s="372" t="s">
        <v>686</v>
      </c>
      <c r="E218" s="29"/>
      <c r="G218" s="476"/>
      <c r="H218" s="478"/>
      <c r="J218" s="1204" t="s">
        <v>797</v>
      </c>
      <c r="K218" s="592" t="s">
        <v>692</v>
      </c>
      <c r="L218" s="589" t="s">
        <v>686</v>
      </c>
      <c r="M218" s="581"/>
      <c r="N218" s="29"/>
      <c r="O218" s="581"/>
      <c r="P218" s="476"/>
      <c r="Q218" s="478"/>
      <c r="R218" s="581"/>
    </row>
    <row r="219" spans="1:18" s="351" customFormat="1">
      <c r="A219" s="1204"/>
      <c r="B219" s="374"/>
      <c r="C219" s="348">
        <f>'Current Assumptions'!B122</f>
        <v>0</v>
      </c>
      <c r="D219" s="411" t="s">
        <v>763</v>
      </c>
      <c r="E219" s="29"/>
      <c r="G219" s="476"/>
      <c r="H219" s="478"/>
      <c r="J219" s="1204"/>
      <c r="K219" s="592"/>
      <c r="L219" s="634">
        <f>'Expected Assumptions'!E122</f>
        <v>0</v>
      </c>
      <c r="M219" s="603" t="s">
        <v>763</v>
      </c>
      <c r="N219" s="29"/>
      <c r="O219" s="581"/>
      <c r="P219" s="476"/>
      <c r="Q219" s="478"/>
      <c r="R219" s="581"/>
    </row>
    <row r="220" spans="1:18" s="351" customFormat="1">
      <c r="B220" s="374"/>
      <c r="C220" s="260">
        <f>Avg._Time_to_Log_Transmittals</f>
        <v>0</v>
      </c>
      <c r="D220" s="390" t="str">
        <f>Avg._Time_to_Log_Transmittals_N</f>
        <v>Time to Log (hours / transmittal)</v>
      </c>
      <c r="E220" s="29"/>
      <c r="G220" s="497"/>
      <c r="H220" s="478"/>
      <c r="J220" s="725"/>
      <c r="K220" s="592"/>
      <c r="L220" s="621">
        <f>'Expected Assumptions'!E13</f>
        <v>0</v>
      </c>
      <c r="M220" s="412" t="str">
        <f>Avg._Time_to_Log_Transmittals_N</f>
        <v>Time to Log (hours / transmittal)</v>
      </c>
      <c r="N220" s="29"/>
      <c r="O220" s="581"/>
      <c r="P220" s="497"/>
      <c r="Q220" s="478"/>
      <c r="R220" s="581"/>
    </row>
    <row r="221" spans="1:18" s="351" customFormat="1">
      <c r="B221" s="342"/>
      <c r="C221" s="417">
        <f>'Current Assumptions'!B119</f>
        <v>0</v>
      </c>
      <c r="D221" s="656" t="s">
        <v>1413</v>
      </c>
      <c r="E221" s="29"/>
      <c r="G221" s="476"/>
      <c r="H221" s="478"/>
      <c r="J221" s="725"/>
      <c r="K221" s="342"/>
      <c r="L221" s="417">
        <f>'Expected Assumptions'!E119</f>
        <v>0</v>
      </c>
      <c r="M221" s="656" t="s">
        <v>1413</v>
      </c>
      <c r="N221" s="29"/>
      <c r="O221" s="581"/>
      <c r="P221" s="476"/>
      <c r="Q221" s="478"/>
      <c r="R221" s="581"/>
    </row>
    <row r="222" spans="1:18" s="351" customFormat="1">
      <c r="B222" s="296"/>
      <c r="G222" s="476"/>
      <c r="H222" s="478"/>
      <c r="J222" s="725"/>
      <c r="K222" s="296"/>
      <c r="L222" s="581"/>
      <c r="M222" s="581"/>
      <c r="N222" s="581"/>
      <c r="O222" s="581"/>
      <c r="P222" s="476"/>
      <c r="Q222" s="478"/>
      <c r="R222" s="581"/>
    </row>
    <row r="223" spans="1:18" s="351" customFormat="1">
      <c r="B223" s="296"/>
      <c r="C223" s="513">
        <f>Owners_Rep._Administrative_Rate</f>
        <v>0</v>
      </c>
      <c r="D223" s="347" t="str">
        <f>Owners_Rep._Administrative_Rate_N</f>
        <v>Owners Rep. Administrative Rate ($ / hour)</v>
      </c>
      <c r="G223" s="495">
        <f>C220*C219*C223*C221</f>
        <v>0</v>
      </c>
      <c r="H223" s="478"/>
      <c r="J223" s="725"/>
      <c r="K223" s="296"/>
      <c r="L223" s="513">
        <f>'Expected Assumptions'!E51</f>
        <v>0</v>
      </c>
      <c r="M223" s="596" t="str">
        <f>Owners_Rep._Administrative_Rate_N</f>
        <v>Owners Rep. Administrative Rate ($ / hour)</v>
      </c>
      <c r="N223" s="581"/>
      <c r="O223" s="581"/>
      <c r="P223" s="495">
        <f>L220*L219*L223*L221</f>
        <v>0</v>
      </c>
      <c r="Q223" s="478"/>
      <c r="R223" s="581"/>
    </row>
    <row r="224" spans="1:18" s="351" customFormat="1">
      <c r="B224" s="296"/>
      <c r="G224" s="476"/>
      <c r="H224" s="478"/>
      <c r="J224" s="725"/>
      <c r="K224" s="296"/>
      <c r="L224" s="581"/>
      <c r="M224" s="581"/>
      <c r="N224" s="581"/>
      <c r="O224" s="581"/>
      <c r="P224" s="476"/>
      <c r="Q224" s="478"/>
      <c r="R224" s="581"/>
    </row>
    <row r="225" spans="1:18" s="351" customFormat="1" ht="13.5" thickBot="1">
      <c r="B225" s="296"/>
      <c r="D225" s="372" t="s">
        <v>20</v>
      </c>
      <c r="G225" s="476"/>
      <c r="H225" s="474">
        <f>G223</f>
        <v>0</v>
      </c>
      <c r="J225" s="725"/>
      <c r="K225" s="296"/>
      <c r="L225" s="581"/>
      <c r="M225" s="589" t="s">
        <v>20</v>
      </c>
      <c r="N225" s="581"/>
      <c r="O225" s="581"/>
      <c r="P225" s="476"/>
      <c r="Q225" s="474">
        <f>P223</f>
        <v>0</v>
      </c>
      <c r="R225" s="581"/>
    </row>
    <row r="226" spans="1:18" s="351" customFormat="1">
      <c r="B226" s="296"/>
      <c r="G226" s="476"/>
      <c r="H226" s="478"/>
      <c r="J226" s="725"/>
      <c r="K226" s="296"/>
      <c r="L226" s="581"/>
      <c r="M226" s="581"/>
      <c r="N226" s="581"/>
      <c r="O226" s="581"/>
      <c r="P226" s="476"/>
      <c r="Q226" s="478"/>
      <c r="R226" s="581"/>
    </row>
    <row r="227" spans="1:18" s="351" customFormat="1">
      <c r="B227" s="374"/>
      <c r="C227" s="372"/>
      <c r="E227" s="29"/>
      <c r="G227" s="476"/>
      <c r="H227" s="478"/>
      <c r="J227" s="725"/>
      <c r="K227" s="592"/>
      <c r="L227" s="589"/>
      <c r="M227" s="581"/>
      <c r="N227" s="29"/>
      <c r="O227" s="581"/>
      <c r="P227" s="476"/>
      <c r="Q227" s="478"/>
      <c r="R227" s="581"/>
    </row>
    <row r="228" spans="1:18" s="351" customFormat="1" ht="12.75" customHeight="1">
      <c r="A228" s="1204" t="s">
        <v>806</v>
      </c>
      <c r="B228" s="374" t="s">
        <v>693</v>
      </c>
      <c r="C228" s="715" t="s">
        <v>1293</v>
      </c>
      <c r="D228" s="79"/>
      <c r="E228" s="29"/>
      <c r="G228" s="476"/>
      <c r="H228" s="478"/>
      <c r="J228" s="1204" t="s">
        <v>806</v>
      </c>
      <c r="K228" s="592" t="s">
        <v>693</v>
      </c>
      <c r="L228" s="715" t="s">
        <v>1293</v>
      </c>
      <c r="M228" s="602"/>
      <c r="N228" s="29"/>
      <c r="O228" s="581"/>
      <c r="P228" s="476"/>
      <c r="Q228" s="478"/>
      <c r="R228" s="581"/>
    </row>
    <row r="229" spans="1:18" s="351" customFormat="1" ht="12.75" customHeight="1">
      <c r="A229" s="1204"/>
      <c r="B229" s="374"/>
      <c r="C229" s="400">
        <f>'Current Assumptions'!B118</f>
        <v>0</v>
      </c>
      <c r="D229" s="656" t="s">
        <v>1305</v>
      </c>
      <c r="E229" s="264"/>
      <c r="F229" s="264"/>
      <c r="G229" s="479"/>
      <c r="H229" s="479"/>
      <c r="J229" s="1204"/>
      <c r="K229" s="592"/>
      <c r="L229" s="446">
        <f>'Expected Assumptions'!E118</f>
        <v>0</v>
      </c>
      <c r="M229" s="656" t="s">
        <v>1305</v>
      </c>
      <c r="N229" s="623"/>
      <c r="O229" s="623"/>
      <c r="P229" s="479"/>
      <c r="Q229" s="479"/>
      <c r="R229" s="581"/>
    </row>
    <row r="230" spans="1:18" s="351" customFormat="1">
      <c r="B230" s="342"/>
      <c r="C230" s="417">
        <f>'Current Assumptions'!B119</f>
        <v>0</v>
      </c>
      <c r="D230" s="656" t="s">
        <v>1413</v>
      </c>
      <c r="E230" s="29"/>
      <c r="G230" s="476"/>
      <c r="H230" s="478"/>
      <c r="J230" s="725"/>
      <c r="K230" s="342"/>
      <c r="L230" s="417">
        <f>'Expected Assumptions'!E119</f>
        <v>0</v>
      </c>
      <c r="M230" s="656" t="s">
        <v>1413</v>
      </c>
      <c r="N230" s="29"/>
      <c r="O230" s="581"/>
      <c r="P230" s="476"/>
      <c r="Q230" s="478"/>
      <c r="R230" s="581"/>
    </row>
    <row r="231" spans="1:18" s="351" customFormat="1" ht="15" customHeight="1">
      <c r="B231" s="374"/>
      <c r="C231" s="91"/>
      <c r="D231" s="390"/>
      <c r="E231" s="264"/>
      <c r="F231" s="264"/>
      <c r="G231" s="479"/>
      <c r="H231" s="479"/>
      <c r="J231" s="725"/>
      <c r="K231" s="592"/>
      <c r="L231" s="91"/>
      <c r="M231" s="412"/>
      <c r="N231" s="623"/>
      <c r="O231" s="623"/>
      <c r="P231" s="479"/>
      <c r="Q231" s="479"/>
      <c r="R231" s="581"/>
    </row>
    <row r="232" spans="1:18" s="351" customFormat="1" ht="12.75" customHeight="1">
      <c r="B232" s="374"/>
      <c r="C232" s="513">
        <f>Owners_Rep._Rate</f>
        <v>0</v>
      </c>
      <c r="D232" s="347" t="str">
        <f>Owners_Rep._Rate_N</f>
        <v>Owners Rep. Rate ($ / hour)</v>
      </c>
      <c r="E232" s="324"/>
      <c r="F232" s="324"/>
      <c r="G232" s="504">
        <f>C229*C232*C230</f>
        <v>0</v>
      </c>
      <c r="H232" s="518"/>
      <c r="J232" s="725"/>
      <c r="K232" s="592"/>
      <c r="L232" s="513">
        <f>'Expected Assumptions'!E50</f>
        <v>0</v>
      </c>
      <c r="M232" s="596" t="str">
        <f>Owners_Rep._Rate_N</f>
        <v>Owners Rep. Rate ($ / hour)</v>
      </c>
      <c r="N232" s="625"/>
      <c r="O232" s="625"/>
      <c r="P232" s="504">
        <f>L229*L232*L230</f>
        <v>0</v>
      </c>
      <c r="Q232" s="518"/>
      <c r="R232" s="581"/>
    </row>
    <row r="233" spans="1:18" s="351" customFormat="1" ht="12.75" customHeight="1">
      <c r="B233" s="374"/>
      <c r="G233" s="519"/>
      <c r="H233" s="478"/>
      <c r="J233" s="725"/>
      <c r="K233" s="592"/>
      <c r="L233" s="581"/>
      <c r="M233" s="581"/>
      <c r="N233" s="581"/>
      <c r="O233" s="581"/>
      <c r="P233" s="519"/>
      <c r="Q233" s="478"/>
      <c r="R233" s="581"/>
    </row>
    <row r="234" spans="1:18" s="351" customFormat="1" ht="12.75" customHeight="1" thickBot="1">
      <c r="B234" s="374"/>
      <c r="D234" s="372" t="s">
        <v>20</v>
      </c>
      <c r="G234" s="520"/>
      <c r="H234" s="474">
        <f>G232</f>
        <v>0</v>
      </c>
      <c r="J234" s="725"/>
      <c r="K234" s="592"/>
      <c r="L234" s="581"/>
      <c r="M234" s="589" t="s">
        <v>20</v>
      </c>
      <c r="N234" s="581"/>
      <c r="O234" s="581"/>
      <c r="P234" s="520"/>
      <c r="Q234" s="474">
        <f>P232</f>
        <v>0</v>
      </c>
      <c r="R234" s="581"/>
    </row>
    <row r="235" spans="1:18" s="351" customFormat="1">
      <c r="B235" s="100"/>
      <c r="E235" s="29"/>
      <c r="G235" s="476"/>
      <c r="H235" s="478"/>
      <c r="J235" s="725"/>
      <c r="K235" s="100"/>
      <c r="L235" s="581"/>
      <c r="M235" s="581"/>
      <c r="N235" s="29"/>
      <c r="O235" s="581"/>
      <c r="P235" s="476"/>
      <c r="Q235" s="478"/>
      <c r="R235" s="581"/>
    </row>
    <row r="236" spans="1:18" s="351" customFormat="1" ht="12.75" customHeight="1">
      <c r="A236" s="1204" t="s">
        <v>797</v>
      </c>
      <c r="B236" s="374" t="s">
        <v>694</v>
      </c>
      <c r="C236" s="372" t="s">
        <v>146</v>
      </c>
      <c r="E236" s="29"/>
      <c r="G236" s="476"/>
      <c r="H236" s="478"/>
      <c r="J236" s="1204" t="s">
        <v>797</v>
      </c>
      <c r="K236" s="592" t="s">
        <v>694</v>
      </c>
      <c r="L236" s="589" t="s">
        <v>146</v>
      </c>
      <c r="M236" s="581"/>
      <c r="N236" s="29"/>
      <c r="O236" s="581"/>
      <c r="P236" s="476"/>
      <c r="Q236" s="478"/>
      <c r="R236" s="581"/>
    </row>
    <row r="237" spans="1:18" s="351" customFormat="1">
      <c r="A237" s="1204"/>
      <c r="B237" s="100"/>
      <c r="C237" s="348">
        <f>'Current Assumptions'!B122</f>
        <v>0</v>
      </c>
      <c r="D237" s="411" t="s">
        <v>763</v>
      </c>
      <c r="E237" s="29"/>
      <c r="G237" s="476"/>
      <c r="H237" s="478"/>
      <c r="J237" s="1204"/>
      <c r="K237" s="100"/>
      <c r="L237" s="634">
        <f>'Expected Assumptions'!E122</f>
        <v>0</v>
      </c>
      <c r="M237" s="603" t="s">
        <v>763</v>
      </c>
      <c r="N237" s="29"/>
      <c r="O237" s="581"/>
      <c r="P237" s="476"/>
      <c r="Q237" s="478"/>
      <c r="R237" s="581"/>
    </row>
    <row r="238" spans="1:18" s="351" customFormat="1">
      <c r="B238" s="100"/>
      <c r="C238" s="471">
        <f>'Current Assumptions'!B124</f>
        <v>0</v>
      </c>
      <c r="D238" s="412" t="s">
        <v>430</v>
      </c>
      <c r="E238" s="29"/>
      <c r="G238" s="476"/>
      <c r="H238" s="478"/>
      <c r="J238" s="725"/>
      <c r="K238" s="100"/>
      <c r="L238" s="471">
        <f>'Expected Assumptions'!E124</f>
        <v>0</v>
      </c>
      <c r="M238" s="412" t="s">
        <v>430</v>
      </c>
      <c r="N238" s="29"/>
      <c r="O238" s="581"/>
      <c r="P238" s="476"/>
      <c r="Q238" s="478"/>
      <c r="R238" s="581"/>
    </row>
    <row r="239" spans="1:18" s="351" customFormat="1">
      <c r="B239" s="100"/>
      <c r="C239" s="570">
        <f>'Current Assumptions'!B126</f>
        <v>0</v>
      </c>
      <c r="D239" s="411" t="s">
        <v>766</v>
      </c>
      <c r="E239" s="29"/>
      <c r="G239" s="476"/>
      <c r="H239" s="478"/>
      <c r="J239" s="725"/>
      <c r="K239" s="100"/>
      <c r="L239" s="570">
        <f>'Expected Assumptions'!E126</f>
        <v>0</v>
      </c>
      <c r="M239" s="603" t="s">
        <v>766</v>
      </c>
      <c r="N239" s="29"/>
      <c r="O239" s="581"/>
      <c r="P239" s="476"/>
      <c r="Q239" s="478"/>
      <c r="R239" s="581"/>
    </row>
    <row r="240" spans="1:18" s="351" customFormat="1">
      <c r="B240" s="342"/>
      <c r="C240" s="417">
        <f>'Current Assumptions'!B119</f>
        <v>0</v>
      </c>
      <c r="D240" s="656" t="s">
        <v>1413</v>
      </c>
      <c r="E240" s="29"/>
      <c r="G240" s="476"/>
      <c r="H240" s="478"/>
      <c r="J240" s="725"/>
      <c r="K240" s="342"/>
      <c r="L240" s="417">
        <f>'Expected Assumptions'!E119</f>
        <v>0</v>
      </c>
      <c r="M240" s="656" t="s">
        <v>1413</v>
      </c>
      <c r="N240" s="29"/>
      <c r="O240" s="581"/>
      <c r="P240" s="476"/>
      <c r="Q240" s="478"/>
      <c r="R240" s="581"/>
    </row>
    <row r="241" spans="1:18" s="351" customFormat="1">
      <c r="B241" s="100"/>
      <c r="C241" s="383"/>
      <c r="E241" s="29"/>
      <c r="G241" s="476"/>
      <c r="H241" s="478"/>
      <c r="J241" s="725"/>
      <c r="K241" s="100"/>
      <c r="L241" s="609"/>
      <c r="M241" s="581"/>
      <c r="N241" s="29"/>
      <c r="O241" s="581"/>
      <c r="P241" s="476"/>
      <c r="Q241" s="478"/>
      <c r="R241" s="581"/>
    </row>
    <row r="242" spans="1:18" s="351" customFormat="1" ht="15">
      <c r="B242" s="100"/>
      <c r="C242" s="513">
        <f>Owners_Rep._Administrative_Rate</f>
        <v>0</v>
      </c>
      <c r="D242" s="347" t="str">
        <f>'Current Assumptions'!A51</f>
        <v>Owners Rep. Administrative Rate ($ / hour)</v>
      </c>
      <c r="E242" s="294"/>
      <c r="G242" s="495">
        <f>C242*C237*C239*C240</f>
        <v>0</v>
      </c>
      <c r="H242" s="478"/>
      <c r="J242" s="725"/>
      <c r="K242" s="100"/>
      <c r="L242" s="513">
        <f>'Expected Assumptions'!E51</f>
        <v>0</v>
      </c>
      <c r="M242" s="596" t="str">
        <f>Owners_Rep._Administrative_Rate_N</f>
        <v>Owners Rep. Administrative Rate ($ / hour)</v>
      </c>
      <c r="N242" s="590"/>
      <c r="O242" s="581"/>
      <c r="P242" s="495">
        <f>L242*L237*L239*L240</f>
        <v>0</v>
      </c>
      <c r="Q242" s="478"/>
      <c r="R242" s="581"/>
    </row>
    <row r="243" spans="1:18" s="351" customFormat="1">
      <c r="B243" s="100"/>
      <c r="C243" s="372"/>
      <c r="E243" s="29"/>
      <c r="G243" s="490"/>
      <c r="H243" s="478"/>
      <c r="J243" s="725"/>
      <c r="K243" s="100"/>
      <c r="L243" s="589"/>
      <c r="M243" s="581"/>
      <c r="N243" s="29"/>
      <c r="O243" s="581"/>
      <c r="P243" s="490"/>
      <c r="Q243" s="478"/>
      <c r="R243" s="581"/>
    </row>
    <row r="244" spans="1:18" s="351" customFormat="1" ht="15" customHeight="1">
      <c r="B244" s="100"/>
      <c r="C244" s="372"/>
      <c r="D244" s="351" t="s">
        <v>318</v>
      </c>
      <c r="E244" s="29"/>
      <c r="G244" s="495">
        <f>C238*C237*C240</f>
        <v>0</v>
      </c>
      <c r="H244" s="478"/>
      <c r="J244" s="725"/>
      <c r="K244" s="100"/>
      <c r="L244" s="589"/>
      <c r="M244" s="581" t="s">
        <v>318</v>
      </c>
      <c r="N244" s="29"/>
      <c r="O244" s="581"/>
      <c r="P244" s="495">
        <f>L238*L237*L240</f>
        <v>0</v>
      </c>
      <c r="Q244" s="478"/>
      <c r="R244" s="581"/>
    </row>
    <row r="245" spans="1:18" s="351" customFormat="1">
      <c r="B245" s="100"/>
      <c r="C245" s="372"/>
      <c r="E245" s="29"/>
      <c r="G245" s="476"/>
      <c r="H245" s="478"/>
      <c r="J245" s="725"/>
      <c r="K245" s="100"/>
      <c r="L245" s="589"/>
      <c r="M245" s="581"/>
      <c r="N245" s="29"/>
      <c r="O245" s="581"/>
      <c r="P245" s="476"/>
      <c r="Q245" s="478"/>
      <c r="R245" s="581"/>
    </row>
    <row r="246" spans="1:18" s="351" customFormat="1" ht="15" customHeight="1" thickBot="1">
      <c r="B246" s="100"/>
      <c r="C246" s="372"/>
      <c r="D246" s="372" t="s">
        <v>20</v>
      </c>
      <c r="E246" s="29"/>
      <c r="G246" s="476"/>
      <c r="H246" s="474">
        <f>SUM(G242:G244)</f>
        <v>0</v>
      </c>
      <c r="J246" s="725"/>
      <c r="K246" s="100"/>
      <c r="L246" s="589"/>
      <c r="M246" s="589" t="s">
        <v>20</v>
      </c>
      <c r="N246" s="29"/>
      <c r="O246" s="581"/>
      <c r="P246" s="476"/>
      <c r="Q246" s="474">
        <f>SUM(P242:P244)</f>
        <v>0</v>
      </c>
      <c r="R246" s="581"/>
    </row>
    <row r="247" spans="1:18" s="351" customFormat="1" ht="15" customHeight="1">
      <c r="B247" s="100"/>
      <c r="C247" s="372"/>
      <c r="D247" s="372"/>
      <c r="E247" s="29"/>
      <c r="G247" s="476"/>
      <c r="H247" s="494"/>
      <c r="J247" s="725"/>
      <c r="K247" s="100"/>
      <c r="L247" s="589"/>
      <c r="M247" s="589"/>
      <c r="N247" s="29"/>
      <c r="O247" s="581"/>
      <c r="P247" s="476"/>
      <c r="Q247" s="494"/>
      <c r="R247" s="581"/>
    </row>
    <row r="248" spans="1:18" s="351" customFormat="1">
      <c r="A248" s="1204" t="s">
        <v>797</v>
      </c>
      <c r="B248" s="374" t="s">
        <v>695</v>
      </c>
      <c r="C248" s="372" t="s">
        <v>665</v>
      </c>
      <c r="E248" s="29"/>
      <c r="G248" s="119"/>
      <c r="H248" s="478"/>
      <c r="J248" s="1204" t="s">
        <v>797</v>
      </c>
      <c r="K248" s="592" t="s">
        <v>695</v>
      </c>
      <c r="L248" s="589" t="s">
        <v>665</v>
      </c>
      <c r="M248" s="581"/>
      <c r="N248" s="29"/>
      <c r="O248" s="581"/>
      <c r="P248" s="610"/>
      <c r="Q248" s="478"/>
      <c r="R248" s="581"/>
    </row>
    <row r="249" spans="1:18" s="351" customFormat="1">
      <c r="A249" s="1204"/>
      <c r="B249" s="374"/>
      <c r="C249" s="348">
        <f>'Current Assumptions'!B122</f>
        <v>0</v>
      </c>
      <c r="D249" s="411" t="s">
        <v>763</v>
      </c>
      <c r="E249" s="29"/>
      <c r="G249" s="119"/>
      <c r="H249" s="478"/>
      <c r="J249" s="1204"/>
      <c r="K249" s="592"/>
      <c r="L249" s="634">
        <f>'Expected Assumptions'!E122</f>
        <v>0</v>
      </c>
      <c r="M249" s="603" t="s">
        <v>763</v>
      </c>
      <c r="N249" s="29"/>
      <c r="O249" s="581"/>
      <c r="P249" s="610"/>
      <c r="Q249" s="478"/>
      <c r="R249" s="581"/>
    </row>
    <row r="250" spans="1:18" s="351" customFormat="1">
      <c r="B250" s="100"/>
      <c r="C250" s="260">
        <f>Avg._Time_to_Log_Transmittals</f>
        <v>0</v>
      </c>
      <c r="D250" s="390" t="str">
        <f>Avg._Time_to_Log_Transmittals_N</f>
        <v>Time to Log (hours / transmittal)</v>
      </c>
      <c r="E250" s="29"/>
      <c r="F250" s="301"/>
      <c r="G250" s="490"/>
      <c r="H250" s="494"/>
      <c r="J250" s="725"/>
      <c r="K250" s="100"/>
      <c r="L250" s="621">
        <f>'Expected Assumptions'!E13</f>
        <v>0</v>
      </c>
      <c r="M250" s="412" t="str">
        <f>Avg._Time_to_Log_Transmittals_N</f>
        <v>Time to Log (hours / transmittal)</v>
      </c>
      <c r="N250" s="29"/>
      <c r="O250" s="301"/>
      <c r="P250" s="490"/>
      <c r="Q250" s="494"/>
      <c r="R250" s="581"/>
    </row>
    <row r="251" spans="1:18" s="351" customFormat="1">
      <c r="B251" s="342"/>
      <c r="C251" s="417">
        <f>'Current Assumptions'!B119</f>
        <v>0</v>
      </c>
      <c r="D251" s="656" t="s">
        <v>1413</v>
      </c>
      <c r="E251" s="29"/>
      <c r="G251" s="476"/>
      <c r="H251" s="478"/>
      <c r="J251" s="725"/>
      <c r="K251" s="342"/>
      <c r="L251" s="417">
        <f>'Expected Assumptions'!E119</f>
        <v>0</v>
      </c>
      <c r="M251" s="656" t="s">
        <v>1413</v>
      </c>
      <c r="N251" s="29"/>
      <c r="O251" s="581"/>
      <c r="P251" s="476"/>
      <c r="Q251" s="478"/>
      <c r="R251" s="581"/>
    </row>
    <row r="252" spans="1:18" s="351" customFormat="1">
      <c r="B252" s="100"/>
      <c r="C252" s="341"/>
      <c r="D252" s="261"/>
      <c r="E252" s="29"/>
      <c r="F252" s="301"/>
      <c r="G252" s="490"/>
      <c r="H252" s="494"/>
      <c r="J252" s="725"/>
      <c r="K252" s="100"/>
      <c r="L252" s="341"/>
      <c r="M252" s="261"/>
      <c r="N252" s="29"/>
      <c r="O252" s="301"/>
      <c r="P252" s="490"/>
      <c r="Q252" s="494"/>
      <c r="R252" s="581"/>
    </row>
    <row r="253" spans="1:18" s="351" customFormat="1">
      <c r="B253" s="100"/>
      <c r="C253" s="513">
        <f>Owners_Rep._Administrative_Rate</f>
        <v>0</v>
      </c>
      <c r="D253" s="338" t="str">
        <f>'Current Assumptions'!A51</f>
        <v>Owners Rep. Administrative Rate ($ / hour)</v>
      </c>
      <c r="E253" s="307"/>
      <c r="F253" s="373"/>
      <c r="G253" s="521">
        <f>C249*C250*C253*C251</f>
        <v>0</v>
      </c>
      <c r="H253" s="494"/>
      <c r="J253" s="725"/>
      <c r="K253" s="100"/>
      <c r="L253" s="513">
        <f>'Expected Assumptions'!E51</f>
        <v>0</v>
      </c>
      <c r="M253" s="416" t="str">
        <f>Owners_Rep._Administrative_Rate_N</f>
        <v>Owners Rep. Administrative Rate ($ / hour)</v>
      </c>
      <c r="N253" s="307"/>
      <c r="O253" s="373"/>
      <c r="P253" s="521">
        <f>L249*L250*L253*L251</f>
        <v>0</v>
      </c>
      <c r="Q253" s="494"/>
      <c r="R253" s="581"/>
    </row>
    <row r="254" spans="1:18" s="351" customFormat="1">
      <c r="B254" s="100"/>
      <c r="C254" s="373"/>
      <c r="D254" s="301"/>
      <c r="E254" s="290"/>
      <c r="F254" s="301"/>
      <c r="G254" s="476"/>
      <c r="H254" s="494"/>
      <c r="J254" s="725"/>
      <c r="K254" s="100"/>
      <c r="L254" s="373"/>
      <c r="M254" s="301"/>
      <c r="N254" s="290"/>
      <c r="O254" s="301"/>
      <c r="P254" s="476"/>
      <c r="Q254" s="494"/>
      <c r="R254" s="581"/>
    </row>
    <row r="255" spans="1:18" s="351" customFormat="1">
      <c r="B255" s="100"/>
      <c r="C255" s="301"/>
      <c r="D255" s="372" t="s">
        <v>20</v>
      </c>
      <c r="E255" s="29"/>
      <c r="G255" s="476"/>
      <c r="H255" s="522">
        <f>G253</f>
        <v>0</v>
      </c>
      <c r="J255" s="725"/>
      <c r="K255" s="100"/>
      <c r="L255" s="301"/>
      <c r="M255" s="589" t="s">
        <v>20</v>
      </c>
      <c r="N255" s="29"/>
      <c r="O255" s="581"/>
      <c r="P255" s="476"/>
      <c r="Q255" s="522">
        <f>P253</f>
        <v>0</v>
      </c>
      <c r="R255" s="581"/>
    </row>
    <row r="256" spans="1:18" s="351" customFormat="1" ht="15" customHeight="1">
      <c r="B256" s="100"/>
      <c r="C256" s="372"/>
      <c r="D256" s="372"/>
      <c r="E256" s="29"/>
      <c r="G256" s="476"/>
      <c r="H256" s="494"/>
      <c r="J256" s="725"/>
      <c r="K256" s="100"/>
      <c r="L256" s="589"/>
      <c r="M256" s="589"/>
      <c r="N256" s="29"/>
      <c r="O256" s="581"/>
      <c r="P256" s="476"/>
      <c r="Q256" s="494"/>
      <c r="R256" s="581"/>
    </row>
    <row r="257" spans="1:18" s="351" customFormat="1" ht="15" customHeight="1">
      <c r="B257" s="375" t="s">
        <v>696</v>
      </c>
      <c r="C257" s="376" t="s">
        <v>158</v>
      </c>
      <c r="E257" s="29"/>
      <c r="G257" s="476"/>
      <c r="H257" s="478"/>
      <c r="J257" s="725"/>
      <c r="K257" s="716" t="s">
        <v>696</v>
      </c>
      <c r="L257" s="606" t="s">
        <v>158</v>
      </c>
      <c r="M257" s="581"/>
      <c r="N257" s="29"/>
      <c r="O257" s="581"/>
      <c r="P257" s="476"/>
      <c r="Q257" s="478"/>
      <c r="R257" s="581"/>
    </row>
    <row r="258" spans="1:18" s="351" customFormat="1">
      <c r="B258" s="100"/>
      <c r="E258" s="29"/>
      <c r="G258" s="119"/>
      <c r="H258" s="478"/>
      <c r="J258" s="725"/>
      <c r="K258" s="100"/>
      <c r="L258" s="581"/>
      <c r="M258" s="581"/>
      <c r="N258" s="29"/>
      <c r="O258" s="581"/>
      <c r="P258" s="610"/>
      <c r="Q258" s="478"/>
      <c r="R258" s="581"/>
    </row>
    <row r="259" spans="1:18" s="351" customFormat="1">
      <c r="A259" s="1204" t="s">
        <v>797</v>
      </c>
      <c r="B259" s="374" t="s">
        <v>697</v>
      </c>
      <c r="C259" s="372" t="s">
        <v>639</v>
      </c>
      <c r="E259" s="29"/>
      <c r="G259" s="119"/>
      <c r="H259" s="478"/>
      <c r="J259" s="1204" t="s">
        <v>797</v>
      </c>
      <c r="K259" s="592" t="s">
        <v>697</v>
      </c>
      <c r="L259" s="589" t="s">
        <v>639</v>
      </c>
      <c r="M259" s="581"/>
      <c r="N259" s="29"/>
      <c r="O259" s="581"/>
      <c r="P259" s="610"/>
      <c r="Q259" s="478"/>
      <c r="R259" s="581"/>
    </row>
    <row r="260" spans="1:18" s="351" customFormat="1">
      <c r="A260" s="1204"/>
      <c r="B260" s="374"/>
      <c r="C260" s="348">
        <f>'Current Assumptions'!B122</f>
        <v>0</v>
      </c>
      <c r="D260" s="411" t="s">
        <v>763</v>
      </c>
      <c r="E260" s="29"/>
      <c r="G260" s="119"/>
      <c r="H260" s="478"/>
      <c r="J260" s="1204"/>
      <c r="K260" s="592"/>
      <c r="L260" s="634">
        <f>'Expected Assumptions'!E122</f>
        <v>0</v>
      </c>
      <c r="M260" s="603" t="s">
        <v>763</v>
      </c>
      <c r="N260" s="29"/>
      <c r="O260" s="581"/>
      <c r="P260" s="610"/>
      <c r="Q260" s="478"/>
      <c r="R260" s="581"/>
    </row>
    <row r="261" spans="1:18" s="351" customFormat="1">
      <c r="B261" s="100"/>
      <c r="C261" s="260">
        <f>Avg._Time_to_Log_Transmittals</f>
        <v>0</v>
      </c>
      <c r="D261" s="390" t="str">
        <f>Avg._Time_to_Log_Transmittals_N</f>
        <v>Time to Log (hours / transmittal)</v>
      </c>
      <c r="E261" s="29"/>
      <c r="F261" s="301"/>
      <c r="G261" s="490"/>
      <c r="H261" s="494"/>
      <c r="J261" s="725"/>
      <c r="K261" s="100"/>
      <c r="L261" s="621">
        <f>'Expected Assumptions'!E13</f>
        <v>0</v>
      </c>
      <c r="M261" s="412" t="str">
        <f>Avg._Time_to_Log_Transmittals_N</f>
        <v>Time to Log (hours / transmittal)</v>
      </c>
      <c r="N261" s="29"/>
      <c r="O261" s="301"/>
      <c r="P261" s="490"/>
      <c r="Q261" s="494"/>
      <c r="R261" s="581"/>
    </row>
    <row r="262" spans="1:18" s="351" customFormat="1">
      <c r="B262" s="342"/>
      <c r="C262" s="417">
        <f>'Current Assumptions'!B119</f>
        <v>0</v>
      </c>
      <c r="D262" s="656" t="s">
        <v>1413</v>
      </c>
      <c r="E262" s="29"/>
      <c r="G262" s="476"/>
      <c r="H262" s="478"/>
      <c r="J262" s="725"/>
      <c r="K262" s="342"/>
      <c r="L262" s="417">
        <f>'Expected Assumptions'!E119</f>
        <v>0</v>
      </c>
      <c r="M262" s="656" t="s">
        <v>1413</v>
      </c>
      <c r="N262" s="29"/>
      <c r="O262" s="581"/>
      <c r="P262" s="476"/>
      <c r="Q262" s="478"/>
      <c r="R262" s="581"/>
    </row>
    <row r="263" spans="1:18" s="351" customFormat="1">
      <c r="B263" s="396"/>
      <c r="C263" s="341"/>
      <c r="D263" s="261"/>
      <c r="E263" s="29"/>
      <c r="F263" s="301"/>
      <c r="G263" s="490"/>
      <c r="H263" s="494"/>
      <c r="J263" s="725"/>
      <c r="K263" s="396"/>
      <c r="L263" s="341"/>
      <c r="M263" s="261"/>
      <c r="N263" s="29"/>
      <c r="O263" s="301"/>
      <c r="P263" s="490"/>
      <c r="Q263" s="494"/>
      <c r="R263" s="581"/>
    </row>
    <row r="264" spans="1:18" s="351" customFormat="1">
      <c r="B264" s="100"/>
      <c r="C264" s="513">
        <f>Drafter_Rate</f>
        <v>0</v>
      </c>
      <c r="D264" s="338" t="str">
        <f>Drafter_Rate_N</f>
        <v>Architect Drafter Rate ($ / hour)</v>
      </c>
      <c r="E264" s="307"/>
      <c r="F264" s="373"/>
      <c r="G264" s="521">
        <f>C260*C261*C264*C262</f>
        <v>0</v>
      </c>
      <c r="H264" s="494"/>
      <c r="J264" s="725"/>
      <c r="K264" s="100"/>
      <c r="L264" s="513">
        <f>'Expected Assumptions'!E56</f>
        <v>0</v>
      </c>
      <c r="M264" s="416" t="str">
        <f>Drafter_Rate_N</f>
        <v>Architect Drafter Rate ($ / hour)</v>
      </c>
      <c r="N264" s="307"/>
      <c r="O264" s="373"/>
      <c r="P264" s="521">
        <f>L260*L261*L264*L262</f>
        <v>0</v>
      </c>
      <c r="Q264" s="494"/>
      <c r="R264" s="581"/>
    </row>
    <row r="265" spans="1:18" s="351" customFormat="1">
      <c r="B265" s="100"/>
      <c r="C265" s="373"/>
      <c r="D265" s="301"/>
      <c r="E265" s="290"/>
      <c r="F265" s="301"/>
      <c r="G265" s="476"/>
      <c r="H265" s="494"/>
      <c r="J265" s="725"/>
      <c r="K265" s="100"/>
      <c r="L265" s="373"/>
      <c r="M265" s="301"/>
      <c r="N265" s="290"/>
      <c r="O265" s="301"/>
      <c r="P265" s="476"/>
      <c r="Q265" s="494"/>
      <c r="R265" s="581"/>
    </row>
    <row r="266" spans="1:18" s="351" customFormat="1">
      <c r="B266" s="100"/>
      <c r="C266" s="301"/>
      <c r="D266" s="372" t="s">
        <v>20</v>
      </c>
      <c r="E266" s="29"/>
      <c r="G266" s="476"/>
      <c r="H266" s="522">
        <f>G264</f>
        <v>0</v>
      </c>
      <c r="J266" s="725"/>
      <c r="K266" s="100"/>
      <c r="L266" s="301"/>
      <c r="M266" s="589" t="s">
        <v>20</v>
      </c>
      <c r="N266" s="29"/>
      <c r="O266" s="581"/>
      <c r="P266" s="476"/>
      <c r="Q266" s="522">
        <f>P264</f>
        <v>0</v>
      </c>
      <c r="R266" s="581"/>
    </row>
    <row r="267" spans="1:18" s="351" customFormat="1">
      <c r="B267" s="100"/>
      <c r="E267" s="29"/>
      <c r="G267" s="476"/>
      <c r="H267" s="478"/>
      <c r="J267" s="725"/>
      <c r="K267" s="100"/>
      <c r="L267" s="581"/>
      <c r="M267" s="581"/>
      <c r="N267" s="29"/>
      <c r="O267" s="581"/>
      <c r="P267" s="476"/>
      <c r="Q267" s="478"/>
      <c r="R267" s="581"/>
    </row>
    <row r="268" spans="1:18" s="82" customFormat="1" ht="13.5" thickBot="1">
      <c r="A268" s="351"/>
      <c r="B268" s="27"/>
      <c r="E268" s="29"/>
      <c r="G268" s="487" t="s">
        <v>68</v>
      </c>
      <c r="H268" s="474">
        <f>SUM(H39:H266)</f>
        <v>0</v>
      </c>
      <c r="I268" s="12"/>
      <c r="J268" s="725"/>
      <c r="K268" s="581"/>
      <c r="L268" s="581"/>
      <c r="M268" s="581"/>
      <c r="N268" s="29"/>
      <c r="O268" s="581"/>
      <c r="P268" s="607" t="s">
        <v>1217</v>
      </c>
      <c r="Q268" s="474">
        <f>SUM(Q39:Q266)</f>
        <v>0</v>
      </c>
      <c r="R268" s="301"/>
    </row>
    <row r="269" spans="1:18" s="82" customFormat="1">
      <c r="A269" s="351"/>
      <c r="B269" s="27"/>
      <c r="G269" s="12"/>
      <c r="H269" s="377"/>
      <c r="I269" s="12"/>
      <c r="J269" s="725"/>
      <c r="K269" s="99"/>
      <c r="L269" s="97"/>
      <c r="M269" s="12"/>
      <c r="N269" s="13"/>
      <c r="O269" s="12"/>
      <c r="P269" s="12"/>
      <c r="Q269" s="13"/>
      <c r="R269" s="12"/>
    </row>
    <row r="270" spans="1:18">
      <c r="C270" s="73"/>
      <c r="D270" s="82"/>
      <c r="E270" s="82"/>
      <c r="F270" s="82"/>
      <c r="G270" s="12"/>
      <c r="H270" s="377"/>
      <c r="I270" s="12"/>
      <c r="K270" s="98"/>
      <c r="L270" s="94"/>
      <c r="M270" s="12"/>
      <c r="N270" s="13"/>
      <c r="O270" s="12"/>
      <c r="P270" s="12"/>
      <c r="Q270" s="13"/>
      <c r="R270" s="12"/>
    </row>
    <row r="271" spans="1:18" s="82" customFormat="1" ht="15" customHeight="1">
      <c r="A271" s="351"/>
      <c r="B271" s="27"/>
      <c r="C271" s="73"/>
      <c r="D271" s="143"/>
      <c r="E271" s="12"/>
      <c r="F271" s="12"/>
      <c r="G271" s="12"/>
      <c r="H271" s="377"/>
      <c r="I271" s="12"/>
      <c r="J271" s="725"/>
      <c r="K271" s="98"/>
      <c r="L271" s="143"/>
      <c r="M271" s="145"/>
      <c r="N271" s="13"/>
      <c r="O271" s="12"/>
      <c r="P271" s="12"/>
      <c r="Q271" s="13"/>
      <c r="R271" s="12"/>
    </row>
    <row r="272" spans="1:18" s="82" customFormat="1">
      <c r="A272" s="351"/>
      <c r="B272" s="27"/>
      <c r="C272" s="73"/>
      <c r="D272" s="144"/>
      <c r="E272" s="12"/>
      <c r="F272" s="12"/>
      <c r="H272" s="372"/>
      <c r="J272" s="725"/>
      <c r="K272" s="98"/>
      <c r="L272" s="143"/>
      <c r="M272" s="145"/>
      <c r="N272" s="13"/>
      <c r="O272" s="12"/>
      <c r="P272" s="12"/>
      <c r="Q272" s="13"/>
      <c r="R272" s="12"/>
    </row>
    <row r="273" spans="1:18" s="82" customFormat="1" ht="15" customHeight="1">
      <c r="A273" s="351"/>
      <c r="B273" s="27"/>
      <c r="C273" s="73"/>
      <c r="D273" s="12"/>
      <c r="E273" s="12"/>
      <c r="F273" s="12"/>
      <c r="G273" s="27"/>
      <c r="H273" s="293"/>
      <c r="I273" s="27"/>
      <c r="J273" s="725"/>
      <c r="K273" s="98"/>
      <c r="L273" s="12"/>
      <c r="M273" s="12"/>
      <c r="N273" s="13"/>
      <c r="O273" s="12"/>
      <c r="P273" s="12"/>
      <c r="Q273" s="13"/>
      <c r="R273" s="12"/>
    </row>
    <row r="274" spans="1:18" s="82" customFormat="1" ht="15">
      <c r="A274" s="351"/>
      <c r="B274" s="27"/>
      <c r="C274" s="73"/>
      <c r="D274" s="12"/>
      <c r="E274" s="12"/>
      <c r="F274" s="12"/>
      <c r="G274" s="27"/>
      <c r="H274" s="293"/>
      <c r="I274" s="27"/>
      <c r="J274" s="725"/>
      <c r="K274" s="98"/>
      <c r="L274" s="76"/>
      <c r="M274" s="12"/>
      <c r="N274" s="56"/>
      <c r="O274" s="12"/>
      <c r="P274" s="12"/>
      <c r="Q274" s="16"/>
      <c r="R274" s="12"/>
    </row>
    <row r="275" spans="1:18" s="82" customFormat="1">
      <c r="A275" s="351"/>
      <c r="B275" s="27"/>
      <c r="C275" s="73"/>
      <c r="G275" s="27"/>
      <c r="H275" s="293"/>
      <c r="I275" s="27"/>
      <c r="J275" s="725"/>
      <c r="K275" s="98"/>
      <c r="L275" s="12"/>
      <c r="M275" s="12"/>
      <c r="N275" s="13"/>
      <c r="O275" s="12"/>
      <c r="P275" s="12"/>
      <c r="Q275" s="13"/>
      <c r="R275" s="12"/>
    </row>
    <row r="276" spans="1:18" s="82" customFormat="1">
      <c r="A276" s="351"/>
      <c r="B276" s="27"/>
      <c r="C276" s="100"/>
      <c r="D276" s="27"/>
      <c r="E276" s="27"/>
      <c r="F276" s="29"/>
      <c r="G276" s="27"/>
      <c r="H276" s="293"/>
      <c r="I276" s="27"/>
      <c r="J276" s="725"/>
      <c r="K276" s="98"/>
      <c r="L276" s="12"/>
      <c r="M276" s="12"/>
      <c r="N276" s="13"/>
      <c r="O276" s="12"/>
      <c r="P276" s="12"/>
      <c r="Q276" s="13"/>
      <c r="R276" s="16"/>
    </row>
    <row r="277" spans="1:18" s="82" customFormat="1">
      <c r="A277" s="351"/>
      <c r="B277" s="27"/>
      <c r="C277" s="100"/>
      <c r="D277" s="27"/>
      <c r="E277" s="27"/>
      <c r="F277" s="29"/>
      <c r="G277" s="27"/>
      <c r="H277" s="293"/>
      <c r="I277" s="27"/>
      <c r="J277" s="725"/>
      <c r="K277" s="98"/>
      <c r="L277" s="12"/>
      <c r="M277" s="12"/>
      <c r="N277" s="13"/>
      <c r="O277" s="12"/>
      <c r="P277" s="12"/>
      <c r="Q277" s="13"/>
      <c r="R277" s="12"/>
    </row>
    <row r="278" spans="1:18" s="82" customFormat="1" ht="15" customHeight="1">
      <c r="A278" s="351"/>
      <c r="B278" s="27"/>
      <c r="C278" s="100"/>
      <c r="D278" s="27"/>
      <c r="E278" s="27"/>
      <c r="F278" s="29"/>
      <c r="G278" s="27"/>
      <c r="H278" s="293"/>
      <c r="I278" s="27"/>
      <c r="J278" s="725"/>
      <c r="K278" s="99"/>
      <c r="L278" s="97"/>
      <c r="M278" s="12"/>
      <c r="N278" s="13"/>
      <c r="O278" s="12"/>
      <c r="P278" s="12"/>
      <c r="Q278" s="13"/>
      <c r="R278" s="12"/>
    </row>
    <row r="279" spans="1:18" s="82" customFormat="1">
      <c r="A279" s="351"/>
      <c r="B279" s="27"/>
      <c r="C279" s="100"/>
      <c r="D279" s="27"/>
      <c r="E279" s="27"/>
      <c r="F279" s="29"/>
      <c r="G279" s="27"/>
      <c r="H279" s="293"/>
      <c r="I279" s="27"/>
      <c r="J279" s="725"/>
      <c r="K279" s="99"/>
      <c r="L279" s="94"/>
      <c r="M279" s="12"/>
      <c r="N279" s="13"/>
      <c r="O279" s="12"/>
      <c r="P279" s="12"/>
      <c r="Q279" s="13"/>
      <c r="R279" s="12"/>
    </row>
    <row r="280" spans="1:18" ht="15" customHeight="1">
      <c r="C280" s="100"/>
      <c r="K280" s="99"/>
      <c r="L280" s="153"/>
      <c r="M280" s="145"/>
      <c r="N280" s="13"/>
      <c r="O280" s="12"/>
      <c r="P280" s="12"/>
      <c r="Q280" s="13"/>
      <c r="R280" s="12"/>
    </row>
    <row r="281" spans="1:18">
      <c r="C281" s="100"/>
      <c r="K281" s="99"/>
      <c r="L281" s="76"/>
      <c r="M281" s="12"/>
      <c r="N281" s="13"/>
      <c r="O281" s="12"/>
      <c r="P281" s="12"/>
      <c r="Q281" s="13"/>
      <c r="R281" s="12"/>
    </row>
    <row r="282" spans="1:18">
      <c r="C282" s="100"/>
      <c r="K282" s="99"/>
      <c r="L282" s="76"/>
      <c r="M282" s="12"/>
      <c r="N282" s="13"/>
      <c r="O282" s="12"/>
      <c r="P282" s="12"/>
      <c r="Q282" s="13"/>
      <c r="R282" s="12"/>
    </row>
    <row r="283" spans="1:18">
      <c r="C283" s="100"/>
      <c r="K283" s="99"/>
      <c r="L283" s="91"/>
      <c r="M283" s="145"/>
      <c r="N283" s="13"/>
      <c r="O283" s="12"/>
      <c r="P283" s="12"/>
      <c r="Q283" s="13"/>
      <c r="R283" s="12"/>
    </row>
    <row r="284" spans="1:18">
      <c r="C284" s="100"/>
      <c r="K284" s="99"/>
      <c r="L284" s="91"/>
      <c r="M284" s="145"/>
      <c r="N284" s="13"/>
      <c r="O284" s="12"/>
      <c r="P284" s="12"/>
      <c r="Q284" s="13"/>
      <c r="R284" s="12"/>
    </row>
    <row r="285" spans="1:18">
      <c r="C285" s="100"/>
      <c r="K285" s="99"/>
      <c r="L285" s="91"/>
      <c r="M285" s="145"/>
      <c r="N285" s="13"/>
      <c r="O285" s="12"/>
      <c r="P285" s="12"/>
      <c r="Q285" s="13"/>
      <c r="R285" s="12"/>
    </row>
    <row r="286" spans="1:18" s="82" customFormat="1">
      <c r="A286" s="351"/>
      <c r="B286" s="27"/>
      <c r="C286" s="100"/>
      <c r="D286" s="27"/>
      <c r="E286" s="27"/>
      <c r="F286" s="29"/>
      <c r="G286" s="27"/>
      <c r="H286" s="293"/>
      <c r="I286" s="27"/>
      <c r="J286" s="725"/>
      <c r="K286" s="99"/>
      <c r="L286" s="109"/>
      <c r="M286" s="12"/>
      <c r="N286" s="13"/>
      <c r="O286" s="12"/>
      <c r="P286" s="12"/>
      <c r="Q286" s="13"/>
      <c r="R286" s="12"/>
    </row>
    <row r="287" spans="1:18" s="82" customFormat="1" ht="15">
      <c r="A287" s="351"/>
      <c r="B287" s="27"/>
      <c r="C287" s="100"/>
      <c r="D287" s="27"/>
      <c r="E287" s="27"/>
      <c r="F287" s="29"/>
      <c r="G287" s="27"/>
      <c r="H287" s="293"/>
      <c r="I287" s="27"/>
      <c r="J287" s="725"/>
      <c r="K287" s="99"/>
      <c r="L287" s="76"/>
      <c r="M287" s="12"/>
      <c r="N287" s="56"/>
      <c r="O287" s="12"/>
      <c r="P287" s="12"/>
      <c r="Q287" s="16"/>
      <c r="R287" s="12"/>
    </row>
    <row r="288" spans="1:18" s="82" customFormat="1">
      <c r="A288" s="351"/>
      <c r="B288" s="27"/>
      <c r="C288" s="100"/>
      <c r="D288" s="27"/>
      <c r="E288" s="27"/>
      <c r="F288" s="29"/>
      <c r="G288" s="27"/>
      <c r="H288" s="293"/>
      <c r="I288" s="27"/>
      <c r="J288" s="725"/>
      <c r="K288" s="98"/>
      <c r="L288" s="97"/>
      <c r="M288" s="12"/>
      <c r="N288" s="13"/>
      <c r="O288" s="12"/>
      <c r="P288" s="12"/>
      <c r="Q288" s="13"/>
      <c r="R288" s="12"/>
    </row>
    <row r="289" spans="1:18" s="82" customFormat="1" ht="15" customHeight="1">
      <c r="A289" s="351"/>
      <c r="B289" s="27"/>
      <c r="C289" s="100"/>
      <c r="D289" s="27"/>
      <c r="E289" s="27"/>
      <c r="F289" s="29"/>
      <c r="G289" s="27"/>
      <c r="H289" s="293"/>
      <c r="I289" s="27"/>
      <c r="J289" s="725"/>
      <c r="K289" s="98"/>
      <c r="L289" s="97"/>
      <c r="M289" s="12"/>
      <c r="N289" s="13"/>
      <c r="O289" s="12"/>
      <c r="P289" s="12"/>
      <c r="Q289" s="152"/>
      <c r="R289" s="12"/>
    </row>
    <row r="290" spans="1:18" s="82" customFormat="1">
      <c r="A290" s="351"/>
      <c r="B290" s="27"/>
      <c r="C290" s="100"/>
      <c r="D290" s="27"/>
      <c r="E290" s="27"/>
      <c r="F290" s="29"/>
      <c r="G290" s="27"/>
      <c r="H290" s="293"/>
      <c r="I290" s="27"/>
      <c r="J290" s="725"/>
      <c r="K290" s="98"/>
      <c r="L290" s="97"/>
      <c r="M290" s="12"/>
      <c r="N290" s="13"/>
      <c r="O290" s="12"/>
      <c r="P290" s="12"/>
      <c r="Q290" s="13"/>
      <c r="R290" s="12"/>
    </row>
    <row r="291" spans="1:18" s="82" customFormat="1">
      <c r="A291" s="351"/>
      <c r="B291" s="27"/>
      <c r="C291" s="27"/>
      <c r="D291" s="27"/>
      <c r="E291" s="27"/>
      <c r="F291" s="29"/>
      <c r="G291" s="27"/>
      <c r="H291" s="293"/>
      <c r="I291" s="27"/>
      <c r="J291" s="725"/>
      <c r="K291" s="98"/>
      <c r="L291" s="97"/>
      <c r="M291" s="12"/>
      <c r="N291" s="13"/>
      <c r="O291" s="12"/>
      <c r="P291" s="12"/>
      <c r="Q291" s="13"/>
      <c r="R291" s="16"/>
    </row>
    <row r="292" spans="1:18" s="82" customFormat="1">
      <c r="A292" s="351"/>
      <c r="B292" s="27"/>
      <c r="C292" s="27"/>
      <c r="D292" s="27"/>
      <c r="E292" s="27"/>
      <c r="F292" s="29"/>
      <c r="G292" s="27"/>
      <c r="H292" s="293"/>
      <c r="I292" s="27"/>
      <c r="J292" s="725"/>
      <c r="K292" s="98"/>
      <c r="L292" s="12"/>
      <c r="M292" s="12"/>
      <c r="N292" s="13"/>
      <c r="O292" s="12"/>
      <c r="P292" s="12"/>
      <c r="Q292" s="13"/>
      <c r="R292" s="12"/>
    </row>
    <row r="293" spans="1:18">
      <c r="K293" s="99"/>
      <c r="L293" s="97"/>
      <c r="M293" s="12"/>
      <c r="N293" s="13"/>
      <c r="O293" s="12"/>
      <c r="P293" s="12"/>
      <c r="Q293" s="13"/>
      <c r="R293" s="12"/>
    </row>
    <row r="294" spans="1:18" ht="15" customHeight="1">
      <c r="K294" s="99"/>
      <c r="L294" s="94"/>
      <c r="M294" s="12"/>
      <c r="N294" s="13"/>
      <c r="O294" s="12"/>
      <c r="P294" s="12"/>
      <c r="Q294" s="13"/>
      <c r="R294" s="12"/>
    </row>
    <row r="295" spans="1:18">
      <c r="K295" s="99"/>
      <c r="L295" s="143"/>
      <c r="M295" s="145"/>
      <c r="N295" s="13"/>
      <c r="O295" s="12"/>
      <c r="P295" s="12"/>
      <c r="Q295" s="13"/>
      <c r="R295" s="12"/>
    </row>
    <row r="296" spans="1:18" ht="15" customHeight="1">
      <c r="K296" s="99"/>
      <c r="L296" s="12"/>
      <c r="M296" s="12"/>
      <c r="N296" s="13"/>
      <c r="O296" s="12"/>
      <c r="P296" s="12"/>
      <c r="Q296" s="13"/>
      <c r="R296" s="12"/>
    </row>
    <row r="297" spans="1:18" ht="15">
      <c r="K297" s="99"/>
      <c r="L297" s="76"/>
      <c r="M297" s="12"/>
      <c r="N297" s="56"/>
      <c r="O297" s="12"/>
      <c r="P297" s="12"/>
      <c r="Q297" s="16"/>
      <c r="R297" s="12"/>
    </row>
    <row r="298" spans="1:18">
      <c r="K298" s="99"/>
      <c r="L298" s="97"/>
      <c r="M298" s="12"/>
      <c r="N298" s="13"/>
      <c r="O298" s="12"/>
      <c r="P298" s="12"/>
      <c r="Q298" s="13"/>
      <c r="R298" s="12"/>
    </row>
    <row r="299" spans="1:18">
      <c r="K299" s="99"/>
      <c r="L299" s="97"/>
      <c r="M299" s="12"/>
      <c r="N299" s="13"/>
      <c r="O299" s="12"/>
      <c r="P299" s="12"/>
      <c r="Q299" s="13"/>
      <c r="R299" s="16"/>
    </row>
    <row r="300" spans="1:18">
      <c r="K300" s="99"/>
      <c r="L300" s="97"/>
      <c r="M300" s="12"/>
      <c r="N300" s="13"/>
      <c r="O300" s="12"/>
      <c r="P300" s="12"/>
      <c r="Q300" s="13"/>
      <c r="R300" s="12"/>
    </row>
    <row r="301" spans="1:18">
      <c r="K301" s="106"/>
      <c r="L301" s="107"/>
      <c r="M301" s="12"/>
      <c r="N301" s="13"/>
      <c r="O301" s="12"/>
      <c r="P301" s="12"/>
      <c r="Q301" s="13"/>
      <c r="R301" s="12"/>
    </row>
    <row r="302" spans="1:18">
      <c r="K302" s="157"/>
      <c r="L302" s="12"/>
      <c r="M302" s="12"/>
      <c r="N302" s="13"/>
      <c r="O302" s="12"/>
      <c r="P302" s="12"/>
      <c r="Q302" s="13"/>
      <c r="R302" s="12"/>
    </row>
    <row r="303" spans="1:18">
      <c r="K303" s="158"/>
      <c r="L303" s="97"/>
      <c r="M303" s="12"/>
      <c r="N303" s="13"/>
      <c r="O303" s="12"/>
      <c r="P303" s="12"/>
      <c r="Q303" s="13"/>
      <c r="R303" s="12"/>
    </row>
    <row r="304" spans="1:18">
      <c r="K304" s="157"/>
      <c r="L304" s="94"/>
      <c r="M304" s="12"/>
      <c r="N304" s="13"/>
      <c r="O304" s="12"/>
      <c r="P304" s="12"/>
      <c r="Q304" s="13"/>
      <c r="R304" s="12"/>
    </row>
    <row r="305" spans="1:18" ht="15" customHeight="1">
      <c r="K305" s="157"/>
      <c r="L305" s="143"/>
      <c r="M305" s="145"/>
      <c r="N305" s="13"/>
      <c r="O305" s="12"/>
      <c r="P305" s="12"/>
      <c r="Q305" s="13"/>
      <c r="R305" s="12"/>
    </row>
    <row r="306" spans="1:18">
      <c r="K306" s="157"/>
      <c r="L306" s="12"/>
      <c r="M306" s="12"/>
      <c r="N306" s="13"/>
      <c r="O306" s="12"/>
      <c r="P306" s="12"/>
      <c r="Q306" s="13"/>
      <c r="R306" s="12"/>
    </row>
    <row r="307" spans="1:18" ht="15">
      <c r="K307" s="157"/>
      <c r="L307" s="76"/>
      <c r="M307" s="12"/>
      <c r="N307" s="56"/>
      <c r="O307" s="12"/>
      <c r="P307" s="12"/>
      <c r="Q307" s="16"/>
      <c r="R307" s="12"/>
    </row>
    <row r="308" spans="1:18">
      <c r="K308" s="157"/>
      <c r="L308" s="97"/>
      <c r="M308" s="12"/>
      <c r="N308" s="13"/>
      <c r="O308" s="12"/>
      <c r="P308" s="12"/>
      <c r="Q308" s="13"/>
      <c r="R308" s="12"/>
    </row>
    <row r="309" spans="1:18">
      <c r="K309" s="157"/>
      <c r="L309" s="97"/>
      <c r="M309" s="12"/>
      <c r="N309" s="13"/>
      <c r="O309" s="12"/>
      <c r="P309" s="12"/>
      <c r="Q309" s="13"/>
      <c r="R309" s="16"/>
    </row>
    <row r="310" spans="1:18">
      <c r="K310" s="157"/>
      <c r="L310" s="97"/>
      <c r="M310" s="12"/>
      <c r="N310" s="13"/>
      <c r="O310" s="12"/>
      <c r="P310" s="12"/>
      <c r="Q310" s="13"/>
      <c r="R310" s="12"/>
    </row>
    <row r="311" spans="1:18">
      <c r="K311" s="158"/>
      <c r="L311" s="97"/>
      <c r="M311" s="12"/>
      <c r="N311" s="13"/>
      <c r="O311" s="12"/>
      <c r="P311" s="12"/>
      <c r="Q311" s="13"/>
      <c r="R311" s="12"/>
    </row>
    <row r="312" spans="1:18">
      <c r="K312" s="157"/>
      <c r="L312" s="94"/>
      <c r="M312" s="12"/>
      <c r="N312" s="13"/>
      <c r="O312" s="12"/>
      <c r="P312" s="12"/>
      <c r="Q312" s="13"/>
      <c r="R312" s="12"/>
    </row>
    <row r="313" spans="1:18">
      <c r="K313" s="157"/>
      <c r="L313" s="143"/>
      <c r="M313" s="145"/>
      <c r="N313" s="13"/>
      <c r="O313" s="12"/>
      <c r="P313" s="12"/>
      <c r="Q313" s="13"/>
      <c r="R313" s="12"/>
    </row>
    <row r="314" spans="1:18" s="82" customFormat="1" ht="15" customHeight="1">
      <c r="A314" s="351"/>
      <c r="B314" s="27"/>
      <c r="C314" s="27"/>
      <c r="D314" s="27"/>
      <c r="E314" s="27"/>
      <c r="F314" s="29"/>
      <c r="G314" s="27"/>
      <c r="H314" s="293"/>
      <c r="I314" s="27"/>
      <c r="J314" s="725"/>
      <c r="K314" s="157"/>
      <c r="L314" s="12"/>
      <c r="M314" s="12"/>
      <c r="N314" s="13"/>
      <c r="O314" s="12"/>
      <c r="P314" s="12"/>
      <c r="Q314" s="13"/>
      <c r="R314" s="12"/>
    </row>
    <row r="315" spans="1:18" ht="13.5" customHeight="1">
      <c r="K315" s="157"/>
      <c r="L315" s="76"/>
      <c r="M315" s="12"/>
      <c r="N315" s="56"/>
      <c r="O315" s="12"/>
      <c r="P315" s="12"/>
      <c r="Q315" s="16"/>
      <c r="R315" s="12"/>
    </row>
    <row r="316" spans="1:18" ht="15" customHeight="1">
      <c r="K316" s="157"/>
      <c r="L316" s="97"/>
      <c r="M316" s="12"/>
      <c r="N316" s="13"/>
      <c r="O316" s="12"/>
      <c r="P316" s="12"/>
      <c r="Q316" s="13"/>
      <c r="R316" s="12"/>
    </row>
    <row r="317" spans="1:18" s="82" customFormat="1" ht="15" customHeight="1">
      <c r="A317" s="351"/>
      <c r="B317" s="27"/>
      <c r="C317" s="27"/>
      <c r="D317" s="27"/>
      <c r="E317" s="27"/>
      <c r="F317" s="29"/>
      <c r="G317" s="27"/>
      <c r="H317" s="293"/>
      <c r="I317" s="27"/>
      <c r="J317" s="725"/>
      <c r="K317" s="157"/>
      <c r="L317" s="97"/>
      <c r="M317" s="12"/>
      <c r="N317" s="13"/>
      <c r="O317" s="12"/>
      <c r="P317" s="12"/>
      <c r="Q317" s="13"/>
      <c r="R317" s="12"/>
    </row>
    <row r="318" spans="1:18" ht="15.75" customHeight="1">
      <c r="K318" s="157"/>
      <c r="L318" s="97"/>
      <c r="M318" s="12"/>
      <c r="N318" s="13"/>
      <c r="O318" s="12"/>
      <c r="P318" s="12"/>
      <c r="Q318" s="13"/>
      <c r="R318" s="16"/>
    </row>
    <row r="319" spans="1:18">
      <c r="K319" s="157"/>
      <c r="L319" s="12"/>
      <c r="M319" s="12"/>
      <c r="N319" s="13"/>
      <c r="O319" s="12"/>
      <c r="P319" s="12"/>
      <c r="Q319" s="13"/>
      <c r="R319" s="12"/>
    </row>
    <row r="320" spans="1:18">
      <c r="K320" s="158"/>
      <c r="L320" s="97"/>
      <c r="M320" s="12"/>
      <c r="N320" s="13"/>
      <c r="O320" s="12"/>
      <c r="P320" s="12"/>
      <c r="Q320" s="13"/>
      <c r="R320" s="12"/>
    </row>
    <row r="321" spans="11:18">
      <c r="K321" s="157"/>
      <c r="L321" s="153"/>
      <c r="M321" s="145"/>
      <c r="N321" s="13"/>
      <c r="O321" s="12"/>
      <c r="P321" s="12"/>
      <c r="Q321" s="13"/>
      <c r="R321" s="12"/>
    </row>
    <row r="322" spans="11:18">
      <c r="K322" s="157"/>
      <c r="L322" s="76"/>
      <c r="M322" s="12"/>
      <c r="N322" s="13"/>
      <c r="O322" s="12"/>
      <c r="P322" s="12"/>
      <c r="Q322" s="13"/>
      <c r="R322" s="12"/>
    </row>
    <row r="323" spans="11:18">
      <c r="K323" s="157"/>
      <c r="L323" s="143"/>
      <c r="M323" s="12"/>
      <c r="N323" s="13"/>
      <c r="O323" s="12"/>
      <c r="P323" s="12"/>
      <c r="Q323" s="13"/>
      <c r="R323" s="12"/>
    </row>
    <row r="324" spans="11:18">
      <c r="K324" s="157"/>
      <c r="L324" s="109"/>
      <c r="M324" s="12"/>
      <c r="N324" s="13"/>
      <c r="O324" s="12"/>
      <c r="P324" s="12"/>
      <c r="Q324" s="13"/>
      <c r="R324" s="12"/>
    </row>
    <row r="325" spans="11:18" ht="15">
      <c r="K325" s="157"/>
      <c r="L325" s="76"/>
      <c r="M325" s="12"/>
      <c r="N325" s="56"/>
      <c r="O325" s="12"/>
      <c r="P325" s="12"/>
      <c r="Q325" s="16"/>
      <c r="R325" s="12"/>
    </row>
    <row r="326" spans="11:18">
      <c r="K326" s="157"/>
      <c r="L326" s="97"/>
      <c r="M326" s="12"/>
      <c r="N326" s="13"/>
      <c r="O326" s="12"/>
      <c r="P326" s="12"/>
      <c r="Q326" s="13"/>
      <c r="R326" s="12"/>
    </row>
    <row r="327" spans="11:18">
      <c r="K327" s="157"/>
      <c r="L327" s="97"/>
      <c r="M327" s="12"/>
      <c r="N327" s="13"/>
      <c r="O327" s="12"/>
      <c r="P327" s="12"/>
      <c r="Q327" s="152"/>
      <c r="R327" s="12"/>
    </row>
    <row r="328" spans="11:18">
      <c r="K328" s="157"/>
      <c r="L328" s="97"/>
      <c r="M328" s="12"/>
      <c r="N328" s="13"/>
      <c r="O328" s="12"/>
      <c r="P328" s="12"/>
      <c r="Q328" s="13"/>
      <c r="R328" s="12"/>
    </row>
    <row r="329" spans="11:18">
      <c r="K329" s="157"/>
      <c r="L329" s="97"/>
      <c r="M329" s="12"/>
      <c r="N329" s="13"/>
      <c r="O329" s="12"/>
      <c r="P329" s="12"/>
      <c r="Q329" s="13"/>
      <c r="R329" s="16"/>
    </row>
    <row r="330" spans="11:18">
      <c r="K330" s="157"/>
      <c r="L330" s="12"/>
      <c r="M330" s="12"/>
      <c r="N330" s="13"/>
      <c r="O330" s="12"/>
      <c r="P330" s="12"/>
      <c r="Q330" s="13"/>
      <c r="R330" s="12"/>
    </row>
    <row r="331" spans="11:18">
      <c r="K331" s="106"/>
      <c r="L331" s="107"/>
      <c r="M331" s="12"/>
      <c r="N331" s="13"/>
      <c r="O331" s="12"/>
      <c r="P331" s="12"/>
      <c r="Q331" s="13"/>
      <c r="R331" s="12"/>
    </row>
    <row r="332" spans="11:18">
      <c r="K332" s="157"/>
      <c r="L332" s="12"/>
      <c r="M332" s="12"/>
      <c r="N332" s="13"/>
      <c r="O332" s="12"/>
      <c r="P332" s="12"/>
      <c r="Q332" s="13"/>
      <c r="R332" s="12"/>
    </row>
    <row r="333" spans="11:18">
      <c r="K333" s="158"/>
      <c r="L333" s="97"/>
      <c r="M333" s="12"/>
      <c r="N333" s="13"/>
      <c r="O333" s="12"/>
      <c r="P333" s="12"/>
      <c r="Q333" s="13"/>
      <c r="R333" s="12"/>
    </row>
    <row r="334" spans="11:18">
      <c r="K334" s="157"/>
      <c r="L334" s="153"/>
      <c r="M334" s="145"/>
      <c r="N334" s="13"/>
      <c r="O334" s="12"/>
      <c r="P334" s="12"/>
      <c r="Q334" s="13"/>
      <c r="R334" s="12"/>
    </row>
    <row r="335" spans="11:18">
      <c r="K335" s="157"/>
      <c r="L335" s="65"/>
      <c r="M335" s="65"/>
      <c r="N335" s="66"/>
      <c r="O335" s="12"/>
      <c r="P335" s="12"/>
      <c r="Q335" s="13"/>
      <c r="R335" s="12"/>
    </row>
    <row r="336" spans="11:18">
      <c r="K336" s="157"/>
      <c r="L336" s="76"/>
      <c r="M336" s="12"/>
      <c r="N336" s="66"/>
      <c r="O336" s="65"/>
      <c r="P336" s="12"/>
      <c r="Q336" s="66"/>
      <c r="R336" s="152"/>
    </row>
    <row r="337" spans="11:18">
      <c r="K337" s="157"/>
      <c r="L337" s="65"/>
      <c r="M337" s="12"/>
      <c r="N337" s="13"/>
      <c r="O337" s="12"/>
      <c r="P337" s="13"/>
      <c r="Q337" s="12"/>
      <c r="R337" s="12"/>
    </row>
    <row r="338" spans="11:18">
      <c r="K338" s="157"/>
      <c r="L338" s="12"/>
      <c r="M338" s="12"/>
      <c r="N338" s="13"/>
      <c r="O338" s="12"/>
      <c r="P338" s="12"/>
      <c r="Q338" s="13"/>
      <c r="R338" s="16"/>
    </row>
    <row r="339" spans="11:18">
      <c r="K339" s="157"/>
      <c r="L339" s="12"/>
      <c r="M339" s="12"/>
      <c r="N339" s="13"/>
      <c r="O339" s="12"/>
      <c r="P339" s="13"/>
      <c r="Q339" s="12"/>
      <c r="R339" s="12"/>
    </row>
    <row r="340" spans="11:18">
      <c r="K340" s="111"/>
      <c r="L340" s="12"/>
      <c r="M340" s="12"/>
      <c r="N340" s="12"/>
      <c r="O340" s="12"/>
      <c r="P340" s="12"/>
      <c r="Q340" s="12"/>
      <c r="R340" s="16"/>
    </row>
    <row r="341" spans="11:18">
      <c r="K341" s="111"/>
      <c r="L341" s="12"/>
      <c r="M341" s="12"/>
      <c r="N341" s="12"/>
      <c r="O341" s="12"/>
      <c r="P341" s="12"/>
      <c r="Q341" s="12"/>
      <c r="R341" s="12"/>
    </row>
    <row r="342" spans="11:18">
      <c r="K342" s="111"/>
      <c r="L342" s="143"/>
      <c r="M342" s="12"/>
      <c r="N342" s="12"/>
      <c r="O342" s="12"/>
      <c r="P342" s="12"/>
      <c r="Q342" s="12"/>
      <c r="R342" s="12"/>
    </row>
    <row r="343" spans="11:18">
      <c r="K343" s="111"/>
      <c r="L343" s="144"/>
      <c r="M343" s="12"/>
      <c r="N343" s="12"/>
      <c r="O343" s="12"/>
      <c r="P343" s="12"/>
      <c r="Q343" s="12"/>
      <c r="R343" s="12"/>
    </row>
    <row r="344" spans="11:18">
      <c r="K344" s="111"/>
      <c r="L344" s="12"/>
      <c r="M344" s="12"/>
      <c r="N344" s="12"/>
      <c r="O344" s="12"/>
      <c r="P344" s="12"/>
      <c r="Q344" s="12"/>
      <c r="R344" s="12"/>
    </row>
    <row r="345" spans="11:18">
      <c r="K345" s="111"/>
      <c r="L345" s="12"/>
      <c r="M345" s="12"/>
      <c r="N345" s="12"/>
      <c r="O345" s="12"/>
      <c r="P345" s="12"/>
      <c r="Q345" s="12"/>
      <c r="R345" s="16"/>
    </row>
    <row r="346" spans="11:18">
      <c r="K346" s="73"/>
      <c r="L346" s="82"/>
      <c r="M346" s="82"/>
      <c r="N346" s="82"/>
      <c r="O346" s="82"/>
      <c r="P346" s="82"/>
      <c r="Q346" s="82"/>
      <c r="R346" s="82"/>
    </row>
  </sheetData>
  <customSheetViews>
    <customSheetView guid="{81801A75-92C7-4ED5-97DB-E3E6B3965D30}" topLeftCell="A136">
      <selection activeCell="A177" sqref="A177"/>
      <pageMargins left="0.7" right="0.7" top="0.75" bottom="0.75" header="0.3" footer="0.3"/>
      <pageSetup orientation="portrait" r:id="rId1"/>
    </customSheetView>
    <customSheetView guid="{8F78BEB5-8927-4030-9153-90C7FA4937A5}" topLeftCell="A163">
      <selection activeCell="B179" sqref="B179"/>
      <pageMargins left="0.7" right="0.7" top="0.75" bottom="0.75" header="0.3" footer="0.3"/>
      <pageSetup orientation="portrait" r:id="rId2"/>
    </customSheetView>
    <customSheetView guid="{F7690BCD-287A-473A-9EA1-298139938D77}" topLeftCell="A84">
      <selection activeCell="H102" sqref="H102:H103"/>
      <pageMargins left="0.7" right="0.7" top="0.75" bottom="0.75" header="0.3" footer="0.3"/>
      <pageSetup orientation="portrait" r:id="rId3"/>
    </customSheetView>
    <customSheetView guid="{0C5E73BF-4F4A-42B1-AFFC-19145C7AC19A}" topLeftCell="B1">
      <selection activeCell="K13" sqref="K13"/>
      <pageMargins left="0.51" right="0.5" top="0.6" bottom="0.7" header="0.3" footer="0.3"/>
      <pageSetup scale="70" orientation="portrait" r:id="rId4"/>
    </customSheetView>
  </customSheetViews>
  <mergeCells count="48">
    <mergeCell ref="C18:R18"/>
    <mergeCell ref="C6:I6"/>
    <mergeCell ref="A207:A208"/>
    <mergeCell ref="A218:A219"/>
    <mergeCell ref="A236:A237"/>
    <mergeCell ref="A78:A79"/>
    <mergeCell ref="A59:A60"/>
    <mergeCell ref="A106:A107"/>
    <mergeCell ref="A172:A173"/>
    <mergeCell ref="J26:J27"/>
    <mergeCell ref="J41:J42"/>
    <mergeCell ref="J50:J51"/>
    <mergeCell ref="J59:J60"/>
    <mergeCell ref="J78:J79"/>
    <mergeCell ref="J85:J86"/>
    <mergeCell ref="J92:J93"/>
    <mergeCell ref="A248:A249"/>
    <mergeCell ref="A259:A260"/>
    <mergeCell ref="A26:A27"/>
    <mergeCell ref="A41:A42"/>
    <mergeCell ref="A50:A51"/>
    <mergeCell ref="A92:A93"/>
    <mergeCell ref="A164:A165"/>
    <mergeCell ref="A154:A155"/>
    <mergeCell ref="A143:A144"/>
    <mergeCell ref="A127:A128"/>
    <mergeCell ref="A117:A118"/>
    <mergeCell ref="A180:A181"/>
    <mergeCell ref="A195:A196"/>
    <mergeCell ref="A228:A229"/>
    <mergeCell ref="A136:A137"/>
    <mergeCell ref="A85:A86"/>
    <mergeCell ref="J106:J107"/>
    <mergeCell ref="J117:J118"/>
    <mergeCell ref="J127:J128"/>
    <mergeCell ref="J136:J137"/>
    <mergeCell ref="J143:J144"/>
    <mergeCell ref="J154:J155"/>
    <mergeCell ref="J164:J165"/>
    <mergeCell ref="J172:J173"/>
    <mergeCell ref="J180:J181"/>
    <mergeCell ref="J195:J196"/>
    <mergeCell ref="J259:J260"/>
    <mergeCell ref="J207:J208"/>
    <mergeCell ref="J218:J219"/>
    <mergeCell ref="J228:J229"/>
    <mergeCell ref="J236:J237"/>
    <mergeCell ref="J248:J249"/>
  </mergeCells>
  <pageMargins left="0.51" right="0.5" top="0.6" bottom="0.7" header="0.3" footer="0.3"/>
  <pageSetup scale="70" orientation="portrait" r:id="rId5"/>
</worksheet>
</file>

<file path=xl/worksheets/sheet15.xml><?xml version="1.0" encoding="utf-8"?>
<worksheet xmlns="http://schemas.openxmlformats.org/spreadsheetml/2006/main" xmlns:r="http://schemas.openxmlformats.org/officeDocument/2006/relationships">
  <sheetPr codeName="Sheet12">
    <tabColor rgb="FFFFCC00"/>
  </sheetPr>
  <dimension ref="A1:U271"/>
  <sheetViews>
    <sheetView zoomScale="90" zoomScaleNormal="90" workbookViewId="0">
      <pane ySplit="20" topLeftCell="A21" activePane="bottomLeft" state="frozen"/>
      <selection activeCell="D1" sqref="D1"/>
      <selection pane="bottomLeft" activeCell="D10" sqref="D10"/>
    </sheetView>
  </sheetViews>
  <sheetFormatPr defaultColWidth="9.140625" defaultRowHeight="12.75"/>
  <cols>
    <col min="1" max="1" width="16.5703125" style="351" customWidth="1"/>
    <col min="2" max="2" width="11" style="27" customWidth="1"/>
    <col min="3" max="3" width="9.7109375" style="27" customWidth="1"/>
    <col min="4" max="6" width="14.7109375" style="27" customWidth="1"/>
    <col min="7" max="7" width="15.5703125" style="27" customWidth="1"/>
    <col min="8" max="8" width="16.140625" style="372" customWidth="1"/>
    <col min="9" max="9" width="17.28515625" style="27" customWidth="1"/>
    <col min="10" max="10" width="16.5703125" style="725" customWidth="1"/>
    <col min="11" max="11" width="12" style="27" customWidth="1"/>
    <col min="12" max="12" width="12.28515625" style="27" customWidth="1"/>
    <col min="13" max="14" width="14.85546875" style="27" customWidth="1"/>
    <col min="15" max="15" width="14.85546875" style="82" customWidth="1"/>
    <col min="16" max="18" width="14.85546875" style="27" customWidth="1"/>
    <col min="19" max="20" width="13.28515625" style="27" customWidth="1"/>
    <col min="21" max="16384" width="9.140625" style="27"/>
  </cols>
  <sheetData>
    <row r="1" spans="1:21" s="82" customFormat="1">
      <c r="A1" s="351"/>
      <c r="H1" s="372"/>
      <c r="J1" s="725"/>
    </row>
    <row r="2" spans="1:21">
      <c r="B2" s="4" t="s">
        <v>16</v>
      </c>
      <c r="C2" s="59" t="s">
        <v>313</v>
      </c>
      <c r="D2" s="59"/>
      <c r="E2" s="6"/>
      <c r="F2" s="29"/>
      <c r="H2" s="293"/>
      <c r="L2" s="6"/>
    </row>
    <row r="3" spans="1:21">
      <c r="B3" s="4" t="s">
        <v>17</v>
      </c>
      <c r="C3" s="21" t="s">
        <v>33</v>
      </c>
      <c r="D3" s="6"/>
      <c r="E3" s="6"/>
      <c r="F3" s="29"/>
      <c r="H3" s="293"/>
      <c r="L3" s="6"/>
    </row>
    <row r="4" spans="1:21">
      <c r="B4" s="726" t="s">
        <v>1198</v>
      </c>
      <c r="C4" s="21" t="s">
        <v>32</v>
      </c>
      <c r="D4" s="5"/>
      <c r="E4" s="5"/>
      <c r="F4" s="3"/>
      <c r="H4" s="293"/>
      <c r="L4" s="5"/>
    </row>
    <row r="5" spans="1:21" ht="16.5" customHeight="1">
      <c r="B5" s="4"/>
      <c r="C5" s="21"/>
      <c r="D5" s="5"/>
      <c r="E5" s="5"/>
      <c r="F5" s="3"/>
      <c r="H5" s="293"/>
      <c r="L5" s="5"/>
      <c r="M5" s="10"/>
    </row>
    <row r="6" spans="1:21" ht="67.5" customHeight="1">
      <c r="B6" s="60" t="s">
        <v>46</v>
      </c>
      <c r="C6" s="1205" t="s">
        <v>1230</v>
      </c>
      <c r="D6" s="1205"/>
      <c r="E6" s="1205"/>
      <c r="F6" s="1205"/>
      <c r="G6" s="1205"/>
      <c r="H6" s="1205"/>
      <c r="I6" s="1205"/>
      <c r="K6" s="181"/>
      <c r="L6" s="181"/>
      <c r="M6" s="181"/>
      <c r="N6" s="181"/>
      <c r="O6" s="181"/>
      <c r="P6" s="181"/>
      <c r="Q6" s="181"/>
      <c r="R6" s="168"/>
      <c r="S6" s="168"/>
      <c r="T6" s="168"/>
    </row>
    <row r="7" spans="1:21" ht="13.5" customHeight="1">
      <c r="B7" s="4"/>
      <c r="C7" s="5"/>
      <c r="D7" s="5"/>
      <c r="E7" s="5"/>
      <c r="F7" s="3"/>
      <c r="G7" s="5"/>
      <c r="H7" s="458"/>
      <c r="I7" s="5"/>
    </row>
    <row r="8" spans="1:21" ht="27" customHeight="1">
      <c r="B8" s="1208" t="s">
        <v>47</v>
      </c>
      <c r="C8" s="1208"/>
      <c r="D8" s="5"/>
      <c r="E8" s="5"/>
      <c r="F8" s="3"/>
      <c r="G8" s="5"/>
      <c r="H8" s="458"/>
      <c r="I8" s="727"/>
      <c r="K8" s="731"/>
      <c r="L8" s="731"/>
      <c r="M8" s="725"/>
      <c r="N8" s="725"/>
      <c r="O8" s="728"/>
      <c r="P8" s="725"/>
      <c r="Q8" s="725"/>
      <c r="R8" s="725"/>
      <c r="S8" s="731"/>
      <c r="T8" s="725"/>
      <c r="U8" s="725"/>
    </row>
    <row r="9" spans="1:21" s="82" customFormat="1" ht="12.75" customHeight="1">
      <c r="A9" s="351"/>
      <c r="B9" s="49"/>
      <c r="C9" s="5"/>
      <c r="D9" s="5"/>
      <c r="E9" s="5"/>
      <c r="F9" s="3"/>
      <c r="G9" s="5"/>
      <c r="H9" s="458"/>
      <c r="I9" s="727"/>
      <c r="J9" s="725"/>
      <c r="K9" s="731"/>
      <c r="L9" s="731"/>
      <c r="M9" s="725"/>
      <c r="N9" s="725"/>
      <c r="O9" s="728"/>
      <c r="P9" s="725"/>
      <c r="Q9" s="725"/>
      <c r="R9" s="725"/>
      <c r="S9" s="731"/>
      <c r="T9" s="725"/>
      <c r="U9" s="725"/>
    </row>
    <row r="10" spans="1:21" s="82" customFormat="1" ht="12.75" customHeight="1">
      <c r="A10" s="351"/>
      <c r="B10" s="49"/>
      <c r="D10" s="136" t="s">
        <v>19</v>
      </c>
      <c r="E10" s="136" t="s">
        <v>323</v>
      </c>
      <c r="F10" s="137" t="s">
        <v>322</v>
      </c>
      <c r="G10" s="136" t="s">
        <v>321</v>
      </c>
      <c r="H10" s="459"/>
      <c r="I10" s="655"/>
      <c r="J10" s="725"/>
      <c r="K10" s="655"/>
      <c r="L10" s="307"/>
      <c r="M10" s="307"/>
      <c r="N10" s="307"/>
      <c r="O10" s="655"/>
      <c r="P10" s="655"/>
      <c r="Q10" s="655"/>
      <c r="R10" s="655"/>
      <c r="S10" s="307"/>
      <c r="T10" s="307"/>
      <c r="U10" s="307"/>
    </row>
    <row r="11" spans="1:21" s="82" customFormat="1" ht="12.75" customHeight="1">
      <c r="A11" s="351"/>
      <c r="B11" s="49"/>
      <c r="C11" s="4" t="s">
        <v>25</v>
      </c>
      <c r="D11" s="762">
        <f>H239</f>
        <v>0</v>
      </c>
      <c r="E11" s="762">
        <f>SUM(H104,H111,H122,H130,H195,H204,H216,H225)</f>
        <v>0</v>
      </c>
      <c r="F11" s="762">
        <f>SUM(H34,H42,H53,H60,H75,H86,H94,H140,H147,H163,H175,H184,H237)</f>
        <v>0</v>
      </c>
      <c r="G11" s="9">
        <v>0</v>
      </c>
      <c r="H11" s="459"/>
      <c r="I11" s="655"/>
      <c r="J11" s="725"/>
      <c r="K11" s="610"/>
      <c r="L11" s="610"/>
      <c r="M11" s="610"/>
      <c r="N11" s="584"/>
      <c r="O11" s="655"/>
      <c r="P11" s="655"/>
      <c r="Q11" s="937"/>
      <c r="R11" s="610"/>
      <c r="S11" s="610"/>
      <c r="T11" s="610"/>
      <c r="U11" s="584"/>
    </row>
    <row r="12" spans="1:21" s="82" customFormat="1" ht="12.75" customHeight="1">
      <c r="A12" s="351"/>
      <c r="B12" s="49"/>
      <c r="C12" s="726" t="s">
        <v>1041</v>
      </c>
      <c r="D12" s="762">
        <f>Q239</f>
        <v>0</v>
      </c>
      <c r="E12" s="762">
        <f>SUM(Q104,Q111,Q122,Q130,Q195,Q204,Q216,Q225)</f>
        <v>0</v>
      </c>
      <c r="F12" s="762">
        <f>SUM(Q34,Q42,Q53,Q60,Q75,Q86,Q94,Q140,Q147,Q163,Q175,Q184,Q237)</f>
        <v>0</v>
      </c>
      <c r="G12" s="217">
        <v>0</v>
      </c>
      <c r="H12" s="459"/>
      <c r="I12" s="655"/>
      <c r="J12" s="725"/>
      <c r="K12" s="610"/>
      <c r="L12" s="610"/>
      <c r="M12" s="610"/>
      <c r="N12" s="584"/>
      <c r="O12" s="655"/>
      <c r="P12" s="655"/>
      <c r="Q12" s="937"/>
      <c r="R12" s="610"/>
      <c r="S12" s="610"/>
      <c r="T12" s="610"/>
      <c r="U12" s="584"/>
    </row>
    <row r="13" spans="1:21" s="82" customFormat="1" ht="12.75" customHeight="1" thickBot="1">
      <c r="A13" s="351"/>
      <c r="B13" s="49"/>
      <c r="C13" s="10" t="s">
        <v>66</v>
      </c>
      <c r="D13" s="11">
        <f>D11-D12</f>
        <v>0</v>
      </c>
      <c r="E13" s="11">
        <f>E11-E12</f>
        <v>0</v>
      </c>
      <c r="F13" s="11">
        <f>F11-F12</f>
        <v>0</v>
      </c>
      <c r="G13" s="11">
        <f>G11-G12</f>
        <v>0</v>
      </c>
      <c r="H13" s="459"/>
      <c r="I13" s="655"/>
      <c r="J13" s="725"/>
      <c r="K13" s="46"/>
      <c r="L13" s="46"/>
      <c r="M13" s="983"/>
      <c r="N13" s="46"/>
      <c r="O13" s="655"/>
      <c r="P13" s="655"/>
      <c r="Q13" s="103"/>
      <c r="R13" s="46"/>
      <c r="S13" s="46"/>
      <c r="T13" s="983"/>
      <c r="U13" s="46"/>
    </row>
    <row r="14" spans="1:21" ht="13.5" thickTop="1">
      <c r="F14" s="29"/>
      <c r="H14" s="293"/>
    </row>
    <row r="15" spans="1:21">
      <c r="E15" s="217"/>
      <c r="F15" s="29"/>
      <c r="H15" s="293"/>
    </row>
    <row r="16" spans="1:21">
      <c r="B16" s="32" t="s">
        <v>64</v>
      </c>
      <c r="C16" s="32"/>
      <c r="D16" s="32"/>
      <c r="E16" s="32"/>
      <c r="F16" s="32"/>
      <c r="G16" s="32"/>
      <c r="H16" s="32"/>
      <c r="I16" s="32"/>
      <c r="J16" s="32"/>
      <c r="K16" s="32"/>
      <c r="L16" s="32"/>
      <c r="M16" s="32"/>
      <c r="N16" s="32"/>
      <c r="O16" s="32"/>
      <c r="P16" s="32"/>
      <c r="Q16" s="32"/>
      <c r="R16" s="32"/>
      <c r="S16" s="32"/>
    </row>
    <row r="17" spans="1:19" s="39" customFormat="1">
      <c r="A17" s="370"/>
      <c r="B17" s="17"/>
      <c r="C17" s="17"/>
      <c r="D17" s="17"/>
      <c r="E17" s="17"/>
      <c r="F17" s="17"/>
      <c r="G17" s="17"/>
      <c r="H17" s="17"/>
      <c r="I17" s="17"/>
      <c r="J17" s="677"/>
      <c r="K17" s="17"/>
      <c r="L17" s="17"/>
      <c r="M17" s="17"/>
      <c r="N17" s="17"/>
      <c r="O17" s="17"/>
      <c r="P17" s="17"/>
      <c r="Q17" s="17"/>
      <c r="R17" s="17"/>
      <c r="S17" s="17"/>
    </row>
    <row r="18" spans="1:19">
      <c r="B18" s="193"/>
      <c r="C18" s="193"/>
      <c r="D18" s="193"/>
      <c r="E18" s="193"/>
      <c r="F18" s="193"/>
      <c r="G18" s="193"/>
      <c r="H18" s="442"/>
      <c r="I18" s="193"/>
      <c r="K18" s="193"/>
      <c r="L18" s="193"/>
      <c r="M18" s="193"/>
      <c r="N18" s="193"/>
      <c r="O18" s="193"/>
      <c r="P18" s="193"/>
      <c r="Q18" s="193"/>
      <c r="R18" s="193"/>
      <c r="S18" s="193"/>
    </row>
    <row r="19" spans="1:19">
      <c r="B19" s="82"/>
      <c r="C19" s="82"/>
      <c r="D19" s="82"/>
      <c r="E19" s="29"/>
      <c r="F19" s="82"/>
      <c r="G19" s="29"/>
      <c r="I19" s="82"/>
      <c r="K19" s="82"/>
      <c r="L19" s="82"/>
      <c r="M19" s="82"/>
      <c r="N19" s="82"/>
      <c r="P19" s="82"/>
      <c r="Q19" s="82"/>
      <c r="R19" s="82"/>
      <c r="S19" s="82"/>
    </row>
    <row r="20" spans="1:19">
      <c r="B20" s="33" t="s">
        <v>18</v>
      </c>
      <c r="C20" s="33"/>
      <c r="D20" s="33"/>
      <c r="E20" s="34"/>
      <c r="F20" s="33"/>
      <c r="G20" s="34"/>
      <c r="H20" s="33"/>
      <c r="I20" s="35"/>
      <c r="K20" s="36" t="s">
        <v>1031</v>
      </c>
      <c r="L20" s="36"/>
      <c r="M20" s="36"/>
      <c r="N20" s="36"/>
      <c r="O20" s="36"/>
      <c r="P20" s="36"/>
      <c r="Q20" s="36"/>
      <c r="R20" s="36"/>
      <c r="S20" s="36"/>
    </row>
    <row r="21" spans="1:19">
      <c r="B21" s="82"/>
      <c r="C21" s="82"/>
      <c r="D21" s="82"/>
      <c r="E21" s="82"/>
      <c r="F21" s="82"/>
      <c r="G21" s="82"/>
      <c r="K21" s="82"/>
      <c r="L21" s="82"/>
      <c r="M21" s="82"/>
      <c r="N21" s="82"/>
      <c r="P21" s="82"/>
      <c r="Q21" s="82"/>
      <c r="R21" s="82"/>
      <c r="S21" s="82"/>
    </row>
    <row r="22" spans="1:19">
      <c r="B22" s="218" t="s">
        <v>147</v>
      </c>
      <c r="C22" s="200" t="s">
        <v>668</v>
      </c>
      <c r="D22" s="151"/>
      <c r="E22" s="151"/>
      <c r="F22" s="151"/>
      <c r="G22" s="12"/>
      <c r="H22" s="377"/>
      <c r="K22" s="600" t="s">
        <v>147</v>
      </c>
      <c r="L22" s="200" t="s">
        <v>668</v>
      </c>
      <c r="M22" s="151"/>
      <c r="N22" s="151"/>
      <c r="O22" s="151"/>
      <c r="P22" s="301"/>
      <c r="Q22" s="377"/>
      <c r="R22" s="12"/>
      <c r="S22" s="12"/>
    </row>
    <row r="23" spans="1:19" ht="15" customHeight="1">
      <c r="B23" s="70"/>
      <c r="C23" s="104"/>
      <c r="D23" s="12"/>
      <c r="E23" s="12"/>
      <c r="F23" s="12"/>
      <c r="G23" s="12"/>
      <c r="H23" s="377"/>
      <c r="K23" s="592"/>
      <c r="L23" s="104"/>
      <c r="M23" s="301"/>
      <c r="N23" s="301"/>
      <c r="O23" s="301"/>
      <c r="P23" s="301"/>
      <c r="Q23" s="377"/>
      <c r="R23" s="12"/>
      <c r="S23" s="12"/>
    </row>
    <row r="24" spans="1:19" ht="12.75" customHeight="1">
      <c r="A24" s="1204" t="s">
        <v>800</v>
      </c>
      <c r="B24" s="242" t="s">
        <v>569</v>
      </c>
      <c r="C24" s="381" t="s">
        <v>669</v>
      </c>
      <c r="D24" s="12"/>
      <c r="E24" s="13"/>
      <c r="F24" s="12"/>
      <c r="G24" s="16"/>
      <c r="H24" s="377"/>
      <c r="J24" s="1204" t="s">
        <v>800</v>
      </c>
      <c r="K24" s="380" t="s">
        <v>569</v>
      </c>
      <c r="L24" s="381" t="s">
        <v>669</v>
      </c>
      <c r="M24" s="301"/>
      <c r="N24" s="290"/>
      <c r="O24" s="301"/>
      <c r="P24" s="584"/>
      <c r="Q24" s="377"/>
      <c r="R24" s="13"/>
      <c r="S24" s="16"/>
    </row>
    <row r="25" spans="1:19" s="210" customFormat="1" ht="12.75" customHeight="1">
      <c r="A25" s="1204"/>
      <c r="B25" s="111"/>
      <c r="C25" s="403">
        <f>'Current Assumptions'!B128</f>
        <v>0</v>
      </c>
      <c r="D25" s="390" t="s">
        <v>681</v>
      </c>
      <c r="E25" s="12"/>
      <c r="F25" s="12"/>
      <c r="H25" s="377"/>
      <c r="J25" s="1204"/>
      <c r="K25" s="111"/>
      <c r="L25" s="420">
        <f>'Expected Assumptions'!E128</f>
        <v>0</v>
      </c>
      <c r="M25" s="412" t="s">
        <v>681</v>
      </c>
      <c r="N25" s="301"/>
      <c r="O25" s="301"/>
      <c r="P25" s="581"/>
      <c r="Q25" s="377"/>
      <c r="R25" s="12"/>
    </row>
    <row r="26" spans="1:19" s="238" customFormat="1">
      <c r="A26" s="370"/>
      <c r="B26" s="112"/>
      <c r="C26" s="763">
        <f>Avg_QTO_Time_for_Equipment_Components</f>
        <v>0</v>
      </c>
      <c r="D26" s="244" t="str">
        <f>Avg_QTO_Time_for_Equipment_Components_N</f>
        <v>Avg QTO Time for Equipment Components (hours / plan drawing)</v>
      </c>
      <c r="E26" s="42"/>
      <c r="F26" s="236"/>
      <c r="G26" s="236"/>
      <c r="H26" s="255"/>
      <c r="J26" s="677"/>
      <c r="K26" s="112"/>
      <c r="L26" s="573">
        <f>'Expected Assumptions'!E38</f>
        <v>0</v>
      </c>
      <c r="M26" s="412" t="str">
        <f>Avg_QTO_Time_for_Equipment_Components_N</f>
        <v>Avg QTO Time for Equipment Components (hours / plan drawing)</v>
      </c>
      <c r="N26" s="587"/>
      <c r="O26" s="301"/>
      <c r="P26" s="301"/>
      <c r="Q26" s="618"/>
      <c r="R26" s="236"/>
    </row>
    <row r="27" spans="1:19" s="350" customFormat="1">
      <c r="A27" s="351"/>
      <c r="B27" s="359"/>
      <c r="C27" s="764">
        <f>Avg_QTO_Time_for_Spaces_in_building</f>
        <v>0</v>
      </c>
      <c r="D27" s="412" t="str">
        <f>Avg_QTO_Time_for_Spaces_in_building_N</f>
        <v>Avg QTO Time for Spaces in building (hours / plan drawing)</v>
      </c>
      <c r="E27" s="42"/>
      <c r="F27" s="301"/>
      <c r="G27" s="301"/>
      <c r="H27" s="255"/>
      <c r="J27" s="725"/>
      <c r="K27" s="359"/>
      <c r="L27" s="646">
        <f>'Expected Assumptions'!E39</f>
        <v>0</v>
      </c>
      <c r="M27" s="412" t="str">
        <f>Avg_QTO_Time_for_Spaces_in_building_N</f>
        <v>Avg QTO Time for Spaces in building (hours / plan drawing)</v>
      </c>
      <c r="N27" s="587"/>
      <c r="O27" s="301"/>
      <c r="P27" s="301"/>
      <c r="Q27" s="618"/>
      <c r="R27" s="301"/>
    </row>
    <row r="28" spans="1:19" s="451" customFormat="1">
      <c r="A28" s="448"/>
      <c r="B28" s="359"/>
      <c r="C28" s="577">
        <f>'Current Assumptions'!B134</f>
        <v>0</v>
      </c>
      <c r="D28" s="603" t="s">
        <v>927</v>
      </c>
      <c r="E28" s="42"/>
      <c r="F28" s="301"/>
      <c r="G28" s="301"/>
      <c r="H28" s="255"/>
      <c r="J28" s="725"/>
      <c r="K28" s="359"/>
      <c r="L28" s="577">
        <f>'Expected Assumptions'!E134</f>
        <v>0</v>
      </c>
      <c r="M28" s="603" t="s">
        <v>927</v>
      </c>
      <c r="N28" s="587"/>
      <c r="O28" s="301"/>
      <c r="P28" s="301"/>
      <c r="Q28" s="618"/>
      <c r="R28" s="301"/>
    </row>
    <row r="29" spans="1:19" s="451" customFormat="1">
      <c r="A29" s="448"/>
      <c r="B29" s="359"/>
      <c r="C29" s="577">
        <f>'Current Assumptions'!B135</f>
        <v>0</v>
      </c>
      <c r="D29" s="603" t="s">
        <v>926</v>
      </c>
      <c r="E29" s="42"/>
      <c r="F29" s="301"/>
      <c r="G29" s="301"/>
      <c r="H29" s="255"/>
      <c r="J29" s="725"/>
      <c r="K29" s="359"/>
      <c r="L29" s="577">
        <f>'Expected Assumptions'!E135</f>
        <v>0</v>
      </c>
      <c r="M29" s="603" t="s">
        <v>926</v>
      </c>
      <c r="N29" s="587"/>
      <c r="O29" s="301"/>
      <c r="P29" s="301"/>
      <c r="Q29" s="618"/>
      <c r="R29" s="301"/>
    </row>
    <row r="30" spans="1:19" s="210" customFormat="1" ht="15">
      <c r="A30" s="351"/>
      <c r="B30" s="112"/>
      <c r="C30" s="12"/>
      <c r="D30" s="12"/>
      <c r="E30" s="56"/>
      <c r="F30" s="56"/>
      <c r="G30" s="56"/>
      <c r="H30" s="377"/>
      <c r="I30" s="84"/>
      <c r="J30" s="725"/>
      <c r="K30" s="112"/>
      <c r="L30" s="301"/>
      <c r="M30" s="301"/>
      <c r="N30" s="590"/>
      <c r="O30" s="590"/>
      <c r="P30" s="590"/>
      <c r="Q30" s="377"/>
      <c r="R30" s="12"/>
    </row>
    <row r="31" spans="1:19" s="238" customFormat="1" ht="12.75" customHeight="1">
      <c r="A31" s="370"/>
      <c r="B31" s="112"/>
      <c r="C31" s="513">
        <f>Licensed_Professional_Rate</f>
        <v>0</v>
      </c>
      <c r="D31" s="428" t="str">
        <f>Licensed_Professional_Rate_N</f>
        <v>Licensed Professional Architect Rate ($ / hour)</v>
      </c>
      <c r="E31" s="56"/>
      <c r="F31" s="56"/>
      <c r="G31" s="477">
        <f>C31*C25*(C28*(C26+C27))</f>
        <v>0</v>
      </c>
      <c r="H31" s="494"/>
      <c r="I31" s="253"/>
      <c r="J31" s="677"/>
      <c r="K31" s="112"/>
      <c r="L31" s="513">
        <f>'Expected Assumptions'!E54</f>
        <v>0</v>
      </c>
      <c r="M31" s="428" t="str">
        <f>Licensed_Professional_Rate_N</f>
        <v>Licensed Professional Architect Rate ($ / hour)</v>
      </c>
      <c r="N31" s="590"/>
      <c r="O31" s="590"/>
      <c r="P31" s="636">
        <f>L31*L25*(L28*(L26+L27))</f>
        <v>0</v>
      </c>
      <c r="Q31" s="494"/>
      <c r="R31" s="236"/>
    </row>
    <row r="32" spans="1:19" s="238" customFormat="1" ht="12.75" customHeight="1">
      <c r="A32" s="370"/>
      <c r="B32" s="112"/>
      <c r="C32" s="513">
        <f>Drafter_Rate</f>
        <v>0</v>
      </c>
      <c r="D32" s="428" t="str">
        <f>Drafter_Rate_N</f>
        <v>Architect Drafter Rate ($ / hour)</v>
      </c>
      <c r="E32" s="13"/>
      <c r="F32" s="14"/>
      <c r="G32" s="473">
        <f>C32*C25*(C29*(C26+C27))</f>
        <v>0</v>
      </c>
      <c r="H32" s="494"/>
      <c r="I32" s="253"/>
      <c r="J32" s="677"/>
      <c r="K32" s="112"/>
      <c r="L32" s="513">
        <f>'Expected Assumptions'!E56</f>
        <v>0</v>
      </c>
      <c r="M32" s="428" t="str">
        <f>Drafter_Rate_N</f>
        <v>Architect Drafter Rate ($ / hour)</v>
      </c>
      <c r="N32" s="290"/>
      <c r="O32" s="14"/>
      <c r="P32" s="473">
        <f>L32*L25*(L29*(L26+L27))</f>
        <v>0</v>
      </c>
      <c r="Q32" s="494"/>
      <c r="R32" s="237"/>
    </row>
    <row r="33" spans="1:19" s="210" customFormat="1">
      <c r="A33" s="98"/>
      <c r="B33" s="98"/>
      <c r="C33" s="12"/>
      <c r="D33" s="12"/>
      <c r="E33" s="12"/>
      <c r="F33" s="12"/>
      <c r="G33" s="119"/>
      <c r="H33" s="494"/>
      <c r="I33" s="84"/>
      <c r="J33" s="98"/>
      <c r="K33" s="98"/>
      <c r="L33" s="301"/>
      <c r="M33" s="301"/>
      <c r="N33" s="301"/>
      <c r="O33" s="301"/>
      <c r="P33" s="610"/>
      <c r="Q33" s="494"/>
      <c r="R33" s="12"/>
    </row>
    <row r="34" spans="1:19" s="210" customFormat="1" ht="13.5" customHeight="1" thickBot="1">
      <c r="A34" s="351"/>
      <c r="C34" s="12"/>
      <c r="D34" s="44" t="s">
        <v>20</v>
      </c>
      <c r="E34" s="29"/>
      <c r="G34" s="490"/>
      <c r="H34" s="474">
        <f>SUM(G31:G32)</f>
        <v>0</v>
      </c>
      <c r="I34" s="84"/>
      <c r="J34" s="725"/>
      <c r="K34" s="581"/>
      <c r="L34" s="301"/>
      <c r="M34" s="589" t="s">
        <v>20</v>
      </c>
      <c r="N34" s="29"/>
      <c r="O34" s="581"/>
      <c r="P34" s="490"/>
      <c r="Q34" s="474">
        <f>SUM(P31:P32)</f>
        <v>0</v>
      </c>
      <c r="R34" s="12"/>
    </row>
    <row r="35" spans="1:19" ht="15" customHeight="1">
      <c r="B35" s="98"/>
      <c r="C35" s="44"/>
      <c r="D35" s="82"/>
      <c r="E35" s="29"/>
      <c r="F35" s="82"/>
      <c r="G35" s="119"/>
      <c r="H35" s="494"/>
      <c r="I35" s="84"/>
      <c r="K35" s="98"/>
      <c r="L35" s="589"/>
      <c r="M35" s="581"/>
      <c r="N35" s="29"/>
      <c r="O35" s="581"/>
      <c r="P35" s="610"/>
      <c r="Q35" s="494"/>
      <c r="R35" s="12"/>
      <c r="S35" s="12"/>
    </row>
    <row r="36" spans="1:19" ht="15" customHeight="1">
      <c r="A36" s="1204" t="s">
        <v>801</v>
      </c>
      <c r="B36" s="242" t="s">
        <v>570</v>
      </c>
      <c r="C36" s="381" t="s">
        <v>670</v>
      </c>
      <c r="D36" s="315"/>
      <c r="E36" s="360"/>
      <c r="F36" s="360"/>
      <c r="G36" s="488"/>
      <c r="H36" s="494"/>
      <c r="I36" s="84"/>
      <c r="J36" s="1204" t="s">
        <v>801</v>
      </c>
      <c r="K36" s="380" t="s">
        <v>570</v>
      </c>
      <c r="L36" s="381" t="s">
        <v>670</v>
      </c>
      <c r="M36" s="453"/>
      <c r="N36" s="360"/>
      <c r="O36" s="360"/>
      <c r="P36" s="488"/>
      <c r="Q36" s="494"/>
      <c r="R36" s="16"/>
      <c r="S36" s="12"/>
    </row>
    <row r="37" spans="1:19" s="351" customFormat="1">
      <c r="A37" s="1204"/>
      <c r="B37" s="242"/>
      <c r="C37" s="260">
        <f>Avg._Number_of_Equipment_Types</f>
        <v>0</v>
      </c>
      <c r="D37" s="352" t="str">
        <f xml:space="preserve"> Avg._Number_of_Equipment_Types_N</f>
        <v>Number of Unique Product Types (Types / buildng)</v>
      </c>
      <c r="E37" s="228"/>
      <c r="F37" s="241"/>
      <c r="G37" s="119"/>
      <c r="H37" s="494"/>
      <c r="I37" s="312"/>
      <c r="J37" s="1204"/>
      <c r="K37" s="380"/>
      <c r="L37" s="711">
        <f>'Expected Assumptions'!E11</f>
        <v>0</v>
      </c>
      <c r="M37" s="603" t="str">
        <f xml:space="preserve"> Avg._Number_of_Equipment_Types_N</f>
        <v>Number of Unique Product Types (Types / buildng)</v>
      </c>
      <c r="N37" s="228"/>
      <c r="O37" s="241"/>
      <c r="P37" s="610"/>
      <c r="Q37" s="494"/>
      <c r="R37" s="302"/>
      <c r="S37" s="301"/>
    </row>
    <row r="38" spans="1:19" s="351" customFormat="1">
      <c r="B38" s="242"/>
      <c r="C38" s="644">
        <f>'Current Assumptions'!B129</f>
        <v>0</v>
      </c>
      <c r="D38" s="352" t="s">
        <v>523</v>
      </c>
      <c r="E38" s="228"/>
      <c r="F38" s="241"/>
      <c r="G38" s="119"/>
      <c r="H38" s="494"/>
      <c r="I38" s="312"/>
      <c r="J38" s="725"/>
      <c r="K38" s="380"/>
      <c r="L38" s="644">
        <f>'Expected Assumptions'!E129</f>
        <v>0</v>
      </c>
      <c r="M38" s="603" t="s">
        <v>523</v>
      </c>
      <c r="N38" s="228"/>
      <c r="O38" s="241"/>
      <c r="P38" s="610"/>
      <c r="Q38" s="494"/>
      <c r="R38" s="302"/>
      <c r="S38" s="301"/>
    </row>
    <row r="39" spans="1:19" s="351" customFormat="1">
      <c r="B39" s="242"/>
      <c r="C39" s="109"/>
      <c r="D39" s="241"/>
      <c r="E39" s="228"/>
      <c r="F39" s="241"/>
      <c r="G39" s="119"/>
      <c r="H39" s="494"/>
      <c r="I39" s="312"/>
      <c r="J39" s="725"/>
      <c r="K39" s="380"/>
      <c r="L39" s="381"/>
      <c r="M39" s="241"/>
      <c r="N39" s="228"/>
      <c r="O39" s="241"/>
      <c r="P39" s="610"/>
      <c r="Q39" s="494"/>
      <c r="R39" s="302"/>
      <c r="S39" s="301"/>
    </row>
    <row r="40" spans="1:19" s="351" customFormat="1">
      <c r="B40" s="98"/>
      <c r="C40" s="651">
        <f>Specifier</f>
        <v>0</v>
      </c>
      <c r="D40" s="337" t="str">
        <f>Specifier_N</f>
        <v>Specifier</v>
      </c>
      <c r="E40" s="29"/>
      <c r="G40" s="473">
        <f>C37*C38*C40</f>
        <v>0</v>
      </c>
      <c r="H40" s="478"/>
      <c r="J40" s="725"/>
      <c r="K40" s="98"/>
      <c r="L40" s="651">
        <f>'Expected Assumptions'!E55</f>
        <v>0</v>
      </c>
      <c r="M40" s="337" t="str">
        <f>Specifier_N</f>
        <v>Specifier</v>
      </c>
      <c r="N40" s="29"/>
      <c r="O40" s="581"/>
      <c r="P40" s="473">
        <f>L37*L38*L40</f>
        <v>0</v>
      </c>
      <c r="Q40" s="478"/>
      <c r="R40" s="302"/>
      <c r="S40" s="301"/>
    </row>
    <row r="41" spans="1:19" s="351" customFormat="1" ht="15" customHeight="1">
      <c r="B41" s="98"/>
      <c r="C41" s="306"/>
      <c r="E41" s="29"/>
      <c r="G41" s="490"/>
      <c r="H41" s="478"/>
      <c r="J41" s="725"/>
      <c r="K41" s="98"/>
      <c r="L41" s="589"/>
      <c r="M41" s="581"/>
      <c r="N41" s="29"/>
      <c r="O41" s="581"/>
      <c r="P41" s="490"/>
      <c r="Q41" s="478"/>
      <c r="R41" s="302"/>
      <c r="S41" s="301"/>
    </row>
    <row r="42" spans="1:19" s="351" customFormat="1" ht="13.5" customHeight="1" thickBot="1">
      <c r="B42" s="98"/>
      <c r="C42" s="306"/>
      <c r="D42" s="306" t="s">
        <v>20</v>
      </c>
      <c r="E42" s="29"/>
      <c r="G42" s="490"/>
      <c r="H42" s="474">
        <f>G40</f>
        <v>0</v>
      </c>
      <c r="J42" s="725"/>
      <c r="K42" s="98"/>
      <c r="L42" s="589"/>
      <c r="M42" s="589" t="s">
        <v>20</v>
      </c>
      <c r="N42" s="29"/>
      <c r="O42" s="581"/>
      <c r="P42" s="490"/>
      <c r="Q42" s="474">
        <f>P40</f>
        <v>0</v>
      </c>
      <c r="R42" s="302"/>
      <c r="S42" s="301"/>
    </row>
    <row r="43" spans="1:19" s="351" customFormat="1" ht="15">
      <c r="B43" s="221"/>
      <c r="C43" s="222"/>
      <c r="D43" s="151"/>
      <c r="E43" s="231"/>
      <c r="F43" s="231"/>
      <c r="G43" s="488"/>
      <c r="H43" s="494"/>
      <c r="I43" s="312"/>
      <c r="J43" s="725"/>
      <c r="K43" s="378"/>
      <c r="L43" s="379"/>
      <c r="M43" s="151"/>
      <c r="N43" s="231"/>
      <c r="O43" s="231"/>
      <c r="P43" s="488"/>
      <c r="Q43" s="494"/>
      <c r="R43" s="302"/>
      <c r="S43" s="301"/>
    </row>
    <row r="44" spans="1:19" s="82" customFormat="1">
      <c r="A44" s="351"/>
      <c r="B44" s="221" t="s">
        <v>148</v>
      </c>
      <c r="C44" s="222" t="s">
        <v>149</v>
      </c>
      <c r="D44" s="151"/>
      <c r="E44" s="232"/>
      <c r="F44" s="151"/>
      <c r="G44" s="119"/>
      <c r="H44" s="494"/>
      <c r="J44" s="725"/>
      <c r="K44" s="378" t="s">
        <v>148</v>
      </c>
      <c r="L44" s="379" t="s">
        <v>149</v>
      </c>
      <c r="M44" s="151"/>
      <c r="N44" s="232"/>
      <c r="O44" s="151"/>
      <c r="P44" s="610"/>
      <c r="Q44" s="494"/>
      <c r="R44" s="16"/>
      <c r="S44" s="12"/>
    </row>
    <row r="45" spans="1:19" s="82" customFormat="1" ht="15" customHeight="1">
      <c r="A45" s="351"/>
      <c r="B45" s="98"/>
      <c r="C45" s="12"/>
      <c r="D45" s="12"/>
      <c r="E45" s="13"/>
      <c r="F45" s="12"/>
      <c r="G45" s="119"/>
      <c r="H45" s="494"/>
      <c r="J45" s="725"/>
      <c r="K45" s="98"/>
      <c r="L45" s="301"/>
      <c r="M45" s="301"/>
      <c r="N45" s="290"/>
      <c r="O45" s="301"/>
      <c r="P45" s="610"/>
      <c r="Q45" s="494"/>
      <c r="R45" s="12"/>
      <c r="S45" s="12"/>
    </row>
    <row r="46" spans="1:19" s="82" customFormat="1">
      <c r="A46" s="351"/>
      <c r="B46" s="205" t="s">
        <v>150</v>
      </c>
      <c r="C46" s="206" t="s">
        <v>151</v>
      </c>
      <c r="D46" s="12"/>
      <c r="E46" s="13"/>
      <c r="F46" s="12"/>
      <c r="G46" s="119"/>
      <c r="H46" s="494"/>
      <c r="J46" s="725"/>
      <c r="K46" s="378" t="s">
        <v>150</v>
      </c>
      <c r="L46" s="379" t="s">
        <v>151</v>
      </c>
      <c r="M46" s="301"/>
      <c r="N46" s="290"/>
      <c r="O46" s="301"/>
      <c r="P46" s="610"/>
      <c r="Q46" s="494"/>
      <c r="R46" s="12"/>
      <c r="S46" s="12"/>
    </row>
    <row r="47" spans="1:19" ht="15">
      <c r="B47" s="102"/>
      <c r="C47" s="12"/>
      <c r="D47" s="12"/>
      <c r="E47" s="13"/>
      <c r="F47" s="14"/>
      <c r="G47" s="119"/>
      <c r="H47" s="525"/>
      <c r="K47" s="240"/>
      <c r="L47" s="301"/>
      <c r="M47" s="301"/>
      <c r="N47" s="290"/>
      <c r="O47" s="14"/>
      <c r="P47" s="610"/>
      <c r="Q47" s="525"/>
      <c r="R47" s="12"/>
      <c r="S47" s="12"/>
    </row>
    <row r="48" spans="1:19" ht="15">
      <c r="A48" s="1204" t="s">
        <v>806</v>
      </c>
      <c r="B48" s="242" t="s">
        <v>152</v>
      </c>
      <c r="C48" s="609" t="s">
        <v>1288</v>
      </c>
      <c r="D48" s="12"/>
      <c r="E48" s="13"/>
      <c r="F48" s="14"/>
      <c r="G48" s="119"/>
      <c r="H48" s="526"/>
      <c r="I48" s="318"/>
      <c r="J48" s="1204" t="s">
        <v>806</v>
      </c>
      <c r="K48" s="380" t="s">
        <v>152</v>
      </c>
      <c r="L48" s="609" t="s">
        <v>1288</v>
      </c>
      <c r="M48" s="301"/>
      <c r="N48" s="290"/>
      <c r="O48" s="14"/>
      <c r="P48" s="610"/>
      <c r="Q48" s="526"/>
      <c r="R48" s="12"/>
      <c r="S48" s="12"/>
    </row>
    <row r="49" spans="1:19" s="351" customFormat="1">
      <c r="A49" s="1204"/>
      <c r="B49" s="361"/>
      <c r="C49" s="1061">
        <f>'Current Assumptions'!B130</f>
        <v>0</v>
      </c>
      <c r="D49" s="352" t="s">
        <v>698</v>
      </c>
      <c r="E49" s="29"/>
      <c r="G49" s="476"/>
      <c r="H49" s="478"/>
      <c r="I49" s="383"/>
      <c r="J49" s="1204"/>
      <c r="K49" s="361"/>
      <c r="L49" s="642">
        <f>'Expected Assumptions'!E130</f>
        <v>0</v>
      </c>
      <c r="M49" s="603" t="s">
        <v>698</v>
      </c>
      <c r="N49" s="29"/>
      <c r="O49" s="581"/>
      <c r="P49" s="476"/>
      <c r="Q49" s="478"/>
      <c r="R49" s="301"/>
      <c r="S49" s="301"/>
    </row>
    <row r="50" spans="1:19" s="318" customFormat="1">
      <c r="B50" s="133"/>
      <c r="C50" s="224"/>
      <c r="G50" s="505"/>
      <c r="H50" s="517"/>
      <c r="J50" s="614"/>
      <c r="K50" s="611"/>
      <c r="L50" s="609"/>
      <c r="M50" s="614"/>
      <c r="N50" s="614"/>
      <c r="O50" s="614"/>
      <c r="P50" s="505"/>
      <c r="Q50" s="517"/>
      <c r="R50" s="241"/>
    </row>
    <row r="51" spans="1:19" s="318" customFormat="1" ht="15" customHeight="1">
      <c r="B51" s="133"/>
      <c r="C51" s="513">
        <f>Licensed_Professional_Rate</f>
        <v>0</v>
      </c>
      <c r="D51" s="337" t="str">
        <f>Licensed_Professional_Rate_N</f>
        <v>Licensed Professional Architect Rate ($ / hour)</v>
      </c>
      <c r="E51" s="294"/>
      <c r="F51" s="294"/>
      <c r="G51" s="473">
        <f>C51*C49</f>
        <v>0</v>
      </c>
      <c r="H51" s="517"/>
      <c r="J51" s="614"/>
      <c r="K51" s="611"/>
      <c r="L51" s="513">
        <f>'Expected Assumptions'!E54</f>
        <v>0</v>
      </c>
      <c r="M51" s="337" t="str">
        <f>Licensed_Professional_Rate_N</f>
        <v>Licensed Professional Architect Rate ($ / hour)</v>
      </c>
      <c r="N51" s="590"/>
      <c r="O51" s="590"/>
      <c r="P51" s="473">
        <f>L51*L49</f>
        <v>0</v>
      </c>
      <c r="Q51" s="517"/>
      <c r="R51" s="241"/>
    </row>
    <row r="52" spans="1:19" s="318" customFormat="1">
      <c r="B52" s="133"/>
      <c r="C52" s="224"/>
      <c r="G52" s="505"/>
      <c r="H52" s="517"/>
      <c r="J52" s="614"/>
      <c r="K52" s="611"/>
      <c r="L52" s="609"/>
      <c r="M52" s="614"/>
      <c r="N52" s="614"/>
      <c r="O52" s="614"/>
      <c r="P52" s="505"/>
      <c r="Q52" s="517"/>
      <c r="R52" s="241"/>
    </row>
    <row r="53" spans="1:19" s="318" customFormat="1" ht="13.5" thickBot="1">
      <c r="B53" s="133"/>
      <c r="C53" s="224"/>
      <c r="D53" s="306" t="s">
        <v>20</v>
      </c>
      <c r="E53" s="29"/>
      <c r="F53" s="351"/>
      <c r="G53" s="490"/>
      <c r="H53" s="474">
        <f>G51</f>
        <v>0</v>
      </c>
      <c r="J53" s="614"/>
      <c r="K53" s="611"/>
      <c r="L53" s="609"/>
      <c r="M53" s="589" t="s">
        <v>20</v>
      </c>
      <c r="N53" s="29"/>
      <c r="O53" s="581"/>
      <c r="P53" s="490"/>
      <c r="Q53" s="474">
        <f>P51</f>
        <v>0</v>
      </c>
      <c r="R53" s="241"/>
    </row>
    <row r="54" spans="1:19" s="351" customFormat="1" ht="15">
      <c r="B54" s="221"/>
      <c r="C54" s="222"/>
      <c r="D54" s="301"/>
      <c r="E54" s="290"/>
      <c r="F54" s="14"/>
      <c r="G54" s="119"/>
      <c r="H54" s="494"/>
      <c r="J54" s="725"/>
      <c r="K54" s="378"/>
      <c r="L54" s="379"/>
      <c r="M54" s="301"/>
      <c r="N54" s="290"/>
      <c r="O54" s="14"/>
      <c r="P54" s="610"/>
      <c r="Q54" s="494"/>
      <c r="R54" s="301"/>
      <c r="S54" s="301"/>
    </row>
    <row r="55" spans="1:19" s="614" customFormat="1">
      <c r="A55" s="1204" t="s">
        <v>800</v>
      </c>
      <c r="B55" s="660" t="s">
        <v>153</v>
      </c>
      <c r="C55" s="381" t="s">
        <v>574</v>
      </c>
      <c r="D55" s="241"/>
      <c r="E55" s="939"/>
      <c r="F55" s="241"/>
      <c r="G55" s="665"/>
      <c r="H55" s="669"/>
      <c r="J55" s="1204" t="s">
        <v>800</v>
      </c>
      <c r="K55" s="660" t="s">
        <v>153</v>
      </c>
      <c r="L55" s="381" t="s">
        <v>574</v>
      </c>
      <c r="M55" s="241"/>
      <c r="N55" s="939"/>
      <c r="O55" s="241"/>
      <c r="P55" s="665"/>
      <c r="Q55" s="669"/>
      <c r="R55" s="241"/>
      <c r="S55" s="241"/>
    </row>
    <row r="56" spans="1:19" s="725" customFormat="1">
      <c r="A56" s="1204"/>
      <c r="B56" s="659"/>
      <c r="C56" s="640">
        <f>'Current Assumptions'!B131</f>
        <v>0</v>
      </c>
      <c r="D56" s="656" t="s">
        <v>666</v>
      </c>
      <c r="E56" s="714"/>
      <c r="G56" s="731"/>
      <c r="H56" s="478"/>
      <c r="J56" s="1204"/>
      <c r="K56" s="100"/>
      <c r="L56" s="640">
        <f>'Expected Assumptions'!E131</f>
        <v>0</v>
      </c>
      <c r="M56" s="656" t="s">
        <v>666</v>
      </c>
      <c r="N56" s="714"/>
      <c r="P56" s="731"/>
      <c r="Q56" s="478"/>
      <c r="R56" s="655"/>
      <c r="S56" s="655"/>
    </row>
    <row r="57" spans="1:19" s="725" customFormat="1">
      <c r="A57" s="932"/>
      <c r="B57" s="659"/>
      <c r="E57" s="714"/>
      <c r="G57" s="731"/>
      <c r="H57" s="478"/>
      <c r="J57" s="999"/>
      <c r="K57" s="100"/>
      <c r="N57" s="714"/>
      <c r="P57" s="731"/>
      <c r="Q57" s="478"/>
      <c r="R57" s="655"/>
      <c r="S57" s="655"/>
    </row>
    <row r="58" spans="1:19" s="725" customFormat="1">
      <c r="A58" s="932"/>
      <c r="B58" s="659"/>
      <c r="C58" s="513">
        <f>Licensed_Professional_Rate</f>
        <v>0</v>
      </c>
      <c r="D58" s="428" t="str">
        <f>Licensed_Professional_Rate_N</f>
        <v>Licensed Professional Architect Rate ($ / hour)</v>
      </c>
      <c r="E58" s="714"/>
      <c r="G58" s="521">
        <f>C56*C58</f>
        <v>0</v>
      </c>
      <c r="H58" s="478"/>
      <c r="J58" s="999"/>
      <c r="K58" s="100"/>
      <c r="L58" s="513">
        <f>'Expected Assumptions'!E54</f>
        <v>0</v>
      </c>
      <c r="M58" s="428" t="str">
        <f>Licensed_Professional_Rate_N</f>
        <v>Licensed Professional Architect Rate ($ / hour)</v>
      </c>
      <c r="N58" s="714"/>
      <c r="P58" s="521">
        <f>L56*L58</f>
        <v>0</v>
      </c>
      <c r="Q58" s="478"/>
      <c r="R58" s="655"/>
      <c r="S58" s="655"/>
    </row>
    <row r="59" spans="1:19" s="725" customFormat="1">
      <c r="B59" s="659"/>
      <c r="C59" s="395"/>
      <c r="D59" s="708"/>
      <c r="E59" s="587"/>
      <c r="F59" s="677"/>
      <c r="G59" s="497"/>
      <c r="H59" s="500"/>
      <c r="I59" s="677"/>
      <c r="K59" s="394"/>
      <c r="L59" s="395"/>
      <c r="M59" s="708"/>
      <c r="N59" s="587"/>
      <c r="O59" s="677"/>
      <c r="P59" s="497"/>
      <c r="Q59" s="500"/>
      <c r="R59" s="655"/>
      <c r="S59" s="655"/>
    </row>
    <row r="60" spans="1:19" s="725" customFormat="1">
      <c r="B60" s="659"/>
      <c r="D60" s="715" t="s">
        <v>20</v>
      </c>
      <c r="E60" s="714"/>
      <c r="G60" s="731"/>
      <c r="H60" s="522">
        <f>G58</f>
        <v>0</v>
      </c>
      <c r="K60" s="100"/>
      <c r="M60" s="715" t="s">
        <v>20</v>
      </c>
      <c r="N60" s="714"/>
      <c r="P60" s="731"/>
      <c r="Q60" s="522">
        <f>P58</f>
        <v>0</v>
      </c>
      <c r="R60" s="655"/>
      <c r="S60" s="655"/>
    </row>
    <row r="61" spans="1:19" s="82" customFormat="1" ht="15" customHeight="1">
      <c r="A61" s="351"/>
      <c r="B61" s="98"/>
      <c r="C61" s="655"/>
      <c r="E61" s="29"/>
      <c r="G61" s="490"/>
      <c r="H61" s="494"/>
      <c r="J61" s="725"/>
      <c r="K61" s="98"/>
      <c r="L61" s="301"/>
      <c r="M61" s="581"/>
      <c r="N61" s="29"/>
      <c r="O61" s="581"/>
      <c r="P61" s="490"/>
      <c r="Q61" s="494"/>
      <c r="R61" s="12"/>
      <c r="S61" s="12"/>
    </row>
    <row r="62" spans="1:19" s="82" customFormat="1">
      <c r="A62" s="1204" t="s">
        <v>796</v>
      </c>
      <c r="B62" s="99" t="s">
        <v>154</v>
      </c>
      <c r="C62" s="381" t="s">
        <v>1275</v>
      </c>
      <c r="D62" s="12"/>
      <c r="E62" s="13"/>
      <c r="F62" s="12"/>
      <c r="G62" s="119"/>
      <c r="H62" s="494"/>
      <c r="J62" s="1204" t="s">
        <v>796</v>
      </c>
      <c r="K62" s="298" t="s">
        <v>154</v>
      </c>
      <c r="L62" s="381" t="s">
        <v>1275</v>
      </c>
      <c r="M62" s="301"/>
      <c r="N62" s="290"/>
      <c r="O62" s="301"/>
      <c r="P62" s="610"/>
      <c r="Q62" s="494"/>
      <c r="R62" s="12"/>
      <c r="S62" s="12"/>
    </row>
    <row r="63" spans="1:19" s="210" customFormat="1">
      <c r="A63" s="1204"/>
      <c r="B63" s="239"/>
      <c r="C63" s="81">
        <f>Avg._Number_of_Design_Schematic_Drawings</f>
        <v>0</v>
      </c>
      <c r="D63" s="80" t="str">
        <f>Avg._Number_of_Design_Schematic_Drawings_N</f>
        <v>Avg. Number of Sheets in Design Schematic Drawings</v>
      </c>
      <c r="E63" s="13"/>
      <c r="F63" s="12"/>
      <c r="G63" s="119"/>
      <c r="H63" s="494"/>
      <c r="J63" s="1204"/>
      <c r="K63" s="298"/>
      <c r="L63" s="81">
        <f>'Expected Assumptions'!E27</f>
        <v>0</v>
      </c>
      <c r="M63" s="603" t="str">
        <f>Avg._Number_of_Design_Schematic_Drawings_N</f>
        <v>Avg. Number of Sheets in Design Schematic Drawings</v>
      </c>
      <c r="N63" s="290"/>
      <c r="O63" s="301"/>
      <c r="P63" s="610"/>
      <c r="Q63" s="494"/>
      <c r="R63" s="236"/>
      <c r="S63" s="236"/>
    </row>
    <row r="64" spans="1:19" s="238" customFormat="1">
      <c r="A64" s="370"/>
      <c r="B64" s="239"/>
      <c r="C64" s="445">
        <f>Avg._Number_of_Pages_in_a_Design_Schematic_Narrative</f>
        <v>0</v>
      </c>
      <c r="D64" s="280" t="str">
        <f>Avg._Number_of_Pages_in_a_Design_Schematic_N</f>
        <v>Avg. Number of Letter Sized Pages in Design Schematic Narrative</v>
      </c>
      <c r="E64" s="13"/>
      <c r="F64" s="236"/>
      <c r="G64" s="119"/>
      <c r="H64" s="494"/>
      <c r="J64" s="677"/>
      <c r="K64" s="298"/>
      <c r="L64" s="445">
        <f>'Expected Assumptions'!E28</f>
        <v>0</v>
      </c>
      <c r="M64" s="280" t="str">
        <f>Avg._Number_of_Pages_in_a_Design_Schematic_N</f>
        <v>Avg. Number of Letter Sized Pages in Design Schematic Narrative</v>
      </c>
      <c r="N64" s="290"/>
      <c r="O64" s="301"/>
      <c r="P64" s="610"/>
      <c r="Q64" s="494"/>
      <c r="R64" s="236"/>
      <c r="S64" s="236"/>
    </row>
    <row r="65" spans="1:19" s="238" customFormat="1" ht="12.75" customHeight="1">
      <c r="A65" s="370"/>
      <c r="B65" s="239"/>
      <c r="C65" s="81">
        <f>Avg._Number_of_Pages_in_a_Design_Schematic_Specification</f>
        <v>0</v>
      </c>
      <c r="D65" s="280" t="str">
        <f>Avg._Number_of_Pages_in_a_Design_Schematic_Specification_N</f>
        <v>Avg. Number of Letter Sized Pages in a Design Schematic Specification</v>
      </c>
      <c r="E65" s="13"/>
      <c r="F65" s="236"/>
      <c r="G65" s="119"/>
      <c r="H65" s="494"/>
      <c r="J65" s="677"/>
      <c r="K65" s="298"/>
      <c r="L65" s="81">
        <f>'Expected Assumptions'!E29</f>
        <v>0</v>
      </c>
      <c r="M65" s="280" t="str">
        <f>Avg._Number_of_Pages_in_a_Design_Schematic_Specification_N</f>
        <v>Avg. Number of Letter Sized Pages in a Design Schematic Specification</v>
      </c>
      <c r="N65" s="290"/>
      <c r="O65" s="301"/>
      <c r="P65" s="610"/>
      <c r="Q65" s="494"/>
      <c r="R65" s="236"/>
      <c r="S65" s="236"/>
    </row>
    <row r="66" spans="1:19" s="210" customFormat="1">
      <c r="A66" s="351"/>
      <c r="B66" s="239"/>
      <c r="C66" s="271">
        <f>Avg._Submittal_Sets_Reqd._Design</f>
        <v>0</v>
      </c>
      <c r="D66" s="412" t="str">
        <f>Avg._Submittal_Sets_Reqd._Design_N</f>
        <v>Number of Design Submittal Sets Reqd. (sets / submittal)</v>
      </c>
      <c r="E66" s="13"/>
      <c r="F66" s="236"/>
      <c r="G66" s="119"/>
      <c r="H66" s="494"/>
      <c r="J66" s="725"/>
      <c r="K66" s="298"/>
      <c r="L66" s="533">
        <f>'Expected Assumptions'!E24</f>
        <v>0</v>
      </c>
      <c r="M66" s="412" t="str">
        <f>Avg._Submittal_Sets_Reqd._Design_N</f>
        <v>Number of Design Submittal Sets Reqd. (sets / submittal)</v>
      </c>
      <c r="N66" s="290"/>
      <c r="O66" s="301"/>
      <c r="P66" s="610"/>
      <c r="Q66" s="494"/>
      <c r="R66" s="236"/>
      <c r="S66" s="236"/>
    </row>
    <row r="67" spans="1:19" s="210" customFormat="1">
      <c r="A67" s="351"/>
      <c r="B67" s="239"/>
      <c r="C67" s="510">
        <f>Avg._Per_Page_Copy_Cost</f>
        <v>0</v>
      </c>
      <c r="D67" s="12" t="str">
        <f>Avg._Per_Page_Copy_Cost_N</f>
        <v>Avg. Per Page Copy Cost ($ / page)</v>
      </c>
      <c r="E67" s="13"/>
      <c r="F67" s="236"/>
      <c r="G67" s="119"/>
      <c r="H67" s="494"/>
      <c r="J67" s="725"/>
      <c r="K67" s="298"/>
      <c r="L67" s="510">
        <f>'Expected Assumptions'!E64</f>
        <v>0</v>
      </c>
      <c r="M67" s="301" t="str">
        <f>Avg._Per_Page_Copy_Cost_N</f>
        <v>Avg. Per Page Copy Cost ($ / page)</v>
      </c>
      <c r="N67" s="290"/>
      <c r="O67" s="301"/>
      <c r="P67" s="610"/>
      <c r="Q67" s="494"/>
      <c r="R67" s="236"/>
      <c r="S67" s="236"/>
    </row>
    <row r="68" spans="1:19" s="210" customFormat="1">
      <c r="A68" s="351"/>
      <c r="B68" s="239"/>
      <c r="C68" s="510">
        <f>Avg._Per_Sheet_Copy_Cost</f>
        <v>0</v>
      </c>
      <c r="D68" s="12" t="str">
        <f>Avg._Per_Sheet_Copy_Cost_N</f>
        <v>Avg. Per Sheet Copy Cost ($ / sheet)</v>
      </c>
      <c r="E68" s="13"/>
      <c r="F68" s="236"/>
      <c r="G68" s="119"/>
      <c r="H68" s="494"/>
      <c r="J68" s="725"/>
      <c r="K68" s="298"/>
      <c r="L68" s="510">
        <f>'Expected Assumptions'!E65</f>
        <v>0</v>
      </c>
      <c r="M68" s="301" t="str">
        <f>Avg._Per_Sheet_Copy_Cost_N</f>
        <v>Avg. Per Sheet Copy Cost ($ / sheet)</v>
      </c>
      <c r="N68" s="290"/>
      <c r="O68" s="301"/>
      <c r="P68" s="610"/>
      <c r="Q68" s="494"/>
      <c r="R68" s="236"/>
      <c r="S68" s="236"/>
    </row>
    <row r="69" spans="1:19" s="82" customFormat="1">
      <c r="A69" s="351"/>
      <c r="B69" s="362"/>
      <c r="C69" s="340">
        <f>'Current Assumptions'!B137</f>
        <v>0</v>
      </c>
      <c r="D69" s="411" t="s">
        <v>672</v>
      </c>
      <c r="E69" s="13"/>
      <c r="F69" s="64"/>
      <c r="G69" s="119"/>
      <c r="H69" s="494"/>
      <c r="J69" s="725"/>
      <c r="K69" s="362"/>
      <c r="L69" s="643">
        <f>'Expected Assumptions'!E137</f>
        <v>0</v>
      </c>
      <c r="M69" s="603" t="s">
        <v>672</v>
      </c>
      <c r="N69" s="290"/>
      <c r="O69" s="64"/>
      <c r="P69" s="610"/>
      <c r="Q69" s="494"/>
      <c r="R69" s="12"/>
      <c r="S69" s="12"/>
    </row>
    <row r="70" spans="1:19">
      <c r="B70" s="98"/>
      <c r="E70" s="13"/>
      <c r="F70" s="64"/>
      <c r="G70" s="119"/>
      <c r="H70" s="494"/>
      <c r="K70" s="98"/>
      <c r="L70" s="581"/>
      <c r="M70" s="581"/>
      <c r="N70" s="290"/>
      <c r="O70" s="64"/>
      <c r="P70" s="610"/>
      <c r="Q70" s="494"/>
      <c r="R70" s="12"/>
      <c r="S70" s="12"/>
    </row>
    <row r="71" spans="1:19" s="82" customFormat="1">
      <c r="A71" s="351"/>
      <c r="B71" s="98"/>
      <c r="C71" s="513">
        <f>Drafter_Rate</f>
        <v>0</v>
      </c>
      <c r="D71" s="74" t="str">
        <f>Drafter_Rate_N</f>
        <v>Architect Drafter Rate ($ / hour)</v>
      </c>
      <c r="E71" s="66"/>
      <c r="F71" s="65"/>
      <c r="G71" s="477">
        <f>C71*C69*C66</f>
        <v>0</v>
      </c>
      <c r="H71" s="494"/>
      <c r="J71" s="725"/>
      <c r="K71" s="98"/>
      <c r="L71" s="513">
        <f>'Expected Assumptions'!E56</f>
        <v>0</v>
      </c>
      <c r="M71" s="596" t="str">
        <f>Drafter_Rate_N</f>
        <v>Architect Drafter Rate ($ / hour)</v>
      </c>
      <c r="N71" s="307"/>
      <c r="O71" s="373"/>
      <c r="P71" s="636">
        <f>L71*L69*L66</f>
        <v>0</v>
      </c>
      <c r="Q71" s="494"/>
      <c r="R71" s="12"/>
      <c r="S71" s="12"/>
    </row>
    <row r="72" spans="1:19" s="82" customFormat="1">
      <c r="A72" s="351"/>
      <c r="B72" s="98"/>
      <c r="C72" s="12"/>
      <c r="D72" s="65"/>
      <c r="E72" s="66"/>
      <c r="F72" s="65"/>
      <c r="G72" s="527"/>
      <c r="H72" s="494"/>
      <c r="J72" s="725"/>
      <c r="K72" s="98"/>
      <c r="L72" s="301"/>
      <c r="M72" s="373"/>
      <c r="N72" s="307"/>
      <c r="O72" s="373"/>
      <c r="P72" s="527"/>
      <c r="Q72" s="494"/>
      <c r="R72" s="12"/>
      <c r="S72" s="12"/>
    </row>
    <row r="73" spans="1:19">
      <c r="B73" s="98"/>
      <c r="C73" s="12"/>
      <c r="D73" s="12" t="s">
        <v>317</v>
      </c>
      <c r="E73" s="66"/>
      <c r="F73" s="65"/>
      <c r="G73" s="495">
        <f>C66*((C63*C68)+(C67*(C64+C65)))</f>
        <v>0</v>
      </c>
      <c r="H73" s="494"/>
      <c r="K73" s="98"/>
      <c r="L73" s="301"/>
      <c r="M73" s="301" t="s">
        <v>317</v>
      </c>
      <c r="N73" s="307"/>
      <c r="O73" s="373"/>
      <c r="P73" s="495">
        <f>L66*((L63*L68)+(L67*(L64+L65)))</f>
        <v>0</v>
      </c>
      <c r="Q73" s="494"/>
      <c r="R73" s="152"/>
      <c r="S73" s="12"/>
    </row>
    <row r="74" spans="1:19" ht="15" customHeight="1">
      <c r="B74" s="98"/>
      <c r="C74" s="12"/>
      <c r="D74" s="65"/>
      <c r="E74" s="66"/>
      <c r="F74" s="65"/>
      <c r="G74" s="527"/>
      <c r="H74" s="494"/>
      <c r="K74" s="98"/>
      <c r="L74" s="301"/>
      <c r="M74" s="373"/>
      <c r="N74" s="307"/>
      <c r="O74" s="373"/>
      <c r="P74" s="527"/>
      <c r="Q74" s="494"/>
      <c r="R74" s="12"/>
      <c r="S74" s="12"/>
    </row>
    <row r="75" spans="1:19" ht="13.5" thickBot="1">
      <c r="B75" s="98"/>
      <c r="C75" s="12"/>
      <c r="D75" s="44" t="s">
        <v>20</v>
      </c>
      <c r="E75" s="29"/>
      <c r="F75" s="82"/>
      <c r="G75" s="490"/>
      <c r="H75" s="474">
        <f>SUM(G71:G73)</f>
        <v>0</v>
      </c>
      <c r="K75" s="98"/>
      <c r="L75" s="301"/>
      <c r="M75" s="589" t="s">
        <v>20</v>
      </c>
      <c r="N75" s="29"/>
      <c r="O75" s="581"/>
      <c r="P75" s="490"/>
      <c r="Q75" s="474">
        <f>SUM(P71:P73)</f>
        <v>0</v>
      </c>
      <c r="R75" s="13"/>
      <c r="S75" s="16"/>
    </row>
    <row r="76" spans="1:19" ht="15" customHeight="1">
      <c r="B76" s="103"/>
      <c r="C76" s="65"/>
      <c r="D76" s="12"/>
      <c r="E76" s="13"/>
      <c r="F76" s="12"/>
      <c r="G76" s="119"/>
      <c r="H76" s="494"/>
      <c r="K76" s="103"/>
      <c r="L76" s="373"/>
      <c r="M76" s="301"/>
      <c r="N76" s="290"/>
      <c r="O76" s="301"/>
      <c r="P76" s="610"/>
      <c r="Q76" s="494"/>
      <c r="R76" s="13"/>
      <c r="S76" s="12"/>
    </row>
    <row r="77" spans="1:19">
      <c r="A77" s="1204" t="s">
        <v>797</v>
      </c>
      <c r="B77" s="242" t="s">
        <v>571</v>
      </c>
      <c r="C77" s="381" t="s">
        <v>1276</v>
      </c>
      <c r="D77" s="12"/>
      <c r="E77" s="13"/>
      <c r="F77" s="12"/>
      <c r="G77" s="119"/>
      <c r="H77" s="494"/>
      <c r="J77" s="1204" t="s">
        <v>797</v>
      </c>
      <c r="K77" s="380" t="s">
        <v>571</v>
      </c>
      <c r="L77" s="381" t="s">
        <v>1276</v>
      </c>
      <c r="M77" s="301"/>
      <c r="N77" s="290"/>
      <c r="O77" s="301"/>
      <c r="P77" s="610"/>
      <c r="Q77" s="494"/>
      <c r="R77" s="12"/>
      <c r="S77" s="12"/>
    </row>
    <row r="78" spans="1:19" s="210" customFormat="1">
      <c r="A78" s="1204"/>
      <c r="B78" s="242"/>
      <c r="C78" s="333">
        <f>'Current Assumptions'!B136</f>
        <v>0</v>
      </c>
      <c r="D78" s="411" t="s">
        <v>763</v>
      </c>
      <c r="G78" s="476"/>
      <c r="H78" s="478"/>
      <c r="J78" s="1204"/>
      <c r="K78" s="380"/>
      <c r="L78" s="634">
        <f>'Expected Assumptions'!E136</f>
        <v>0</v>
      </c>
      <c r="M78" s="603" t="s">
        <v>763</v>
      </c>
      <c r="N78" s="581"/>
      <c r="O78" s="581"/>
      <c r="P78" s="476"/>
      <c r="Q78" s="478"/>
      <c r="R78" s="236"/>
      <c r="S78" s="236"/>
    </row>
    <row r="79" spans="1:19" s="210" customFormat="1">
      <c r="A79" s="351"/>
      <c r="B79" s="242"/>
      <c r="C79" s="471">
        <f>'Current Assumptions'!B139</f>
        <v>0</v>
      </c>
      <c r="D79" s="603" t="s">
        <v>430</v>
      </c>
      <c r="G79" s="476"/>
      <c r="H79" s="478"/>
      <c r="J79" s="725"/>
      <c r="K79" s="380"/>
      <c r="L79" s="471">
        <f>'Expected Assumptions'!E139</f>
        <v>0</v>
      </c>
      <c r="M79" s="603" t="s">
        <v>430</v>
      </c>
      <c r="N79" s="581"/>
      <c r="O79" s="581"/>
      <c r="P79" s="476"/>
      <c r="Q79" s="478"/>
      <c r="R79" s="236"/>
      <c r="S79" s="236"/>
    </row>
    <row r="80" spans="1:19" s="210" customFormat="1">
      <c r="A80" s="351"/>
      <c r="B80" s="242"/>
      <c r="C80" s="423">
        <f>'Current Assumptions'!B140</f>
        <v>0</v>
      </c>
      <c r="D80" s="411" t="s">
        <v>766</v>
      </c>
      <c r="G80" s="476"/>
      <c r="H80" s="478"/>
      <c r="J80" s="725"/>
      <c r="K80" s="380"/>
      <c r="L80" s="570">
        <f>'Expected Assumptions'!E140</f>
        <v>0</v>
      </c>
      <c r="M80" s="603" t="s">
        <v>766</v>
      </c>
      <c r="N80" s="581"/>
      <c r="O80" s="581"/>
      <c r="P80" s="476"/>
      <c r="Q80" s="478"/>
      <c r="R80" s="236"/>
      <c r="S80" s="236"/>
    </row>
    <row r="81" spans="1:19" s="210" customFormat="1">
      <c r="A81" s="351"/>
      <c r="B81" s="242"/>
      <c r="C81" s="224"/>
      <c r="E81" s="29"/>
      <c r="G81" s="476"/>
      <c r="H81" s="478"/>
      <c r="J81" s="725"/>
      <c r="K81" s="380"/>
      <c r="L81" s="609"/>
      <c r="M81" s="581"/>
      <c r="N81" s="29"/>
      <c r="O81" s="581"/>
      <c r="P81" s="476"/>
      <c r="Q81" s="478"/>
      <c r="R81" s="236"/>
      <c r="S81" s="236"/>
    </row>
    <row r="82" spans="1:19" s="210" customFormat="1">
      <c r="A82" s="351"/>
      <c r="B82" s="242"/>
      <c r="C82" s="513">
        <f>Drafter_Rate</f>
        <v>0</v>
      </c>
      <c r="D82" s="74" t="str">
        <f>Drafter_Rate_N</f>
        <v>Architect Drafter Rate ($ / hour)</v>
      </c>
      <c r="E82" s="29"/>
      <c r="G82" s="495">
        <f>C82*C80*C78</f>
        <v>0</v>
      </c>
      <c r="H82" s="478"/>
      <c r="J82" s="725"/>
      <c r="K82" s="380"/>
      <c r="L82" s="513">
        <f>'Expected Assumptions'!E56</f>
        <v>0</v>
      </c>
      <c r="M82" s="596" t="str">
        <f>Drafter_Rate_N</f>
        <v>Architect Drafter Rate ($ / hour)</v>
      </c>
      <c r="N82" s="29"/>
      <c r="O82" s="581"/>
      <c r="P82" s="495">
        <f>L82*L80*L78</f>
        <v>0</v>
      </c>
      <c r="Q82" s="478"/>
      <c r="R82" s="236"/>
      <c r="S82" s="236"/>
    </row>
    <row r="83" spans="1:19" s="210" customFormat="1" ht="12.75" customHeight="1">
      <c r="A83" s="351"/>
      <c r="B83" s="242"/>
      <c r="C83" s="44"/>
      <c r="E83" s="29"/>
      <c r="G83" s="490"/>
      <c r="H83" s="478"/>
      <c r="J83" s="725"/>
      <c r="K83" s="380"/>
      <c r="L83" s="589"/>
      <c r="M83" s="581"/>
      <c r="N83" s="29"/>
      <c r="O83" s="581"/>
      <c r="P83" s="490"/>
      <c r="Q83" s="478"/>
      <c r="R83" s="236"/>
      <c r="S83" s="236"/>
    </row>
    <row r="84" spans="1:19" s="210" customFormat="1">
      <c r="A84" s="351"/>
      <c r="B84" s="242"/>
      <c r="C84" s="44"/>
      <c r="D84" s="210" t="s">
        <v>318</v>
      </c>
      <c r="E84" s="29"/>
      <c r="G84" s="495">
        <f>C78*C79</f>
        <v>0</v>
      </c>
      <c r="H84" s="478"/>
      <c r="J84" s="725"/>
      <c r="K84" s="380"/>
      <c r="L84" s="589"/>
      <c r="M84" s="581" t="s">
        <v>318</v>
      </c>
      <c r="N84" s="29"/>
      <c r="O84" s="581"/>
      <c r="P84" s="495">
        <f>L78*L79</f>
        <v>0</v>
      </c>
      <c r="Q84" s="478"/>
      <c r="R84" s="236"/>
      <c r="S84" s="236"/>
    </row>
    <row r="85" spans="1:19" s="210" customFormat="1">
      <c r="A85" s="351"/>
      <c r="B85" s="242"/>
      <c r="C85" s="44"/>
      <c r="E85" s="29"/>
      <c r="G85" s="476"/>
      <c r="H85" s="478"/>
      <c r="J85" s="725"/>
      <c r="K85" s="380"/>
      <c r="L85" s="589"/>
      <c r="M85" s="581"/>
      <c r="N85" s="29"/>
      <c r="O85" s="581"/>
      <c r="P85" s="476"/>
      <c r="Q85" s="478"/>
      <c r="R85" s="236"/>
      <c r="S85" s="236"/>
    </row>
    <row r="86" spans="1:19" s="210" customFormat="1" ht="13.5" thickBot="1">
      <c r="A86" s="351"/>
      <c r="B86" s="242"/>
      <c r="C86" s="44"/>
      <c r="D86" s="44" t="s">
        <v>20</v>
      </c>
      <c r="E86" s="29"/>
      <c r="G86" s="476"/>
      <c r="H86" s="474">
        <f>SUM(G82:G84)</f>
        <v>0</v>
      </c>
      <c r="J86" s="725"/>
      <c r="K86" s="380"/>
      <c r="L86" s="589"/>
      <c r="M86" s="589" t="s">
        <v>20</v>
      </c>
      <c r="N86" s="29"/>
      <c r="O86" s="581"/>
      <c r="P86" s="476"/>
      <c r="Q86" s="474">
        <f>SUM(P82:P84)</f>
        <v>0</v>
      </c>
      <c r="R86" s="236"/>
      <c r="S86" s="236"/>
    </row>
    <row r="87" spans="1:19" s="210" customFormat="1">
      <c r="A87" s="351"/>
      <c r="B87" s="242"/>
      <c r="C87" s="109"/>
      <c r="D87" s="236"/>
      <c r="E87" s="13"/>
      <c r="F87" s="236"/>
      <c r="G87" s="119"/>
      <c r="H87" s="494"/>
      <c r="J87" s="725"/>
      <c r="K87" s="380"/>
      <c r="L87" s="381"/>
      <c r="M87" s="301"/>
      <c r="N87" s="290"/>
      <c r="O87" s="301"/>
      <c r="P87" s="610"/>
      <c r="Q87" s="494"/>
      <c r="R87" s="236"/>
      <c r="S87" s="236"/>
    </row>
    <row r="88" spans="1:19">
      <c r="A88" s="1204" t="s">
        <v>797</v>
      </c>
      <c r="B88" s="298" t="s">
        <v>572</v>
      </c>
      <c r="C88" s="658" t="s">
        <v>1277</v>
      </c>
      <c r="D88" s="12"/>
      <c r="E88" s="13"/>
      <c r="F88" s="12"/>
      <c r="G88" s="119"/>
      <c r="H88" s="494"/>
      <c r="J88" s="1204" t="s">
        <v>797</v>
      </c>
      <c r="K88" s="298" t="s">
        <v>572</v>
      </c>
      <c r="L88" s="658" t="s">
        <v>1277</v>
      </c>
      <c r="M88" s="301"/>
      <c r="N88" s="290"/>
      <c r="O88" s="301"/>
      <c r="P88" s="610"/>
      <c r="Q88" s="494"/>
      <c r="R88" s="12"/>
      <c r="S88" s="12"/>
    </row>
    <row r="89" spans="1:19" s="210" customFormat="1">
      <c r="A89" s="1204"/>
      <c r="B89" s="239"/>
      <c r="C89" s="333">
        <f>'Current Assumptions'!B136</f>
        <v>0</v>
      </c>
      <c r="D89" s="411" t="s">
        <v>763</v>
      </c>
      <c r="E89" s="13"/>
      <c r="F89" s="236"/>
      <c r="G89" s="119"/>
      <c r="H89" s="494"/>
      <c r="J89" s="1204"/>
      <c r="K89" s="298"/>
      <c r="L89" s="634">
        <f>'Expected Assumptions'!E136</f>
        <v>0</v>
      </c>
      <c r="M89" s="603" t="s">
        <v>763</v>
      </c>
      <c r="N89" s="290"/>
      <c r="O89" s="301"/>
      <c r="P89" s="610"/>
      <c r="Q89" s="494"/>
      <c r="R89" s="236"/>
      <c r="S89" s="236"/>
    </row>
    <row r="90" spans="1:19">
      <c r="B90" s="98"/>
      <c r="C90" s="260">
        <f>Avg._Time_to_Log_Transmittals</f>
        <v>0</v>
      </c>
      <c r="D90" s="311" t="str">
        <f>Avg._Time_to_Log_Transmittals_N</f>
        <v>Time to Log (hours / transmittal)</v>
      </c>
      <c r="E90" s="13"/>
      <c r="F90" s="12"/>
      <c r="G90" s="119"/>
      <c r="H90" s="494"/>
      <c r="K90" s="98"/>
      <c r="L90" s="621">
        <f>'Expected Assumptions'!E13</f>
        <v>0</v>
      </c>
      <c r="M90" s="603" t="str">
        <f>Avg._Time_to_Log_Transmittals_N</f>
        <v>Time to Log (hours / transmittal)</v>
      </c>
      <c r="N90" s="290"/>
      <c r="O90" s="301"/>
      <c r="P90" s="610"/>
      <c r="Q90" s="494"/>
      <c r="R90" s="12"/>
      <c r="S90" s="12"/>
    </row>
    <row r="91" spans="1:19" s="238" customFormat="1">
      <c r="A91" s="370"/>
      <c r="C91" s="210"/>
      <c r="D91" s="210"/>
      <c r="G91" s="41"/>
      <c r="H91" s="496"/>
      <c r="J91" s="677"/>
      <c r="K91" s="586"/>
      <c r="L91" s="581"/>
      <c r="M91" s="581"/>
      <c r="N91" s="586"/>
      <c r="O91" s="586"/>
      <c r="P91" s="41"/>
      <c r="Q91" s="496"/>
      <c r="R91" s="236"/>
      <c r="S91" s="236"/>
    </row>
    <row r="92" spans="1:19" ht="12.75" customHeight="1">
      <c r="B92" s="98"/>
      <c r="C92" s="513">
        <f>Drafter_Rate</f>
        <v>0</v>
      </c>
      <c r="D92" s="74" t="str">
        <f>Drafter_Rate_N</f>
        <v>Architect Drafter Rate ($ / hour)</v>
      </c>
      <c r="E92" s="13"/>
      <c r="F92" s="12"/>
      <c r="G92" s="495">
        <f>C92*C90*C89</f>
        <v>0</v>
      </c>
      <c r="H92" s="494"/>
      <c r="K92" s="98"/>
      <c r="L92" s="513">
        <f>'Expected Assumptions'!E56</f>
        <v>0</v>
      </c>
      <c r="M92" s="596" t="str">
        <f>Drafter_Rate_N</f>
        <v>Architect Drafter Rate ($ / hour)</v>
      </c>
      <c r="N92" s="290"/>
      <c r="O92" s="301"/>
      <c r="P92" s="495">
        <f>L92*L90*L89</f>
        <v>0</v>
      </c>
      <c r="Q92" s="494"/>
      <c r="R92" s="12"/>
      <c r="S92" s="12"/>
    </row>
    <row r="93" spans="1:19" ht="15" customHeight="1">
      <c r="B93" s="102"/>
      <c r="C93" s="12"/>
      <c r="D93" s="12"/>
      <c r="E93" s="13"/>
      <c r="F93" s="12"/>
      <c r="G93" s="119"/>
      <c r="H93" s="494"/>
      <c r="K93" s="240"/>
      <c r="L93" s="301"/>
      <c r="M93" s="301"/>
      <c r="N93" s="290"/>
      <c r="O93" s="301"/>
      <c r="P93" s="610"/>
      <c r="Q93" s="494"/>
      <c r="R93" s="12"/>
      <c r="S93" s="12"/>
    </row>
    <row r="94" spans="1:19" ht="13.5" thickBot="1">
      <c r="B94" s="98"/>
      <c r="C94" s="12"/>
      <c r="D94" s="44" t="s">
        <v>20</v>
      </c>
      <c r="E94" s="29"/>
      <c r="F94" s="82"/>
      <c r="G94" s="490"/>
      <c r="H94" s="474">
        <f>SUM(G92)</f>
        <v>0</v>
      </c>
      <c r="K94" s="98"/>
      <c r="L94" s="301"/>
      <c r="M94" s="589" t="s">
        <v>20</v>
      </c>
      <c r="N94" s="29"/>
      <c r="O94" s="581"/>
      <c r="P94" s="490"/>
      <c r="Q94" s="474">
        <f>SUM(P92)</f>
        <v>0</v>
      </c>
      <c r="R94" s="12"/>
      <c r="S94" s="12"/>
    </row>
    <row r="95" spans="1:19" ht="15" customHeight="1">
      <c r="B95" s="98"/>
      <c r="C95" s="12"/>
      <c r="D95" s="12"/>
      <c r="E95" s="15"/>
      <c r="F95" s="12"/>
      <c r="G95" s="119"/>
      <c r="H95" s="494"/>
      <c r="K95" s="98"/>
      <c r="L95" s="301"/>
      <c r="M95" s="301"/>
      <c r="N95" s="15"/>
      <c r="O95" s="301"/>
      <c r="P95" s="610"/>
      <c r="Q95" s="494"/>
      <c r="R95" s="12"/>
      <c r="S95" s="12"/>
    </row>
    <row r="96" spans="1:19">
      <c r="B96" s="106" t="s">
        <v>155</v>
      </c>
      <c r="C96" s="222" t="s">
        <v>568</v>
      </c>
      <c r="D96" s="12"/>
      <c r="E96" s="13"/>
      <c r="F96" s="64"/>
      <c r="G96" s="119"/>
      <c r="H96" s="494"/>
      <c r="K96" s="378" t="s">
        <v>155</v>
      </c>
      <c r="L96" s="379" t="s">
        <v>568</v>
      </c>
      <c r="M96" s="301"/>
      <c r="N96" s="290"/>
      <c r="O96" s="64"/>
      <c r="P96" s="610"/>
      <c r="Q96" s="494"/>
      <c r="R96" s="12"/>
      <c r="S96" s="12"/>
    </row>
    <row r="97" spans="1:19">
      <c r="B97" s="98"/>
      <c r="C97" s="12"/>
      <c r="D97" s="12"/>
      <c r="E97" s="13"/>
      <c r="F97" s="12"/>
      <c r="G97" s="119"/>
      <c r="H97" s="494"/>
      <c r="K97" s="98"/>
      <c r="L97" s="301"/>
      <c r="M97" s="301"/>
      <c r="N97" s="290"/>
      <c r="O97" s="301"/>
      <c r="P97" s="610"/>
      <c r="Q97" s="494"/>
      <c r="R97" s="12"/>
      <c r="S97" s="12"/>
    </row>
    <row r="98" spans="1:19">
      <c r="A98" s="1204" t="s">
        <v>797</v>
      </c>
      <c r="B98" s="108" t="s">
        <v>156</v>
      </c>
      <c r="C98" s="381" t="s">
        <v>857</v>
      </c>
      <c r="D98" s="12"/>
      <c r="E98" s="13"/>
      <c r="F98" s="12"/>
      <c r="G98" s="119"/>
      <c r="H98" s="528"/>
      <c r="J98" s="1204" t="s">
        <v>797</v>
      </c>
      <c r="K98" s="380" t="s">
        <v>156</v>
      </c>
      <c r="L98" s="381" t="s">
        <v>857</v>
      </c>
      <c r="M98" s="301"/>
      <c r="N98" s="290"/>
      <c r="O98" s="301"/>
      <c r="P98" s="610"/>
      <c r="Q98" s="528"/>
      <c r="R98" s="12"/>
      <c r="S98" s="12"/>
    </row>
    <row r="99" spans="1:19" s="210" customFormat="1">
      <c r="A99" s="1204"/>
      <c r="B99" s="242"/>
      <c r="C99" s="333">
        <f>'Current Assumptions'!B136</f>
        <v>0</v>
      </c>
      <c r="D99" s="411" t="s">
        <v>763</v>
      </c>
      <c r="E99" s="29"/>
      <c r="G99" s="476"/>
      <c r="H99" s="528"/>
      <c r="J99" s="1204"/>
      <c r="K99" s="380"/>
      <c r="L99" s="634">
        <f>'Expected Assumptions'!E136</f>
        <v>0</v>
      </c>
      <c r="M99" s="603" t="s">
        <v>763</v>
      </c>
      <c r="N99" s="29"/>
      <c r="O99" s="581"/>
      <c r="P99" s="476"/>
      <c r="Q99" s="528"/>
      <c r="R99" s="236"/>
      <c r="S99" s="236"/>
    </row>
    <row r="100" spans="1:19" s="210" customFormat="1">
      <c r="A100" s="351"/>
      <c r="B100" s="242"/>
      <c r="C100" s="260">
        <f>Avg._Time_to_Log_Transmittals</f>
        <v>0</v>
      </c>
      <c r="D100" s="311" t="str">
        <f>Avg._Time_to_Log_Transmittals_N</f>
        <v>Time to Log (hours / transmittal)</v>
      </c>
      <c r="E100" s="29"/>
      <c r="G100" s="497"/>
      <c r="H100" s="528"/>
      <c r="J100" s="725"/>
      <c r="K100" s="380"/>
      <c r="L100" s="621">
        <f>'Expected Assumptions'!E13</f>
        <v>0</v>
      </c>
      <c r="M100" s="603" t="str">
        <f>Avg._Time_to_Log_Transmittals_N</f>
        <v>Time to Log (hours / transmittal)</v>
      </c>
      <c r="N100" s="29"/>
      <c r="O100" s="581"/>
      <c r="P100" s="497"/>
      <c r="Q100" s="528"/>
      <c r="R100" s="236"/>
      <c r="S100" s="236"/>
    </row>
    <row r="101" spans="1:19" s="210" customFormat="1">
      <c r="A101" s="351"/>
      <c r="B101" s="242"/>
      <c r="C101" s="156"/>
      <c r="D101" s="219"/>
      <c r="G101" s="497"/>
      <c r="H101" s="528"/>
      <c r="J101" s="725"/>
      <c r="K101" s="380"/>
      <c r="L101" s="156"/>
      <c r="M101" s="603"/>
      <c r="N101" s="581"/>
      <c r="O101" s="581"/>
      <c r="P101" s="497"/>
      <c r="Q101" s="528"/>
      <c r="R101" s="236"/>
      <c r="S101" s="236"/>
    </row>
    <row r="102" spans="1:19">
      <c r="B102" s="98"/>
      <c r="C102" s="513">
        <f>Owners_Rep._Administrative_Rate</f>
        <v>0</v>
      </c>
      <c r="D102" s="410" t="str">
        <f>Owners_Rep._Administrative_Rate_N</f>
        <v>Owners Rep. Administrative Rate ($ / hour)</v>
      </c>
      <c r="E102" s="210"/>
      <c r="F102" s="210"/>
      <c r="G102" s="495">
        <f>C102*C100*C99</f>
        <v>0</v>
      </c>
      <c r="H102" s="494"/>
      <c r="K102" s="98"/>
      <c r="L102" s="513">
        <f>'Expected Assumptions'!E51</f>
        <v>0</v>
      </c>
      <c r="M102" s="596" t="str">
        <f>Owners_Rep._Administrative_Rate_N</f>
        <v>Owners Rep. Administrative Rate ($ / hour)</v>
      </c>
      <c r="N102" s="581"/>
      <c r="O102" s="581"/>
      <c r="P102" s="495">
        <f>L102*L100*L99</f>
        <v>0</v>
      </c>
      <c r="Q102" s="494"/>
      <c r="R102" s="65"/>
      <c r="S102" s="12"/>
    </row>
    <row r="103" spans="1:19" ht="15" customHeight="1">
      <c r="B103" s="103"/>
      <c r="C103" s="65"/>
      <c r="D103" s="12"/>
      <c r="E103" s="13"/>
      <c r="F103" s="12"/>
      <c r="G103" s="119"/>
      <c r="H103" s="494"/>
      <c r="K103" s="103"/>
      <c r="L103" s="373"/>
      <c r="M103" s="301"/>
      <c r="N103" s="290"/>
      <c r="O103" s="301"/>
      <c r="P103" s="610"/>
      <c r="Q103" s="494"/>
      <c r="R103" s="152"/>
      <c r="S103" s="12"/>
    </row>
    <row r="104" spans="1:19" ht="13.5" thickBot="1">
      <c r="B104" s="221"/>
      <c r="C104" s="222"/>
      <c r="D104" s="44" t="s">
        <v>20</v>
      </c>
      <c r="E104" s="29"/>
      <c r="F104" s="82"/>
      <c r="G104" s="490"/>
      <c r="H104" s="474">
        <f>SUM(G102)</f>
        <v>0</v>
      </c>
      <c r="K104" s="378"/>
      <c r="L104" s="379"/>
      <c r="M104" s="589" t="s">
        <v>20</v>
      </c>
      <c r="N104" s="29"/>
      <c r="O104" s="581"/>
      <c r="P104" s="490"/>
      <c r="Q104" s="474">
        <f>SUM(P102)</f>
        <v>0</v>
      </c>
      <c r="R104" s="65"/>
      <c r="S104" s="12"/>
    </row>
    <row r="105" spans="1:19" ht="15">
      <c r="B105" s="98"/>
      <c r="C105" s="12"/>
      <c r="D105" s="12"/>
      <c r="E105" s="13"/>
      <c r="F105" s="14"/>
      <c r="G105" s="119"/>
      <c r="H105" s="494"/>
      <c r="K105" s="98"/>
      <c r="L105" s="301"/>
      <c r="M105" s="301"/>
      <c r="N105" s="290"/>
      <c r="O105" s="14"/>
      <c r="P105" s="610"/>
      <c r="Q105" s="494"/>
      <c r="R105" s="13"/>
      <c r="S105" s="16"/>
    </row>
    <row r="106" spans="1:19" ht="12.75" customHeight="1">
      <c r="A106" s="1204" t="s">
        <v>806</v>
      </c>
      <c r="B106" s="298" t="s">
        <v>701</v>
      </c>
      <c r="C106" s="381" t="s">
        <v>1289</v>
      </c>
      <c r="D106" s="79"/>
      <c r="E106" s="82"/>
      <c r="F106" s="82"/>
      <c r="G106" s="476"/>
      <c r="H106" s="478"/>
      <c r="J106" s="1204" t="s">
        <v>806</v>
      </c>
      <c r="K106" s="298" t="s">
        <v>701</v>
      </c>
      <c r="L106" s="381" t="s">
        <v>1289</v>
      </c>
      <c r="M106" s="602"/>
      <c r="N106" s="581"/>
      <c r="O106" s="581"/>
      <c r="P106" s="476"/>
      <c r="Q106" s="478"/>
      <c r="R106" s="12"/>
      <c r="S106" s="12"/>
    </row>
    <row r="107" spans="1:19" s="210" customFormat="1" ht="12.75" customHeight="1">
      <c r="A107" s="1204"/>
      <c r="B107" s="70"/>
      <c r="C107" s="403">
        <f>'Current Assumptions'!B132</f>
        <v>0</v>
      </c>
      <c r="D107" s="656" t="s">
        <v>1313</v>
      </c>
      <c r="E107" s="264"/>
      <c r="F107" s="264"/>
      <c r="G107" s="479"/>
      <c r="H107" s="479"/>
      <c r="J107" s="1204"/>
      <c r="K107" s="592"/>
      <c r="L107" s="446">
        <f>'Expected Assumptions'!E132</f>
        <v>0</v>
      </c>
      <c r="M107" s="656" t="s">
        <v>1313</v>
      </c>
      <c r="N107" s="623"/>
      <c r="O107" s="623"/>
      <c r="P107" s="479"/>
      <c r="Q107" s="479"/>
      <c r="R107" s="13"/>
      <c r="S107" s="236"/>
    </row>
    <row r="108" spans="1:19" s="210" customFormat="1" ht="12.75" customHeight="1">
      <c r="A108" s="351"/>
      <c r="B108" s="70"/>
      <c r="C108" s="91"/>
      <c r="D108" s="311"/>
      <c r="E108" s="264"/>
      <c r="F108" s="264"/>
      <c r="G108" s="479"/>
      <c r="H108" s="479"/>
      <c r="J108" s="725"/>
      <c r="K108" s="592"/>
      <c r="L108" s="91"/>
      <c r="M108" s="603"/>
      <c r="N108" s="623"/>
      <c r="O108" s="623"/>
      <c r="P108" s="479"/>
      <c r="Q108" s="479"/>
      <c r="R108" s="13"/>
      <c r="S108" s="236"/>
    </row>
    <row r="109" spans="1:19" s="210" customFormat="1" ht="12.75" customHeight="1">
      <c r="A109" s="351"/>
      <c r="B109" s="70"/>
      <c r="C109" s="513">
        <f>Owners_Rep._Rate</f>
        <v>0</v>
      </c>
      <c r="D109" s="74" t="str">
        <f>Owners_Rep._Rate_N</f>
        <v>Owners Rep. Rate ($ / hour)</v>
      </c>
      <c r="E109" s="267"/>
      <c r="F109" s="267"/>
      <c r="G109" s="504">
        <f>C107*C109</f>
        <v>0</v>
      </c>
      <c r="H109" s="518"/>
      <c r="J109" s="725"/>
      <c r="K109" s="592"/>
      <c r="L109" s="513">
        <f>'Expected Assumptions'!E50</f>
        <v>0</v>
      </c>
      <c r="M109" s="596" t="str">
        <f>Owners_Rep._Rate_N</f>
        <v>Owners Rep. Rate ($ / hour)</v>
      </c>
      <c r="N109" s="625"/>
      <c r="O109" s="625"/>
      <c r="P109" s="504">
        <f>L107*L109</f>
        <v>0</v>
      </c>
      <c r="Q109" s="518"/>
      <c r="R109" s="13"/>
      <c r="S109" s="236"/>
    </row>
    <row r="110" spans="1:19" s="210" customFormat="1" ht="15" customHeight="1">
      <c r="A110" s="351"/>
      <c r="B110" s="70"/>
      <c r="G110" s="519"/>
      <c r="H110" s="478"/>
      <c r="J110" s="725"/>
      <c r="K110" s="592"/>
      <c r="L110" s="581"/>
      <c r="M110" s="581"/>
      <c r="N110" s="581"/>
      <c r="O110" s="581"/>
      <c r="P110" s="519"/>
      <c r="Q110" s="478"/>
      <c r="R110" s="13"/>
      <c r="S110" s="236"/>
    </row>
    <row r="111" spans="1:19" s="210" customFormat="1" ht="15" customHeight="1" thickBot="1">
      <c r="A111" s="351"/>
      <c r="B111" s="70"/>
      <c r="D111" s="44" t="s">
        <v>20</v>
      </c>
      <c r="G111" s="520"/>
      <c r="H111" s="474">
        <f>SUM(G109:G109)</f>
        <v>0</v>
      </c>
      <c r="J111" s="725"/>
      <c r="K111" s="592"/>
      <c r="L111" s="581"/>
      <c r="M111" s="589" t="s">
        <v>20</v>
      </c>
      <c r="N111" s="581"/>
      <c r="O111" s="581"/>
      <c r="P111" s="520"/>
      <c r="Q111" s="474">
        <f>SUM(P109:P109)</f>
        <v>0</v>
      </c>
      <c r="R111" s="13"/>
      <c r="S111" s="236"/>
    </row>
    <row r="112" spans="1:19" s="82" customFormat="1" ht="13.5" customHeight="1">
      <c r="A112" s="351"/>
      <c r="B112" s="96"/>
      <c r="C112" s="12"/>
      <c r="E112" s="29"/>
      <c r="G112" s="490"/>
      <c r="H112" s="478"/>
      <c r="J112" s="725"/>
      <c r="K112" s="296"/>
      <c r="L112" s="301"/>
      <c r="M112" s="581"/>
      <c r="N112" s="29"/>
      <c r="O112" s="581"/>
      <c r="P112" s="490"/>
      <c r="Q112" s="478"/>
      <c r="R112" s="152"/>
      <c r="S112" s="12"/>
    </row>
    <row r="113" spans="1:19" s="82" customFormat="1">
      <c r="A113" s="1204" t="s">
        <v>797</v>
      </c>
      <c r="B113" s="374" t="s">
        <v>702</v>
      </c>
      <c r="C113" s="44" t="s">
        <v>146</v>
      </c>
      <c r="G113" s="476"/>
      <c r="H113" s="478"/>
      <c r="J113" s="1204" t="s">
        <v>797</v>
      </c>
      <c r="K113" s="592" t="s">
        <v>702</v>
      </c>
      <c r="L113" s="588" t="s">
        <v>146</v>
      </c>
      <c r="M113" s="1039"/>
      <c r="N113" s="1039"/>
      <c r="O113" s="1039"/>
      <c r="P113" s="41"/>
      <c r="Q113" s="478"/>
      <c r="R113" s="152"/>
      <c r="S113" s="12"/>
    </row>
    <row r="114" spans="1:19">
      <c r="A114" s="1204"/>
      <c r="B114" s="98"/>
      <c r="C114" s="348">
        <f>'Current Assumptions'!B136</f>
        <v>0</v>
      </c>
      <c r="D114" s="411" t="s">
        <v>763</v>
      </c>
      <c r="E114" s="29"/>
      <c r="F114" s="210"/>
      <c r="G114" s="476"/>
      <c r="H114" s="478"/>
      <c r="J114" s="1204"/>
      <c r="K114" s="98"/>
      <c r="L114" s="634">
        <f>'Expected Assumptions'!E136</f>
        <v>0</v>
      </c>
      <c r="M114" s="603" t="s">
        <v>763</v>
      </c>
      <c r="N114" s="29"/>
      <c r="O114" s="581"/>
      <c r="P114" s="476"/>
      <c r="Q114" s="478"/>
      <c r="R114" s="12"/>
      <c r="S114" s="12"/>
    </row>
    <row r="115" spans="1:19" s="238" customFormat="1">
      <c r="A115" s="370"/>
      <c r="B115" s="98"/>
      <c r="C115" s="471">
        <f>'Current Assumptions'!B138</f>
        <v>0</v>
      </c>
      <c r="D115" s="603" t="s">
        <v>430</v>
      </c>
      <c r="E115" s="29"/>
      <c r="F115" s="210"/>
      <c r="G115" s="476"/>
      <c r="H115" s="478"/>
      <c r="I115" s="251"/>
      <c r="J115" s="677"/>
      <c r="K115" s="98"/>
      <c r="L115" s="471">
        <f>'Expected Assumptions'!E138</f>
        <v>0</v>
      </c>
      <c r="M115" s="603" t="s">
        <v>430</v>
      </c>
      <c r="N115" s="29"/>
      <c r="O115" s="581"/>
      <c r="P115" s="476"/>
      <c r="Q115" s="478"/>
      <c r="R115" s="13"/>
      <c r="S115" s="237"/>
    </row>
    <row r="116" spans="1:19">
      <c r="B116" s="98"/>
      <c r="C116" s="681">
        <f>'Current Assumptions'!B140</f>
        <v>0</v>
      </c>
      <c r="D116" s="411" t="s">
        <v>766</v>
      </c>
      <c r="E116" s="29"/>
      <c r="F116" s="210"/>
      <c r="G116" s="476"/>
      <c r="H116" s="478"/>
      <c r="K116" s="98"/>
      <c r="L116" s="570">
        <f>'Expected Assumptions'!E140*0</f>
        <v>0</v>
      </c>
      <c r="M116" s="603" t="s">
        <v>766</v>
      </c>
      <c r="N116" s="29"/>
      <c r="O116" s="581"/>
      <c r="P116" s="476"/>
      <c r="Q116" s="478"/>
      <c r="R116" s="12"/>
      <c r="S116" s="12"/>
    </row>
    <row r="117" spans="1:19" ht="12.75" customHeight="1">
      <c r="B117" s="98"/>
      <c r="C117" s="224"/>
      <c r="D117" s="210"/>
      <c r="E117" s="29"/>
      <c r="F117" s="210"/>
      <c r="G117" s="476"/>
      <c r="H117" s="478"/>
      <c r="K117" s="98"/>
      <c r="L117" s="609"/>
      <c r="M117" s="581"/>
      <c r="N117" s="29"/>
      <c r="O117" s="581"/>
      <c r="P117" s="476"/>
      <c r="Q117" s="478"/>
      <c r="R117" s="12"/>
      <c r="S117" s="12"/>
    </row>
    <row r="118" spans="1:19" ht="15">
      <c r="B118" s="98"/>
      <c r="C118" s="513">
        <f>Owners_Rep._Administrative_Rate</f>
        <v>0</v>
      </c>
      <c r="D118" s="410" t="str">
        <f>Owners_Rep._Administrative_Rate_N</f>
        <v>Owners Rep. Administrative Rate ($ / hour)</v>
      </c>
      <c r="E118" s="56"/>
      <c r="F118" s="210"/>
      <c r="G118" s="477">
        <f>C118*C114*C116</f>
        <v>0</v>
      </c>
      <c r="H118" s="478"/>
      <c r="K118" s="98"/>
      <c r="L118" s="513">
        <f>'Expected Assumptions'!E51</f>
        <v>0</v>
      </c>
      <c r="M118" s="596" t="str">
        <f>Owners_Rep._Administrative_Rate_N</f>
        <v>Owners Rep. Administrative Rate ($ / hour)</v>
      </c>
      <c r="N118" s="590"/>
      <c r="O118" s="581"/>
      <c r="P118" s="636">
        <f>L118*L114*L116</f>
        <v>0</v>
      </c>
      <c r="Q118" s="478"/>
      <c r="R118" s="12"/>
      <c r="S118" s="12"/>
    </row>
    <row r="119" spans="1:19">
      <c r="B119" s="98"/>
      <c r="C119" s="44"/>
      <c r="D119" s="210"/>
      <c r="E119" s="29"/>
      <c r="F119" s="210"/>
      <c r="G119" s="490"/>
      <c r="H119" s="478"/>
      <c r="K119" s="98"/>
      <c r="L119" s="589"/>
      <c r="M119" s="581"/>
      <c r="N119" s="29"/>
      <c r="O119" s="581"/>
      <c r="P119" s="490"/>
      <c r="Q119" s="478"/>
      <c r="R119" s="12"/>
      <c r="S119" s="12"/>
    </row>
    <row r="120" spans="1:19">
      <c r="B120" s="98"/>
      <c r="C120" s="44"/>
      <c r="D120" s="210" t="s">
        <v>318</v>
      </c>
      <c r="E120" s="29"/>
      <c r="F120" s="210"/>
      <c r="G120" s="495">
        <f>C114*C115</f>
        <v>0</v>
      </c>
      <c r="H120" s="478"/>
      <c r="K120" s="98"/>
      <c r="L120" s="589"/>
      <c r="M120" s="581" t="s">
        <v>318</v>
      </c>
      <c r="N120" s="29"/>
      <c r="O120" s="581"/>
      <c r="P120" s="495">
        <f>L114*L115</f>
        <v>0</v>
      </c>
      <c r="Q120" s="478"/>
      <c r="R120" s="12"/>
      <c r="S120" s="12"/>
    </row>
    <row r="121" spans="1:19" s="82" customFormat="1" ht="15" customHeight="1">
      <c r="A121" s="351"/>
      <c r="B121" s="98"/>
      <c r="C121" s="44"/>
      <c r="D121" s="210"/>
      <c r="E121" s="29"/>
      <c r="F121" s="210"/>
      <c r="G121" s="476"/>
      <c r="H121" s="478"/>
      <c r="J121" s="725"/>
      <c r="K121" s="98"/>
      <c r="L121" s="589"/>
      <c r="M121" s="581"/>
      <c r="N121" s="29"/>
      <c r="O121" s="581"/>
      <c r="P121" s="476"/>
      <c r="Q121" s="478"/>
      <c r="R121" s="12"/>
      <c r="S121" s="12"/>
    </row>
    <row r="122" spans="1:19" s="82" customFormat="1" ht="13.5" thickBot="1">
      <c r="A122" s="351"/>
      <c r="B122" s="98"/>
      <c r="C122" s="44"/>
      <c r="D122" s="44" t="s">
        <v>20</v>
      </c>
      <c r="E122" s="29"/>
      <c r="F122" s="210"/>
      <c r="G122" s="476"/>
      <c r="H122" s="474">
        <f>SUM(G118:G120)</f>
        <v>0</v>
      </c>
      <c r="J122" s="725"/>
      <c r="K122" s="98"/>
      <c r="L122" s="589"/>
      <c r="M122" s="589" t="s">
        <v>20</v>
      </c>
      <c r="N122" s="29"/>
      <c r="O122" s="581"/>
      <c r="P122" s="476"/>
      <c r="Q122" s="474">
        <f>SUM(P118:P120)</f>
        <v>0</v>
      </c>
      <c r="R122" s="12"/>
      <c r="S122" s="12"/>
    </row>
    <row r="123" spans="1:19" s="351" customFormat="1">
      <c r="B123" s="98"/>
      <c r="C123" s="372"/>
      <c r="D123" s="372"/>
      <c r="E123" s="29"/>
      <c r="G123" s="476"/>
      <c r="H123" s="494"/>
      <c r="J123" s="725"/>
      <c r="K123" s="98"/>
      <c r="L123" s="589"/>
      <c r="M123" s="589"/>
      <c r="N123" s="29"/>
      <c r="O123" s="581"/>
      <c r="P123" s="476"/>
      <c r="Q123" s="494"/>
      <c r="R123" s="301"/>
      <c r="S123" s="301"/>
    </row>
    <row r="124" spans="1:19" s="351" customFormat="1">
      <c r="A124" s="1204" t="s">
        <v>797</v>
      </c>
      <c r="B124" s="374" t="s">
        <v>705</v>
      </c>
      <c r="C124" s="372" t="s">
        <v>665</v>
      </c>
      <c r="E124" s="29"/>
      <c r="G124" s="119"/>
      <c r="H124" s="478"/>
      <c r="J124" s="1204" t="s">
        <v>797</v>
      </c>
      <c r="K124" s="592" t="s">
        <v>705</v>
      </c>
      <c r="L124" s="589" t="s">
        <v>665</v>
      </c>
      <c r="M124" s="581"/>
      <c r="N124" s="29"/>
      <c r="O124" s="581"/>
      <c r="P124" s="610"/>
      <c r="Q124" s="478"/>
      <c r="R124" s="301"/>
      <c r="S124" s="301"/>
    </row>
    <row r="125" spans="1:19" s="351" customFormat="1">
      <c r="A125" s="1204"/>
      <c r="B125" s="374"/>
      <c r="C125" s="402">
        <f>'Current Assumptions'!B136</f>
        <v>0</v>
      </c>
      <c r="D125" s="411" t="s">
        <v>763</v>
      </c>
      <c r="E125" s="29"/>
      <c r="G125" s="119"/>
      <c r="H125" s="478"/>
      <c r="J125" s="1204"/>
      <c r="K125" s="592"/>
      <c r="L125" s="634">
        <f>'Expected Assumptions'!E136</f>
        <v>0</v>
      </c>
      <c r="M125" s="603" t="s">
        <v>763</v>
      </c>
      <c r="N125" s="29"/>
      <c r="O125" s="581"/>
      <c r="P125" s="610"/>
      <c r="Q125" s="478"/>
      <c r="R125" s="301"/>
      <c r="S125" s="301"/>
    </row>
    <row r="126" spans="1:19" s="351" customFormat="1">
      <c r="B126" s="100"/>
      <c r="C126" s="260">
        <f>Avg._Time_to_Log_Transmittals</f>
        <v>0</v>
      </c>
      <c r="D126" s="390" t="str">
        <f>Avg._Time_to_Log_Transmittals_N</f>
        <v>Time to Log (hours / transmittal)</v>
      </c>
      <c r="E126" s="29"/>
      <c r="F126" s="301"/>
      <c r="G126" s="490"/>
      <c r="H126" s="494"/>
      <c r="J126" s="725"/>
      <c r="K126" s="100"/>
      <c r="L126" s="621">
        <f>'Expected Assumptions'!E13</f>
        <v>0</v>
      </c>
      <c r="M126" s="412" t="str">
        <f>Avg._Time_to_Log_Transmittals_N</f>
        <v>Time to Log (hours / transmittal)</v>
      </c>
      <c r="N126" s="29"/>
      <c r="O126" s="301"/>
      <c r="P126" s="490"/>
      <c r="Q126" s="494"/>
      <c r="R126" s="301"/>
      <c r="S126" s="301"/>
    </row>
    <row r="127" spans="1:19" s="351" customFormat="1" ht="12.75" customHeight="1">
      <c r="B127" s="100"/>
      <c r="C127" s="341"/>
      <c r="D127" s="261"/>
      <c r="E127" s="29"/>
      <c r="F127" s="301"/>
      <c r="G127" s="490"/>
      <c r="H127" s="494"/>
      <c r="J127" s="725"/>
      <c r="K127" s="100"/>
      <c r="L127" s="341"/>
      <c r="M127" s="261"/>
      <c r="N127" s="29"/>
      <c r="O127" s="301"/>
      <c r="P127" s="490"/>
      <c r="Q127" s="494"/>
      <c r="R127" s="301"/>
      <c r="S127" s="301"/>
    </row>
    <row r="128" spans="1:19" s="351" customFormat="1">
      <c r="B128" s="100"/>
      <c r="C128" s="513">
        <f>Owners_Rep._Administrative_Rate</f>
        <v>0</v>
      </c>
      <c r="D128" s="410" t="str">
        <f>Owners_Rep._Administrative_Rate_N</f>
        <v>Owners Rep. Administrative Rate ($ / hour)</v>
      </c>
      <c r="E128" s="307"/>
      <c r="G128" s="521">
        <f>C125*C126*C128</f>
        <v>0</v>
      </c>
      <c r="H128" s="494"/>
      <c r="J128" s="725"/>
      <c r="K128" s="100"/>
      <c r="L128" s="513">
        <f>'Expected Assumptions'!E51</f>
        <v>0</v>
      </c>
      <c r="M128" s="596" t="str">
        <f>Owners_Rep._Administrative_Rate_N</f>
        <v>Owners Rep. Administrative Rate ($ / hour)</v>
      </c>
      <c r="N128" s="307"/>
      <c r="O128" s="581"/>
      <c r="P128" s="521">
        <f>L125*L126*L128</f>
        <v>0</v>
      </c>
      <c r="Q128" s="494"/>
      <c r="R128" s="301"/>
      <c r="S128" s="301"/>
    </row>
    <row r="129" spans="1:20" s="351" customFormat="1">
      <c r="B129" s="100"/>
      <c r="C129" s="373"/>
      <c r="D129" s="373"/>
      <c r="E129" s="290"/>
      <c r="F129" s="301"/>
      <c r="G129" s="476"/>
      <c r="H129" s="494"/>
      <c r="J129" s="725"/>
      <c r="K129" s="100"/>
      <c r="L129" s="373"/>
      <c r="M129" s="373"/>
      <c r="N129" s="290"/>
      <c r="O129" s="301"/>
      <c r="P129" s="476"/>
      <c r="Q129" s="494"/>
      <c r="R129" s="152"/>
      <c r="S129" s="301"/>
    </row>
    <row r="130" spans="1:20" s="351" customFormat="1">
      <c r="B130" s="100"/>
      <c r="C130" s="301"/>
      <c r="D130" s="372" t="s">
        <v>20</v>
      </c>
      <c r="E130" s="29"/>
      <c r="G130" s="476"/>
      <c r="H130" s="522">
        <f>G128</f>
        <v>0</v>
      </c>
      <c r="J130" s="725"/>
      <c r="K130" s="100"/>
      <c r="L130" s="301"/>
      <c r="M130" s="589" t="s">
        <v>20</v>
      </c>
      <c r="N130" s="29"/>
      <c r="O130" s="581"/>
      <c r="P130" s="476"/>
      <c r="Q130" s="522">
        <f>P128</f>
        <v>0</v>
      </c>
      <c r="R130" s="301"/>
      <c r="S130" s="301"/>
    </row>
    <row r="131" spans="1:20" ht="15" customHeight="1">
      <c r="B131" s="98"/>
      <c r="C131" s="236"/>
      <c r="D131" s="236"/>
      <c r="E131" s="236"/>
      <c r="F131" s="236"/>
      <c r="G131" s="119"/>
      <c r="H131" s="494"/>
      <c r="K131" s="98"/>
      <c r="L131" s="301"/>
      <c r="M131" s="301"/>
      <c r="N131" s="301"/>
      <c r="O131" s="301"/>
      <c r="P131" s="610"/>
      <c r="Q131" s="494"/>
      <c r="R131" s="152"/>
      <c r="S131" s="12"/>
    </row>
    <row r="132" spans="1:20">
      <c r="B132" s="375" t="s">
        <v>706</v>
      </c>
      <c r="C132" s="93" t="s">
        <v>158</v>
      </c>
      <c r="D132" s="82"/>
      <c r="E132" s="82"/>
      <c r="F132" s="82"/>
      <c r="G132" s="476"/>
      <c r="H132" s="478"/>
      <c r="K132" s="600" t="s">
        <v>706</v>
      </c>
      <c r="L132" s="606" t="s">
        <v>158</v>
      </c>
      <c r="M132" s="581"/>
      <c r="N132" s="581"/>
      <c r="O132" s="581"/>
      <c r="P132" s="476"/>
      <c r="Q132" s="478"/>
      <c r="R132" s="13"/>
      <c r="S132" s="16"/>
    </row>
    <row r="133" spans="1:20">
      <c r="B133" s="96"/>
      <c r="C133" s="82"/>
      <c r="D133" s="82"/>
      <c r="E133" s="82"/>
      <c r="F133" s="82"/>
      <c r="G133" s="476"/>
      <c r="H133" s="478"/>
      <c r="K133" s="296"/>
      <c r="L133" s="581"/>
      <c r="M133" s="581"/>
      <c r="N133" s="581"/>
      <c r="O133" s="581"/>
      <c r="P133" s="476"/>
      <c r="Q133" s="478"/>
      <c r="R133" s="13"/>
      <c r="S133" s="12"/>
    </row>
    <row r="134" spans="1:20">
      <c r="A134" s="1204" t="s">
        <v>797</v>
      </c>
      <c r="B134" s="374" t="s">
        <v>573</v>
      </c>
      <c r="C134" s="372" t="s">
        <v>639</v>
      </c>
      <c r="D134" s="82"/>
      <c r="E134" s="82"/>
      <c r="F134" s="82"/>
      <c r="G134" s="476"/>
      <c r="H134" s="478"/>
      <c r="J134" s="1204" t="s">
        <v>797</v>
      </c>
      <c r="K134" s="592" t="s">
        <v>573</v>
      </c>
      <c r="L134" s="589" t="s">
        <v>639</v>
      </c>
      <c r="M134" s="581"/>
      <c r="N134" s="581"/>
      <c r="O134" s="581"/>
      <c r="P134" s="476"/>
      <c r="Q134" s="478"/>
      <c r="R134" s="12"/>
      <c r="S134" s="12"/>
    </row>
    <row r="135" spans="1:20">
      <c r="A135" s="1204"/>
      <c r="B135" s="96"/>
      <c r="C135" s="333">
        <f>'Current Assumptions'!B136</f>
        <v>0</v>
      </c>
      <c r="D135" s="411" t="s">
        <v>763</v>
      </c>
      <c r="E135" s="29"/>
      <c r="F135" s="210"/>
      <c r="G135" s="119"/>
      <c r="H135" s="478"/>
      <c r="J135" s="1204"/>
      <c r="K135" s="296"/>
      <c r="L135" s="634">
        <f>'Expected Assumptions'!E136</f>
        <v>0</v>
      </c>
      <c r="M135" s="603" t="s">
        <v>763</v>
      </c>
      <c r="N135" s="29"/>
      <c r="O135" s="581"/>
      <c r="P135" s="610"/>
      <c r="Q135" s="478"/>
      <c r="R135" s="12"/>
      <c r="S135" s="12"/>
    </row>
    <row r="136" spans="1:20" s="238" customFormat="1" ht="12.75" customHeight="1">
      <c r="A136" s="370"/>
      <c r="C136" s="260">
        <f>Avg._Time_to_Log_Transmittals</f>
        <v>0</v>
      </c>
      <c r="D136" s="311" t="str">
        <f>Avg._Time_to_Log_Transmittals_N</f>
        <v>Time to Log (hours / transmittal)</v>
      </c>
      <c r="E136" s="29"/>
      <c r="F136" s="236"/>
      <c r="G136" s="490"/>
      <c r="H136" s="494"/>
      <c r="J136" s="677"/>
      <c r="K136" s="586"/>
      <c r="L136" s="621">
        <f>'Expected Assumptions'!E13</f>
        <v>0</v>
      </c>
      <c r="M136" s="603" t="str">
        <f>Avg._Time_to_Log_Transmittals_N</f>
        <v>Time to Log (hours / transmittal)</v>
      </c>
      <c r="N136" s="29"/>
      <c r="O136" s="301"/>
      <c r="P136" s="490"/>
      <c r="Q136" s="494"/>
      <c r="R136" s="236"/>
      <c r="S136" s="236"/>
    </row>
    <row r="137" spans="1:20">
      <c r="B137" s="37"/>
      <c r="C137" s="341"/>
      <c r="D137" s="343"/>
      <c r="E137" s="29"/>
      <c r="F137" s="236"/>
      <c r="G137" s="490"/>
      <c r="H137" s="494"/>
      <c r="K137" s="37"/>
      <c r="L137" s="341"/>
      <c r="M137" s="343"/>
      <c r="N137" s="29"/>
      <c r="O137" s="301"/>
      <c r="P137" s="490"/>
      <c r="Q137" s="494"/>
      <c r="R137" s="12"/>
      <c r="S137" s="12"/>
      <c r="T137" s="12"/>
    </row>
    <row r="138" spans="1:20" ht="15" customHeight="1">
      <c r="C138" s="513">
        <f>Drafter_Rate</f>
        <v>0</v>
      </c>
      <c r="D138" s="74" t="str">
        <f>Drafter_Rate_N</f>
        <v>Architect Drafter Rate ($ / hour)</v>
      </c>
      <c r="E138" s="66"/>
      <c r="F138" s="65"/>
      <c r="G138" s="495">
        <f>C138*C136*C135</f>
        <v>0</v>
      </c>
      <c r="H138" s="494"/>
      <c r="K138" s="581"/>
      <c r="L138" s="513">
        <f>'Expected Assumptions'!E56</f>
        <v>0</v>
      </c>
      <c r="M138" s="596" t="str">
        <f>Drafter_Rate_N</f>
        <v>Architect Drafter Rate ($ / hour)</v>
      </c>
      <c r="N138" s="307"/>
      <c r="O138" s="373"/>
      <c r="P138" s="495">
        <f>L138*L136*L135</f>
        <v>0</v>
      </c>
      <c r="Q138" s="494"/>
      <c r="R138" s="66"/>
      <c r="S138" s="152"/>
      <c r="T138" s="12"/>
    </row>
    <row r="139" spans="1:20">
      <c r="C139" s="65"/>
      <c r="D139" s="236"/>
      <c r="E139" s="13"/>
      <c r="F139" s="236"/>
      <c r="G139" s="476"/>
      <c r="H139" s="494"/>
      <c r="K139" s="581"/>
      <c r="L139" s="373"/>
      <c r="M139" s="301"/>
      <c r="N139" s="290"/>
      <c r="O139" s="301"/>
      <c r="P139" s="476"/>
      <c r="Q139" s="494"/>
      <c r="R139" s="13"/>
      <c r="S139" s="12"/>
      <c r="T139" s="12"/>
    </row>
    <row r="140" spans="1:20" ht="15" customHeight="1" thickBot="1">
      <c r="C140" s="236"/>
      <c r="D140" s="44" t="s">
        <v>20</v>
      </c>
      <c r="E140" s="29"/>
      <c r="F140" s="210"/>
      <c r="G140" s="476"/>
      <c r="H140" s="474">
        <f>SUM(G138)</f>
        <v>0</v>
      </c>
      <c r="K140" s="581"/>
      <c r="L140" s="301"/>
      <c r="M140" s="589" t="s">
        <v>20</v>
      </c>
      <c r="N140" s="29"/>
      <c r="O140" s="581"/>
      <c r="P140" s="476"/>
      <c r="Q140" s="474">
        <f>SUM(P138)</f>
        <v>0</v>
      </c>
      <c r="R140" s="12"/>
      <c r="S140" s="13"/>
      <c r="T140" s="16"/>
    </row>
    <row r="141" spans="1:20" s="351" customFormat="1" ht="15" customHeight="1">
      <c r="C141" s="301"/>
      <c r="D141" s="372"/>
      <c r="E141" s="29"/>
      <c r="G141" s="476"/>
      <c r="H141" s="494"/>
      <c r="J141" s="725"/>
      <c r="K141" s="581"/>
      <c r="L141" s="301"/>
      <c r="M141" s="589"/>
      <c r="N141" s="29"/>
      <c r="O141" s="581"/>
      <c r="P141" s="476"/>
      <c r="Q141" s="494"/>
      <c r="R141" s="301"/>
      <c r="S141" s="290"/>
      <c r="T141" s="302"/>
    </row>
    <row r="142" spans="1:20" s="351" customFormat="1">
      <c r="A142" s="1204" t="s">
        <v>800</v>
      </c>
      <c r="B142" s="374" t="s">
        <v>157</v>
      </c>
      <c r="C142" s="609" t="s">
        <v>411</v>
      </c>
      <c r="D142" s="372"/>
      <c r="E142" s="29"/>
      <c r="G142" s="476"/>
      <c r="H142" s="524"/>
      <c r="J142" s="1204" t="s">
        <v>800</v>
      </c>
      <c r="K142" s="592" t="s">
        <v>157</v>
      </c>
      <c r="L142" s="609" t="s">
        <v>411</v>
      </c>
      <c r="M142" s="589"/>
      <c r="N142" s="29"/>
      <c r="O142" s="581"/>
      <c r="P142" s="476"/>
      <c r="Q142" s="524"/>
      <c r="R142" s="301"/>
      <c r="S142" s="301"/>
    </row>
    <row r="143" spans="1:20" s="351" customFormat="1" ht="12.75" customHeight="1">
      <c r="A143" s="1204"/>
      <c r="B143" s="100"/>
      <c r="C143" s="640">
        <f>'Current Assumptions'!B131</f>
        <v>0</v>
      </c>
      <c r="D143" s="352" t="s">
        <v>666</v>
      </c>
      <c r="E143" s="29"/>
      <c r="G143" s="476"/>
      <c r="H143" s="478"/>
      <c r="J143" s="1204"/>
      <c r="K143" s="100"/>
      <c r="L143" s="640">
        <f>'Expected Assumptions'!E131</f>
        <v>0</v>
      </c>
      <c r="M143" s="603" t="s">
        <v>666</v>
      </c>
      <c r="N143" s="29"/>
      <c r="O143" s="581"/>
      <c r="P143" s="476"/>
      <c r="Q143" s="478"/>
      <c r="R143" s="301"/>
      <c r="S143" s="302"/>
    </row>
    <row r="144" spans="1:20" s="351" customFormat="1">
      <c r="B144" s="342"/>
      <c r="C144" s="417">
        <f>'Current Assumptions'!B133</f>
        <v>0</v>
      </c>
      <c r="D144" s="656" t="s">
        <v>1413</v>
      </c>
      <c r="E144" s="29"/>
      <c r="G144" s="476"/>
      <c r="H144" s="478"/>
      <c r="J144" s="725"/>
      <c r="K144" s="342"/>
      <c r="L144" s="645">
        <f>'Expected Assumptions'!E133</f>
        <v>0</v>
      </c>
      <c r="M144" s="656" t="s">
        <v>1413</v>
      </c>
      <c r="N144" s="29"/>
      <c r="O144" s="581"/>
      <c r="P144" s="476"/>
      <c r="Q144" s="478"/>
      <c r="R144" s="301"/>
      <c r="S144" s="301"/>
    </row>
    <row r="145" spans="1:19" s="370" customFormat="1">
      <c r="B145" s="298"/>
      <c r="C145" s="397"/>
      <c r="D145" s="314"/>
      <c r="E145" s="42"/>
      <c r="G145" s="41"/>
      <c r="H145" s="500"/>
      <c r="J145" s="677"/>
      <c r="K145" s="298"/>
      <c r="L145" s="397"/>
      <c r="M145" s="314"/>
      <c r="N145" s="587"/>
      <c r="O145" s="586"/>
      <c r="P145" s="41"/>
      <c r="Q145" s="500"/>
      <c r="R145" s="301"/>
      <c r="S145" s="301"/>
    </row>
    <row r="146" spans="1:19" s="351" customFormat="1">
      <c r="B146" s="100"/>
      <c r="C146" s="513">
        <f>Licensed_Professional_Rate</f>
        <v>0</v>
      </c>
      <c r="D146" s="338" t="str">
        <f>Licensed_Professional_Rate_N</f>
        <v>Licensed Professional Architect Rate ($ / hour)</v>
      </c>
      <c r="E146" s="29"/>
      <c r="G146" s="521">
        <f>C143*C144*C146</f>
        <v>0</v>
      </c>
      <c r="H146" s="478"/>
      <c r="J146" s="725"/>
      <c r="K146" s="100"/>
      <c r="L146" s="513">
        <f>'Expected Assumptions'!E54</f>
        <v>0</v>
      </c>
      <c r="M146" s="416" t="str">
        <f>Licensed_Professional_Rate_N</f>
        <v>Licensed Professional Architect Rate ($ / hour)</v>
      </c>
      <c r="N146" s="29"/>
      <c r="O146" s="581"/>
      <c r="P146" s="521">
        <f>L143*L144*L146</f>
        <v>0</v>
      </c>
      <c r="Q146" s="478"/>
      <c r="R146" s="301"/>
      <c r="S146" s="302"/>
    </row>
    <row r="147" spans="1:19" s="351" customFormat="1">
      <c r="B147" s="100"/>
      <c r="E147" s="29"/>
      <c r="G147" s="476"/>
      <c r="H147" s="522">
        <f>G146</f>
        <v>0</v>
      </c>
      <c r="J147" s="725"/>
      <c r="K147" s="100"/>
      <c r="L147" s="581"/>
      <c r="M147" s="581"/>
      <c r="N147" s="29"/>
      <c r="O147" s="581"/>
      <c r="P147" s="476"/>
      <c r="Q147" s="522">
        <f>P146</f>
        <v>0</v>
      </c>
      <c r="R147" s="301"/>
      <c r="S147" s="302"/>
    </row>
    <row r="148" spans="1:19" s="351" customFormat="1">
      <c r="B148" s="100"/>
      <c r="E148" s="29"/>
      <c r="G148" s="476"/>
      <c r="H148" s="523"/>
      <c r="J148" s="725"/>
      <c r="K148" s="100"/>
      <c r="L148" s="581"/>
      <c r="M148" s="581"/>
      <c r="N148" s="29"/>
      <c r="O148" s="581"/>
      <c r="P148" s="476"/>
      <c r="Q148" s="523"/>
      <c r="R148" s="301"/>
      <c r="S148" s="302"/>
    </row>
    <row r="149" spans="1:19" s="351" customFormat="1" ht="12.75" customHeight="1">
      <c r="A149" s="1204" t="s">
        <v>796</v>
      </c>
      <c r="B149" s="374" t="s">
        <v>159</v>
      </c>
      <c r="C149" s="609" t="s">
        <v>1278</v>
      </c>
      <c r="E149" s="29"/>
      <c r="G149" s="476"/>
      <c r="H149" s="478"/>
      <c r="J149" s="1204" t="s">
        <v>796</v>
      </c>
      <c r="K149" s="592" t="s">
        <v>159</v>
      </c>
      <c r="L149" s="609" t="s">
        <v>1278</v>
      </c>
      <c r="M149" s="581"/>
      <c r="N149" s="29"/>
      <c r="O149" s="581"/>
      <c r="P149" s="476"/>
      <c r="Q149" s="478"/>
      <c r="R149" s="301"/>
      <c r="S149" s="301"/>
    </row>
    <row r="150" spans="1:19" s="351" customFormat="1">
      <c r="A150" s="1204"/>
      <c r="B150" s="374"/>
      <c r="C150" s="81">
        <f>Avg._Number_of_Design_Schematic_Drawings</f>
        <v>0</v>
      </c>
      <c r="D150" s="352" t="str">
        <f>Avg._Number_of_Design_Schematic_Drawings_N</f>
        <v>Avg. Number of Sheets in Design Schematic Drawings</v>
      </c>
      <c r="E150" s="29"/>
      <c r="G150" s="476"/>
      <c r="H150" s="478"/>
      <c r="J150" s="1204"/>
      <c r="K150" s="592"/>
      <c r="L150" s="81">
        <f>'Expected Assumptions'!E27</f>
        <v>0</v>
      </c>
      <c r="M150" s="603" t="str">
        <f>Avg._Number_of_Design_Schematic_Drawings_N</f>
        <v>Avg. Number of Sheets in Design Schematic Drawings</v>
      </c>
      <c r="N150" s="29"/>
      <c r="O150" s="581"/>
      <c r="P150" s="476"/>
      <c r="Q150" s="478"/>
      <c r="R150" s="301"/>
      <c r="S150" s="301"/>
    </row>
    <row r="151" spans="1:19" s="351" customFormat="1">
      <c r="B151" s="374"/>
      <c r="C151" s="445">
        <f>Avg._Number_of_Pages_in_a_Design_Schematic_Narrative</f>
        <v>0</v>
      </c>
      <c r="D151" s="280" t="str">
        <f>Avg._Number_of_Pages_in_a_Design_Schematic_N</f>
        <v>Avg. Number of Letter Sized Pages in Design Schematic Narrative</v>
      </c>
      <c r="E151" s="29"/>
      <c r="G151" s="476"/>
      <c r="H151" s="478"/>
      <c r="J151" s="725"/>
      <c r="K151" s="592"/>
      <c r="L151" s="445">
        <f>'Expected Assumptions'!E28</f>
        <v>0</v>
      </c>
      <c r="M151" s="280" t="str">
        <f>Avg._Number_of_Pages_in_a_Design_Schematic_N</f>
        <v>Avg. Number of Letter Sized Pages in Design Schematic Narrative</v>
      </c>
      <c r="N151" s="29"/>
      <c r="O151" s="581"/>
      <c r="P151" s="476"/>
      <c r="Q151" s="478"/>
      <c r="R151" s="301"/>
      <c r="S151" s="301"/>
    </row>
    <row r="152" spans="1:19" s="370" customFormat="1">
      <c r="B152" s="320"/>
      <c r="C152" s="81">
        <f>Avg._Number_of_Pages_in_a_Design_Schematic_Specification</f>
        <v>0</v>
      </c>
      <c r="D152" s="280" t="str">
        <f>Avg._Number_of_Pages_in_a_Design_Schematic_Specification_N</f>
        <v>Avg. Number of Letter Sized Pages in a Design Schematic Specification</v>
      </c>
      <c r="E152" s="42"/>
      <c r="G152" s="41"/>
      <c r="H152" s="500"/>
      <c r="J152" s="677"/>
      <c r="K152" s="320"/>
      <c r="L152" s="81">
        <f>'Expected Assumptions'!E29</f>
        <v>0</v>
      </c>
      <c r="M152" s="280" t="str">
        <f>Avg._Number_of_Pages_in_a_Design_Schematic_Specification_N</f>
        <v>Avg. Number of Letter Sized Pages in a Design Schematic Specification</v>
      </c>
      <c r="N152" s="587"/>
      <c r="O152" s="586"/>
      <c r="P152" s="41"/>
      <c r="Q152" s="500"/>
      <c r="R152" s="301"/>
      <c r="S152" s="301"/>
    </row>
    <row r="153" spans="1:19" s="404" customFormat="1">
      <c r="B153" s="298"/>
      <c r="C153" s="271">
        <f>Avg._Submittal_Sets_Reqd._Design</f>
        <v>0</v>
      </c>
      <c r="D153" s="412" t="str">
        <f>Avg._Submittal_Sets_Reqd._Design_N</f>
        <v>Number of Design Submittal Sets Reqd. (sets / submittal)</v>
      </c>
      <c r="E153" s="290"/>
      <c r="F153" s="301"/>
      <c r="G153" s="119"/>
      <c r="H153" s="494"/>
      <c r="J153" s="725"/>
      <c r="K153" s="298"/>
      <c r="L153" s="533">
        <f>'Expected Assumptions'!E24</f>
        <v>0</v>
      </c>
      <c r="M153" s="412" t="str">
        <f>Avg._Submittal_Sets_Reqd._Design_N</f>
        <v>Number of Design Submittal Sets Reqd. (sets / submittal)</v>
      </c>
      <c r="N153" s="290"/>
      <c r="O153" s="301"/>
      <c r="P153" s="610"/>
      <c r="Q153" s="494"/>
      <c r="R153" s="301"/>
      <c r="S153" s="301"/>
    </row>
    <row r="154" spans="1:19" s="351" customFormat="1">
      <c r="B154" s="374"/>
      <c r="C154" s="510">
        <f>Avg._Per_Page_Copy_Cost</f>
        <v>0</v>
      </c>
      <c r="D154" s="370" t="str">
        <f>Avg._Per_Page_Copy_Cost_N</f>
        <v>Avg. Per Page Copy Cost ($ / page)</v>
      </c>
      <c r="E154" s="29"/>
      <c r="G154" s="476"/>
      <c r="H154" s="478"/>
      <c r="J154" s="725"/>
      <c r="K154" s="592"/>
      <c r="L154" s="510">
        <f>'Expected Assumptions'!E64</f>
        <v>0</v>
      </c>
      <c r="M154" s="586" t="str">
        <f>Avg._Per_Page_Copy_Cost_N</f>
        <v>Avg. Per Page Copy Cost ($ / page)</v>
      </c>
      <c r="N154" s="29"/>
      <c r="O154" s="581"/>
      <c r="P154" s="476"/>
      <c r="Q154" s="478"/>
      <c r="R154" s="301"/>
      <c r="S154" s="301"/>
    </row>
    <row r="155" spans="1:19" s="351" customFormat="1">
      <c r="B155" s="374"/>
      <c r="C155" s="510">
        <f>Avg._Per_Sheet_Copy_Cost</f>
        <v>0</v>
      </c>
      <c r="D155" s="370" t="str">
        <f>Avg._Per_Sheet_Copy_Cost_N</f>
        <v>Avg. Per Sheet Copy Cost ($ / sheet)</v>
      </c>
      <c r="E155" s="29"/>
      <c r="G155" s="476"/>
      <c r="H155" s="478"/>
      <c r="J155" s="725"/>
      <c r="K155" s="592"/>
      <c r="L155" s="510">
        <f>'Expected Assumptions'!E65</f>
        <v>0</v>
      </c>
      <c r="M155" s="586" t="str">
        <f>Avg._Per_Sheet_Copy_Cost_N</f>
        <v>Avg. Per Sheet Copy Cost ($ / sheet)</v>
      </c>
      <c r="N155" s="29"/>
      <c r="O155" s="581"/>
      <c r="P155" s="476"/>
      <c r="Q155" s="478"/>
      <c r="R155" s="301"/>
      <c r="S155" s="301"/>
    </row>
    <row r="156" spans="1:19" s="351" customFormat="1" ht="12.75" customHeight="1">
      <c r="B156" s="342"/>
      <c r="C156" s="417">
        <f>'Current Assumptions'!B137</f>
        <v>0</v>
      </c>
      <c r="D156" s="411" t="s">
        <v>672</v>
      </c>
      <c r="E156" s="29"/>
      <c r="G156" s="476"/>
      <c r="H156" s="478"/>
      <c r="J156" s="725"/>
      <c r="K156" s="342"/>
      <c r="L156" s="643">
        <f>'Expected Assumptions'!E137</f>
        <v>0</v>
      </c>
      <c r="M156" s="603" t="s">
        <v>672</v>
      </c>
      <c r="N156" s="29"/>
      <c r="O156" s="581"/>
      <c r="P156" s="476"/>
      <c r="Q156" s="478"/>
      <c r="R156" s="301"/>
      <c r="S156" s="301"/>
    </row>
    <row r="157" spans="1:19" s="351" customFormat="1">
      <c r="B157" s="342"/>
      <c r="C157" s="417">
        <f>'Current Assumptions'!B133</f>
        <v>0</v>
      </c>
      <c r="D157" s="656" t="s">
        <v>1413</v>
      </c>
      <c r="E157" s="29"/>
      <c r="G157" s="476"/>
      <c r="H157" s="478"/>
      <c r="J157" s="725"/>
      <c r="K157" s="342"/>
      <c r="L157" s="645">
        <f>'Expected Assumptions'!E133</f>
        <v>0</v>
      </c>
      <c r="M157" s="656" t="s">
        <v>1413</v>
      </c>
      <c r="N157" s="29"/>
      <c r="O157" s="581"/>
      <c r="P157" s="476"/>
      <c r="Q157" s="478"/>
      <c r="R157" s="301"/>
      <c r="S157" s="301"/>
    </row>
    <row r="158" spans="1:19" s="351" customFormat="1">
      <c r="B158" s="374"/>
      <c r="C158" s="372"/>
      <c r="E158" s="29"/>
      <c r="G158" s="476"/>
      <c r="H158" s="478"/>
      <c r="J158" s="725"/>
      <c r="K158" s="592"/>
      <c r="L158" s="589"/>
      <c r="M158" s="581"/>
      <c r="N158" s="29"/>
      <c r="O158" s="581"/>
      <c r="P158" s="476"/>
      <c r="Q158" s="478"/>
      <c r="R158" s="301"/>
      <c r="S158" s="301"/>
    </row>
    <row r="159" spans="1:19" s="351" customFormat="1">
      <c r="B159" s="374"/>
      <c r="C159" s="513">
        <f>Drafter_Rate</f>
        <v>0</v>
      </c>
      <c r="D159" s="338" t="str">
        <f>Drafter_Rate_N</f>
        <v>Architect Drafter Rate ($ / hour)</v>
      </c>
      <c r="E159" s="29"/>
      <c r="G159" s="477">
        <f>C159*C156*C153*C157</f>
        <v>0</v>
      </c>
      <c r="H159" s="478"/>
      <c r="J159" s="725"/>
      <c r="K159" s="592"/>
      <c r="L159" s="513">
        <f>'Expected Assumptions'!E56</f>
        <v>0</v>
      </c>
      <c r="M159" s="416" t="str">
        <f>Drafter_Rate_N</f>
        <v>Architect Drafter Rate ($ / hour)</v>
      </c>
      <c r="N159" s="29"/>
      <c r="O159" s="581"/>
      <c r="P159" s="636">
        <f>L159*L156*L153*L157</f>
        <v>0</v>
      </c>
      <c r="Q159" s="478"/>
      <c r="R159" s="301"/>
      <c r="S159" s="301"/>
    </row>
    <row r="160" spans="1:19" s="351" customFormat="1">
      <c r="B160" s="374"/>
      <c r="C160" s="372"/>
      <c r="E160" s="29"/>
      <c r="G160" s="490"/>
      <c r="H160" s="478"/>
      <c r="J160" s="725"/>
      <c r="K160" s="592"/>
      <c r="L160" s="589"/>
      <c r="M160" s="581"/>
      <c r="N160" s="29"/>
      <c r="O160" s="581"/>
      <c r="P160" s="490"/>
      <c r="Q160" s="478"/>
      <c r="R160" s="301"/>
      <c r="S160" s="301"/>
    </row>
    <row r="161" spans="1:19" s="351" customFormat="1" ht="15" customHeight="1">
      <c r="B161" s="374"/>
      <c r="C161" s="372"/>
      <c r="D161" s="351" t="s">
        <v>317</v>
      </c>
      <c r="E161" s="29"/>
      <c r="G161" s="495">
        <f>C157*(((C150*C155)+((C151+C152)*C154))*C153)</f>
        <v>0</v>
      </c>
      <c r="H161" s="478"/>
      <c r="J161" s="725"/>
      <c r="K161" s="592"/>
      <c r="L161" s="589"/>
      <c r="M161" s="581" t="s">
        <v>317</v>
      </c>
      <c r="N161" s="29"/>
      <c r="O161" s="581"/>
      <c r="P161" s="495">
        <f>L157*(((L150*L155)+((L151+L152)*L154))*L153)</f>
        <v>0</v>
      </c>
      <c r="Q161" s="478"/>
      <c r="R161" s="302"/>
      <c r="S161" s="301"/>
    </row>
    <row r="162" spans="1:19" s="351" customFormat="1">
      <c r="B162" s="374"/>
      <c r="C162" s="372"/>
      <c r="E162" s="29"/>
      <c r="G162" s="490"/>
      <c r="H162" s="478"/>
      <c r="J162" s="725"/>
      <c r="K162" s="592"/>
      <c r="L162" s="589"/>
      <c r="M162" s="581"/>
      <c r="N162" s="29"/>
      <c r="O162" s="581"/>
      <c r="P162" s="490"/>
      <c r="Q162" s="478"/>
      <c r="R162" s="302"/>
      <c r="S162" s="301"/>
    </row>
    <row r="163" spans="1:19" s="351" customFormat="1" ht="15" customHeight="1" thickBot="1">
      <c r="B163" s="374"/>
      <c r="C163" s="372"/>
      <c r="D163" s="372" t="s">
        <v>20</v>
      </c>
      <c r="E163" s="29"/>
      <c r="G163" s="490"/>
      <c r="H163" s="474">
        <f>SUM(G159:G161)</f>
        <v>0</v>
      </c>
      <c r="J163" s="725"/>
      <c r="K163" s="592"/>
      <c r="L163" s="589"/>
      <c r="M163" s="589" t="s">
        <v>20</v>
      </c>
      <c r="N163" s="29"/>
      <c r="O163" s="581"/>
      <c r="P163" s="490"/>
      <c r="Q163" s="474">
        <f>SUM(P159:P161)</f>
        <v>0</v>
      </c>
      <c r="R163" s="302"/>
      <c r="S163" s="301"/>
    </row>
    <row r="164" spans="1:19" s="351" customFormat="1">
      <c r="B164" s="296"/>
      <c r="E164" s="29"/>
      <c r="G164" s="476"/>
      <c r="H164" s="478"/>
      <c r="J164" s="725"/>
      <c r="K164" s="296"/>
      <c r="L164" s="581"/>
      <c r="M164" s="581"/>
      <c r="N164" s="29"/>
      <c r="O164" s="581"/>
      <c r="P164" s="476"/>
      <c r="Q164" s="478"/>
      <c r="R164" s="152"/>
      <c r="S164" s="301"/>
    </row>
    <row r="165" spans="1:19" s="351" customFormat="1" ht="15" customHeight="1">
      <c r="A165" s="1204" t="s">
        <v>797</v>
      </c>
      <c r="B165" s="374" t="s">
        <v>707</v>
      </c>
      <c r="C165" s="609" t="s">
        <v>1279</v>
      </c>
      <c r="E165" s="29"/>
      <c r="G165" s="476"/>
      <c r="H165" s="478"/>
      <c r="J165" s="1204" t="s">
        <v>797</v>
      </c>
      <c r="K165" s="592" t="s">
        <v>707</v>
      </c>
      <c r="L165" s="609" t="s">
        <v>1279</v>
      </c>
      <c r="M165" s="581"/>
      <c r="N165" s="29"/>
      <c r="O165" s="581"/>
      <c r="P165" s="476"/>
      <c r="Q165" s="478"/>
      <c r="R165" s="301"/>
      <c r="S165" s="301"/>
    </row>
    <row r="166" spans="1:19" s="351" customFormat="1">
      <c r="A166" s="1204"/>
      <c r="B166" s="223"/>
      <c r="C166" s="348">
        <f>'Current Assumptions'!B136</f>
        <v>0</v>
      </c>
      <c r="D166" s="411" t="s">
        <v>763</v>
      </c>
      <c r="G166" s="476"/>
      <c r="H166" s="478"/>
      <c r="J166" s="1204"/>
      <c r="K166" s="223"/>
      <c r="L166" s="634">
        <f>'Expected Assumptions'!E136</f>
        <v>0</v>
      </c>
      <c r="M166" s="603" t="s">
        <v>763</v>
      </c>
      <c r="N166" s="581"/>
      <c r="O166" s="581"/>
      <c r="P166" s="476"/>
      <c r="Q166" s="478"/>
      <c r="R166" s="302"/>
      <c r="S166" s="301"/>
    </row>
    <row r="167" spans="1:19" s="351" customFormat="1" ht="12.75" customHeight="1">
      <c r="B167" s="250"/>
      <c r="C167" s="471">
        <f>'Current Assumptions'!B139</f>
        <v>0</v>
      </c>
      <c r="D167" s="412" t="s">
        <v>430</v>
      </c>
      <c r="G167" s="476"/>
      <c r="H167" s="478"/>
      <c r="J167" s="725"/>
      <c r="K167" s="250"/>
      <c r="L167" s="471">
        <f>'Expected Assumptions'!E139</f>
        <v>0</v>
      </c>
      <c r="M167" s="412" t="s">
        <v>430</v>
      </c>
      <c r="N167" s="581"/>
      <c r="O167" s="581"/>
      <c r="P167" s="476"/>
      <c r="Q167" s="478"/>
      <c r="R167" s="301"/>
      <c r="S167" s="301"/>
    </row>
    <row r="168" spans="1:19" s="351" customFormat="1">
      <c r="B168" s="223"/>
      <c r="C168" s="570">
        <f>'Current Assumptions'!B140</f>
        <v>0</v>
      </c>
      <c r="D168" s="411" t="s">
        <v>766</v>
      </c>
      <c r="G168" s="476"/>
      <c r="H168" s="478"/>
      <c r="J168" s="725"/>
      <c r="K168" s="223"/>
      <c r="L168" s="570">
        <f>'Expected Assumptions'!E140</f>
        <v>0</v>
      </c>
      <c r="M168" s="603" t="s">
        <v>766</v>
      </c>
      <c r="N168" s="581"/>
      <c r="O168" s="581"/>
      <c r="P168" s="476"/>
      <c r="Q168" s="478"/>
      <c r="R168" s="301"/>
      <c r="S168" s="301"/>
    </row>
    <row r="169" spans="1:19" s="351" customFormat="1">
      <c r="B169" s="342"/>
      <c r="C169" s="417">
        <f>'Current Assumptions'!B133</f>
        <v>0</v>
      </c>
      <c r="D169" s="656" t="s">
        <v>1413</v>
      </c>
      <c r="E169" s="29"/>
      <c r="G169" s="476"/>
      <c r="H169" s="478"/>
      <c r="J169" s="725"/>
      <c r="K169" s="342"/>
      <c r="L169" s="645">
        <f>'Expected Assumptions'!E133</f>
        <v>0</v>
      </c>
      <c r="M169" s="656" t="s">
        <v>1413</v>
      </c>
      <c r="N169" s="29"/>
      <c r="O169" s="581"/>
      <c r="P169" s="476"/>
      <c r="Q169" s="478"/>
      <c r="R169" s="301"/>
      <c r="S169" s="301"/>
    </row>
    <row r="170" spans="1:19" s="351" customFormat="1">
      <c r="B170" s="223"/>
      <c r="C170" s="383"/>
      <c r="E170" s="29"/>
      <c r="G170" s="476"/>
      <c r="H170" s="478"/>
      <c r="J170" s="725"/>
      <c r="K170" s="223"/>
      <c r="L170" s="609"/>
      <c r="M170" s="581"/>
      <c r="N170" s="29"/>
      <c r="O170" s="581"/>
      <c r="P170" s="476"/>
      <c r="Q170" s="478"/>
      <c r="R170" s="301"/>
      <c r="S170" s="301"/>
    </row>
    <row r="171" spans="1:19" s="351" customFormat="1" ht="15" customHeight="1">
      <c r="B171" s="223"/>
      <c r="C171" s="513">
        <f>Drafter_Rate</f>
        <v>0</v>
      </c>
      <c r="D171" s="338" t="str">
        <f>Drafter_Rate_N</f>
        <v>Architect Drafter Rate ($ / hour)</v>
      </c>
      <c r="E171" s="29"/>
      <c r="G171" s="495">
        <f>C171*C166*C168*C169</f>
        <v>0</v>
      </c>
      <c r="H171" s="478"/>
      <c r="J171" s="725"/>
      <c r="K171" s="223"/>
      <c r="L171" s="513">
        <f>'Expected Assumptions'!E56</f>
        <v>0</v>
      </c>
      <c r="M171" s="416" t="str">
        <f>Drafter_Rate_N</f>
        <v>Architect Drafter Rate ($ / hour)</v>
      </c>
      <c r="N171" s="29"/>
      <c r="O171" s="581"/>
      <c r="P171" s="495">
        <f>L171*L166*L168*L169</f>
        <v>0</v>
      </c>
      <c r="Q171" s="478"/>
      <c r="R171" s="301"/>
      <c r="S171" s="301"/>
    </row>
    <row r="172" spans="1:19" s="351" customFormat="1">
      <c r="B172" s="223"/>
      <c r="C172" s="372"/>
      <c r="E172" s="29"/>
      <c r="G172" s="490"/>
      <c r="H172" s="478"/>
      <c r="J172" s="725"/>
      <c r="K172" s="223"/>
      <c r="L172" s="589"/>
      <c r="M172" s="581"/>
      <c r="N172" s="29"/>
      <c r="O172" s="581"/>
      <c r="P172" s="490"/>
      <c r="Q172" s="478"/>
      <c r="R172" s="301"/>
      <c r="S172" s="301"/>
    </row>
    <row r="173" spans="1:19" s="351" customFormat="1">
      <c r="B173" s="296"/>
      <c r="C173" s="372"/>
      <c r="D173" s="351" t="s">
        <v>318</v>
      </c>
      <c r="E173" s="29"/>
      <c r="G173" s="495">
        <f>C167*C166*C169</f>
        <v>0</v>
      </c>
      <c r="H173" s="478"/>
      <c r="J173" s="725"/>
      <c r="K173" s="296"/>
      <c r="L173" s="589"/>
      <c r="M173" s="581" t="s">
        <v>318</v>
      </c>
      <c r="N173" s="29"/>
      <c r="O173" s="581"/>
      <c r="P173" s="495">
        <f>L167*L166*L169</f>
        <v>0</v>
      </c>
      <c r="Q173" s="478"/>
      <c r="R173" s="301"/>
      <c r="S173" s="301"/>
    </row>
    <row r="174" spans="1:19" s="351" customFormat="1">
      <c r="C174" s="372"/>
      <c r="E174" s="29"/>
      <c r="G174" s="476"/>
      <c r="H174" s="478"/>
      <c r="J174" s="725"/>
      <c r="K174" s="581"/>
      <c r="L174" s="589"/>
      <c r="M174" s="581"/>
      <c r="N174" s="29"/>
      <c r="O174" s="581"/>
      <c r="P174" s="476"/>
      <c r="Q174" s="478"/>
      <c r="R174" s="302"/>
      <c r="S174" s="301"/>
    </row>
    <row r="175" spans="1:19" s="351" customFormat="1" ht="13.5" thickBot="1">
      <c r="B175" s="382"/>
      <c r="C175" s="372"/>
      <c r="D175" s="372" t="s">
        <v>20</v>
      </c>
      <c r="E175" s="29"/>
      <c r="G175" s="476"/>
      <c r="H175" s="474">
        <f>SUM(G171:G173)</f>
        <v>0</v>
      </c>
      <c r="J175" s="725"/>
      <c r="K175" s="607"/>
      <c r="L175" s="589"/>
      <c r="M175" s="589" t="s">
        <v>20</v>
      </c>
      <c r="N175" s="29"/>
      <c r="O175" s="581"/>
      <c r="P175" s="476"/>
      <c r="Q175" s="474">
        <f>SUM(P171:P173)</f>
        <v>0</v>
      </c>
      <c r="R175" s="301"/>
      <c r="S175" s="301"/>
    </row>
    <row r="176" spans="1:19" s="351" customFormat="1">
      <c r="B176" s="296"/>
      <c r="E176" s="29"/>
      <c r="G176" s="41"/>
      <c r="H176" s="478"/>
      <c r="J176" s="725"/>
      <c r="K176" s="296"/>
      <c r="L176" s="581"/>
      <c r="M176" s="581"/>
      <c r="N176" s="29"/>
      <c r="O176" s="581"/>
      <c r="P176" s="41"/>
      <c r="Q176" s="478"/>
      <c r="R176" s="302"/>
      <c r="S176" s="301"/>
    </row>
    <row r="177" spans="1:19" s="351" customFormat="1">
      <c r="A177" s="1204" t="s">
        <v>797</v>
      </c>
      <c r="B177" s="374" t="s">
        <v>708</v>
      </c>
      <c r="C177" s="658" t="s">
        <v>1280</v>
      </c>
      <c r="E177" s="29"/>
      <c r="G177" s="476"/>
      <c r="H177" s="478"/>
      <c r="J177" s="1204" t="s">
        <v>797</v>
      </c>
      <c r="K177" s="592" t="s">
        <v>708</v>
      </c>
      <c r="L177" s="658" t="s">
        <v>1280</v>
      </c>
      <c r="M177" s="581"/>
      <c r="N177" s="29"/>
      <c r="O177" s="581"/>
      <c r="P177" s="476"/>
      <c r="Q177" s="478"/>
      <c r="R177" s="152"/>
      <c r="S177" s="301"/>
    </row>
    <row r="178" spans="1:19" s="351" customFormat="1">
      <c r="A178" s="1204"/>
      <c r="B178" s="296"/>
      <c r="C178" s="348">
        <f>'Current Assumptions'!B136</f>
        <v>0</v>
      </c>
      <c r="D178" s="411" t="s">
        <v>763</v>
      </c>
      <c r="G178" s="476"/>
      <c r="H178" s="494"/>
      <c r="J178" s="1204"/>
      <c r="K178" s="296"/>
      <c r="L178" s="634">
        <f>'Expected Assumptions'!E136</f>
        <v>0</v>
      </c>
      <c r="M178" s="603" t="s">
        <v>763</v>
      </c>
      <c r="N178" s="581"/>
      <c r="O178" s="581"/>
      <c r="P178" s="476"/>
      <c r="Q178" s="494"/>
      <c r="R178" s="290"/>
      <c r="S178" s="301"/>
    </row>
    <row r="179" spans="1:19" s="351" customFormat="1">
      <c r="B179" s="296"/>
      <c r="C179" s="260">
        <f>Avg._Time_to_Log_Transmittals</f>
        <v>0</v>
      </c>
      <c r="D179" s="390" t="str">
        <f>Avg._Time_to_Log_Transmittals_N</f>
        <v>Time to Log (hours / transmittal)</v>
      </c>
      <c r="G179" s="476"/>
      <c r="H179" s="478"/>
      <c r="J179" s="725"/>
      <c r="K179" s="296"/>
      <c r="L179" s="621">
        <f>'Expected Assumptions'!E13</f>
        <v>0</v>
      </c>
      <c r="M179" s="412" t="str">
        <f>Avg._Time_to_Log_Transmittals_N</f>
        <v>Time to Log (hours / transmittal)</v>
      </c>
      <c r="N179" s="581"/>
      <c r="O179" s="581"/>
      <c r="P179" s="476"/>
      <c r="Q179" s="478"/>
      <c r="R179" s="290"/>
      <c r="S179" s="302"/>
    </row>
    <row r="180" spans="1:19" s="351" customFormat="1">
      <c r="B180" s="342"/>
      <c r="C180" s="417">
        <f>'Current Assumptions'!B133</f>
        <v>0</v>
      </c>
      <c r="D180" s="656" t="s">
        <v>1413</v>
      </c>
      <c r="E180" s="29"/>
      <c r="G180" s="476"/>
      <c r="H180" s="478"/>
      <c r="J180" s="725"/>
      <c r="K180" s="342"/>
      <c r="L180" s="645">
        <f>'Expected Assumptions'!E133</f>
        <v>0</v>
      </c>
      <c r="M180" s="656" t="s">
        <v>1413</v>
      </c>
      <c r="N180" s="29"/>
      <c r="O180" s="581"/>
      <c r="P180" s="476"/>
      <c r="Q180" s="478"/>
      <c r="R180" s="301"/>
      <c r="S180" s="301"/>
    </row>
    <row r="181" spans="1:19" s="351" customFormat="1" ht="15" customHeight="1">
      <c r="B181" s="296"/>
      <c r="G181" s="476"/>
      <c r="H181" s="478"/>
      <c r="J181" s="725"/>
      <c r="K181" s="296"/>
      <c r="L181" s="581"/>
      <c r="M181" s="581"/>
      <c r="N181" s="581"/>
      <c r="O181" s="581"/>
      <c r="P181" s="476"/>
      <c r="Q181" s="478"/>
      <c r="R181" s="301"/>
      <c r="S181" s="301"/>
    </row>
    <row r="182" spans="1:19" s="351" customFormat="1">
      <c r="B182" s="296"/>
      <c r="C182" s="513">
        <f>Drafter_Rate</f>
        <v>0</v>
      </c>
      <c r="D182" s="338" t="str">
        <f>Drafter_Rate_N</f>
        <v>Architect Drafter Rate ($ / hour)</v>
      </c>
      <c r="G182" s="495">
        <f>C179*C178*C182*C180</f>
        <v>0</v>
      </c>
      <c r="H182" s="478"/>
      <c r="J182" s="725"/>
      <c r="K182" s="296"/>
      <c r="L182" s="513">
        <f>'Expected Assumptions'!E56</f>
        <v>0</v>
      </c>
      <c r="M182" s="416" t="str">
        <f>Drafter_Rate_N</f>
        <v>Architect Drafter Rate ($ / hour)</v>
      </c>
      <c r="N182" s="581"/>
      <c r="O182" s="581"/>
      <c r="P182" s="495">
        <f>L179*L178*L182*L180</f>
        <v>0</v>
      </c>
      <c r="Q182" s="478"/>
      <c r="R182" s="301"/>
      <c r="S182" s="301"/>
    </row>
    <row r="183" spans="1:19" s="351" customFormat="1" ht="15" customHeight="1">
      <c r="G183" s="476"/>
      <c r="H183" s="478"/>
      <c r="J183" s="725"/>
      <c r="K183" s="581"/>
      <c r="L183" s="581"/>
      <c r="M183" s="581"/>
      <c r="N183" s="581"/>
      <c r="O183" s="581"/>
      <c r="P183" s="476"/>
      <c r="Q183" s="478"/>
      <c r="R183" s="301"/>
      <c r="S183" s="301"/>
    </row>
    <row r="184" spans="1:19" s="351" customFormat="1" ht="13.5" customHeight="1" thickBot="1">
      <c r="D184" s="372" t="s">
        <v>20</v>
      </c>
      <c r="G184" s="476"/>
      <c r="H184" s="474">
        <f>G182</f>
        <v>0</v>
      </c>
      <c r="J184" s="725"/>
      <c r="K184" s="581"/>
      <c r="L184" s="581"/>
      <c r="M184" s="589" t="s">
        <v>20</v>
      </c>
      <c r="N184" s="581"/>
      <c r="O184" s="581"/>
      <c r="P184" s="476"/>
      <c r="Q184" s="474">
        <f>P182</f>
        <v>0</v>
      </c>
      <c r="R184" s="301"/>
      <c r="S184" s="301"/>
    </row>
    <row r="185" spans="1:19" s="351" customFormat="1" ht="15" customHeight="1">
      <c r="E185" s="29"/>
      <c r="G185" s="476"/>
      <c r="H185" s="478"/>
      <c r="J185" s="725"/>
      <c r="K185" s="581"/>
      <c r="L185" s="581"/>
      <c r="M185" s="581"/>
      <c r="N185" s="29"/>
      <c r="O185" s="581"/>
      <c r="P185" s="476"/>
      <c r="Q185" s="478"/>
      <c r="R185" s="301"/>
      <c r="S185" s="301"/>
    </row>
    <row r="186" spans="1:19" s="351" customFormat="1">
      <c r="B186" s="209" t="s">
        <v>709</v>
      </c>
      <c r="C186" s="718" t="s">
        <v>1402</v>
      </c>
      <c r="E186" s="29"/>
      <c r="G186" s="476"/>
      <c r="H186" s="478"/>
      <c r="J186" s="725"/>
      <c r="K186" s="608" t="s">
        <v>709</v>
      </c>
      <c r="L186" s="718" t="s">
        <v>1402</v>
      </c>
      <c r="M186" s="581"/>
      <c r="N186" s="29"/>
      <c r="O186" s="581"/>
      <c r="P186" s="476"/>
      <c r="Q186" s="478"/>
      <c r="R186" s="301"/>
      <c r="S186" s="301"/>
    </row>
    <row r="187" spans="1:19" s="351" customFormat="1" ht="15" customHeight="1">
      <c r="B187" s="296"/>
      <c r="E187" s="29"/>
      <c r="G187" s="476"/>
      <c r="H187" s="478"/>
      <c r="J187" s="725"/>
      <c r="K187" s="296"/>
      <c r="L187" s="581"/>
      <c r="M187" s="581"/>
      <c r="N187" s="29"/>
      <c r="O187" s="581"/>
      <c r="P187" s="476"/>
      <c r="Q187" s="478"/>
      <c r="R187" s="301"/>
      <c r="S187" s="301"/>
    </row>
    <row r="188" spans="1:19" s="351" customFormat="1">
      <c r="A188" s="1204" t="s">
        <v>797</v>
      </c>
      <c r="B188" s="374" t="s">
        <v>710</v>
      </c>
      <c r="C188" s="715" t="s">
        <v>1281</v>
      </c>
      <c r="E188" s="29"/>
      <c r="G188" s="476"/>
      <c r="H188" s="478"/>
      <c r="J188" s="1204" t="s">
        <v>797</v>
      </c>
      <c r="K188" s="592" t="s">
        <v>710</v>
      </c>
      <c r="L188" s="715" t="s">
        <v>1281</v>
      </c>
      <c r="M188" s="581"/>
      <c r="N188" s="29"/>
      <c r="O188" s="581"/>
      <c r="P188" s="476"/>
      <c r="Q188" s="478"/>
      <c r="R188" s="301"/>
      <c r="S188" s="301"/>
    </row>
    <row r="189" spans="1:19" s="351" customFormat="1">
      <c r="A189" s="1204"/>
      <c r="B189" s="374"/>
      <c r="C189" s="348">
        <f>'Current Assumptions'!B136</f>
        <v>0</v>
      </c>
      <c r="D189" s="411" t="s">
        <v>763</v>
      </c>
      <c r="E189" s="29"/>
      <c r="G189" s="476"/>
      <c r="H189" s="478"/>
      <c r="J189" s="1204"/>
      <c r="K189" s="592"/>
      <c r="L189" s="634">
        <f>'Expected Assumptions'!E136</f>
        <v>0</v>
      </c>
      <c r="M189" s="603" t="s">
        <v>763</v>
      </c>
      <c r="N189" s="29"/>
      <c r="O189" s="581"/>
      <c r="P189" s="476"/>
      <c r="Q189" s="478"/>
      <c r="R189" s="301"/>
      <c r="S189" s="301"/>
    </row>
    <row r="190" spans="1:19" s="351" customFormat="1">
      <c r="B190" s="374"/>
      <c r="C190" s="260">
        <f>Avg._Time_to_Log_Transmittals</f>
        <v>0</v>
      </c>
      <c r="D190" s="390" t="str">
        <f>Avg._Time_to_Log_Transmittals_N</f>
        <v>Time to Log (hours / transmittal)</v>
      </c>
      <c r="E190" s="29"/>
      <c r="G190" s="497"/>
      <c r="H190" s="478"/>
      <c r="J190" s="725"/>
      <c r="K190" s="592"/>
      <c r="L190" s="621">
        <f>'Expected Assumptions'!E13</f>
        <v>0</v>
      </c>
      <c r="M190" s="412" t="str">
        <f>Avg._Time_to_Log_Transmittals_N</f>
        <v>Time to Log (hours / transmittal)</v>
      </c>
      <c r="N190" s="29"/>
      <c r="O190" s="581"/>
      <c r="P190" s="497"/>
      <c r="Q190" s="478"/>
      <c r="R190" s="301"/>
      <c r="S190" s="301"/>
    </row>
    <row r="191" spans="1:19" s="351" customFormat="1">
      <c r="B191" s="342"/>
      <c r="C191" s="417">
        <f>'Current Assumptions'!B133</f>
        <v>0</v>
      </c>
      <c r="D191" s="656" t="s">
        <v>1413</v>
      </c>
      <c r="E191" s="29"/>
      <c r="G191" s="476"/>
      <c r="H191" s="478"/>
      <c r="J191" s="725"/>
      <c r="K191" s="342"/>
      <c r="L191" s="645">
        <f>'Expected Assumptions'!E133</f>
        <v>0</v>
      </c>
      <c r="M191" s="656" t="s">
        <v>1413</v>
      </c>
      <c r="N191" s="29"/>
      <c r="O191" s="581"/>
      <c r="P191" s="476"/>
      <c r="Q191" s="478"/>
      <c r="R191" s="301"/>
      <c r="S191" s="301"/>
    </row>
    <row r="192" spans="1:19" s="351" customFormat="1">
      <c r="B192" s="296"/>
      <c r="G192" s="476"/>
      <c r="H192" s="478"/>
      <c r="J192" s="725"/>
      <c r="K192" s="296"/>
      <c r="L192" s="581"/>
      <c r="M192" s="581"/>
      <c r="N192" s="581"/>
      <c r="O192" s="581"/>
      <c r="P192" s="476"/>
      <c r="Q192" s="478"/>
      <c r="R192" s="290"/>
      <c r="S192" s="301"/>
    </row>
    <row r="193" spans="1:19" s="351" customFormat="1">
      <c r="B193" s="296"/>
      <c r="C193" s="513">
        <f>Owners_Rep._Administrative_Rate</f>
        <v>0</v>
      </c>
      <c r="D193" s="410" t="str">
        <f>Owners_Rep._Administrative_Rate_N</f>
        <v>Owners Rep. Administrative Rate ($ / hour)</v>
      </c>
      <c r="G193" s="495">
        <f>C190*C189*C193*C191</f>
        <v>0</v>
      </c>
      <c r="H193" s="478"/>
      <c r="J193" s="725"/>
      <c r="K193" s="296"/>
      <c r="L193" s="513">
        <f>'Expected Assumptions'!E51</f>
        <v>0</v>
      </c>
      <c r="M193" s="596" t="str">
        <f>Owners_Rep._Administrative_Rate_N</f>
        <v>Owners Rep. Administrative Rate ($ / hour)</v>
      </c>
      <c r="N193" s="581"/>
      <c r="O193" s="581"/>
      <c r="P193" s="495">
        <f>L190*L189*L193*L191</f>
        <v>0</v>
      </c>
      <c r="Q193" s="478"/>
      <c r="R193" s="290"/>
      <c r="S193" s="302"/>
    </row>
    <row r="194" spans="1:19" s="351" customFormat="1">
      <c r="B194" s="296"/>
      <c r="G194" s="476"/>
      <c r="H194" s="478"/>
      <c r="J194" s="725"/>
      <c r="K194" s="296"/>
      <c r="L194" s="581"/>
      <c r="M194" s="581"/>
      <c r="N194" s="581"/>
      <c r="O194" s="581"/>
      <c r="P194" s="476"/>
      <c r="Q194" s="478"/>
      <c r="R194" s="301"/>
      <c r="S194" s="301"/>
    </row>
    <row r="195" spans="1:19" s="351" customFormat="1" ht="13.5" thickBot="1">
      <c r="B195" s="296"/>
      <c r="D195" s="372" t="s">
        <v>20</v>
      </c>
      <c r="G195" s="476"/>
      <c r="H195" s="474">
        <f>G193</f>
        <v>0</v>
      </c>
      <c r="J195" s="725"/>
      <c r="K195" s="296"/>
      <c r="L195" s="581"/>
      <c r="M195" s="589" t="s">
        <v>20</v>
      </c>
      <c r="N195" s="581"/>
      <c r="O195" s="581"/>
      <c r="P195" s="476"/>
      <c r="Q195" s="474">
        <f>P193</f>
        <v>0</v>
      </c>
      <c r="R195" s="301"/>
      <c r="S195" s="301"/>
    </row>
    <row r="196" spans="1:19" s="351" customFormat="1">
      <c r="B196" s="296"/>
      <c r="G196" s="476"/>
      <c r="H196" s="478"/>
      <c r="J196" s="725"/>
      <c r="K196" s="296"/>
      <c r="L196" s="581"/>
      <c r="M196" s="581"/>
      <c r="N196" s="581"/>
      <c r="O196" s="581"/>
      <c r="P196" s="476"/>
      <c r="Q196" s="478"/>
      <c r="R196" s="301"/>
      <c r="S196" s="301"/>
    </row>
    <row r="197" spans="1:19" s="351" customFormat="1">
      <c r="B197" s="374"/>
      <c r="C197" s="372"/>
      <c r="E197" s="29"/>
      <c r="G197" s="476"/>
      <c r="H197" s="478"/>
      <c r="J197" s="725"/>
      <c r="K197" s="592"/>
      <c r="L197" s="589"/>
      <c r="M197" s="581"/>
      <c r="N197" s="29"/>
      <c r="O197" s="581"/>
      <c r="P197" s="476"/>
      <c r="Q197" s="478"/>
      <c r="R197" s="302"/>
      <c r="S197" s="301"/>
    </row>
    <row r="198" spans="1:19" s="351" customFormat="1" ht="12.75" customHeight="1">
      <c r="A198" s="1204" t="s">
        <v>806</v>
      </c>
      <c r="B198" s="374" t="s">
        <v>711</v>
      </c>
      <c r="C198" s="715" t="s">
        <v>1290</v>
      </c>
      <c r="D198" s="79"/>
      <c r="E198" s="29"/>
      <c r="G198" s="476"/>
      <c r="H198" s="478"/>
      <c r="J198" s="1204" t="s">
        <v>806</v>
      </c>
      <c r="K198" s="592" t="s">
        <v>711</v>
      </c>
      <c r="L198" s="715" t="s">
        <v>1290</v>
      </c>
      <c r="M198" s="602"/>
      <c r="N198" s="29"/>
      <c r="O198" s="581"/>
      <c r="P198" s="476"/>
      <c r="Q198" s="478"/>
      <c r="R198" s="290"/>
      <c r="S198" s="301"/>
    </row>
    <row r="199" spans="1:19" s="351" customFormat="1" ht="12.75" customHeight="1">
      <c r="A199" s="1204"/>
      <c r="B199" s="374"/>
      <c r="C199" s="421">
        <f>'Current Assumptions'!B132</f>
        <v>0</v>
      </c>
      <c r="D199" s="656" t="s">
        <v>1313</v>
      </c>
      <c r="E199" s="264"/>
      <c r="F199" s="264"/>
      <c r="G199" s="479"/>
      <c r="H199" s="479"/>
      <c r="J199" s="1204"/>
      <c r="K199" s="592"/>
      <c r="L199" s="575">
        <f>'Expected Assumptions'!E132</f>
        <v>0</v>
      </c>
      <c r="M199" s="656" t="s">
        <v>1313</v>
      </c>
      <c r="N199" s="623"/>
      <c r="O199" s="623"/>
      <c r="P199" s="479"/>
      <c r="Q199" s="479"/>
      <c r="R199" s="290"/>
      <c r="S199" s="301"/>
    </row>
    <row r="200" spans="1:19" s="351" customFormat="1">
      <c r="B200" s="342"/>
      <c r="C200" s="417">
        <f>'Current Assumptions'!B133</f>
        <v>0</v>
      </c>
      <c r="D200" s="656" t="s">
        <v>1413</v>
      </c>
      <c r="E200" s="29"/>
      <c r="G200" s="476"/>
      <c r="H200" s="478"/>
      <c r="J200" s="725"/>
      <c r="K200" s="342"/>
      <c r="L200" s="645">
        <f>'Expected Assumptions'!E133</f>
        <v>0</v>
      </c>
      <c r="M200" s="656" t="s">
        <v>1413</v>
      </c>
      <c r="N200" s="29"/>
      <c r="O200" s="581"/>
      <c r="P200" s="476"/>
      <c r="Q200" s="478"/>
      <c r="R200" s="301"/>
      <c r="S200" s="301"/>
    </row>
    <row r="201" spans="1:19" s="351" customFormat="1" ht="15" customHeight="1">
      <c r="B201" s="374"/>
      <c r="C201" s="91"/>
      <c r="D201" s="390"/>
      <c r="E201" s="264"/>
      <c r="F201" s="264"/>
      <c r="G201" s="479"/>
      <c r="H201" s="479"/>
      <c r="J201" s="725"/>
      <c r="K201" s="592"/>
      <c r="L201" s="91"/>
      <c r="M201" s="412"/>
      <c r="N201" s="623"/>
      <c r="O201" s="623"/>
      <c r="P201" s="479"/>
      <c r="Q201" s="479"/>
      <c r="R201" s="290"/>
      <c r="S201" s="301"/>
    </row>
    <row r="202" spans="1:19" s="351" customFormat="1" ht="12.75" customHeight="1">
      <c r="B202" s="374"/>
      <c r="C202" s="513">
        <f>Owners_Rep._Rate</f>
        <v>0</v>
      </c>
      <c r="D202" s="347" t="str">
        <f>Owners_Rep._Rate_N</f>
        <v>Owners Rep. Rate ($ / hour)</v>
      </c>
      <c r="E202" s="324"/>
      <c r="F202" s="324"/>
      <c r="G202" s="504">
        <f>C199*C202*C200</f>
        <v>0</v>
      </c>
      <c r="H202" s="518"/>
      <c r="J202" s="725"/>
      <c r="K202" s="592"/>
      <c r="L202" s="513">
        <f>'Expected Assumptions'!E50</f>
        <v>0</v>
      </c>
      <c r="M202" s="596" t="str">
        <f>Owners_Rep._Rate_N</f>
        <v>Owners Rep. Rate ($ / hour)</v>
      </c>
      <c r="N202" s="625"/>
      <c r="O202" s="625"/>
      <c r="P202" s="504">
        <f>L199*L202*L200</f>
        <v>0</v>
      </c>
      <c r="Q202" s="518"/>
      <c r="R202" s="290"/>
      <c r="S202" s="301"/>
    </row>
    <row r="203" spans="1:19" s="351" customFormat="1" ht="12.75" customHeight="1">
      <c r="B203" s="374"/>
      <c r="G203" s="519"/>
      <c r="H203" s="478"/>
      <c r="J203" s="725"/>
      <c r="K203" s="592"/>
      <c r="L203" s="581"/>
      <c r="M203" s="581"/>
      <c r="N203" s="581"/>
      <c r="O203" s="581"/>
      <c r="P203" s="519"/>
      <c r="Q203" s="478"/>
      <c r="R203" s="290"/>
      <c r="S203" s="301"/>
    </row>
    <row r="204" spans="1:19" s="351" customFormat="1" ht="12.75" customHeight="1" thickBot="1">
      <c r="B204" s="374"/>
      <c r="D204" s="372" t="s">
        <v>20</v>
      </c>
      <c r="G204" s="520"/>
      <c r="H204" s="474">
        <f>G202</f>
        <v>0</v>
      </c>
      <c r="J204" s="725"/>
      <c r="K204" s="592"/>
      <c r="L204" s="581"/>
      <c r="M204" s="589" t="s">
        <v>20</v>
      </c>
      <c r="N204" s="581"/>
      <c r="O204" s="581"/>
      <c r="P204" s="520"/>
      <c r="Q204" s="474">
        <f>P202</f>
        <v>0</v>
      </c>
      <c r="R204" s="290"/>
      <c r="S204" s="301"/>
    </row>
    <row r="205" spans="1:19" s="351" customFormat="1">
      <c r="B205" s="100"/>
      <c r="E205" s="29"/>
      <c r="G205" s="476"/>
      <c r="H205" s="478"/>
      <c r="J205" s="725"/>
      <c r="K205" s="100"/>
      <c r="L205" s="581"/>
      <c r="M205" s="581"/>
      <c r="N205" s="29"/>
      <c r="O205" s="581"/>
      <c r="P205" s="476"/>
      <c r="Q205" s="478"/>
      <c r="R205" s="301"/>
      <c r="S205" s="301"/>
    </row>
    <row r="206" spans="1:19" s="351" customFormat="1" ht="12.75" customHeight="1">
      <c r="A206" s="1204" t="s">
        <v>797</v>
      </c>
      <c r="B206" s="374" t="s">
        <v>712</v>
      </c>
      <c r="C206" s="715" t="s">
        <v>146</v>
      </c>
      <c r="E206" s="29"/>
      <c r="G206" s="476"/>
      <c r="H206" s="478"/>
      <c r="J206" s="1204" t="s">
        <v>797</v>
      </c>
      <c r="K206" s="592" t="s">
        <v>712</v>
      </c>
      <c r="L206" s="589" t="s">
        <v>146</v>
      </c>
      <c r="M206" s="581"/>
      <c r="N206" s="29"/>
      <c r="O206" s="581"/>
      <c r="P206" s="476"/>
      <c r="Q206" s="478"/>
      <c r="R206" s="301"/>
      <c r="S206" s="301"/>
    </row>
    <row r="207" spans="1:19" s="351" customFormat="1">
      <c r="A207" s="1204"/>
      <c r="B207" s="100"/>
      <c r="C207" s="348">
        <f>'Current Assumptions'!B136</f>
        <v>0</v>
      </c>
      <c r="D207" s="411" t="s">
        <v>763</v>
      </c>
      <c r="E207" s="29"/>
      <c r="G207" s="476"/>
      <c r="H207" s="478"/>
      <c r="J207" s="1204"/>
      <c r="K207" s="100"/>
      <c r="L207" s="634">
        <f>'Expected Assumptions'!E136</f>
        <v>0</v>
      </c>
      <c r="M207" s="603" t="s">
        <v>763</v>
      </c>
      <c r="N207" s="29"/>
      <c r="O207" s="581"/>
      <c r="P207" s="476"/>
      <c r="Q207" s="478"/>
      <c r="R207" s="301"/>
      <c r="S207" s="301"/>
    </row>
    <row r="208" spans="1:19" s="351" customFormat="1">
      <c r="B208" s="100"/>
      <c r="C208" s="471">
        <f>'Current Assumptions'!B138</f>
        <v>0</v>
      </c>
      <c r="D208" s="412" t="s">
        <v>430</v>
      </c>
      <c r="E208" s="29"/>
      <c r="G208" s="476"/>
      <c r="H208" s="478"/>
      <c r="J208" s="725"/>
      <c r="K208" s="100"/>
      <c r="L208" s="471">
        <f>'Expected Assumptions'!E138</f>
        <v>0</v>
      </c>
      <c r="M208" s="412" t="s">
        <v>430</v>
      </c>
      <c r="N208" s="29"/>
      <c r="O208" s="581"/>
      <c r="P208" s="476"/>
      <c r="Q208" s="478"/>
      <c r="R208" s="301"/>
      <c r="S208" s="301"/>
    </row>
    <row r="209" spans="1:19" s="351" customFormat="1">
      <c r="B209" s="100"/>
      <c r="C209" s="570">
        <f>'Current Assumptions'!B140</f>
        <v>0</v>
      </c>
      <c r="D209" s="411" t="s">
        <v>766</v>
      </c>
      <c r="E209" s="29"/>
      <c r="G209" s="476"/>
      <c r="H209" s="478"/>
      <c r="J209" s="725"/>
      <c r="K209" s="100"/>
      <c r="L209" s="570">
        <f>'Expected Assumptions'!E140</f>
        <v>0</v>
      </c>
      <c r="M209" s="603" t="s">
        <v>766</v>
      </c>
      <c r="N209" s="29"/>
      <c r="O209" s="581"/>
      <c r="P209" s="476"/>
      <c r="Q209" s="478"/>
      <c r="R209" s="301"/>
      <c r="S209" s="301"/>
    </row>
    <row r="210" spans="1:19" s="351" customFormat="1">
      <c r="B210" s="342"/>
      <c r="C210" s="417">
        <f>'Current Assumptions'!B133</f>
        <v>0</v>
      </c>
      <c r="D210" s="656" t="s">
        <v>1413</v>
      </c>
      <c r="E210" s="29"/>
      <c r="G210" s="476"/>
      <c r="H210" s="478"/>
      <c r="J210" s="725"/>
      <c r="K210" s="342"/>
      <c r="L210" s="645">
        <f>'Expected Assumptions'!E133</f>
        <v>0</v>
      </c>
      <c r="M210" s="656" t="s">
        <v>1413</v>
      </c>
      <c r="N210" s="29"/>
      <c r="O210" s="581"/>
      <c r="P210" s="476"/>
      <c r="Q210" s="478"/>
      <c r="R210" s="301"/>
      <c r="S210" s="301"/>
    </row>
    <row r="211" spans="1:19" s="351" customFormat="1">
      <c r="B211" s="100"/>
      <c r="C211" s="383"/>
      <c r="E211" s="29"/>
      <c r="G211" s="476"/>
      <c r="H211" s="478"/>
      <c r="J211" s="725"/>
      <c r="K211" s="100"/>
      <c r="L211" s="609"/>
      <c r="M211" s="581"/>
      <c r="N211" s="29"/>
      <c r="O211" s="581"/>
      <c r="P211" s="476"/>
      <c r="Q211" s="478"/>
      <c r="R211" s="301"/>
      <c r="S211" s="301"/>
    </row>
    <row r="212" spans="1:19" s="351" customFormat="1" ht="15" customHeight="1">
      <c r="B212" s="100"/>
      <c r="C212" s="513">
        <f>Owners_Rep._Administrative_Rate</f>
        <v>0</v>
      </c>
      <c r="D212" s="410" t="str">
        <f>Owners_Rep._Administrative_Rate_N</f>
        <v>Owners Rep. Administrative Rate ($ / hour)</v>
      </c>
      <c r="E212" s="294"/>
      <c r="G212" s="495">
        <f>C212*C207*C209*C210</f>
        <v>0</v>
      </c>
      <c r="H212" s="478"/>
      <c r="J212" s="725"/>
      <c r="K212" s="100"/>
      <c r="L212" s="513">
        <f>'Expected Assumptions'!E51</f>
        <v>0</v>
      </c>
      <c r="M212" s="596" t="str">
        <f>Owners_Rep._Administrative_Rate_N</f>
        <v>Owners Rep. Administrative Rate ($ / hour)</v>
      </c>
      <c r="N212" s="590"/>
      <c r="O212" s="581"/>
      <c r="P212" s="495">
        <f>L212*L207*L209*L210</f>
        <v>0</v>
      </c>
      <c r="Q212" s="478"/>
      <c r="R212" s="302"/>
      <c r="S212" s="301"/>
    </row>
    <row r="213" spans="1:19" s="351" customFormat="1">
      <c r="B213" s="100"/>
      <c r="C213" s="372"/>
      <c r="E213" s="29"/>
      <c r="G213" s="490"/>
      <c r="H213" s="478"/>
      <c r="J213" s="725"/>
      <c r="K213" s="100"/>
      <c r="L213" s="589"/>
      <c r="M213" s="581"/>
      <c r="N213" s="29"/>
      <c r="O213" s="581"/>
      <c r="P213" s="490"/>
      <c r="Q213" s="478"/>
      <c r="R213" s="290"/>
      <c r="S213" s="301"/>
    </row>
    <row r="214" spans="1:19" s="351" customFormat="1" ht="15" customHeight="1">
      <c r="B214" s="100"/>
      <c r="C214" s="372"/>
      <c r="D214" s="351" t="s">
        <v>318</v>
      </c>
      <c r="E214" s="29"/>
      <c r="G214" s="495">
        <f>C208*C207*C210</f>
        <v>0</v>
      </c>
      <c r="H214" s="478"/>
      <c r="J214" s="725"/>
      <c r="K214" s="100"/>
      <c r="L214" s="589"/>
      <c r="M214" s="581" t="s">
        <v>318</v>
      </c>
      <c r="N214" s="29"/>
      <c r="O214" s="581"/>
      <c r="P214" s="495">
        <f>L208*L207*L210</f>
        <v>0</v>
      </c>
      <c r="Q214" s="478"/>
      <c r="R214" s="152"/>
      <c r="S214" s="301"/>
    </row>
    <row r="215" spans="1:19" s="351" customFormat="1">
      <c r="B215" s="100"/>
      <c r="C215" s="372"/>
      <c r="E215" s="29"/>
      <c r="G215" s="476"/>
      <c r="H215" s="478"/>
      <c r="J215" s="725"/>
      <c r="K215" s="100"/>
      <c r="L215" s="589"/>
      <c r="M215" s="581"/>
      <c r="N215" s="29"/>
      <c r="O215" s="581"/>
      <c r="P215" s="476"/>
      <c r="Q215" s="478"/>
      <c r="R215" s="290"/>
      <c r="S215" s="301"/>
    </row>
    <row r="216" spans="1:19" s="351" customFormat="1" ht="15" customHeight="1" thickBot="1">
      <c r="B216" s="100"/>
      <c r="C216" s="372"/>
      <c r="D216" s="372" t="s">
        <v>20</v>
      </c>
      <c r="E216" s="29"/>
      <c r="G216" s="476"/>
      <c r="H216" s="474">
        <f>SUM(G212:G214)</f>
        <v>0</v>
      </c>
      <c r="J216" s="725"/>
      <c r="K216" s="100"/>
      <c r="L216" s="589"/>
      <c r="M216" s="589" t="s">
        <v>20</v>
      </c>
      <c r="N216" s="29"/>
      <c r="O216" s="581"/>
      <c r="P216" s="476"/>
      <c r="Q216" s="474">
        <f>SUM(P212:P214)</f>
        <v>0</v>
      </c>
      <c r="R216" s="290"/>
      <c r="S216" s="302"/>
    </row>
    <row r="217" spans="1:19" s="351" customFormat="1" ht="15" customHeight="1">
      <c r="B217" s="100"/>
      <c r="C217" s="372"/>
      <c r="D217" s="372"/>
      <c r="E217" s="29"/>
      <c r="G217" s="476"/>
      <c r="H217" s="494"/>
      <c r="J217" s="725"/>
      <c r="K217" s="100"/>
      <c r="L217" s="589"/>
      <c r="M217" s="589"/>
      <c r="N217" s="29"/>
      <c r="O217" s="581"/>
      <c r="P217" s="476"/>
      <c r="Q217" s="494"/>
      <c r="R217" s="290"/>
      <c r="S217" s="302"/>
    </row>
    <row r="218" spans="1:19" s="351" customFormat="1">
      <c r="A218" s="1204" t="s">
        <v>797</v>
      </c>
      <c r="B218" s="374" t="s">
        <v>703</v>
      </c>
      <c r="C218" s="372" t="s">
        <v>665</v>
      </c>
      <c r="E218" s="29"/>
      <c r="G218" s="119"/>
      <c r="H218" s="478"/>
      <c r="J218" s="1204" t="s">
        <v>797</v>
      </c>
      <c r="K218" s="592" t="s">
        <v>703</v>
      </c>
      <c r="L218" s="589" t="s">
        <v>665</v>
      </c>
      <c r="M218" s="581"/>
      <c r="N218" s="29"/>
      <c r="O218" s="581"/>
      <c r="P218" s="610"/>
      <c r="Q218" s="478"/>
      <c r="R218" s="301"/>
      <c r="S218" s="301"/>
    </row>
    <row r="219" spans="1:19" s="351" customFormat="1">
      <c r="A219" s="1204"/>
      <c r="B219" s="374"/>
      <c r="C219" s="348">
        <f>'Current Assumptions'!B136</f>
        <v>0</v>
      </c>
      <c r="D219" s="411" t="s">
        <v>763</v>
      </c>
      <c r="E219" s="29"/>
      <c r="G219" s="119"/>
      <c r="H219" s="478"/>
      <c r="J219" s="1204"/>
      <c r="K219" s="592"/>
      <c r="L219" s="634">
        <f>'Expected Assumptions'!E136</f>
        <v>0</v>
      </c>
      <c r="M219" s="603" t="s">
        <v>763</v>
      </c>
      <c r="N219" s="29"/>
      <c r="O219" s="581"/>
      <c r="P219" s="610"/>
      <c r="Q219" s="478"/>
      <c r="R219" s="301"/>
      <c r="S219" s="301"/>
    </row>
    <row r="220" spans="1:19" s="351" customFormat="1">
      <c r="B220" s="100"/>
      <c r="C220" s="260">
        <f>Avg._Time_to_Log_Transmittals</f>
        <v>0</v>
      </c>
      <c r="D220" s="390" t="str">
        <f>Avg._Time_to_Log_Transmittals_N</f>
        <v>Time to Log (hours / transmittal)</v>
      </c>
      <c r="E220" s="29"/>
      <c r="F220" s="301"/>
      <c r="G220" s="490"/>
      <c r="H220" s="494"/>
      <c r="J220" s="725"/>
      <c r="K220" s="100"/>
      <c r="L220" s="621">
        <f>'Expected Assumptions'!E13</f>
        <v>0</v>
      </c>
      <c r="M220" s="412" t="str">
        <f>Avg._Time_to_Log_Transmittals_N</f>
        <v>Time to Log (hours / transmittal)</v>
      </c>
      <c r="N220" s="29"/>
      <c r="O220" s="301"/>
      <c r="P220" s="490"/>
      <c r="Q220" s="494"/>
      <c r="R220" s="301"/>
      <c r="S220" s="301"/>
    </row>
    <row r="221" spans="1:19" s="351" customFormat="1">
      <c r="B221" s="342"/>
      <c r="C221" s="417">
        <f>'Current Assumptions'!B133</f>
        <v>0</v>
      </c>
      <c r="D221" s="656" t="s">
        <v>1413</v>
      </c>
      <c r="E221" s="29"/>
      <c r="G221" s="476"/>
      <c r="H221" s="478"/>
      <c r="J221" s="725"/>
      <c r="K221" s="342"/>
      <c r="L221" s="645">
        <f>'Expected Assumptions'!E133</f>
        <v>0</v>
      </c>
      <c r="M221" s="656" t="s">
        <v>1413</v>
      </c>
      <c r="N221" s="29"/>
      <c r="O221" s="581"/>
      <c r="P221" s="476"/>
      <c r="Q221" s="478"/>
      <c r="R221" s="301"/>
      <c r="S221" s="301"/>
    </row>
    <row r="222" spans="1:19" s="351" customFormat="1">
      <c r="B222" s="100"/>
      <c r="C222" s="341"/>
      <c r="D222" s="261"/>
      <c r="E222" s="29"/>
      <c r="F222" s="301"/>
      <c r="G222" s="490"/>
      <c r="H222" s="494"/>
      <c r="J222" s="725"/>
      <c r="K222" s="100"/>
      <c r="L222" s="341"/>
      <c r="M222" s="261"/>
      <c r="N222" s="29"/>
      <c r="O222" s="301"/>
      <c r="P222" s="490"/>
      <c r="Q222" s="494"/>
      <c r="R222" s="301"/>
      <c r="S222" s="301"/>
    </row>
    <row r="223" spans="1:19" s="351" customFormat="1" ht="12.75" customHeight="1">
      <c r="B223" s="100"/>
      <c r="C223" s="513">
        <f>Owners_Rep._Administrative_Rate</f>
        <v>0</v>
      </c>
      <c r="D223" s="410" t="str">
        <f>Owners_Rep._Administrative_Rate_N</f>
        <v>Owners Rep. Administrative Rate ($ / hour)</v>
      </c>
      <c r="E223" s="307"/>
      <c r="F223" s="373"/>
      <c r="G223" s="521">
        <f>C219*C220*C223*C221</f>
        <v>0</v>
      </c>
      <c r="H223" s="494"/>
      <c r="J223" s="725"/>
      <c r="K223" s="100"/>
      <c r="L223" s="513">
        <f>'Expected Assumptions'!E51</f>
        <v>0</v>
      </c>
      <c r="M223" s="596" t="str">
        <f>Owners_Rep._Administrative_Rate_N</f>
        <v>Owners Rep. Administrative Rate ($ / hour)</v>
      </c>
      <c r="N223" s="307"/>
      <c r="O223" s="373"/>
      <c r="P223" s="521">
        <f>L219*L220*L223*L221</f>
        <v>0</v>
      </c>
      <c r="Q223" s="494"/>
      <c r="R223" s="301"/>
      <c r="S223" s="301"/>
    </row>
    <row r="224" spans="1:19" s="351" customFormat="1">
      <c r="B224" s="100"/>
      <c r="C224" s="373"/>
      <c r="D224" s="301"/>
      <c r="E224" s="290"/>
      <c r="F224" s="301"/>
      <c r="G224" s="476"/>
      <c r="H224" s="494"/>
      <c r="J224" s="725"/>
      <c r="K224" s="100"/>
      <c r="L224" s="373"/>
      <c r="M224" s="301"/>
      <c r="N224" s="290"/>
      <c r="O224" s="301"/>
      <c r="P224" s="476"/>
      <c r="Q224" s="494"/>
      <c r="R224" s="152"/>
      <c r="S224" s="301"/>
    </row>
    <row r="225" spans="1:20" s="351" customFormat="1">
      <c r="B225" s="100"/>
      <c r="C225" s="301"/>
      <c r="D225" s="372" t="s">
        <v>20</v>
      </c>
      <c r="E225" s="29"/>
      <c r="G225" s="476"/>
      <c r="H225" s="522">
        <f>G223</f>
        <v>0</v>
      </c>
      <c r="J225" s="725"/>
      <c r="K225" s="100"/>
      <c r="L225" s="301"/>
      <c r="M225" s="589" t="s">
        <v>20</v>
      </c>
      <c r="N225" s="29"/>
      <c r="O225" s="581"/>
      <c r="P225" s="476"/>
      <c r="Q225" s="522">
        <f>P223</f>
        <v>0</v>
      </c>
      <c r="R225" s="301"/>
      <c r="S225" s="301"/>
    </row>
    <row r="226" spans="1:20" s="351" customFormat="1" ht="15" customHeight="1">
      <c r="B226" s="100"/>
      <c r="C226" s="372"/>
      <c r="D226" s="372"/>
      <c r="E226" s="29"/>
      <c r="G226" s="476"/>
      <c r="H226" s="494"/>
      <c r="J226" s="725"/>
      <c r="K226" s="100"/>
      <c r="L226" s="589"/>
      <c r="M226" s="589"/>
      <c r="N226" s="29"/>
      <c r="O226" s="581"/>
      <c r="P226" s="476"/>
      <c r="Q226" s="494"/>
      <c r="R226" s="290"/>
      <c r="S226" s="302"/>
    </row>
    <row r="227" spans="1:20" s="351" customFormat="1">
      <c r="B227" s="100"/>
      <c r="E227" s="29"/>
      <c r="G227" s="476"/>
      <c r="H227" s="478"/>
      <c r="J227" s="725"/>
      <c r="K227" s="100"/>
      <c r="L227" s="581"/>
      <c r="M227" s="581"/>
      <c r="N227" s="29"/>
      <c r="O227" s="581"/>
      <c r="P227" s="476"/>
      <c r="Q227" s="478"/>
      <c r="R227" s="290"/>
      <c r="S227" s="301"/>
    </row>
    <row r="228" spans="1:20" s="351" customFormat="1" ht="15" customHeight="1">
      <c r="B228" s="209" t="s">
        <v>713</v>
      </c>
      <c r="C228" s="718" t="s">
        <v>158</v>
      </c>
      <c r="E228" s="29"/>
      <c r="G228" s="476"/>
      <c r="H228" s="478"/>
      <c r="J228" s="725"/>
      <c r="K228" s="608" t="s">
        <v>713</v>
      </c>
      <c r="L228" s="606" t="s">
        <v>158</v>
      </c>
      <c r="M228" s="581"/>
      <c r="N228" s="29"/>
      <c r="O228" s="581"/>
      <c r="P228" s="476"/>
      <c r="Q228" s="478"/>
      <c r="R228" s="301"/>
      <c r="S228" s="301"/>
    </row>
    <row r="229" spans="1:20" s="351" customFormat="1">
      <c r="B229" s="100"/>
      <c r="E229" s="29"/>
      <c r="G229" s="119"/>
      <c r="H229" s="478"/>
      <c r="J229" s="725"/>
      <c r="K229" s="100"/>
      <c r="L229" s="581"/>
      <c r="M229" s="581"/>
      <c r="N229" s="29"/>
      <c r="O229" s="581"/>
      <c r="P229" s="610"/>
      <c r="Q229" s="478"/>
      <c r="R229" s="301"/>
      <c r="S229" s="301"/>
    </row>
    <row r="230" spans="1:20" s="351" customFormat="1">
      <c r="A230" s="1204" t="s">
        <v>797</v>
      </c>
      <c r="B230" s="374" t="s">
        <v>714</v>
      </c>
      <c r="C230" s="372" t="s">
        <v>639</v>
      </c>
      <c r="E230" s="29"/>
      <c r="G230" s="119"/>
      <c r="H230" s="478"/>
      <c r="J230" s="1204" t="s">
        <v>797</v>
      </c>
      <c r="K230" s="592" t="s">
        <v>714</v>
      </c>
      <c r="L230" s="589" t="s">
        <v>639</v>
      </c>
      <c r="M230" s="581"/>
      <c r="N230" s="29"/>
      <c r="O230" s="581"/>
      <c r="P230" s="610"/>
      <c r="Q230" s="478"/>
      <c r="R230" s="301"/>
      <c r="S230" s="301"/>
    </row>
    <row r="231" spans="1:20" s="351" customFormat="1">
      <c r="A231" s="1204"/>
      <c r="B231" s="374"/>
      <c r="C231" s="348">
        <f>'Current Assumptions'!B136</f>
        <v>0</v>
      </c>
      <c r="D231" s="411" t="s">
        <v>763</v>
      </c>
      <c r="E231" s="29"/>
      <c r="G231" s="119"/>
      <c r="H231" s="478"/>
      <c r="J231" s="1204"/>
      <c r="K231" s="592"/>
      <c r="L231" s="634">
        <f>'Expected Assumptions'!E136</f>
        <v>0</v>
      </c>
      <c r="M231" s="603" t="s">
        <v>763</v>
      </c>
      <c r="N231" s="29"/>
      <c r="O231" s="581"/>
      <c r="P231" s="610"/>
      <c r="Q231" s="478"/>
      <c r="R231" s="301"/>
      <c r="S231" s="301"/>
    </row>
    <row r="232" spans="1:20" s="351" customFormat="1" ht="12.75" customHeight="1">
      <c r="B232" s="100"/>
      <c r="C232" s="260">
        <f>Avg._Time_to_Log_Transmittals</f>
        <v>0</v>
      </c>
      <c r="D232" s="390" t="str">
        <f>Avg._Time_to_Log_Transmittals_N</f>
        <v>Time to Log (hours / transmittal)</v>
      </c>
      <c r="E232" s="29"/>
      <c r="F232" s="301"/>
      <c r="G232" s="490"/>
      <c r="H232" s="494"/>
      <c r="J232" s="725"/>
      <c r="K232" s="100"/>
      <c r="L232" s="621">
        <f>'Expected Assumptions'!E13</f>
        <v>0</v>
      </c>
      <c r="M232" s="412" t="str">
        <f>Avg._Time_to_Log_Transmittals_N</f>
        <v>Time to Log (hours / transmittal)</v>
      </c>
      <c r="N232" s="29"/>
      <c r="O232" s="301"/>
      <c r="P232" s="490"/>
      <c r="Q232" s="494"/>
      <c r="R232" s="301"/>
      <c r="S232" s="301"/>
    </row>
    <row r="233" spans="1:20" s="351" customFormat="1">
      <c r="B233" s="342"/>
      <c r="C233" s="417">
        <f>'Current Assumptions'!B133</f>
        <v>0</v>
      </c>
      <c r="D233" s="656" t="s">
        <v>1413</v>
      </c>
      <c r="E233" s="29"/>
      <c r="G233" s="476"/>
      <c r="H233" s="478"/>
      <c r="J233" s="725"/>
      <c r="K233" s="342"/>
      <c r="L233" s="645">
        <f>'Expected Assumptions'!E133</f>
        <v>0</v>
      </c>
      <c r="M233" s="656" t="s">
        <v>1413</v>
      </c>
      <c r="N233" s="29"/>
      <c r="O233" s="581"/>
      <c r="P233" s="476"/>
      <c r="Q233" s="478"/>
      <c r="R233" s="301"/>
      <c r="S233" s="301"/>
    </row>
    <row r="234" spans="1:20" s="351" customFormat="1">
      <c r="B234" s="100"/>
      <c r="C234" s="341"/>
      <c r="D234" s="261"/>
      <c r="E234" s="29"/>
      <c r="F234" s="301"/>
      <c r="G234" s="490"/>
      <c r="H234" s="494"/>
      <c r="J234" s="725"/>
      <c r="K234" s="100"/>
      <c r="L234" s="341"/>
      <c r="M234" s="261"/>
      <c r="N234" s="29"/>
      <c r="O234" s="301"/>
      <c r="P234" s="490"/>
      <c r="Q234" s="494"/>
      <c r="R234" s="301"/>
      <c r="S234" s="301"/>
    </row>
    <row r="235" spans="1:20" s="351" customFormat="1">
      <c r="B235" s="100"/>
      <c r="C235" s="513">
        <f>Drafter_Rate</f>
        <v>0</v>
      </c>
      <c r="D235" s="338" t="str">
        <f>Drafter_Rate_N</f>
        <v>Architect Drafter Rate ($ / hour)</v>
      </c>
      <c r="E235" s="307"/>
      <c r="F235" s="373"/>
      <c r="G235" s="521">
        <f>C231*C232*C235*C233</f>
        <v>0</v>
      </c>
      <c r="H235" s="494"/>
      <c r="J235" s="725"/>
      <c r="K235" s="100"/>
      <c r="L235" s="513">
        <f>'Expected Assumptions'!E56</f>
        <v>0</v>
      </c>
      <c r="M235" s="416" t="str">
        <f>Drafter_Rate_N</f>
        <v>Architect Drafter Rate ($ / hour)</v>
      </c>
      <c r="N235" s="307"/>
      <c r="O235" s="373"/>
      <c r="P235" s="521">
        <f>L231*L232*L235*L233</f>
        <v>0</v>
      </c>
      <c r="Q235" s="494"/>
      <c r="R235" s="301"/>
      <c r="S235" s="301"/>
    </row>
    <row r="236" spans="1:20" s="351" customFormat="1">
      <c r="B236" s="100"/>
      <c r="C236" s="373"/>
      <c r="D236" s="301"/>
      <c r="E236" s="290"/>
      <c r="F236" s="301"/>
      <c r="G236" s="476"/>
      <c r="H236" s="494"/>
      <c r="J236" s="725"/>
      <c r="K236" s="100"/>
      <c r="L236" s="373"/>
      <c r="M236" s="301"/>
      <c r="N236" s="290"/>
      <c r="O236" s="301"/>
      <c r="P236" s="476"/>
      <c r="Q236" s="494"/>
      <c r="R236" s="152"/>
      <c r="S236" s="301"/>
    </row>
    <row r="237" spans="1:20" s="351" customFormat="1">
      <c r="B237" s="100"/>
      <c r="C237" s="301"/>
      <c r="D237" s="372" t="s">
        <v>20</v>
      </c>
      <c r="E237" s="29"/>
      <c r="G237" s="476"/>
      <c r="H237" s="522">
        <f>G235</f>
        <v>0</v>
      </c>
      <c r="J237" s="725"/>
      <c r="K237" s="100"/>
      <c r="L237" s="301"/>
      <c r="M237" s="589" t="s">
        <v>20</v>
      </c>
      <c r="N237" s="29"/>
      <c r="O237" s="581"/>
      <c r="P237" s="476"/>
      <c r="Q237" s="522">
        <f>P235</f>
        <v>0</v>
      </c>
      <c r="R237" s="301"/>
      <c r="S237" s="301"/>
    </row>
    <row r="238" spans="1:20" s="82" customFormat="1" ht="15" customHeight="1">
      <c r="A238" s="351"/>
      <c r="G238" s="476"/>
      <c r="H238" s="478"/>
      <c r="J238" s="725"/>
      <c r="K238" s="581"/>
      <c r="L238" s="581"/>
      <c r="M238" s="581"/>
      <c r="N238" s="581"/>
      <c r="O238" s="581"/>
      <c r="P238" s="476"/>
      <c r="Q238" s="478"/>
      <c r="R238" s="12"/>
      <c r="S238" s="13"/>
      <c r="T238" s="16"/>
    </row>
    <row r="239" spans="1:20" ht="15.75" customHeight="1" thickBot="1">
      <c r="C239" s="82"/>
      <c r="D239" s="82"/>
      <c r="E239" s="82"/>
      <c r="F239" s="82"/>
      <c r="G239" s="487" t="s">
        <v>68</v>
      </c>
      <c r="H239" s="499">
        <f>SUM(H34:H237)</f>
        <v>0</v>
      </c>
      <c r="K239" s="581"/>
      <c r="L239" s="581"/>
      <c r="M239" s="581"/>
      <c r="N239" s="581"/>
      <c r="O239" s="581"/>
      <c r="P239" s="607" t="s">
        <v>1217</v>
      </c>
      <c r="Q239" s="499">
        <f>SUM(Q34:Q237)</f>
        <v>0</v>
      </c>
      <c r="R239" s="12"/>
      <c r="S239" s="12"/>
      <c r="T239" s="12"/>
    </row>
    <row r="240" spans="1:20" ht="13.5" customHeight="1" thickTop="1">
      <c r="C240" s="73"/>
      <c r="D240" s="82"/>
      <c r="E240" s="82"/>
      <c r="F240" s="82"/>
      <c r="G240" s="82"/>
      <c r="L240" s="99"/>
      <c r="M240" s="97"/>
      <c r="N240" s="12"/>
      <c r="O240" s="12"/>
      <c r="P240" s="12"/>
      <c r="Q240" s="12"/>
      <c r="R240" s="12"/>
      <c r="S240" s="12"/>
      <c r="T240" s="12"/>
    </row>
    <row r="241" spans="3:20">
      <c r="C241" s="73"/>
      <c r="D241" s="143"/>
      <c r="E241" s="12"/>
      <c r="F241" s="12"/>
      <c r="G241" s="12"/>
      <c r="H241" s="377"/>
      <c r="L241" s="98"/>
      <c r="M241" s="153"/>
      <c r="N241" s="145"/>
      <c r="O241" s="145"/>
      <c r="P241" s="12"/>
      <c r="Q241" s="12"/>
      <c r="R241" s="12"/>
      <c r="S241" s="12"/>
      <c r="T241" s="12"/>
    </row>
    <row r="242" spans="3:20">
      <c r="C242" s="73"/>
      <c r="D242" s="144"/>
      <c r="E242" s="12"/>
      <c r="F242" s="12"/>
      <c r="G242" s="12"/>
      <c r="H242" s="377"/>
      <c r="L242" s="98"/>
      <c r="M242" s="76"/>
      <c r="N242" s="12"/>
      <c r="O242" s="12"/>
      <c r="P242" s="12"/>
      <c r="Q242" s="12"/>
      <c r="R242" s="12"/>
      <c r="S242" s="12"/>
      <c r="T242" s="12"/>
    </row>
    <row r="243" spans="3:20">
      <c r="C243" s="73"/>
      <c r="D243" s="12"/>
      <c r="E243" s="12"/>
      <c r="F243" s="12"/>
      <c r="G243" s="12"/>
      <c r="H243" s="377"/>
      <c r="L243" s="98"/>
      <c r="M243" s="143"/>
      <c r="N243" s="12"/>
      <c r="O243" s="12"/>
      <c r="P243" s="13"/>
      <c r="Q243" s="12"/>
      <c r="R243" s="13"/>
      <c r="S243" s="12"/>
      <c r="T243" s="12"/>
    </row>
    <row r="244" spans="3:20">
      <c r="C244" s="73"/>
      <c r="D244" s="12"/>
      <c r="E244" s="12"/>
      <c r="F244" s="12"/>
      <c r="G244" s="12"/>
      <c r="H244" s="377"/>
      <c r="L244" s="98"/>
      <c r="M244" s="12"/>
      <c r="N244" s="12"/>
      <c r="O244" s="12"/>
      <c r="P244" s="12"/>
      <c r="Q244" s="12"/>
      <c r="R244" s="12"/>
      <c r="S244" s="12"/>
      <c r="T244" s="12"/>
    </row>
    <row r="245" spans="3:20">
      <c r="C245" s="73"/>
      <c r="D245" s="82"/>
      <c r="E245" s="82"/>
      <c r="F245" s="82"/>
      <c r="G245" s="82"/>
      <c r="L245" s="98"/>
      <c r="M245" s="76"/>
      <c r="N245" s="12"/>
      <c r="O245" s="12"/>
      <c r="P245" s="66"/>
      <c r="Q245" s="65"/>
      <c r="R245" s="66"/>
      <c r="S245" s="16"/>
      <c r="T245" s="12"/>
    </row>
    <row r="246" spans="3:20">
      <c r="C246" s="96"/>
      <c r="L246" s="98"/>
      <c r="M246" s="65"/>
      <c r="N246" s="12"/>
      <c r="O246" s="12"/>
      <c r="P246" s="13"/>
      <c r="Q246" s="12"/>
      <c r="R246" s="13"/>
      <c r="S246" s="12"/>
      <c r="T246" s="12"/>
    </row>
    <row r="247" spans="3:20">
      <c r="C247" s="96"/>
      <c r="L247" s="98"/>
      <c r="M247" s="65"/>
      <c r="N247" s="12"/>
      <c r="O247" s="12"/>
      <c r="P247" s="13"/>
      <c r="Q247" s="12"/>
      <c r="R247" s="13"/>
      <c r="S247" s="152"/>
      <c r="T247" s="12"/>
    </row>
    <row r="248" spans="3:20">
      <c r="C248" s="96"/>
      <c r="L248" s="98"/>
      <c r="M248" s="65"/>
      <c r="N248" s="12"/>
      <c r="O248" s="12"/>
      <c r="P248" s="13"/>
      <c r="Q248" s="12"/>
      <c r="R248" s="13"/>
      <c r="S248" s="12"/>
      <c r="T248" s="12"/>
    </row>
    <row r="249" spans="3:20">
      <c r="C249" s="96"/>
      <c r="L249" s="98"/>
      <c r="M249" s="12"/>
      <c r="N249" s="12"/>
      <c r="O249" s="12"/>
      <c r="P249" s="13"/>
      <c r="Q249" s="12"/>
      <c r="R249" s="12"/>
      <c r="S249" s="13"/>
      <c r="T249" s="16"/>
    </row>
    <row r="250" spans="3:20">
      <c r="C250" s="96"/>
      <c r="L250" s="98"/>
      <c r="M250" s="12"/>
      <c r="N250" s="12"/>
      <c r="O250" s="12"/>
      <c r="P250" s="12"/>
      <c r="Q250" s="12"/>
      <c r="R250" s="12"/>
      <c r="S250" s="12"/>
      <c r="T250" s="12"/>
    </row>
    <row r="251" spans="3:20" ht="12.75" customHeight="1">
      <c r="C251" s="96"/>
      <c r="L251" s="98"/>
      <c r="M251" s="12"/>
      <c r="N251" s="12"/>
      <c r="O251" s="12"/>
      <c r="P251" s="12"/>
      <c r="Q251" s="12"/>
      <c r="R251" s="12"/>
      <c r="S251" s="12"/>
      <c r="T251" s="12"/>
    </row>
    <row r="252" spans="3:20">
      <c r="C252" s="96"/>
      <c r="L252" s="106"/>
      <c r="M252" s="107"/>
      <c r="N252" s="12"/>
      <c r="O252" s="12"/>
      <c r="P252" s="12"/>
      <c r="Q252" s="12"/>
      <c r="R252" s="12"/>
      <c r="S252" s="12"/>
      <c r="T252" s="12"/>
    </row>
    <row r="253" spans="3:20">
      <c r="C253" s="96"/>
      <c r="L253" s="98"/>
      <c r="M253" s="12"/>
      <c r="N253" s="12"/>
      <c r="O253" s="12"/>
      <c r="P253" s="12"/>
      <c r="Q253" s="12"/>
      <c r="R253" s="12"/>
      <c r="S253" s="12"/>
      <c r="T253" s="12"/>
    </row>
    <row r="254" spans="3:20">
      <c r="C254" s="96"/>
      <c r="L254" s="99"/>
      <c r="M254" s="97"/>
      <c r="N254" s="12"/>
      <c r="O254" s="12"/>
      <c r="P254" s="12"/>
      <c r="Q254" s="12"/>
      <c r="R254" s="12"/>
      <c r="S254" s="12"/>
      <c r="T254" s="12"/>
    </row>
    <row r="255" spans="3:20">
      <c r="C255" s="96"/>
      <c r="L255" s="98"/>
      <c r="M255" s="153"/>
      <c r="N255" s="145"/>
      <c r="O255" s="145"/>
      <c r="P255" s="13"/>
      <c r="Q255" s="12"/>
      <c r="R255" s="13"/>
      <c r="S255" s="12"/>
      <c r="T255" s="12"/>
    </row>
    <row r="256" spans="3:20" ht="15">
      <c r="C256" s="96"/>
      <c r="L256" s="98"/>
      <c r="M256" s="12"/>
      <c r="N256" s="12"/>
      <c r="O256" s="12"/>
      <c r="P256" s="13"/>
      <c r="Q256" s="14"/>
      <c r="R256" s="15"/>
      <c r="S256" s="16"/>
      <c r="T256" s="12"/>
    </row>
    <row r="257" spans="3:20">
      <c r="C257" s="96"/>
      <c r="L257" s="98"/>
      <c r="M257" s="76"/>
      <c r="N257" s="12"/>
      <c r="O257" s="12"/>
      <c r="P257" s="13"/>
      <c r="Q257" s="12"/>
      <c r="R257" s="13"/>
      <c r="S257" s="152"/>
      <c r="T257" s="12"/>
    </row>
    <row r="258" spans="3:20">
      <c r="C258" s="96"/>
      <c r="L258" s="98"/>
      <c r="M258" s="12"/>
      <c r="N258" s="12"/>
      <c r="O258" s="12"/>
      <c r="P258" s="13"/>
      <c r="Q258" s="12"/>
      <c r="R258" s="13"/>
      <c r="S258" s="12"/>
      <c r="T258" s="12"/>
    </row>
    <row r="259" spans="3:20">
      <c r="C259" s="96"/>
      <c r="L259" s="98"/>
      <c r="M259" s="12"/>
      <c r="N259" s="12"/>
      <c r="O259" s="12"/>
      <c r="P259" s="13"/>
      <c r="Q259" s="12"/>
      <c r="R259" s="12"/>
      <c r="S259" s="13"/>
      <c r="T259" s="16"/>
    </row>
    <row r="260" spans="3:20">
      <c r="C260" s="96"/>
      <c r="L260" s="98"/>
      <c r="M260" s="12"/>
      <c r="N260" s="12"/>
      <c r="O260" s="12"/>
      <c r="P260" s="12"/>
      <c r="Q260" s="12"/>
      <c r="R260" s="12"/>
      <c r="S260" s="12"/>
      <c r="T260" s="12"/>
    </row>
    <row r="261" spans="3:20" ht="12.75" customHeight="1">
      <c r="C261" s="96"/>
      <c r="K261" s="82"/>
      <c r="L261" s="111"/>
      <c r="M261" s="12"/>
      <c r="N261" s="12"/>
      <c r="O261" s="12"/>
      <c r="P261" s="12"/>
      <c r="Q261" s="12"/>
      <c r="R261" s="12"/>
      <c r="S261" s="12"/>
      <c r="T261" s="16"/>
    </row>
    <row r="262" spans="3:20">
      <c r="C262" s="96"/>
      <c r="K262" s="82"/>
      <c r="L262" s="111"/>
      <c r="M262" s="12"/>
      <c r="N262" s="12"/>
      <c r="O262" s="12"/>
      <c r="P262" s="12"/>
      <c r="Q262" s="12"/>
      <c r="R262" s="12"/>
      <c r="S262" s="12"/>
      <c r="T262" s="12"/>
    </row>
    <row r="263" spans="3:20">
      <c r="C263" s="96"/>
      <c r="K263" s="82"/>
      <c r="L263" s="111"/>
      <c r="M263" s="143"/>
      <c r="N263" s="12"/>
      <c r="O263" s="12"/>
      <c r="P263" s="12"/>
      <c r="Q263" s="12"/>
      <c r="R263" s="12"/>
      <c r="S263" s="12"/>
      <c r="T263" s="12"/>
    </row>
    <row r="264" spans="3:20">
      <c r="C264" s="96"/>
      <c r="K264" s="82"/>
      <c r="L264" s="111"/>
      <c r="M264" s="144"/>
      <c r="N264" s="12"/>
      <c r="O264" s="12"/>
      <c r="P264" s="12"/>
      <c r="Q264" s="12"/>
      <c r="R264" s="12"/>
      <c r="S264" s="12"/>
      <c r="T264" s="12"/>
    </row>
    <row r="265" spans="3:20">
      <c r="C265" s="96"/>
      <c r="K265" s="82"/>
      <c r="L265" s="111"/>
      <c r="M265" s="12"/>
      <c r="N265" s="12"/>
      <c r="O265" s="12"/>
      <c r="P265" s="12"/>
      <c r="Q265" s="12"/>
      <c r="R265" s="12"/>
      <c r="S265" s="12"/>
      <c r="T265" s="12"/>
    </row>
    <row r="266" spans="3:20">
      <c r="C266" s="96"/>
      <c r="K266" s="82"/>
      <c r="L266" s="111"/>
      <c r="M266" s="12"/>
      <c r="N266" s="12"/>
      <c r="O266" s="12"/>
      <c r="P266" s="12"/>
      <c r="Q266" s="12"/>
      <c r="R266" s="12"/>
      <c r="S266" s="12"/>
      <c r="T266" s="16"/>
    </row>
    <row r="267" spans="3:20">
      <c r="C267" s="96"/>
      <c r="K267" s="82"/>
      <c r="L267" s="111"/>
      <c r="M267" s="12"/>
      <c r="N267" s="12"/>
      <c r="O267" s="12"/>
      <c r="P267" s="12"/>
      <c r="Q267" s="12"/>
      <c r="R267" s="12"/>
      <c r="S267" s="12"/>
      <c r="T267" s="12"/>
    </row>
    <row r="268" spans="3:20">
      <c r="C268" s="96"/>
    </row>
    <row r="269" spans="3:20">
      <c r="C269" s="96"/>
    </row>
    <row r="270" spans="3:20">
      <c r="C270" s="96"/>
    </row>
    <row r="271" spans="3:20">
      <c r="C271" s="96"/>
    </row>
  </sheetData>
  <customSheetViews>
    <customSheetView guid="{81801A75-92C7-4ED5-97DB-E3E6B3965D30}" topLeftCell="A42">
      <selection activeCell="A47" sqref="A47:XFD79"/>
      <pageMargins left="0.7" right="0.7" top="0.75" bottom="0.75" header="0.3" footer="0.3"/>
      <pageSetup orientation="portrait" r:id="rId1"/>
    </customSheetView>
    <customSheetView guid="{8F78BEB5-8927-4030-9153-90C7FA4937A5}" topLeftCell="A147">
      <selection activeCell="B27" sqref="B27"/>
      <pageMargins left="0.7" right="0.7" top="0.75" bottom="0.75" header="0.3" footer="0.3"/>
      <pageSetup orientation="portrait" r:id="rId2"/>
    </customSheetView>
    <customSheetView guid="{F7690BCD-287A-473A-9EA1-298139938D77}" topLeftCell="A16">
      <selection activeCell="H27" sqref="H27"/>
      <pageMargins left="0.7" right="0.7" top="0.75" bottom="0.75" header="0.3" footer="0.3"/>
      <pageSetup orientation="portrait" r:id="rId3"/>
    </customSheetView>
    <customSheetView guid="{0C5E73BF-4F4A-42B1-AFFC-19145C7AC19A}" topLeftCell="E1">
      <selection activeCell="I8" sqref="I8:U13"/>
      <pageMargins left="0.7" right="0.7" top="0.49" bottom="0.66" header="0.22" footer="0.3"/>
      <pageSetup scale="70" orientation="portrait" r:id="rId4"/>
    </customSheetView>
  </customSheetViews>
  <mergeCells count="44">
    <mergeCell ref="C6:I6"/>
    <mergeCell ref="A106:A107"/>
    <mergeCell ref="A36:A37"/>
    <mergeCell ref="A24:A25"/>
    <mergeCell ref="A113:A114"/>
    <mergeCell ref="A124:A125"/>
    <mergeCell ref="A134:A135"/>
    <mergeCell ref="A177:A178"/>
    <mergeCell ref="A188:A189"/>
    <mergeCell ref="A48:A49"/>
    <mergeCell ref="A62:A63"/>
    <mergeCell ref="A77:A78"/>
    <mergeCell ref="A88:A89"/>
    <mergeCell ref="A98:A99"/>
    <mergeCell ref="A55:A56"/>
    <mergeCell ref="A230:A231"/>
    <mergeCell ref="A198:A199"/>
    <mergeCell ref="A165:A166"/>
    <mergeCell ref="A149:A150"/>
    <mergeCell ref="A142:A143"/>
    <mergeCell ref="A206:A207"/>
    <mergeCell ref="A218:A219"/>
    <mergeCell ref="J113:J114"/>
    <mergeCell ref="J24:J25"/>
    <mergeCell ref="J36:J37"/>
    <mergeCell ref="J48:J49"/>
    <mergeCell ref="J55:J56"/>
    <mergeCell ref="J62:J63"/>
    <mergeCell ref="J230:J231"/>
    <mergeCell ref="B8:C8"/>
    <mergeCell ref="J177:J178"/>
    <mergeCell ref="J188:J189"/>
    <mergeCell ref="J198:J199"/>
    <mergeCell ref="J206:J207"/>
    <mergeCell ref="J218:J219"/>
    <mergeCell ref="J124:J125"/>
    <mergeCell ref="J134:J135"/>
    <mergeCell ref="J142:J143"/>
    <mergeCell ref="J149:J150"/>
    <mergeCell ref="J165:J166"/>
    <mergeCell ref="J77:J78"/>
    <mergeCell ref="J88:J89"/>
    <mergeCell ref="J98:J99"/>
    <mergeCell ref="J106:J107"/>
  </mergeCells>
  <pageMargins left="0.7" right="0.7" top="0.49" bottom="0.66" header="0.22" footer="0.3"/>
  <pageSetup scale="70" orientation="portrait" r:id="rId5"/>
  <legacyDrawing r:id="rId6"/>
</worksheet>
</file>

<file path=xl/worksheets/sheet16.xml><?xml version="1.0" encoding="utf-8"?>
<worksheet xmlns="http://schemas.openxmlformats.org/spreadsheetml/2006/main" xmlns:r="http://schemas.openxmlformats.org/officeDocument/2006/relationships">
  <sheetPr codeName="Sheet13">
    <tabColor rgb="FFFFCC00"/>
  </sheetPr>
  <dimension ref="A1:V478"/>
  <sheetViews>
    <sheetView workbookViewId="0">
      <pane ySplit="20" topLeftCell="A21" activePane="bottomLeft" state="frozen"/>
      <selection activeCell="E1" sqref="E1"/>
      <selection pane="bottomLeft" activeCell="D10" sqref="D10"/>
    </sheetView>
  </sheetViews>
  <sheetFormatPr defaultColWidth="9.140625" defaultRowHeight="12.75"/>
  <cols>
    <col min="1" max="1" width="17.7109375" style="595" customWidth="1"/>
    <col min="2" max="2" width="10.5703125" style="27" customWidth="1"/>
    <col min="3" max="3" width="9.7109375" style="27" customWidth="1"/>
    <col min="4" max="7" width="14.7109375" style="27" customWidth="1"/>
    <col min="8" max="8" width="14.7109375" style="372" customWidth="1"/>
    <col min="9" max="9" width="24.85546875" style="27" customWidth="1"/>
    <col min="10" max="10" width="16.28515625" style="595" customWidth="1"/>
    <col min="11" max="11" width="10.7109375" style="27" customWidth="1"/>
    <col min="12" max="12" width="11.28515625" style="27" customWidth="1"/>
    <col min="13" max="14" width="12.7109375" style="27" customWidth="1"/>
    <col min="15" max="15" width="14.7109375" style="27" customWidth="1"/>
    <col min="16" max="18" width="12.7109375" style="27" customWidth="1"/>
    <col min="19" max="19" width="13" style="27" customWidth="1"/>
    <col min="20" max="20" width="10.28515625" style="27" bestFit="1" customWidth="1"/>
    <col min="21" max="21" width="11.42578125" style="27" customWidth="1"/>
    <col min="22" max="16384" width="9.140625" style="27"/>
  </cols>
  <sheetData>
    <row r="1" spans="1:22" s="82" customFormat="1">
      <c r="A1" s="595"/>
      <c r="H1" s="372"/>
      <c r="J1" s="595"/>
    </row>
    <row r="2" spans="1:22">
      <c r="B2" s="4" t="s">
        <v>16</v>
      </c>
      <c r="C2" s="6" t="s">
        <v>315</v>
      </c>
      <c r="D2" s="6"/>
      <c r="E2" s="6"/>
      <c r="F2" s="29"/>
      <c r="H2" s="293"/>
      <c r="L2" s="6"/>
    </row>
    <row r="3" spans="1:22">
      <c r="B3" s="4" t="s">
        <v>17</v>
      </c>
      <c r="C3" s="6" t="s">
        <v>34</v>
      </c>
      <c r="D3" s="6"/>
      <c r="E3" s="6"/>
      <c r="F3" s="29"/>
      <c r="H3" s="293"/>
      <c r="L3" s="6"/>
    </row>
    <row r="4" spans="1:22">
      <c r="B4" s="726" t="s">
        <v>1198</v>
      </c>
      <c r="C4" s="21" t="s">
        <v>35</v>
      </c>
      <c r="D4" s="5"/>
      <c r="E4" s="5"/>
      <c r="F4" s="3"/>
      <c r="H4" s="293"/>
      <c r="L4" s="5"/>
    </row>
    <row r="5" spans="1:22" ht="16.5" customHeight="1">
      <c r="B5" s="4"/>
      <c r="C5" s="21"/>
      <c r="D5" s="5"/>
      <c r="E5" s="5"/>
      <c r="F5" s="3"/>
      <c r="H5" s="293"/>
      <c r="L5" s="5"/>
      <c r="M5" s="10"/>
    </row>
    <row r="6" spans="1:22" ht="90" customHeight="1">
      <c r="B6" s="60" t="s">
        <v>46</v>
      </c>
      <c r="C6" s="1205" t="s">
        <v>387</v>
      </c>
      <c r="D6" s="1205"/>
      <c r="E6" s="1205"/>
      <c r="F6" s="1205"/>
      <c r="G6" s="1205"/>
      <c r="H6" s="1205"/>
      <c r="I6" s="1205"/>
      <c r="K6" s="181"/>
      <c r="L6" s="181"/>
      <c r="M6" s="181"/>
      <c r="N6" s="181"/>
      <c r="O6" s="181"/>
      <c r="P6" s="181"/>
      <c r="Q6" s="181"/>
      <c r="R6" s="168"/>
      <c r="S6" s="168"/>
      <c r="T6" s="168"/>
    </row>
    <row r="7" spans="1:22" ht="13.5" customHeight="1">
      <c r="B7" s="4"/>
      <c r="C7" s="5"/>
      <c r="D7" s="5"/>
      <c r="E7" s="5"/>
      <c r="F7" s="3"/>
      <c r="G7" s="5"/>
      <c r="H7" s="458"/>
      <c r="I7" s="5"/>
    </row>
    <row r="8" spans="1:22" ht="27" customHeight="1">
      <c r="B8" s="1208" t="s">
        <v>47</v>
      </c>
      <c r="C8" s="1208"/>
      <c r="D8" s="5"/>
      <c r="E8" s="5"/>
      <c r="F8" s="3"/>
      <c r="G8" s="5"/>
      <c r="H8" s="458"/>
      <c r="I8" s="727"/>
      <c r="K8" s="731"/>
      <c r="L8" s="731"/>
      <c r="M8" s="725"/>
      <c r="N8" s="725"/>
      <c r="O8" s="728"/>
      <c r="P8" s="725"/>
      <c r="Q8" s="725"/>
      <c r="R8" s="725"/>
      <c r="S8" s="731"/>
      <c r="T8" s="725"/>
      <c r="U8" s="725"/>
    </row>
    <row r="9" spans="1:22" s="82" customFormat="1" ht="12.75" customHeight="1">
      <c r="A9" s="595"/>
      <c r="B9" s="49"/>
      <c r="C9" s="5"/>
      <c r="D9" s="5"/>
      <c r="E9" s="5"/>
      <c r="F9" s="3"/>
      <c r="G9" s="5"/>
      <c r="H9" s="984"/>
      <c r="I9" s="190"/>
      <c r="J9" s="595"/>
      <c r="K9" s="610"/>
      <c r="L9" s="610"/>
      <c r="M9" s="655"/>
      <c r="N9" s="655"/>
      <c r="O9" s="584"/>
      <c r="P9" s="655"/>
      <c r="Q9" s="655"/>
      <c r="R9" s="655"/>
      <c r="S9" s="610"/>
      <c r="T9" s="655"/>
      <c r="U9" s="655"/>
      <c r="V9" s="655"/>
    </row>
    <row r="10" spans="1:22" s="82" customFormat="1" ht="12.75" customHeight="1">
      <c r="A10" s="595"/>
      <c r="B10" s="49"/>
      <c r="D10" s="136" t="s">
        <v>19</v>
      </c>
      <c r="E10" s="136" t="s">
        <v>323</v>
      </c>
      <c r="F10" s="137" t="s">
        <v>322</v>
      </c>
      <c r="G10" s="136" t="s">
        <v>321</v>
      </c>
      <c r="H10" s="985"/>
      <c r="I10" s="655"/>
      <c r="J10" s="595"/>
      <c r="K10" s="655"/>
      <c r="L10" s="307"/>
      <c r="M10" s="307"/>
      <c r="N10" s="307"/>
      <c r="O10" s="655"/>
      <c r="P10" s="655"/>
      <c r="Q10" s="655"/>
      <c r="R10" s="655"/>
      <c r="S10" s="307"/>
      <c r="T10" s="307"/>
      <c r="U10" s="307"/>
      <c r="V10" s="655"/>
    </row>
    <row r="11" spans="1:22" s="82" customFormat="1" ht="12.75" customHeight="1">
      <c r="A11" s="595"/>
      <c r="B11" s="49"/>
      <c r="C11" s="4" t="s">
        <v>25</v>
      </c>
      <c r="D11" s="9">
        <f>H256</f>
        <v>0</v>
      </c>
      <c r="E11" s="762">
        <f>SUM(H122,H129,H140,H148,H213,H222,,H234,H243)</f>
        <v>0</v>
      </c>
      <c r="F11" s="762">
        <f>SUM(H34,H42,H50,H61,H77,H93,H104,H112,H158,H165,H181,H193,H202,H254)</f>
        <v>0</v>
      </c>
      <c r="G11" s="762">
        <v>0</v>
      </c>
      <c r="H11" s="985"/>
      <c r="I11" s="655"/>
      <c r="J11" s="595"/>
      <c r="K11" s="610"/>
      <c r="L11" s="610"/>
      <c r="M11" s="610"/>
      <c r="N11" s="584"/>
      <c r="O11" s="655"/>
      <c r="P11" s="655"/>
      <c r="Q11" s="937"/>
      <c r="R11" s="610"/>
      <c r="S11" s="610"/>
      <c r="T11" s="610"/>
      <c r="U11" s="584"/>
      <c r="V11" s="655"/>
    </row>
    <row r="12" spans="1:22" s="82" customFormat="1" ht="12.75" customHeight="1">
      <c r="A12" s="595"/>
      <c r="B12" s="49"/>
      <c r="C12" s="726" t="s">
        <v>1041</v>
      </c>
      <c r="D12" s="217">
        <f>Q256</f>
        <v>0</v>
      </c>
      <c r="E12" s="762">
        <f>SUM(Q122,Q129,Q140,Q148,Q213,Q222,,Q234,Q243)</f>
        <v>0</v>
      </c>
      <c r="F12" s="762">
        <f>SUM(Q34,Q42,Q50,Q61,Q77,Q93,Q104,Q112,Q158,Q165,Q181,Q193,Q202,Q254)</f>
        <v>0</v>
      </c>
      <c r="G12" s="762">
        <v>0</v>
      </c>
      <c r="H12" s="985"/>
      <c r="I12" s="655"/>
      <c r="J12" s="595"/>
      <c r="K12" s="610"/>
      <c r="L12" s="610"/>
      <c r="M12" s="610"/>
      <c r="N12" s="584"/>
      <c r="O12" s="655"/>
      <c r="P12" s="655"/>
      <c r="Q12" s="937"/>
      <c r="R12" s="610"/>
      <c r="S12" s="610"/>
      <c r="T12" s="610"/>
      <c r="U12" s="584"/>
      <c r="V12" s="655"/>
    </row>
    <row r="13" spans="1:22" s="82" customFormat="1" ht="12.75" customHeight="1" thickBot="1">
      <c r="A13" s="595"/>
      <c r="B13" s="49"/>
      <c r="C13" s="10" t="s">
        <v>66</v>
      </c>
      <c r="D13" s="11">
        <f>D11-D12</f>
        <v>0</v>
      </c>
      <c r="E13" s="11">
        <f>E11-E12</f>
        <v>0</v>
      </c>
      <c r="F13" s="11">
        <f>F11-F12</f>
        <v>0</v>
      </c>
      <c r="G13" s="11">
        <f>G11-G12</f>
        <v>0</v>
      </c>
      <c r="H13" s="985"/>
      <c r="I13" s="655"/>
      <c r="J13" s="595"/>
      <c r="K13" s="46"/>
      <c r="L13" s="46"/>
      <c r="M13" s="983"/>
      <c r="N13" s="46"/>
      <c r="O13" s="655"/>
      <c r="P13" s="655"/>
      <c r="Q13" s="103"/>
      <c r="R13" s="46"/>
      <c r="S13" s="46"/>
      <c r="T13" s="983"/>
      <c r="U13" s="46"/>
      <c r="V13" s="655"/>
    </row>
    <row r="14" spans="1:22" ht="13.5" thickTop="1">
      <c r="F14" s="29"/>
      <c r="H14" s="293"/>
    </row>
    <row r="15" spans="1:22">
      <c r="E15" s="217"/>
      <c r="F15" s="29"/>
      <c r="H15" s="293"/>
    </row>
    <row r="16" spans="1:22">
      <c r="B16" s="32" t="s">
        <v>64</v>
      </c>
      <c r="C16" s="32"/>
      <c r="D16" s="32"/>
      <c r="E16" s="32"/>
      <c r="F16" s="32"/>
      <c r="G16" s="32"/>
      <c r="H16" s="32"/>
      <c r="I16" s="32"/>
      <c r="J16" s="1017"/>
      <c r="K16" s="32"/>
      <c r="L16" s="32"/>
      <c r="M16" s="32"/>
      <c r="N16" s="32"/>
      <c r="O16" s="32"/>
      <c r="P16" s="32"/>
      <c r="Q16" s="32"/>
      <c r="R16" s="32"/>
    </row>
    <row r="17" spans="1:18">
      <c r="B17" s="82"/>
      <c r="C17" s="82"/>
      <c r="D17" s="82"/>
      <c r="E17" s="29"/>
      <c r="F17" s="82"/>
      <c r="G17" s="29"/>
      <c r="I17" s="82"/>
      <c r="K17" s="82"/>
      <c r="L17" s="82"/>
      <c r="M17" s="82"/>
      <c r="N17" s="82"/>
      <c r="O17" s="82"/>
      <c r="P17" s="82"/>
      <c r="Q17" s="82"/>
      <c r="R17" s="82"/>
    </row>
    <row r="18" spans="1:18">
      <c r="B18" s="193"/>
      <c r="C18" s="193"/>
      <c r="D18" s="193"/>
      <c r="E18" s="193"/>
      <c r="F18" s="193"/>
      <c r="G18" s="193"/>
      <c r="H18" s="442"/>
      <c r="I18" s="193"/>
      <c r="K18" s="193"/>
      <c r="L18" s="193"/>
      <c r="M18" s="193"/>
      <c r="N18" s="193"/>
      <c r="O18" s="193"/>
      <c r="P18" s="193"/>
      <c r="Q18" s="193"/>
      <c r="R18" s="193"/>
    </row>
    <row r="19" spans="1:18">
      <c r="B19" s="28"/>
      <c r="C19" s="28"/>
      <c r="D19" s="28"/>
      <c r="E19" s="31"/>
      <c r="F19" s="28"/>
      <c r="G19" s="31"/>
      <c r="H19" s="28"/>
      <c r="I19" s="82"/>
      <c r="K19" s="82"/>
      <c r="L19" s="82"/>
      <c r="M19" s="82"/>
      <c r="N19" s="82"/>
      <c r="O19" s="82"/>
      <c r="P19" s="82"/>
      <c r="Q19" s="82"/>
      <c r="R19" s="82"/>
    </row>
    <row r="20" spans="1:18">
      <c r="B20" s="33" t="s">
        <v>18</v>
      </c>
      <c r="C20" s="33"/>
      <c r="D20" s="33"/>
      <c r="E20" s="34"/>
      <c r="F20" s="33"/>
      <c r="G20" s="34"/>
      <c r="H20" s="33"/>
      <c r="I20" s="35"/>
      <c r="K20" s="36" t="s">
        <v>1031</v>
      </c>
      <c r="L20" s="36"/>
      <c r="M20" s="36"/>
      <c r="N20" s="36"/>
      <c r="O20" s="36"/>
      <c r="P20" s="36"/>
      <c r="Q20" s="36"/>
      <c r="R20" s="36"/>
    </row>
    <row r="21" spans="1:18">
      <c r="B21" s="82"/>
      <c r="C21" s="82"/>
      <c r="D21" s="82"/>
      <c r="E21" s="82"/>
      <c r="F21" s="82"/>
      <c r="G21" s="82"/>
      <c r="I21" s="82"/>
      <c r="K21" s="82"/>
      <c r="L21" s="82"/>
      <c r="M21" s="82"/>
      <c r="N21" s="82"/>
      <c r="O21" s="82"/>
      <c r="P21" s="82"/>
      <c r="Q21" s="82"/>
      <c r="R21" s="82"/>
    </row>
    <row r="22" spans="1:18">
      <c r="B22" s="209">
        <v>100.01</v>
      </c>
      <c r="C22" s="233" t="s">
        <v>160</v>
      </c>
      <c r="D22" s="151"/>
      <c r="E22" s="151"/>
      <c r="F22" s="151"/>
      <c r="G22" s="12"/>
      <c r="H22" s="377"/>
      <c r="K22" s="608">
        <v>100.01</v>
      </c>
      <c r="L22" s="233" t="s">
        <v>160</v>
      </c>
      <c r="M22" s="151"/>
      <c r="N22" s="151"/>
      <c r="O22" s="151"/>
      <c r="P22" s="301"/>
      <c r="Q22" s="377"/>
      <c r="R22" s="12"/>
    </row>
    <row r="23" spans="1:18" ht="15">
      <c r="B23" s="110"/>
      <c r="C23" s="94"/>
      <c r="D23" s="12"/>
      <c r="E23" s="56"/>
      <c r="F23" s="56"/>
      <c r="G23" s="56"/>
      <c r="H23" s="377"/>
      <c r="K23" s="110"/>
      <c r="L23" s="94"/>
      <c r="M23" s="301"/>
      <c r="N23" s="590"/>
      <c r="O23" s="590"/>
      <c r="P23" s="590"/>
      <c r="Q23" s="377"/>
      <c r="R23" s="12"/>
    </row>
    <row r="24" spans="1:18" ht="15" customHeight="1">
      <c r="A24" s="1204" t="s">
        <v>800</v>
      </c>
      <c r="B24" s="382" t="s">
        <v>575</v>
      </c>
      <c r="C24" s="373" t="s">
        <v>671</v>
      </c>
      <c r="D24" s="12"/>
      <c r="E24" s="13"/>
      <c r="F24" s="12"/>
      <c r="G24" s="16"/>
      <c r="H24" s="377"/>
      <c r="J24" s="1204" t="s">
        <v>800</v>
      </c>
      <c r="K24" s="607" t="s">
        <v>575</v>
      </c>
      <c r="L24" s="373" t="s">
        <v>671</v>
      </c>
      <c r="M24" s="301"/>
      <c r="N24" s="290"/>
      <c r="O24" s="301"/>
      <c r="P24" s="584"/>
      <c r="Q24" s="377"/>
      <c r="R24" s="16"/>
    </row>
    <row r="25" spans="1:18" ht="15" customHeight="1">
      <c r="A25" s="1204"/>
      <c r="B25" s="111"/>
      <c r="C25" s="403">
        <f>'Current Assumptions'!B142</f>
        <v>0</v>
      </c>
      <c r="D25" s="401" t="s">
        <v>754</v>
      </c>
      <c r="E25" s="12"/>
      <c r="F25" s="12"/>
      <c r="G25" s="12"/>
      <c r="H25" s="377"/>
      <c r="J25" s="1204"/>
      <c r="K25" s="111"/>
      <c r="L25" s="420">
        <f>'Expected Assumptions'!E142</f>
        <v>0</v>
      </c>
      <c r="M25" s="412" t="s">
        <v>754</v>
      </c>
      <c r="N25" s="301"/>
      <c r="O25" s="301"/>
      <c r="P25" s="301"/>
      <c r="Q25" s="377"/>
      <c r="R25" s="12"/>
    </row>
    <row r="26" spans="1:18" s="238" customFormat="1">
      <c r="A26" s="595"/>
      <c r="B26" s="112"/>
      <c r="C26" s="647">
        <f>Avg_QTO_Time_for_Equipment_Components</f>
        <v>0</v>
      </c>
      <c r="D26" s="244" t="str">
        <f>Avg_QTO_Time_for_Equipment_Components_N</f>
        <v>Avg QTO Time for Equipment Components (hours / plan drawing)</v>
      </c>
      <c r="E26" s="42"/>
      <c r="F26" s="236"/>
      <c r="G26" s="236"/>
      <c r="H26" s="255"/>
      <c r="J26" s="595"/>
      <c r="K26" s="112"/>
      <c r="L26" s="647">
        <f>'Expected Assumptions'!E38</f>
        <v>0</v>
      </c>
      <c r="M26" s="412" t="str">
        <f>Avg_QTO_Time_for_Equipment_Components_N</f>
        <v>Avg QTO Time for Equipment Components (hours / plan drawing)</v>
      </c>
      <c r="N26" s="587"/>
      <c r="O26" s="301"/>
      <c r="P26" s="301"/>
      <c r="Q26" s="618"/>
      <c r="R26" s="236"/>
    </row>
    <row r="27" spans="1:18" s="350" customFormat="1">
      <c r="A27" s="595"/>
      <c r="B27" s="359"/>
      <c r="C27" s="646">
        <f>Avg_QTO_Time_for_Spaces_in_building</f>
        <v>0</v>
      </c>
      <c r="D27" s="412" t="str">
        <f>Avg_QTO_Time_for_Spaces_in_building_N</f>
        <v>Avg QTO Time for Spaces in building (hours / plan drawing)</v>
      </c>
      <c r="E27" s="42"/>
      <c r="F27" s="301"/>
      <c r="G27" s="301"/>
      <c r="H27" s="255"/>
      <c r="J27" s="595"/>
      <c r="K27" s="359"/>
      <c r="L27" s="646">
        <f>'Expected Assumptions'!E39</f>
        <v>0</v>
      </c>
      <c r="M27" s="412" t="str">
        <f>Avg_QTO_Time_for_Spaces_in_building_N</f>
        <v>Avg QTO Time for Spaces in building (hours / plan drawing)</v>
      </c>
      <c r="N27" s="587"/>
      <c r="O27" s="301"/>
      <c r="P27" s="301"/>
      <c r="Q27" s="618"/>
      <c r="R27" s="301"/>
    </row>
    <row r="28" spans="1:18" s="451" customFormat="1">
      <c r="A28" s="595"/>
      <c r="B28" s="359"/>
      <c r="C28" s="577">
        <f>'Current Assumptions'!B150</f>
        <v>0</v>
      </c>
      <c r="D28" s="603" t="s">
        <v>927</v>
      </c>
      <c r="E28" s="42"/>
      <c r="F28" s="301"/>
      <c r="G28" s="301"/>
      <c r="H28" s="255"/>
      <c r="J28" s="595"/>
      <c r="K28" s="359"/>
      <c r="L28" s="577">
        <f>'Expected Assumptions'!E150</f>
        <v>0.8</v>
      </c>
      <c r="M28" s="603" t="s">
        <v>927</v>
      </c>
      <c r="N28" s="587"/>
      <c r="O28" s="301"/>
      <c r="P28" s="301"/>
      <c r="Q28" s="618"/>
      <c r="R28" s="301"/>
    </row>
    <row r="29" spans="1:18" s="451" customFormat="1">
      <c r="A29" s="595"/>
      <c r="B29" s="359"/>
      <c r="C29" s="577">
        <f>'Current Assumptions'!B151</f>
        <v>0</v>
      </c>
      <c r="D29" s="603" t="s">
        <v>926</v>
      </c>
      <c r="E29" s="42"/>
      <c r="F29" s="301"/>
      <c r="G29" s="301"/>
      <c r="H29" s="255"/>
      <c r="J29" s="595"/>
      <c r="K29" s="359"/>
      <c r="L29" s="577">
        <f>'Expected Assumptions'!E151</f>
        <v>0.2</v>
      </c>
      <c r="M29" s="603" t="s">
        <v>926</v>
      </c>
      <c r="N29" s="587"/>
      <c r="O29" s="301"/>
      <c r="P29" s="301"/>
      <c r="Q29" s="618"/>
      <c r="R29" s="301"/>
    </row>
    <row r="30" spans="1:18" ht="15">
      <c r="B30" s="112"/>
      <c r="C30" s="12"/>
      <c r="D30" s="12"/>
      <c r="E30" s="56"/>
      <c r="F30" s="56"/>
      <c r="G30" s="56"/>
      <c r="H30" s="377"/>
      <c r="K30" s="112"/>
      <c r="L30" s="301"/>
      <c r="M30" s="301"/>
      <c r="N30" s="590"/>
      <c r="O30" s="590"/>
      <c r="P30" s="590"/>
      <c r="Q30" s="377"/>
      <c r="R30" s="12"/>
    </row>
    <row r="31" spans="1:18" ht="15">
      <c r="B31" s="112"/>
      <c r="C31" s="513">
        <f>Licensed_Professional_Rate</f>
        <v>0</v>
      </c>
      <c r="D31" s="410" t="str">
        <f>Licensed_Professional_Rate_N</f>
        <v>Licensed Professional Architect Rate ($ / hour)</v>
      </c>
      <c r="E31" s="56"/>
      <c r="F31" s="56"/>
      <c r="G31" s="477">
        <f>C31*C25*(C28*(C26+C27))</f>
        <v>0</v>
      </c>
      <c r="H31" s="494"/>
      <c r="K31" s="112"/>
      <c r="L31" s="513">
        <f>'Expected Assumptions'!E54</f>
        <v>0</v>
      </c>
      <c r="M31" s="596" t="str">
        <f>Licensed_Professional_Rate_N</f>
        <v>Licensed Professional Architect Rate ($ / hour)</v>
      </c>
      <c r="N31" s="590"/>
      <c r="O31" s="590"/>
      <c r="P31" s="636">
        <f>L31*L25*(L28*(L26+L27))</f>
        <v>0</v>
      </c>
      <c r="Q31" s="494"/>
      <c r="R31" s="12"/>
    </row>
    <row r="32" spans="1:18" ht="15">
      <c r="B32" s="112"/>
      <c r="C32" s="513">
        <f>Drafter_Rate</f>
        <v>0</v>
      </c>
      <c r="D32" s="410" t="str">
        <f>Drafter_Rate_N</f>
        <v>Architect Drafter Rate ($ / hour)</v>
      </c>
      <c r="E32" s="13"/>
      <c r="F32" s="14"/>
      <c r="G32" s="473">
        <f>C32*C25*(C29*(C26+C27))</f>
        <v>0</v>
      </c>
      <c r="H32" s="494"/>
      <c r="K32" s="112"/>
      <c r="L32" s="513">
        <f>'Expected Assumptions'!E56</f>
        <v>0</v>
      </c>
      <c r="M32" s="596" t="str">
        <f>Drafter_Rate_N</f>
        <v>Architect Drafter Rate ($ / hour)</v>
      </c>
      <c r="N32" s="290"/>
      <c r="O32" s="14"/>
      <c r="P32" s="473">
        <f>L32*L25*(L29*(L26+L27))</f>
        <v>0</v>
      </c>
      <c r="Q32" s="494"/>
      <c r="R32" s="16"/>
    </row>
    <row r="33" spans="1:18">
      <c r="B33" s="98"/>
      <c r="C33" s="12"/>
      <c r="D33" s="12"/>
      <c r="E33" s="12"/>
      <c r="F33" s="12"/>
      <c r="G33" s="119"/>
      <c r="H33" s="494"/>
      <c r="K33" s="98"/>
      <c r="L33" s="301"/>
      <c r="M33" s="301"/>
      <c r="N33" s="301"/>
      <c r="O33" s="301"/>
      <c r="P33" s="610"/>
      <c r="Q33" s="494"/>
      <c r="R33" s="12"/>
    </row>
    <row r="34" spans="1:18" ht="13.5" customHeight="1" thickBot="1">
      <c r="B34" s="98"/>
      <c r="C34" s="12"/>
      <c r="D34" s="44" t="s">
        <v>20</v>
      </c>
      <c r="E34" s="29"/>
      <c r="F34" s="82"/>
      <c r="G34" s="490"/>
      <c r="H34" s="474">
        <f>SUM(G31:G32)</f>
        <v>0</v>
      </c>
      <c r="K34" s="98"/>
      <c r="L34" s="301"/>
      <c r="M34" s="589" t="s">
        <v>20</v>
      </c>
      <c r="N34" s="29"/>
      <c r="O34" s="581"/>
      <c r="P34" s="490"/>
      <c r="Q34" s="474">
        <f>SUM(P31:P32)</f>
        <v>0</v>
      </c>
      <c r="R34" s="12"/>
    </row>
    <row r="35" spans="1:18" s="351" customFormat="1" ht="13.5" customHeight="1">
      <c r="A35" s="595"/>
      <c r="B35" s="98"/>
      <c r="C35" s="301"/>
      <c r="D35" s="306"/>
      <c r="E35" s="29"/>
      <c r="G35" s="490"/>
      <c r="H35" s="494"/>
      <c r="J35" s="595"/>
      <c r="K35" s="98"/>
      <c r="L35" s="301"/>
      <c r="M35" s="589"/>
      <c r="N35" s="29"/>
      <c r="O35" s="581"/>
      <c r="P35" s="490"/>
      <c r="Q35" s="494"/>
      <c r="R35" s="301"/>
    </row>
    <row r="36" spans="1:18" ht="15" customHeight="1">
      <c r="A36" s="1204" t="s">
        <v>802</v>
      </c>
      <c r="B36" s="114" t="s">
        <v>576</v>
      </c>
      <c r="C36" s="658" t="s">
        <v>1300</v>
      </c>
      <c r="D36" s="12"/>
      <c r="E36" s="56"/>
      <c r="F36" s="56"/>
      <c r="G36" s="488"/>
      <c r="H36" s="494"/>
      <c r="J36" s="1204" t="s">
        <v>802</v>
      </c>
      <c r="K36" s="114" t="s">
        <v>576</v>
      </c>
      <c r="L36" s="658" t="s">
        <v>1300</v>
      </c>
      <c r="M36" s="301"/>
      <c r="N36" s="590"/>
      <c r="O36" s="590"/>
      <c r="P36" s="488"/>
      <c r="Q36" s="494"/>
      <c r="R36" s="12"/>
    </row>
    <row r="37" spans="1:18" s="210" customFormat="1" ht="15">
      <c r="A37" s="1204"/>
      <c r="B37" s="114"/>
      <c r="C37" s="260">
        <f>Avg._Number_of_Equipment_Types</f>
        <v>0</v>
      </c>
      <c r="D37" s="311" t="str">
        <f xml:space="preserve"> Avg._Number_of_Equipment_Types_N</f>
        <v>Number of Unique Product Types (Types / buildng)</v>
      </c>
      <c r="E37" s="56"/>
      <c r="F37" s="56"/>
      <c r="G37" s="488"/>
      <c r="H37" s="494"/>
      <c r="J37" s="1204"/>
      <c r="K37" s="114"/>
      <c r="L37" s="711">
        <f>'Expected Assumptions'!E11</f>
        <v>0</v>
      </c>
      <c r="M37" s="603" t="str">
        <f xml:space="preserve"> Avg._Number_of_Equipment_Types_N</f>
        <v>Number of Unique Product Types (Types / buildng)</v>
      </c>
      <c r="N37" s="590"/>
      <c r="O37" s="590"/>
      <c r="P37" s="488"/>
      <c r="Q37" s="494"/>
      <c r="R37" s="236"/>
    </row>
    <row r="38" spans="1:18" s="210" customFormat="1" ht="15" customHeight="1">
      <c r="A38" s="595"/>
      <c r="B38" s="114"/>
      <c r="C38" s="574">
        <f>'Current Assumptions'!B143</f>
        <v>0</v>
      </c>
      <c r="D38" s="405" t="s">
        <v>756</v>
      </c>
      <c r="E38" s="352"/>
      <c r="F38" s="352"/>
      <c r="G38" s="529"/>
      <c r="H38" s="530"/>
      <c r="I38" s="352"/>
      <c r="J38" s="595"/>
      <c r="K38" s="114"/>
      <c r="L38" s="574">
        <f>'Expected Assumptions'!E143</f>
        <v>0</v>
      </c>
      <c r="M38" s="603" t="s">
        <v>756</v>
      </c>
      <c r="N38" s="603"/>
      <c r="O38" s="603"/>
      <c r="P38" s="529"/>
      <c r="Q38" s="530"/>
      <c r="R38" s="236"/>
    </row>
    <row r="39" spans="1:18" ht="12.75" customHeight="1">
      <c r="B39" s="111"/>
      <c r="C39" s="12"/>
      <c r="D39" s="12"/>
      <c r="E39" s="13"/>
      <c r="F39" s="14"/>
      <c r="G39" s="119"/>
      <c r="H39" s="494"/>
      <c r="K39" s="111"/>
      <c r="L39" s="301"/>
      <c r="M39" s="301"/>
      <c r="N39" s="290"/>
      <c r="O39" s="14"/>
      <c r="P39" s="610"/>
      <c r="Q39" s="494"/>
      <c r="R39" s="12"/>
    </row>
    <row r="40" spans="1:18" ht="15">
      <c r="B40" s="111"/>
      <c r="C40" s="513">
        <f>Licensed_Professional_Rate</f>
        <v>0</v>
      </c>
      <c r="D40" s="337" t="str">
        <f>Specifier_N</f>
        <v>Specifier</v>
      </c>
      <c r="E40" s="56"/>
      <c r="F40" s="56"/>
      <c r="G40" s="473">
        <f>C40*C37*C38</f>
        <v>0</v>
      </c>
      <c r="H40" s="494"/>
      <c r="K40" s="111"/>
      <c r="L40" s="513">
        <f>'Expected Assumptions'!E55</f>
        <v>0</v>
      </c>
      <c r="M40" s="428" t="str">
        <f>Specifier_N</f>
        <v>Specifier</v>
      </c>
      <c r="N40" s="590"/>
      <c r="O40" s="590"/>
      <c r="P40" s="473">
        <f>L40*L37*L38</f>
        <v>0</v>
      </c>
      <c r="Q40" s="494"/>
      <c r="R40" s="12"/>
    </row>
    <row r="41" spans="1:18">
      <c r="B41" s="111"/>
      <c r="C41" s="12"/>
      <c r="D41" s="12"/>
      <c r="E41" s="12"/>
      <c r="F41" s="12"/>
      <c r="G41" s="119"/>
      <c r="H41" s="494"/>
      <c r="K41" s="111"/>
      <c r="L41" s="301"/>
      <c r="M41" s="301"/>
      <c r="N41" s="301"/>
      <c r="O41" s="301"/>
      <c r="P41" s="610"/>
      <c r="Q41" s="494"/>
      <c r="R41" s="12"/>
    </row>
    <row r="42" spans="1:18" ht="13.5" customHeight="1" thickBot="1">
      <c r="B42" s="73"/>
      <c r="C42" s="12"/>
      <c r="D42" s="44" t="s">
        <v>20</v>
      </c>
      <c r="E42" s="29"/>
      <c r="F42" s="82"/>
      <c r="G42" s="490"/>
      <c r="H42" s="474">
        <f>G40</f>
        <v>0</v>
      </c>
      <c r="K42" s="595"/>
      <c r="L42" s="301"/>
      <c r="M42" s="589" t="s">
        <v>20</v>
      </c>
      <c r="N42" s="29"/>
      <c r="O42" s="581"/>
      <c r="P42" s="490"/>
      <c r="Q42" s="474">
        <f>P40</f>
        <v>0</v>
      </c>
      <c r="R42" s="12"/>
    </row>
    <row r="43" spans="1:18" s="351" customFormat="1" ht="13.5" customHeight="1">
      <c r="A43" s="595"/>
      <c r="B43" s="73"/>
      <c r="C43" s="301"/>
      <c r="D43" s="306"/>
      <c r="E43" s="29"/>
      <c r="G43" s="490"/>
      <c r="H43" s="494"/>
      <c r="J43" s="595"/>
      <c r="K43" s="595"/>
      <c r="L43" s="301"/>
      <c r="M43" s="589"/>
      <c r="N43" s="29"/>
      <c r="O43" s="581"/>
      <c r="P43" s="490"/>
      <c r="Q43" s="494"/>
      <c r="R43" s="301"/>
    </row>
    <row r="44" spans="1:18" s="351" customFormat="1" ht="13.5" customHeight="1">
      <c r="A44" s="1204" t="s">
        <v>803</v>
      </c>
      <c r="B44" s="114">
        <v>100.03</v>
      </c>
      <c r="C44" s="1209" t="s">
        <v>527</v>
      </c>
      <c r="D44" s="1209"/>
      <c r="E44" s="1209"/>
      <c r="G44" s="490"/>
      <c r="H44" s="494"/>
      <c r="J44" s="1204" t="s">
        <v>803</v>
      </c>
      <c r="K44" s="114">
        <v>100.03</v>
      </c>
      <c r="L44" s="1209" t="s">
        <v>527</v>
      </c>
      <c r="M44" s="1209"/>
      <c r="N44" s="1209"/>
      <c r="O44" s="581"/>
      <c r="P44" s="490"/>
      <c r="Q44" s="494"/>
      <c r="R44" s="301"/>
    </row>
    <row r="45" spans="1:18" s="351" customFormat="1" ht="13.5" customHeight="1">
      <c r="A45" s="1204"/>
      <c r="B45" s="73"/>
      <c r="C45" s="260">
        <f>Avg._Number_of_Equipment_Types</f>
        <v>0</v>
      </c>
      <c r="D45" s="352" t="str">
        <f xml:space="preserve"> Avg._Number_of_Equipment_Types_N</f>
        <v>Number of Unique Product Types (Types / buildng)</v>
      </c>
      <c r="E45" s="29"/>
      <c r="G45" s="490"/>
      <c r="H45" s="494"/>
      <c r="J45" s="1204"/>
      <c r="K45" s="595"/>
      <c r="L45" s="711">
        <f>'Expected Assumptions'!E11</f>
        <v>0</v>
      </c>
      <c r="M45" s="603" t="str">
        <f xml:space="preserve"> Avg._Number_of_Equipment_Types_N</f>
        <v>Number of Unique Product Types (Types / buildng)</v>
      </c>
      <c r="N45" s="29"/>
      <c r="O45" s="581"/>
      <c r="P45" s="490"/>
      <c r="Q45" s="494"/>
      <c r="R45" s="301"/>
    </row>
    <row r="46" spans="1:18" s="351" customFormat="1" ht="13.5" customHeight="1">
      <c r="A46" s="595"/>
      <c r="B46" s="73"/>
      <c r="C46" s="423">
        <f>'Current Assumptions'!B144</f>
        <v>0</v>
      </c>
      <c r="D46" s="405" t="s">
        <v>757</v>
      </c>
      <c r="E46" s="29"/>
      <c r="G46" s="490"/>
      <c r="H46" s="494"/>
      <c r="J46" s="595"/>
      <c r="K46" s="595"/>
      <c r="L46" s="570">
        <f>'Expected Assumptions'!E144</f>
        <v>0</v>
      </c>
      <c r="M46" s="603" t="s">
        <v>757</v>
      </c>
      <c r="N46" s="29"/>
      <c r="O46" s="581"/>
      <c r="P46" s="490"/>
      <c r="Q46" s="494"/>
      <c r="R46" s="301"/>
    </row>
    <row r="47" spans="1:18" s="351" customFormat="1" ht="13.5" customHeight="1">
      <c r="A47" s="595"/>
      <c r="B47" s="73"/>
      <c r="C47" s="301"/>
      <c r="D47" s="352"/>
      <c r="E47" s="29"/>
      <c r="G47" s="490"/>
      <c r="H47" s="494"/>
      <c r="J47" s="595"/>
      <c r="K47" s="595"/>
      <c r="L47" s="301"/>
      <c r="M47" s="603"/>
      <c r="N47" s="29"/>
      <c r="O47" s="581"/>
      <c r="P47" s="490"/>
      <c r="Q47" s="494"/>
      <c r="R47" s="301"/>
    </row>
    <row r="48" spans="1:18" s="351" customFormat="1" ht="15" customHeight="1">
      <c r="A48" s="595"/>
      <c r="B48" s="111"/>
      <c r="C48" s="513">
        <f>Licensed_Professional_Rate</f>
        <v>0</v>
      </c>
      <c r="D48" s="410" t="str">
        <f>Licensed_Professional_Rate_N</f>
        <v>Licensed Professional Architect Rate ($ / hour)</v>
      </c>
      <c r="E48" s="294"/>
      <c r="F48" s="294"/>
      <c r="G48" s="473">
        <f>C48*C45*C46</f>
        <v>0</v>
      </c>
      <c r="H48" s="494"/>
      <c r="J48" s="595"/>
      <c r="K48" s="111"/>
      <c r="L48" s="513">
        <f>'Expected Assumptions'!E54</f>
        <v>0</v>
      </c>
      <c r="M48" s="596" t="str">
        <f>Licensed_Professional_Rate_N</f>
        <v>Licensed Professional Architect Rate ($ / hour)</v>
      </c>
      <c r="N48" s="590"/>
      <c r="O48" s="590"/>
      <c r="P48" s="473">
        <f>L48*L45*L46</f>
        <v>0</v>
      </c>
      <c r="Q48" s="494"/>
      <c r="R48" s="301"/>
    </row>
    <row r="49" spans="1:19" s="351" customFormat="1" ht="13.5" customHeight="1">
      <c r="A49" s="595"/>
      <c r="B49" s="73"/>
      <c r="C49" s="301"/>
      <c r="D49" s="306"/>
      <c r="E49" s="29"/>
      <c r="G49" s="490"/>
      <c r="H49" s="494"/>
      <c r="J49" s="595"/>
      <c r="K49" s="595"/>
      <c r="L49" s="301"/>
      <c r="M49" s="589"/>
      <c r="N49" s="29"/>
      <c r="O49" s="581"/>
      <c r="P49" s="490"/>
      <c r="Q49" s="494"/>
      <c r="R49" s="301"/>
    </row>
    <row r="50" spans="1:19" s="318" customFormat="1" ht="13.5" thickBot="1">
      <c r="A50" s="1015"/>
      <c r="B50" s="133"/>
      <c r="C50" s="224"/>
      <c r="D50" s="306" t="s">
        <v>20</v>
      </c>
      <c r="E50" s="29"/>
      <c r="F50" s="351"/>
      <c r="G50" s="490"/>
      <c r="H50" s="474">
        <f>G48</f>
        <v>0</v>
      </c>
      <c r="J50" s="1015"/>
      <c r="K50" s="611"/>
      <c r="L50" s="609"/>
      <c r="M50" s="589" t="s">
        <v>20</v>
      </c>
      <c r="N50" s="29"/>
      <c r="O50" s="581"/>
      <c r="P50" s="490"/>
      <c r="Q50" s="474">
        <f>P48</f>
        <v>0</v>
      </c>
      <c r="R50" s="241"/>
    </row>
    <row r="51" spans="1:19">
      <c r="B51" s="73"/>
      <c r="C51" s="12"/>
      <c r="D51" s="82"/>
      <c r="E51" s="29"/>
      <c r="F51" s="82"/>
      <c r="G51" s="490"/>
      <c r="H51" s="494"/>
      <c r="K51" s="595"/>
      <c r="L51" s="301"/>
      <c r="M51" s="581"/>
      <c r="N51" s="29"/>
      <c r="O51" s="581"/>
      <c r="P51" s="490"/>
      <c r="Q51" s="494"/>
      <c r="R51" s="12"/>
    </row>
    <row r="52" spans="1:19">
      <c r="B52" s="209">
        <v>100.04</v>
      </c>
      <c r="C52" s="220" t="s">
        <v>161</v>
      </c>
      <c r="D52" s="79"/>
      <c r="E52" s="79"/>
      <c r="F52" s="79"/>
      <c r="G52" s="476"/>
      <c r="H52" s="478"/>
      <c r="K52" s="608">
        <v>100.04</v>
      </c>
      <c r="L52" s="606" t="s">
        <v>161</v>
      </c>
      <c r="M52" s="602"/>
      <c r="N52" s="602"/>
      <c r="O52" s="602"/>
      <c r="P52" s="476"/>
      <c r="Q52" s="478"/>
      <c r="R52" s="12"/>
    </row>
    <row r="53" spans="1:19">
      <c r="B53" s="73"/>
      <c r="C53" s="12"/>
      <c r="D53" s="82"/>
      <c r="E53" s="29"/>
      <c r="F53" s="82"/>
      <c r="G53" s="490"/>
      <c r="H53" s="478"/>
      <c r="K53" s="595"/>
      <c r="L53" s="301"/>
      <c r="M53" s="581"/>
      <c r="N53" s="29"/>
      <c r="O53" s="581"/>
      <c r="P53" s="490"/>
      <c r="Q53" s="478"/>
      <c r="R53" s="12"/>
    </row>
    <row r="54" spans="1:19">
      <c r="B54" s="209">
        <v>100.05</v>
      </c>
      <c r="C54" s="208" t="s">
        <v>310</v>
      </c>
      <c r="D54" s="82"/>
      <c r="E54" s="82"/>
      <c r="F54" s="82"/>
      <c r="G54" s="476"/>
      <c r="H54" s="494"/>
      <c r="K54" s="608">
        <v>100.05</v>
      </c>
      <c r="L54" s="606" t="s">
        <v>310</v>
      </c>
      <c r="M54" s="581"/>
      <c r="N54" s="581"/>
      <c r="O54" s="581"/>
      <c r="P54" s="476"/>
      <c r="Q54" s="494"/>
      <c r="R54" s="12"/>
    </row>
    <row r="55" spans="1:19" s="82" customFormat="1" ht="15" customHeight="1">
      <c r="A55" s="595"/>
      <c r="B55" s="73"/>
      <c r="G55" s="476"/>
      <c r="H55" s="478"/>
      <c r="J55" s="595"/>
      <c r="K55" s="595"/>
      <c r="L55" s="581"/>
      <c r="M55" s="581"/>
      <c r="N55" s="581"/>
      <c r="O55" s="581"/>
      <c r="P55" s="476"/>
      <c r="Q55" s="478"/>
      <c r="R55" s="12"/>
    </row>
    <row r="56" spans="1:19" s="318" customFormat="1">
      <c r="A56" s="1204" t="s">
        <v>806</v>
      </c>
      <c r="B56" s="364">
        <v>100.06</v>
      </c>
      <c r="C56" s="609" t="s">
        <v>1294</v>
      </c>
      <c r="G56" s="505"/>
      <c r="H56" s="517"/>
      <c r="J56" s="1204" t="s">
        <v>806</v>
      </c>
      <c r="K56" s="364">
        <v>100.06</v>
      </c>
      <c r="L56" s="609" t="s">
        <v>1294</v>
      </c>
      <c r="M56" s="614"/>
      <c r="N56" s="614"/>
      <c r="O56" s="614"/>
      <c r="P56" s="505"/>
      <c r="Q56" s="517"/>
      <c r="R56" s="241"/>
    </row>
    <row r="57" spans="1:19" s="351" customFormat="1" ht="12.75" customHeight="1">
      <c r="A57" s="1204"/>
      <c r="B57" s="374"/>
      <c r="C57" s="1032">
        <f>'Current Assumptions'!B145</f>
        <v>0</v>
      </c>
      <c r="D57" s="405" t="s">
        <v>715</v>
      </c>
      <c r="E57" s="264"/>
      <c r="F57" s="264"/>
      <c r="G57" s="479"/>
      <c r="H57" s="479"/>
      <c r="J57" s="1204"/>
      <c r="K57" s="592"/>
      <c r="L57" s="575">
        <f>'Expected Assumptions'!E145</f>
        <v>0</v>
      </c>
      <c r="M57" s="603" t="s">
        <v>715</v>
      </c>
      <c r="N57" s="623"/>
      <c r="O57" s="623"/>
      <c r="P57" s="479"/>
      <c r="Q57" s="479"/>
      <c r="R57" s="290"/>
      <c r="S57" s="301"/>
    </row>
    <row r="58" spans="1:19" s="318" customFormat="1">
      <c r="A58" s="1015"/>
      <c r="B58" s="133"/>
      <c r="C58" s="224"/>
      <c r="G58" s="505"/>
      <c r="H58" s="517"/>
      <c r="J58" s="1015"/>
      <c r="K58" s="611"/>
      <c r="L58" s="609"/>
      <c r="M58" s="614"/>
      <c r="N58" s="614"/>
      <c r="O58" s="614"/>
      <c r="P58" s="505"/>
      <c r="Q58" s="517"/>
      <c r="R58" s="241"/>
    </row>
    <row r="59" spans="1:19" s="318" customFormat="1" ht="15">
      <c r="A59" s="1015"/>
      <c r="B59" s="133"/>
      <c r="C59" s="513">
        <f>Licensed_Professional_Rate</f>
        <v>0</v>
      </c>
      <c r="D59" s="410" t="str">
        <f>Licensed_Professional_Rate_N</f>
        <v>Licensed Professional Architect Rate ($ / hour)</v>
      </c>
      <c r="E59" s="294"/>
      <c r="F59" s="294"/>
      <c r="G59" s="1033">
        <f>C57*C59</f>
        <v>0</v>
      </c>
      <c r="H59" s="517"/>
      <c r="J59" s="1015"/>
      <c r="K59" s="611"/>
      <c r="L59" s="513">
        <f>'Expected Assumptions'!E54</f>
        <v>0</v>
      </c>
      <c r="M59" s="596" t="str">
        <f>Licensed_Professional_Rate_N</f>
        <v>Licensed Professional Architect Rate ($ / hour)</v>
      </c>
      <c r="N59" s="590"/>
      <c r="O59" s="590"/>
      <c r="P59" s="473">
        <f>L59*L57</f>
        <v>0</v>
      </c>
      <c r="Q59" s="517"/>
      <c r="R59" s="241"/>
    </row>
    <row r="60" spans="1:19" s="318" customFormat="1">
      <c r="A60" s="1015"/>
      <c r="B60" s="133"/>
      <c r="C60" s="224"/>
      <c r="G60" s="505"/>
      <c r="H60" s="517"/>
      <c r="J60" s="1015"/>
      <c r="K60" s="611"/>
      <c r="L60" s="609"/>
      <c r="M60" s="614"/>
      <c r="N60" s="614"/>
      <c r="O60" s="614"/>
      <c r="P60" s="505"/>
      <c r="Q60" s="517"/>
      <c r="R60" s="241"/>
    </row>
    <row r="61" spans="1:19" s="318" customFormat="1" ht="13.5" thickBot="1">
      <c r="A61" s="1015"/>
      <c r="B61" s="133"/>
      <c r="C61" s="224"/>
      <c r="D61" s="306" t="s">
        <v>20</v>
      </c>
      <c r="E61" s="29"/>
      <c r="F61" s="351"/>
      <c r="G61" s="490"/>
      <c r="H61" s="474"/>
      <c r="J61" s="1015"/>
      <c r="K61" s="611"/>
      <c r="L61" s="609"/>
      <c r="M61" s="589" t="s">
        <v>20</v>
      </c>
      <c r="N61" s="29"/>
      <c r="O61" s="581"/>
      <c r="P61" s="490"/>
      <c r="Q61" s="474">
        <f>P59</f>
        <v>0</v>
      </c>
      <c r="R61" s="241"/>
    </row>
    <row r="62" spans="1:19" s="596" customFormat="1">
      <c r="A62" s="1016"/>
      <c r="B62" s="364"/>
      <c r="C62" s="613"/>
      <c r="D62" s="588"/>
      <c r="E62" s="587"/>
      <c r="F62" s="677"/>
      <c r="G62" s="532"/>
      <c r="H62" s="721"/>
      <c r="J62" s="1016"/>
      <c r="K62" s="364"/>
      <c r="L62" s="613"/>
      <c r="M62" s="588"/>
      <c r="N62" s="587"/>
      <c r="O62" s="677"/>
      <c r="P62" s="532"/>
      <c r="Q62" s="721"/>
      <c r="R62" s="241"/>
    </row>
    <row r="63" spans="1:19" s="614" customFormat="1">
      <c r="A63" s="1204" t="s">
        <v>800</v>
      </c>
      <c r="B63" s="660" t="s">
        <v>1209</v>
      </c>
      <c r="C63" s="381" t="s">
        <v>574</v>
      </c>
      <c r="D63" s="241"/>
      <c r="E63" s="939"/>
      <c r="F63" s="241"/>
      <c r="G63" s="665"/>
      <c r="H63" s="669"/>
      <c r="J63" s="1204" t="s">
        <v>800</v>
      </c>
      <c r="K63" s="660" t="s">
        <v>1209</v>
      </c>
      <c r="L63" s="381" t="s">
        <v>574</v>
      </c>
      <c r="M63" s="241"/>
      <c r="N63" s="939"/>
      <c r="O63" s="241"/>
      <c r="P63" s="665"/>
      <c r="Q63" s="669"/>
      <c r="R63" s="241"/>
      <c r="S63" s="241"/>
    </row>
    <row r="64" spans="1:19" s="725" customFormat="1">
      <c r="A64" s="1204"/>
      <c r="B64" s="659"/>
      <c r="C64" s="640">
        <f>'Current Assumptions'!B146</f>
        <v>0</v>
      </c>
      <c r="D64" s="656" t="s">
        <v>1210</v>
      </c>
      <c r="E64" s="714"/>
      <c r="G64" s="731"/>
      <c r="H64" s="478"/>
      <c r="J64" s="1204"/>
      <c r="K64" s="100"/>
      <c r="L64" s="640">
        <f>'Expected Assumptions'!E146</f>
        <v>0</v>
      </c>
      <c r="M64" s="656" t="s">
        <v>1210</v>
      </c>
      <c r="N64" s="714"/>
      <c r="P64" s="731"/>
      <c r="Q64" s="478"/>
      <c r="R64" s="655"/>
      <c r="S64" s="655"/>
    </row>
    <row r="65" spans="1:19" s="725" customFormat="1">
      <c r="A65" s="999"/>
      <c r="B65" s="659"/>
      <c r="E65" s="714"/>
      <c r="G65" s="731"/>
      <c r="H65" s="478"/>
      <c r="J65" s="999"/>
      <c r="K65" s="100"/>
      <c r="N65" s="714"/>
      <c r="P65" s="731"/>
      <c r="Q65" s="478"/>
      <c r="R65" s="655"/>
      <c r="S65" s="655"/>
    </row>
    <row r="66" spans="1:19" s="725" customFormat="1">
      <c r="A66" s="999"/>
      <c r="B66" s="659"/>
      <c r="C66" s="513">
        <f>Licensed_Professional_Rate</f>
        <v>0</v>
      </c>
      <c r="D66" s="428" t="str">
        <f>Licensed_Professional_Rate_N</f>
        <v>Licensed Professional Architect Rate ($ / hour)</v>
      </c>
      <c r="E66" s="714"/>
      <c r="G66" s="521">
        <f>C64*C66</f>
        <v>0</v>
      </c>
      <c r="H66" s="478"/>
      <c r="J66" s="999"/>
      <c r="K66" s="100"/>
      <c r="L66" s="513">
        <f>'Expected Assumptions'!E54</f>
        <v>0</v>
      </c>
      <c r="M66" s="428" t="str">
        <f>Licensed_Professional_Rate_N</f>
        <v>Licensed Professional Architect Rate ($ / hour)</v>
      </c>
      <c r="N66" s="714"/>
      <c r="P66" s="521">
        <f>L64*L66</f>
        <v>0</v>
      </c>
      <c r="Q66" s="478"/>
      <c r="R66" s="655"/>
      <c r="S66" s="655"/>
    </row>
    <row r="67" spans="1:19" s="725" customFormat="1">
      <c r="A67" s="595"/>
      <c r="B67" s="659"/>
      <c r="C67" s="395"/>
      <c r="D67" s="708"/>
      <c r="E67" s="587"/>
      <c r="F67" s="677"/>
      <c r="G67" s="497"/>
      <c r="H67" s="500"/>
      <c r="I67" s="677"/>
      <c r="J67" s="595"/>
      <c r="K67" s="394"/>
      <c r="L67" s="395"/>
      <c r="M67" s="708"/>
      <c r="N67" s="587"/>
      <c r="O67" s="677"/>
      <c r="P67" s="497"/>
      <c r="Q67" s="500"/>
      <c r="R67" s="655"/>
      <c r="S67" s="655"/>
    </row>
    <row r="68" spans="1:19" s="725" customFormat="1">
      <c r="A68" s="595"/>
      <c r="B68" s="659"/>
      <c r="D68" s="715" t="s">
        <v>20</v>
      </c>
      <c r="E68" s="714"/>
      <c r="G68" s="731"/>
      <c r="H68" s="522">
        <f>G66</f>
        <v>0</v>
      </c>
      <c r="J68" s="595"/>
      <c r="K68" s="100"/>
      <c r="M68" s="715" t="s">
        <v>20</v>
      </c>
      <c r="N68" s="714"/>
      <c r="P68" s="731"/>
      <c r="Q68" s="522">
        <f>P66</f>
        <v>0</v>
      </c>
      <c r="R68" s="655"/>
      <c r="S68" s="655"/>
    </row>
    <row r="69" spans="1:19" s="596" customFormat="1">
      <c r="A69" s="1016"/>
      <c r="B69" s="364"/>
      <c r="C69" s="613"/>
      <c r="D69" s="588"/>
      <c r="E69" s="587"/>
      <c r="F69" s="677"/>
      <c r="G69" s="532"/>
      <c r="H69" s="721"/>
      <c r="J69" s="1016"/>
      <c r="K69" s="364"/>
      <c r="L69" s="613"/>
      <c r="M69" s="588"/>
      <c r="N69" s="587"/>
      <c r="O69" s="677"/>
      <c r="P69" s="532"/>
      <c r="Q69" s="721"/>
      <c r="R69" s="241"/>
    </row>
    <row r="70" spans="1:19" ht="12.75" customHeight="1">
      <c r="A70" s="1204" t="s">
        <v>804</v>
      </c>
      <c r="B70" s="133" t="s">
        <v>577</v>
      </c>
      <c r="C70" s="383" t="s">
        <v>619</v>
      </c>
      <c r="D70" s="82"/>
      <c r="E70" s="82"/>
      <c r="F70" s="82"/>
      <c r="G70" s="476"/>
      <c r="H70" s="478"/>
      <c r="J70" s="1204" t="s">
        <v>804</v>
      </c>
      <c r="K70" s="611" t="s">
        <v>577</v>
      </c>
      <c r="L70" s="609" t="s">
        <v>619</v>
      </c>
      <c r="M70" s="581"/>
      <c r="N70" s="581"/>
      <c r="O70" s="581"/>
      <c r="P70" s="476"/>
      <c r="Q70" s="478"/>
      <c r="R70" s="16"/>
    </row>
    <row r="71" spans="1:19" s="351" customFormat="1">
      <c r="A71" s="1204"/>
      <c r="B71" s="133"/>
      <c r="C71" s="435">
        <f>'Current Assumptions'!B147</f>
        <v>0</v>
      </c>
      <c r="D71" s="404" t="s">
        <v>758</v>
      </c>
      <c r="G71" s="476"/>
      <c r="H71" s="478"/>
      <c r="J71" s="1204"/>
      <c r="K71" s="611"/>
      <c r="L71" s="435">
        <f>'Expected Assumptions'!E147</f>
        <v>0</v>
      </c>
      <c r="M71" s="581" t="s">
        <v>758</v>
      </c>
      <c r="N71" s="581"/>
      <c r="O71" s="581"/>
      <c r="P71" s="476"/>
      <c r="Q71" s="478"/>
      <c r="R71" s="302"/>
    </row>
    <row r="72" spans="1:19" s="351" customFormat="1" ht="13.5" customHeight="1">
      <c r="A72" s="1204"/>
      <c r="B72" s="73"/>
      <c r="C72" s="769">
        <f>Avg._Number_of_Equipment_Types</f>
        <v>0</v>
      </c>
      <c r="D72" s="352" t="str">
        <f xml:space="preserve"> Avg._Number_of_Equipment_Types_N</f>
        <v>Number of Unique Product Types (Types / buildng)</v>
      </c>
      <c r="E72" s="29"/>
      <c r="G72" s="490"/>
      <c r="H72" s="494"/>
      <c r="J72" s="1204"/>
      <c r="K72" s="595"/>
      <c r="L72" s="769">
        <f>'Expected Assumptions'!E11</f>
        <v>0</v>
      </c>
      <c r="M72" s="603" t="str">
        <f xml:space="preserve"> Avg._Number_of_Equipment_Types_N</f>
        <v>Number of Unique Product Types (Types / buildng)</v>
      </c>
      <c r="N72" s="29"/>
      <c r="O72" s="581"/>
      <c r="P72" s="490"/>
      <c r="Q72" s="494"/>
      <c r="R72" s="301"/>
    </row>
    <row r="73" spans="1:19" s="351" customFormat="1" ht="13.5" customHeight="1">
      <c r="A73" s="595"/>
      <c r="B73" s="73"/>
      <c r="C73" s="423">
        <f>'Current Assumptions'!B144</f>
        <v>0</v>
      </c>
      <c r="D73" s="405" t="s">
        <v>757</v>
      </c>
      <c r="E73" s="29"/>
      <c r="G73" s="490"/>
      <c r="H73" s="494"/>
      <c r="J73" s="595"/>
      <c r="K73" s="595"/>
      <c r="L73" s="570">
        <f>'Expected Assumptions'!E144</f>
        <v>0</v>
      </c>
      <c r="M73" s="603" t="s">
        <v>757</v>
      </c>
      <c r="N73" s="29"/>
      <c r="O73" s="581"/>
      <c r="P73" s="490"/>
      <c r="Q73" s="494"/>
      <c r="R73" s="301"/>
    </row>
    <row r="74" spans="1:19" s="351" customFormat="1">
      <c r="A74" s="595"/>
      <c r="B74" s="133"/>
      <c r="C74" s="224"/>
      <c r="G74" s="476"/>
      <c r="H74" s="478"/>
      <c r="J74" s="595"/>
      <c r="K74" s="611"/>
      <c r="L74" s="609"/>
      <c r="M74" s="581"/>
      <c r="N74" s="581"/>
      <c r="O74" s="581"/>
      <c r="P74" s="476"/>
      <c r="Q74" s="478"/>
      <c r="R74" s="302"/>
    </row>
    <row r="75" spans="1:19" s="351" customFormat="1" ht="15">
      <c r="A75" s="595"/>
      <c r="B75" s="111"/>
      <c r="C75" s="513">
        <f>Licensed_Professional_Rate</f>
        <v>0</v>
      </c>
      <c r="D75" s="410" t="str">
        <f>Licensed_Professional_Rate_N</f>
        <v>Licensed Professional Architect Rate ($ / hour)</v>
      </c>
      <c r="E75" s="294"/>
      <c r="F75" s="294"/>
      <c r="G75" s="473">
        <f>C75*((C71*C72)*C73)</f>
        <v>0</v>
      </c>
      <c r="H75" s="494"/>
      <c r="J75" s="595"/>
      <c r="K75" s="111"/>
      <c r="L75" s="513">
        <f>'Expected Assumptions'!E54</f>
        <v>0</v>
      </c>
      <c r="M75" s="596" t="str">
        <f>Licensed_Professional_Rate_N</f>
        <v>Licensed Professional Architect Rate ($ / hour)</v>
      </c>
      <c r="N75" s="590"/>
      <c r="O75" s="590"/>
      <c r="P75" s="473">
        <f>L75*((L71*L72)*L73)</f>
        <v>0</v>
      </c>
      <c r="Q75" s="494"/>
      <c r="R75" s="301"/>
    </row>
    <row r="76" spans="1:19" s="351" customFormat="1">
      <c r="A76" s="595"/>
      <c r="B76" s="133"/>
      <c r="C76" s="224"/>
      <c r="G76" s="476"/>
      <c r="H76" s="478"/>
      <c r="J76" s="595"/>
      <c r="K76" s="611"/>
      <c r="L76" s="609"/>
      <c r="M76" s="581"/>
      <c r="N76" s="581"/>
      <c r="O76" s="581"/>
      <c r="P76" s="476"/>
      <c r="Q76" s="478"/>
      <c r="R76" s="302"/>
    </row>
    <row r="77" spans="1:19" s="318" customFormat="1" ht="13.5" thickBot="1">
      <c r="A77" s="1015"/>
      <c r="B77" s="133"/>
      <c r="C77" s="224"/>
      <c r="D77" s="306" t="s">
        <v>20</v>
      </c>
      <c r="E77" s="29"/>
      <c r="F77" s="351"/>
      <c r="G77" s="490"/>
      <c r="H77" s="474">
        <f>G75</f>
        <v>0</v>
      </c>
      <c r="J77" s="1015"/>
      <c r="K77" s="611"/>
      <c r="L77" s="609"/>
      <c r="M77" s="589" t="s">
        <v>20</v>
      </c>
      <c r="N77" s="29"/>
      <c r="O77" s="581"/>
      <c r="P77" s="490"/>
      <c r="Q77" s="474">
        <f>P75</f>
        <v>0</v>
      </c>
      <c r="R77" s="241"/>
    </row>
    <row r="78" spans="1:19" s="318" customFormat="1">
      <c r="A78" s="1015"/>
      <c r="B78" s="133"/>
      <c r="C78" s="224"/>
      <c r="D78" s="306"/>
      <c r="E78" s="29"/>
      <c r="F78" s="351"/>
      <c r="G78" s="490"/>
      <c r="H78" s="494"/>
      <c r="J78" s="1015"/>
      <c r="K78" s="611"/>
      <c r="L78" s="609"/>
      <c r="M78" s="589"/>
      <c r="N78" s="29"/>
      <c r="O78" s="581"/>
      <c r="P78" s="490"/>
      <c r="Q78" s="494"/>
      <c r="R78" s="241"/>
    </row>
    <row r="79" spans="1:19" ht="15" customHeight="1">
      <c r="B79" s="113"/>
      <c r="C79" s="44"/>
      <c r="D79" s="82"/>
      <c r="E79" s="82"/>
      <c r="F79" s="82"/>
      <c r="G79" s="476"/>
      <c r="H79" s="478"/>
      <c r="K79" s="607"/>
      <c r="L79" s="589"/>
      <c r="M79" s="581"/>
      <c r="N79" s="581"/>
      <c r="O79" s="581"/>
      <c r="P79" s="476"/>
      <c r="Q79" s="478"/>
      <c r="R79" s="12"/>
    </row>
    <row r="80" spans="1:19" ht="12.75" customHeight="1">
      <c r="A80" s="1204" t="s">
        <v>796</v>
      </c>
      <c r="B80" s="113" t="s">
        <v>578</v>
      </c>
      <c r="C80" s="609" t="s">
        <v>1299</v>
      </c>
      <c r="D80" s="82"/>
      <c r="E80" s="82"/>
      <c r="F80" s="82"/>
      <c r="G80" s="476"/>
      <c r="H80" s="478"/>
      <c r="J80" s="1204" t="s">
        <v>796</v>
      </c>
      <c r="K80" s="607" t="s">
        <v>578</v>
      </c>
      <c r="L80" s="609" t="s">
        <v>1299</v>
      </c>
      <c r="M80" s="581"/>
      <c r="N80" s="581"/>
      <c r="O80" s="581"/>
      <c r="P80" s="476"/>
      <c r="Q80" s="478"/>
      <c r="R80" s="12"/>
    </row>
    <row r="81" spans="1:19" s="210" customFormat="1">
      <c r="A81" s="1204"/>
      <c r="B81" s="113"/>
      <c r="C81" s="81">
        <f>Avg._Number_of_Design_Coordinated_Drawings</f>
        <v>0</v>
      </c>
      <c r="D81" s="80" t="str">
        <f>Avg._Number_of_Design_Coordinated_Drawings_N</f>
        <v>Avg. Number of Sheets in Design Coordinated Drawings</v>
      </c>
      <c r="G81" s="476"/>
      <c r="H81" s="531"/>
      <c r="I81" s="145"/>
      <c r="J81" s="1204"/>
      <c r="K81" s="607"/>
      <c r="L81" s="81">
        <f>'Expected Assumptions'!E30</f>
        <v>0</v>
      </c>
      <c r="M81" s="603" t="str">
        <f>Avg._Number_of_Design_Coordinated_Drawings_N</f>
        <v>Avg. Number of Sheets in Design Coordinated Drawings</v>
      </c>
      <c r="N81" s="581"/>
      <c r="O81" s="581"/>
      <c r="P81" s="476"/>
      <c r="Q81" s="531"/>
      <c r="R81" s="236"/>
    </row>
    <row r="82" spans="1:19" s="238" customFormat="1">
      <c r="A82" s="252"/>
      <c r="B82" s="281"/>
      <c r="C82" s="533">
        <f>Avg._Number_of_Pages_in_a_Design_Coordinated_Narrative</f>
        <v>0</v>
      </c>
      <c r="D82" s="244" t="str">
        <f>Avg._Number_of_Pages_in_a_Design_Coordinated_Narrative_N</f>
        <v>Avg. Number of Letter Sized Pages in a Design Coordinated Narrative</v>
      </c>
      <c r="G82" s="41"/>
      <c r="H82" s="531"/>
      <c r="I82" s="164"/>
      <c r="J82" s="252"/>
      <c r="K82" s="281"/>
      <c r="L82" s="81">
        <f>'Expected Assumptions'!E31</f>
        <v>0</v>
      </c>
      <c r="M82" s="412" t="str">
        <f>Avg._Number_of_Pages_in_a_Design_Coordinated_Narrative_N</f>
        <v>Avg. Number of Letter Sized Pages in a Design Coordinated Narrative</v>
      </c>
      <c r="N82" s="586"/>
      <c r="O82" s="586"/>
      <c r="P82" s="41"/>
      <c r="Q82" s="531"/>
      <c r="R82" s="236"/>
    </row>
    <row r="83" spans="1:19" s="238" customFormat="1">
      <c r="A83" s="252"/>
      <c r="B83" s="281"/>
      <c r="C83" s="271">
        <f>Avg._Number_of_Pages_in_a_Design_Coordinated_Specification</f>
        <v>0</v>
      </c>
      <c r="D83" s="244" t="str">
        <f>Avg._Number_of_Pages_in_a_Design_Coordinated_Specification_N</f>
        <v>Avg. Number of Letter Sized Pages in a Design Coordinated Specification</v>
      </c>
      <c r="G83" s="41"/>
      <c r="H83" s="531"/>
      <c r="I83" s="164"/>
      <c r="J83" s="252"/>
      <c r="K83" s="281"/>
      <c r="L83" s="81">
        <f>'Expected Assumptions'!E32</f>
        <v>0</v>
      </c>
      <c r="M83" s="412" t="str">
        <f>Avg._Number_of_Pages_in_a_Design_Coordinated_Specification_N</f>
        <v>Avg. Number of Letter Sized Pages in a Design Coordinated Specification</v>
      </c>
      <c r="N83" s="586"/>
      <c r="O83" s="586"/>
      <c r="P83" s="41"/>
      <c r="Q83" s="531"/>
      <c r="R83" s="236"/>
    </row>
    <row r="84" spans="1:19" s="210" customFormat="1">
      <c r="A84" s="595"/>
      <c r="B84" s="113"/>
      <c r="C84" s="271">
        <f>Avg._Submittal_Sets_Reqd._Design</f>
        <v>0</v>
      </c>
      <c r="D84" s="412" t="str">
        <f>Avg._Submittal_Sets_Reqd._Design_N</f>
        <v>Number of Design Submittal Sets Reqd. (sets / submittal)</v>
      </c>
      <c r="G84" s="476"/>
      <c r="H84" s="531"/>
      <c r="I84" s="145"/>
      <c r="J84" s="595"/>
      <c r="K84" s="607"/>
      <c r="L84" s="533">
        <f>'Expected Assumptions'!E24</f>
        <v>0</v>
      </c>
      <c r="M84" s="412" t="str">
        <f>Avg._Submittal_Sets_Reqd._Design_N</f>
        <v>Number of Design Submittal Sets Reqd. (sets / submittal)</v>
      </c>
      <c r="N84" s="581"/>
      <c r="O84" s="581"/>
      <c r="P84" s="476"/>
      <c r="Q84" s="531"/>
      <c r="R84" s="236"/>
    </row>
    <row r="85" spans="1:19" s="210" customFormat="1">
      <c r="A85" s="595"/>
      <c r="B85" s="113"/>
      <c r="C85" s="510">
        <f>Avg._Per_Page_Copy_Cost</f>
        <v>0</v>
      </c>
      <c r="D85" s="12" t="str">
        <f>Avg._Per_Page_Copy_Cost_N</f>
        <v>Avg. Per Page Copy Cost ($ / page)</v>
      </c>
      <c r="G85" s="476"/>
      <c r="H85" s="104"/>
      <c r="I85" s="236"/>
      <c r="J85" s="595"/>
      <c r="K85" s="607"/>
      <c r="L85" s="510">
        <f>'Expected Assumptions'!E64</f>
        <v>0</v>
      </c>
      <c r="M85" s="301" t="str">
        <f>Avg._Per_Page_Copy_Cost_N</f>
        <v>Avg. Per Page Copy Cost ($ / page)</v>
      </c>
      <c r="N85" s="581"/>
      <c r="O85" s="581"/>
      <c r="P85" s="476"/>
      <c r="Q85" s="104"/>
      <c r="R85" s="236"/>
    </row>
    <row r="86" spans="1:19" s="210" customFormat="1">
      <c r="A86" s="595"/>
      <c r="B86" s="113"/>
      <c r="C86" s="510">
        <f>Avg._Per_Sheet_Copy_Cost</f>
        <v>0</v>
      </c>
      <c r="D86" s="12" t="str">
        <f>Avg._Per_Sheet_Copy_Cost_N</f>
        <v>Avg. Per Sheet Copy Cost ($ / sheet)</v>
      </c>
      <c r="G86" s="476"/>
      <c r="H86" s="104"/>
      <c r="I86" s="236"/>
      <c r="J86" s="595"/>
      <c r="K86" s="607"/>
      <c r="L86" s="510">
        <f>'Expected Assumptions'!E65</f>
        <v>0</v>
      </c>
      <c r="M86" s="301" t="str">
        <f>Avg._Per_Sheet_Copy_Cost_N</f>
        <v>Avg. Per Sheet Copy Cost ($ / sheet)</v>
      </c>
      <c r="N86" s="581"/>
      <c r="O86" s="581"/>
      <c r="P86" s="476"/>
      <c r="Q86" s="104"/>
      <c r="R86" s="236"/>
    </row>
    <row r="87" spans="1:19" s="210" customFormat="1">
      <c r="A87" s="595"/>
      <c r="B87" s="344"/>
      <c r="C87" s="340">
        <f>'Current Assumptions'!B153</f>
        <v>0</v>
      </c>
      <c r="D87" s="411" t="s">
        <v>672</v>
      </c>
      <c r="G87" s="476"/>
      <c r="H87" s="478"/>
      <c r="J87" s="595"/>
      <c r="K87" s="344"/>
      <c r="L87" s="643">
        <f>'Expected Assumptions'!E153</f>
        <v>0</v>
      </c>
      <c r="M87" s="603" t="s">
        <v>672</v>
      </c>
      <c r="N87" s="581"/>
      <c r="O87" s="581"/>
      <c r="P87" s="476"/>
      <c r="Q87" s="478"/>
      <c r="R87" s="236"/>
    </row>
    <row r="88" spans="1:19" s="210" customFormat="1">
      <c r="A88" s="595"/>
      <c r="B88" s="113"/>
      <c r="C88" s="264"/>
      <c r="G88" s="476"/>
      <c r="H88" s="478"/>
      <c r="J88" s="595"/>
      <c r="K88" s="607"/>
      <c r="L88" s="623"/>
      <c r="M88" s="581"/>
      <c r="N88" s="581"/>
      <c r="O88" s="581"/>
      <c r="P88" s="476"/>
      <c r="Q88" s="478"/>
      <c r="R88" s="236"/>
    </row>
    <row r="89" spans="1:19" s="210" customFormat="1">
      <c r="A89" s="595"/>
      <c r="B89" s="113"/>
      <c r="C89" s="513">
        <f>Drafter_Rate</f>
        <v>0</v>
      </c>
      <c r="D89" s="74" t="str">
        <f>Drafter_Rate_N</f>
        <v>Architect Drafter Rate ($ / hour)</v>
      </c>
      <c r="E89" s="66"/>
      <c r="F89" s="65"/>
      <c r="G89" s="477">
        <f>C89*C87*C84</f>
        <v>0</v>
      </c>
      <c r="H89" s="478"/>
      <c r="J89" s="595"/>
      <c r="K89" s="607"/>
      <c r="L89" s="513">
        <f>'Expected Assumptions'!E56</f>
        <v>0</v>
      </c>
      <c r="M89" s="596" t="str">
        <f>Drafter_Rate_N</f>
        <v>Architect Drafter Rate ($ / hour)</v>
      </c>
      <c r="N89" s="307"/>
      <c r="O89" s="373"/>
      <c r="P89" s="636">
        <f>L89*L87*L84</f>
        <v>0</v>
      </c>
      <c r="Q89" s="478"/>
      <c r="R89" s="236"/>
    </row>
    <row r="90" spans="1:19" s="210" customFormat="1" ht="12.75" customHeight="1">
      <c r="A90" s="595"/>
      <c r="B90" s="113"/>
      <c r="C90" s="264"/>
      <c r="G90" s="476"/>
      <c r="H90" s="478"/>
      <c r="J90" s="595"/>
      <c r="K90" s="607"/>
      <c r="L90" s="623"/>
      <c r="M90" s="581"/>
      <c r="N90" s="581"/>
      <c r="O90" s="581"/>
      <c r="P90" s="476"/>
      <c r="Q90" s="478"/>
      <c r="R90" s="236"/>
    </row>
    <row r="91" spans="1:19">
      <c r="B91" s="73"/>
      <c r="C91" s="12"/>
      <c r="D91" s="12" t="s">
        <v>317</v>
      </c>
      <c r="E91" s="66"/>
      <c r="F91" s="65"/>
      <c r="G91" s="495">
        <f>C84*((C81*C86)+(C85*SUM(C82:C83)))</f>
        <v>0</v>
      </c>
      <c r="H91" s="494"/>
      <c r="K91" s="595"/>
      <c r="L91" s="301"/>
      <c r="M91" s="301" t="s">
        <v>317</v>
      </c>
      <c r="N91" s="307"/>
      <c r="O91" s="373"/>
      <c r="P91" s="495">
        <f>L84*((L81*L86)+(L85*SUM(L82:L83)))</f>
        <v>0</v>
      </c>
      <c r="Q91" s="494"/>
      <c r="R91" s="12"/>
    </row>
    <row r="92" spans="1:19" ht="15" customHeight="1">
      <c r="B92" s="73"/>
      <c r="C92" s="12"/>
      <c r="D92" s="65"/>
      <c r="E92" s="66"/>
      <c r="F92" s="65"/>
      <c r="G92" s="527"/>
      <c r="H92" s="494"/>
      <c r="K92" s="595"/>
      <c r="L92" s="301"/>
      <c r="M92" s="373"/>
      <c r="N92" s="307"/>
      <c r="O92" s="373"/>
      <c r="P92" s="527"/>
      <c r="Q92" s="494"/>
      <c r="R92" s="12"/>
    </row>
    <row r="93" spans="1:19" ht="13.5" thickBot="1">
      <c r="B93" s="73"/>
      <c r="C93" s="12"/>
      <c r="D93" s="44" t="s">
        <v>20</v>
      </c>
      <c r="E93" s="29"/>
      <c r="F93" s="82"/>
      <c r="G93" s="490"/>
      <c r="H93" s="474">
        <f>SUM(G89:G91)</f>
        <v>0</v>
      </c>
      <c r="K93" s="595"/>
      <c r="L93" s="301"/>
      <c r="M93" s="589" t="s">
        <v>20</v>
      </c>
      <c r="N93" s="29"/>
      <c r="O93" s="581"/>
      <c r="P93" s="490"/>
      <c r="Q93" s="474">
        <f>SUM(P89:P91)</f>
        <v>0</v>
      </c>
      <c r="R93" s="12"/>
    </row>
    <row r="94" spans="1:19" ht="15" customHeight="1">
      <c r="B94" s="73"/>
      <c r="C94" s="82"/>
      <c r="D94" s="82"/>
      <c r="E94" s="82"/>
      <c r="F94" s="82"/>
      <c r="G94" s="476"/>
      <c r="H94" s="478"/>
      <c r="K94" s="595"/>
      <c r="L94" s="581"/>
      <c r="M94" s="581"/>
      <c r="N94" s="581"/>
      <c r="O94" s="581"/>
      <c r="P94" s="476"/>
      <c r="Q94" s="478"/>
      <c r="R94" s="12"/>
    </row>
    <row r="95" spans="1:19" ht="12.75" customHeight="1">
      <c r="A95" s="1204" t="s">
        <v>797</v>
      </c>
      <c r="B95" s="133" t="s">
        <v>579</v>
      </c>
      <c r="C95" s="609" t="s">
        <v>1298</v>
      </c>
      <c r="D95" s="82"/>
      <c r="E95" s="82"/>
      <c r="F95" s="82"/>
      <c r="G95" s="476"/>
      <c r="H95" s="478"/>
      <c r="J95" s="1204" t="s">
        <v>797</v>
      </c>
      <c r="K95" s="611" t="s">
        <v>579</v>
      </c>
      <c r="L95" s="609" t="s">
        <v>1298</v>
      </c>
      <c r="M95" s="581"/>
      <c r="N95" s="581"/>
      <c r="O95" s="581"/>
      <c r="P95" s="476"/>
      <c r="Q95" s="478"/>
      <c r="R95" s="12"/>
    </row>
    <row r="96" spans="1:19" s="210" customFormat="1">
      <c r="A96" s="1204"/>
      <c r="B96" s="242"/>
      <c r="C96" s="333">
        <f>'Current Assumptions'!B152</f>
        <v>0</v>
      </c>
      <c r="D96" s="411" t="s">
        <v>763</v>
      </c>
      <c r="G96" s="476"/>
      <c r="H96" s="478"/>
      <c r="J96" s="1204"/>
      <c r="K96" s="380"/>
      <c r="L96" s="634">
        <f>'Expected Assumptions'!E152</f>
        <v>0</v>
      </c>
      <c r="M96" s="603" t="s">
        <v>763</v>
      </c>
      <c r="N96" s="581"/>
      <c r="O96" s="581"/>
      <c r="P96" s="476"/>
      <c r="Q96" s="478"/>
      <c r="R96" s="236"/>
      <c r="S96" s="236"/>
    </row>
    <row r="97" spans="1:19" s="210" customFormat="1">
      <c r="A97" s="595"/>
      <c r="B97" s="242"/>
      <c r="C97" s="471">
        <f>'Current Assumptions'!B155</f>
        <v>0</v>
      </c>
      <c r="D97" s="603" t="s">
        <v>430</v>
      </c>
      <c r="G97" s="476"/>
      <c r="H97" s="478"/>
      <c r="J97" s="595"/>
      <c r="K97" s="380"/>
      <c r="L97" s="471">
        <f>'Expected Assumptions'!E155</f>
        <v>0</v>
      </c>
      <c r="M97" s="603" t="s">
        <v>430</v>
      </c>
      <c r="N97" s="581"/>
      <c r="O97" s="581"/>
      <c r="P97" s="476"/>
      <c r="Q97" s="478"/>
      <c r="R97" s="236"/>
      <c r="S97" s="236"/>
    </row>
    <row r="98" spans="1:19" s="210" customFormat="1">
      <c r="A98" s="595"/>
      <c r="B98" s="242"/>
      <c r="C98" s="648">
        <f>'Current Assumptions'!B156</f>
        <v>0</v>
      </c>
      <c r="D98" s="411" t="s">
        <v>766</v>
      </c>
      <c r="G98" s="476"/>
      <c r="H98" s="478"/>
      <c r="J98" s="595"/>
      <c r="K98" s="380"/>
      <c r="L98" s="648">
        <f>'Expected Assumptions'!E156</f>
        <v>0</v>
      </c>
      <c r="M98" s="603" t="s">
        <v>766</v>
      </c>
      <c r="N98" s="581"/>
      <c r="O98" s="581"/>
      <c r="P98" s="476"/>
      <c r="Q98" s="478"/>
      <c r="R98" s="236"/>
      <c r="S98" s="236"/>
    </row>
    <row r="99" spans="1:19" s="210" customFormat="1">
      <c r="A99" s="595"/>
      <c r="B99" s="242"/>
      <c r="C99" s="224"/>
      <c r="E99" s="29"/>
      <c r="G99" s="476"/>
      <c r="H99" s="478"/>
      <c r="J99" s="595"/>
      <c r="K99" s="380"/>
      <c r="L99" s="609"/>
      <c r="M99" s="581"/>
      <c r="N99" s="29"/>
      <c r="O99" s="581"/>
      <c r="P99" s="476"/>
      <c r="Q99" s="478"/>
      <c r="R99" s="236"/>
      <c r="S99" s="236"/>
    </row>
    <row r="100" spans="1:19" s="210" customFormat="1" ht="12.75" customHeight="1">
      <c r="A100" s="595"/>
      <c r="B100" s="242"/>
      <c r="C100" s="513">
        <f>Drafter_Rate</f>
        <v>0</v>
      </c>
      <c r="D100" s="74" t="str">
        <f>Drafter_Rate_N</f>
        <v>Architect Drafter Rate ($ / hour)</v>
      </c>
      <c r="E100" s="29"/>
      <c r="G100" s="495">
        <f>C100*C98*C96</f>
        <v>0</v>
      </c>
      <c r="H100" s="478"/>
      <c r="J100" s="595"/>
      <c r="K100" s="380"/>
      <c r="L100" s="513">
        <f>'Expected Assumptions'!E56</f>
        <v>0</v>
      </c>
      <c r="M100" s="596" t="str">
        <f>Drafter_Rate_N</f>
        <v>Architect Drafter Rate ($ / hour)</v>
      </c>
      <c r="N100" s="29"/>
      <c r="O100" s="581"/>
      <c r="P100" s="495">
        <f>L100*L98*L96</f>
        <v>0</v>
      </c>
      <c r="Q100" s="478"/>
      <c r="R100" s="236"/>
      <c r="S100" s="236"/>
    </row>
    <row r="101" spans="1:19">
      <c r="B101" s="133"/>
      <c r="C101" s="12"/>
      <c r="D101" s="65"/>
      <c r="E101" s="66"/>
      <c r="F101" s="65"/>
      <c r="G101" s="527"/>
      <c r="H101" s="494"/>
      <c r="K101" s="611"/>
      <c r="L101" s="301"/>
      <c r="M101" s="373"/>
      <c r="N101" s="307"/>
      <c r="O101" s="373"/>
      <c r="P101" s="527"/>
      <c r="Q101" s="494"/>
      <c r="R101" s="12"/>
    </row>
    <row r="102" spans="1:19">
      <c r="B102" s="133"/>
      <c r="C102" s="12"/>
      <c r="D102" s="12" t="s">
        <v>318</v>
      </c>
      <c r="E102" s="66"/>
      <c r="F102" s="65"/>
      <c r="G102" s="495">
        <f>C96*C97</f>
        <v>0</v>
      </c>
      <c r="H102" s="494"/>
      <c r="K102" s="611"/>
      <c r="L102" s="301"/>
      <c r="M102" s="301" t="s">
        <v>318</v>
      </c>
      <c r="N102" s="307"/>
      <c r="O102" s="373"/>
      <c r="P102" s="495">
        <f>L96*L97</f>
        <v>0</v>
      </c>
      <c r="Q102" s="494"/>
      <c r="R102" s="16"/>
    </row>
    <row r="103" spans="1:19" ht="15" customHeight="1">
      <c r="B103" s="133"/>
      <c r="C103" s="12"/>
      <c r="D103" s="65"/>
      <c r="E103" s="66"/>
      <c r="F103" s="65"/>
      <c r="G103" s="527"/>
      <c r="H103" s="494"/>
      <c r="K103" s="611"/>
      <c r="L103" s="301"/>
      <c r="M103" s="373"/>
      <c r="N103" s="307"/>
      <c r="O103" s="373"/>
      <c r="P103" s="527"/>
      <c r="Q103" s="494"/>
      <c r="R103" s="12"/>
    </row>
    <row r="104" spans="1:19" ht="13.5" thickBot="1">
      <c r="B104" s="133"/>
      <c r="C104" s="12"/>
      <c r="D104" s="44" t="s">
        <v>20</v>
      </c>
      <c r="E104" s="29"/>
      <c r="F104" s="82"/>
      <c r="G104" s="490"/>
      <c r="H104" s="474">
        <f>SUM(G100:G102)</f>
        <v>0</v>
      </c>
      <c r="K104" s="611"/>
      <c r="L104" s="301"/>
      <c r="M104" s="589" t="s">
        <v>20</v>
      </c>
      <c r="N104" s="29"/>
      <c r="O104" s="581"/>
      <c r="P104" s="490"/>
      <c r="Q104" s="474">
        <f>SUM(P100:P102)</f>
        <v>0</v>
      </c>
      <c r="R104" s="12"/>
    </row>
    <row r="105" spans="1:19" ht="15" customHeight="1">
      <c r="B105" s="133"/>
      <c r="C105" s="117"/>
      <c r="D105" s="82"/>
      <c r="E105" s="82"/>
      <c r="F105" s="82"/>
      <c r="G105" s="476"/>
      <c r="H105" s="478"/>
      <c r="K105" s="611"/>
      <c r="L105" s="609"/>
      <c r="M105" s="581"/>
      <c r="N105" s="581"/>
      <c r="O105" s="581"/>
      <c r="P105" s="476"/>
      <c r="Q105" s="478"/>
      <c r="R105" s="12"/>
    </row>
    <row r="106" spans="1:19">
      <c r="A106" s="1204" t="s">
        <v>797</v>
      </c>
      <c r="B106" s="113" t="s">
        <v>580</v>
      </c>
      <c r="C106" s="715" t="s">
        <v>1297</v>
      </c>
      <c r="D106" s="82"/>
      <c r="E106" s="82"/>
      <c r="F106" s="82"/>
      <c r="G106" s="476"/>
      <c r="H106" s="478"/>
      <c r="J106" s="1204" t="s">
        <v>797</v>
      </c>
      <c r="K106" s="607" t="s">
        <v>580</v>
      </c>
      <c r="L106" s="589" t="s">
        <v>640</v>
      </c>
      <c r="M106" s="581"/>
      <c r="N106" s="581"/>
      <c r="O106" s="581"/>
      <c r="P106" s="476"/>
      <c r="Q106" s="478"/>
      <c r="R106" s="12"/>
    </row>
    <row r="107" spans="1:19" s="210" customFormat="1">
      <c r="A107" s="1204"/>
      <c r="B107" s="113"/>
      <c r="C107" s="333">
        <f>'Current Assumptions'!B152</f>
        <v>0</v>
      </c>
      <c r="D107" s="411" t="s">
        <v>763</v>
      </c>
      <c r="G107" s="476"/>
      <c r="H107" s="478"/>
      <c r="J107" s="1204"/>
      <c r="K107" s="607"/>
      <c r="L107" s="634">
        <f>'Expected Assumptions'!E152</f>
        <v>0</v>
      </c>
      <c r="M107" s="603" t="s">
        <v>763</v>
      </c>
      <c r="N107" s="581"/>
      <c r="O107" s="581"/>
      <c r="P107" s="476"/>
      <c r="Q107" s="478"/>
      <c r="R107" s="236"/>
    </row>
    <row r="108" spans="1:19" s="210" customFormat="1" ht="12.75" customHeight="1">
      <c r="A108" s="595"/>
      <c r="B108" s="113"/>
      <c r="C108" s="260">
        <f>Avg._Time_to_Log_Transmittals</f>
        <v>0</v>
      </c>
      <c r="D108" s="311" t="str">
        <f>Avg._Time_to_Log_Transmittals_N</f>
        <v>Time to Log (hours / transmittal)</v>
      </c>
      <c r="G108" s="476"/>
      <c r="H108" s="478"/>
      <c r="J108" s="595"/>
      <c r="K108" s="607"/>
      <c r="L108" s="621">
        <f>'Expected Assumptions'!E13</f>
        <v>0</v>
      </c>
      <c r="M108" s="603" t="str">
        <f>Avg._Time_to_Log_Transmittals_N</f>
        <v>Time to Log (hours / transmittal)</v>
      </c>
      <c r="N108" s="581"/>
      <c r="O108" s="581"/>
      <c r="P108" s="476"/>
      <c r="Q108" s="478"/>
      <c r="R108" s="236"/>
    </row>
    <row r="109" spans="1:19" s="238" customFormat="1">
      <c r="A109" s="252"/>
      <c r="G109" s="41"/>
      <c r="H109" s="496"/>
      <c r="J109" s="252"/>
      <c r="K109" s="586"/>
      <c r="L109" s="586"/>
      <c r="M109" s="586"/>
      <c r="N109" s="586"/>
      <c r="O109" s="586"/>
      <c r="P109" s="41"/>
      <c r="Q109" s="496"/>
      <c r="R109" s="236"/>
      <c r="S109" s="236"/>
    </row>
    <row r="110" spans="1:19">
      <c r="B110" s="73"/>
      <c r="C110" s="513">
        <f>Drafter_Rate</f>
        <v>0</v>
      </c>
      <c r="D110" s="74" t="str">
        <f>Drafter_Rate_N</f>
        <v>Architect Drafter Rate ($ / hour)</v>
      </c>
      <c r="E110" s="13"/>
      <c r="F110" s="12"/>
      <c r="G110" s="495">
        <f>C110*C107*C108</f>
        <v>0</v>
      </c>
      <c r="H110" s="494"/>
      <c r="K110" s="595"/>
      <c r="L110" s="513">
        <f>'Expected Assumptions'!E56</f>
        <v>0</v>
      </c>
      <c r="M110" s="596" t="str">
        <f>Drafter_Rate_N</f>
        <v>Architect Drafter Rate ($ / hour)</v>
      </c>
      <c r="N110" s="290"/>
      <c r="O110" s="301"/>
      <c r="P110" s="495">
        <f>L110*L107*L108</f>
        <v>0</v>
      </c>
      <c r="Q110" s="494"/>
      <c r="R110" s="12"/>
    </row>
    <row r="111" spans="1:19" ht="15" customHeight="1">
      <c r="B111" s="73"/>
      <c r="C111" s="12"/>
      <c r="D111" s="12"/>
      <c r="E111" s="13"/>
      <c r="F111" s="12"/>
      <c r="G111" s="119"/>
      <c r="H111" s="494"/>
      <c r="K111" s="595"/>
      <c r="L111" s="301"/>
      <c r="M111" s="301"/>
      <c r="N111" s="290"/>
      <c r="O111" s="301"/>
      <c r="P111" s="610"/>
      <c r="Q111" s="494"/>
      <c r="R111" s="12"/>
    </row>
    <row r="112" spans="1:19" ht="13.5" thickBot="1">
      <c r="B112" s="73"/>
      <c r="C112" s="12"/>
      <c r="D112" s="44" t="s">
        <v>20</v>
      </c>
      <c r="E112" s="29"/>
      <c r="F112" s="82"/>
      <c r="G112" s="490"/>
      <c r="H112" s="474">
        <f>G110</f>
        <v>0</v>
      </c>
      <c r="K112" s="595"/>
      <c r="L112" s="301"/>
      <c r="M112" s="589" t="s">
        <v>20</v>
      </c>
      <c r="N112" s="29"/>
      <c r="O112" s="581"/>
      <c r="P112" s="490"/>
      <c r="Q112" s="474">
        <f>P110</f>
        <v>0</v>
      </c>
      <c r="R112" s="12"/>
    </row>
    <row r="113" spans="1:19" ht="15" customHeight="1">
      <c r="B113" s="73"/>
      <c r="C113" s="82"/>
      <c r="D113" s="82"/>
      <c r="E113" s="82"/>
      <c r="F113" s="82"/>
      <c r="G113" s="476"/>
      <c r="H113" s="478"/>
      <c r="K113" s="595"/>
      <c r="L113" s="581"/>
      <c r="M113" s="581"/>
      <c r="N113" s="581"/>
      <c r="O113" s="581"/>
      <c r="P113" s="476"/>
      <c r="Q113" s="478"/>
      <c r="R113" s="12"/>
    </row>
    <row r="114" spans="1:19">
      <c r="B114" s="115">
        <v>100.08</v>
      </c>
      <c r="C114" s="93" t="s">
        <v>162</v>
      </c>
      <c r="D114" s="82"/>
      <c r="E114" s="82"/>
      <c r="F114" s="82"/>
      <c r="G114" s="476"/>
      <c r="H114" s="478"/>
      <c r="K114" s="608">
        <v>100.08</v>
      </c>
      <c r="L114" s="606" t="s">
        <v>162</v>
      </c>
      <c r="M114" s="581"/>
      <c r="N114" s="581"/>
      <c r="O114" s="581"/>
      <c r="P114" s="476"/>
      <c r="Q114" s="478"/>
      <c r="R114" s="12"/>
    </row>
    <row r="115" spans="1:19" ht="12.75" customHeight="1">
      <c r="B115" s="73"/>
      <c r="C115" s="82"/>
      <c r="D115" s="82"/>
      <c r="E115" s="82"/>
      <c r="F115" s="82"/>
      <c r="G115" s="476"/>
      <c r="H115" s="478"/>
      <c r="K115" s="595"/>
      <c r="L115" s="581"/>
      <c r="M115" s="581"/>
      <c r="N115" s="581"/>
      <c r="O115" s="581"/>
      <c r="P115" s="476"/>
      <c r="Q115" s="478"/>
      <c r="R115" s="12"/>
    </row>
    <row r="116" spans="1:19">
      <c r="A116" s="1204" t="s">
        <v>797</v>
      </c>
      <c r="B116" s="113">
        <v>100.09</v>
      </c>
      <c r="C116" s="715" t="s">
        <v>163</v>
      </c>
      <c r="D116" s="82"/>
      <c r="E116" s="82"/>
      <c r="F116" s="82"/>
      <c r="G116" s="476"/>
      <c r="H116" s="478"/>
      <c r="J116" s="1204" t="s">
        <v>797</v>
      </c>
      <c r="K116" s="607">
        <v>100.09</v>
      </c>
      <c r="L116" s="589" t="s">
        <v>163</v>
      </c>
      <c r="M116" s="581"/>
      <c r="N116" s="581"/>
      <c r="O116" s="581"/>
      <c r="P116" s="476"/>
      <c r="Q116" s="478"/>
      <c r="R116" s="12"/>
    </row>
    <row r="117" spans="1:19" s="210" customFormat="1">
      <c r="A117" s="1204"/>
      <c r="B117" s="113"/>
      <c r="C117" s="333">
        <f>'Current Assumptions'!B152</f>
        <v>0</v>
      </c>
      <c r="D117" s="411" t="s">
        <v>763</v>
      </c>
      <c r="G117" s="476"/>
      <c r="H117" s="478"/>
      <c r="J117" s="1204"/>
      <c r="K117" s="607"/>
      <c r="L117" s="634">
        <f>'Expected Assumptions'!E152</f>
        <v>0</v>
      </c>
      <c r="M117" s="603" t="s">
        <v>763</v>
      </c>
      <c r="N117" s="581"/>
      <c r="O117" s="581"/>
      <c r="P117" s="476"/>
      <c r="Q117" s="478"/>
      <c r="R117" s="236"/>
    </row>
    <row r="118" spans="1:19" s="210" customFormat="1">
      <c r="A118" s="595"/>
      <c r="B118" s="113"/>
      <c r="C118" s="260">
        <f>Avg._Time_to_Log_Transmittals</f>
        <v>0</v>
      </c>
      <c r="D118" s="311" t="str">
        <f>Avg._Time_to_Log_Transmittals_N</f>
        <v>Time to Log (hours / transmittal)</v>
      </c>
      <c r="G118" s="476"/>
      <c r="H118" s="478"/>
      <c r="J118" s="595"/>
      <c r="K118" s="607"/>
      <c r="L118" s="621">
        <f>'Expected Assumptions'!E13</f>
        <v>0</v>
      </c>
      <c r="M118" s="603" t="str">
        <f>Avg._Time_to_Log_Transmittals_N</f>
        <v>Time to Log (hours / transmittal)</v>
      </c>
      <c r="N118" s="581"/>
      <c r="O118" s="581"/>
      <c r="P118" s="476"/>
      <c r="Q118" s="478"/>
      <c r="R118" s="236"/>
    </row>
    <row r="119" spans="1:19">
      <c r="B119" s="73"/>
      <c r="C119" s="65"/>
      <c r="D119" s="65"/>
      <c r="E119" s="66"/>
      <c r="F119" s="12"/>
      <c r="G119" s="119"/>
      <c r="H119" s="494"/>
      <c r="K119" s="595"/>
      <c r="L119" s="373"/>
      <c r="M119" s="373"/>
      <c r="N119" s="307"/>
      <c r="O119" s="301"/>
      <c r="P119" s="610"/>
      <c r="Q119" s="494"/>
      <c r="R119" s="12"/>
    </row>
    <row r="120" spans="1:19">
      <c r="B120" s="73"/>
      <c r="C120" s="513">
        <f>Owners_Rep._Administrative_Rate</f>
        <v>0</v>
      </c>
      <c r="D120" s="410" t="str">
        <f>Owners_Rep._Administrative_Rate_N</f>
        <v>Owners Rep. Administrative Rate ($ / hour)</v>
      </c>
      <c r="E120" s="66"/>
      <c r="F120" s="65"/>
      <c r="G120" s="495">
        <f>C120*C117*C118</f>
        <v>0</v>
      </c>
      <c r="H120" s="494"/>
      <c r="K120" s="595"/>
      <c r="L120" s="513">
        <f>'Expected Assumptions'!E51</f>
        <v>0</v>
      </c>
      <c r="M120" s="596" t="str">
        <f>Owners_Rep._Administrative_Rate_N</f>
        <v>Owners Rep. Administrative Rate ($ / hour)</v>
      </c>
      <c r="N120" s="307"/>
      <c r="O120" s="373"/>
      <c r="P120" s="495">
        <f>L120*L117*L118</f>
        <v>0</v>
      </c>
      <c r="Q120" s="494"/>
      <c r="R120" s="16"/>
    </row>
    <row r="121" spans="1:19" ht="15" customHeight="1">
      <c r="B121" s="73"/>
      <c r="C121" s="65"/>
      <c r="D121" s="12"/>
      <c r="E121" s="13"/>
      <c r="F121" s="12"/>
      <c r="G121" s="119"/>
      <c r="H121" s="494"/>
      <c r="K121" s="595"/>
      <c r="L121" s="373"/>
      <c r="M121" s="301"/>
      <c r="N121" s="290"/>
      <c r="O121" s="301"/>
      <c r="P121" s="610"/>
      <c r="Q121" s="494"/>
      <c r="R121" s="12"/>
    </row>
    <row r="122" spans="1:19" ht="13.5" thickBot="1">
      <c r="B122" s="73"/>
      <c r="C122" s="12"/>
      <c r="D122" s="44" t="s">
        <v>20</v>
      </c>
      <c r="E122" s="29"/>
      <c r="F122" s="82"/>
      <c r="G122" s="490"/>
      <c r="H122" s="474">
        <f>SUM(G120)</f>
        <v>0</v>
      </c>
      <c r="K122" s="595"/>
      <c r="L122" s="301"/>
      <c r="M122" s="589" t="s">
        <v>20</v>
      </c>
      <c r="N122" s="29"/>
      <c r="O122" s="581"/>
      <c r="P122" s="490"/>
      <c r="Q122" s="474">
        <f>SUM(P120)</f>
        <v>0</v>
      </c>
      <c r="R122" s="12"/>
    </row>
    <row r="123" spans="1:19" ht="15" customHeight="1">
      <c r="B123" s="73"/>
      <c r="C123" s="82"/>
      <c r="D123" s="82"/>
      <c r="E123" s="82"/>
      <c r="F123" s="82"/>
      <c r="G123" s="476"/>
      <c r="H123" s="478"/>
      <c r="K123" s="595"/>
      <c r="L123" s="581"/>
      <c r="M123" s="581"/>
      <c r="N123" s="581"/>
      <c r="O123" s="581"/>
      <c r="P123" s="476"/>
      <c r="Q123" s="478"/>
      <c r="R123" s="12"/>
    </row>
    <row r="124" spans="1:19">
      <c r="A124" s="1204" t="s">
        <v>806</v>
      </c>
      <c r="B124" s="424">
        <v>100.1</v>
      </c>
      <c r="C124" s="609" t="s">
        <v>1295</v>
      </c>
      <c r="D124" s="79"/>
      <c r="E124" s="82"/>
      <c r="F124" s="82"/>
      <c r="G124" s="476"/>
      <c r="H124" s="478"/>
      <c r="J124" s="1204" t="s">
        <v>806</v>
      </c>
      <c r="K124" s="424">
        <v>100.1</v>
      </c>
      <c r="L124" s="609" t="s">
        <v>1295</v>
      </c>
      <c r="M124" s="602"/>
      <c r="N124" s="581"/>
      <c r="O124" s="581"/>
      <c r="P124" s="476"/>
      <c r="Q124" s="478"/>
      <c r="R124" s="12"/>
    </row>
    <row r="125" spans="1:19" s="210" customFormat="1" ht="15" customHeight="1">
      <c r="A125" s="1204"/>
      <c r="B125" s="70"/>
      <c r="C125" s="575">
        <f>'Current Assumptions'!B148</f>
        <v>0</v>
      </c>
      <c r="D125" s="656" t="s">
        <v>1367</v>
      </c>
      <c r="E125" s="264"/>
      <c r="F125" s="264"/>
      <c r="G125" s="479"/>
      <c r="H125" s="479"/>
      <c r="J125" s="1204"/>
      <c r="K125" s="592"/>
      <c r="L125" s="575">
        <f>'Expected Assumptions'!E148</f>
        <v>0</v>
      </c>
      <c r="M125" s="656" t="s">
        <v>1314</v>
      </c>
      <c r="N125" s="623"/>
      <c r="O125" s="623"/>
      <c r="P125" s="479"/>
      <c r="Q125" s="479"/>
      <c r="R125" s="13"/>
      <c r="S125" s="236"/>
    </row>
    <row r="126" spans="1:19" s="210" customFormat="1" ht="15" customHeight="1">
      <c r="A126" s="595"/>
      <c r="B126" s="70"/>
      <c r="C126" s="91"/>
      <c r="D126" s="279"/>
      <c r="E126" s="264"/>
      <c r="F126" s="264"/>
      <c r="G126" s="479"/>
      <c r="H126" s="479"/>
      <c r="J126" s="595"/>
      <c r="K126" s="592"/>
      <c r="L126" s="91"/>
      <c r="M126" s="279"/>
      <c r="N126" s="623"/>
      <c r="O126" s="623"/>
      <c r="P126" s="479"/>
      <c r="Q126" s="479"/>
      <c r="R126" s="13"/>
      <c r="S126" s="236"/>
    </row>
    <row r="127" spans="1:19" s="210" customFormat="1" ht="15" customHeight="1">
      <c r="A127" s="595"/>
      <c r="B127" s="70"/>
      <c r="C127" s="513">
        <f>Owners_Rep._Rate</f>
        <v>0</v>
      </c>
      <c r="D127" s="74" t="str">
        <f>Owners_Rep._Rate_N</f>
        <v>Owners Rep. Rate ($ / hour)</v>
      </c>
      <c r="E127" s="267"/>
      <c r="F127" s="267"/>
      <c r="G127" s="504">
        <f>C125*C127</f>
        <v>0</v>
      </c>
      <c r="H127" s="518"/>
      <c r="J127" s="595"/>
      <c r="K127" s="592"/>
      <c r="L127" s="513">
        <f>'Expected Assumptions'!E50</f>
        <v>0</v>
      </c>
      <c r="M127" s="596" t="str">
        <f>Owners_Rep._Rate_N</f>
        <v>Owners Rep. Rate ($ / hour)</v>
      </c>
      <c r="N127" s="625"/>
      <c r="O127" s="625"/>
      <c r="P127" s="504">
        <f>L125*L127</f>
        <v>0</v>
      </c>
      <c r="Q127" s="518"/>
      <c r="R127" s="13"/>
      <c r="S127" s="236"/>
    </row>
    <row r="128" spans="1:19" s="210" customFormat="1" ht="15" customHeight="1">
      <c r="A128" s="595"/>
      <c r="B128" s="70"/>
      <c r="G128" s="519"/>
      <c r="H128" s="478"/>
      <c r="J128" s="595"/>
      <c r="K128" s="592"/>
      <c r="L128" s="581"/>
      <c r="M128" s="581"/>
      <c r="N128" s="581"/>
      <c r="O128" s="581"/>
      <c r="P128" s="519"/>
      <c r="Q128" s="478"/>
      <c r="R128" s="13"/>
      <c r="S128" s="236"/>
    </row>
    <row r="129" spans="1:19" s="210" customFormat="1" ht="15" customHeight="1" thickBot="1">
      <c r="A129" s="595"/>
      <c r="B129" s="70"/>
      <c r="D129" s="44" t="s">
        <v>20</v>
      </c>
      <c r="G129" s="520"/>
      <c r="H129" s="474">
        <f>G127</f>
        <v>0</v>
      </c>
      <c r="J129" s="595"/>
      <c r="K129" s="592"/>
      <c r="L129" s="581"/>
      <c r="M129" s="589" t="s">
        <v>20</v>
      </c>
      <c r="N129" s="581"/>
      <c r="O129" s="581"/>
      <c r="P129" s="520"/>
      <c r="Q129" s="474">
        <f>P127</f>
        <v>0</v>
      </c>
      <c r="R129" s="13"/>
      <c r="S129" s="236"/>
    </row>
    <row r="130" spans="1:19" s="210" customFormat="1">
      <c r="A130" s="595"/>
      <c r="B130" s="113"/>
      <c r="C130" s="44"/>
      <c r="D130" s="79"/>
      <c r="G130" s="476"/>
      <c r="H130" s="478"/>
      <c r="J130" s="595"/>
      <c r="K130" s="607"/>
      <c r="L130" s="589"/>
      <c r="M130" s="602"/>
      <c r="N130" s="581"/>
      <c r="O130" s="581"/>
      <c r="P130" s="476"/>
      <c r="Q130" s="478"/>
      <c r="R130" s="236"/>
    </row>
    <row r="131" spans="1:19">
      <c r="A131" s="1204" t="s">
        <v>797</v>
      </c>
      <c r="B131" s="382" t="s">
        <v>720</v>
      </c>
      <c r="C131" s="44" t="s">
        <v>146</v>
      </c>
      <c r="D131" s="82"/>
      <c r="E131" s="82"/>
      <c r="F131" s="82"/>
      <c r="G131" s="476"/>
      <c r="H131" s="478"/>
      <c r="J131" s="1204" t="s">
        <v>797</v>
      </c>
      <c r="K131" s="607" t="s">
        <v>720</v>
      </c>
      <c r="L131" s="588" t="s">
        <v>146</v>
      </c>
      <c r="M131" s="1039"/>
      <c r="N131" s="1039"/>
      <c r="O131" s="1039"/>
      <c r="P131" s="41"/>
      <c r="Q131" s="478"/>
      <c r="R131" s="12"/>
    </row>
    <row r="132" spans="1:19" s="210" customFormat="1">
      <c r="A132" s="1204"/>
      <c r="B132" s="98"/>
      <c r="C132" s="333">
        <f>'Current Assumptions'!B152</f>
        <v>0</v>
      </c>
      <c r="D132" s="411" t="s">
        <v>763</v>
      </c>
      <c r="E132" s="29"/>
      <c r="G132" s="476"/>
      <c r="H132" s="478"/>
      <c r="J132" s="1204"/>
      <c r="K132" s="98"/>
      <c r="L132" s="634">
        <f>'Expected Assumptions'!E152</f>
        <v>0</v>
      </c>
      <c r="M132" s="603" t="s">
        <v>763</v>
      </c>
      <c r="N132" s="29"/>
      <c r="O132" s="581"/>
      <c r="P132" s="476"/>
      <c r="Q132" s="478"/>
      <c r="R132" s="236"/>
      <c r="S132" s="236"/>
    </row>
    <row r="133" spans="1:19" s="238" customFormat="1">
      <c r="A133" s="252"/>
      <c r="B133" s="98"/>
      <c r="C133" s="471">
        <f>'Current Assumptions'!B154</f>
        <v>0</v>
      </c>
      <c r="D133" s="603" t="s">
        <v>430</v>
      </c>
      <c r="E133" s="29"/>
      <c r="F133" s="210"/>
      <c r="G133" s="476"/>
      <c r="H133" s="478"/>
      <c r="I133" s="251"/>
      <c r="J133" s="252"/>
      <c r="K133" s="98"/>
      <c r="L133" s="471">
        <f>'Expected Assumptions'!E154</f>
        <v>0</v>
      </c>
      <c r="M133" s="603" t="s">
        <v>430</v>
      </c>
      <c r="N133" s="29"/>
      <c r="O133" s="581"/>
      <c r="P133" s="476"/>
      <c r="Q133" s="478"/>
      <c r="R133" s="13"/>
      <c r="S133" s="237"/>
    </row>
    <row r="134" spans="1:19" s="210" customFormat="1">
      <c r="A134" s="595"/>
      <c r="B134" s="98"/>
      <c r="C134" s="570">
        <f>'Current Assumptions'!B156</f>
        <v>0</v>
      </c>
      <c r="D134" s="411" t="s">
        <v>766</v>
      </c>
      <c r="E134" s="29"/>
      <c r="G134" s="476"/>
      <c r="H134" s="478"/>
      <c r="J134" s="595"/>
      <c r="K134" s="98"/>
      <c r="L134" s="570">
        <f>'Expected Assumptions'!E156*0</f>
        <v>0</v>
      </c>
      <c r="M134" s="603" t="s">
        <v>766</v>
      </c>
      <c r="N134" s="29"/>
      <c r="O134" s="581"/>
      <c r="P134" s="476"/>
      <c r="Q134" s="478"/>
      <c r="R134" s="236"/>
      <c r="S134" s="236"/>
    </row>
    <row r="135" spans="1:19" ht="12.75" customHeight="1">
      <c r="B135" s="73"/>
      <c r="C135" s="82"/>
      <c r="D135" s="82"/>
      <c r="E135" s="82"/>
      <c r="F135" s="82"/>
      <c r="G135" s="476"/>
      <c r="H135" s="478"/>
      <c r="K135" s="595"/>
      <c r="L135" s="581"/>
      <c r="M135" s="581"/>
      <c r="N135" s="581"/>
      <c r="O135" s="581"/>
      <c r="P135" s="476"/>
      <c r="Q135" s="478"/>
      <c r="R135" s="12"/>
    </row>
    <row r="136" spans="1:19">
      <c r="B136" s="73"/>
      <c r="C136" s="513">
        <f>Owners_Rep._Administrative_Rate</f>
        <v>0</v>
      </c>
      <c r="D136" s="410" t="str">
        <f>Owners_Rep._Administrative_Rate_N</f>
        <v>Owners Rep. Administrative Rate ($ / hour)</v>
      </c>
      <c r="E136" s="66"/>
      <c r="F136" s="65"/>
      <c r="G136" s="477">
        <f>C136*C134*C132</f>
        <v>0</v>
      </c>
      <c r="H136" s="494"/>
      <c r="K136" s="595"/>
      <c r="L136" s="513">
        <f>'Expected Assumptions'!E51</f>
        <v>0</v>
      </c>
      <c r="M136" s="596" t="str">
        <f>Owners_Rep._Administrative_Rate_N</f>
        <v>Owners Rep. Administrative Rate ($ / hour)</v>
      </c>
      <c r="N136" s="307"/>
      <c r="O136" s="373"/>
      <c r="P136" s="636">
        <f>L136*L134*L132</f>
        <v>0</v>
      </c>
      <c r="Q136" s="494"/>
      <c r="R136" s="12"/>
    </row>
    <row r="137" spans="1:19">
      <c r="B137" s="73"/>
      <c r="C137" s="65"/>
      <c r="D137" s="12"/>
      <c r="E137" s="13"/>
      <c r="F137" s="12"/>
      <c r="G137" s="119"/>
      <c r="H137" s="494"/>
      <c r="K137" s="595"/>
      <c r="L137" s="373"/>
      <c r="M137" s="301"/>
      <c r="N137" s="290"/>
      <c r="O137" s="301"/>
      <c r="P137" s="610"/>
      <c r="Q137" s="494"/>
      <c r="R137" s="12"/>
    </row>
    <row r="138" spans="1:19">
      <c r="B138" s="73"/>
      <c r="C138" s="65"/>
      <c r="D138" s="12" t="s">
        <v>93</v>
      </c>
      <c r="E138" s="13"/>
      <c r="F138" s="12"/>
      <c r="G138" s="495">
        <f>C132*C133</f>
        <v>0</v>
      </c>
      <c r="H138" s="494"/>
      <c r="K138" s="595"/>
      <c r="L138" s="373"/>
      <c r="M138" s="301" t="s">
        <v>93</v>
      </c>
      <c r="N138" s="290"/>
      <c r="O138" s="301"/>
      <c r="P138" s="495">
        <f>L132*L133</f>
        <v>0</v>
      </c>
      <c r="Q138" s="494"/>
      <c r="R138" s="12"/>
    </row>
    <row r="139" spans="1:19" ht="15" customHeight="1">
      <c r="B139" s="73"/>
      <c r="C139" s="65"/>
      <c r="D139" s="12"/>
      <c r="E139" s="13"/>
      <c r="F139" s="12"/>
      <c r="G139" s="119"/>
      <c r="H139" s="494"/>
      <c r="K139" s="595"/>
      <c r="L139" s="373"/>
      <c r="M139" s="301"/>
      <c r="N139" s="290"/>
      <c r="O139" s="301"/>
      <c r="P139" s="610"/>
      <c r="Q139" s="494"/>
      <c r="R139" s="12"/>
    </row>
    <row r="140" spans="1:19" ht="13.5" thickBot="1">
      <c r="B140" s="73"/>
      <c r="C140" s="12"/>
      <c r="D140" s="44" t="s">
        <v>20</v>
      </c>
      <c r="E140" s="29"/>
      <c r="F140" s="82"/>
      <c r="G140" s="490"/>
      <c r="H140" s="474">
        <f>SUM(G138,G136)</f>
        <v>0</v>
      </c>
      <c r="K140" s="595"/>
      <c r="L140" s="301"/>
      <c r="M140" s="589" t="s">
        <v>20</v>
      </c>
      <c r="N140" s="29"/>
      <c r="O140" s="581"/>
      <c r="P140" s="490"/>
      <c r="Q140" s="474">
        <f>SUM(P138,P136)</f>
        <v>0</v>
      </c>
      <c r="R140" s="16"/>
    </row>
    <row r="141" spans="1:19" s="370" customFormat="1">
      <c r="A141" s="252"/>
      <c r="B141" s="252"/>
      <c r="C141" s="301"/>
      <c r="D141" s="371"/>
      <c r="E141" s="42"/>
      <c r="G141" s="532"/>
      <c r="H141" s="494"/>
      <c r="J141" s="252"/>
      <c r="K141" s="252"/>
      <c r="L141" s="301"/>
      <c r="M141" s="588"/>
      <c r="N141" s="587"/>
      <c r="O141" s="586"/>
      <c r="P141" s="532"/>
      <c r="Q141" s="494"/>
      <c r="R141" s="302"/>
    </row>
    <row r="142" spans="1:19" s="351" customFormat="1">
      <c r="A142" s="1204" t="s">
        <v>797</v>
      </c>
      <c r="B142" s="374" t="s">
        <v>746</v>
      </c>
      <c r="C142" s="372" t="s">
        <v>665</v>
      </c>
      <c r="E142" s="29"/>
      <c r="G142" s="119"/>
      <c r="H142" s="478"/>
      <c r="J142" s="1204" t="s">
        <v>797</v>
      </c>
      <c r="K142" s="592" t="s">
        <v>746</v>
      </c>
      <c r="L142" s="589" t="s">
        <v>665</v>
      </c>
      <c r="M142" s="581"/>
      <c r="N142" s="29"/>
      <c r="O142" s="581"/>
      <c r="P142" s="610"/>
      <c r="Q142" s="478"/>
      <c r="R142" s="301"/>
      <c r="S142" s="301"/>
    </row>
    <row r="143" spans="1:19" s="351" customFormat="1">
      <c r="A143" s="1204"/>
      <c r="B143" s="374"/>
      <c r="C143" s="348">
        <f>'Current Assumptions'!B152</f>
        <v>0</v>
      </c>
      <c r="D143" s="411" t="s">
        <v>763</v>
      </c>
      <c r="E143" s="29"/>
      <c r="G143" s="119"/>
      <c r="H143" s="478"/>
      <c r="J143" s="1204"/>
      <c r="K143" s="592"/>
      <c r="L143" s="634">
        <f>'Expected Assumptions'!E152</f>
        <v>0</v>
      </c>
      <c r="M143" s="603" t="s">
        <v>763</v>
      </c>
      <c r="N143" s="29"/>
      <c r="O143" s="581"/>
      <c r="P143" s="610"/>
      <c r="Q143" s="478"/>
      <c r="R143" s="301"/>
      <c r="S143" s="301"/>
    </row>
    <row r="144" spans="1:19" s="351" customFormat="1">
      <c r="A144" s="595"/>
      <c r="B144" s="100"/>
      <c r="C144" s="260">
        <f>Avg._Time_to_Log_Transmittals</f>
        <v>0</v>
      </c>
      <c r="D144" s="390" t="str">
        <f>Avg._Time_to_Log_Transmittals_N</f>
        <v>Time to Log (hours / transmittal)</v>
      </c>
      <c r="E144" s="29"/>
      <c r="F144" s="301"/>
      <c r="G144" s="490"/>
      <c r="H144" s="494"/>
      <c r="J144" s="595"/>
      <c r="K144" s="100"/>
      <c r="L144" s="621">
        <f>'Expected Assumptions'!E13</f>
        <v>0</v>
      </c>
      <c r="M144" s="412" t="str">
        <f>Avg._Time_to_Log_Transmittals_N</f>
        <v>Time to Log (hours / transmittal)</v>
      </c>
      <c r="N144" s="29"/>
      <c r="O144" s="301"/>
      <c r="P144" s="490"/>
      <c r="Q144" s="494"/>
      <c r="R144" s="301"/>
      <c r="S144" s="301"/>
    </row>
    <row r="145" spans="1:20" s="351" customFormat="1" ht="12.75" customHeight="1">
      <c r="A145" s="595"/>
      <c r="B145" s="100"/>
      <c r="C145" s="341"/>
      <c r="D145" s="261"/>
      <c r="E145" s="29"/>
      <c r="F145" s="301"/>
      <c r="G145" s="490"/>
      <c r="H145" s="494"/>
      <c r="J145" s="595"/>
      <c r="K145" s="100"/>
      <c r="L145" s="341"/>
      <c r="M145" s="261"/>
      <c r="N145" s="29"/>
      <c r="O145" s="301"/>
      <c r="P145" s="490"/>
      <c r="Q145" s="494"/>
      <c r="R145" s="301"/>
      <c r="S145" s="301"/>
    </row>
    <row r="146" spans="1:20" s="351" customFormat="1">
      <c r="A146" s="595"/>
      <c r="B146" s="100"/>
      <c r="C146" s="513">
        <f>Owners_Rep._Administrative_Rate</f>
        <v>0</v>
      </c>
      <c r="D146" s="410" t="str">
        <f>Owners_Rep._Administrative_Rate_N</f>
        <v>Owners Rep. Administrative Rate ($ / hour)</v>
      </c>
      <c r="E146" s="307"/>
      <c r="G146" s="521">
        <f>C143*C144*C146</f>
        <v>0</v>
      </c>
      <c r="H146" s="494"/>
      <c r="J146" s="595"/>
      <c r="K146" s="100"/>
      <c r="L146" s="513">
        <f>'Expected Assumptions'!E51</f>
        <v>0</v>
      </c>
      <c r="M146" s="596" t="str">
        <f>Owners_Rep._Administrative_Rate_N</f>
        <v>Owners Rep. Administrative Rate ($ / hour)</v>
      </c>
      <c r="N146" s="307"/>
      <c r="O146" s="581"/>
      <c r="P146" s="521">
        <f>L143*L144*L146</f>
        <v>0</v>
      </c>
      <c r="Q146" s="494"/>
      <c r="R146" s="301"/>
      <c r="S146" s="301"/>
    </row>
    <row r="147" spans="1:20" s="351" customFormat="1">
      <c r="A147" s="595"/>
      <c r="B147" s="100"/>
      <c r="C147" s="373"/>
      <c r="D147" s="373"/>
      <c r="E147" s="290"/>
      <c r="F147" s="301"/>
      <c r="G147" s="476"/>
      <c r="H147" s="494"/>
      <c r="J147" s="595"/>
      <c r="K147" s="100"/>
      <c r="L147" s="373"/>
      <c r="M147" s="373"/>
      <c r="N147" s="290"/>
      <c r="O147" s="301"/>
      <c r="P147" s="476"/>
      <c r="Q147" s="494"/>
      <c r="R147" s="152"/>
      <c r="S147" s="301"/>
    </row>
    <row r="148" spans="1:20" s="351" customFormat="1">
      <c r="A148" s="595"/>
      <c r="B148" s="100"/>
      <c r="C148" s="301"/>
      <c r="D148" s="372" t="s">
        <v>20</v>
      </c>
      <c r="E148" s="29"/>
      <c r="G148" s="476"/>
      <c r="H148" s="522">
        <f>G146</f>
        <v>0</v>
      </c>
      <c r="J148" s="595"/>
      <c r="K148" s="100"/>
      <c r="L148" s="301"/>
      <c r="M148" s="589" t="s">
        <v>20</v>
      </c>
      <c r="N148" s="29"/>
      <c r="O148" s="581"/>
      <c r="P148" s="476"/>
      <c r="Q148" s="522">
        <f>P146</f>
        <v>0</v>
      </c>
      <c r="R148" s="301"/>
      <c r="S148" s="301"/>
    </row>
    <row r="149" spans="1:20" ht="15" customHeight="1">
      <c r="B149" s="73"/>
      <c r="C149" s="12"/>
      <c r="D149" s="82"/>
      <c r="E149" s="29"/>
      <c r="F149" s="82"/>
      <c r="G149" s="490"/>
      <c r="H149" s="478"/>
      <c r="K149" s="595"/>
      <c r="L149" s="301"/>
      <c r="M149" s="581"/>
      <c r="N149" s="29"/>
      <c r="O149" s="581"/>
      <c r="P149" s="490"/>
      <c r="Q149" s="478"/>
      <c r="R149" s="12"/>
    </row>
    <row r="150" spans="1:20">
      <c r="B150" s="345">
        <v>100.12</v>
      </c>
      <c r="C150" s="93" t="s">
        <v>158</v>
      </c>
      <c r="D150" s="82"/>
      <c r="E150" s="82"/>
      <c r="F150" s="82"/>
      <c r="G150" s="476"/>
      <c r="H150" s="478"/>
      <c r="K150" s="345">
        <v>100.12</v>
      </c>
      <c r="L150" s="606" t="s">
        <v>158</v>
      </c>
      <c r="M150" s="581"/>
      <c r="N150" s="581"/>
      <c r="O150" s="581"/>
      <c r="P150" s="476"/>
      <c r="Q150" s="478"/>
      <c r="R150" s="12"/>
    </row>
    <row r="151" spans="1:20">
      <c r="B151" s="73"/>
      <c r="C151" s="82"/>
      <c r="D151" s="82"/>
      <c r="E151" s="82"/>
      <c r="F151" s="82"/>
      <c r="G151" s="476"/>
      <c r="H151" s="478"/>
      <c r="K151" s="595"/>
      <c r="L151" s="581"/>
      <c r="M151" s="581"/>
      <c r="N151" s="581"/>
      <c r="O151" s="581"/>
      <c r="P151" s="476"/>
      <c r="Q151" s="478"/>
      <c r="R151" s="12"/>
    </row>
    <row r="152" spans="1:20">
      <c r="A152" s="1204" t="s">
        <v>797</v>
      </c>
      <c r="B152" s="113">
        <v>100.13</v>
      </c>
      <c r="C152" s="372" t="s">
        <v>639</v>
      </c>
      <c r="D152" s="82"/>
      <c r="E152" s="82"/>
      <c r="F152" s="82"/>
      <c r="G152" s="476"/>
      <c r="H152" s="478"/>
      <c r="J152" s="1204" t="s">
        <v>797</v>
      </c>
      <c r="K152" s="607">
        <v>100.13</v>
      </c>
      <c r="L152" s="589" t="s">
        <v>639</v>
      </c>
      <c r="M152" s="581"/>
      <c r="N152" s="581"/>
      <c r="O152" s="581"/>
      <c r="P152" s="476"/>
      <c r="Q152" s="478"/>
      <c r="R152" s="12"/>
    </row>
    <row r="153" spans="1:20" s="210" customFormat="1">
      <c r="A153" s="1204"/>
      <c r="B153" s="96"/>
      <c r="C153" s="333">
        <f>'Current Assumptions'!B152</f>
        <v>0</v>
      </c>
      <c r="D153" s="411" t="s">
        <v>763</v>
      </c>
      <c r="E153" s="29"/>
      <c r="G153" s="119"/>
      <c r="H153" s="478"/>
      <c r="J153" s="1204"/>
      <c r="K153" s="296"/>
      <c r="L153" s="634">
        <f>'Expected Assumptions'!E152</f>
        <v>0</v>
      </c>
      <c r="M153" s="603" t="s">
        <v>763</v>
      </c>
      <c r="N153" s="29"/>
      <c r="O153" s="581"/>
      <c r="P153" s="610"/>
      <c r="Q153" s="478"/>
      <c r="R153" s="236"/>
      <c r="S153" s="236"/>
    </row>
    <row r="154" spans="1:20" s="238" customFormat="1">
      <c r="A154" s="252"/>
      <c r="C154" s="260">
        <f>Avg._Time_to_Log_Transmittals</f>
        <v>0</v>
      </c>
      <c r="D154" s="311" t="str">
        <f>Avg._Time_to_Log_Transmittals_N</f>
        <v>Time to Log (hours / transmittal)</v>
      </c>
      <c r="E154" s="29"/>
      <c r="F154" s="236"/>
      <c r="G154" s="490"/>
      <c r="H154" s="494"/>
      <c r="J154" s="252"/>
      <c r="K154" s="586"/>
      <c r="L154" s="621">
        <f>'Expected Assumptions'!E13</f>
        <v>0</v>
      </c>
      <c r="M154" s="603" t="str">
        <f>Avg._Time_to_Log_Transmittals_N</f>
        <v>Time to Log (hours / transmittal)</v>
      </c>
      <c r="N154" s="29"/>
      <c r="O154" s="301"/>
      <c r="P154" s="490"/>
      <c r="Q154" s="494"/>
      <c r="R154" s="236"/>
      <c r="S154" s="236"/>
    </row>
    <row r="155" spans="1:20" s="210" customFormat="1">
      <c r="A155" s="595"/>
      <c r="B155" s="37"/>
      <c r="C155" s="341"/>
      <c r="D155" s="343"/>
      <c r="E155" s="29"/>
      <c r="F155" s="236"/>
      <c r="G155" s="490"/>
      <c r="H155" s="494"/>
      <c r="J155" s="595"/>
      <c r="K155" s="37"/>
      <c r="L155" s="341"/>
      <c r="M155" s="343"/>
      <c r="N155" s="29"/>
      <c r="O155" s="301"/>
      <c r="P155" s="490"/>
      <c r="Q155" s="494"/>
      <c r="R155" s="236"/>
      <c r="S155" s="236"/>
      <c r="T155" s="236"/>
    </row>
    <row r="156" spans="1:20" s="210" customFormat="1" ht="15" customHeight="1">
      <c r="A156" s="595"/>
      <c r="C156" s="513">
        <f>Drafter_Rate</f>
        <v>0</v>
      </c>
      <c r="D156" s="74" t="str">
        <f>Drafter_Rate_N</f>
        <v>Architect Drafter Rate ($ / hour)</v>
      </c>
      <c r="E156" s="66"/>
      <c r="F156" s="65"/>
      <c r="G156" s="495">
        <f>C156*C154*C153</f>
        <v>0</v>
      </c>
      <c r="H156" s="494"/>
      <c r="J156" s="595"/>
      <c r="K156" s="581"/>
      <c r="L156" s="513">
        <f>'Expected Assumptions'!E56</f>
        <v>0</v>
      </c>
      <c r="M156" s="596" t="str">
        <f>Drafter_Rate_N</f>
        <v>Architect Drafter Rate ($ / hour)</v>
      </c>
      <c r="N156" s="307"/>
      <c r="O156" s="373"/>
      <c r="P156" s="495">
        <f>L156*L154*L153</f>
        <v>0</v>
      </c>
      <c r="Q156" s="494"/>
      <c r="R156" s="66"/>
      <c r="S156" s="152"/>
      <c r="T156" s="236"/>
    </row>
    <row r="157" spans="1:20" ht="15" customHeight="1">
      <c r="B157" s="73"/>
      <c r="C157" s="12"/>
      <c r="D157" s="12"/>
      <c r="E157" s="13"/>
      <c r="F157" s="12"/>
      <c r="G157" s="119"/>
      <c r="H157" s="494"/>
      <c r="K157" s="595"/>
      <c r="L157" s="301"/>
      <c r="M157" s="301"/>
      <c r="N157" s="290"/>
      <c r="O157" s="301"/>
      <c r="P157" s="610"/>
      <c r="Q157" s="494"/>
      <c r="R157" s="16"/>
    </row>
    <row r="158" spans="1:20" ht="13.5" thickBot="1">
      <c r="B158" s="73"/>
      <c r="C158" s="12"/>
      <c r="D158" s="44" t="s">
        <v>20</v>
      </c>
      <c r="E158" s="29"/>
      <c r="F158" s="82"/>
      <c r="G158" s="490"/>
      <c r="H158" s="474">
        <f>G156</f>
        <v>0</v>
      </c>
      <c r="K158" s="595"/>
      <c r="L158" s="301"/>
      <c r="M158" s="589" t="s">
        <v>20</v>
      </c>
      <c r="N158" s="29"/>
      <c r="O158" s="581"/>
      <c r="P158" s="490"/>
      <c r="Q158" s="474">
        <f>P156</f>
        <v>0</v>
      </c>
      <c r="R158" s="12"/>
    </row>
    <row r="159" spans="1:20" ht="15" customHeight="1">
      <c r="B159" s="73"/>
      <c r="C159" s="82"/>
      <c r="D159" s="82"/>
      <c r="E159" s="82"/>
      <c r="F159" s="82"/>
      <c r="G159" s="476"/>
      <c r="H159" s="478"/>
      <c r="K159" s="595"/>
      <c r="L159" s="581"/>
      <c r="M159" s="581"/>
      <c r="N159" s="581"/>
      <c r="O159" s="581"/>
      <c r="P159" s="476"/>
      <c r="Q159" s="478"/>
      <c r="R159" s="12"/>
    </row>
    <row r="160" spans="1:20" s="351" customFormat="1">
      <c r="A160" s="1204" t="s">
        <v>800</v>
      </c>
      <c r="B160" s="374" t="s">
        <v>721</v>
      </c>
      <c r="C160" s="383" t="s">
        <v>411</v>
      </c>
      <c r="D160" s="372"/>
      <c r="E160" s="29"/>
      <c r="G160" s="476"/>
      <c r="H160" s="524"/>
      <c r="J160" s="1204" t="s">
        <v>800</v>
      </c>
      <c r="K160" s="592" t="s">
        <v>721</v>
      </c>
      <c r="L160" s="609" t="s">
        <v>411</v>
      </c>
      <c r="M160" s="589"/>
      <c r="N160" s="29"/>
      <c r="O160" s="581"/>
      <c r="P160" s="476"/>
      <c r="Q160" s="524"/>
      <c r="R160" s="301"/>
      <c r="S160" s="301"/>
    </row>
    <row r="161" spans="1:19" s="351" customFormat="1" ht="12.75" customHeight="1">
      <c r="A161" s="1204"/>
      <c r="B161" s="100"/>
      <c r="C161" s="640">
        <f>'Current Assumptions'!B146</f>
        <v>0</v>
      </c>
      <c r="D161" s="656" t="s">
        <v>1210</v>
      </c>
      <c r="E161" s="29"/>
      <c r="G161" s="476"/>
      <c r="H161" s="478"/>
      <c r="J161" s="1204"/>
      <c r="K161" s="100"/>
      <c r="L161" s="640">
        <f>'Expected Assumptions'!E146</f>
        <v>0</v>
      </c>
      <c r="M161" s="656" t="s">
        <v>1210</v>
      </c>
      <c r="N161" s="29"/>
      <c r="O161" s="581"/>
      <c r="P161" s="476"/>
      <c r="Q161" s="478"/>
      <c r="R161" s="301"/>
      <c r="S161" s="302"/>
    </row>
    <row r="162" spans="1:19" s="351" customFormat="1">
      <c r="A162" s="595"/>
      <c r="B162" s="342"/>
      <c r="C162" s="417">
        <f>'Current Assumptions'!B149</f>
        <v>0</v>
      </c>
      <c r="D162" s="656" t="s">
        <v>1413</v>
      </c>
      <c r="E162" s="29"/>
      <c r="G162" s="476"/>
      <c r="H162" s="478"/>
      <c r="J162" s="595"/>
      <c r="K162" s="342"/>
      <c r="L162" s="417">
        <f>'Expected Assumptions'!E149</f>
        <v>0</v>
      </c>
      <c r="M162" s="656" t="s">
        <v>1413</v>
      </c>
      <c r="N162" s="29"/>
      <c r="O162" s="581"/>
      <c r="P162" s="476"/>
      <c r="Q162" s="478"/>
      <c r="R162" s="301"/>
      <c r="S162" s="301"/>
    </row>
    <row r="163" spans="1:19" s="370" customFormat="1">
      <c r="A163" s="252"/>
      <c r="B163" s="298"/>
      <c r="C163" s="397"/>
      <c r="D163" s="314"/>
      <c r="E163" s="42"/>
      <c r="G163" s="41"/>
      <c r="H163" s="500"/>
      <c r="J163" s="252"/>
      <c r="K163" s="298"/>
      <c r="L163" s="397"/>
      <c r="M163" s="314"/>
      <c r="N163" s="587"/>
      <c r="O163" s="586"/>
      <c r="P163" s="41"/>
      <c r="Q163" s="500"/>
      <c r="R163" s="301"/>
      <c r="S163" s="301"/>
    </row>
    <row r="164" spans="1:19" s="351" customFormat="1">
      <c r="A164" s="595"/>
      <c r="B164" s="100"/>
      <c r="C164" s="515">
        <f>Licensed_Professional_Rate</f>
        <v>0</v>
      </c>
      <c r="D164" s="410" t="str">
        <f>Licensed_Professional_Rate_N</f>
        <v>Licensed Professional Architect Rate ($ / hour)</v>
      </c>
      <c r="E164" s="29"/>
      <c r="G164" s="521">
        <f>C161*C162*C164</f>
        <v>0</v>
      </c>
      <c r="H164" s="478"/>
      <c r="J164" s="595"/>
      <c r="K164" s="100"/>
      <c r="L164" s="515">
        <f>'Expected Assumptions'!E54</f>
        <v>0</v>
      </c>
      <c r="M164" s="596" t="str">
        <f>Licensed_Professional_Rate_N</f>
        <v>Licensed Professional Architect Rate ($ / hour)</v>
      </c>
      <c r="N164" s="29"/>
      <c r="O164" s="581"/>
      <c r="P164" s="521">
        <f>L161*L162*L164</f>
        <v>0</v>
      </c>
      <c r="Q164" s="478"/>
      <c r="R164" s="301"/>
      <c r="S164" s="302"/>
    </row>
    <row r="165" spans="1:19" s="351" customFormat="1">
      <c r="A165" s="595"/>
      <c r="B165" s="100"/>
      <c r="E165" s="29"/>
      <c r="G165" s="476"/>
      <c r="H165" s="522">
        <f>G164</f>
        <v>0</v>
      </c>
      <c r="J165" s="595"/>
      <c r="K165" s="100"/>
      <c r="L165" s="581"/>
      <c r="M165" s="581"/>
      <c r="N165" s="29"/>
      <c r="O165" s="581"/>
      <c r="P165" s="476"/>
      <c r="Q165" s="522">
        <f>P164</f>
        <v>0</v>
      </c>
      <c r="R165" s="301"/>
      <c r="S165" s="302"/>
    </row>
    <row r="166" spans="1:19" s="351" customFormat="1">
      <c r="A166" s="595"/>
      <c r="B166" s="100"/>
      <c r="E166" s="29"/>
      <c r="G166" s="476"/>
      <c r="H166" s="523"/>
      <c r="J166" s="595"/>
      <c r="K166" s="100"/>
      <c r="L166" s="581"/>
      <c r="M166" s="581"/>
      <c r="N166" s="29"/>
      <c r="O166" s="581"/>
      <c r="P166" s="476"/>
      <c r="Q166" s="523"/>
      <c r="R166" s="301"/>
      <c r="S166" s="302"/>
    </row>
    <row r="167" spans="1:19" s="351" customFormat="1" ht="12.75" customHeight="1">
      <c r="A167" s="1204" t="s">
        <v>796</v>
      </c>
      <c r="B167" s="374" t="s">
        <v>722</v>
      </c>
      <c r="C167" s="383" t="s">
        <v>716</v>
      </c>
      <c r="E167" s="29"/>
      <c r="G167" s="476"/>
      <c r="H167" s="478"/>
      <c r="J167" s="1204" t="s">
        <v>796</v>
      </c>
      <c r="K167" s="592" t="s">
        <v>722</v>
      </c>
      <c r="L167" s="609" t="s">
        <v>716</v>
      </c>
      <c r="M167" s="581"/>
      <c r="N167" s="29"/>
      <c r="O167" s="581"/>
      <c r="P167" s="476"/>
      <c r="Q167" s="478"/>
      <c r="R167" s="301"/>
      <c r="S167" s="301"/>
    </row>
    <row r="168" spans="1:19" s="351" customFormat="1">
      <c r="A168" s="1204"/>
      <c r="B168" s="374"/>
      <c r="C168" s="81">
        <f>Avg._Number_of_Design_Coordinated_Drawings</f>
        <v>0</v>
      </c>
      <c r="D168" s="352" t="str">
        <f>Avg._Number_of_Design_Coordinated_Drawings_N</f>
        <v>Avg. Number of Sheets in Design Coordinated Drawings</v>
      </c>
      <c r="E168" s="29"/>
      <c r="G168" s="476"/>
      <c r="H168" s="478"/>
      <c r="J168" s="1204"/>
      <c r="K168" s="592"/>
      <c r="L168" s="81">
        <f>'Expected Assumptions'!E30</f>
        <v>0</v>
      </c>
      <c r="M168" s="603" t="str">
        <f>Avg._Number_of_Design_Coordinated_Drawings_N</f>
        <v>Avg. Number of Sheets in Design Coordinated Drawings</v>
      </c>
      <c r="N168" s="29"/>
      <c r="O168" s="581"/>
      <c r="P168" s="476"/>
      <c r="Q168" s="478"/>
      <c r="R168" s="301"/>
      <c r="S168" s="301"/>
    </row>
    <row r="169" spans="1:19" s="351" customFormat="1">
      <c r="A169" s="595"/>
      <c r="B169" s="374"/>
      <c r="C169" s="533">
        <f>Avg._Number_of_Pages_in_a_Design_Coordinated_Narrative</f>
        <v>0</v>
      </c>
      <c r="D169" s="390" t="str">
        <f>Avg._Number_of_Pages_in_a_Design_Coordinated_Narrative_N</f>
        <v>Avg. Number of Letter Sized Pages in a Design Coordinated Narrative</v>
      </c>
      <c r="E169" s="29"/>
      <c r="G169" s="476"/>
      <c r="H169" s="478"/>
      <c r="J169" s="595"/>
      <c r="K169" s="592"/>
      <c r="L169" s="81">
        <f>'Expected Assumptions'!E31</f>
        <v>0</v>
      </c>
      <c r="M169" s="412" t="str">
        <f>Avg._Number_of_Pages_in_a_Design_Coordinated_Narrative_N</f>
        <v>Avg. Number of Letter Sized Pages in a Design Coordinated Narrative</v>
      </c>
      <c r="N169" s="29"/>
      <c r="O169" s="581"/>
      <c r="P169" s="476"/>
      <c r="Q169" s="478"/>
      <c r="R169" s="301"/>
      <c r="S169" s="301"/>
    </row>
    <row r="170" spans="1:19" s="370" customFormat="1">
      <c r="A170" s="252"/>
      <c r="B170" s="320"/>
      <c r="C170" s="271">
        <f>Avg._Number_of_Pages_in_a_Design_Coordinated_Specification</f>
        <v>0</v>
      </c>
      <c r="D170" s="390" t="str">
        <f>Avg._Number_of_Pages_in_a_Design_Coordinated_Specification_N</f>
        <v>Avg. Number of Letter Sized Pages in a Design Coordinated Specification</v>
      </c>
      <c r="E170" s="42"/>
      <c r="G170" s="41"/>
      <c r="H170" s="500"/>
      <c r="J170" s="252"/>
      <c r="K170" s="320"/>
      <c r="L170" s="81">
        <f>'Expected Assumptions'!E32</f>
        <v>0</v>
      </c>
      <c r="M170" s="412" t="str">
        <f>Avg._Number_of_Pages_in_a_Design_Coordinated_Specification_N</f>
        <v>Avg. Number of Letter Sized Pages in a Design Coordinated Specification</v>
      </c>
      <c r="N170" s="587"/>
      <c r="O170" s="586"/>
      <c r="P170" s="41"/>
      <c r="Q170" s="500"/>
      <c r="R170" s="301"/>
      <c r="S170" s="301"/>
    </row>
    <row r="171" spans="1:19" s="404" customFormat="1">
      <c r="A171" s="595"/>
      <c r="B171" s="298"/>
      <c r="C171" s="271">
        <f>Avg._Submittal_Sets_Reqd._Design</f>
        <v>0</v>
      </c>
      <c r="D171" s="412" t="str">
        <f>Avg._Submittal_Sets_Reqd._Design_N</f>
        <v>Number of Design Submittal Sets Reqd. (sets / submittal)</v>
      </c>
      <c r="E171" s="290"/>
      <c r="F171" s="301"/>
      <c r="G171" s="119"/>
      <c r="H171" s="494"/>
      <c r="J171" s="595"/>
      <c r="K171" s="298"/>
      <c r="L171" s="533">
        <f>'Expected Assumptions'!E24</f>
        <v>0</v>
      </c>
      <c r="M171" s="412" t="str">
        <f>Avg._Submittal_Sets_Reqd._Design_N</f>
        <v>Number of Design Submittal Sets Reqd. (sets / submittal)</v>
      </c>
      <c r="N171" s="290"/>
      <c r="O171" s="301"/>
      <c r="P171" s="610"/>
      <c r="Q171" s="494"/>
      <c r="R171" s="301"/>
      <c r="S171" s="301"/>
    </row>
    <row r="172" spans="1:19" s="351" customFormat="1">
      <c r="A172" s="595"/>
      <c r="B172" s="374"/>
      <c r="C172" s="510">
        <f>Avg._Per_Page_Copy_Cost</f>
        <v>0</v>
      </c>
      <c r="D172" s="370" t="str">
        <f>Avg._Per_Page_Copy_Cost_N</f>
        <v>Avg. Per Page Copy Cost ($ / page)</v>
      </c>
      <c r="E172" s="29"/>
      <c r="G172" s="476"/>
      <c r="H172" s="478"/>
      <c r="J172" s="595"/>
      <c r="K172" s="592"/>
      <c r="L172" s="510">
        <f>'Expected Assumptions'!E64</f>
        <v>0</v>
      </c>
      <c r="M172" s="586" t="str">
        <f>Avg._Per_Page_Copy_Cost_N</f>
        <v>Avg. Per Page Copy Cost ($ / page)</v>
      </c>
      <c r="N172" s="29"/>
      <c r="O172" s="581"/>
      <c r="P172" s="476"/>
      <c r="Q172" s="478"/>
      <c r="R172" s="301"/>
      <c r="S172" s="301"/>
    </row>
    <row r="173" spans="1:19" s="351" customFormat="1">
      <c r="A173" s="595"/>
      <c r="B173" s="374"/>
      <c r="C173" s="510">
        <f>Avg._Per_Sheet_Copy_Cost</f>
        <v>0</v>
      </c>
      <c r="D173" s="370" t="str">
        <f>Avg._Per_Sheet_Copy_Cost_N</f>
        <v>Avg. Per Sheet Copy Cost ($ / sheet)</v>
      </c>
      <c r="E173" s="29"/>
      <c r="G173" s="476"/>
      <c r="H173" s="478"/>
      <c r="J173" s="595"/>
      <c r="K173" s="592"/>
      <c r="L173" s="510">
        <f>'Expected Assumptions'!E65</f>
        <v>0</v>
      </c>
      <c r="M173" s="586" t="str">
        <f>Avg._Per_Sheet_Copy_Cost_N</f>
        <v>Avg. Per Sheet Copy Cost ($ / sheet)</v>
      </c>
      <c r="N173" s="29"/>
      <c r="O173" s="581"/>
      <c r="P173" s="476"/>
      <c r="Q173" s="478"/>
      <c r="R173" s="301"/>
      <c r="S173" s="301"/>
    </row>
    <row r="174" spans="1:19" s="351" customFormat="1" ht="12.75" customHeight="1">
      <c r="A174" s="595"/>
      <c r="B174" s="342"/>
      <c r="C174" s="417">
        <f>'Current Assumptions'!B153</f>
        <v>0</v>
      </c>
      <c r="D174" s="411" t="s">
        <v>672</v>
      </c>
      <c r="E174" s="29"/>
      <c r="G174" s="476"/>
      <c r="H174" s="478"/>
      <c r="J174" s="595"/>
      <c r="K174" s="342"/>
      <c r="L174" s="643">
        <f>'Expected Assumptions'!E153</f>
        <v>0</v>
      </c>
      <c r="M174" s="603" t="s">
        <v>672</v>
      </c>
      <c r="N174" s="29"/>
      <c r="O174" s="581"/>
      <c r="P174" s="476"/>
      <c r="Q174" s="478"/>
      <c r="R174" s="301"/>
      <c r="S174" s="301"/>
    </row>
    <row r="175" spans="1:19" s="351" customFormat="1">
      <c r="A175" s="595"/>
      <c r="B175" s="342"/>
      <c r="C175" s="417">
        <f>'Current Assumptions'!B149</f>
        <v>0</v>
      </c>
      <c r="D175" s="656" t="s">
        <v>1413</v>
      </c>
      <c r="E175" s="29"/>
      <c r="G175" s="476"/>
      <c r="H175" s="478"/>
      <c r="J175" s="595"/>
      <c r="K175" s="342"/>
      <c r="L175" s="417">
        <f>'Expected Assumptions'!E149</f>
        <v>0</v>
      </c>
      <c r="M175" s="656" t="s">
        <v>1413</v>
      </c>
      <c r="N175" s="29"/>
      <c r="O175" s="581"/>
      <c r="P175" s="476"/>
      <c r="Q175" s="478"/>
      <c r="R175" s="301"/>
      <c r="S175" s="301"/>
    </row>
    <row r="176" spans="1:19" s="351" customFormat="1">
      <c r="A176" s="595"/>
      <c r="B176" s="374"/>
      <c r="C176" s="372"/>
      <c r="E176" s="29"/>
      <c r="G176" s="476"/>
      <c r="H176" s="478"/>
      <c r="J176" s="595"/>
      <c r="K176" s="592"/>
      <c r="L176" s="589"/>
      <c r="M176" s="581"/>
      <c r="N176" s="29"/>
      <c r="O176" s="581"/>
      <c r="P176" s="476"/>
      <c r="Q176" s="478"/>
      <c r="R176" s="301"/>
      <c r="S176" s="301"/>
    </row>
    <row r="177" spans="1:19" s="351" customFormat="1">
      <c r="A177" s="595"/>
      <c r="B177" s="374"/>
      <c r="C177" s="513">
        <f>Drafter_Rate</f>
        <v>0</v>
      </c>
      <c r="D177" s="338" t="str">
        <f>Drafter_Rate_N</f>
        <v>Architect Drafter Rate ($ / hour)</v>
      </c>
      <c r="E177" s="29"/>
      <c r="G177" s="477">
        <f>C177*C174*C171*C175</f>
        <v>0</v>
      </c>
      <c r="H177" s="478"/>
      <c r="J177" s="595"/>
      <c r="K177" s="592"/>
      <c r="L177" s="513">
        <f>'Expected Assumptions'!E56</f>
        <v>0</v>
      </c>
      <c r="M177" s="416" t="str">
        <f>Drafter_Rate_N</f>
        <v>Architect Drafter Rate ($ / hour)</v>
      </c>
      <c r="N177" s="29"/>
      <c r="O177" s="581"/>
      <c r="P177" s="636">
        <f>L177*L174*L171*L175</f>
        <v>0</v>
      </c>
      <c r="Q177" s="478"/>
      <c r="R177" s="301"/>
      <c r="S177" s="301"/>
    </row>
    <row r="178" spans="1:19" s="351" customFormat="1">
      <c r="A178" s="595"/>
      <c r="B178" s="374"/>
      <c r="C178" s="372"/>
      <c r="E178" s="29"/>
      <c r="G178" s="490"/>
      <c r="H178" s="478"/>
      <c r="J178" s="595"/>
      <c r="K178" s="592"/>
      <c r="L178" s="589"/>
      <c r="M178" s="581"/>
      <c r="N178" s="29"/>
      <c r="O178" s="581"/>
      <c r="P178" s="490"/>
      <c r="Q178" s="478"/>
      <c r="R178" s="301"/>
      <c r="S178" s="301"/>
    </row>
    <row r="179" spans="1:19" s="351" customFormat="1" ht="15" customHeight="1">
      <c r="A179" s="595"/>
      <c r="B179" s="374"/>
      <c r="C179" s="372"/>
      <c r="D179" s="351" t="s">
        <v>317</v>
      </c>
      <c r="E179" s="29"/>
      <c r="G179" s="495">
        <f>((C168*C173)+((C169+C170)*C172))*C171*C175</f>
        <v>0</v>
      </c>
      <c r="H179" s="478"/>
      <c r="J179" s="595"/>
      <c r="K179" s="592"/>
      <c r="L179" s="589"/>
      <c r="M179" s="581" t="s">
        <v>317</v>
      </c>
      <c r="N179" s="29"/>
      <c r="O179" s="581"/>
      <c r="P179" s="495">
        <f>((L168*L173)+((L169+L170)*L172))*L171*L175</f>
        <v>0</v>
      </c>
      <c r="Q179" s="478"/>
      <c r="R179" s="302"/>
      <c r="S179" s="301"/>
    </row>
    <row r="180" spans="1:19" s="351" customFormat="1">
      <c r="A180" s="595"/>
      <c r="B180" s="374"/>
      <c r="C180" s="372"/>
      <c r="E180" s="29"/>
      <c r="G180" s="490"/>
      <c r="H180" s="478"/>
      <c r="J180" s="595"/>
      <c r="K180" s="592"/>
      <c r="L180" s="589"/>
      <c r="M180" s="581"/>
      <c r="N180" s="29"/>
      <c r="O180" s="581"/>
      <c r="P180" s="490"/>
      <c r="Q180" s="478"/>
      <c r="R180" s="302"/>
      <c r="S180" s="301"/>
    </row>
    <row r="181" spans="1:19" s="351" customFormat="1" ht="15" customHeight="1" thickBot="1">
      <c r="A181" s="595"/>
      <c r="B181" s="374"/>
      <c r="C181" s="372"/>
      <c r="D181" s="372" t="s">
        <v>20</v>
      </c>
      <c r="E181" s="29"/>
      <c r="G181" s="490"/>
      <c r="H181" s="474">
        <f>SUM(G177:G179)</f>
        <v>0</v>
      </c>
      <c r="J181" s="595"/>
      <c r="K181" s="592"/>
      <c r="L181" s="589"/>
      <c r="M181" s="589" t="s">
        <v>20</v>
      </c>
      <c r="N181" s="29"/>
      <c r="O181" s="581"/>
      <c r="P181" s="490"/>
      <c r="Q181" s="474">
        <f>SUM(P177:P179)</f>
        <v>0</v>
      </c>
      <c r="R181" s="302"/>
      <c r="S181" s="301"/>
    </row>
    <row r="182" spans="1:19" s="351" customFormat="1">
      <c r="A182" s="595"/>
      <c r="B182" s="296"/>
      <c r="E182" s="29"/>
      <c r="G182" s="476"/>
      <c r="H182" s="478"/>
      <c r="J182" s="595"/>
      <c r="K182" s="296"/>
      <c r="L182" s="581"/>
      <c r="M182" s="581"/>
      <c r="N182" s="29"/>
      <c r="O182" s="581"/>
      <c r="P182" s="476"/>
      <c r="Q182" s="478"/>
      <c r="R182" s="152"/>
      <c r="S182" s="301"/>
    </row>
    <row r="183" spans="1:19" s="351" customFormat="1" ht="15" customHeight="1">
      <c r="A183" s="1204" t="s">
        <v>797</v>
      </c>
      <c r="B183" s="374" t="s">
        <v>723</v>
      </c>
      <c r="C183" s="609" t="s">
        <v>717</v>
      </c>
      <c r="E183" s="29"/>
      <c r="G183" s="476"/>
      <c r="H183" s="478"/>
      <c r="J183" s="1204" t="s">
        <v>797</v>
      </c>
      <c r="K183" s="592" t="s">
        <v>723</v>
      </c>
      <c r="L183" s="609" t="s">
        <v>717</v>
      </c>
      <c r="M183" s="581"/>
      <c r="N183" s="29"/>
      <c r="O183" s="581"/>
      <c r="P183" s="476"/>
      <c r="Q183" s="478"/>
      <c r="R183" s="301"/>
      <c r="S183" s="301"/>
    </row>
    <row r="184" spans="1:19" s="351" customFormat="1">
      <c r="A184" s="1204"/>
      <c r="B184" s="223"/>
      <c r="C184" s="348">
        <f>'Current Assumptions'!B152</f>
        <v>0</v>
      </c>
      <c r="D184" s="411" t="s">
        <v>763</v>
      </c>
      <c r="G184" s="476"/>
      <c r="H184" s="478"/>
      <c r="J184" s="1204"/>
      <c r="K184" s="223"/>
      <c r="L184" s="634">
        <f>'Expected Assumptions'!E152</f>
        <v>0</v>
      </c>
      <c r="M184" s="603" t="s">
        <v>763</v>
      </c>
      <c r="N184" s="581"/>
      <c r="O184" s="581"/>
      <c r="P184" s="476"/>
      <c r="Q184" s="478"/>
      <c r="R184" s="302"/>
      <c r="S184" s="301"/>
    </row>
    <row r="185" spans="1:19" s="351" customFormat="1" ht="12.75" customHeight="1">
      <c r="A185" s="595"/>
      <c r="B185" s="250"/>
      <c r="C185" s="471">
        <f>'Current Assumptions'!B155</f>
        <v>0</v>
      </c>
      <c r="D185" s="412" t="s">
        <v>430</v>
      </c>
      <c r="G185" s="476"/>
      <c r="H185" s="478"/>
      <c r="J185" s="595"/>
      <c r="K185" s="250"/>
      <c r="L185" s="471">
        <f>'Expected Assumptions'!E155</f>
        <v>0</v>
      </c>
      <c r="M185" s="412" t="s">
        <v>430</v>
      </c>
      <c r="N185" s="581"/>
      <c r="O185" s="581"/>
      <c r="P185" s="476"/>
      <c r="Q185" s="478"/>
      <c r="R185" s="301"/>
      <c r="S185" s="301"/>
    </row>
    <row r="186" spans="1:19" s="351" customFormat="1">
      <c r="A186" s="595"/>
      <c r="B186" s="223"/>
      <c r="C186" s="570">
        <f>'Current Assumptions'!B156</f>
        <v>0</v>
      </c>
      <c r="D186" s="411" t="s">
        <v>766</v>
      </c>
      <c r="G186" s="476"/>
      <c r="H186" s="478"/>
      <c r="J186" s="595"/>
      <c r="K186" s="223"/>
      <c r="L186" s="570">
        <f>'Expected Assumptions'!E156</f>
        <v>0</v>
      </c>
      <c r="M186" s="603" t="s">
        <v>766</v>
      </c>
      <c r="N186" s="581"/>
      <c r="O186" s="581"/>
      <c r="P186" s="476"/>
      <c r="Q186" s="478"/>
      <c r="R186" s="301"/>
      <c r="S186" s="301"/>
    </row>
    <row r="187" spans="1:19" s="351" customFormat="1">
      <c r="A187" s="595"/>
      <c r="B187" s="342"/>
      <c r="C187" s="417">
        <f>'Current Assumptions'!B149</f>
        <v>0</v>
      </c>
      <c r="D187" s="656" t="s">
        <v>1413</v>
      </c>
      <c r="E187" s="29"/>
      <c r="G187" s="476"/>
      <c r="H187" s="478"/>
      <c r="J187" s="595"/>
      <c r="K187" s="342"/>
      <c r="L187" s="417">
        <f>'Expected Assumptions'!E149</f>
        <v>0</v>
      </c>
      <c r="M187" s="656" t="s">
        <v>1413</v>
      </c>
      <c r="N187" s="29"/>
      <c r="O187" s="581"/>
      <c r="P187" s="476"/>
      <c r="Q187" s="478"/>
      <c r="R187" s="301"/>
      <c r="S187" s="301"/>
    </row>
    <row r="188" spans="1:19" s="351" customFormat="1">
      <c r="A188" s="595"/>
      <c r="B188" s="223"/>
      <c r="C188" s="383"/>
      <c r="E188" s="29"/>
      <c r="G188" s="476"/>
      <c r="H188" s="478"/>
      <c r="J188" s="595"/>
      <c r="K188" s="223"/>
      <c r="L188" s="609"/>
      <c r="M188" s="581"/>
      <c r="N188" s="29"/>
      <c r="O188" s="581"/>
      <c r="P188" s="476"/>
      <c r="Q188" s="478"/>
      <c r="R188" s="301"/>
      <c r="S188" s="301"/>
    </row>
    <row r="189" spans="1:19" s="351" customFormat="1" ht="15" customHeight="1">
      <c r="A189" s="595"/>
      <c r="B189" s="223"/>
      <c r="C189" s="513">
        <f>Drafter_Rate</f>
        <v>0</v>
      </c>
      <c r="D189" s="338" t="str">
        <f>Drafter_Rate_N</f>
        <v>Architect Drafter Rate ($ / hour)</v>
      </c>
      <c r="E189" s="29"/>
      <c r="G189" s="495">
        <f>C189*C184*C186*C187</f>
        <v>0</v>
      </c>
      <c r="H189" s="478"/>
      <c r="J189" s="595"/>
      <c r="K189" s="223"/>
      <c r="L189" s="513">
        <f>'Expected Assumptions'!E56</f>
        <v>0</v>
      </c>
      <c r="M189" s="416" t="str">
        <f>Drafter_Rate_N</f>
        <v>Architect Drafter Rate ($ / hour)</v>
      </c>
      <c r="N189" s="29"/>
      <c r="O189" s="581"/>
      <c r="P189" s="495">
        <f>L189*L184*L186*L187</f>
        <v>0</v>
      </c>
      <c r="Q189" s="478"/>
      <c r="R189" s="301"/>
      <c r="S189" s="301"/>
    </row>
    <row r="190" spans="1:19" s="351" customFormat="1">
      <c r="A190" s="595"/>
      <c r="B190" s="223"/>
      <c r="C190" s="372"/>
      <c r="E190" s="29"/>
      <c r="G190" s="490"/>
      <c r="H190" s="478"/>
      <c r="J190" s="595"/>
      <c r="K190" s="223"/>
      <c r="L190" s="589"/>
      <c r="M190" s="581"/>
      <c r="N190" s="29"/>
      <c r="O190" s="581"/>
      <c r="P190" s="490"/>
      <c r="Q190" s="478"/>
      <c r="R190" s="301"/>
      <c r="S190" s="301"/>
    </row>
    <row r="191" spans="1:19" s="351" customFormat="1">
      <c r="A191" s="595"/>
      <c r="B191" s="296"/>
      <c r="C191" s="372"/>
      <c r="D191" s="351" t="s">
        <v>318</v>
      </c>
      <c r="E191" s="29"/>
      <c r="G191" s="495">
        <f>C185*C184*C187</f>
        <v>0</v>
      </c>
      <c r="H191" s="478"/>
      <c r="J191" s="595"/>
      <c r="K191" s="296"/>
      <c r="L191" s="589"/>
      <c r="M191" s="581" t="s">
        <v>318</v>
      </c>
      <c r="N191" s="29"/>
      <c r="O191" s="581"/>
      <c r="P191" s="495">
        <f>L185*L184*L187</f>
        <v>0</v>
      </c>
      <c r="Q191" s="478"/>
      <c r="R191" s="301"/>
      <c r="S191" s="301"/>
    </row>
    <row r="192" spans="1:19" s="351" customFormat="1">
      <c r="A192" s="595"/>
      <c r="C192" s="372"/>
      <c r="E192" s="29"/>
      <c r="G192" s="476"/>
      <c r="H192" s="478"/>
      <c r="J192" s="595"/>
      <c r="K192" s="581"/>
      <c r="L192" s="589"/>
      <c r="M192" s="581"/>
      <c r="N192" s="29"/>
      <c r="O192" s="581"/>
      <c r="P192" s="476"/>
      <c r="Q192" s="478"/>
      <c r="R192" s="302"/>
      <c r="S192" s="301"/>
    </row>
    <row r="193" spans="1:19" s="351" customFormat="1" ht="13.5" thickBot="1">
      <c r="A193" s="595"/>
      <c r="B193" s="382"/>
      <c r="C193" s="372"/>
      <c r="D193" s="372" t="s">
        <v>20</v>
      </c>
      <c r="E193" s="29"/>
      <c r="G193" s="476"/>
      <c r="H193" s="474">
        <f>SUM(G189:G191)</f>
        <v>0</v>
      </c>
      <c r="J193" s="595"/>
      <c r="K193" s="607"/>
      <c r="L193" s="589"/>
      <c r="M193" s="589" t="s">
        <v>20</v>
      </c>
      <c r="N193" s="29"/>
      <c r="O193" s="581"/>
      <c r="P193" s="476"/>
      <c r="Q193" s="474">
        <f>SUM(P189:P191)</f>
        <v>0</v>
      </c>
      <c r="R193" s="301"/>
      <c r="S193" s="301"/>
    </row>
    <row r="194" spans="1:19" s="351" customFormat="1">
      <c r="A194" s="595"/>
      <c r="B194" s="296"/>
      <c r="E194" s="29"/>
      <c r="G194" s="41"/>
      <c r="H194" s="478"/>
      <c r="J194" s="595"/>
      <c r="K194" s="296"/>
      <c r="L194" s="581"/>
      <c r="M194" s="581"/>
      <c r="N194" s="29"/>
      <c r="O194" s="581"/>
      <c r="P194" s="41"/>
      <c r="Q194" s="478"/>
      <c r="R194" s="302"/>
      <c r="S194" s="301"/>
    </row>
    <row r="195" spans="1:19" s="351" customFormat="1">
      <c r="A195" s="1204" t="s">
        <v>797</v>
      </c>
      <c r="B195" s="374" t="s">
        <v>724</v>
      </c>
      <c r="C195" s="377" t="s">
        <v>718</v>
      </c>
      <c r="E195" s="29"/>
      <c r="G195" s="476"/>
      <c r="H195" s="478"/>
      <c r="J195" s="1204" t="s">
        <v>797</v>
      </c>
      <c r="K195" s="592" t="s">
        <v>724</v>
      </c>
      <c r="L195" s="377" t="s">
        <v>718</v>
      </c>
      <c r="M195" s="581"/>
      <c r="N195" s="29"/>
      <c r="O195" s="581"/>
      <c r="P195" s="476"/>
      <c r="Q195" s="478"/>
      <c r="R195" s="152"/>
      <c r="S195" s="301"/>
    </row>
    <row r="196" spans="1:19" s="351" customFormat="1">
      <c r="A196" s="1204"/>
      <c r="B196" s="296"/>
      <c r="C196" s="348">
        <f>'Current Assumptions'!B152</f>
        <v>0</v>
      </c>
      <c r="D196" s="411" t="s">
        <v>763</v>
      </c>
      <c r="G196" s="476"/>
      <c r="H196" s="494"/>
      <c r="J196" s="1204"/>
      <c r="K196" s="296"/>
      <c r="L196" s="634">
        <f>'Expected Assumptions'!E152</f>
        <v>0</v>
      </c>
      <c r="M196" s="603" t="s">
        <v>763</v>
      </c>
      <c r="N196" s="581"/>
      <c r="O196" s="581"/>
      <c r="P196" s="476"/>
      <c r="Q196" s="494"/>
      <c r="R196" s="290"/>
      <c r="S196" s="301"/>
    </row>
    <row r="197" spans="1:19" s="351" customFormat="1">
      <c r="A197" s="595"/>
      <c r="B197" s="296"/>
      <c r="C197" s="260">
        <f>Avg._Time_to_Log_Transmittals</f>
        <v>0</v>
      </c>
      <c r="D197" s="390" t="str">
        <f>Avg._Time_to_Log_Transmittals_N</f>
        <v>Time to Log (hours / transmittal)</v>
      </c>
      <c r="G197" s="476"/>
      <c r="H197" s="478"/>
      <c r="J197" s="595"/>
      <c r="K197" s="296"/>
      <c r="L197" s="621">
        <f>'Expected Assumptions'!E13</f>
        <v>0</v>
      </c>
      <c r="M197" s="412" t="str">
        <f>Avg._Time_to_Log_Transmittals_N</f>
        <v>Time to Log (hours / transmittal)</v>
      </c>
      <c r="N197" s="581"/>
      <c r="O197" s="581"/>
      <c r="P197" s="476"/>
      <c r="Q197" s="478"/>
      <c r="R197" s="290"/>
      <c r="S197" s="302"/>
    </row>
    <row r="198" spans="1:19" s="351" customFormat="1">
      <c r="A198" s="595"/>
      <c r="B198" s="342"/>
      <c r="C198" s="417">
        <f>'Current Assumptions'!B149</f>
        <v>0</v>
      </c>
      <c r="D198" s="656" t="s">
        <v>1413</v>
      </c>
      <c r="E198" s="29"/>
      <c r="G198" s="476"/>
      <c r="H198" s="478"/>
      <c r="J198" s="595"/>
      <c r="K198" s="342"/>
      <c r="L198" s="417">
        <f>'Expected Assumptions'!E149</f>
        <v>0</v>
      </c>
      <c r="M198" s="656" t="s">
        <v>1413</v>
      </c>
      <c r="N198" s="29"/>
      <c r="O198" s="581"/>
      <c r="P198" s="476"/>
      <c r="Q198" s="478"/>
      <c r="R198" s="301"/>
      <c r="S198" s="301"/>
    </row>
    <row r="199" spans="1:19" s="351" customFormat="1" ht="15" customHeight="1">
      <c r="A199" s="595"/>
      <c r="B199" s="296"/>
      <c r="G199" s="476"/>
      <c r="H199" s="478"/>
      <c r="J199" s="595"/>
      <c r="K199" s="296"/>
      <c r="L199" s="581"/>
      <c r="M199" s="581"/>
      <c r="N199" s="581"/>
      <c r="O199" s="581"/>
      <c r="P199" s="476"/>
      <c r="Q199" s="478"/>
      <c r="R199" s="301"/>
      <c r="S199" s="301"/>
    </row>
    <row r="200" spans="1:19" s="351" customFormat="1">
      <c r="A200" s="595"/>
      <c r="B200" s="296"/>
      <c r="C200" s="513">
        <f>Drafter_Rate</f>
        <v>0</v>
      </c>
      <c r="D200" s="338" t="str">
        <f>Drafter_Rate_N</f>
        <v>Architect Drafter Rate ($ / hour)</v>
      </c>
      <c r="G200" s="495">
        <f>C197*C196*C200*C198</f>
        <v>0</v>
      </c>
      <c r="H200" s="478"/>
      <c r="J200" s="595"/>
      <c r="K200" s="296"/>
      <c r="L200" s="513">
        <f>'Expected Assumptions'!E56</f>
        <v>0</v>
      </c>
      <c r="M200" s="416" t="str">
        <f>Drafter_Rate_N</f>
        <v>Architect Drafter Rate ($ / hour)</v>
      </c>
      <c r="N200" s="581"/>
      <c r="O200" s="581"/>
      <c r="P200" s="495">
        <f>L197*L196*L200*L198</f>
        <v>0</v>
      </c>
      <c r="Q200" s="478"/>
      <c r="R200" s="301"/>
      <c r="S200" s="301"/>
    </row>
    <row r="201" spans="1:19" s="351" customFormat="1" ht="15" customHeight="1">
      <c r="A201" s="595"/>
      <c r="G201" s="476"/>
      <c r="H201" s="478"/>
      <c r="J201" s="595"/>
      <c r="K201" s="581"/>
      <c r="L201" s="581"/>
      <c r="M201" s="581"/>
      <c r="N201" s="581"/>
      <c r="O201" s="581"/>
      <c r="P201" s="476"/>
      <c r="Q201" s="478"/>
      <c r="R201" s="301"/>
      <c r="S201" s="301"/>
    </row>
    <row r="202" spans="1:19" s="351" customFormat="1" ht="13.5" customHeight="1" thickBot="1">
      <c r="A202" s="595"/>
      <c r="D202" s="372" t="s">
        <v>20</v>
      </c>
      <c r="G202" s="476"/>
      <c r="H202" s="474">
        <f>G200</f>
        <v>0</v>
      </c>
      <c r="J202" s="595"/>
      <c r="K202" s="581"/>
      <c r="L202" s="581"/>
      <c r="M202" s="589" t="s">
        <v>20</v>
      </c>
      <c r="N202" s="581"/>
      <c r="O202" s="581"/>
      <c r="P202" s="476"/>
      <c r="Q202" s="474">
        <f>P200</f>
        <v>0</v>
      </c>
      <c r="R202" s="301"/>
      <c r="S202" s="301"/>
    </row>
    <row r="203" spans="1:19" s="351" customFormat="1" ht="15" customHeight="1">
      <c r="A203" s="595"/>
      <c r="E203" s="29"/>
      <c r="G203" s="476"/>
      <c r="H203" s="478"/>
      <c r="J203" s="595"/>
      <c r="K203" s="581"/>
      <c r="L203" s="581"/>
      <c r="M203" s="581"/>
      <c r="N203" s="29"/>
      <c r="O203" s="581"/>
      <c r="P203" s="476"/>
      <c r="Q203" s="478"/>
      <c r="R203" s="301"/>
      <c r="S203" s="301"/>
    </row>
    <row r="204" spans="1:19" s="351" customFormat="1">
      <c r="A204" s="595"/>
      <c r="B204" s="209">
        <v>100.18</v>
      </c>
      <c r="C204" s="718" t="s">
        <v>162</v>
      </c>
      <c r="E204" s="29"/>
      <c r="G204" s="476"/>
      <c r="H204" s="478"/>
      <c r="J204" s="595"/>
      <c r="K204" s="608">
        <v>100.18</v>
      </c>
      <c r="L204" s="718" t="s">
        <v>162</v>
      </c>
      <c r="M204" s="581"/>
      <c r="N204" s="29"/>
      <c r="O204" s="581"/>
      <c r="P204" s="476"/>
      <c r="Q204" s="478"/>
      <c r="R204" s="301"/>
      <c r="S204" s="301"/>
    </row>
    <row r="205" spans="1:19" s="351" customFormat="1" ht="15" customHeight="1">
      <c r="A205" s="595"/>
      <c r="B205" s="296"/>
      <c r="E205" s="29"/>
      <c r="G205" s="476"/>
      <c r="H205" s="478"/>
      <c r="J205" s="595"/>
      <c r="K205" s="296"/>
      <c r="L205" s="581"/>
      <c r="M205" s="581"/>
      <c r="N205" s="29"/>
      <c r="O205" s="581"/>
      <c r="P205" s="476"/>
      <c r="Q205" s="478"/>
      <c r="R205" s="301"/>
      <c r="S205" s="301"/>
    </row>
    <row r="206" spans="1:19" s="351" customFormat="1">
      <c r="A206" s="1204" t="s">
        <v>797</v>
      </c>
      <c r="B206" s="374" t="s">
        <v>725</v>
      </c>
      <c r="C206" s="372" t="s">
        <v>719</v>
      </c>
      <c r="E206" s="29"/>
      <c r="G206" s="476"/>
      <c r="H206" s="478"/>
      <c r="J206" s="1204" t="s">
        <v>797</v>
      </c>
      <c r="K206" s="592" t="s">
        <v>725</v>
      </c>
      <c r="L206" s="589" t="s">
        <v>719</v>
      </c>
      <c r="M206" s="581"/>
      <c r="N206" s="29"/>
      <c r="O206" s="581"/>
      <c r="P206" s="476"/>
      <c r="Q206" s="478"/>
      <c r="R206" s="301"/>
      <c r="S206" s="301"/>
    </row>
    <row r="207" spans="1:19" s="351" customFormat="1">
      <c r="A207" s="1204"/>
      <c r="B207" s="374"/>
      <c r="C207" s="348">
        <f>'Current Assumptions'!B152</f>
        <v>0</v>
      </c>
      <c r="D207" s="411" t="s">
        <v>763</v>
      </c>
      <c r="E207" s="29"/>
      <c r="G207" s="476"/>
      <c r="H207" s="478"/>
      <c r="J207" s="1204"/>
      <c r="K207" s="592"/>
      <c r="L207" s="634">
        <f>'Expected Assumptions'!E152</f>
        <v>0</v>
      </c>
      <c r="M207" s="603" t="s">
        <v>763</v>
      </c>
      <c r="N207" s="29"/>
      <c r="O207" s="581"/>
      <c r="P207" s="476"/>
      <c r="Q207" s="478"/>
      <c r="R207" s="301"/>
      <c r="S207" s="301"/>
    </row>
    <row r="208" spans="1:19" s="351" customFormat="1">
      <c r="A208" s="595"/>
      <c r="B208" s="374"/>
      <c r="C208" s="260">
        <f>Avg._Time_to_Log_Transmittals</f>
        <v>0</v>
      </c>
      <c r="D208" s="390" t="str">
        <f>Avg._Time_to_Log_Transmittals_N</f>
        <v>Time to Log (hours / transmittal)</v>
      </c>
      <c r="E208" s="29"/>
      <c r="G208" s="497"/>
      <c r="H208" s="478"/>
      <c r="J208" s="595"/>
      <c r="K208" s="592"/>
      <c r="L208" s="621">
        <f>'Expected Assumptions'!E13</f>
        <v>0</v>
      </c>
      <c r="M208" s="412" t="str">
        <f>Avg._Time_to_Log_Transmittals_N</f>
        <v>Time to Log (hours / transmittal)</v>
      </c>
      <c r="N208" s="29"/>
      <c r="O208" s="581"/>
      <c r="P208" s="497"/>
      <c r="Q208" s="478"/>
      <c r="R208" s="301"/>
      <c r="S208" s="301"/>
    </row>
    <row r="209" spans="1:19" s="351" customFormat="1">
      <c r="A209" s="595"/>
      <c r="B209" s="342"/>
      <c r="C209" s="417">
        <f>'Current Assumptions'!B149</f>
        <v>0</v>
      </c>
      <c r="D209" s="656" t="s">
        <v>1413</v>
      </c>
      <c r="E209" s="29"/>
      <c r="G209" s="476"/>
      <c r="H209" s="478"/>
      <c r="J209" s="595"/>
      <c r="K209" s="342"/>
      <c r="L209" s="645">
        <f>'Expected Assumptions'!E149</f>
        <v>0</v>
      </c>
      <c r="M209" s="656" t="s">
        <v>1413</v>
      </c>
      <c r="N209" s="29"/>
      <c r="O209" s="581"/>
      <c r="P209" s="476"/>
      <c r="Q209" s="478"/>
      <c r="R209" s="301"/>
      <c r="S209" s="301"/>
    </row>
    <row r="210" spans="1:19" s="351" customFormat="1">
      <c r="A210" s="595"/>
      <c r="B210" s="296"/>
      <c r="G210" s="476"/>
      <c r="H210" s="478"/>
      <c r="J210" s="595"/>
      <c r="K210" s="296"/>
      <c r="L210" s="581"/>
      <c r="M210" s="581"/>
      <c r="N210" s="581"/>
      <c r="O210" s="581"/>
      <c r="P210" s="476"/>
      <c r="Q210" s="478"/>
      <c r="R210" s="290"/>
      <c r="S210" s="301"/>
    </row>
    <row r="211" spans="1:19" s="351" customFormat="1">
      <c r="A211" s="595"/>
      <c r="B211" s="296"/>
      <c r="C211" s="513">
        <f>Owners_Rep._Administrative_Rate</f>
        <v>0</v>
      </c>
      <c r="D211" s="410" t="str">
        <f>Owners_Rep._Administrative_Rate_N</f>
        <v>Owners Rep. Administrative Rate ($ / hour)</v>
      </c>
      <c r="G211" s="495">
        <f>C208*C207*C211*C209</f>
        <v>0</v>
      </c>
      <c r="H211" s="478"/>
      <c r="J211" s="595"/>
      <c r="K211" s="296"/>
      <c r="L211" s="513">
        <f>'Expected Assumptions'!E51</f>
        <v>0</v>
      </c>
      <c r="M211" s="596" t="str">
        <f>Owners_Rep._Administrative_Rate_N</f>
        <v>Owners Rep. Administrative Rate ($ / hour)</v>
      </c>
      <c r="N211" s="581"/>
      <c r="O211" s="581"/>
      <c r="P211" s="495">
        <f>L208*L207*L211*L209</f>
        <v>0</v>
      </c>
      <c r="Q211" s="478"/>
      <c r="R211" s="290"/>
      <c r="S211" s="302"/>
    </row>
    <row r="212" spans="1:19" s="351" customFormat="1">
      <c r="A212" s="595"/>
      <c r="B212" s="296"/>
      <c r="G212" s="476"/>
      <c r="H212" s="478"/>
      <c r="J212" s="595"/>
      <c r="K212" s="296"/>
      <c r="L212" s="581"/>
      <c r="M212" s="581"/>
      <c r="N212" s="581"/>
      <c r="O212" s="581"/>
      <c r="P212" s="476"/>
      <c r="Q212" s="478"/>
      <c r="R212" s="301"/>
      <c r="S212" s="301"/>
    </row>
    <row r="213" spans="1:19" s="351" customFormat="1" ht="13.5" thickBot="1">
      <c r="A213" s="595"/>
      <c r="B213" s="296"/>
      <c r="D213" s="372" t="s">
        <v>20</v>
      </c>
      <c r="G213" s="476"/>
      <c r="H213" s="474">
        <f>G211</f>
        <v>0</v>
      </c>
      <c r="J213" s="595"/>
      <c r="K213" s="296"/>
      <c r="L213" s="581"/>
      <c r="M213" s="589" t="s">
        <v>20</v>
      </c>
      <c r="N213" s="581"/>
      <c r="O213" s="581"/>
      <c r="P213" s="476"/>
      <c r="Q213" s="474">
        <f>P211</f>
        <v>0</v>
      </c>
      <c r="R213" s="301"/>
      <c r="S213" s="301"/>
    </row>
    <row r="214" spans="1:19" s="351" customFormat="1">
      <c r="A214" s="595"/>
      <c r="B214" s="296"/>
      <c r="G214" s="476"/>
      <c r="H214" s="478"/>
      <c r="J214" s="595"/>
      <c r="K214" s="296"/>
      <c r="L214" s="581"/>
      <c r="M214" s="581"/>
      <c r="N214" s="581"/>
      <c r="O214" s="581"/>
      <c r="P214" s="476"/>
      <c r="Q214" s="478"/>
      <c r="R214" s="301"/>
      <c r="S214" s="301"/>
    </row>
    <row r="215" spans="1:19" s="351" customFormat="1">
      <c r="A215" s="595"/>
      <c r="B215" s="374"/>
      <c r="C215" s="372"/>
      <c r="E215" s="29"/>
      <c r="G215" s="476"/>
      <c r="H215" s="478"/>
      <c r="J215" s="595"/>
      <c r="K215" s="592"/>
      <c r="L215" s="589"/>
      <c r="M215" s="581"/>
      <c r="N215" s="29"/>
      <c r="O215" s="581"/>
      <c r="P215" s="476"/>
      <c r="Q215" s="478"/>
      <c r="R215" s="302"/>
      <c r="S215" s="301"/>
    </row>
    <row r="216" spans="1:19" s="351" customFormat="1" ht="12.75" customHeight="1">
      <c r="A216" s="1204" t="s">
        <v>806</v>
      </c>
      <c r="B216" s="374" t="s">
        <v>726</v>
      </c>
      <c r="C216" s="715" t="s">
        <v>1296</v>
      </c>
      <c r="D216" s="79"/>
      <c r="E216" s="29"/>
      <c r="G216" s="476"/>
      <c r="H216" s="478"/>
      <c r="J216" s="1204" t="s">
        <v>806</v>
      </c>
      <c r="K216" s="592" t="s">
        <v>726</v>
      </c>
      <c r="L216" s="715" t="s">
        <v>1296</v>
      </c>
      <c r="M216" s="602"/>
      <c r="N216" s="29"/>
      <c r="O216" s="581"/>
      <c r="P216" s="476"/>
      <c r="Q216" s="478"/>
      <c r="R216" s="290"/>
      <c r="S216" s="301"/>
    </row>
    <row r="217" spans="1:19" s="351" customFormat="1" ht="12.75" customHeight="1">
      <c r="A217" s="1204"/>
      <c r="B217" s="374"/>
      <c r="C217" s="420">
        <f>'Current Assumptions'!B148</f>
        <v>0</v>
      </c>
      <c r="D217" s="656" t="s">
        <v>1314</v>
      </c>
      <c r="E217" s="264"/>
      <c r="F217" s="264"/>
      <c r="G217" s="479"/>
      <c r="H217" s="479"/>
      <c r="J217" s="1204"/>
      <c r="K217" s="592"/>
      <c r="L217" s="575">
        <f>'Expected Assumptions'!E148</f>
        <v>0</v>
      </c>
      <c r="M217" s="656" t="s">
        <v>1314</v>
      </c>
      <c r="N217" s="623"/>
      <c r="O217" s="623"/>
      <c r="P217" s="479"/>
      <c r="Q217" s="479"/>
      <c r="R217" s="290"/>
      <c r="S217" s="301"/>
    </row>
    <row r="218" spans="1:19" s="351" customFormat="1">
      <c r="A218" s="595"/>
      <c r="B218" s="342"/>
      <c r="C218" s="417">
        <f>'Current Assumptions'!B149</f>
        <v>0</v>
      </c>
      <c r="D218" s="656" t="s">
        <v>1413</v>
      </c>
      <c r="E218" s="29"/>
      <c r="G218" s="476"/>
      <c r="H218" s="478"/>
      <c r="J218" s="595"/>
      <c r="K218" s="342"/>
      <c r="L218" s="417">
        <f>'Expected Assumptions'!E149</f>
        <v>0</v>
      </c>
      <c r="M218" s="656" t="s">
        <v>1413</v>
      </c>
      <c r="N218" s="29"/>
      <c r="O218" s="581"/>
      <c r="P218" s="476"/>
      <c r="Q218" s="478"/>
      <c r="R218" s="301"/>
      <c r="S218" s="301"/>
    </row>
    <row r="219" spans="1:19" s="351" customFormat="1" ht="15" customHeight="1">
      <c r="A219" s="595"/>
      <c r="B219" s="374"/>
      <c r="C219" s="91"/>
      <c r="D219" s="390"/>
      <c r="E219" s="264"/>
      <c r="F219" s="264"/>
      <c r="G219" s="479"/>
      <c r="H219" s="479"/>
      <c r="J219" s="595"/>
      <c r="K219" s="592"/>
      <c r="L219" s="91"/>
      <c r="M219" s="412"/>
      <c r="N219" s="623"/>
      <c r="O219" s="623"/>
      <c r="P219" s="479"/>
      <c r="Q219" s="479"/>
      <c r="R219" s="290"/>
      <c r="S219" s="301"/>
    </row>
    <row r="220" spans="1:19" s="351" customFormat="1" ht="12.75" customHeight="1">
      <c r="A220" s="595"/>
      <c r="B220" s="374"/>
      <c r="C220" s="513">
        <f>Owners_Rep._Rate</f>
        <v>0</v>
      </c>
      <c r="D220" s="347" t="str">
        <f>Owners_Rep._Rate_N</f>
        <v>Owners Rep. Rate ($ / hour)</v>
      </c>
      <c r="E220" s="324"/>
      <c r="F220" s="324"/>
      <c r="G220" s="504">
        <f>$C$217*C218*C220</f>
        <v>0</v>
      </c>
      <c r="H220" s="518"/>
      <c r="J220" s="595"/>
      <c r="K220" s="592"/>
      <c r="L220" s="513">
        <f>'Expected Assumptions'!E50</f>
        <v>0</v>
      </c>
      <c r="M220" s="596" t="str">
        <f>Owners_Rep._Rate_N</f>
        <v>Owners Rep. Rate ($ / hour)</v>
      </c>
      <c r="N220" s="625"/>
      <c r="O220" s="625"/>
      <c r="P220" s="504">
        <f>$L$217*L218*L220</f>
        <v>0</v>
      </c>
      <c r="Q220" s="518"/>
      <c r="R220" s="290"/>
      <c r="S220" s="301"/>
    </row>
    <row r="221" spans="1:19" s="351" customFormat="1" ht="12.75" customHeight="1">
      <c r="A221" s="595"/>
      <c r="B221" s="374"/>
      <c r="G221" s="519"/>
      <c r="H221" s="478"/>
      <c r="J221" s="595"/>
      <c r="K221" s="592"/>
      <c r="L221" s="581"/>
      <c r="M221" s="581"/>
      <c r="N221" s="581"/>
      <c r="O221" s="581"/>
      <c r="P221" s="519"/>
      <c r="Q221" s="478"/>
      <c r="R221" s="290"/>
      <c r="S221" s="301"/>
    </row>
    <row r="222" spans="1:19" s="351" customFormat="1" ht="12.75" customHeight="1" thickBot="1">
      <c r="A222" s="595"/>
      <c r="B222" s="374"/>
      <c r="D222" s="372" t="s">
        <v>20</v>
      </c>
      <c r="G222" s="520"/>
      <c r="H222" s="474">
        <f>G220</f>
        <v>0</v>
      </c>
      <c r="J222" s="595"/>
      <c r="K222" s="592"/>
      <c r="L222" s="581"/>
      <c r="M222" s="589" t="s">
        <v>20</v>
      </c>
      <c r="N222" s="581"/>
      <c r="O222" s="581"/>
      <c r="P222" s="520"/>
      <c r="Q222" s="474">
        <f>P220</f>
        <v>0</v>
      </c>
      <c r="R222" s="290"/>
      <c r="S222" s="301"/>
    </row>
    <row r="223" spans="1:19" s="351" customFormat="1">
      <c r="A223" s="595"/>
      <c r="B223" s="100"/>
      <c r="E223" s="29"/>
      <c r="G223" s="476"/>
      <c r="H223" s="478"/>
      <c r="J223" s="595"/>
      <c r="K223" s="100"/>
      <c r="L223" s="581"/>
      <c r="M223" s="581"/>
      <c r="N223" s="29"/>
      <c r="O223" s="581"/>
      <c r="P223" s="476"/>
      <c r="Q223" s="478"/>
      <c r="R223" s="301"/>
      <c r="S223" s="301"/>
    </row>
    <row r="224" spans="1:19" s="351" customFormat="1" ht="12.75" customHeight="1">
      <c r="A224" s="1204" t="s">
        <v>797</v>
      </c>
      <c r="B224" s="374" t="s">
        <v>727</v>
      </c>
      <c r="C224" s="372" t="s">
        <v>146</v>
      </c>
      <c r="E224" s="29"/>
      <c r="G224" s="476"/>
      <c r="H224" s="478"/>
      <c r="J224" s="1204" t="s">
        <v>797</v>
      </c>
      <c r="K224" s="592" t="s">
        <v>727</v>
      </c>
      <c r="L224" s="589" t="s">
        <v>146</v>
      </c>
      <c r="M224" s="581"/>
      <c r="N224" s="29"/>
      <c r="O224" s="581"/>
      <c r="P224" s="476"/>
      <c r="Q224" s="478"/>
      <c r="R224" s="301"/>
      <c r="S224" s="301"/>
    </row>
    <row r="225" spans="1:19" s="351" customFormat="1">
      <c r="A225" s="1204"/>
      <c r="B225" s="100"/>
      <c r="C225" s="348">
        <f>'Current Assumptions'!B152</f>
        <v>0</v>
      </c>
      <c r="D225" s="411" t="s">
        <v>763</v>
      </c>
      <c r="E225" s="29"/>
      <c r="G225" s="476"/>
      <c r="H225" s="478"/>
      <c r="J225" s="1204"/>
      <c r="K225" s="100"/>
      <c r="L225" s="634">
        <f>'Expected Assumptions'!E152</f>
        <v>0</v>
      </c>
      <c r="M225" s="603" t="s">
        <v>763</v>
      </c>
      <c r="N225" s="29"/>
      <c r="O225" s="581"/>
      <c r="P225" s="476"/>
      <c r="Q225" s="478"/>
      <c r="R225" s="301"/>
      <c r="S225" s="301"/>
    </row>
    <row r="226" spans="1:19" s="351" customFormat="1">
      <c r="A226" s="595"/>
      <c r="B226" s="100"/>
      <c r="C226" s="471">
        <f>'Current Assumptions'!B154</f>
        <v>0</v>
      </c>
      <c r="D226" s="412" t="s">
        <v>430</v>
      </c>
      <c r="E226" s="29"/>
      <c r="G226" s="476"/>
      <c r="H226" s="478"/>
      <c r="J226" s="595"/>
      <c r="K226" s="100"/>
      <c r="L226" s="471">
        <f>'Expected Assumptions'!E154</f>
        <v>0</v>
      </c>
      <c r="M226" s="412" t="s">
        <v>430</v>
      </c>
      <c r="N226" s="29"/>
      <c r="O226" s="581"/>
      <c r="P226" s="476"/>
      <c r="Q226" s="478"/>
      <c r="R226" s="301"/>
      <c r="S226" s="301"/>
    </row>
    <row r="227" spans="1:19" s="351" customFormat="1">
      <c r="A227" s="595"/>
      <c r="B227" s="100"/>
      <c r="C227" s="570">
        <f>'Current Assumptions'!B156</f>
        <v>0</v>
      </c>
      <c r="D227" s="411" t="s">
        <v>766</v>
      </c>
      <c r="E227" s="29"/>
      <c r="G227" s="476"/>
      <c r="H227" s="478"/>
      <c r="J227" s="595"/>
      <c r="K227" s="100"/>
      <c r="L227" s="570">
        <f>'Expected Assumptions'!E156</f>
        <v>0</v>
      </c>
      <c r="M227" s="603" t="s">
        <v>766</v>
      </c>
      <c r="N227" s="29"/>
      <c r="O227" s="581"/>
      <c r="P227" s="476"/>
      <c r="Q227" s="478"/>
      <c r="R227" s="301"/>
      <c r="S227" s="301"/>
    </row>
    <row r="228" spans="1:19" s="351" customFormat="1">
      <c r="A228" s="595"/>
      <c r="B228" s="342"/>
      <c r="C228" s="417">
        <f>'Current Assumptions'!B149</f>
        <v>0</v>
      </c>
      <c r="D228" s="656" t="s">
        <v>1413</v>
      </c>
      <c r="E228" s="29"/>
      <c r="G228" s="476"/>
      <c r="H228" s="478"/>
      <c r="J228" s="595"/>
      <c r="K228" s="342"/>
      <c r="L228" s="417">
        <f>'Expected Assumptions'!E149</f>
        <v>0</v>
      </c>
      <c r="M228" s="656" t="s">
        <v>1413</v>
      </c>
      <c r="N228" s="29"/>
      <c r="O228" s="581"/>
      <c r="P228" s="476"/>
      <c r="Q228" s="478"/>
      <c r="R228" s="301"/>
      <c r="S228" s="301"/>
    </row>
    <row r="229" spans="1:19" s="351" customFormat="1">
      <c r="A229" s="595"/>
      <c r="B229" s="100"/>
      <c r="C229" s="383"/>
      <c r="E229" s="29"/>
      <c r="G229" s="476"/>
      <c r="H229" s="478"/>
      <c r="J229" s="595"/>
      <c r="K229" s="100"/>
      <c r="L229" s="609"/>
      <c r="M229" s="581"/>
      <c r="N229" s="29"/>
      <c r="O229" s="581"/>
      <c r="P229" s="476"/>
      <c r="Q229" s="478"/>
      <c r="R229" s="301"/>
      <c r="S229" s="301"/>
    </row>
    <row r="230" spans="1:19" s="351" customFormat="1" ht="15" customHeight="1">
      <c r="A230" s="595"/>
      <c r="B230" s="100"/>
      <c r="C230" s="513">
        <f>Owners_Rep._Administrative_Rate</f>
        <v>0</v>
      </c>
      <c r="D230" s="410" t="str">
        <f>Owners_Rep._Administrative_Rate_N</f>
        <v>Owners Rep. Administrative Rate ($ / hour)</v>
      </c>
      <c r="E230" s="294"/>
      <c r="G230" s="495">
        <f>C230*C225*C227*C228</f>
        <v>0</v>
      </c>
      <c r="H230" s="478"/>
      <c r="J230" s="595"/>
      <c r="K230" s="100"/>
      <c r="L230" s="513">
        <f>'Expected Assumptions'!E51</f>
        <v>0</v>
      </c>
      <c r="M230" s="596" t="str">
        <f>Owners_Rep._Administrative_Rate_N</f>
        <v>Owners Rep. Administrative Rate ($ / hour)</v>
      </c>
      <c r="N230" s="590"/>
      <c r="O230" s="581"/>
      <c r="P230" s="495">
        <f>L230*L225*L227*L228</f>
        <v>0</v>
      </c>
      <c r="Q230" s="478"/>
      <c r="R230" s="302"/>
      <c r="S230" s="301"/>
    </row>
    <row r="231" spans="1:19" s="351" customFormat="1">
      <c r="A231" s="595"/>
      <c r="B231" s="100"/>
      <c r="C231" s="372"/>
      <c r="E231" s="29"/>
      <c r="G231" s="490"/>
      <c r="H231" s="478"/>
      <c r="J231" s="595"/>
      <c r="K231" s="100"/>
      <c r="L231" s="589"/>
      <c r="M231" s="581"/>
      <c r="N231" s="29"/>
      <c r="O231" s="581"/>
      <c r="P231" s="490"/>
      <c r="Q231" s="478"/>
      <c r="R231" s="290"/>
      <c r="S231" s="301"/>
    </row>
    <row r="232" spans="1:19" s="351" customFormat="1" ht="15" customHeight="1">
      <c r="A232" s="595"/>
      <c r="B232" s="100"/>
      <c r="C232" s="372"/>
      <c r="D232" s="351" t="s">
        <v>318</v>
      </c>
      <c r="E232" s="29"/>
      <c r="G232" s="495">
        <f>C226*C225*C228</f>
        <v>0</v>
      </c>
      <c r="H232" s="478"/>
      <c r="J232" s="595"/>
      <c r="K232" s="100"/>
      <c r="L232" s="589"/>
      <c r="M232" s="581" t="s">
        <v>318</v>
      </c>
      <c r="N232" s="29"/>
      <c r="O232" s="581"/>
      <c r="P232" s="495">
        <f>L226*L225*L228</f>
        <v>0</v>
      </c>
      <c r="Q232" s="478"/>
      <c r="R232" s="152"/>
      <c r="S232" s="301"/>
    </row>
    <row r="233" spans="1:19" s="351" customFormat="1">
      <c r="A233" s="595"/>
      <c r="B233" s="100"/>
      <c r="C233" s="372"/>
      <c r="E233" s="29"/>
      <c r="G233" s="476"/>
      <c r="H233" s="478"/>
      <c r="J233" s="595"/>
      <c r="K233" s="100"/>
      <c r="L233" s="589"/>
      <c r="M233" s="581"/>
      <c r="N233" s="29"/>
      <c r="O233" s="581"/>
      <c r="P233" s="476"/>
      <c r="Q233" s="478"/>
      <c r="R233" s="290"/>
      <c r="S233" s="301"/>
    </row>
    <row r="234" spans="1:19" s="351" customFormat="1" ht="15" customHeight="1" thickBot="1">
      <c r="A234" s="595"/>
      <c r="B234" s="100"/>
      <c r="C234" s="372"/>
      <c r="D234" s="372" t="s">
        <v>20</v>
      </c>
      <c r="E234" s="29"/>
      <c r="G234" s="476"/>
      <c r="H234" s="474">
        <f>SUM(G230:G232)</f>
        <v>0</v>
      </c>
      <c r="J234" s="595"/>
      <c r="K234" s="100"/>
      <c r="L234" s="589"/>
      <c r="M234" s="589" t="s">
        <v>20</v>
      </c>
      <c r="N234" s="29"/>
      <c r="O234" s="581"/>
      <c r="P234" s="476"/>
      <c r="Q234" s="474">
        <f>SUM(P230:P232)</f>
        <v>0</v>
      </c>
      <c r="R234" s="290"/>
      <c r="S234" s="302"/>
    </row>
    <row r="235" spans="1:19" s="351" customFormat="1" ht="15" customHeight="1">
      <c r="A235" s="595"/>
      <c r="B235" s="100"/>
      <c r="C235" s="372"/>
      <c r="D235" s="372"/>
      <c r="E235" s="29"/>
      <c r="G235" s="476"/>
      <c r="H235" s="494"/>
      <c r="J235" s="595"/>
      <c r="K235" s="100"/>
      <c r="L235" s="589"/>
      <c r="M235" s="589"/>
      <c r="N235" s="29"/>
      <c r="O235" s="581"/>
      <c r="P235" s="476"/>
      <c r="Q235" s="494"/>
      <c r="R235" s="290"/>
      <c r="S235" s="302"/>
    </row>
    <row r="236" spans="1:19" s="351" customFormat="1">
      <c r="A236" s="1204" t="s">
        <v>797</v>
      </c>
      <c r="B236" s="374" t="s">
        <v>728</v>
      </c>
      <c r="C236" s="372" t="s">
        <v>665</v>
      </c>
      <c r="E236" s="29"/>
      <c r="G236" s="119"/>
      <c r="H236" s="478"/>
      <c r="J236" s="1204" t="s">
        <v>797</v>
      </c>
      <c r="K236" s="592" t="s">
        <v>728</v>
      </c>
      <c r="L236" s="589" t="s">
        <v>665</v>
      </c>
      <c r="M236" s="581"/>
      <c r="N236" s="29"/>
      <c r="O236" s="581"/>
      <c r="P236" s="610"/>
      <c r="Q236" s="478"/>
      <c r="R236" s="301"/>
      <c r="S236" s="301"/>
    </row>
    <row r="237" spans="1:19" s="351" customFormat="1">
      <c r="A237" s="1204"/>
      <c r="B237" s="374"/>
      <c r="C237" s="348">
        <f>'Current Assumptions'!B152</f>
        <v>0</v>
      </c>
      <c r="D237" s="411" t="s">
        <v>763</v>
      </c>
      <c r="E237" s="29"/>
      <c r="G237" s="119"/>
      <c r="H237" s="478"/>
      <c r="J237" s="1204"/>
      <c r="K237" s="592"/>
      <c r="L237" s="634">
        <f>'Expected Assumptions'!E152</f>
        <v>0</v>
      </c>
      <c r="M237" s="603" t="s">
        <v>763</v>
      </c>
      <c r="N237" s="29"/>
      <c r="O237" s="581"/>
      <c r="P237" s="610"/>
      <c r="Q237" s="478"/>
      <c r="R237" s="301"/>
      <c r="S237" s="301"/>
    </row>
    <row r="238" spans="1:19" s="351" customFormat="1">
      <c r="A238" s="595"/>
      <c r="B238" s="100"/>
      <c r="C238" s="260">
        <f>Avg._Time_to_Log_Transmittals</f>
        <v>0</v>
      </c>
      <c r="D238" s="390" t="str">
        <f>Avg._Time_to_Log_Transmittals_N</f>
        <v>Time to Log (hours / transmittal)</v>
      </c>
      <c r="E238" s="29"/>
      <c r="F238" s="301"/>
      <c r="G238" s="490"/>
      <c r="H238" s="494"/>
      <c r="J238" s="595"/>
      <c r="K238" s="100"/>
      <c r="L238" s="621">
        <f>'Expected Assumptions'!E13</f>
        <v>0</v>
      </c>
      <c r="M238" s="412" t="str">
        <f>Avg._Time_to_Log_Transmittals_N</f>
        <v>Time to Log (hours / transmittal)</v>
      </c>
      <c r="N238" s="29"/>
      <c r="O238" s="301"/>
      <c r="P238" s="490"/>
      <c r="Q238" s="494"/>
      <c r="R238" s="301"/>
      <c r="S238" s="301"/>
    </row>
    <row r="239" spans="1:19" s="351" customFormat="1">
      <c r="A239" s="595"/>
      <c r="B239" s="342"/>
      <c r="C239" s="417">
        <f>'Current Assumptions'!B149</f>
        <v>0</v>
      </c>
      <c r="D239" s="656" t="s">
        <v>1413</v>
      </c>
      <c r="E239" s="29"/>
      <c r="G239" s="476"/>
      <c r="H239" s="478"/>
      <c r="J239" s="595"/>
      <c r="K239" s="342"/>
      <c r="L239" s="417">
        <f>'Expected Assumptions'!E149</f>
        <v>0</v>
      </c>
      <c r="M239" s="656" t="s">
        <v>1413</v>
      </c>
      <c r="N239" s="29"/>
      <c r="O239" s="581"/>
      <c r="P239" s="476"/>
      <c r="Q239" s="478"/>
      <c r="R239" s="301"/>
      <c r="S239" s="301"/>
    </row>
    <row r="240" spans="1:19" s="351" customFormat="1">
      <c r="A240" s="595"/>
      <c r="B240" s="100"/>
      <c r="C240" s="341"/>
      <c r="D240" s="261"/>
      <c r="E240" s="29"/>
      <c r="F240" s="301"/>
      <c r="G240" s="490"/>
      <c r="H240" s="494"/>
      <c r="J240" s="595"/>
      <c r="K240" s="100"/>
      <c r="L240" s="341"/>
      <c r="M240" s="261"/>
      <c r="N240" s="29"/>
      <c r="O240" s="301"/>
      <c r="P240" s="490"/>
      <c r="Q240" s="494"/>
      <c r="R240" s="301"/>
      <c r="S240" s="301"/>
    </row>
    <row r="241" spans="1:19" s="351" customFormat="1" ht="12.75" customHeight="1">
      <c r="A241" s="595"/>
      <c r="B241" s="100"/>
      <c r="C241" s="513">
        <f>Owners_Rep._Administrative_Rate</f>
        <v>0</v>
      </c>
      <c r="D241" s="410" t="str">
        <f>Owners_Rep._Administrative_Rate_N</f>
        <v>Owners Rep. Administrative Rate ($ / hour)</v>
      </c>
      <c r="E241" s="307"/>
      <c r="F241" s="373"/>
      <c r="G241" s="521">
        <f>C237*C238*C241*C239</f>
        <v>0</v>
      </c>
      <c r="H241" s="494"/>
      <c r="J241" s="595"/>
      <c r="K241" s="100"/>
      <c r="L241" s="513">
        <f>'Expected Assumptions'!E51</f>
        <v>0</v>
      </c>
      <c r="M241" s="596" t="str">
        <f>Owners_Rep._Administrative_Rate_N</f>
        <v>Owners Rep. Administrative Rate ($ / hour)</v>
      </c>
      <c r="N241" s="307"/>
      <c r="O241" s="373"/>
      <c r="P241" s="521">
        <f>L237*L238*L241*L239</f>
        <v>0</v>
      </c>
      <c r="Q241" s="494"/>
      <c r="R241" s="301"/>
      <c r="S241" s="301"/>
    </row>
    <row r="242" spans="1:19" s="351" customFormat="1">
      <c r="A242" s="595"/>
      <c r="B242" s="100"/>
      <c r="C242" s="373"/>
      <c r="D242" s="301"/>
      <c r="E242" s="290"/>
      <c r="F242" s="301"/>
      <c r="G242" s="476"/>
      <c r="H242" s="494"/>
      <c r="J242" s="595"/>
      <c r="K242" s="100"/>
      <c r="L242" s="373"/>
      <c r="M242" s="301"/>
      <c r="N242" s="290"/>
      <c r="O242" s="301"/>
      <c r="P242" s="476"/>
      <c r="Q242" s="494"/>
      <c r="R242" s="152"/>
      <c r="S242" s="301"/>
    </row>
    <row r="243" spans="1:19" s="351" customFormat="1">
      <c r="A243" s="595"/>
      <c r="B243" s="100"/>
      <c r="C243" s="301"/>
      <c r="D243" s="372" t="s">
        <v>20</v>
      </c>
      <c r="E243" s="29"/>
      <c r="G243" s="476"/>
      <c r="H243" s="522">
        <f>G241</f>
        <v>0</v>
      </c>
      <c r="J243" s="595"/>
      <c r="K243" s="100"/>
      <c r="L243" s="301"/>
      <c r="M243" s="589" t="s">
        <v>20</v>
      </c>
      <c r="N243" s="29"/>
      <c r="O243" s="581"/>
      <c r="P243" s="476"/>
      <c r="Q243" s="522">
        <f>P241</f>
        <v>0</v>
      </c>
      <c r="R243" s="301"/>
      <c r="S243" s="301"/>
    </row>
    <row r="244" spans="1:19" s="351" customFormat="1" ht="15" customHeight="1">
      <c r="A244" s="595"/>
      <c r="B244" s="100"/>
      <c r="C244" s="372"/>
      <c r="D244" s="372"/>
      <c r="E244" s="29"/>
      <c r="G244" s="476"/>
      <c r="H244" s="494"/>
      <c r="J244" s="595"/>
      <c r="K244" s="100"/>
      <c r="L244" s="589"/>
      <c r="M244" s="589"/>
      <c r="N244" s="29"/>
      <c r="O244" s="581"/>
      <c r="P244" s="476"/>
      <c r="Q244" s="494"/>
      <c r="R244" s="290"/>
      <c r="S244" s="302"/>
    </row>
    <row r="245" spans="1:19" s="351" customFormat="1" ht="15" customHeight="1">
      <c r="A245" s="595"/>
      <c r="B245" s="209">
        <v>100.23</v>
      </c>
      <c r="C245" s="376" t="s">
        <v>158</v>
      </c>
      <c r="E245" s="29"/>
      <c r="G245" s="476"/>
      <c r="H245" s="478"/>
      <c r="J245" s="595"/>
      <c r="K245" s="608">
        <v>100.23</v>
      </c>
      <c r="L245" s="606" t="s">
        <v>158</v>
      </c>
      <c r="M245" s="581"/>
      <c r="N245" s="29"/>
      <c r="O245" s="581"/>
      <c r="P245" s="476"/>
      <c r="Q245" s="478"/>
      <c r="R245" s="301"/>
      <c r="S245" s="301"/>
    </row>
    <row r="246" spans="1:19" s="351" customFormat="1">
      <c r="A246" s="595"/>
      <c r="B246" s="100"/>
      <c r="E246" s="29"/>
      <c r="G246" s="119"/>
      <c r="H246" s="478"/>
      <c r="J246" s="595"/>
      <c r="K246" s="100"/>
      <c r="L246" s="581"/>
      <c r="M246" s="581"/>
      <c r="N246" s="29"/>
      <c r="O246" s="581"/>
      <c r="P246" s="610"/>
      <c r="Q246" s="478"/>
      <c r="R246" s="301"/>
      <c r="S246" s="301"/>
    </row>
    <row r="247" spans="1:19" s="351" customFormat="1">
      <c r="A247" s="1204" t="s">
        <v>797</v>
      </c>
      <c r="B247" s="374" t="s">
        <v>729</v>
      </c>
      <c r="C247" s="372" t="s">
        <v>639</v>
      </c>
      <c r="E247" s="29"/>
      <c r="G247" s="119"/>
      <c r="H247" s="478"/>
      <c r="J247" s="1204" t="s">
        <v>797</v>
      </c>
      <c r="K247" s="592" t="s">
        <v>729</v>
      </c>
      <c r="L247" s="589" t="s">
        <v>639</v>
      </c>
      <c r="M247" s="581"/>
      <c r="N247" s="29"/>
      <c r="O247" s="581"/>
      <c r="P247" s="610"/>
      <c r="Q247" s="478"/>
      <c r="R247" s="301"/>
      <c r="S247" s="301"/>
    </row>
    <row r="248" spans="1:19" s="351" customFormat="1">
      <c r="A248" s="1204"/>
      <c r="B248" s="374"/>
      <c r="C248" s="348">
        <f>'Current Assumptions'!B152</f>
        <v>0</v>
      </c>
      <c r="D248" s="411" t="s">
        <v>763</v>
      </c>
      <c r="E248" s="29"/>
      <c r="G248" s="119"/>
      <c r="H248" s="478"/>
      <c r="J248" s="1204"/>
      <c r="K248" s="592"/>
      <c r="L248" s="634">
        <f>'Expected Assumptions'!E152</f>
        <v>0</v>
      </c>
      <c r="M248" s="603" t="s">
        <v>763</v>
      </c>
      <c r="N248" s="29"/>
      <c r="O248" s="581"/>
      <c r="P248" s="610"/>
      <c r="Q248" s="478"/>
      <c r="R248" s="301"/>
      <c r="S248" s="301"/>
    </row>
    <row r="249" spans="1:19" s="351" customFormat="1" ht="12.75" customHeight="1">
      <c r="A249" s="595"/>
      <c r="B249" s="100"/>
      <c r="C249" s="260">
        <f>Avg._Time_to_Log_Transmittals</f>
        <v>0</v>
      </c>
      <c r="D249" s="390" t="str">
        <f>Avg._Time_to_Log_Transmittals_N</f>
        <v>Time to Log (hours / transmittal)</v>
      </c>
      <c r="E249" s="29"/>
      <c r="F249" s="301"/>
      <c r="G249" s="490"/>
      <c r="H249" s="494"/>
      <c r="J249" s="595"/>
      <c r="K249" s="100"/>
      <c r="L249" s="621">
        <f>'Expected Assumptions'!E13</f>
        <v>0</v>
      </c>
      <c r="M249" s="412" t="str">
        <f>Avg._Time_to_Log_Transmittals_N</f>
        <v>Time to Log (hours / transmittal)</v>
      </c>
      <c r="N249" s="29"/>
      <c r="O249" s="301"/>
      <c r="P249" s="490"/>
      <c r="Q249" s="494"/>
      <c r="R249" s="301"/>
      <c r="S249" s="301"/>
    </row>
    <row r="250" spans="1:19" s="351" customFormat="1">
      <c r="A250" s="595"/>
      <c r="B250" s="342"/>
      <c r="C250" s="417">
        <f>'Current Assumptions'!B149</f>
        <v>0</v>
      </c>
      <c r="D250" s="656" t="s">
        <v>1413</v>
      </c>
      <c r="E250" s="29"/>
      <c r="G250" s="476"/>
      <c r="H250" s="478"/>
      <c r="J250" s="595"/>
      <c r="K250" s="342"/>
      <c r="L250" s="417">
        <f>'Expected Assumptions'!E149</f>
        <v>0</v>
      </c>
      <c r="M250" s="656" t="s">
        <v>1413</v>
      </c>
      <c r="N250" s="29"/>
      <c r="O250" s="581"/>
      <c r="P250" s="476"/>
      <c r="Q250" s="478"/>
      <c r="R250" s="301"/>
      <c r="S250" s="301"/>
    </row>
    <row r="251" spans="1:19" s="351" customFormat="1">
      <c r="A251" s="595"/>
      <c r="B251" s="100"/>
      <c r="C251" s="341"/>
      <c r="D251" s="261"/>
      <c r="E251" s="29"/>
      <c r="F251" s="301"/>
      <c r="G251" s="490"/>
      <c r="H251" s="494"/>
      <c r="J251" s="595"/>
      <c r="K251" s="100"/>
      <c r="L251" s="341"/>
      <c r="M251" s="261"/>
      <c r="N251" s="29"/>
      <c r="O251" s="301"/>
      <c r="P251" s="490"/>
      <c r="Q251" s="494"/>
      <c r="R251" s="301"/>
      <c r="S251" s="301"/>
    </row>
    <row r="252" spans="1:19" s="351" customFormat="1">
      <c r="A252" s="595"/>
      <c r="B252" s="100"/>
      <c r="C252" s="513">
        <f>Drafter_Rate</f>
        <v>0</v>
      </c>
      <c r="D252" s="338" t="str">
        <f>Drafter_Rate_N</f>
        <v>Architect Drafter Rate ($ / hour)</v>
      </c>
      <c r="E252" s="307"/>
      <c r="F252" s="373"/>
      <c r="G252" s="521">
        <f>C248*C249*C252*C250</f>
        <v>0</v>
      </c>
      <c r="H252" s="494"/>
      <c r="J252" s="595"/>
      <c r="K252" s="100"/>
      <c r="L252" s="513">
        <f>'Expected Assumptions'!E56</f>
        <v>0</v>
      </c>
      <c r="M252" s="416" t="str">
        <f>Drafter_Rate_N</f>
        <v>Architect Drafter Rate ($ / hour)</v>
      </c>
      <c r="N252" s="307"/>
      <c r="O252" s="373"/>
      <c r="P252" s="521">
        <f>L248*L249*L252*L250</f>
        <v>0</v>
      </c>
      <c r="Q252" s="494"/>
      <c r="R252" s="301"/>
      <c r="S252" s="301"/>
    </row>
    <row r="253" spans="1:19" s="351" customFormat="1">
      <c r="A253" s="595"/>
      <c r="B253" s="100"/>
      <c r="C253" s="373"/>
      <c r="D253" s="301"/>
      <c r="E253" s="290"/>
      <c r="F253" s="301"/>
      <c r="G253" s="476"/>
      <c r="H253" s="494"/>
      <c r="J253" s="595"/>
      <c r="K253" s="100"/>
      <c r="L253" s="373"/>
      <c r="M253" s="301"/>
      <c r="N253" s="290"/>
      <c r="O253" s="301"/>
      <c r="P253" s="476"/>
      <c r="Q253" s="494"/>
      <c r="R253" s="152"/>
      <c r="S253" s="301"/>
    </row>
    <row r="254" spans="1:19" s="351" customFormat="1">
      <c r="A254" s="595"/>
      <c r="B254" s="100"/>
      <c r="C254" s="301"/>
      <c r="D254" s="372" t="s">
        <v>20</v>
      </c>
      <c r="E254" s="29"/>
      <c r="G254" s="476"/>
      <c r="H254" s="522">
        <f>G252</f>
        <v>0</v>
      </c>
      <c r="J254" s="595"/>
      <c r="K254" s="100"/>
      <c r="L254" s="301"/>
      <c r="M254" s="589" t="s">
        <v>20</v>
      </c>
      <c r="N254" s="29"/>
      <c r="O254" s="581"/>
      <c r="P254" s="476"/>
      <c r="Q254" s="522">
        <f>P252</f>
        <v>0</v>
      </c>
      <c r="R254" s="301"/>
      <c r="S254" s="301"/>
    </row>
    <row r="255" spans="1:19" s="82" customFormat="1" ht="15" customHeight="1">
      <c r="A255" s="595"/>
      <c r="B255" s="73"/>
      <c r="G255" s="476"/>
      <c r="H255" s="478"/>
      <c r="J255" s="595"/>
      <c r="K255" s="595"/>
      <c r="L255" s="581"/>
      <c r="M255" s="581"/>
      <c r="N255" s="581"/>
      <c r="O255" s="581"/>
      <c r="P255" s="476"/>
      <c r="Q255" s="478"/>
      <c r="R255" s="12"/>
    </row>
    <row r="256" spans="1:19" ht="15.75" customHeight="1" thickBot="1">
      <c r="B256" s="73"/>
      <c r="C256" s="82"/>
      <c r="D256" s="82"/>
      <c r="E256" s="82"/>
      <c r="F256" s="82"/>
      <c r="G256" s="487" t="s">
        <v>68</v>
      </c>
      <c r="H256" s="499">
        <f>SUM(H34:H254)</f>
        <v>0</v>
      </c>
      <c r="K256" s="595"/>
      <c r="L256" s="581"/>
      <c r="M256" s="581"/>
      <c r="N256" s="581"/>
      <c r="O256" s="581"/>
      <c r="P256" s="607" t="s">
        <v>1217</v>
      </c>
      <c r="Q256" s="499">
        <f>SUM(Q34:Q254)</f>
        <v>0</v>
      </c>
      <c r="R256" s="12"/>
    </row>
    <row r="257" spans="2:18" ht="13.5" thickTop="1">
      <c r="B257" s="73"/>
      <c r="C257" s="82"/>
      <c r="D257" s="82"/>
      <c r="E257" s="82"/>
      <c r="F257" s="82"/>
      <c r="G257" s="82"/>
      <c r="K257" s="111"/>
      <c r="L257" s="76"/>
      <c r="M257" s="12"/>
      <c r="N257" s="12"/>
      <c r="O257" s="12"/>
      <c r="P257" s="12"/>
      <c r="Q257" s="12"/>
      <c r="R257" s="12"/>
    </row>
    <row r="258" spans="2:18">
      <c r="B258" s="73"/>
      <c r="C258" s="143"/>
      <c r="D258" s="12"/>
      <c r="E258" s="12"/>
      <c r="F258" s="12"/>
      <c r="G258" s="12"/>
      <c r="H258" s="377"/>
      <c r="K258" s="111"/>
      <c r="L258" s="143"/>
      <c r="M258" s="12"/>
      <c r="N258" s="13"/>
      <c r="O258" s="12"/>
      <c r="P258" s="13"/>
      <c r="Q258" s="12"/>
      <c r="R258" s="12"/>
    </row>
    <row r="259" spans="2:18">
      <c r="B259" s="73"/>
      <c r="C259" s="144"/>
      <c r="D259" s="12"/>
      <c r="E259" s="12"/>
      <c r="F259" s="12"/>
      <c r="G259" s="12"/>
      <c r="H259" s="377"/>
      <c r="K259" s="111"/>
      <c r="L259" s="12"/>
      <c r="M259" s="12"/>
      <c r="N259" s="12"/>
      <c r="O259" s="12"/>
      <c r="P259" s="12"/>
      <c r="Q259" s="12"/>
      <c r="R259" s="12"/>
    </row>
    <row r="260" spans="2:18">
      <c r="B260" s="73"/>
      <c r="C260" s="12"/>
      <c r="D260" s="12"/>
      <c r="E260" s="12"/>
      <c r="F260" s="12"/>
      <c r="G260" s="12"/>
      <c r="H260" s="377"/>
      <c r="K260" s="111"/>
      <c r="L260" s="76"/>
      <c r="M260" s="12"/>
      <c r="N260" s="66"/>
      <c r="O260" s="65"/>
      <c r="P260" s="66"/>
      <c r="Q260" s="16"/>
      <c r="R260" s="12"/>
    </row>
    <row r="261" spans="2:18">
      <c r="B261" s="73"/>
      <c r="C261" s="12"/>
      <c r="D261" s="12"/>
      <c r="E261" s="12"/>
      <c r="F261" s="12"/>
      <c r="G261" s="12"/>
      <c r="H261" s="388"/>
      <c r="K261" s="111"/>
      <c r="L261" s="65"/>
      <c r="M261" s="12"/>
      <c r="N261" s="13"/>
      <c r="O261" s="12"/>
      <c r="P261" s="13"/>
      <c r="Q261" s="12"/>
      <c r="R261" s="12"/>
    </row>
    <row r="262" spans="2:18">
      <c r="B262" s="73"/>
      <c r="C262" s="82"/>
      <c r="D262" s="82"/>
      <c r="E262" s="82"/>
      <c r="F262" s="82"/>
      <c r="G262" s="82"/>
      <c r="K262" s="111"/>
      <c r="L262" s="65"/>
      <c r="M262" s="12"/>
      <c r="N262" s="13"/>
      <c r="O262" s="12"/>
      <c r="P262" s="13"/>
      <c r="Q262" s="152"/>
      <c r="R262" s="12"/>
    </row>
    <row r="263" spans="2:18" ht="12.75" customHeight="1">
      <c r="B263" s="73"/>
      <c r="C263" s="82"/>
      <c r="D263" s="12"/>
      <c r="E263" s="82"/>
      <c r="F263" s="82"/>
      <c r="G263" s="82"/>
      <c r="K263" s="111"/>
      <c r="L263" s="65"/>
      <c r="M263" s="12"/>
      <c r="N263" s="13"/>
      <c r="O263" s="12"/>
      <c r="P263" s="13"/>
      <c r="Q263" s="12"/>
      <c r="R263" s="12"/>
    </row>
    <row r="264" spans="2:18">
      <c r="B264" s="73"/>
      <c r="C264" s="82"/>
      <c r="D264" s="82"/>
      <c r="E264" s="82"/>
      <c r="F264" s="82"/>
      <c r="G264" s="82"/>
      <c r="K264" s="111"/>
      <c r="L264" s="12"/>
      <c r="M264" s="12"/>
      <c r="N264" s="13"/>
      <c r="O264" s="12"/>
      <c r="P264" s="12"/>
      <c r="Q264" s="13"/>
      <c r="R264" s="16"/>
    </row>
    <row r="265" spans="2:18">
      <c r="B265" s="73"/>
      <c r="C265" s="82"/>
      <c r="D265" s="82"/>
      <c r="E265" s="82"/>
      <c r="F265" s="82"/>
      <c r="G265" s="82"/>
      <c r="K265" s="111"/>
      <c r="L265" s="12"/>
      <c r="M265" s="12"/>
      <c r="N265" s="13"/>
      <c r="O265" s="12"/>
      <c r="P265" s="12"/>
      <c r="Q265" s="13"/>
      <c r="R265" s="12"/>
    </row>
    <row r="266" spans="2:18">
      <c r="B266" s="73"/>
      <c r="C266" s="82"/>
      <c r="D266" s="82"/>
      <c r="E266" s="82"/>
      <c r="F266" s="82"/>
      <c r="G266" s="82"/>
      <c r="K266" s="159"/>
      <c r="L266" s="107"/>
      <c r="M266" s="12"/>
      <c r="N266" s="12"/>
      <c r="O266" s="12"/>
      <c r="P266" s="12"/>
      <c r="Q266" s="12"/>
      <c r="R266" s="12"/>
    </row>
    <row r="267" spans="2:18">
      <c r="B267" s="73"/>
      <c r="C267" s="82"/>
      <c r="D267" s="82"/>
      <c r="E267" s="82"/>
      <c r="F267" s="82"/>
      <c r="G267" s="82"/>
      <c r="K267" s="111"/>
      <c r="L267" s="12"/>
      <c r="M267" s="12"/>
      <c r="N267" s="12"/>
      <c r="O267" s="12"/>
      <c r="P267" s="12"/>
      <c r="Q267" s="12"/>
      <c r="R267" s="12"/>
    </row>
    <row r="268" spans="2:18">
      <c r="B268" s="73"/>
      <c r="C268" s="82"/>
      <c r="D268" s="82"/>
      <c r="E268" s="82"/>
      <c r="F268" s="82"/>
      <c r="G268" s="82"/>
      <c r="K268" s="114"/>
      <c r="L268" s="97"/>
      <c r="M268" s="12"/>
      <c r="N268" s="12"/>
      <c r="O268" s="12"/>
      <c r="P268" s="12"/>
      <c r="Q268" s="12"/>
      <c r="R268" s="12"/>
    </row>
    <row r="269" spans="2:18">
      <c r="B269" s="73"/>
      <c r="C269" s="82"/>
      <c r="D269" s="82"/>
      <c r="E269" s="82"/>
      <c r="F269" s="82"/>
      <c r="G269" s="82"/>
      <c r="K269" s="111"/>
      <c r="L269" s="153"/>
      <c r="M269" s="145"/>
      <c r="N269" s="13"/>
      <c r="O269" s="12"/>
      <c r="P269" s="13"/>
      <c r="Q269" s="12"/>
      <c r="R269" s="12"/>
    </row>
    <row r="270" spans="2:18" ht="15">
      <c r="B270" s="73"/>
      <c r="C270" s="82"/>
      <c r="D270" s="82"/>
      <c r="E270" s="82"/>
      <c r="F270" s="82"/>
      <c r="G270" s="82"/>
      <c r="K270" s="111"/>
      <c r="L270" s="12"/>
      <c r="M270" s="12"/>
      <c r="N270" s="13"/>
      <c r="O270" s="14"/>
      <c r="P270" s="15"/>
      <c r="Q270" s="16"/>
      <c r="R270" s="12"/>
    </row>
    <row r="271" spans="2:18">
      <c r="B271" s="73"/>
      <c r="C271" s="82"/>
      <c r="D271" s="82"/>
      <c r="E271" s="82"/>
      <c r="F271" s="82"/>
      <c r="G271" s="82"/>
      <c r="K271" s="111"/>
      <c r="L271" s="76"/>
      <c r="M271" s="12"/>
      <c r="N271" s="13"/>
      <c r="O271" s="12"/>
      <c r="P271" s="13"/>
      <c r="Q271" s="152"/>
      <c r="R271" s="12"/>
    </row>
    <row r="272" spans="2:18">
      <c r="B272" s="73"/>
      <c r="C272" s="82"/>
      <c r="D272" s="82"/>
      <c r="E272" s="82"/>
      <c r="F272" s="82"/>
      <c r="G272" s="82"/>
      <c r="K272" s="111"/>
      <c r="L272" s="12"/>
      <c r="M272" s="12"/>
      <c r="N272" s="13"/>
      <c r="O272" s="12"/>
      <c r="P272" s="13"/>
      <c r="Q272" s="12"/>
      <c r="R272" s="12"/>
    </row>
    <row r="273" spans="1:18" ht="12.75" customHeight="1">
      <c r="B273" s="73"/>
      <c r="C273" s="82"/>
      <c r="D273" s="82"/>
      <c r="E273" s="82"/>
      <c r="F273" s="82"/>
      <c r="G273" s="82"/>
      <c r="K273" s="111"/>
      <c r="L273" s="12"/>
      <c r="M273" s="12"/>
      <c r="N273" s="13"/>
      <c r="O273" s="12"/>
      <c r="P273" s="12"/>
      <c r="Q273" s="13"/>
      <c r="R273" s="16"/>
    </row>
    <row r="274" spans="1:18">
      <c r="B274" s="73"/>
      <c r="C274" s="82"/>
      <c r="D274" s="82"/>
      <c r="E274" s="82"/>
      <c r="F274" s="82"/>
      <c r="G274" s="82"/>
      <c r="K274" s="111"/>
      <c r="L274" s="12"/>
      <c r="M274" s="12"/>
      <c r="N274" s="12"/>
      <c r="O274" s="12"/>
      <c r="P274" s="12"/>
      <c r="Q274" s="12"/>
      <c r="R274" s="12"/>
    </row>
    <row r="275" spans="1:18" s="82" customFormat="1">
      <c r="A275" s="595"/>
      <c r="B275" s="73"/>
      <c r="H275" s="372"/>
      <c r="J275" s="595"/>
      <c r="K275" s="111"/>
      <c r="L275" s="12"/>
      <c r="M275" s="12"/>
      <c r="N275" s="12"/>
      <c r="O275" s="12"/>
      <c r="P275" s="12"/>
      <c r="Q275" s="12"/>
      <c r="R275" s="16"/>
    </row>
    <row r="276" spans="1:18" s="82" customFormat="1">
      <c r="A276" s="595"/>
      <c r="B276" s="73"/>
      <c r="H276" s="372"/>
      <c r="J276" s="595"/>
      <c r="K276" s="111"/>
      <c r="L276" s="12"/>
      <c r="M276" s="12"/>
      <c r="N276" s="12"/>
      <c r="O276" s="12"/>
      <c r="P276" s="12"/>
      <c r="Q276" s="12"/>
      <c r="R276" s="12"/>
    </row>
    <row r="277" spans="1:18">
      <c r="B277" s="73"/>
      <c r="C277" s="82"/>
      <c r="D277" s="82"/>
      <c r="E277" s="82"/>
      <c r="F277" s="82"/>
      <c r="G277" s="82"/>
      <c r="K277" s="111"/>
      <c r="L277" s="143"/>
      <c r="M277" s="12"/>
      <c r="N277" s="12"/>
      <c r="O277" s="12"/>
      <c r="P277" s="12"/>
      <c r="Q277" s="12"/>
      <c r="R277" s="12"/>
    </row>
    <row r="278" spans="1:18">
      <c r="B278" s="73"/>
      <c r="C278" s="82"/>
      <c r="D278" s="82"/>
      <c r="E278" s="82"/>
      <c r="F278" s="82"/>
      <c r="G278" s="82"/>
      <c r="K278" s="111"/>
      <c r="L278" s="144"/>
      <c r="M278" s="12"/>
      <c r="N278" s="12"/>
      <c r="O278" s="12"/>
      <c r="P278" s="12"/>
      <c r="Q278" s="12"/>
      <c r="R278" s="12"/>
    </row>
    <row r="279" spans="1:18">
      <c r="B279" s="73"/>
      <c r="C279" s="82"/>
      <c r="D279" s="82"/>
      <c r="E279" s="82"/>
      <c r="F279" s="82"/>
      <c r="G279" s="82"/>
      <c r="K279" s="111"/>
      <c r="L279" s="12"/>
      <c r="M279" s="12"/>
      <c r="N279" s="12"/>
      <c r="O279" s="12"/>
      <c r="P279" s="12"/>
      <c r="Q279" s="12"/>
      <c r="R279" s="12"/>
    </row>
    <row r="280" spans="1:18">
      <c r="B280" s="73"/>
      <c r="C280" s="82"/>
      <c r="D280" s="82"/>
      <c r="E280" s="82"/>
      <c r="F280" s="82"/>
      <c r="G280" s="82"/>
      <c r="K280" s="111"/>
      <c r="L280" s="12"/>
      <c r="M280" s="12"/>
      <c r="N280" s="12"/>
      <c r="O280" s="12"/>
      <c r="P280" s="12"/>
      <c r="Q280" s="12"/>
      <c r="R280" s="16"/>
    </row>
    <row r="281" spans="1:18">
      <c r="B281" s="73"/>
      <c r="C281" s="82"/>
      <c r="D281" s="82"/>
      <c r="E281" s="82"/>
      <c r="F281" s="82"/>
      <c r="G281" s="82"/>
      <c r="K281" s="111"/>
      <c r="L281" s="12"/>
      <c r="M281" s="12"/>
      <c r="N281" s="12"/>
      <c r="O281" s="12"/>
      <c r="P281" s="12"/>
      <c r="Q281" s="12"/>
      <c r="R281" s="12"/>
    </row>
    <row r="282" spans="1:18" ht="12.75" customHeight="1">
      <c r="B282" s="73"/>
      <c r="C282" s="82"/>
      <c r="D282" s="82"/>
      <c r="E282" s="82"/>
      <c r="F282" s="82"/>
      <c r="G282" s="82"/>
      <c r="K282" s="111"/>
      <c r="L282" s="12"/>
      <c r="M282" s="12"/>
      <c r="N282" s="12"/>
      <c r="O282" s="12"/>
      <c r="P282" s="12"/>
      <c r="Q282" s="12"/>
      <c r="R282" s="12"/>
    </row>
    <row r="283" spans="1:18">
      <c r="B283" s="73"/>
      <c r="C283" s="82"/>
      <c r="D283" s="82"/>
      <c r="E283" s="82"/>
      <c r="F283" s="82"/>
      <c r="G283" s="82"/>
      <c r="K283" s="73"/>
      <c r="L283" s="82"/>
      <c r="M283" s="82"/>
      <c r="N283" s="82"/>
      <c r="O283" s="82"/>
      <c r="P283" s="82"/>
      <c r="Q283" s="82"/>
      <c r="R283" s="82"/>
    </row>
    <row r="284" spans="1:18">
      <c r="B284" s="73"/>
      <c r="C284" s="82"/>
      <c r="D284" s="82"/>
      <c r="E284" s="82"/>
      <c r="F284" s="82"/>
      <c r="G284" s="82"/>
      <c r="K284" s="73"/>
      <c r="L284" s="82"/>
      <c r="M284" s="82"/>
      <c r="N284" s="82"/>
      <c r="O284" s="82"/>
      <c r="P284" s="82"/>
      <c r="Q284" s="82"/>
      <c r="R284" s="82"/>
    </row>
    <row r="285" spans="1:18">
      <c r="B285" s="73"/>
      <c r="C285" s="82"/>
      <c r="D285" s="82"/>
      <c r="E285" s="82"/>
      <c r="F285" s="82"/>
      <c r="G285" s="82"/>
      <c r="K285" s="73"/>
      <c r="L285" s="82"/>
      <c r="M285" s="82"/>
      <c r="N285" s="82"/>
      <c r="O285" s="82"/>
      <c r="P285" s="82"/>
      <c r="Q285" s="82"/>
      <c r="R285" s="82"/>
    </row>
    <row r="286" spans="1:18">
      <c r="B286" s="73"/>
      <c r="C286" s="82"/>
      <c r="D286" s="82"/>
      <c r="E286" s="82"/>
      <c r="F286" s="82"/>
      <c r="G286" s="82"/>
      <c r="K286" s="73"/>
      <c r="L286" s="82"/>
      <c r="M286" s="82"/>
      <c r="N286" s="82"/>
      <c r="O286" s="82"/>
      <c r="P286" s="82"/>
      <c r="Q286" s="82"/>
      <c r="R286" s="82"/>
    </row>
    <row r="287" spans="1:18">
      <c r="B287" s="73"/>
      <c r="C287" s="82"/>
      <c r="D287" s="82"/>
      <c r="E287" s="82"/>
      <c r="F287" s="82"/>
      <c r="G287" s="82"/>
      <c r="K287" s="73"/>
      <c r="L287" s="82"/>
      <c r="M287" s="82"/>
      <c r="N287" s="82"/>
      <c r="O287" s="82"/>
      <c r="P287" s="82"/>
      <c r="Q287" s="82"/>
      <c r="R287" s="82"/>
    </row>
    <row r="288" spans="1:18">
      <c r="B288" s="73"/>
      <c r="C288" s="82"/>
      <c r="D288" s="82"/>
      <c r="E288" s="82"/>
      <c r="F288" s="82"/>
      <c r="G288" s="82"/>
      <c r="K288" s="73"/>
      <c r="L288" s="82"/>
      <c r="M288" s="82"/>
      <c r="N288" s="82"/>
      <c r="O288" s="82"/>
      <c r="P288" s="82"/>
      <c r="Q288" s="82"/>
      <c r="R288" s="82"/>
    </row>
    <row r="289" spans="2:18" ht="12.75" customHeight="1">
      <c r="B289" s="73"/>
      <c r="C289" s="82"/>
      <c r="D289" s="82"/>
      <c r="E289" s="82"/>
      <c r="F289" s="82"/>
      <c r="G289" s="82"/>
      <c r="K289" s="73"/>
      <c r="L289" s="82"/>
      <c r="M289" s="82"/>
      <c r="N289" s="82"/>
      <c r="O289" s="82"/>
      <c r="P289" s="82"/>
      <c r="Q289" s="82"/>
      <c r="R289" s="82"/>
    </row>
    <row r="290" spans="2:18">
      <c r="B290" s="73"/>
      <c r="C290" s="82"/>
      <c r="D290" s="82"/>
      <c r="E290" s="82"/>
      <c r="F290" s="82"/>
      <c r="G290" s="82"/>
      <c r="K290" s="73"/>
      <c r="L290" s="82"/>
      <c r="M290" s="82"/>
      <c r="N290" s="82"/>
      <c r="O290" s="82"/>
      <c r="P290" s="82"/>
      <c r="Q290" s="82"/>
      <c r="R290" s="82"/>
    </row>
    <row r="291" spans="2:18">
      <c r="B291" s="73"/>
      <c r="C291" s="82"/>
      <c r="D291" s="82"/>
      <c r="E291" s="82"/>
      <c r="F291" s="82"/>
      <c r="G291" s="82"/>
      <c r="K291" s="73"/>
      <c r="L291" s="82"/>
      <c r="M291" s="82"/>
      <c r="N291" s="82"/>
      <c r="O291" s="82"/>
      <c r="P291" s="82"/>
      <c r="Q291" s="82"/>
      <c r="R291" s="82"/>
    </row>
    <row r="292" spans="2:18">
      <c r="B292" s="73"/>
      <c r="C292" s="82"/>
      <c r="D292" s="82"/>
      <c r="E292" s="82"/>
      <c r="F292" s="82"/>
      <c r="G292" s="82"/>
      <c r="K292" s="73"/>
      <c r="L292" s="82"/>
      <c r="M292" s="82"/>
      <c r="N292" s="82"/>
      <c r="O292" s="82"/>
      <c r="P292" s="82"/>
      <c r="Q292" s="82"/>
      <c r="R292" s="82"/>
    </row>
    <row r="293" spans="2:18">
      <c r="B293" s="73"/>
      <c r="C293" s="82"/>
      <c r="D293" s="82"/>
      <c r="E293" s="82"/>
      <c r="F293" s="82"/>
      <c r="G293" s="82"/>
      <c r="K293" s="73"/>
      <c r="L293" s="82"/>
      <c r="M293" s="82"/>
      <c r="N293" s="82"/>
      <c r="O293" s="82"/>
      <c r="P293" s="82"/>
      <c r="Q293" s="82"/>
      <c r="R293" s="82"/>
    </row>
    <row r="294" spans="2:18">
      <c r="B294" s="73"/>
      <c r="C294" s="82"/>
      <c r="D294" s="82"/>
      <c r="E294" s="82"/>
      <c r="F294" s="82"/>
      <c r="G294" s="82"/>
      <c r="K294" s="73"/>
      <c r="L294" s="82"/>
      <c r="M294" s="82"/>
      <c r="N294" s="82"/>
      <c r="O294" s="82"/>
      <c r="P294" s="82"/>
      <c r="Q294" s="82"/>
      <c r="R294" s="82"/>
    </row>
    <row r="295" spans="2:18">
      <c r="B295" s="73"/>
      <c r="C295" s="82"/>
      <c r="D295" s="82"/>
      <c r="E295" s="82"/>
      <c r="F295" s="82"/>
      <c r="G295" s="82"/>
      <c r="K295" s="73"/>
      <c r="L295" s="82"/>
      <c r="M295" s="82"/>
      <c r="N295" s="82"/>
      <c r="O295" s="82"/>
      <c r="P295" s="82"/>
      <c r="Q295" s="82"/>
      <c r="R295" s="82"/>
    </row>
    <row r="296" spans="2:18">
      <c r="B296" s="73"/>
      <c r="C296" s="82"/>
      <c r="D296" s="82"/>
      <c r="E296" s="82"/>
      <c r="F296" s="82"/>
      <c r="G296" s="82"/>
      <c r="K296" s="73"/>
      <c r="L296" s="82"/>
      <c r="M296" s="82"/>
      <c r="N296" s="82"/>
      <c r="O296" s="82"/>
      <c r="P296" s="82"/>
      <c r="Q296" s="82"/>
      <c r="R296" s="82"/>
    </row>
    <row r="297" spans="2:18">
      <c r="B297" s="73"/>
      <c r="C297" s="82"/>
      <c r="D297" s="82"/>
      <c r="E297" s="82"/>
      <c r="F297" s="82"/>
      <c r="G297" s="82"/>
      <c r="K297" s="73"/>
      <c r="L297" s="82"/>
      <c r="M297" s="82"/>
      <c r="N297" s="82"/>
      <c r="O297" s="82"/>
      <c r="P297" s="82"/>
      <c r="Q297" s="82"/>
      <c r="R297" s="82"/>
    </row>
    <row r="298" spans="2:18">
      <c r="B298" s="73"/>
      <c r="C298" s="82"/>
      <c r="D298" s="82"/>
      <c r="E298" s="82"/>
      <c r="F298" s="82"/>
      <c r="G298" s="82"/>
      <c r="K298" s="73"/>
      <c r="L298" s="82"/>
      <c r="M298" s="82"/>
      <c r="N298" s="82"/>
      <c r="O298" s="82"/>
      <c r="P298" s="82"/>
      <c r="Q298" s="82"/>
      <c r="R298" s="82"/>
    </row>
    <row r="299" spans="2:18">
      <c r="B299" s="73"/>
      <c r="C299" s="82"/>
      <c r="D299" s="82"/>
      <c r="E299" s="82"/>
      <c r="F299" s="82"/>
      <c r="G299" s="82"/>
      <c r="K299" s="73"/>
      <c r="L299" s="82"/>
      <c r="M299" s="82"/>
      <c r="N299" s="82"/>
      <c r="O299" s="82"/>
      <c r="P299" s="82"/>
      <c r="Q299" s="82"/>
      <c r="R299" s="82"/>
    </row>
    <row r="300" spans="2:18" ht="12.75" customHeight="1">
      <c r="B300" s="73"/>
      <c r="C300" s="82"/>
      <c r="D300" s="82"/>
      <c r="E300" s="82"/>
      <c r="F300" s="82"/>
      <c r="G300" s="82"/>
      <c r="K300" s="73"/>
      <c r="L300" s="82"/>
      <c r="M300" s="82"/>
      <c r="N300" s="82"/>
      <c r="O300" s="82"/>
      <c r="P300" s="82"/>
      <c r="Q300" s="82"/>
      <c r="R300" s="82"/>
    </row>
    <row r="301" spans="2:18">
      <c r="B301" s="73"/>
      <c r="C301" s="82"/>
      <c r="D301" s="82"/>
      <c r="E301" s="82"/>
      <c r="F301" s="82"/>
      <c r="G301" s="82"/>
      <c r="K301" s="73"/>
      <c r="L301" s="82"/>
      <c r="M301" s="82"/>
      <c r="N301" s="82"/>
      <c r="O301" s="82"/>
      <c r="P301" s="82"/>
      <c r="Q301" s="82"/>
      <c r="R301" s="82"/>
    </row>
    <row r="302" spans="2:18">
      <c r="B302" s="73"/>
      <c r="C302" s="82"/>
      <c r="D302" s="82"/>
      <c r="E302" s="82"/>
      <c r="F302" s="82"/>
      <c r="G302" s="82"/>
      <c r="K302" s="73"/>
      <c r="L302" s="82"/>
      <c r="M302" s="82"/>
      <c r="N302" s="82"/>
      <c r="O302" s="82"/>
      <c r="P302" s="82"/>
      <c r="Q302" s="82"/>
      <c r="R302" s="82"/>
    </row>
    <row r="303" spans="2:18">
      <c r="B303" s="73"/>
      <c r="C303" s="82"/>
      <c r="D303" s="82"/>
      <c r="E303" s="82"/>
      <c r="F303" s="82"/>
      <c r="G303" s="82"/>
      <c r="K303" s="73"/>
      <c r="L303" s="82"/>
      <c r="M303" s="82"/>
      <c r="N303" s="82"/>
      <c r="O303" s="82"/>
      <c r="P303" s="82"/>
      <c r="Q303" s="82"/>
      <c r="R303" s="82"/>
    </row>
    <row r="304" spans="2:18">
      <c r="B304" s="73"/>
      <c r="C304" s="82"/>
      <c r="D304" s="82"/>
      <c r="E304" s="82"/>
      <c r="F304" s="82"/>
      <c r="G304" s="82"/>
      <c r="K304" s="73"/>
      <c r="L304" s="82"/>
      <c r="M304" s="82"/>
      <c r="N304" s="82"/>
      <c r="O304" s="82"/>
      <c r="P304" s="82"/>
      <c r="Q304" s="82"/>
      <c r="R304" s="82"/>
    </row>
    <row r="305" spans="2:18">
      <c r="B305" s="73"/>
      <c r="C305" s="82"/>
      <c r="D305" s="82"/>
      <c r="E305" s="82"/>
      <c r="F305" s="82"/>
      <c r="G305" s="82"/>
      <c r="K305" s="73"/>
      <c r="L305" s="82"/>
      <c r="M305" s="82"/>
      <c r="N305" s="82"/>
      <c r="O305" s="82"/>
      <c r="P305" s="82"/>
      <c r="Q305" s="82"/>
      <c r="R305" s="82"/>
    </row>
    <row r="306" spans="2:18">
      <c r="B306" s="73"/>
      <c r="C306" s="82"/>
      <c r="D306" s="82"/>
      <c r="E306" s="82"/>
      <c r="F306" s="82"/>
      <c r="G306" s="82"/>
      <c r="K306" s="73"/>
      <c r="L306" s="82"/>
      <c r="M306" s="82"/>
      <c r="N306" s="82"/>
      <c r="O306" s="82"/>
      <c r="P306" s="82"/>
      <c r="Q306" s="82"/>
      <c r="R306" s="82"/>
    </row>
    <row r="307" spans="2:18">
      <c r="B307" s="73"/>
      <c r="C307" s="82"/>
      <c r="D307" s="82"/>
      <c r="E307" s="82"/>
      <c r="F307" s="82"/>
      <c r="G307" s="82"/>
      <c r="K307" s="73"/>
      <c r="L307" s="82"/>
      <c r="M307" s="82"/>
      <c r="N307" s="82"/>
      <c r="O307" s="82"/>
      <c r="P307" s="82"/>
      <c r="Q307" s="82"/>
      <c r="R307" s="82"/>
    </row>
    <row r="308" spans="2:18">
      <c r="B308" s="73"/>
      <c r="C308" s="82"/>
      <c r="D308" s="82"/>
      <c r="E308" s="82"/>
      <c r="F308" s="82"/>
      <c r="G308" s="82"/>
      <c r="K308" s="73"/>
      <c r="L308" s="82"/>
      <c r="M308" s="82"/>
      <c r="N308" s="82"/>
      <c r="O308" s="82"/>
      <c r="P308" s="82"/>
      <c r="Q308" s="82"/>
      <c r="R308" s="82"/>
    </row>
    <row r="309" spans="2:18">
      <c r="B309" s="73"/>
      <c r="C309" s="82"/>
      <c r="D309" s="82"/>
      <c r="E309" s="82"/>
      <c r="F309" s="82"/>
      <c r="G309" s="82"/>
      <c r="K309" s="73"/>
      <c r="L309" s="82"/>
      <c r="M309" s="82"/>
      <c r="N309" s="82"/>
      <c r="O309" s="82"/>
      <c r="P309" s="82"/>
      <c r="Q309" s="82"/>
      <c r="R309" s="82"/>
    </row>
    <row r="310" spans="2:18">
      <c r="B310" s="73"/>
      <c r="C310" s="82"/>
      <c r="D310" s="82"/>
      <c r="E310" s="82"/>
      <c r="F310" s="82"/>
      <c r="G310" s="82"/>
      <c r="K310" s="73"/>
      <c r="L310" s="82"/>
      <c r="M310" s="82"/>
      <c r="N310" s="82"/>
      <c r="O310" s="82"/>
      <c r="P310" s="82"/>
      <c r="Q310" s="82"/>
      <c r="R310" s="82"/>
    </row>
    <row r="311" spans="2:18" ht="12.75" customHeight="1">
      <c r="B311" s="73"/>
      <c r="C311" s="82"/>
      <c r="D311" s="82"/>
      <c r="E311" s="82"/>
      <c r="F311" s="82"/>
      <c r="G311" s="82"/>
      <c r="K311" s="73"/>
      <c r="L311" s="82"/>
      <c r="M311" s="82"/>
      <c r="N311" s="82"/>
      <c r="O311" s="82"/>
      <c r="P311" s="82"/>
      <c r="Q311" s="82"/>
      <c r="R311" s="82"/>
    </row>
    <row r="312" spans="2:18">
      <c r="B312" s="73"/>
      <c r="C312" s="82"/>
      <c r="D312" s="82"/>
      <c r="E312" s="82"/>
      <c r="F312" s="82"/>
      <c r="G312" s="82"/>
      <c r="K312" s="73"/>
      <c r="L312" s="82"/>
      <c r="M312" s="82"/>
      <c r="N312" s="82"/>
      <c r="O312" s="82"/>
      <c r="P312" s="82"/>
      <c r="Q312" s="82"/>
      <c r="R312" s="82"/>
    </row>
    <row r="313" spans="2:18">
      <c r="B313" s="73"/>
      <c r="C313" s="82"/>
      <c r="D313" s="82"/>
      <c r="E313" s="82"/>
      <c r="F313" s="82"/>
      <c r="G313" s="82"/>
      <c r="K313" s="73"/>
      <c r="L313" s="82"/>
      <c r="M313" s="82"/>
      <c r="N313" s="82"/>
      <c r="O313" s="82"/>
      <c r="P313" s="82"/>
      <c r="Q313" s="82"/>
      <c r="R313" s="82"/>
    </row>
    <row r="314" spans="2:18">
      <c r="B314" s="73"/>
      <c r="C314" s="82"/>
      <c r="D314" s="82"/>
      <c r="E314" s="82"/>
      <c r="F314" s="82"/>
      <c r="G314" s="82"/>
      <c r="K314" s="73"/>
      <c r="L314" s="82"/>
      <c r="M314" s="82"/>
      <c r="N314" s="82"/>
      <c r="O314" s="82"/>
      <c r="P314" s="82"/>
      <c r="Q314" s="82"/>
      <c r="R314" s="82"/>
    </row>
    <row r="315" spans="2:18">
      <c r="B315" s="73"/>
      <c r="C315" s="82"/>
      <c r="D315" s="82"/>
      <c r="E315" s="82"/>
      <c r="F315" s="82"/>
      <c r="G315" s="82"/>
      <c r="K315" s="73"/>
      <c r="L315" s="82"/>
      <c r="M315" s="82"/>
      <c r="N315" s="82"/>
      <c r="O315" s="82"/>
      <c r="P315" s="82"/>
      <c r="Q315" s="82"/>
      <c r="R315" s="82"/>
    </row>
    <row r="316" spans="2:18">
      <c r="B316" s="73"/>
      <c r="C316" s="82"/>
      <c r="D316" s="82"/>
      <c r="E316" s="82"/>
      <c r="F316" s="82"/>
      <c r="G316" s="82"/>
      <c r="K316" s="73"/>
      <c r="L316" s="82"/>
      <c r="M316" s="82"/>
      <c r="N316" s="82"/>
      <c r="O316" s="82"/>
      <c r="P316" s="82"/>
      <c r="Q316" s="82"/>
      <c r="R316" s="82"/>
    </row>
    <row r="317" spans="2:18">
      <c r="B317" s="73"/>
      <c r="C317" s="82"/>
      <c r="D317" s="82"/>
      <c r="E317" s="82"/>
      <c r="F317" s="82"/>
      <c r="G317" s="82"/>
      <c r="K317" s="73"/>
      <c r="L317" s="82"/>
      <c r="M317" s="82"/>
      <c r="N317" s="82"/>
      <c r="O317" s="82"/>
      <c r="P317" s="82"/>
      <c r="Q317" s="82"/>
      <c r="R317" s="82"/>
    </row>
    <row r="318" spans="2:18">
      <c r="B318" s="73"/>
      <c r="C318" s="82"/>
      <c r="D318" s="82"/>
      <c r="E318" s="82"/>
      <c r="F318" s="82"/>
      <c r="G318" s="82"/>
      <c r="K318" s="73"/>
      <c r="L318" s="82"/>
      <c r="M318" s="82"/>
      <c r="N318" s="82"/>
      <c r="O318" s="82"/>
      <c r="P318" s="82"/>
      <c r="Q318" s="82"/>
      <c r="R318" s="82"/>
    </row>
    <row r="319" spans="2:18">
      <c r="B319" s="73"/>
      <c r="C319" s="82"/>
      <c r="D319" s="82"/>
      <c r="E319" s="82"/>
      <c r="F319" s="82"/>
      <c r="G319" s="82"/>
      <c r="K319" s="73"/>
      <c r="L319" s="82"/>
      <c r="M319" s="82"/>
      <c r="N319" s="82"/>
      <c r="O319" s="82"/>
      <c r="P319" s="82"/>
      <c r="Q319" s="82"/>
      <c r="R319" s="82"/>
    </row>
    <row r="320" spans="2:18">
      <c r="B320" s="73"/>
      <c r="C320" s="82"/>
      <c r="D320" s="82"/>
      <c r="E320" s="82"/>
      <c r="F320" s="82"/>
      <c r="G320" s="82"/>
      <c r="K320" s="73"/>
      <c r="L320" s="82"/>
      <c r="M320" s="82"/>
      <c r="N320" s="82"/>
      <c r="O320" s="82"/>
      <c r="P320" s="82"/>
      <c r="Q320" s="82"/>
      <c r="R320" s="82"/>
    </row>
    <row r="321" spans="2:18">
      <c r="B321" s="73"/>
      <c r="C321" s="82"/>
      <c r="D321" s="82"/>
      <c r="E321" s="82"/>
      <c r="F321" s="82"/>
      <c r="G321" s="82"/>
      <c r="K321" s="73"/>
      <c r="L321" s="82"/>
      <c r="M321" s="82"/>
      <c r="N321" s="82"/>
      <c r="O321" s="82"/>
      <c r="P321" s="82"/>
      <c r="Q321" s="82"/>
      <c r="R321" s="82"/>
    </row>
    <row r="322" spans="2:18">
      <c r="B322" s="73"/>
      <c r="C322" s="82"/>
      <c r="D322" s="82"/>
      <c r="E322" s="82"/>
      <c r="F322" s="82"/>
      <c r="G322" s="82"/>
      <c r="K322" s="73"/>
      <c r="L322" s="82"/>
      <c r="M322" s="82"/>
      <c r="N322" s="82"/>
      <c r="O322" s="82"/>
      <c r="P322" s="82"/>
      <c r="Q322" s="82"/>
      <c r="R322" s="82"/>
    </row>
    <row r="323" spans="2:18">
      <c r="B323" s="73"/>
      <c r="C323" s="82"/>
      <c r="D323" s="82"/>
      <c r="E323" s="82"/>
      <c r="F323" s="82"/>
      <c r="G323" s="82"/>
      <c r="K323" s="73"/>
      <c r="L323" s="82"/>
      <c r="M323" s="82"/>
      <c r="N323" s="82"/>
      <c r="O323" s="82"/>
      <c r="P323" s="82"/>
      <c r="Q323" s="82"/>
      <c r="R323" s="82"/>
    </row>
    <row r="324" spans="2:18">
      <c r="B324" s="73"/>
      <c r="C324" s="82"/>
      <c r="D324" s="82"/>
      <c r="E324" s="82"/>
      <c r="F324" s="82"/>
      <c r="G324" s="82"/>
      <c r="K324" s="73"/>
      <c r="L324" s="82"/>
      <c r="M324" s="82"/>
      <c r="N324" s="82"/>
      <c r="O324" s="82"/>
      <c r="P324" s="82"/>
      <c r="Q324" s="82"/>
      <c r="R324" s="82"/>
    </row>
    <row r="325" spans="2:18">
      <c r="B325" s="73"/>
      <c r="C325" s="82"/>
      <c r="D325" s="82"/>
      <c r="E325" s="82"/>
      <c r="F325" s="82"/>
      <c r="G325" s="82"/>
      <c r="K325" s="73"/>
      <c r="L325" s="82"/>
      <c r="M325" s="82"/>
      <c r="N325" s="82"/>
      <c r="O325" s="82"/>
      <c r="P325" s="82"/>
      <c r="Q325" s="82"/>
      <c r="R325" s="82"/>
    </row>
    <row r="326" spans="2:18">
      <c r="B326" s="73"/>
      <c r="C326" s="82"/>
      <c r="D326" s="82"/>
      <c r="E326" s="82"/>
      <c r="F326" s="82"/>
      <c r="G326" s="82"/>
      <c r="K326" s="73"/>
      <c r="L326" s="82"/>
      <c r="M326" s="82"/>
      <c r="N326" s="82"/>
      <c r="O326" s="82"/>
      <c r="P326" s="82"/>
      <c r="Q326" s="82"/>
      <c r="R326" s="82"/>
    </row>
    <row r="327" spans="2:18">
      <c r="B327" s="73"/>
      <c r="C327" s="82"/>
      <c r="D327" s="82"/>
      <c r="E327" s="82"/>
      <c r="F327" s="82"/>
      <c r="G327" s="82"/>
      <c r="K327" s="73"/>
      <c r="L327" s="82"/>
      <c r="M327" s="82"/>
      <c r="N327" s="82"/>
      <c r="O327" s="82"/>
      <c r="P327" s="82"/>
      <c r="Q327" s="82"/>
      <c r="R327" s="82"/>
    </row>
    <row r="328" spans="2:18">
      <c r="B328" s="73"/>
      <c r="C328" s="82"/>
      <c r="D328" s="82"/>
      <c r="E328" s="82"/>
      <c r="F328" s="82"/>
      <c r="G328" s="82"/>
      <c r="K328" s="73"/>
      <c r="L328" s="82"/>
      <c r="M328" s="82"/>
      <c r="N328" s="82"/>
      <c r="O328" s="82"/>
      <c r="P328" s="82"/>
      <c r="Q328" s="82"/>
      <c r="R328" s="82"/>
    </row>
    <row r="329" spans="2:18">
      <c r="B329" s="73"/>
      <c r="C329" s="82"/>
      <c r="D329" s="82"/>
      <c r="E329" s="82"/>
      <c r="F329" s="82"/>
      <c r="G329" s="82"/>
      <c r="K329" s="73"/>
      <c r="L329" s="82"/>
      <c r="M329" s="82"/>
      <c r="N329" s="82"/>
      <c r="O329" s="82"/>
      <c r="P329" s="82"/>
      <c r="Q329" s="82"/>
      <c r="R329" s="82"/>
    </row>
    <row r="330" spans="2:18">
      <c r="B330" s="73"/>
      <c r="C330" s="82"/>
      <c r="D330" s="82"/>
      <c r="E330" s="82"/>
      <c r="F330" s="82"/>
      <c r="G330" s="82"/>
      <c r="K330" s="73"/>
      <c r="L330" s="82"/>
      <c r="M330" s="82"/>
      <c r="N330" s="82"/>
      <c r="O330" s="82"/>
      <c r="P330" s="82"/>
      <c r="Q330" s="82"/>
      <c r="R330" s="82"/>
    </row>
    <row r="331" spans="2:18">
      <c r="B331" s="73"/>
      <c r="C331" s="82"/>
      <c r="D331" s="82"/>
      <c r="E331" s="82"/>
      <c r="F331" s="82"/>
      <c r="G331" s="82"/>
      <c r="K331" s="73"/>
      <c r="L331" s="82"/>
      <c r="M331" s="82"/>
      <c r="N331" s="82"/>
      <c r="O331" s="82"/>
      <c r="P331" s="82"/>
      <c r="Q331" s="82"/>
      <c r="R331" s="82"/>
    </row>
    <row r="332" spans="2:18">
      <c r="B332" s="73"/>
      <c r="C332" s="82"/>
      <c r="D332" s="82"/>
      <c r="E332" s="82"/>
      <c r="F332" s="82"/>
      <c r="G332" s="82"/>
      <c r="K332" s="73"/>
      <c r="L332" s="82"/>
      <c r="M332" s="82"/>
      <c r="N332" s="82"/>
      <c r="O332" s="82"/>
      <c r="P332" s="82"/>
      <c r="Q332" s="82"/>
      <c r="R332" s="82"/>
    </row>
    <row r="333" spans="2:18">
      <c r="B333" s="73"/>
      <c r="C333" s="82"/>
      <c r="D333" s="82"/>
      <c r="E333" s="82"/>
      <c r="F333" s="82"/>
      <c r="G333" s="82"/>
      <c r="K333" s="73"/>
      <c r="L333" s="82"/>
      <c r="M333" s="82"/>
      <c r="N333" s="82"/>
      <c r="O333" s="82"/>
      <c r="P333" s="82"/>
      <c r="Q333" s="82"/>
      <c r="R333" s="82"/>
    </row>
    <row r="334" spans="2:18">
      <c r="B334" s="73"/>
      <c r="C334" s="82"/>
      <c r="D334" s="82"/>
      <c r="E334" s="82"/>
      <c r="F334" s="82"/>
      <c r="G334" s="82"/>
      <c r="K334" s="73"/>
      <c r="L334" s="82"/>
      <c r="M334" s="82"/>
      <c r="N334" s="82"/>
      <c r="O334" s="82"/>
      <c r="P334" s="82"/>
      <c r="Q334" s="82"/>
      <c r="R334" s="82"/>
    </row>
    <row r="335" spans="2:18">
      <c r="B335" s="73"/>
      <c r="C335" s="82"/>
      <c r="D335" s="82"/>
      <c r="E335" s="82"/>
      <c r="F335" s="82"/>
      <c r="G335" s="82"/>
      <c r="K335" s="73"/>
      <c r="L335" s="82"/>
      <c r="M335" s="82"/>
      <c r="N335" s="82"/>
      <c r="O335" s="82"/>
      <c r="P335" s="82"/>
      <c r="Q335" s="82"/>
      <c r="R335" s="82"/>
    </row>
    <row r="336" spans="2:18">
      <c r="B336" s="73"/>
      <c r="C336" s="82"/>
      <c r="D336" s="82"/>
      <c r="E336" s="82"/>
      <c r="F336" s="82"/>
      <c r="G336" s="82"/>
      <c r="K336" s="73"/>
      <c r="L336" s="82"/>
      <c r="M336" s="82"/>
      <c r="N336" s="82"/>
      <c r="O336" s="82"/>
      <c r="P336" s="82"/>
      <c r="Q336" s="82"/>
      <c r="R336" s="82"/>
    </row>
    <row r="337" spans="2:18">
      <c r="B337" s="73"/>
      <c r="C337" s="82"/>
      <c r="D337" s="82"/>
      <c r="E337" s="82"/>
      <c r="F337" s="82"/>
      <c r="G337" s="82"/>
      <c r="K337" s="73"/>
      <c r="L337" s="82"/>
      <c r="M337" s="82"/>
      <c r="N337" s="82"/>
      <c r="O337" s="82"/>
      <c r="P337" s="82"/>
      <c r="Q337" s="82"/>
      <c r="R337" s="82"/>
    </row>
    <row r="338" spans="2:18">
      <c r="B338" s="73"/>
      <c r="C338" s="82"/>
      <c r="D338" s="82"/>
      <c r="E338" s="82"/>
      <c r="F338" s="82"/>
      <c r="G338" s="82"/>
      <c r="K338" s="73"/>
      <c r="L338" s="82"/>
      <c r="M338" s="82"/>
      <c r="N338" s="82"/>
      <c r="O338" s="82"/>
      <c r="P338" s="82"/>
      <c r="Q338" s="82"/>
      <c r="R338" s="82"/>
    </row>
    <row r="339" spans="2:18">
      <c r="B339" s="73"/>
      <c r="C339" s="82"/>
      <c r="D339" s="82"/>
      <c r="E339" s="82"/>
      <c r="F339" s="82"/>
      <c r="G339" s="82"/>
      <c r="K339" s="73"/>
      <c r="L339" s="82"/>
      <c r="M339" s="82"/>
      <c r="N339" s="82"/>
      <c r="O339" s="82"/>
      <c r="P339" s="82"/>
      <c r="Q339" s="82"/>
      <c r="R339" s="82"/>
    </row>
    <row r="340" spans="2:18">
      <c r="B340" s="73"/>
      <c r="C340" s="82"/>
      <c r="D340" s="82"/>
      <c r="E340" s="82"/>
      <c r="F340" s="82"/>
      <c r="G340" s="82"/>
      <c r="K340" s="73"/>
      <c r="L340" s="82"/>
      <c r="M340" s="82"/>
      <c r="N340" s="82"/>
      <c r="O340" s="82"/>
      <c r="P340" s="82"/>
      <c r="Q340" s="82"/>
      <c r="R340" s="82"/>
    </row>
    <row r="341" spans="2:18">
      <c r="B341" s="73"/>
      <c r="C341" s="82"/>
      <c r="D341" s="82"/>
      <c r="E341" s="82"/>
      <c r="F341" s="82"/>
      <c r="G341" s="82"/>
      <c r="K341" s="73"/>
      <c r="L341" s="82"/>
      <c r="M341" s="82"/>
      <c r="N341" s="82"/>
      <c r="O341" s="82"/>
      <c r="P341" s="82"/>
      <c r="Q341" s="82"/>
      <c r="R341" s="82"/>
    </row>
    <row r="342" spans="2:18">
      <c r="B342" s="73"/>
      <c r="C342" s="82"/>
      <c r="D342" s="82"/>
      <c r="E342" s="82"/>
      <c r="F342" s="82"/>
      <c r="G342" s="82"/>
      <c r="K342" s="73"/>
      <c r="L342" s="82"/>
      <c r="M342" s="82"/>
      <c r="N342" s="82"/>
      <c r="O342" s="82"/>
      <c r="P342" s="82"/>
      <c r="Q342" s="82"/>
      <c r="R342" s="82"/>
    </row>
    <row r="343" spans="2:18">
      <c r="B343" s="73"/>
      <c r="C343" s="82"/>
      <c r="D343" s="82"/>
      <c r="E343" s="82"/>
      <c r="F343" s="82"/>
      <c r="G343" s="82"/>
      <c r="K343" s="73"/>
      <c r="L343" s="82"/>
      <c r="M343" s="82"/>
      <c r="N343" s="82"/>
      <c r="O343" s="82"/>
      <c r="P343" s="82"/>
      <c r="Q343" s="82"/>
      <c r="R343" s="82"/>
    </row>
    <row r="344" spans="2:18">
      <c r="B344" s="73"/>
      <c r="C344" s="82"/>
      <c r="D344" s="82"/>
      <c r="E344" s="82"/>
      <c r="F344" s="82"/>
      <c r="G344" s="82"/>
      <c r="K344" s="73"/>
      <c r="L344" s="82"/>
      <c r="M344" s="82"/>
      <c r="N344" s="82"/>
      <c r="O344" s="82"/>
      <c r="P344" s="82"/>
      <c r="Q344" s="82"/>
      <c r="R344" s="82"/>
    </row>
    <row r="345" spans="2:18">
      <c r="B345" s="73"/>
      <c r="C345" s="82"/>
      <c r="D345" s="82"/>
      <c r="E345" s="82"/>
      <c r="F345" s="82"/>
      <c r="G345" s="82"/>
      <c r="K345" s="73"/>
      <c r="L345" s="82"/>
      <c r="M345" s="82"/>
      <c r="N345" s="82"/>
      <c r="O345" s="82"/>
      <c r="P345" s="82"/>
      <c r="Q345" s="82"/>
      <c r="R345" s="82"/>
    </row>
    <row r="346" spans="2:18">
      <c r="B346" s="73"/>
      <c r="C346" s="82"/>
      <c r="D346" s="82"/>
      <c r="E346" s="82"/>
      <c r="F346" s="82"/>
      <c r="G346" s="82"/>
      <c r="K346" s="73"/>
      <c r="L346" s="82"/>
      <c r="M346" s="82"/>
      <c r="N346" s="82"/>
      <c r="O346" s="82"/>
      <c r="P346" s="82"/>
      <c r="Q346" s="82"/>
      <c r="R346" s="82"/>
    </row>
    <row r="347" spans="2:18">
      <c r="B347" s="73"/>
      <c r="C347" s="82"/>
      <c r="D347" s="82"/>
      <c r="E347" s="82"/>
      <c r="F347" s="82"/>
      <c r="G347" s="82"/>
      <c r="K347" s="73"/>
      <c r="L347" s="82"/>
      <c r="M347" s="82"/>
      <c r="N347" s="82"/>
      <c r="O347" s="82"/>
      <c r="P347" s="82"/>
      <c r="Q347" s="82"/>
      <c r="R347" s="82"/>
    </row>
    <row r="348" spans="2:18">
      <c r="B348" s="73"/>
      <c r="C348" s="82"/>
      <c r="D348" s="82"/>
      <c r="E348" s="82"/>
      <c r="F348" s="82"/>
      <c r="G348" s="82"/>
      <c r="K348" s="73"/>
      <c r="L348" s="82"/>
      <c r="M348" s="82"/>
      <c r="N348" s="82"/>
      <c r="O348" s="82"/>
      <c r="P348" s="82"/>
      <c r="Q348" s="82"/>
      <c r="R348" s="82"/>
    </row>
    <row r="349" spans="2:18">
      <c r="B349" s="73"/>
      <c r="C349" s="82"/>
      <c r="D349" s="82"/>
      <c r="E349" s="82"/>
      <c r="F349" s="82"/>
      <c r="G349" s="82"/>
      <c r="K349" s="73"/>
      <c r="L349" s="82"/>
      <c r="M349" s="82"/>
      <c r="N349" s="82"/>
      <c r="O349" s="82"/>
      <c r="P349" s="82"/>
      <c r="Q349" s="82"/>
      <c r="R349" s="82"/>
    </row>
    <row r="350" spans="2:18">
      <c r="B350" s="73"/>
      <c r="C350" s="82"/>
      <c r="D350" s="82"/>
      <c r="E350" s="82"/>
      <c r="F350" s="82"/>
      <c r="G350" s="82"/>
      <c r="K350" s="73"/>
      <c r="L350" s="82"/>
      <c r="M350" s="82"/>
      <c r="N350" s="82"/>
      <c r="O350" s="82"/>
      <c r="P350" s="82"/>
      <c r="Q350" s="82"/>
      <c r="R350" s="82"/>
    </row>
    <row r="351" spans="2:18">
      <c r="B351" s="73"/>
      <c r="C351" s="82"/>
      <c r="D351" s="82"/>
      <c r="E351" s="82"/>
      <c r="F351" s="82"/>
      <c r="G351" s="82"/>
      <c r="K351" s="73"/>
      <c r="L351" s="82"/>
      <c r="M351" s="82"/>
      <c r="N351" s="82"/>
      <c r="O351" s="82"/>
      <c r="P351" s="82"/>
      <c r="Q351" s="82"/>
      <c r="R351" s="82"/>
    </row>
    <row r="352" spans="2:18">
      <c r="B352" s="73"/>
      <c r="C352" s="82"/>
      <c r="D352" s="82"/>
      <c r="E352" s="82"/>
      <c r="F352" s="82"/>
      <c r="G352" s="82"/>
      <c r="K352" s="73"/>
      <c r="L352" s="82"/>
      <c r="M352" s="82"/>
      <c r="N352" s="82"/>
      <c r="O352" s="82"/>
      <c r="P352" s="82"/>
      <c r="Q352" s="82"/>
      <c r="R352" s="82"/>
    </row>
    <row r="353" spans="2:18">
      <c r="B353" s="73"/>
      <c r="C353" s="82"/>
      <c r="D353" s="82"/>
      <c r="E353" s="82"/>
      <c r="F353" s="82"/>
      <c r="G353" s="82"/>
      <c r="K353" s="73"/>
      <c r="L353" s="82"/>
      <c r="M353" s="82"/>
      <c r="N353" s="82"/>
      <c r="O353" s="82"/>
      <c r="P353" s="82"/>
      <c r="Q353" s="82"/>
      <c r="R353" s="82"/>
    </row>
    <row r="354" spans="2:18">
      <c r="B354" s="73"/>
      <c r="C354" s="82"/>
      <c r="D354" s="82"/>
      <c r="E354" s="82"/>
      <c r="F354" s="82"/>
      <c r="G354" s="82"/>
      <c r="K354" s="73"/>
      <c r="L354" s="82"/>
      <c r="M354" s="82"/>
      <c r="N354" s="82"/>
      <c r="O354" s="82"/>
      <c r="P354" s="82"/>
      <c r="Q354" s="82"/>
      <c r="R354" s="82"/>
    </row>
    <row r="355" spans="2:18">
      <c r="B355" s="73"/>
      <c r="C355" s="82"/>
      <c r="D355" s="82"/>
      <c r="E355" s="82"/>
      <c r="F355" s="82"/>
      <c r="G355" s="82"/>
      <c r="K355" s="73"/>
      <c r="L355" s="82"/>
      <c r="M355" s="82"/>
      <c r="N355" s="82"/>
      <c r="O355" s="82"/>
      <c r="P355" s="82"/>
      <c r="Q355" s="82"/>
      <c r="R355" s="82"/>
    </row>
    <row r="356" spans="2:18">
      <c r="B356" s="73"/>
      <c r="C356" s="82"/>
      <c r="D356" s="82"/>
      <c r="E356" s="82"/>
      <c r="F356" s="82"/>
      <c r="G356" s="82"/>
      <c r="K356" s="73"/>
      <c r="L356" s="82"/>
      <c r="M356" s="82"/>
      <c r="N356" s="82"/>
      <c r="O356" s="82"/>
      <c r="P356" s="82"/>
      <c r="Q356" s="82"/>
      <c r="R356" s="82"/>
    </row>
    <row r="357" spans="2:18">
      <c r="B357" s="73"/>
      <c r="C357" s="82"/>
      <c r="D357" s="82"/>
      <c r="E357" s="82"/>
      <c r="F357" s="82"/>
      <c r="G357" s="82"/>
      <c r="K357" s="73"/>
      <c r="L357" s="82"/>
      <c r="M357" s="82"/>
      <c r="N357" s="82"/>
      <c r="O357" s="82"/>
      <c r="P357" s="82"/>
      <c r="Q357" s="82"/>
      <c r="R357" s="82"/>
    </row>
    <row r="358" spans="2:18">
      <c r="B358" s="73"/>
      <c r="C358" s="82"/>
      <c r="D358" s="82"/>
      <c r="E358" s="82"/>
      <c r="F358" s="82"/>
      <c r="G358" s="82"/>
      <c r="K358" s="73"/>
      <c r="L358" s="82"/>
      <c r="M358" s="82"/>
      <c r="N358" s="82"/>
      <c r="O358" s="82"/>
      <c r="P358" s="82"/>
      <c r="Q358" s="82"/>
      <c r="R358" s="82"/>
    </row>
    <row r="359" spans="2:18">
      <c r="B359" s="73"/>
      <c r="C359" s="82"/>
      <c r="D359" s="82"/>
      <c r="E359" s="82"/>
      <c r="F359" s="82"/>
      <c r="G359" s="82"/>
      <c r="K359" s="73"/>
      <c r="L359" s="82"/>
      <c r="M359" s="82"/>
      <c r="N359" s="82"/>
      <c r="O359" s="82"/>
      <c r="P359" s="82"/>
      <c r="Q359" s="82"/>
      <c r="R359" s="82"/>
    </row>
    <row r="360" spans="2:18">
      <c r="B360" s="73"/>
      <c r="C360" s="82"/>
      <c r="D360" s="82"/>
      <c r="E360" s="82"/>
      <c r="F360" s="82"/>
      <c r="G360" s="82"/>
      <c r="K360" s="73"/>
      <c r="L360" s="82"/>
      <c r="M360" s="82"/>
      <c r="N360" s="82"/>
      <c r="O360" s="82"/>
      <c r="P360" s="82"/>
      <c r="Q360" s="82"/>
      <c r="R360" s="82"/>
    </row>
    <row r="361" spans="2:18">
      <c r="B361" s="73"/>
      <c r="C361" s="82"/>
      <c r="D361" s="82"/>
      <c r="E361" s="82"/>
      <c r="F361" s="82"/>
      <c r="G361" s="82"/>
      <c r="K361" s="73"/>
      <c r="L361" s="82"/>
      <c r="M361" s="82"/>
      <c r="N361" s="82"/>
      <c r="O361" s="82"/>
      <c r="P361" s="82"/>
      <c r="Q361" s="82"/>
      <c r="R361" s="82"/>
    </row>
    <row r="362" spans="2:18">
      <c r="B362" s="73"/>
      <c r="C362" s="82"/>
      <c r="D362" s="82"/>
      <c r="E362" s="82"/>
      <c r="F362" s="82"/>
      <c r="G362" s="82"/>
      <c r="K362" s="73"/>
      <c r="L362" s="82"/>
      <c r="M362" s="82"/>
      <c r="N362" s="82"/>
      <c r="O362" s="82"/>
      <c r="P362" s="82"/>
      <c r="Q362" s="82"/>
      <c r="R362" s="82"/>
    </row>
    <row r="363" spans="2:18">
      <c r="B363" s="73"/>
      <c r="C363" s="82"/>
      <c r="D363" s="82"/>
      <c r="E363" s="82"/>
      <c r="F363" s="82"/>
      <c r="G363" s="82"/>
      <c r="K363" s="73"/>
      <c r="L363" s="82"/>
      <c r="M363" s="82"/>
      <c r="N363" s="82"/>
      <c r="O363" s="82"/>
      <c r="P363" s="82"/>
      <c r="Q363" s="82"/>
      <c r="R363" s="82"/>
    </row>
    <row r="364" spans="2:18">
      <c r="B364" s="73"/>
      <c r="C364" s="82"/>
      <c r="D364" s="82"/>
      <c r="E364" s="82"/>
      <c r="F364" s="82"/>
      <c r="G364" s="82"/>
      <c r="K364" s="73"/>
      <c r="L364" s="82"/>
      <c r="M364" s="82"/>
      <c r="N364" s="82"/>
      <c r="O364" s="82"/>
      <c r="P364" s="82"/>
      <c r="Q364" s="82"/>
      <c r="R364" s="82"/>
    </row>
    <row r="365" spans="2:18">
      <c r="B365" s="73"/>
      <c r="C365" s="82"/>
      <c r="D365" s="82"/>
      <c r="E365" s="82"/>
      <c r="F365" s="82"/>
      <c r="G365" s="82"/>
      <c r="K365" s="73"/>
      <c r="L365" s="82"/>
      <c r="M365" s="82"/>
      <c r="N365" s="82"/>
      <c r="O365" s="82"/>
      <c r="P365" s="82"/>
      <c r="Q365" s="82"/>
      <c r="R365" s="82"/>
    </row>
    <row r="366" spans="2:18">
      <c r="B366" s="73"/>
      <c r="C366" s="82"/>
      <c r="D366" s="82"/>
      <c r="E366" s="82"/>
      <c r="F366" s="82"/>
      <c r="G366" s="82"/>
      <c r="K366" s="82"/>
      <c r="L366" s="82"/>
      <c r="M366" s="82"/>
      <c r="N366" s="82"/>
      <c r="O366" s="82"/>
      <c r="P366" s="82"/>
      <c r="Q366" s="82"/>
      <c r="R366" s="82"/>
    </row>
    <row r="367" spans="2:18">
      <c r="B367" s="73"/>
      <c r="C367" s="82"/>
      <c r="D367" s="82"/>
      <c r="E367" s="82"/>
      <c r="F367" s="82"/>
      <c r="G367" s="82"/>
      <c r="K367" s="82"/>
      <c r="L367" s="82"/>
      <c r="M367" s="82"/>
      <c r="N367" s="82"/>
      <c r="O367" s="82"/>
      <c r="P367" s="82"/>
      <c r="Q367" s="82"/>
      <c r="R367" s="82"/>
    </row>
    <row r="368" spans="2:18">
      <c r="B368" s="73"/>
      <c r="C368" s="82"/>
      <c r="D368" s="82"/>
      <c r="E368" s="82"/>
      <c r="F368" s="82"/>
      <c r="G368" s="82"/>
      <c r="K368" s="82"/>
      <c r="L368" s="82"/>
      <c r="M368" s="82"/>
      <c r="N368" s="82"/>
      <c r="O368" s="82"/>
      <c r="P368" s="82"/>
      <c r="Q368" s="82"/>
      <c r="R368" s="82"/>
    </row>
    <row r="369" spans="2:18">
      <c r="B369" s="73"/>
      <c r="C369" s="82"/>
      <c r="D369" s="82"/>
      <c r="E369" s="82"/>
      <c r="F369" s="82"/>
      <c r="G369" s="82"/>
      <c r="K369" s="82"/>
      <c r="L369" s="82"/>
      <c r="M369" s="82"/>
      <c r="N369" s="82"/>
      <c r="O369" s="82"/>
      <c r="P369" s="82"/>
      <c r="Q369" s="82"/>
      <c r="R369" s="82"/>
    </row>
    <row r="370" spans="2:18">
      <c r="B370" s="73"/>
      <c r="C370" s="82"/>
      <c r="D370" s="82"/>
      <c r="E370" s="82"/>
      <c r="F370" s="82"/>
      <c r="G370" s="82"/>
      <c r="K370" s="82"/>
      <c r="L370" s="82"/>
      <c r="M370" s="82"/>
      <c r="N370" s="82"/>
      <c r="O370" s="82"/>
      <c r="P370" s="82"/>
      <c r="Q370" s="82"/>
      <c r="R370" s="82"/>
    </row>
    <row r="371" spans="2:18">
      <c r="B371" s="73"/>
      <c r="C371" s="82"/>
      <c r="D371" s="82"/>
      <c r="E371" s="82"/>
      <c r="F371" s="82"/>
      <c r="G371" s="82"/>
      <c r="K371" s="82"/>
      <c r="L371" s="82"/>
      <c r="M371" s="82"/>
      <c r="N371" s="82"/>
      <c r="O371" s="82"/>
      <c r="P371" s="82"/>
      <c r="Q371" s="82"/>
      <c r="R371" s="82"/>
    </row>
    <row r="372" spans="2:18">
      <c r="B372" s="73"/>
      <c r="C372" s="82"/>
      <c r="D372" s="82"/>
      <c r="E372" s="82"/>
      <c r="F372" s="82"/>
      <c r="G372" s="82"/>
      <c r="K372" s="82"/>
      <c r="L372" s="82"/>
      <c r="M372" s="82"/>
      <c r="N372" s="82"/>
      <c r="O372" s="82"/>
      <c r="P372" s="82"/>
      <c r="Q372" s="82"/>
      <c r="R372" s="82"/>
    </row>
    <row r="373" spans="2:18">
      <c r="B373" s="73"/>
      <c r="C373" s="82"/>
      <c r="D373" s="82"/>
      <c r="E373" s="82"/>
      <c r="F373" s="82"/>
      <c r="G373" s="82"/>
      <c r="K373" s="82"/>
      <c r="L373" s="82"/>
      <c r="M373" s="82"/>
      <c r="N373" s="82"/>
      <c r="O373" s="82"/>
      <c r="P373" s="82"/>
      <c r="Q373" s="82"/>
      <c r="R373" s="82"/>
    </row>
    <row r="374" spans="2:18">
      <c r="B374" s="73"/>
      <c r="C374" s="82"/>
      <c r="D374" s="82"/>
      <c r="E374" s="82"/>
      <c r="F374" s="82"/>
      <c r="G374" s="82"/>
      <c r="K374" s="82"/>
      <c r="L374" s="82"/>
      <c r="M374" s="82"/>
      <c r="N374" s="82"/>
      <c r="O374" s="82"/>
      <c r="P374" s="82"/>
      <c r="Q374" s="82"/>
      <c r="R374" s="82"/>
    </row>
    <row r="375" spans="2:18">
      <c r="B375" s="73"/>
      <c r="C375" s="82"/>
      <c r="D375" s="82"/>
      <c r="E375" s="82"/>
      <c r="F375" s="82"/>
      <c r="G375" s="82"/>
      <c r="K375" s="82"/>
      <c r="L375" s="82"/>
      <c r="M375" s="82"/>
      <c r="N375" s="82"/>
      <c r="O375" s="82"/>
      <c r="P375" s="82"/>
      <c r="Q375" s="82"/>
      <c r="R375" s="82"/>
    </row>
    <row r="376" spans="2:18">
      <c r="B376" s="73"/>
      <c r="C376" s="82"/>
      <c r="D376" s="82"/>
      <c r="E376" s="82"/>
      <c r="F376" s="82"/>
      <c r="G376" s="82"/>
      <c r="K376" s="82"/>
      <c r="L376" s="82"/>
      <c r="M376" s="82"/>
      <c r="N376" s="82"/>
      <c r="O376" s="82"/>
      <c r="P376" s="82"/>
      <c r="Q376" s="82"/>
      <c r="R376" s="82"/>
    </row>
    <row r="377" spans="2:18">
      <c r="B377" s="73"/>
      <c r="C377" s="82"/>
      <c r="D377" s="82"/>
      <c r="E377" s="82"/>
      <c r="F377" s="82"/>
      <c r="G377" s="82"/>
      <c r="K377" s="82"/>
      <c r="L377" s="82"/>
      <c r="M377" s="82"/>
      <c r="N377" s="82"/>
      <c r="O377" s="82"/>
      <c r="P377" s="82"/>
      <c r="Q377" s="82"/>
      <c r="R377" s="82"/>
    </row>
    <row r="378" spans="2:18">
      <c r="B378" s="73"/>
      <c r="C378" s="82"/>
      <c r="D378" s="82"/>
      <c r="E378" s="82"/>
      <c r="F378" s="82"/>
      <c r="G378" s="82"/>
      <c r="K378" s="82"/>
      <c r="L378" s="82"/>
      <c r="M378" s="82"/>
      <c r="N378" s="82"/>
      <c r="O378" s="82"/>
      <c r="P378" s="82"/>
      <c r="Q378" s="82"/>
      <c r="R378" s="82"/>
    </row>
    <row r="379" spans="2:18">
      <c r="B379" s="73"/>
      <c r="C379" s="82"/>
      <c r="D379" s="82"/>
      <c r="E379" s="82"/>
      <c r="F379" s="82"/>
      <c r="G379" s="82"/>
      <c r="K379" s="82"/>
      <c r="L379" s="82"/>
      <c r="M379" s="82"/>
      <c r="N379" s="82"/>
      <c r="O379" s="82"/>
      <c r="P379" s="82"/>
      <c r="Q379" s="82"/>
      <c r="R379" s="82"/>
    </row>
    <row r="380" spans="2:18">
      <c r="B380" s="73"/>
      <c r="C380" s="82"/>
      <c r="D380" s="82"/>
      <c r="E380" s="82"/>
      <c r="F380" s="82"/>
      <c r="G380" s="82"/>
      <c r="K380" s="82"/>
      <c r="L380" s="82"/>
      <c r="M380" s="82"/>
      <c r="N380" s="82"/>
      <c r="O380" s="82"/>
      <c r="P380" s="82"/>
      <c r="Q380" s="82"/>
      <c r="R380" s="82"/>
    </row>
    <row r="381" spans="2:18">
      <c r="B381" s="73"/>
      <c r="C381" s="82"/>
      <c r="D381" s="82"/>
      <c r="E381" s="82"/>
      <c r="F381" s="82"/>
      <c r="G381" s="82"/>
      <c r="K381" s="82"/>
      <c r="L381" s="82"/>
      <c r="M381" s="82"/>
      <c r="N381" s="82"/>
      <c r="O381" s="82"/>
      <c r="P381" s="82"/>
      <c r="Q381" s="82"/>
      <c r="R381" s="82"/>
    </row>
    <row r="382" spans="2:18">
      <c r="B382" s="73"/>
      <c r="C382" s="82"/>
      <c r="D382" s="82"/>
      <c r="E382" s="82"/>
      <c r="F382" s="82"/>
      <c r="G382" s="82"/>
      <c r="K382" s="82"/>
      <c r="L382" s="82"/>
      <c r="M382" s="82"/>
      <c r="N382" s="82"/>
      <c r="O382" s="82"/>
      <c r="P382" s="82"/>
      <c r="Q382" s="82"/>
      <c r="R382" s="82"/>
    </row>
    <row r="383" spans="2:18">
      <c r="B383" s="73"/>
      <c r="C383" s="82"/>
      <c r="D383" s="82"/>
      <c r="E383" s="82"/>
      <c r="F383" s="82"/>
      <c r="G383" s="82"/>
      <c r="K383" s="82"/>
      <c r="L383" s="82"/>
      <c r="M383" s="82"/>
      <c r="N383" s="82"/>
      <c r="O383" s="82"/>
      <c r="P383" s="82"/>
      <c r="Q383" s="82"/>
      <c r="R383" s="82"/>
    </row>
    <row r="384" spans="2:18">
      <c r="B384" s="73"/>
      <c r="C384" s="82"/>
      <c r="D384" s="82"/>
      <c r="E384" s="82"/>
      <c r="F384" s="82"/>
      <c r="G384" s="82"/>
      <c r="K384" s="82"/>
      <c r="L384" s="82"/>
      <c r="M384" s="82"/>
      <c r="N384" s="82"/>
      <c r="O384" s="82"/>
      <c r="P384" s="82"/>
      <c r="Q384" s="82"/>
      <c r="R384" s="82"/>
    </row>
    <row r="385" spans="2:18">
      <c r="B385" s="82"/>
      <c r="C385" s="82"/>
      <c r="D385" s="82"/>
      <c r="E385" s="82"/>
      <c r="F385" s="82"/>
      <c r="G385" s="82"/>
      <c r="K385" s="82"/>
      <c r="L385" s="82"/>
      <c r="M385" s="82"/>
      <c r="N385" s="82"/>
      <c r="O385" s="82"/>
      <c r="P385" s="82"/>
      <c r="Q385" s="82"/>
      <c r="R385" s="82"/>
    </row>
    <row r="386" spans="2:18">
      <c r="B386" s="82"/>
      <c r="C386" s="82"/>
      <c r="D386" s="82"/>
      <c r="E386" s="82"/>
      <c r="F386" s="82"/>
      <c r="G386" s="82"/>
      <c r="K386" s="82"/>
      <c r="L386" s="82"/>
      <c r="M386" s="82"/>
      <c r="N386" s="82"/>
      <c r="O386" s="82"/>
      <c r="P386" s="82"/>
      <c r="Q386" s="82"/>
      <c r="R386" s="82"/>
    </row>
    <row r="387" spans="2:18">
      <c r="B387" s="82"/>
      <c r="C387" s="82"/>
      <c r="D387" s="82"/>
      <c r="E387" s="82"/>
      <c r="F387" s="82"/>
      <c r="G387" s="82"/>
      <c r="K387" s="82"/>
      <c r="L387" s="82"/>
      <c r="M387" s="82"/>
      <c r="N387" s="82"/>
      <c r="O387" s="82"/>
      <c r="P387" s="82"/>
      <c r="Q387" s="82"/>
      <c r="R387" s="82"/>
    </row>
    <row r="388" spans="2:18">
      <c r="B388" s="82"/>
      <c r="C388" s="82"/>
      <c r="D388" s="82"/>
      <c r="E388" s="82"/>
      <c r="F388" s="82"/>
      <c r="G388" s="82"/>
      <c r="K388" s="82"/>
      <c r="L388" s="82"/>
      <c r="M388" s="82"/>
      <c r="N388" s="82"/>
      <c r="O388" s="82"/>
      <c r="P388" s="82"/>
      <c r="Q388" s="82"/>
      <c r="R388" s="82"/>
    </row>
    <row r="389" spans="2:18">
      <c r="B389" s="82"/>
      <c r="C389" s="82"/>
      <c r="D389" s="82"/>
      <c r="E389" s="82"/>
      <c r="F389" s="82"/>
      <c r="G389" s="82"/>
      <c r="K389" s="82"/>
      <c r="L389" s="82"/>
      <c r="M389" s="82"/>
      <c r="N389" s="82"/>
      <c r="O389" s="82"/>
      <c r="P389" s="82"/>
      <c r="Q389" s="82"/>
      <c r="R389" s="82"/>
    </row>
    <row r="390" spans="2:18">
      <c r="B390" s="82"/>
      <c r="C390" s="82"/>
      <c r="D390" s="82"/>
      <c r="E390" s="82"/>
      <c r="F390" s="82"/>
      <c r="G390" s="82"/>
      <c r="K390" s="82"/>
      <c r="L390" s="82"/>
      <c r="M390" s="82"/>
      <c r="N390" s="82"/>
      <c r="O390" s="82"/>
      <c r="P390" s="82"/>
      <c r="Q390" s="82"/>
      <c r="R390" s="82"/>
    </row>
    <row r="391" spans="2:18">
      <c r="B391" s="82"/>
      <c r="C391" s="82"/>
      <c r="D391" s="82"/>
      <c r="E391" s="82"/>
      <c r="F391" s="82"/>
      <c r="G391" s="82"/>
      <c r="K391" s="82"/>
      <c r="L391" s="82"/>
      <c r="M391" s="82"/>
      <c r="N391" s="82"/>
      <c r="O391" s="82"/>
      <c r="P391" s="82"/>
      <c r="Q391" s="82"/>
      <c r="R391" s="82"/>
    </row>
    <row r="392" spans="2:18">
      <c r="B392" s="82"/>
      <c r="C392" s="82"/>
      <c r="D392" s="82"/>
      <c r="E392" s="82"/>
      <c r="F392" s="82"/>
      <c r="G392" s="82"/>
      <c r="K392" s="82"/>
      <c r="L392" s="82"/>
      <c r="M392" s="82"/>
      <c r="N392" s="82"/>
      <c r="O392" s="82"/>
      <c r="P392" s="82"/>
      <c r="Q392" s="82"/>
      <c r="R392" s="82"/>
    </row>
    <row r="393" spans="2:18">
      <c r="B393" s="82"/>
      <c r="C393" s="82"/>
      <c r="D393" s="82"/>
      <c r="E393" s="82"/>
      <c r="F393" s="82"/>
      <c r="G393" s="82"/>
      <c r="K393" s="82"/>
      <c r="L393" s="82"/>
      <c r="M393" s="82"/>
      <c r="N393" s="82"/>
      <c r="O393" s="82"/>
      <c r="P393" s="82"/>
      <c r="Q393" s="82"/>
      <c r="R393" s="82"/>
    </row>
    <row r="394" spans="2:18">
      <c r="B394" s="82"/>
      <c r="C394" s="82"/>
      <c r="D394" s="82"/>
      <c r="E394" s="82"/>
      <c r="F394" s="82"/>
      <c r="G394" s="82"/>
      <c r="K394" s="82"/>
      <c r="L394" s="82"/>
      <c r="M394" s="82"/>
      <c r="N394" s="82"/>
      <c r="O394" s="82"/>
      <c r="P394" s="82"/>
      <c r="Q394" s="82"/>
      <c r="R394" s="82"/>
    </row>
    <row r="395" spans="2:18">
      <c r="B395" s="82"/>
      <c r="C395" s="82"/>
      <c r="D395" s="82"/>
      <c r="E395" s="82"/>
      <c r="F395" s="82"/>
      <c r="G395" s="82"/>
      <c r="K395" s="82"/>
      <c r="L395" s="82"/>
      <c r="M395" s="82"/>
      <c r="N395" s="82"/>
      <c r="O395" s="82"/>
      <c r="P395" s="82"/>
      <c r="Q395" s="82"/>
      <c r="R395" s="82"/>
    </row>
    <row r="396" spans="2:18">
      <c r="B396" s="82"/>
      <c r="C396" s="82"/>
      <c r="D396" s="82"/>
      <c r="E396" s="82"/>
      <c r="F396" s="82"/>
      <c r="G396" s="82"/>
      <c r="K396" s="82"/>
      <c r="L396" s="82"/>
      <c r="M396" s="82"/>
      <c r="N396" s="82"/>
      <c r="O396" s="82"/>
      <c r="P396" s="82"/>
      <c r="Q396" s="82"/>
      <c r="R396" s="82"/>
    </row>
    <row r="397" spans="2:18">
      <c r="B397" s="82"/>
      <c r="C397" s="82"/>
      <c r="D397" s="82"/>
      <c r="E397" s="82"/>
      <c r="F397" s="82"/>
      <c r="G397" s="82"/>
      <c r="K397" s="82"/>
      <c r="L397" s="82"/>
      <c r="M397" s="82"/>
      <c r="N397" s="82"/>
      <c r="O397" s="82"/>
      <c r="P397" s="82"/>
      <c r="Q397" s="82"/>
      <c r="R397" s="82"/>
    </row>
    <row r="398" spans="2:18">
      <c r="B398" s="82"/>
      <c r="C398" s="82"/>
      <c r="D398" s="82"/>
      <c r="E398" s="82"/>
      <c r="F398" s="82"/>
      <c r="G398" s="82"/>
      <c r="K398" s="82"/>
      <c r="L398" s="82"/>
      <c r="M398" s="82"/>
      <c r="N398" s="82"/>
      <c r="O398" s="82"/>
      <c r="P398" s="82"/>
      <c r="Q398" s="82"/>
      <c r="R398" s="82"/>
    </row>
    <row r="399" spans="2:18">
      <c r="B399" s="82"/>
      <c r="C399" s="82"/>
      <c r="D399" s="82"/>
      <c r="E399" s="82"/>
      <c r="F399" s="82"/>
      <c r="G399" s="82"/>
      <c r="K399" s="82"/>
      <c r="L399" s="82"/>
      <c r="M399" s="82"/>
      <c r="N399" s="82"/>
      <c r="O399" s="82"/>
      <c r="P399" s="82"/>
      <c r="Q399" s="82"/>
      <c r="R399" s="82"/>
    </row>
    <row r="400" spans="2:18">
      <c r="B400" s="82"/>
      <c r="C400" s="82"/>
      <c r="D400" s="82"/>
      <c r="E400" s="82"/>
      <c r="F400" s="82"/>
      <c r="G400" s="82"/>
      <c r="K400" s="82"/>
      <c r="L400" s="82"/>
      <c r="M400" s="82"/>
      <c r="N400" s="82"/>
      <c r="O400" s="82"/>
      <c r="P400" s="82"/>
      <c r="Q400" s="82"/>
      <c r="R400" s="82"/>
    </row>
    <row r="401" spans="2:18">
      <c r="B401" s="82"/>
      <c r="C401" s="82"/>
      <c r="D401" s="82"/>
      <c r="E401" s="82"/>
      <c r="F401" s="82"/>
      <c r="G401" s="82"/>
      <c r="K401" s="82"/>
      <c r="L401" s="82"/>
      <c r="M401" s="82"/>
      <c r="N401" s="82"/>
      <c r="O401" s="82"/>
      <c r="P401" s="82"/>
      <c r="Q401" s="82"/>
      <c r="R401" s="82"/>
    </row>
    <row r="402" spans="2:18">
      <c r="B402" s="82"/>
      <c r="C402" s="82"/>
      <c r="D402" s="82"/>
      <c r="E402" s="82"/>
      <c r="F402" s="82"/>
      <c r="G402" s="82"/>
      <c r="K402" s="82"/>
      <c r="L402" s="82"/>
      <c r="M402" s="82"/>
      <c r="N402" s="82"/>
      <c r="O402" s="82"/>
      <c r="P402" s="82"/>
      <c r="Q402" s="82"/>
      <c r="R402" s="82"/>
    </row>
    <row r="403" spans="2:18">
      <c r="B403" s="82"/>
      <c r="C403" s="82"/>
      <c r="D403" s="82"/>
      <c r="E403" s="82"/>
      <c r="F403" s="82"/>
      <c r="G403" s="82"/>
      <c r="K403" s="82"/>
      <c r="L403" s="82"/>
      <c r="M403" s="82"/>
      <c r="N403" s="82"/>
      <c r="O403" s="82"/>
      <c r="P403" s="82"/>
      <c r="Q403" s="82"/>
      <c r="R403" s="82"/>
    </row>
    <row r="404" spans="2:18">
      <c r="B404" s="82"/>
      <c r="C404" s="82"/>
      <c r="D404" s="82"/>
      <c r="E404" s="82"/>
      <c r="F404" s="82"/>
      <c r="G404" s="82"/>
      <c r="K404" s="82"/>
      <c r="L404" s="82"/>
      <c r="M404" s="82"/>
      <c r="N404" s="82"/>
      <c r="O404" s="82"/>
      <c r="P404" s="82"/>
      <c r="Q404" s="82"/>
      <c r="R404" s="82"/>
    </row>
    <row r="405" spans="2:18">
      <c r="B405" s="82"/>
      <c r="C405" s="82"/>
      <c r="D405" s="82"/>
      <c r="E405" s="82"/>
      <c r="F405" s="82"/>
      <c r="G405" s="82"/>
      <c r="K405" s="82"/>
      <c r="L405" s="82"/>
      <c r="M405" s="82"/>
      <c r="N405" s="82"/>
      <c r="O405" s="82"/>
      <c r="P405" s="82"/>
      <c r="Q405" s="82"/>
      <c r="R405" s="82"/>
    </row>
    <row r="406" spans="2:18">
      <c r="B406" s="82"/>
      <c r="C406" s="82"/>
      <c r="D406" s="82"/>
      <c r="E406" s="82"/>
      <c r="F406" s="82"/>
      <c r="G406" s="82"/>
      <c r="K406" s="82"/>
      <c r="L406" s="82"/>
      <c r="M406" s="82"/>
      <c r="N406" s="82"/>
      <c r="O406" s="82"/>
      <c r="P406" s="82"/>
      <c r="Q406" s="82"/>
      <c r="R406" s="82"/>
    </row>
    <row r="407" spans="2:18">
      <c r="B407" s="82"/>
      <c r="C407" s="82"/>
      <c r="D407" s="82"/>
      <c r="E407" s="82"/>
      <c r="F407" s="82"/>
      <c r="G407" s="82"/>
      <c r="K407" s="82"/>
      <c r="L407" s="82"/>
      <c r="M407" s="82"/>
      <c r="N407" s="82"/>
      <c r="O407" s="82"/>
      <c r="P407" s="82"/>
      <c r="Q407" s="82"/>
      <c r="R407" s="82"/>
    </row>
    <row r="408" spans="2:18">
      <c r="B408" s="82"/>
      <c r="C408" s="82"/>
      <c r="D408" s="82"/>
      <c r="E408" s="82"/>
      <c r="F408" s="82"/>
      <c r="G408" s="82"/>
      <c r="K408" s="82"/>
      <c r="L408" s="82"/>
      <c r="M408" s="82"/>
      <c r="N408" s="82"/>
      <c r="O408" s="82"/>
      <c r="P408" s="82"/>
      <c r="Q408" s="82"/>
      <c r="R408" s="82"/>
    </row>
    <row r="409" spans="2:18">
      <c r="B409" s="82"/>
      <c r="C409" s="82"/>
      <c r="D409" s="82"/>
      <c r="E409" s="82"/>
      <c r="F409" s="82"/>
      <c r="G409" s="82"/>
      <c r="K409" s="82"/>
      <c r="L409" s="82"/>
      <c r="M409" s="82"/>
      <c r="N409" s="82"/>
      <c r="O409" s="82"/>
      <c r="P409" s="82"/>
      <c r="Q409" s="82"/>
      <c r="R409" s="82"/>
    </row>
    <row r="410" spans="2:18">
      <c r="B410" s="82"/>
      <c r="C410" s="82"/>
      <c r="D410" s="82"/>
      <c r="E410" s="82"/>
      <c r="F410" s="82"/>
      <c r="G410" s="82"/>
      <c r="K410" s="82"/>
      <c r="L410" s="82"/>
      <c r="M410" s="82"/>
      <c r="N410" s="82"/>
      <c r="O410" s="82"/>
      <c r="P410" s="82"/>
      <c r="Q410" s="82"/>
      <c r="R410" s="82"/>
    </row>
    <row r="411" spans="2:18">
      <c r="B411" s="82"/>
      <c r="C411" s="82"/>
      <c r="D411" s="82"/>
      <c r="E411" s="82"/>
      <c r="F411" s="82"/>
      <c r="G411" s="82"/>
      <c r="K411" s="82"/>
      <c r="L411" s="82"/>
      <c r="M411" s="82"/>
      <c r="N411" s="82"/>
      <c r="O411" s="82"/>
      <c r="P411" s="82"/>
      <c r="Q411" s="82"/>
      <c r="R411" s="82"/>
    </row>
    <row r="412" spans="2:18">
      <c r="B412" s="82"/>
      <c r="C412" s="82"/>
      <c r="D412" s="82"/>
      <c r="E412" s="82"/>
      <c r="F412" s="82"/>
      <c r="G412" s="82"/>
      <c r="K412" s="82"/>
      <c r="L412" s="82"/>
      <c r="M412" s="82"/>
      <c r="N412" s="82"/>
      <c r="O412" s="82"/>
      <c r="P412" s="82"/>
      <c r="Q412" s="82"/>
      <c r="R412" s="82"/>
    </row>
    <row r="413" spans="2:18">
      <c r="B413" s="82"/>
      <c r="C413" s="82"/>
      <c r="D413" s="82"/>
      <c r="E413" s="82"/>
      <c r="F413" s="82"/>
      <c r="G413" s="82"/>
      <c r="K413" s="82"/>
      <c r="L413" s="82"/>
      <c r="M413" s="82"/>
      <c r="N413" s="82"/>
      <c r="O413" s="82"/>
      <c r="P413" s="82"/>
      <c r="Q413" s="82"/>
      <c r="R413" s="82"/>
    </row>
    <row r="414" spans="2:18">
      <c r="B414" s="82"/>
      <c r="C414" s="82"/>
      <c r="D414" s="82"/>
      <c r="E414" s="82"/>
      <c r="F414" s="82"/>
      <c r="G414" s="82"/>
      <c r="K414" s="82"/>
      <c r="L414" s="82"/>
      <c r="M414" s="82"/>
      <c r="N414" s="82"/>
      <c r="O414" s="82"/>
      <c r="P414" s="82"/>
      <c r="Q414" s="82"/>
      <c r="R414" s="82"/>
    </row>
    <row r="415" spans="2:18">
      <c r="B415" s="82"/>
      <c r="C415" s="82"/>
      <c r="D415" s="82"/>
      <c r="E415" s="82"/>
      <c r="F415" s="82"/>
      <c r="G415" s="82"/>
      <c r="K415" s="82"/>
      <c r="L415" s="82"/>
      <c r="M415" s="82"/>
      <c r="N415" s="82"/>
      <c r="O415" s="82"/>
      <c r="P415" s="82"/>
      <c r="Q415" s="82"/>
      <c r="R415" s="82"/>
    </row>
    <row r="416" spans="2:18">
      <c r="B416" s="82"/>
      <c r="C416" s="82"/>
      <c r="D416" s="82"/>
      <c r="E416" s="82"/>
      <c r="F416" s="82"/>
      <c r="G416" s="82"/>
      <c r="K416" s="82"/>
      <c r="L416" s="82"/>
      <c r="M416" s="82"/>
      <c r="N416" s="82"/>
      <c r="O416" s="82"/>
      <c r="P416" s="82"/>
      <c r="Q416" s="82"/>
      <c r="R416" s="82"/>
    </row>
    <row r="417" spans="2:18">
      <c r="B417" s="82"/>
      <c r="C417" s="82"/>
      <c r="D417" s="82"/>
      <c r="E417" s="82"/>
      <c r="F417" s="82"/>
      <c r="G417" s="82"/>
      <c r="K417" s="82"/>
      <c r="L417" s="82"/>
      <c r="M417" s="82"/>
      <c r="N417" s="82"/>
      <c r="O417" s="82"/>
      <c r="P417" s="82"/>
      <c r="Q417" s="82"/>
      <c r="R417" s="82"/>
    </row>
    <row r="418" spans="2:18">
      <c r="B418" s="82"/>
      <c r="C418" s="82"/>
      <c r="D418" s="82"/>
      <c r="E418" s="82"/>
      <c r="F418" s="82"/>
      <c r="G418" s="82"/>
      <c r="K418" s="82"/>
      <c r="L418" s="82"/>
      <c r="M418" s="82"/>
      <c r="N418" s="82"/>
      <c r="O418" s="82"/>
      <c r="P418" s="82"/>
      <c r="Q418" s="82"/>
      <c r="R418" s="82"/>
    </row>
    <row r="419" spans="2:18">
      <c r="B419" s="82"/>
      <c r="C419" s="82"/>
      <c r="D419" s="82"/>
      <c r="E419" s="82"/>
      <c r="F419" s="82"/>
      <c r="G419" s="82"/>
      <c r="K419" s="82"/>
      <c r="L419" s="82"/>
      <c r="M419" s="82"/>
      <c r="N419" s="82"/>
      <c r="O419" s="82"/>
      <c r="P419" s="82"/>
      <c r="Q419" s="82"/>
      <c r="R419" s="82"/>
    </row>
    <row r="420" spans="2:18">
      <c r="B420" s="82"/>
      <c r="C420" s="82"/>
      <c r="D420" s="82"/>
      <c r="E420" s="82"/>
      <c r="F420" s="82"/>
      <c r="G420" s="82"/>
      <c r="K420" s="82"/>
      <c r="L420" s="82"/>
      <c r="M420" s="82"/>
      <c r="N420" s="82"/>
      <c r="O420" s="82"/>
      <c r="P420" s="82"/>
      <c r="Q420" s="82"/>
      <c r="R420" s="82"/>
    </row>
    <row r="421" spans="2:18">
      <c r="B421" s="82"/>
      <c r="C421" s="82"/>
      <c r="D421" s="82"/>
      <c r="E421" s="82"/>
      <c r="F421" s="82"/>
      <c r="G421" s="82"/>
      <c r="K421" s="82"/>
      <c r="L421" s="82"/>
      <c r="M421" s="82"/>
      <c r="N421" s="82"/>
      <c r="O421" s="82"/>
      <c r="P421" s="82"/>
      <c r="Q421" s="82"/>
      <c r="R421" s="82"/>
    </row>
    <row r="422" spans="2:18">
      <c r="B422" s="82"/>
      <c r="C422" s="82"/>
      <c r="D422" s="82"/>
      <c r="E422" s="82"/>
      <c r="F422" s="82"/>
      <c r="G422" s="82"/>
      <c r="K422" s="82"/>
      <c r="L422" s="82"/>
      <c r="M422" s="82"/>
      <c r="N422" s="82"/>
      <c r="O422" s="82"/>
      <c r="P422" s="82"/>
      <c r="Q422" s="82"/>
      <c r="R422" s="82"/>
    </row>
    <row r="423" spans="2:18">
      <c r="B423" s="82"/>
      <c r="C423" s="82"/>
      <c r="D423" s="82"/>
      <c r="E423" s="82"/>
      <c r="F423" s="82"/>
      <c r="G423" s="82"/>
      <c r="K423" s="82"/>
      <c r="L423" s="82"/>
      <c r="M423" s="82"/>
      <c r="N423" s="82"/>
      <c r="O423" s="82"/>
      <c r="P423" s="82"/>
      <c r="Q423" s="82"/>
      <c r="R423" s="82"/>
    </row>
    <row r="424" spans="2:18">
      <c r="B424" s="82"/>
      <c r="C424" s="82"/>
      <c r="D424" s="82"/>
      <c r="E424" s="82"/>
      <c r="F424" s="82"/>
      <c r="G424" s="82"/>
      <c r="K424" s="82"/>
      <c r="L424" s="82"/>
      <c r="M424" s="82"/>
      <c r="N424" s="82"/>
      <c r="O424" s="82"/>
      <c r="P424" s="82"/>
      <c r="Q424" s="82"/>
      <c r="R424" s="82"/>
    </row>
    <row r="425" spans="2:18">
      <c r="B425" s="82"/>
      <c r="C425" s="82"/>
      <c r="D425" s="82"/>
      <c r="E425" s="82"/>
      <c r="F425" s="82"/>
      <c r="G425" s="82"/>
      <c r="K425" s="82"/>
      <c r="L425" s="82"/>
      <c r="M425" s="82"/>
      <c r="N425" s="82"/>
      <c r="O425" s="82"/>
      <c r="P425" s="82"/>
      <c r="Q425" s="82"/>
      <c r="R425" s="82"/>
    </row>
    <row r="426" spans="2:18">
      <c r="B426" s="82"/>
      <c r="C426" s="82"/>
      <c r="D426" s="82"/>
      <c r="E426" s="82"/>
      <c r="F426" s="82"/>
      <c r="G426" s="82"/>
      <c r="K426" s="82"/>
      <c r="L426" s="82"/>
      <c r="M426" s="82"/>
      <c r="N426" s="82"/>
      <c r="O426" s="82"/>
      <c r="P426" s="82"/>
      <c r="Q426" s="82"/>
      <c r="R426" s="82"/>
    </row>
    <row r="427" spans="2:18">
      <c r="B427" s="82"/>
      <c r="C427" s="82"/>
      <c r="D427" s="82"/>
      <c r="E427" s="82"/>
      <c r="F427" s="82"/>
      <c r="G427" s="82"/>
      <c r="K427" s="82"/>
      <c r="L427" s="82"/>
      <c r="M427" s="82"/>
      <c r="N427" s="82"/>
      <c r="O427" s="82"/>
      <c r="P427" s="82"/>
      <c r="Q427" s="82"/>
      <c r="R427" s="82"/>
    </row>
    <row r="428" spans="2:18">
      <c r="B428" s="82"/>
      <c r="C428" s="82"/>
      <c r="D428" s="82"/>
      <c r="E428" s="82"/>
      <c r="F428" s="82"/>
      <c r="G428" s="82"/>
      <c r="K428" s="82"/>
      <c r="L428" s="82"/>
      <c r="M428" s="82"/>
      <c r="N428" s="82"/>
      <c r="O428" s="82"/>
      <c r="P428" s="82"/>
      <c r="Q428" s="82"/>
      <c r="R428" s="82"/>
    </row>
    <row r="429" spans="2:18">
      <c r="B429" s="82"/>
      <c r="C429" s="82"/>
      <c r="D429" s="82"/>
      <c r="E429" s="82"/>
      <c r="F429" s="82"/>
      <c r="G429" s="82"/>
      <c r="K429" s="82"/>
      <c r="L429" s="82"/>
      <c r="M429" s="82"/>
      <c r="N429" s="82"/>
      <c r="O429" s="82"/>
      <c r="P429" s="82"/>
      <c r="Q429" s="82"/>
      <c r="R429" s="82"/>
    </row>
    <row r="430" spans="2:18">
      <c r="B430" s="82"/>
      <c r="C430" s="82"/>
      <c r="D430" s="82"/>
      <c r="E430" s="82"/>
      <c r="F430" s="82"/>
      <c r="G430" s="82"/>
      <c r="K430" s="82"/>
      <c r="L430" s="82"/>
      <c r="M430" s="82"/>
      <c r="N430" s="82"/>
      <c r="O430" s="82"/>
      <c r="P430" s="82"/>
      <c r="Q430" s="82"/>
      <c r="R430" s="82"/>
    </row>
    <row r="431" spans="2:18">
      <c r="B431" s="82"/>
      <c r="C431" s="82"/>
      <c r="D431" s="82"/>
      <c r="E431" s="82"/>
      <c r="F431" s="82"/>
      <c r="G431" s="82"/>
      <c r="K431" s="82"/>
      <c r="L431" s="82"/>
      <c r="M431" s="82"/>
      <c r="N431" s="82"/>
      <c r="O431" s="82"/>
      <c r="P431" s="82"/>
      <c r="Q431" s="82"/>
      <c r="R431" s="82"/>
    </row>
    <row r="432" spans="2:18">
      <c r="B432" s="82"/>
      <c r="C432" s="82"/>
      <c r="D432" s="82"/>
      <c r="E432" s="82"/>
      <c r="F432" s="82"/>
      <c r="G432" s="82"/>
      <c r="K432" s="82"/>
      <c r="L432" s="82"/>
      <c r="M432" s="82"/>
      <c r="N432" s="82"/>
      <c r="O432" s="82"/>
      <c r="P432" s="82"/>
      <c r="Q432" s="82"/>
      <c r="R432" s="82"/>
    </row>
    <row r="433" spans="2:18">
      <c r="B433" s="82"/>
      <c r="C433" s="82"/>
      <c r="D433" s="82"/>
      <c r="E433" s="82"/>
      <c r="F433" s="82"/>
      <c r="G433" s="82"/>
      <c r="K433" s="82"/>
      <c r="L433" s="82"/>
      <c r="M433" s="82"/>
      <c r="N433" s="82"/>
      <c r="O433" s="82"/>
      <c r="P433" s="82"/>
      <c r="Q433" s="82"/>
      <c r="R433" s="82"/>
    </row>
    <row r="434" spans="2:18">
      <c r="B434" s="82"/>
      <c r="C434" s="82"/>
      <c r="D434" s="82"/>
      <c r="E434" s="82"/>
      <c r="F434" s="82"/>
      <c r="G434" s="82"/>
      <c r="K434" s="82"/>
      <c r="L434" s="82"/>
      <c r="M434" s="82"/>
      <c r="N434" s="82"/>
      <c r="O434" s="82"/>
      <c r="P434" s="82"/>
      <c r="Q434" s="82"/>
      <c r="R434" s="82"/>
    </row>
    <row r="435" spans="2:18">
      <c r="B435" s="82"/>
      <c r="C435" s="82"/>
      <c r="D435" s="82"/>
      <c r="E435" s="82"/>
      <c r="F435" s="82"/>
      <c r="G435" s="82"/>
      <c r="K435" s="82"/>
      <c r="L435" s="82"/>
      <c r="M435" s="82"/>
      <c r="N435" s="82"/>
      <c r="O435" s="82"/>
      <c r="P435" s="82"/>
      <c r="Q435" s="82"/>
      <c r="R435" s="82"/>
    </row>
    <row r="436" spans="2:18">
      <c r="B436" s="82"/>
      <c r="C436" s="82"/>
      <c r="D436" s="82"/>
      <c r="E436" s="82"/>
      <c r="F436" s="82"/>
      <c r="G436" s="82"/>
      <c r="K436" s="82"/>
      <c r="L436" s="82"/>
      <c r="M436" s="82"/>
      <c r="N436" s="82"/>
      <c r="O436" s="82"/>
      <c r="P436" s="82"/>
      <c r="Q436" s="82"/>
      <c r="R436" s="82"/>
    </row>
    <row r="437" spans="2:18">
      <c r="B437" s="82"/>
      <c r="C437" s="82"/>
      <c r="D437" s="82"/>
      <c r="E437" s="82"/>
      <c r="F437" s="82"/>
      <c r="G437" s="82"/>
      <c r="K437" s="82"/>
      <c r="L437" s="82"/>
      <c r="M437" s="82"/>
      <c r="N437" s="82"/>
      <c r="O437" s="82"/>
      <c r="P437" s="82"/>
      <c r="Q437" s="82"/>
      <c r="R437" s="82"/>
    </row>
    <row r="438" spans="2:18">
      <c r="B438" s="82"/>
      <c r="C438" s="82"/>
      <c r="D438" s="82"/>
      <c r="E438" s="82"/>
      <c r="F438" s="82"/>
      <c r="G438" s="82"/>
      <c r="K438" s="82"/>
      <c r="L438" s="82"/>
      <c r="M438" s="82"/>
      <c r="N438" s="82"/>
      <c r="O438" s="82"/>
      <c r="P438" s="82"/>
      <c r="Q438" s="82"/>
      <c r="R438" s="82"/>
    </row>
    <row r="439" spans="2:18">
      <c r="B439" s="82"/>
      <c r="C439" s="82"/>
      <c r="D439" s="82"/>
      <c r="E439" s="82"/>
      <c r="F439" s="82"/>
      <c r="G439" s="82"/>
      <c r="K439" s="82"/>
      <c r="L439" s="82"/>
      <c r="M439" s="82"/>
      <c r="N439" s="82"/>
      <c r="O439" s="82"/>
      <c r="P439" s="82"/>
      <c r="Q439" s="82"/>
      <c r="R439" s="82"/>
    </row>
    <row r="440" spans="2:18">
      <c r="B440" s="82"/>
      <c r="C440" s="82"/>
      <c r="D440" s="82"/>
      <c r="E440" s="82"/>
      <c r="F440" s="82"/>
      <c r="G440" s="82"/>
      <c r="K440" s="82"/>
      <c r="L440" s="82"/>
      <c r="M440" s="82"/>
      <c r="N440" s="82"/>
      <c r="O440" s="82"/>
      <c r="P440" s="82"/>
      <c r="Q440" s="82"/>
      <c r="R440" s="82"/>
    </row>
    <row r="441" spans="2:18">
      <c r="B441" s="82"/>
      <c r="C441" s="82"/>
      <c r="D441" s="82"/>
      <c r="E441" s="82"/>
      <c r="F441" s="82"/>
      <c r="G441" s="82"/>
      <c r="K441" s="82"/>
      <c r="L441" s="82"/>
      <c r="M441" s="82"/>
      <c r="N441" s="82"/>
      <c r="O441" s="82"/>
      <c r="P441" s="82"/>
      <c r="Q441" s="82"/>
      <c r="R441" s="82"/>
    </row>
    <row r="442" spans="2:18">
      <c r="B442" s="82"/>
      <c r="C442" s="82"/>
      <c r="D442" s="82"/>
      <c r="E442" s="82"/>
      <c r="F442" s="82"/>
      <c r="G442" s="82"/>
      <c r="K442" s="82"/>
      <c r="L442" s="82"/>
      <c r="M442" s="82"/>
      <c r="N442" s="82"/>
      <c r="O442" s="82"/>
      <c r="P442" s="82"/>
      <c r="Q442" s="82"/>
      <c r="R442" s="82"/>
    </row>
    <row r="443" spans="2:18">
      <c r="B443" s="82"/>
      <c r="C443" s="82"/>
      <c r="D443" s="82"/>
      <c r="E443" s="82"/>
      <c r="F443" s="82"/>
      <c r="G443" s="82"/>
      <c r="K443" s="82"/>
      <c r="L443" s="82"/>
      <c r="M443" s="82"/>
      <c r="N443" s="82"/>
      <c r="O443" s="82"/>
      <c r="P443" s="82"/>
      <c r="Q443" s="82"/>
      <c r="R443" s="82"/>
    </row>
    <row r="444" spans="2:18">
      <c r="B444" s="82"/>
      <c r="C444" s="82"/>
      <c r="D444" s="82"/>
      <c r="E444" s="82"/>
      <c r="F444" s="82"/>
      <c r="G444" s="82"/>
      <c r="K444" s="82"/>
      <c r="L444" s="82"/>
      <c r="M444" s="82"/>
      <c r="N444" s="82"/>
      <c r="O444" s="82"/>
      <c r="P444" s="82"/>
      <c r="Q444" s="82"/>
      <c r="R444" s="82"/>
    </row>
    <row r="445" spans="2:18">
      <c r="B445" s="82"/>
      <c r="C445" s="82"/>
      <c r="D445" s="82"/>
      <c r="E445" s="82"/>
      <c r="F445" s="82"/>
      <c r="G445" s="82"/>
      <c r="K445" s="82"/>
      <c r="L445" s="82"/>
      <c r="M445" s="82"/>
      <c r="N445" s="82"/>
      <c r="O445" s="82"/>
      <c r="P445" s="82"/>
      <c r="Q445" s="82"/>
      <c r="R445" s="82"/>
    </row>
    <row r="446" spans="2:18">
      <c r="B446" s="82"/>
      <c r="C446" s="82"/>
      <c r="D446" s="82"/>
      <c r="E446" s="82"/>
      <c r="F446" s="82"/>
      <c r="G446" s="82"/>
      <c r="K446" s="82"/>
      <c r="L446" s="82"/>
      <c r="M446" s="82"/>
      <c r="N446" s="82"/>
      <c r="O446" s="82"/>
      <c r="P446" s="82"/>
      <c r="Q446" s="82"/>
      <c r="R446" s="82"/>
    </row>
    <row r="447" spans="2:18">
      <c r="B447" s="82"/>
      <c r="C447" s="82"/>
      <c r="D447" s="82"/>
      <c r="E447" s="82"/>
      <c r="F447" s="82"/>
      <c r="G447" s="82"/>
      <c r="K447" s="82"/>
      <c r="L447" s="82"/>
      <c r="M447" s="82"/>
      <c r="N447" s="82"/>
      <c r="O447" s="82"/>
      <c r="P447" s="82"/>
      <c r="Q447" s="82"/>
      <c r="R447" s="82"/>
    </row>
    <row r="448" spans="2:18">
      <c r="B448" s="82"/>
      <c r="C448" s="82"/>
      <c r="D448" s="82"/>
      <c r="E448" s="82"/>
      <c r="F448" s="82"/>
      <c r="G448" s="82"/>
      <c r="K448" s="82"/>
      <c r="L448" s="82"/>
      <c r="M448" s="82"/>
      <c r="N448" s="82"/>
      <c r="O448" s="82"/>
      <c r="P448" s="82"/>
      <c r="Q448" s="82"/>
      <c r="R448" s="82"/>
    </row>
    <row r="449" spans="2:18">
      <c r="B449" s="82"/>
      <c r="C449" s="82"/>
      <c r="D449" s="82"/>
      <c r="E449" s="82"/>
      <c r="F449" s="82"/>
      <c r="G449" s="82"/>
      <c r="K449" s="82"/>
      <c r="L449" s="82"/>
      <c r="M449" s="82"/>
      <c r="N449" s="82"/>
      <c r="O449" s="82"/>
      <c r="P449" s="82"/>
      <c r="Q449" s="82"/>
      <c r="R449" s="82"/>
    </row>
    <row r="450" spans="2:18">
      <c r="B450" s="82"/>
      <c r="C450" s="82"/>
      <c r="D450" s="82"/>
      <c r="E450" s="82"/>
      <c r="F450" s="82"/>
      <c r="G450" s="82"/>
      <c r="K450" s="82"/>
      <c r="L450" s="82"/>
      <c r="M450" s="82"/>
      <c r="N450" s="82"/>
      <c r="O450" s="82"/>
      <c r="P450" s="82"/>
      <c r="Q450" s="82"/>
      <c r="R450" s="82"/>
    </row>
    <row r="451" spans="2:18">
      <c r="B451" s="82"/>
      <c r="C451" s="82"/>
      <c r="D451" s="82"/>
      <c r="E451" s="82"/>
      <c r="F451" s="82"/>
      <c r="G451" s="82"/>
      <c r="K451" s="82"/>
      <c r="L451" s="82"/>
      <c r="M451" s="82"/>
      <c r="N451" s="82"/>
      <c r="O451" s="82"/>
      <c r="P451" s="82"/>
      <c r="Q451" s="82"/>
      <c r="R451" s="82"/>
    </row>
    <row r="452" spans="2:18">
      <c r="B452" s="82"/>
      <c r="C452" s="82"/>
      <c r="D452" s="82"/>
      <c r="E452" s="82"/>
      <c r="F452" s="82"/>
      <c r="G452" s="82"/>
      <c r="K452" s="82"/>
      <c r="L452" s="82"/>
      <c r="M452" s="82"/>
      <c r="N452" s="82"/>
      <c r="O452" s="82"/>
      <c r="P452" s="82"/>
      <c r="Q452" s="82"/>
      <c r="R452" s="82"/>
    </row>
    <row r="453" spans="2:18">
      <c r="B453" s="82"/>
      <c r="C453" s="82"/>
      <c r="D453" s="82"/>
      <c r="E453" s="82"/>
      <c r="F453" s="82"/>
      <c r="G453" s="82"/>
      <c r="K453" s="82"/>
      <c r="L453" s="82"/>
      <c r="M453" s="82"/>
      <c r="N453" s="82"/>
      <c r="O453" s="82"/>
      <c r="P453" s="82"/>
      <c r="Q453" s="82"/>
      <c r="R453" s="82"/>
    </row>
    <row r="454" spans="2:18">
      <c r="B454" s="82"/>
      <c r="C454" s="82"/>
      <c r="D454" s="82"/>
      <c r="E454" s="82"/>
      <c r="F454" s="82"/>
      <c r="G454" s="82"/>
      <c r="K454" s="82"/>
      <c r="L454" s="82"/>
      <c r="M454" s="82"/>
      <c r="N454" s="82"/>
      <c r="O454" s="82"/>
      <c r="P454" s="82"/>
      <c r="Q454" s="82"/>
      <c r="R454" s="82"/>
    </row>
    <row r="455" spans="2:18">
      <c r="B455" s="82"/>
      <c r="C455" s="82"/>
      <c r="D455" s="82"/>
      <c r="E455" s="82"/>
      <c r="F455" s="82"/>
      <c r="G455" s="82"/>
      <c r="K455" s="82"/>
      <c r="L455" s="82"/>
      <c r="M455" s="82"/>
      <c r="N455" s="82"/>
      <c r="O455" s="82"/>
      <c r="P455" s="82"/>
      <c r="Q455" s="82"/>
      <c r="R455" s="82"/>
    </row>
    <row r="456" spans="2:18">
      <c r="B456" s="82"/>
      <c r="C456" s="82"/>
      <c r="D456" s="82"/>
      <c r="E456" s="82"/>
      <c r="F456" s="82"/>
      <c r="G456" s="82"/>
      <c r="K456" s="82"/>
      <c r="L456" s="82"/>
      <c r="M456" s="82"/>
      <c r="N456" s="82"/>
      <c r="O456" s="82"/>
      <c r="P456" s="82"/>
      <c r="Q456" s="82"/>
      <c r="R456" s="82"/>
    </row>
    <row r="457" spans="2:18">
      <c r="B457" s="82"/>
      <c r="C457" s="82"/>
      <c r="D457" s="82"/>
      <c r="E457" s="82"/>
      <c r="F457" s="82"/>
      <c r="G457" s="82"/>
      <c r="K457" s="82"/>
      <c r="L457" s="82"/>
      <c r="M457" s="82"/>
      <c r="N457" s="82"/>
      <c r="O457" s="82"/>
      <c r="P457" s="82"/>
      <c r="Q457" s="82"/>
      <c r="R457" s="82"/>
    </row>
    <row r="458" spans="2:18">
      <c r="B458" s="82"/>
      <c r="C458" s="82"/>
      <c r="D458" s="82"/>
      <c r="E458" s="82"/>
      <c r="F458" s="82"/>
      <c r="G458" s="82"/>
      <c r="K458" s="82"/>
      <c r="L458" s="82"/>
      <c r="M458" s="82"/>
      <c r="N458" s="82"/>
      <c r="O458" s="82"/>
      <c r="P458" s="82"/>
      <c r="Q458" s="82"/>
      <c r="R458" s="82"/>
    </row>
    <row r="459" spans="2:18">
      <c r="B459" s="82"/>
      <c r="C459" s="82"/>
      <c r="D459" s="82"/>
      <c r="E459" s="82"/>
      <c r="F459" s="82"/>
      <c r="G459" s="82"/>
      <c r="K459" s="82"/>
      <c r="L459" s="82"/>
      <c r="M459" s="82"/>
      <c r="N459" s="82"/>
      <c r="O459" s="82"/>
      <c r="P459" s="82"/>
      <c r="Q459" s="82"/>
      <c r="R459" s="82"/>
    </row>
    <row r="460" spans="2:18">
      <c r="B460" s="82"/>
      <c r="C460" s="82"/>
      <c r="D460" s="82"/>
      <c r="E460" s="82"/>
      <c r="F460" s="82"/>
      <c r="G460" s="82"/>
      <c r="K460" s="82"/>
      <c r="L460" s="82"/>
      <c r="M460" s="82"/>
      <c r="N460" s="82"/>
      <c r="O460" s="82"/>
      <c r="P460" s="82"/>
      <c r="Q460" s="82"/>
      <c r="R460" s="82"/>
    </row>
    <row r="461" spans="2:18">
      <c r="B461" s="82"/>
      <c r="C461" s="82"/>
      <c r="D461" s="82"/>
      <c r="E461" s="82"/>
      <c r="F461" s="82"/>
      <c r="G461" s="82"/>
      <c r="K461" s="82"/>
      <c r="L461" s="82"/>
      <c r="M461" s="82"/>
      <c r="N461" s="82"/>
      <c r="O461" s="82"/>
      <c r="P461" s="82"/>
      <c r="Q461" s="82"/>
      <c r="R461" s="82"/>
    </row>
    <row r="462" spans="2:18">
      <c r="B462" s="82"/>
      <c r="C462" s="82"/>
      <c r="D462" s="82"/>
      <c r="E462" s="82"/>
      <c r="F462" s="82"/>
      <c r="G462" s="82"/>
      <c r="K462" s="82"/>
      <c r="L462" s="82"/>
      <c r="M462" s="82"/>
      <c r="N462" s="82"/>
      <c r="O462" s="82"/>
      <c r="P462" s="82"/>
      <c r="Q462" s="82"/>
      <c r="R462" s="82"/>
    </row>
    <row r="463" spans="2:18">
      <c r="B463" s="82"/>
      <c r="C463" s="82"/>
      <c r="D463" s="82"/>
      <c r="E463" s="82"/>
      <c r="F463" s="82"/>
      <c r="G463" s="82"/>
      <c r="K463" s="82"/>
      <c r="L463" s="82"/>
      <c r="M463" s="82"/>
      <c r="N463" s="82"/>
      <c r="O463" s="82"/>
      <c r="P463" s="82"/>
      <c r="Q463" s="82"/>
      <c r="R463" s="82"/>
    </row>
    <row r="464" spans="2:18">
      <c r="B464" s="82"/>
      <c r="C464" s="82"/>
      <c r="D464" s="82"/>
      <c r="E464" s="82"/>
      <c r="F464" s="82"/>
      <c r="G464" s="82"/>
      <c r="K464" s="82"/>
      <c r="L464" s="82"/>
      <c r="M464" s="82"/>
      <c r="N464" s="82"/>
      <c r="O464" s="82"/>
      <c r="P464" s="82"/>
      <c r="Q464" s="82"/>
      <c r="R464" s="82"/>
    </row>
    <row r="465" spans="2:18">
      <c r="B465" s="82"/>
      <c r="C465" s="82"/>
      <c r="D465" s="82"/>
      <c r="E465" s="82"/>
      <c r="F465" s="82"/>
      <c r="G465" s="82"/>
      <c r="K465" s="82"/>
      <c r="L465" s="82"/>
      <c r="M465" s="82"/>
      <c r="N465" s="82"/>
      <c r="O465" s="82"/>
      <c r="P465" s="82"/>
      <c r="Q465" s="82"/>
      <c r="R465" s="82"/>
    </row>
    <row r="466" spans="2:18">
      <c r="B466" s="82"/>
      <c r="C466" s="82"/>
      <c r="D466" s="82"/>
      <c r="E466" s="82"/>
      <c r="F466" s="82"/>
      <c r="G466" s="82"/>
      <c r="K466" s="82"/>
      <c r="L466" s="82"/>
      <c r="M466" s="82"/>
      <c r="N466" s="82"/>
      <c r="O466" s="82"/>
      <c r="P466" s="82"/>
      <c r="Q466" s="82"/>
      <c r="R466" s="82"/>
    </row>
    <row r="467" spans="2:18">
      <c r="B467" s="82"/>
      <c r="C467" s="82"/>
      <c r="D467" s="82"/>
      <c r="E467" s="82"/>
      <c r="F467" s="82"/>
      <c r="G467" s="82"/>
      <c r="K467" s="82"/>
      <c r="L467" s="82"/>
      <c r="M467" s="82"/>
      <c r="N467" s="82"/>
      <c r="O467" s="82"/>
      <c r="P467" s="82"/>
      <c r="Q467" s="82"/>
      <c r="R467" s="82"/>
    </row>
    <row r="468" spans="2:18">
      <c r="B468" s="82"/>
      <c r="C468" s="82"/>
      <c r="D468" s="82"/>
      <c r="E468" s="82"/>
      <c r="F468" s="82"/>
      <c r="G468" s="82"/>
      <c r="K468" s="82"/>
      <c r="L468" s="82"/>
      <c r="M468" s="82"/>
      <c r="N468" s="82"/>
      <c r="O468" s="82"/>
      <c r="P468" s="82"/>
      <c r="Q468" s="82"/>
      <c r="R468" s="82"/>
    </row>
    <row r="469" spans="2:18">
      <c r="B469" s="82"/>
      <c r="C469" s="82"/>
      <c r="D469" s="82"/>
      <c r="E469" s="82"/>
      <c r="F469" s="82"/>
      <c r="G469" s="82"/>
      <c r="K469" s="82"/>
      <c r="L469" s="82"/>
      <c r="M469" s="82"/>
      <c r="N469" s="82"/>
      <c r="O469" s="82"/>
      <c r="P469" s="82"/>
      <c r="Q469" s="82"/>
      <c r="R469" s="82"/>
    </row>
    <row r="470" spans="2:18">
      <c r="B470" s="82"/>
      <c r="C470" s="82"/>
      <c r="D470" s="82"/>
      <c r="E470" s="82"/>
      <c r="F470" s="82"/>
      <c r="G470" s="82"/>
      <c r="K470" s="82"/>
      <c r="L470" s="82"/>
      <c r="M470" s="82"/>
      <c r="N470" s="82"/>
      <c r="O470" s="82"/>
      <c r="P470" s="82"/>
      <c r="Q470" s="82"/>
      <c r="R470" s="82"/>
    </row>
    <row r="471" spans="2:18">
      <c r="B471" s="82"/>
      <c r="C471" s="82"/>
      <c r="D471" s="82"/>
      <c r="E471" s="82"/>
      <c r="F471" s="82"/>
      <c r="G471" s="82"/>
      <c r="K471" s="82"/>
      <c r="L471" s="82"/>
      <c r="M471" s="82"/>
      <c r="N471" s="82"/>
      <c r="O471" s="82"/>
      <c r="P471" s="82"/>
      <c r="Q471" s="82"/>
      <c r="R471" s="82"/>
    </row>
    <row r="472" spans="2:18">
      <c r="B472" s="82"/>
      <c r="C472" s="82"/>
      <c r="D472" s="82"/>
      <c r="E472" s="82"/>
      <c r="F472" s="82"/>
      <c r="G472" s="82"/>
      <c r="K472" s="82"/>
      <c r="L472" s="82"/>
      <c r="M472" s="82"/>
      <c r="N472" s="82"/>
      <c r="O472" s="82"/>
      <c r="P472" s="82"/>
      <c r="Q472" s="82"/>
      <c r="R472" s="82"/>
    </row>
    <row r="473" spans="2:18">
      <c r="B473" s="82"/>
      <c r="C473" s="82"/>
      <c r="D473" s="82"/>
      <c r="E473" s="82"/>
      <c r="F473" s="82"/>
      <c r="G473" s="82"/>
      <c r="K473" s="82"/>
      <c r="L473" s="82"/>
      <c r="M473" s="82"/>
      <c r="N473" s="82"/>
      <c r="O473" s="82"/>
      <c r="P473" s="82"/>
      <c r="Q473" s="82"/>
      <c r="R473" s="82"/>
    </row>
    <row r="474" spans="2:18">
      <c r="B474" s="82"/>
      <c r="C474" s="82"/>
      <c r="D474" s="82"/>
      <c r="E474" s="82"/>
      <c r="F474" s="82"/>
      <c r="G474" s="82"/>
      <c r="K474" s="82"/>
      <c r="L474" s="82"/>
      <c r="M474" s="82"/>
      <c r="N474" s="82"/>
      <c r="O474" s="82"/>
      <c r="P474" s="82"/>
      <c r="Q474" s="82"/>
      <c r="R474" s="82"/>
    </row>
    <row r="475" spans="2:18">
      <c r="B475" s="82"/>
      <c r="C475" s="82"/>
      <c r="D475" s="82"/>
      <c r="E475" s="82"/>
      <c r="F475" s="82"/>
      <c r="G475" s="82"/>
      <c r="K475" s="82"/>
      <c r="L475" s="82"/>
      <c r="M475" s="82"/>
      <c r="N475" s="82"/>
      <c r="O475" s="82"/>
      <c r="P475" s="82"/>
      <c r="Q475" s="82"/>
      <c r="R475" s="82"/>
    </row>
    <row r="476" spans="2:18">
      <c r="B476" s="82"/>
      <c r="C476" s="82"/>
      <c r="D476" s="82"/>
      <c r="E476" s="82"/>
      <c r="F476" s="82"/>
      <c r="G476" s="82"/>
      <c r="K476" s="82"/>
      <c r="L476" s="82"/>
      <c r="M476" s="82"/>
      <c r="N476" s="82"/>
      <c r="O476" s="82"/>
      <c r="P476" s="82"/>
      <c r="Q476" s="82"/>
      <c r="R476" s="82"/>
    </row>
    <row r="477" spans="2:18">
      <c r="B477" s="82"/>
      <c r="C477" s="82"/>
      <c r="D477" s="82"/>
      <c r="E477" s="82"/>
      <c r="F477" s="82"/>
      <c r="G477" s="82"/>
      <c r="K477" s="82"/>
      <c r="L477" s="82"/>
      <c r="M477" s="82"/>
      <c r="N477" s="82"/>
      <c r="O477" s="82"/>
      <c r="P477" s="82"/>
      <c r="Q477" s="82"/>
      <c r="R477" s="82"/>
    </row>
    <row r="478" spans="2:18">
      <c r="B478" s="82"/>
      <c r="C478" s="82"/>
      <c r="D478" s="82"/>
      <c r="E478" s="82"/>
      <c r="F478" s="82"/>
      <c r="G478" s="82"/>
      <c r="K478" s="82"/>
      <c r="L478" s="82"/>
      <c r="M478" s="82"/>
      <c r="N478" s="82"/>
      <c r="O478" s="82"/>
      <c r="P478" s="82"/>
      <c r="Q478" s="82"/>
      <c r="R478" s="82"/>
    </row>
  </sheetData>
  <customSheetViews>
    <customSheetView guid="{81801A75-92C7-4ED5-97DB-E3E6B3965D30}" topLeftCell="A19">
      <selection activeCell="B156" sqref="B156"/>
      <pageMargins left="0.7" right="0.7" top="0.75" bottom="0.75" header="0.3" footer="0.3"/>
      <pageSetup orientation="portrait" r:id="rId1"/>
    </customSheetView>
    <customSheetView guid="{8F78BEB5-8927-4030-9153-90C7FA4937A5}" topLeftCell="A121">
      <selection activeCell="I199" sqref="I199"/>
      <pageMargins left="0.7" right="0.7" top="0.75" bottom="0.75" header="0.3" footer="0.3"/>
      <pageSetup orientation="portrait" r:id="rId2"/>
    </customSheetView>
    <customSheetView guid="{F7690BCD-287A-473A-9EA1-298139938D77}" topLeftCell="A154">
      <selection activeCell="G175" sqref="G175"/>
      <pageMargins left="0.7" right="0.7" top="0.75" bottom="0.75" header="0.3" footer="0.3"/>
      <pageSetup orientation="portrait" r:id="rId3"/>
    </customSheetView>
    <customSheetView guid="{0C5E73BF-4F4A-42B1-AFFC-19145C7AC19A}" topLeftCell="B1">
      <selection activeCell="I8" sqref="I8:U13"/>
      <pageMargins left="0.7" right="0.7" top="0.75" bottom="0.75" header="0.3" footer="0.3"/>
      <pageSetup scale="70" orientation="portrait" r:id="rId4"/>
    </customSheetView>
  </customSheetViews>
  <mergeCells count="50">
    <mergeCell ref="J70:J72"/>
    <mergeCell ref="A56:A57"/>
    <mergeCell ref="A63:A64"/>
    <mergeCell ref="J24:J25"/>
    <mergeCell ref="J36:J37"/>
    <mergeCell ref="J44:J45"/>
    <mergeCell ref="J56:J57"/>
    <mergeCell ref="J63:J64"/>
    <mergeCell ref="A70:A72"/>
    <mergeCell ref="L44:N44"/>
    <mergeCell ref="C6:I6"/>
    <mergeCell ref="C44:E44"/>
    <mergeCell ref="A24:A25"/>
    <mergeCell ref="A36:A37"/>
    <mergeCell ref="A44:A45"/>
    <mergeCell ref="B8:C8"/>
    <mergeCell ref="A80:A81"/>
    <mergeCell ref="A95:A96"/>
    <mergeCell ref="A216:A217"/>
    <mergeCell ref="A224:A225"/>
    <mergeCell ref="A160:A161"/>
    <mergeCell ref="A167:A168"/>
    <mergeCell ref="A183:A184"/>
    <mergeCell ref="A195:A196"/>
    <mergeCell ref="A152:A153"/>
    <mergeCell ref="A142:A143"/>
    <mergeCell ref="A106:A107"/>
    <mergeCell ref="A116:A117"/>
    <mergeCell ref="A131:A132"/>
    <mergeCell ref="A124:A125"/>
    <mergeCell ref="J183:J184"/>
    <mergeCell ref="J195:J196"/>
    <mergeCell ref="J206:J207"/>
    <mergeCell ref="J216:J217"/>
    <mergeCell ref="J224:J225"/>
    <mergeCell ref="A236:A237"/>
    <mergeCell ref="A247:A248"/>
    <mergeCell ref="A206:A207"/>
    <mergeCell ref="J236:J237"/>
    <mergeCell ref="J247:J248"/>
    <mergeCell ref="J167:J168"/>
    <mergeCell ref="J80:J81"/>
    <mergeCell ref="J95:J96"/>
    <mergeCell ref="J106:J107"/>
    <mergeCell ref="J116:J117"/>
    <mergeCell ref="J124:J125"/>
    <mergeCell ref="J131:J132"/>
    <mergeCell ref="J142:J143"/>
    <mergeCell ref="J152:J153"/>
    <mergeCell ref="J160:J161"/>
  </mergeCells>
  <pageMargins left="0.7" right="0.7" top="0.75" bottom="0.75" header="0.3" footer="0.3"/>
  <pageSetup scale="70" orientation="portrait" r:id="rId5"/>
  <legacyDrawing r:id="rId6"/>
</worksheet>
</file>

<file path=xl/worksheets/sheet17.xml><?xml version="1.0" encoding="utf-8"?>
<worksheet xmlns="http://schemas.openxmlformats.org/spreadsheetml/2006/main" xmlns:r="http://schemas.openxmlformats.org/officeDocument/2006/relationships">
  <sheetPr codeName="Sheet14">
    <tabColor rgb="FFFFC034"/>
  </sheetPr>
  <dimension ref="A1:V713"/>
  <sheetViews>
    <sheetView workbookViewId="0">
      <pane ySplit="21" topLeftCell="A22" activePane="bottomLeft" state="frozen"/>
      <selection pane="bottomLeft" activeCell="D11" sqref="D11"/>
    </sheetView>
  </sheetViews>
  <sheetFormatPr defaultColWidth="9.140625" defaultRowHeight="12.75"/>
  <cols>
    <col min="1" max="1" width="16" style="351" customWidth="1"/>
    <col min="2" max="2" width="13.140625" style="27" customWidth="1"/>
    <col min="3" max="3" width="9.7109375" style="27" customWidth="1"/>
    <col min="4" max="7" width="14.7109375" style="27" customWidth="1"/>
    <col min="8" max="8" width="14.7109375" style="372" customWidth="1"/>
    <col min="9" max="9" width="17.28515625" style="27" customWidth="1"/>
    <col min="10" max="10" width="16" style="725" customWidth="1"/>
    <col min="11" max="11" width="14.7109375" style="27" customWidth="1"/>
    <col min="12" max="12" width="11.140625" style="27" customWidth="1"/>
    <col min="13" max="13" width="14.7109375" style="27" customWidth="1"/>
    <col min="14" max="17" width="12.7109375" style="27" customWidth="1"/>
    <col min="18" max="18" width="9.140625" style="27"/>
    <col min="19" max="19" width="11.42578125" style="27" bestFit="1" customWidth="1"/>
    <col min="20" max="20" width="11" style="27" customWidth="1"/>
    <col min="21" max="21" width="10.28515625" style="27" bestFit="1" customWidth="1"/>
    <col min="22" max="22" width="9.28515625" style="27" bestFit="1" customWidth="1"/>
    <col min="23" max="16384" width="9.140625" style="27"/>
  </cols>
  <sheetData>
    <row r="1" spans="1:22" s="82" customFormat="1">
      <c r="A1" s="351"/>
      <c r="H1" s="372"/>
      <c r="J1" s="725"/>
    </row>
    <row r="2" spans="1:22">
      <c r="B2" s="4" t="s">
        <v>16</v>
      </c>
      <c r="C2" s="6" t="s">
        <v>314</v>
      </c>
      <c r="D2" s="6"/>
      <c r="E2" s="6"/>
      <c r="F2" s="29"/>
      <c r="H2" s="293"/>
    </row>
    <row r="3" spans="1:22">
      <c r="B3" s="4" t="s">
        <v>17</v>
      </c>
      <c r="C3" s="21" t="s">
        <v>36</v>
      </c>
      <c r="D3" s="6"/>
      <c r="E3" s="6"/>
      <c r="F3" s="29"/>
      <c r="H3" s="293"/>
    </row>
    <row r="4" spans="1:22">
      <c r="C4" s="21" t="s">
        <v>37</v>
      </c>
      <c r="D4" s="5"/>
      <c r="E4" s="5"/>
      <c r="F4" s="3"/>
      <c r="H4" s="293"/>
    </row>
    <row r="5" spans="1:22">
      <c r="B5" s="4"/>
      <c r="C5" s="21" t="s">
        <v>38</v>
      </c>
      <c r="D5" s="5"/>
      <c r="E5" s="5"/>
      <c r="F5" s="3"/>
      <c r="H5" s="293"/>
      <c r="L5" s="10"/>
      <c r="M5" s="46"/>
    </row>
    <row r="6" spans="1:22">
      <c r="B6" s="726" t="s">
        <v>1198</v>
      </c>
      <c r="C6" s="21" t="s">
        <v>39</v>
      </c>
      <c r="D6" s="5"/>
      <c r="E6" s="5"/>
      <c r="F6" s="3"/>
      <c r="H6" s="293"/>
      <c r="L6" s="10"/>
      <c r="M6" s="46"/>
    </row>
    <row r="7" spans="1:22">
      <c r="B7" s="4"/>
      <c r="C7" s="22"/>
      <c r="D7" s="5"/>
      <c r="E7" s="5"/>
      <c r="F7" s="3"/>
      <c r="G7" s="5"/>
      <c r="H7" s="458"/>
      <c r="I7" s="5"/>
    </row>
    <row r="8" spans="1:22" ht="67.5" customHeight="1">
      <c r="B8" s="60" t="s">
        <v>46</v>
      </c>
      <c r="C8" s="1206" t="s">
        <v>388</v>
      </c>
      <c r="D8" s="1206"/>
      <c r="E8" s="1206"/>
      <c r="F8" s="1206"/>
      <c r="G8" s="1206"/>
      <c r="H8" s="1206"/>
      <c r="I8" s="1206"/>
      <c r="K8" s="182"/>
      <c r="L8" s="182"/>
      <c r="M8" s="182"/>
      <c r="N8" s="182"/>
      <c r="O8" s="182"/>
      <c r="P8" s="169"/>
      <c r="Q8" s="169"/>
    </row>
    <row r="9" spans="1:22" ht="25.5" customHeight="1">
      <c r="B9" s="213" t="s">
        <v>47</v>
      </c>
      <c r="C9" s="5"/>
      <c r="D9" s="5"/>
      <c r="E9" s="5"/>
      <c r="F9" s="3"/>
      <c r="G9" s="5"/>
      <c r="H9" s="458"/>
      <c r="I9" s="727"/>
      <c r="K9" s="727"/>
      <c r="L9" s="731"/>
      <c r="M9" s="731"/>
      <c r="N9" s="725"/>
      <c r="O9" s="725"/>
      <c r="P9" s="728"/>
      <c r="Q9" s="725"/>
      <c r="R9" s="725"/>
      <c r="S9" s="725"/>
      <c r="T9" s="731"/>
      <c r="U9" s="725"/>
      <c r="V9" s="725"/>
    </row>
    <row r="10" spans="1:22" s="210" customFormat="1" ht="12.75" customHeight="1">
      <c r="A10" s="351"/>
      <c r="B10" s="213"/>
      <c r="C10" s="212"/>
      <c r="D10" s="212"/>
      <c r="E10" s="212"/>
      <c r="F10" s="211"/>
      <c r="G10" s="212"/>
      <c r="H10" s="458"/>
      <c r="I10" s="190"/>
      <c r="J10" s="725"/>
      <c r="K10" s="190"/>
      <c r="L10" s="610"/>
      <c r="M10" s="610"/>
      <c r="N10" s="655"/>
      <c r="O10" s="655"/>
      <c r="P10" s="584"/>
      <c r="Q10" s="655"/>
      <c r="R10" s="655"/>
      <c r="S10" s="655"/>
      <c r="T10" s="610"/>
      <c r="U10" s="655"/>
      <c r="V10" s="655"/>
    </row>
    <row r="11" spans="1:22" s="82" customFormat="1" ht="12.75" customHeight="1">
      <c r="A11" s="351"/>
      <c r="B11" s="4"/>
      <c r="D11" s="136" t="s">
        <v>19</v>
      </c>
      <c r="E11" s="136" t="s">
        <v>323</v>
      </c>
      <c r="F11" s="137" t="s">
        <v>322</v>
      </c>
      <c r="G11" s="136" t="s">
        <v>321</v>
      </c>
      <c r="H11" s="459"/>
      <c r="I11" s="655"/>
      <c r="J11" s="725"/>
      <c r="K11" s="655"/>
      <c r="L11" s="655"/>
      <c r="M11" s="307"/>
      <c r="N11" s="307"/>
      <c r="O11" s="307"/>
      <c r="P11" s="655"/>
      <c r="Q11" s="655"/>
      <c r="R11" s="655"/>
      <c r="S11" s="655"/>
      <c r="T11" s="307"/>
      <c r="U11" s="307"/>
      <c r="V11" s="307"/>
    </row>
    <row r="12" spans="1:22" s="82" customFormat="1" ht="12.75" customHeight="1">
      <c r="A12" s="351"/>
      <c r="B12" s="4"/>
      <c r="C12" s="4" t="s">
        <v>25</v>
      </c>
      <c r="D12" s="9">
        <f>H110</f>
        <v>0</v>
      </c>
      <c r="E12" s="9">
        <f>SUM(H105)</f>
        <v>0</v>
      </c>
      <c r="F12" s="9">
        <f>SUM(H35,H43,H54,H76,H87,H95)</f>
        <v>0</v>
      </c>
      <c r="G12" s="9">
        <v>0</v>
      </c>
      <c r="H12" s="459"/>
      <c r="I12" s="655"/>
      <c r="J12" s="725"/>
      <c r="K12" s="937"/>
      <c r="L12" s="584"/>
      <c r="M12" s="584"/>
      <c r="N12" s="584"/>
      <c r="O12" s="584"/>
      <c r="P12" s="655"/>
      <c r="Q12" s="655"/>
      <c r="R12" s="937"/>
      <c r="S12" s="584"/>
      <c r="T12" s="584"/>
      <c r="U12" s="584"/>
      <c r="V12" s="584"/>
    </row>
    <row r="13" spans="1:22" s="82" customFormat="1" ht="12.75" customHeight="1">
      <c r="A13" s="351"/>
      <c r="B13" s="4"/>
      <c r="C13" s="726" t="s">
        <v>1041</v>
      </c>
      <c r="D13" s="217">
        <f>Q110</f>
        <v>0</v>
      </c>
      <c r="E13" s="217">
        <f>SUM(Q105)</f>
        <v>0</v>
      </c>
      <c r="F13" s="217">
        <f>SUM(Q35,Q43,Q54,Q76,Q87,Q95)</f>
        <v>0</v>
      </c>
      <c r="G13" s="9">
        <v>0</v>
      </c>
      <c r="H13" s="459"/>
      <c r="I13" s="655"/>
      <c r="J13" s="725"/>
      <c r="K13" s="937"/>
      <c r="L13" s="584"/>
      <c r="M13" s="584"/>
      <c r="N13" s="584"/>
      <c r="O13" s="584"/>
      <c r="P13" s="655"/>
      <c r="Q13" s="655"/>
      <c r="R13" s="937"/>
      <c r="S13" s="584"/>
      <c r="T13" s="584"/>
      <c r="U13" s="584"/>
      <c r="V13" s="584"/>
    </row>
    <row r="14" spans="1:22" s="82" customFormat="1" ht="12.75" customHeight="1" thickBot="1">
      <c r="A14" s="351"/>
      <c r="B14" s="4"/>
      <c r="C14" s="10" t="s">
        <v>66</v>
      </c>
      <c r="D14" s="11">
        <f>D12-D13</f>
        <v>0</v>
      </c>
      <c r="E14" s="11">
        <f>E12-E13</f>
        <v>0</v>
      </c>
      <c r="F14" s="11">
        <f>F12-F13</f>
        <v>0</v>
      </c>
      <c r="G14" s="11">
        <f>G12-G13</f>
        <v>0</v>
      </c>
      <c r="H14" s="459"/>
      <c r="I14" s="655"/>
      <c r="J14" s="725"/>
      <c r="K14" s="103"/>
      <c r="L14" s="46"/>
      <c r="M14" s="46"/>
      <c r="N14" s="983"/>
      <c r="O14" s="46"/>
      <c r="P14" s="655"/>
      <c r="Q14" s="655"/>
      <c r="R14" s="103"/>
      <c r="S14" s="46"/>
      <c r="T14" s="46"/>
      <c r="U14" s="983"/>
      <c r="V14" s="46"/>
    </row>
    <row r="15" spans="1:22" ht="12.75" customHeight="1" thickTop="1">
      <c r="B15" s="57"/>
      <c r="C15" s="5"/>
      <c r="D15" s="5"/>
      <c r="E15" s="5"/>
      <c r="F15" s="3"/>
      <c r="G15" s="5"/>
      <c r="H15" s="458"/>
      <c r="I15" s="5"/>
    </row>
    <row r="16" spans="1:22">
      <c r="E16" s="217"/>
      <c r="F16" s="29"/>
      <c r="H16" s="293"/>
    </row>
    <row r="17" spans="1:18">
      <c r="B17" s="32" t="s">
        <v>64</v>
      </c>
      <c r="C17" s="32"/>
      <c r="D17" s="32"/>
      <c r="E17" s="32"/>
      <c r="F17" s="32"/>
      <c r="G17" s="32"/>
      <c r="H17" s="32"/>
      <c r="I17" s="32"/>
      <c r="J17" s="32"/>
      <c r="K17" s="32"/>
      <c r="L17" s="32"/>
      <c r="M17" s="32"/>
      <c r="N17" s="32"/>
      <c r="O17" s="32"/>
      <c r="P17" s="32"/>
      <c r="Q17" s="32"/>
    </row>
    <row r="18" spans="1:18">
      <c r="F18" s="29"/>
      <c r="H18" s="293"/>
    </row>
    <row r="19" spans="1:18">
      <c r="B19" s="193"/>
      <c r="C19" s="193"/>
      <c r="D19" s="193"/>
      <c r="E19" s="193"/>
      <c r="F19" s="193"/>
      <c r="G19" s="193"/>
      <c r="H19" s="442"/>
      <c r="I19" s="193"/>
      <c r="K19" s="193"/>
      <c r="L19" s="193"/>
      <c r="M19" s="193"/>
      <c r="N19" s="193"/>
      <c r="O19" s="193"/>
      <c r="P19" s="193"/>
    </row>
    <row r="20" spans="1:18">
      <c r="B20" s="28"/>
      <c r="C20" s="28"/>
      <c r="D20" s="28"/>
      <c r="E20" s="31"/>
      <c r="F20" s="28"/>
      <c r="G20" s="31"/>
      <c r="H20" s="28"/>
      <c r="I20" s="82"/>
      <c r="K20" s="82"/>
      <c r="L20" s="82"/>
      <c r="M20" s="82"/>
      <c r="N20" s="82"/>
      <c r="O20" s="82"/>
      <c r="P20" s="82"/>
    </row>
    <row r="21" spans="1:18">
      <c r="B21" s="33" t="s">
        <v>18</v>
      </c>
      <c r="C21" s="33"/>
      <c r="D21" s="33"/>
      <c r="E21" s="34"/>
      <c r="F21" s="33"/>
      <c r="G21" s="33"/>
      <c r="H21" s="462"/>
      <c r="K21" s="36" t="s">
        <v>1031</v>
      </c>
      <c r="L21" s="36"/>
      <c r="M21" s="36"/>
      <c r="N21" s="36"/>
      <c r="O21" s="36"/>
      <c r="P21" s="36"/>
      <c r="Q21" s="36"/>
    </row>
    <row r="22" spans="1:18">
      <c r="B22" s="99"/>
      <c r="C22" s="39"/>
      <c r="D22" s="39"/>
      <c r="E22" s="39"/>
      <c r="F22" s="39"/>
      <c r="G22" s="39"/>
      <c r="K22" s="82"/>
      <c r="L22" s="39"/>
      <c r="M22" s="39"/>
      <c r="N22" s="39"/>
      <c r="O22" s="39"/>
      <c r="P22" s="82"/>
    </row>
    <row r="23" spans="1:18">
      <c r="B23" s="218" t="s">
        <v>164</v>
      </c>
      <c r="C23" s="220" t="s">
        <v>581</v>
      </c>
      <c r="D23" s="12"/>
      <c r="E23" s="12"/>
      <c r="F23" s="12"/>
      <c r="G23" s="12"/>
      <c r="H23" s="377"/>
      <c r="K23" s="600" t="s">
        <v>164</v>
      </c>
      <c r="L23" s="606" t="s">
        <v>581</v>
      </c>
      <c r="M23" s="301"/>
      <c r="N23" s="301"/>
      <c r="O23" s="301"/>
      <c r="P23" s="301"/>
      <c r="Q23" s="377"/>
    </row>
    <row r="24" spans="1:18" ht="15" customHeight="1">
      <c r="B24" s="77"/>
      <c r="C24" s="93"/>
      <c r="D24" s="12"/>
      <c r="E24" s="12"/>
      <c r="F24" s="12"/>
      <c r="G24" s="12"/>
      <c r="H24" s="377"/>
      <c r="K24" s="600"/>
      <c r="L24" s="606"/>
      <c r="M24" s="301"/>
      <c r="N24" s="301"/>
      <c r="O24" s="301"/>
      <c r="P24" s="301"/>
      <c r="Q24" s="377"/>
    </row>
    <row r="25" spans="1:18" ht="15" customHeight="1">
      <c r="A25" s="1204" t="s">
        <v>800</v>
      </c>
      <c r="B25" s="298" t="s">
        <v>583</v>
      </c>
      <c r="C25" s="377" t="s">
        <v>700</v>
      </c>
      <c r="D25" s="12"/>
      <c r="E25" s="13"/>
      <c r="F25" s="14"/>
      <c r="G25" s="16"/>
      <c r="J25" s="1204" t="s">
        <v>800</v>
      </c>
      <c r="K25" s="298" t="s">
        <v>583</v>
      </c>
      <c r="L25" s="377" t="s">
        <v>700</v>
      </c>
      <c r="M25" s="301"/>
      <c r="N25" s="290"/>
      <c r="O25" s="14"/>
      <c r="P25" s="584"/>
      <c r="Q25" s="589"/>
    </row>
    <row r="26" spans="1:18">
      <c r="A26" s="1204"/>
      <c r="B26" s="98"/>
      <c r="C26" s="407">
        <f>'Current Assumptions'!B158</f>
        <v>0</v>
      </c>
      <c r="D26" s="406" t="s">
        <v>760</v>
      </c>
      <c r="E26" s="12"/>
      <c r="F26" s="12"/>
      <c r="G26" s="12"/>
      <c r="H26" s="377"/>
      <c r="J26" s="1204"/>
      <c r="K26" s="98"/>
      <c r="L26" s="420">
        <f>'Expected Assumptions'!E158</f>
        <v>0</v>
      </c>
      <c r="M26" s="412" t="s">
        <v>760</v>
      </c>
      <c r="N26" s="301"/>
      <c r="O26" s="301"/>
      <c r="P26" s="301"/>
      <c r="Q26" s="377"/>
    </row>
    <row r="27" spans="1:18" s="238" customFormat="1">
      <c r="B27" s="112"/>
      <c r="C27" s="766">
        <f>Avg_QTO_Time_for_Equipment_Components</f>
        <v>0</v>
      </c>
      <c r="D27" s="244" t="str">
        <f>Avg_QTO_Time_for_Equipment_Components_N</f>
        <v>Avg QTO Time for Equipment Components (hours / plan drawing)</v>
      </c>
      <c r="E27" s="42"/>
      <c r="F27" s="236"/>
      <c r="G27" s="236"/>
      <c r="H27" s="255"/>
      <c r="J27" s="677"/>
      <c r="K27" s="112"/>
      <c r="L27" s="647">
        <f>'Expected Assumptions'!E38</f>
        <v>0</v>
      </c>
      <c r="M27" s="412" t="str">
        <f>Avg_QTO_Time_for_Equipment_Components_N</f>
        <v>Avg QTO Time for Equipment Components (hours / plan drawing)</v>
      </c>
      <c r="N27" s="587"/>
      <c r="O27" s="301"/>
      <c r="P27" s="301"/>
      <c r="Q27" s="618"/>
    </row>
    <row r="28" spans="1:18" s="350" customFormat="1">
      <c r="B28" s="359"/>
      <c r="C28" s="764">
        <f>Avg_QTO_Time_for_Spaces_in_building</f>
        <v>0</v>
      </c>
      <c r="D28" s="412" t="str">
        <f>Avg_QTO_Time_for_Spaces_in_building_N</f>
        <v>Avg QTO Time for Spaces in building (hours / plan drawing)</v>
      </c>
      <c r="E28" s="42"/>
      <c r="F28" s="301"/>
      <c r="G28" s="301"/>
      <c r="H28" s="255"/>
      <c r="J28" s="677"/>
      <c r="K28" s="359"/>
      <c r="L28" s="646">
        <f>'Expected Assumptions'!E39</f>
        <v>0</v>
      </c>
      <c r="M28" s="412" t="str">
        <f>Avg_QTO_Time_for_Spaces_in_building_N</f>
        <v>Avg QTO Time for Spaces in building (hours / plan drawing)</v>
      </c>
      <c r="N28" s="587"/>
      <c r="O28" s="301"/>
      <c r="P28" s="301"/>
      <c r="Q28" s="618"/>
      <c r="R28" s="301"/>
    </row>
    <row r="29" spans="1:18" s="451" customFormat="1">
      <c r="B29" s="359"/>
      <c r="C29" s="577">
        <f>'Current Assumptions'!B162</f>
        <v>0</v>
      </c>
      <c r="D29" s="603" t="s">
        <v>927</v>
      </c>
      <c r="E29" s="42"/>
      <c r="F29" s="301"/>
      <c r="G29" s="301"/>
      <c r="H29" s="255"/>
      <c r="J29" s="677"/>
      <c r="K29" s="359"/>
      <c r="L29" s="577">
        <f>'Expected Assumptions'!E162</f>
        <v>0</v>
      </c>
      <c r="M29" s="603" t="s">
        <v>927</v>
      </c>
      <c r="N29" s="587"/>
      <c r="O29" s="301"/>
      <c r="P29" s="301"/>
      <c r="Q29" s="618"/>
      <c r="R29" s="301"/>
    </row>
    <row r="30" spans="1:18" s="451" customFormat="1">
      <c r="B30" s="359"/>
      <c r="C30" s="577">
        <f>'Current Assumptions'!B163</f>
        <v>0</v>
      </c>
      <c r="D30" s="603" t="s">
        <v>926</v>
      </c>
      <c r="E30" s="42"/>
      <c r="F30" s="301"/>
      <c r="G30" s="301"/>
      <c r="H30" s="255"/>
      <c r="J30" s="677"/>
      <c r="K30" s="359"/>
      <c r="L30" s="577">
        <f>'Expected Assumptions'!E163</f>
        <v>0</v>
      </c>
      <c r="M30" s="603" t="s">
        <v>926</v>
      </c>
      <c r="N30" s="587"/>
      <c r="O30" s="301"/>
      <c r="P30" s="301"/>
      <c r="Q30" s="618"/>
      <c r="R30" s="301"/>
    </row>
    <row r="31" spans="1:18" ht="15">
      <c r="A31" s="318"/>
      <c r="B31" s="96"/>
      <c r="C31" s="12"/>
      <c r="D31" s="12"/>
      <c r="E31" s="56"/>
      <c r="F31" s="56"/>
      <c r="G31" s="56"/>
      <c r="H31" s="377"/>
      <c r="J31" s="614"/>
      <c r="K31" s="296"/>
      <c r="L31" s="301"/>
      <c r="M31" s="301"/>
      <c r="N31" s="590"/>
      <c r="O31" s="590"/>
      <c r="P31" s="590"/>
      <c r="Q31" s="377"/>
    </row>
    <row r="32" spans="1:18" ht="15">
      <c r="A32" s="318"/>
      <c r="B32" s="96"/>
      <c r="C32" s="539">
        <f>Licensed_Professional_Rate</f>
        <v>0</v>
      </c>
      <c r="D32" s="337" t="str">
        <f>Licensed_Professional_Rate_N</f>
        <v>Licensed Professional Architect Rate ($ / hour)</v>
      </c>
      <c r="E32" s="56"/>
      <c r="F32" s="12"/>
      <c r="G32" s="477">
        <f>C32*C26*(C29*(C27+C28))</f>
        <v>0</v>
      </c>
      <c r="H32" s="494"/>
      <c r="J32" s="614"/>
      <c r="K32" s="296"/>
      <c r="L32" s="539">
        <f>'Expected Assumptions'!E54</f>
        <v>0</v>
      </c>
      <c r="M32" s="337" t="str">
        <f>Licensed_Professional_Rate_N</f>
        <v>Licensed Professional Architect Rate ($ / hour)</v>
      </c>
      <c r="N32" s="590"/>
      <c r="O32" s="301"/>
      <c r="P32" s="636">
        <f>L32*L26*(L29*(L27+L28))</f>
        <v>0</v>
      </c>
      <c r="Q32" s="494"/>
    </row>
    <row r="33" spans="1:18" ht="15">
      <c r="A33" s="318"/>
      <c r="B33" s="96"/>
      <c r="C33" s="539">
        <f>Drafter_Rate</f>
        <v>0</v>
      </c>
      <c r="D33" s="337" t="str">
        <f>Drafter_Rate_N</f>
        <v>Architect Drafter Rate ($ / hour)</v>
      </c>
      <c r="E33" s="13"/>
      <c r="F33" s="14"/>
      <c r="G33" s="473">
        <f>C33*C26*(C30*(C27+C28))</f>
        <v>0</v>
      </c>
      <c r="H33" s="494"/>
      <c r="J33" s="614"/>
      <c r="K33" s="296"/>
      <c r="L33" s="539">
        <f>'Expected Assumptions'!E56</f>
        <v>0</v>
      </c>
      <c r="M33" s="337" t="str">
        <f>Drafter_Rate_N</f>
        <v>Architect Drafter Rate ($ / hour)</v>
      </c>
      <c r="N33" s="290"/>
      <c r="O33" s="14"/>
      <c r="P33" s="473">
        <f>L33*L26*(L30*(L27+L28))</f>
        <v>0</v>
      </c>
      <c r="Q33" s="494"/>
    </row>
    <row r="34" spans="1:18">
      <c r="A34" s="318"/>
      <c r="B34" s="96"/>
      <c r="C34" s="12"/>
      <c r="D34" s="12"/>
      <c r="E34" s="12"/>
      <c r="F34" s="12"/>
      <c r="G34" s="119"/>
      <c r="H34" s="494"/>
      <c r="J34" s="614"/>
      <c r="K34" s="296"/>
      <c r="L34" s="301"/>
      <c r="M34" s="301"/>
      <c r="N34" s="301"/>
      <c r="O34" s="301"/>
      <c r="P34" s="610"/>
      <c r="Q34" s="494"/>
    </row>
    <row r="35" spans="1:18" ht="13.5" customHeight="1" thickBot="1">
      <c r="A35" s="318"/>
      <c r="B35" s="318"/>
      <c r="C35" s="296"/>
      <c r="D35" s="44" t="s">
        <v>20</v>
      </c>
      <c r="E35" s="29"/>
      <c r="F35" s="29"/>
      <c r="G35" s="490"/>
      <c r="H35" s="474">
        <f>SUM(G32:G33)</f>
        <v>0</v>
      </c>
      <c r="J35" s="614"/>
      <c r="K35" s="614"/>
      <c r="L35" s="296"/>
      <c r="M35" s="589" t="s">
        <v>20</v>
      </c>
      <c r="N35" s="29"/>
      <c r="O35" s="29"/>
      <c r="P35" s="490"/>
      <c r="Q35" s="474">
        <f>SUM(P32:P33)</f>
        <v>0</v>
      </c>
    </row>
    <row r="36" spans="1:18">
      <c r="A36" s="318"/>
      <c r="B36" s="96"/>
      <c r="C36" s="12"/>
      <c r="D36" s="82"/>
      <c r="E36" s="29"/>
      <c r="F36" s="82"/>
      <c r="G36" s="490"/>
      <c r="H36" s="478"/>
      <c r="J36" s="614"/>
      <c r="K36" s="296"/>
      <c r="L36" s="301"/>
      <c r="M36" s="581"/>
      <c r="N36" s="29"/>
      <c r="O36" s="581"/>
      <c r="P36" s="490"/>
      <c r="Q36" s="478"/>
    </row>
    <row r="37" spans="1:18" ht="12.75" customHeight="1">
      <c r="A37" s="1204" t="s">
        <v>802</v>
      </c>
      <c r="B37" s="308" t="s">
        <v>584</v>
      </c>
      <c r="C37" s="377" t="s">
        <v>808</v>
      </c>
      <c r="D37" s="82"/>
      <c r="E37" s="82"/>
      <c r="F37" s="82"/>
      <c r="G37" s="476"/>
      <c r="H37" s="478"/>
      <c r="J37" s="1204" t="s">
        <v>802</v>
      </c>
      <c r="K37" s="592" t="s">
        <v>584</v>
      </c>
      <c r="L37" s="377" t="s">
        <v>808</v>
      </c>
      <c r="M37" s="581"/>
      <c r="N37" s="581"/>
      <c r="O37" s="581"/>
      <c r="P37" s="476"/>
      <c r="Q37" s="478"/>
    </row>
    <row r="38" spans="1:18" s="210" customFormat="1" ht="12.75" customHeight="1">
      <c r="A38" s="1204"/>
      <c r="B38" s="114"/>
      <c r="C38" s="260">
        <f>Avg._Number_of_Equipment_Types</f>
        <v>0</v>
      </c>
      <c r="D38" s="311" t="str">
        <f xml:space="preserve"> Avg._Number_of_Equipment_Types_N</f>
        <v>Number of Unique Product Types (Types / buildng)</v>
      </c>
      <c r="E38" s="56"/>
      <c r="F38" s="56"/>
      <c r="G38" s="488"/>
      <c r="H38" s="494"/>
      <c r="J38" s="1204"/>
      <c r="K38" s="114"/>
      <c r="L38" s="599">
        <f>'Expected Assumptions'!E11</f>
        <v>0</v>
      </c>
      <c r="M38" s="603" t="str">
        <f xml:space="preserve"> Avg._Number_of_Equipment_Types_N</f>
        <v>Number of Unique Product Types (Types / buildng)</v>
      </c>
      <c r="N38" s="590"/>
      <c r="O38" s="590"/>
      <c r="P38" s="488"/>
      <c r="Q38" s="494"/>
    </row>
    <row r="39" spans="1:18" s="210" customFormat="1" ht="12.75" customHeight="1">
      <c r="A39" s="263"/>
      <c r="B39" s="114"/>
      <c r="C39" s="432">
        <f>'Current Assumptions'!B159</f>
        <v>0</v>
      </c>
      <c r="D39" s="411" t="s">
        <v>858</v>
      </c>
      <c r="E39" s="411"/>
      <c r="F39" s="411"/>
      <c r="G39" s="529"/>
      <c r="H39" s="530"/>
      <c r="I39" s="411"/>
      <c r="J39" s="263"/>
      <c r="K39" s="114"/>
      <c r="L39" s="767">
        <f xml:space="preserve"> 'Expected Assumptions'!E159</f>
        <v>0</v>
      </c>
      <c r="M39" s="603" t="s">
        <v>858</v>
      </c>
      <c r="N39" s="603"/>
      <c r="O39" s="603"/>
      <c r="P39" s="529"/>
      <c r="Q39" s="530"/>
    </row>
    <row r="40" spans="1:18" s="82" customFormat="1" ht="15">
      <c r="A40" s="263"/>
      <c r="B40" s="111"/>
      <c r="E40" s="13"/>
      <c r="F40" s="14"/>
      <c r="G40" s="119"/>
      <c r="H40" s="494"/>
      <c r="J40" s="263"/>
      <c r="K40" s="111"/>
      <c r="L40" s="581"/>
      <c r="M40" s="581"/>
      <c r="N40" s="290"/>
      <c r="O40" s="14"/>
      <c r="P40" s="610"/>
      <c r="Q40" s="494"/>
    </row>
    <row r="41" spans="1:18" s="82" customFormat="1" ht="15">
      <c r="A41" s="263"/>
      <c r="B41" s="111"/>
      <c r="C41" s="539">
        <f>Licensed_Professional_Rate</f>
        <v>0</v>
      </c>
      <c r="D41" s="337" t="str">
        <f>Specifier_N</f>
        <v>Specifier</v>
      </c>
      <c r="E41" s="56"/>
      <c r="F41" s="56"/>
      <c r="G41" s="473">
        <f>C41*C38*C39</f>
        <v>0</v>
      </c>
      <c r="H41" s="494"/>
      <c r="J41" s="263"/>
      <c r="K41" s="111"/>
      <c r="L41" s="539">
        <f>'Expected Assumptions'!E55</f>
        <v>0</v>
      </c>
      <c r="M41" s="337" t="str">
        <f>Specifier_N</f>
        <v>Specifier</v>
      </c>
      <c r="N41" s="590"/>
      <c r="O41" s="590"/>
      <c r="P41" s="473">
        <f>L41*L38*L39</f>
        <v>0</v>
      </c>
      <c r="Q41" s="494"/>
    </row>
    <row r="42" spans="1:18" s="82" customFormat="1">
      <c r="A42" s="263"/>
      <c r="B42" s="111"/>
      <c r="C42" s="12"/>
      <c r="D42" s="12"/>
      <c r="E42" s="12"/>
      <c r="F42" s="12"/>
      <c r="G42" s="119"/>
      <c r="H42" s="494"/>
      <c r="J42" s="263"/>
      <c r="K42" s="111"/>
      <c r="L42" s="301"/>
      <c r="M42" s="301"/>
      <c r="N42" s="301"/>
      <c r="O42" s="301"/>
      <c r="P42" s="610"/>
      <c r="Q42" s="494"/>
    </row>
    <row r="43" spans="1:18" s="166" customFormat="1" ht="13.5" customHeight="1" thickBot="1">
      <c r="A43" s="263"/>
      <c r="B43" s="177"/>
      <c r="C43" s="163"/>
      <c r="D43" s="172" t="s">
        <v>20</v>
      </c>
      <c r="E43" s="167"/>
      <c r="G43" s="534"/>
      <c r="H43" s="535">
        <f>G41</f>
        <v>0</v>
      </c>
      <c r="J43" s="263"/>
      <c r="K43" s="177"/>
      <c r="L43" s="163"/>
      <c r="M43" s="172" t="s">
        <v>20</v>
      </c>
      <c r="N43" s="167"/>
      <c r="P43" s="534"/>
      <c r="Q43" s="535">
        <f>P41</f>
        <v>0</v>
      </c>
    </row>
    <row r="44" spans="1:18" s="82" customFormat="1">
      <c r="A44" s="263"/>
      <c r="B44" s="96"/>
      <c r="G44" s="476"/>
      <c r="H44" s="478"/>
      <c r="J44" s="263"/>
      <c r="K44" s="296"/>
      <c r="L44" s="581"/>
      <c r="M44" s="581"/>
      <c r="N44" s="581"/>
      <c r="O44" s="581"/>
      <c r="P44" s="476"/>
      <c r="Q44" s="478"/>
    </row>
    <row r="45" spans="1:18" s="82" customFormat="1">
      <c r="A45" s="263"/>
      <c r="B45" s="218" t="s">
        <v>165</v>
      </c>
      <c r="C45" s="220" t="s">
        <v>166</v>
      </c>
      <c r="D45" s="79"/>
      <c r="E45" s="79"/>
      <c r="F45" s="79"/>
      <c r="G45" s="476"/>
      <c r="H45" s="478"/>
      <c r="J45" s="263"/>
      <c r="K45" s="600" t="s">
        <v>165</v>
      </c>
      <c r="L45" s="606" t="s">
        <v>166</v>
      </c>
      <c r="M45" s="602"/>
      <c r="N45" s="602"/>
      <c r="O45" s="602"/>
      <c r="P45" s="476"/>
      <c r="Q45" s="478"/>
    </row>
    <row r="46" spans="1:18">
      <c r="A46" s="263"/>
      <c r="B46" s="70"/>
      <c r="C46" s="44"/>
      <c r="D46" s="82"/>
      <c r="E46" s="82"/>
      <c r="F46" s="82"/>
      <c r="G46" s="476"/>
      <c r="H46" s="478"/>
      <c r="J46" s="263"/>
      <c r="K46" s="592"/>
      <c r="L46" s="589"/>
      <c r="M46" s="581"/>
      <c r="N46" s="581"/>
      <c r="O46" s="581"/>
      <c r="P46" s="476"/>
      <c r="Q46" s="478"/>
    </row>
    <row r="47" spans="1:18">
      <c r="A47" s="263"/>
      <c r="B47" s="218" t="s">
        <v>167</v>
      </c>
      <c r="C47" s="220" t="s">
        <v>168</v>
      </c>
      <c r="D47" s="79"/>
      <c r="E47" s="79"/>
      <c r="F47" s="82"/>
      <c r="G47" s="476"/>
      <c r="H47" s="478"/>
      <c r="J47" s="263"/>
      <c r="K47" s="600" t="s">
        <v>167</v>
      </c>
      <c r="L47" s="606" t="s">
        <v>168</v>
      </c>
      <c r="M47" s="602"/>
      <c r="N47" s="602"/>
      <c r="O47" s="581"/>
      <c r="P47" s="476"/>
      <c r="Q47" s="478"/>
    </row>
    <row r="48" spans="1:18" ht="15" customHeight="1">
      <c r="A48" s="263"/>
      <c r="B48" s="96"/>
      <c r="C48" s="82"/>
      <c r="D48" s="82"/>
      <c r="E48" s="82"/>
      <c r="F48" s="82"/>
      <c r="G48" s="476"/>
      <c r="H48" s="478"/>
      <c r="J48" s="263"/>
      <c r="K48" s="296"/>
      <c r="L48" s="581"/>
      <c r="M48" s="581"/>
      <c r="N48" s="581"/>
      <c r="O48" s="581"/>
      <c r="P48" s="476"/>
      <c r="Q48" s="478"/>
      <c r="R48" s="350"/>
    </row>
    <row r="49" spans="1:20" ht="12.75" customHeight="1">
      <c r="A49" s="1204" t="s">
        <v>806</v>
      </c>
      <c r="B49" s="223" t="s">
        <v>169</v>
      </c>
      <c r="C49" s="609" t="s">
        <v>1301</v>
      </c>
      <c r="D49" s="79"/>
      <c r="E49" s="79"/>
      <c r="F49" s="79"/>
      <c r="G49" s="476"/>
      <c r="H49" s="478"/>
      <c r="J49" s="1204" t="s">
        <v>806</v>
      </c>
      <c r="K49" s="223" t="s">
        <v>169</v>
      </c>
      <c r="L49" s="609" t="s">
        <v>1302</v>
      </c>
      <c r="M49" s="602"/>
      <c r="N49" s="602"/>
      <c r="O49" s="602"/>
      <c r="P49" s="476"/>
      <c r="Q49" s="478"/>
      <c r="R49" s="350"/>
    </row>
    <row r="50" spans="1:20" s="318" customFormat="1">
      <c r="A50" s="1204"/>
      <c r="B50" s="356"/>
      <c r="C50" s="1061">
        <f>'Current Assumptions'!B160</f>
        <v>0</v>
      </c>
      <c r="D50" s="352" t="s">
        <v>733</v>
      </c>
      <c r="G50" s="505"/>
      <c r="H50" s="517"/>
      <c r="J50" s="1204"/>
      <c r="K50" s="356"/>
      <c r="L50" s="642">
        <f>'Expected Assumptions'!E160</f>
        <v>0</v>
      </c>
      <c r="M50" s="603" t="s">
        <v>733</v>
      </c>
      <c r="N50" s="614"/>
      <c r="O50" s="614"/>
      <c r="P50" s="505"/>
      <c r="Q50" s="517"/>
      <c r="R50" s="241"/>
    </row>
    <row r="51" spans="1:20" s="318" customFormat="1">
      <c r="B51" s="133"/>
      <c r="C51" s="224"/>
      <c r="G51" s="505"/>
      <c r="H51" s="517"/>
      <c r="J51" s="614"/>
      <c r="K51" s="611"/>
      <c r="L51" s="609"/>
      <c r="M51" s="614"/>
      <c r="N51" s="614"/>
      <c r="O51" s="614"/>
      <c r="P51" s="505"/>
      <c r="Q51" s="517"/>
      <c r="R51" s="241"/>
    </row>
    <row r="52" spans="1:20" s="318" customFormat="1" ht="15">
      <c r="B52" s="133"/>
      <c r="C52" s="539">
        <f>Licensed_Professional_Rate</f>
        <v>0</v>
      </c>
      <c r="D52" s="337" t="str">
        <f>Licensed_Professional_Rate_N</f>
        <v>Licensed Professional Architect Rate ($ / hour)</v>
      </c>
      <c r="E52" s="294"/>
      <c r="F52" s="294"/>
      <c r="G52" s="473">
        <f>C52*C50</f>
        <v>0</v>
      </c>
      <c r="H52" s="517"/>
      <c r="J52" s="614"/>
      <c r="K52" s="611"/>
      <c r="L52" s="539">
        <f>'Expected Assumptions'!E54</f>
        <v>0</v>
      </c>
      <c r="M52" s="337" t="str">
        <f>Licensed_Professional_Rate_N</f>
        <v>Licensed Professional Architect Rate ($ / hour)</v>
      </c>
      <c r="N52" s="590"/>
      <c r="O52" s="590"/>
      <c r="P52" s="473">
        <f>L52*L50</f>
        <v>0</v>
      </c>
      <c r="Q52" s="517"/>
      <c r="R52" s="241"/>
    </row>
    <row r="53" spans="1:20" s="318" customFormat="1">
      <c r="B53" s="133"/>
      <c r="C53" s="224"/>
      <c r="G53" s="505"/>
      <c r="H53" s="517"/>
      <c r="J53" s="614"/>
      <c r="K53" s="611"/>
      <c r="L53" s="609"/>
      <c r="M53" s="614"/>
      <c r="N53" s="614"/>
      <c r="O53" s="614"/>
      <c r="P53" s="505"/>
      <c r="Q53" s="517"/>
      <c r="R53" s="241"/>
    </row>
    <row r="54" spans="1:20" s="318" customFormat="1" ht="13.5" thickBot="1">
      <c r="B54" s="133"/>
      <c r="C54" s="224"/>
      <c r="D54" s="306" t="s">
        <v>20</v>
      </c>
      <c r="E54" s="29"/>
      <c r="F54" s="351"/>
      <c r="G54" s="490"/>
      <c r="H54" s="474">
        <f>G52</f>
        <v>0</v>
      </c>
      <c r="J54" s="614"/>
      <c r="K54" s="611"/>
      <c r="L54" s="609"/>
      <c r="M54" s="589" t="s">
        <v>20</v>
      </c>
      <c r="N54" s="29"/>
      <c r="O54" s="581"/>
      <c r="P54" s="490"/>
      <c r="Q54" s="474">
        <f>P52</f>
        <v>0</v>
      </c>
      <c r="R54" s="241"/>
    </row>
    <row r="55" spans="1:20" ht="15" customHeight="1">
      <c r="A55" s="263"/>
      <c r="B55" s="70"/>
      <c r="C55" s="44"/>
      <c r="D55" s="82"/>
      <c r="E55" s="82"/>
      <c r="F55" s="82"/>
      <c r="G55" s="476"/>
      <c r="H55" s="478"/>
      <c r="J55" s="263"/>
      <c r="K55" s="592"/>
      <c r="L55" s="589"/>
      <c r="M55" s="581"/>
      <c r="N55" s="581"/>
      <c r="O55" s="581"/>
      <c r="P55" s="476"/>
      <c r="Q55" s="478"/>
    </row>
    <row r="56" spans="1:20" s="614" customFormat="1" ht="12.75" customHeight="1">
      <c r="A56" s="1204" t="s">
        <v>800</v>
      </c>
      <c r="B56" s="250" t="s">
        <v>170</v>
      </c>
      <c r="C56" s="381" t="s">
        <v>574</v>
      </c>
      <c r="G56" s="505"/>
      <c r="H56" s="668"/>
      <c r="J56" s="1204" t="s">
        <v>800</v>
      </c>
      <c r="K56" s="250" t="s">
        <v>170</v>
      </c>
      <c r="L56" s="381" t="s">
        <v>574</v>
      </c>
      <c r="P56" s="505"/>
      <c r="Q56" s="668"/>
    </row>
    <row r="57" spans="1:20" s="725" customFormat="1">
      <c r="A57" s="1204"/>
      <c r="B57" s="659"/>
      <c r="C57" s="640">
        <f>'Current Assumptions'!B161</f>
        <v>0</v>
      </c>
      <c r="D57" s="656" t="s">
        <v>1210</v>
      </c>
      <c r="E57" s="714"/>
      <c r="G57" s="731"/>
      <c r="H57" s="478"/>
      <c r="J57" s="1204"/>
      <c r="L57" s="640">
        <f>'Expected Assumptions'!E161</f>
        <v>0</v>
      </c>
      <c r="M57" s="656" t="s">
        <v>1210</v>
      </c>
      <c r="O57" s="714"/>
      <c r="Q57" s="731"/>
      <c r="R57" s="478"/>
      <c r="S57" s="655"/>
      <c r="T57" s="655"/>
    </row>
    <row r="58" spans="1:20" s="725" customFormat="1">
      <c r="A58" s="934"/>
      <c r="B58" s="659"/>
      <c r="E58" s="714"/>
      <c r="G58" s="731"/>
      <c r="H58" s="478"/>
      <c r="J58" s="999"/>
      <c r="O58" s="714"/>
      <c r="Q58" s="731"/>
      <c r="R58" s="478"/>
      <c r="S58" s="655"/>
      <c r="T58" s="655"/>
    </row>
    <row r="59" spans="1:20" s="725" customFormat="1">
      <c r="A59" s="934"/>
      <c r="B59" s="659"/>
      <c r="C59" s="513">
        <f>Licensed_Professional_Rate</f>
        <v>0</v>
      </c>
      <c r="D59" s="428" t="str">
        <f>Licensed_Professional_Rate_N</f>
        <v>Licensed Professional Architect Rate ($ / hour)</v>
      </c>
      <c r="E59" s="714"/>
      <c r="G59" s="521">
        <f>C57*C59</f>
        <v>0</v>
      </c>
      <c r="H59" s="478"/>
      <c r="J59" s="999"/>
      <c r="L59" s="513">
        <f>'Expected Assumptions'!E54</f>
        <v>0</v>
      </c>
      <c r="M59" s="428" t="str">
        <f>Licensed_Professional_Rate_N</f>
        <v>Licensed Professional Architect Rate ($ / hour)</v>
      </c>
      <c r="O59" s="714"/>
      <c r="Q59" s="521">
        <f>L57*L59</f>
        <v>0</v>
      </c>
      <c r="R59" s="478"/>
      <c r="S59" s="655"/>
      <c r="T59" s="655"/>
    </row>
    <row r="60" spans="1:20" s="725" customFormat="1">
      <c r="B60" s="659"/>
      <c r="C60" s="395"/>
      <c r="D60" s="708"/>
      <c r="E60" s="587"/>
      <c r="F60" s="677"/>
      <c r="G60" s="497"/>
      <c r="H60" s="500"/>
      <c r="I60" s="677"/>
      <c r="K60" s="677"/>
      <c r="L60" s="394"/>
      <c r="M60" s="395"/>
      <c r="N60" s="708"/>
      <c r="O60" s="587"/>
      <c r="P60" s="677"/>
      <c r="Q60" s="497"/>
      <c r="R60" s="500"/>
      <c r="S60" s="655"/>
      <c r="T60" s="655"/>
    </row>
    <row r="61" spans="1:20" s="725" customFormat="1">
      <c r="B61" s="659"/>
      <c r="D61" s="715" t="s">
        <v>20</v>
      </c>
      <c r="E61" s="714"/>
      <c r="G61" s="731"/>
      <c r="H61" s="522">
        <f>G59</f>
        <v>0</v>
      </c>
      <c r="L61" s="100"/>
      <c r="N61" s="715" t="s">
        <v>20</v>
      </c>
      <c r="O61" s="714"/>
      <c r="Q61" s="731"/>
      <c r="R61" s="522">
        <f>Q59</f>
        <v>0</v>
      </c>
      <c r="S61" s="655"/>
      <c r="T61" s="655"/>
    </row>
    <row r="62" spans="1:20" s="614" customFormat="1">
      <c r="A62" s="611"/>
      <c r="B62" s="223"/>
      <c r="C62" s="609"/>
      <c r="G62" s="505"/>
      <c r="H62" s="668"/>
      <c r="J62" s="611"/>
      <c r="K62" s="223"/>
      <c r="L62" s="609"/>
      <c r="P62" s="505"/>
      <c r="Q62" s="668"/>
    </row>
    <row r="63" spans="1:20" ht="12.75" customHeight="1">
      <c r="A63" s="1204" t="s">
        <v>796</v>
      </c>
      <c r="B63" s="70" t="s">
        <v>171</v>
      </c>
      <c r="C63" s="383" t="s">
        <v>734</v>
      </c>
      <c r="D63" s="82"/>
      <c r="E63" s="82"/>
      <c r="F63" s="82"/>
      <c r="G63" s="476"/>
      <c r="H63" s="478"/>
      <c r="J63" s="1204" t="s">
        <v>796</v>
      </c>
      <c r="K63" s="592" t="s">
        <v>171</v>
      </c>
      <c r="L63" s="609" t="s">
        <v>734</v>
      </c>
      <c r="M63" s="581"/>
      <c r="N63" s="581"/>
      <c r="O63" s="581"/>
      <c r="P63" s="476"/>
      <c r="Q63" s="478"/>
    </row>
    <row r="64" spans="1:20" s="210" customFormat="1">
      <c r="A64" s="1204"/>
      <c r="B64" s="70"/>
      <c r="C64" s="81">
        <f>Avg._Number_of_Design_Final_Drawings</f>
        <v>0</v>
      </c>
      <c r="D64" s="244" t="str">
        <f>Avg._Number_of_Design_Final_Drawings_N</f>
        <v>Avg. Number of Sheets in Design Final Drawings</v>
      </c>
      <c r="G64" s="476"/>
      <c r="H64" s="478"/>
      <c r="J64" s="1204"/>
      <c r="K64" s="592"/>
      <c r="L64" s="81">
        <f>'Expected Assumptions'!E33</f>
        <v>0</v>
      </c>
      <c r="M64" s="412" t="str">
        <f>Avg._Number_of_Design_Final_Drawings_N</f>
        <v>Avg. Number of Sheets in Design Final Drawings</v>
      </c>
      <c r="N64" s="581"/>
      <c r="O64" s="581"/>
      <c r="P64" s="476"/>
      <c r="Q64" s="478"/>
    </row>
    <row r="65" spans="1:17" s="210" customFormat="1">
      <c r="A65" s="351"/>
      <c r="B65" s="70"/>
      <c r="C65" s="445">
        <f>Avg._Number_of_Pages_in_a_Design_Final_Narrative</f>
        <v>0</v>
      </c>
      <c r="D65" s="244" t="str">
        <f>Avg._Number_of_Pages_in_a_Design_Final_Narrative_N</f>
        <v>Avg. Number of Letter Sized 'Pages in Design Final Narrative</v>
      </c>
      <c r="G65" s="476"/>
      <c r="H65" s="478"/>
      <c r="J65" s="725"/>
      <c r="K65" s="592"/>
      <c r="L65" s="81">
        <f>'Expected Assumptions'!E34</f>
        <v>0</v>
      </c>
      <c r="M65" s="412" t="str">
        <f>Avg._Number_of_Pages_in_a_Design_Final_Narrative_N</f>
        <v>Avg. Number of Letter Sized 'Pages in Design Final Narrative</v>
      </c>
      <c r="N65" s="581"/>
      <c r="O65" s="581"/>
      <c r="P65" s="476"/>
      <c r="Q65" s="478"/>
    </row>
    <row r="66" spans="1:17" s="210" customFormat="1">
      <c r="A66" s="351"/>
      <c r="B66" s="70"/>
      <c r="C66" s="445">
        <f>Avg._Number_of_Pages_in_a_Design_Final_Specification</f>
        <v>0</v>
      </c>
      <c r="D66" s="244" t="str">
        <f>Avg._Number_of_Pages_in_a_Design_Final_Specification_N</f>
        <v>Avg. Number of Letter Sized Pages in Design Final Specification</v>
      </c>
      <c r="G66" s="476"/>
      <c r="H66" s="478"/>
      <c r="J66" s="725"/>
      <c r="K66" s="592"/>
      <c r="L66" s="81">
        <f>'Expected Assumptions'!E35</f>
        <v>0</v>
      </c>
      <c r="M66" s="412" t="str">
        <f>Avg._Number_of_Pages_in_a_Design_Final_Specification_N</f>
        <v>Avg. Number of Letter Sized Pages in Design Final Specification</v>
      </c>
      <c r="N66" s="581"/>
      <c r="O66" s="581"/>
      <c r="P66" s="476"/>
      <c r="Q66" s="478"/>
    </row>
    <row r="67" spans="1:17" s="238" customFormat="1">
      <c r="A67" s="350"/>
      <c r="B67" s="246"/>
      <c r="C67" s="271">
        <f>Avg._Submittal_Sets_Reqd._Design</f>
        <v>0</v>
      </c>
      <c r="D67" s="244" t="str">
        <f>Avg._Submittal_Sets_Reqd._Design_N</f>
        <v>Number of Design Submittal Sets Reqd. (sets / submittal)</v>
      </c>
      <c r="E67" s="42"/>
      <c r="G67" s="41"/>
      <c r="H67" s="500"/>
      <c r="J67" s="677"/>
      <c r="K67" s="320"/>
      <c r="L67" s="533">
        <f>'Expected Assumptions'!E24</f>
        <v>0</v>
      </c>
      <c r="M67" s="412" t="str">
        <f>Avg._Submittal_Sets_Reqd._Design_N</f>
        <v>Number of Design Submittal Sets Reqd. (sets / submittal)</v>
      </c>
      <c r="N67" s="587"/>
      <c r="O67" s="586"/>
      <c r="P67" s="41"/>
      <c r="Q67" s="500"/>
    </row>
    <row r="68" spans="1:17" s="210" customFormat="1">
      <c r="A68" s="351"/>
      <c r="B68" s="70"/>
      <c r="C68" s="510">
        <f>Avg._Per_Page_Copy_Cost</f>
        <v>0</v>
      </c>
      <c r="D68" s="12" t="str">
        <f>Avg._Per_Page_Copy_Cost_N</f>
        <v>Avg. Per Page Copy Cost ($ / page)</v>
      </c>
      <c r="G68" s="476"/>
      <c r="H68" s="478"/>
      <c r="J68" s="725"/>
      <c r="K68" s="592"/>
      <c r="L68" s="510">
        <f>'Expected Assumptions'!E64</f>
        <v>0</v>
      </c>
      <c r="M68" s="301" t="str">
        <f>Avg._Per_Page_Copy_Cost_N</f>
        <v>Avg. Per Page Copy Cost ($ / page)</v>
      </c>
      <c r="N68" s="581"/>
      <c r="O68" s="581"/>
      <c r="P68" s="476"/>
      <c r="Q68" s="478"/>
    </row>
    <row r="69" spans="1:17" s="210" customFormat="1">
      <c r="A69" s="351"/>
      <c r="B69" s="70"/>
      <c r="C69" s="510">
        <f>Avg._Per_Sheet_Copy_Cost</f>
        <v>0</v>
      </c>
      <c r="D69" s="12" t="str">
        <f>Avg._Per_Sheet_Copy_Cost_N</f>
        <v>Avg. Per Sheet Copy Cost ($ / sheet)</v>
      </c>
      <c r="G69" s="476"/>
      <c r="H69" s="478"/>
      <c r="J69" s="725"/>
      <c r="K69" s="592"/>
      <c r="L69" s="510">
        <f>'Expected Assumptions'!E65</f>
        <v>0</v>
      </c>
      <c r="M69" s="301" t="str">
        <f>Avg._Per_Sheet_Copy_Cost_N</f>
        <v>Avg. Per Sheet Copy Cost ($ / sheet)</v>
      </c>
      <c r="N69" s="581"/>
      <c r="O69" s="581"/>
      <c r="P69" s="476"/>
      <c r="Q69" s="478"/>
    </row>
    <row r="70" spans="1:17" s="210" customFormat="1">
      <c r="A70" s="351"/>
      <c r="B70" s="342"/>
      <c r="C70" s="578">
        <f>'Current Assumptions'!B165</f>
        <v>0</v>
      </c>
      <c r="D70" s="412" t="s">
        <v>672</v>
      </c>
      <c r="G70" s="476"/>
      <c r="H70" s="478"/>
      <c r="J70" s="725"/>
      <c r="K70" s="342"/>
      <c r="L70" s="578">
        <f xml:space="preserve"> 'Expected Assumptions'!E165</f>
        <v>0</v>
      </c>
      <c r="M70" s="412" t="s">
        <v>672</v>
      </c>
      <c r="N70" s="581"/>
      <c r="O70" s="581"/>
      <c r="P70" s="476"/>
      <c r="Q70" s="478"/>
    </row>
    <row r="71" spans="1:17" s="82" customFormat="1">
      <c r="A71" s="351"/>
      <c r="B71" s="70"/>
      <c r="C71" s="80"/>
      <c r="D71" s="80"/>
      <c r="E71" s="66"/>
      <c r="F71" s="12"/>
      <c r="G71" s="119"/>
      <c r="H71" s="494"/>
      <c r="J71" s="725"/>
      <c r="K71" s="592"/>
      <c r="L71" s="603"/>
      <c r="M71" s="603"/>
      <c r="N71" s="307"/>
      <c r="O71" s="301"/>
      <c r="P71" s="610"/>
      <c r="Q71" s="494"/>
    </row>
    <row r="72" spans="1:17" s="82" customFormat="1">
      <c r="A72" s="351"/>
      <c r="B72" s="96"/>
      <c r="C72" s="513">
        <f>Drafter_Rate</f>
        <v>0</v>
      </c>
      <c r="D72" s="74" t="str">
        <f>Drafter_Rate_N</f>
        <v>Architect Drafter Rate ($ / hour)</v>
      </c>
      <c r="E72" s="66"/>
      <c r="F72" s="65"/>
      <c r="G72" s="477">
        <f>C72*C70*C67</f>
        <v>0</v>
      </c>
      <c r="H72" s="494"/>
      <c r="J72" s="725"/>
      <c r="K72" s="296"/>
      <c r="L72" s="513">
        <f>'Expected Assumptions'!E56</f>
        <v>0</v>
      </c>
      <c r="M72" s="596" t="str">
        <f>Drafter_Rate_N</f>
        <v>Architect Drafter Rate ($ / hour)</v>
      </c>
      <c r="N72" s="307"/>
      <c r="O72" s="373"/>
      <c r="P72" s="636">
        <f>L72*L70*L67</f>
        <v>0</v>
      </c>
      <c r="Q72" s="494"/>
    </row>
    <row r="73" spans="1:17">
      <c r="B73" s="96"/>
      <c r="C73" s="12"/>
      <c r="D73" s="65"/>
      <c r="E73" s="66"/>
      <c r="F73" s="65"/>
      <c r="G73" s="527"/>
      <c r="H73" s="494"/>
      <c r="K73" s="296"/>
      <c r="L73" s="301"/>
      <c r="M73" s="373"/>
      <c r="N73" s="307"/>
      <c r="O73" s="373"/>
      <c r="P73" s="527"/>
      <c r="Q73" s="494"/>
    </row>
    <row r="74" spans="1:17">
      <c r="B74" s="96"/>
      <c r="C74" s="12"/>
      <c r="D74" s="12" t="s">
        <v>317</v>
      </c>
      <c r="E74" s="66"/>
      <c r="F74" s="65"/>
      <c r="G74" s="495">
        <f>C67*((C64*C69)+(C68*SUM(C65:C66)))</f>
        <v>0</v>
      </c>
      <c r="H74" s="494"/>
      <c r="K74" s="296"/>
      <c r="L74" s="301"/>
      <c r="M74" s="301" t="s">
        <v>317</v>
      </c>
      <c r="N74" s="307"/>
      <c r="O74" s="373"/>
      <c r="P74" s="495">
        <f>L67*((L64*L69)+(L68*SUM(L65:L66)))</f>
        <v>0</v>
      </c>
      <c r="Q74" s="494"/>
    </row>
    <row r="75" spans="1:17" ht="15" customHeight="1">
      <c r="B75" s="96"/>
      <c r="C75" s="12"/>
      <c r="D75" s="65"/>
      <c r="E75" s="66"/>
      <c r="F75" s="65"/>
      <c r="G75" s="527"/>
      <c r="H75" s="494"/>
      <c r="K75" s="296"/>
      <c r="L75" s="301"/>
      <c r="M75" s="373"/>
      <c r="N75" s="307"/>
      <c r="O75" s="373"/>
      <c r="P75" s="527"/>
      <c r="Q75" s="494"/>
    </row>
    <row r="76" spans="1:17" ht="13.5" thickBot="1">
      <c r="B76" s="96"/>
      <c r="C76" s="12"/>
      <c r="D76" s="44" t="s">
        <v>20</v>
      </c>
      <c r="E76" s="29"/>
      <c r="F76" s="82"/>
      <c r="G76" s="490"/>
      <c r="H76" s="474">
        <f>SUM(G72,G74)</f>
        <v>0</v>
      </c>
      <c r="K76" s="296"/>
      <c r="L76" s="301"/>
      <c r="M76" s="589" t="s">
        <v>20</v>
      </c>
      <c r="N76" s="29"/>
      <c r="O76" s="581"/>
      <c r="P76" s="490"/>
      <c r="Q76" s="474">
        <f>SUM(P72,P74)</f>
        <v>0</v>
      </c>
    </row>
    <row r="77" spans="1:17" ht="15" customHeight="1">
      <c r="B77" s="96"/>
      <c r="C77" s="82"/>
      <c r="D77" s="82"/>
      <c r="E77" s="82"/>
      <c r="F77" s="82"/>
      <c r="G77" s="476"/>
      <c r="H77" s="478"/>
      <c r="K77" s="296"/>
      <c r="L77" s="581"/>
      <c r="M77" s="581"/>
      <c r="N77" s="581"/>
      <c r="O77" s="581"/>
      <c r="P77" s="476"/>
      <c r="Q77" s="478"/>
    </row>
    <row r="78" spans="1:17" ht="13.9" customHeight="1">
      <c r="A78" s="1204" t="s">
        <v>797</v>
      </c>
      <c r="B78" s="223" t="s">
        <v>585</v>
      </c>
      <c r="C78" s="383" t="s">
        <v>735</v>
      </c>
      <c r="D78" s="82"/>
      <c r="E78" s="82"/>
      <c r="F78" s="82"/>
      <c r="G78" s="476"/>
      <c r="H78" s="478"/>
      <c r="J78" s="1204" t="s">
        <v>797</v>
      </c>
      <c r="K78" s="223" t="s">
        <v>585</v>
      </c>
      <c r="L78" s="609" t="s">
        <v>735</v>
      </c>
      <c r="M78" s="581"/>
      <c r="N78" s="581"/>
      <c r="O78" s="581"/>
      <c r="P78" s="476"/>
      <c r="Q78" s="478"/>
    </row>
    <row r="79" spans="1:17" s="210" customFormat="1" ht="13.9" customHeight="1">
      <c r="A79" s="1204"/>
      <c r="B79" s="223"/>
      <c r="C79" s="333">
        <f>'Current Assumptions'!B164</f>
        <v>0</v>
      </c>
      <c r="D79" s="412" t="s">
        <v>763</v>
      </c>
      <c r="G79" s="476"/>
      <c r="H79" s="478"/>
      <c r="J79" s="1204"/>
      <c r="K79" s="223"/>
      <c r="L79" s="634">
        <f>'Expected Assumptions'!E164</f>
        <v>0</v>
      </c>
      <c r="M79" s="412" t="s">
        <v>763</v>
      </c>
      <c r="N79" s="581"/>
      <c r="O79" s="581"/>
      <c r="P79" s="476"/>
      <c r="Q79" s="478"/>
    </row>
    <row r="80" spans="1:17" s="210" customFormat="1" ht="13.9" customHeight="1">
      <c r="A80" s="351"/>
      <c r="B80" s="223"/>
      <c r="C80" s="471">
        <f>'Current Assumptions'!B167</f>
        <v>0</v>
      </c>
      <c r="D80" s="412" t="s">
        <v>430</v>
      </c>
      <c r="G80" s="476"/>
      <c r="H80" s="478"/>
      <c r="J80" s="725"/>
      <c r="K80" s="223"/>
      <c r="L80" s="471">
        <f>'Expected Assumptions'!E167</f>
        <v>0</v>
      </c>
      <c r="M80" s="412" t="s">
        <v>430</v>
      </c>
      <c r="N80" s="581"/>
      <c r="O80" s="581"/>
      <c r="P80" s="476"/>
      <c r="Q80" s="478"/>
    </row>
    <row r="81" spans="1:18" s="210" customFormat="1" ht="13.9" customHeight="1">
      <c r="A81" s="351"/>
      <c r="B81" s="223"/>
      <c r="C81" s="570">
        <f>'Current Assumptions'!B168</f>
        <v>0</v>
      </c>
      <c r="D81" s="411" t="s">
        <v>766</v>
      </c>
      <c r="G81" s="476"/>
      <c r="H81" s="478"/>
      <c r="J81" s="725"/>
      <c r="K81" s="223"/>
      <c r="L81" s="570">
        <f>'Expected Assumptions'!E168</f>
        <v>0</v>
      </c>
      <c r="M81" s="603" t="s">
        <v>766</v>
      </c>
      <c r="N81" s="581"/>
      <c r="O81" s="581"/>
      <c r="P81" s="476"/>
      <c r="Q81" s="478"/>
    </row>
    <row r="82" spans="1:18" s="210" customFormat="1" ht="13.9" customHeight="1">
      <c r="A82" s="351"/>
      <c r="B82" s="223"/>
      <c r="C82" s="224"/>
      <c r="G82" s="476"/>
      <c r="H82" s="478"/>
      <c r="J82" s="725"/>
      <c r="K82" s="223"/>
      <c r="L82" s="609"/>
      <c r="M82" s="581"/>
      <c r="N82" s="581"/>
      <c r="O82" s="581"/>
      <c r="P82" s="476"/>
      <c r="Q82" s="478"/>
    </row>
    <row r="83" spans="1:18" s="210" customFormat="1" ht="13.9" customHeight="1">
      <c r="A83" s="351"/>
      <c r="B83" s="223"/>
      <c r="C83" s="513">
        <f>Drafter_Rate</f>
        <v>0</v>
      </c>
      <c r="D83" s="338" t="str">
        <f>Drafter_Rate_N</f>
        <v>Architect Drafter Rate ($ / hour)</v>
      </c>
      <c r="G83" s="536">
        <f>C83*C79*C81</f>
        <v>0</v>
      </c>
      <c r="H83" s="478"/>
      <c r="J83" s="725"/>
      <c r="K83" s="223"/>
      <c r="L83" s="513">
        <f>'Expected Assumptions'!E56</f>
        <v>0</v>
      </c>
      <c r="M83" s="416" t="str">
        <f>Drafter_Rate_N</f>
        <v>Architect Drafter Rate ($ / hour)</v>
      </c>
      <c r="N83" s="581"/>
      <c r="O83" s="581"/>
      <c r="P83" s="536">
        <f>L83*L79*L81</f>
        <v>0</v>
      </c>
      <c r="Q83" s="478"/>
    </row>
    <row r="84" spans="1:18">
      <c r="B84" s="116"/>
      <c r="C84" s="12"/>
      <c r="D84" s="65"/>
      <c r="E84" s="66"/>
      <c r="F84" s="65"/>
      <c r="G84" s="527"/>
      <c r="H84" s="494"/>
      <c r="K84" s="223"/>
      <c r="L84" s="301"/>
      <c r="M84" s="373"/>
      <c r="N84" s="307"/>
      <c r="O84" s="373"/>
      <c r="P84" s="527"/>
      <c r="Q84" s="494"/>
    </row>
    <row r="85" spans="1:18">
      <c r="B85" s="116"/>
      <c r="C85" s="12"/>
      <c r="D85" s="12" t="s">
        <v>318</v>
      </c>
      <c r="E85" s="66"/>
      <c r="F85" s="65"/>
      <c r="G85" s="495">
        <f>C79*C80</f>
        <v>0</v>
      </c>
      <c r="H85" s="494"/>
      <c r="K85" s="223"/>
      <c r="L85" s="301"/>
      <c r="M85" s="301" t="s">
        <v>318</v>
      </c>
      <c r="N85" s="307"/>
      <c r="O85" s="373"/>
      <c r="P85" s="495">
        <f>L79*L80</f>
        <v>0</v>
      </c>
      <c r="Q85" s="494"/>
    </row>
    <row r="86" spans="1:18" ht="15" customHeight="1">
      <c r="B86" s="116"/>
      <c r="C86" s="12"/>
      <c r="D86" s="65"/>
      <c r="E86" s="66"/>
      <c r="F86" s="65"/>
      <c r="G86" s="527"/>
      <c r="H86" s="494"/>
      <c r="K86" s="223"/>
      <c r="L86" s="301"/>
      <c r="M86" s="373"/>
      <c r="N86" s="307"/>
      <c r="O86" s="373"/>
      <c r="P86" s="527"/>
      <c r="Q86" s="494"/>
    </row>
    <row r="87" spans="1:18" ht="13.5" thickBot="1">
      <c r="B87" s="116"/>
      <c r="C87" s="12"/>
      <c r="D87" s="44" t="s">
        <v>20</v>
      </c>
      <c r="E87" s="29"/>
      <c r="F87" s="82"/>
      <c r="G87" s="490"/>
      <c r="H87" s="474">
        <f>SUM(G83:G85)</f>
        <v>0</v>
      </c>
      <c r="K87" s="223"/>
      <c r="L87" s="301"/>
      <c r="M87" s="589" t="s">
        <v>20</v>
      </c>
      <c r="N87" s="29"/>
      <c r="O87" s="581"/>
      <c r="P87" s="490"/>
      <c r="Q87" s="474">
        <f>SUM(P83:P85)</f>
        <v>0</v>
      </c>
    </row>
    <row r="88" spans="1:18" ht="15" customHeight="1">
      <c r="B88" s="116"/>
      <c r="C88" s="117"/>
      <c r="D88" s="82"/>
      <c r="E88" s="82"/>
      <c r="F88" s="82"/>
      <c r="G88" s="476"/>
      <c r="H88" s="478"/>
      <c r="K88" s="223"/>
      <c r="L88" s="609"/>
      <c r="M88" s="581"/>
      <c r="N88" s="581"/>
      <c r="O88" s="581"/>
      <c r="P88" s="476"/>
      <c r="Q88" s="478"/>
    </row>
    <row r="89" spans="1:18" ht="12.75" customHeight="1">
      <c r="A89" s="1204" t="s">
        <v>797</v>
      </c>
      <c r="B89" s="308" t="s">
        <v>586</v>
      </c>
      <c r="C89" s="372" t="s">
        <v>736</v>
      </c>
      <c r="D89" s="82"/>
      <c r="E89" s="82"/>
      <c r="F89" s="82"/>
      <c r="G89" s="476"/>
      <c r="H89" s="478"/>
      <c r="J89" s="1204" t="s">
        <v>797</v>
      </c>
      <c r="K89" s="592" t="s">
        <v>586</v>
      </c>
      <c r="L89" s="589" t="s">
        <v>736</v>
      </c>
      <c r="M89" s="581"/>
      <c r="N89" s="581"/>
      <c r="O89" s="581"/>
      <c r="P89" s="476"/>
      <c r="Q89" s="478"/>
    </row>
    <row r="90" spans="1:18" s="210" customFormat="1">
      <c r="A90" s="1204"/>
      <c r="B90" s="96"/>
      <c r="C90" s="333">
        <f>'Current Assumptions'!B164</f>
        <v>0</v>
      </c>
      <c r="D90" s="412" t="s">
        <v>763</v>
      </c>
      <c r="E90" s="29"/>
      <c r="G90" s="119"/>
      <c r="H90" s="478"/>
      <c r="J90" s="1204"/>
      <c r="K90" s="296"/>
      <c r="L90" s="634">
        <f>'Expected Assumptions'!E164</f>
        <v>0</v>
      </c>
      <c r="M90" s="412" t="s">
        <v>763</v>
      </c>
      <c r="N90" s="29"/>
      <c r="O90" s="581"/>
      <c r="P90" s="610"/>
      <c r="Q90" s="478"/>
    </row>
    <row r="91" spans="1:18" s="238" customFormat="1">
      <c r="A91" s="350"/>
      <c r="C91" s="260">
        <f>Avg._Time_to_Log_Transmittals</f>
        <v>0</v>
      </c>
      <c r="D91" s="316" t="str">
        <f>Avg._Time_to_Log_Transmittals_N</f>
        <v>Time to Log (hours / transmittal)</v>
      </c>
      <c r="E91" s="29"/>
      <c r="F91" s="236"/>
      <c r="G91" s="490"/>
      <c r="H91" s="494"/>
      <c r="J91" s="677"/>
      <c r="K91" s="586"/>
      <c r="L91" s="621">
        <f>'Expected Assumptions'!E13</f>
        <v>0</v>
      </c>
      <c r="M91" s="412" t="str">
        <f>Avg._Time_to_Log_Transmittals_N</f>
        <v>Time to Log (hours / transmittal)</v>
      </c>
      <c r="N91" s="29"/>
      <c r="O91" s="301"/>
      <c r="P91" s="490"/>
      <c r="Q91" s="494"/>
    </row>
    <row r="92" spans="1:18" s="210" customFormat="1">
      <c r="A92" s="351"/>
      <c r="C92" s="341"/>
      <c r="D92" s="343"/>
      <c r="E92" s="29"/>
      <c r="F92" s="236"/>
      <c r="G92" s="490"/>
      <c r="H92" s="494"/>
      <c r="J92" s="725"/>
      <c r="K92" s="581"/>
      <c r="L92" s="341"/>
      <c r="M92" s="343"/>
      <c r="N92" s="29"/>
      <c r="O92" s="301"/>
      <c r="P92" s="490"/>
      <c r="Q92" s="494"/>
      <c r="R92" s="236"/>
    </row>
    <row r="93" spans="1:18" s="210" customFormat="1" ht="15" customHeight="1">
      <c r="A93" s="351"/>
      <c r="C93" s="513">
        <f>Drafter_Rate</f>
        <v>0</v>
      </c>
      <c r="D93" s="338" t="str">
        <f>Drafter_Rate_N</f>
        <v>Architect Drafter Rate ($ / hour)</v>
      </c>
      <c r="E93" s="66"/>
      <c r="F93" s="65"/>
      <c r="G93" s="495">
        <f>C93*C90*C91</f>
        <v>0</v>
      </c>
      <c r="H93" s="494"/>
      <c r="J93" s="725"/>
      <c r="K93" s="581"/>
      <c r="L93" s="513">
        <f>'Expected Assumptions'!E56</f>
        <v>0</v>
      </c>
      <c r="M93" s="416" t="str">
        <f>Drafter_Rate_N</f>
        <v>Architect Drafter Rate ($ / hour)</v>
      </c>
      <c r="N93" s="307"/>
      <c r="O93" s="373"/>
      <c r="P93" s="495">
        <f>L93*L90*L91</f>
        <v>0</v>
      </c>
      <c r="Q93" s="494"/>
      <c r="R93" s="236"/>
    </row>
    <row r="94" spans="1:18" ht="15" customHeight="1">
      <c r="B94" s="96"/>
      <c r="C94" s="12"/>
      <c r="D94" s="12"/>
      <c r="E94" s="13"/>
      <c r="F94" s="12"/>
      <c r="G94" s="119"/>
      <c r="H94" s="494"/>
      <c r="K94" s="296"/>
      <c r="L94" s="301"/>
      <c r="M94" s="301"/>
      <c r="N94" s="290"/>
      <c r="O94" s="301"/>
      <c r="P94" s="610"/>
      <c r="Q94" s="494"/>
    </row>
    <row r="95" spans="1:18" ht="13.5" thickBot="1">
      <c r="B95" s="96"/>
      <c r="C95" s="12"/>
      <c r="D95" s="44" t="s">
        <v>20</v>
      </c>
      <c r="E95" s="29"/>
      <c r="F95" s="82"/>
      <c r="G95" s="490"/>
      <c r="H95" s="474">
        <f>G93</f>
        <v>0</v>
      </c>
      <c r="K95" s="296"/>
      <c r="L95" s="301"/>
      <c r="M95" s="589" t="s">
        <v>20</v>
      </c>
      <c r="N95" s="29"/>
      <c r="O95" s="581"/>
      <c r="P95" s="490"/>
      <c r="Q95" s="474">
        <f>P93</f>
        <v>0</v>
      </c>
    </row>
    <row r="96" spans="1:18" ht="15" customHeight="1">
      <c r="B96" s="96"/>
      <c r="C96" s="82"/>
      <c r="D96" s="82"/>
      <c r="E96" s="82"/>
      <c r="F96" s="82"/>
      <c r="G96" s="476"/>
      <c r="H96" s="478"/>
      <c r="K96" s="296"/>
      <c r="L96" s="581"/>
      <c r="M96" s="581"/>
      <c r="N96" s="581"/>
      <c r="O96" s="581"/>
      <c r="P96" s="476"/>
      <c r="Q96" s="478"/>
    </row>
    <row r="97" spans="1:17">
      <c r="B97" s="77" t="s">
        <v>172</v>
      </c>
      <c r="C97" s="93" t="s">
        <v>311</v>
      </c>
      <c r="D97" s="82"/>
      <c r="E97" s="82"/>
      <c r="F97" s="82"/>
      <c r="G97" s="476"/>
      <c r="H97" s="478"/>
      <c r="K97" s="600" t="s">
        <v>172</v>
      </c>
      <c r="L97" s="606" t="s">
        <v>311</v>
      </c>
      <c r="M97" s="581"/>
      <c r="N97" s="581"/>
      <c r="O97" s="581"/>
      <c r="P97" s="476"/>
      <c r="Q97" s="478"/>
    </row>
    <row r="98" spans="1:17">
      <c r="B98" s="96"/>
      <c r="C98" s="82"/>
      <c r="D98" s="82"/>
      <c r="E98" s="82"/>
      <c r="F98" s="82"/>
      <c r="G98" s="476"/>
      <c r="H98" s="478"/>
      <c r="K98" s="296"/>
      <c r="L98" s="581"/>
      <c r="M98" s="581"/>
      <c r="N98" s="581"/>
      <c r="O98" s="581"/>
      <c r="P98" s="476"/>
      <c r="Q98" s="478"/>
    </row>
    <row r="99" spans="1:17" ht="12.75" customHeight="1">
      <c r="A99" s="1204" t="s">
        <v>797</v>
      </c>
      <c r="B99" s="70" t="s">
        <v>173</v>
      </c>
      <c r="C99" s="372" t="s">
        <v>641</v>
      </c>
      <c r="D99" s="82"/>
      <c r="E99" s="82"/>
      <c r="F99" s="82"/>
      <c r="G99" s="476"/>
      <c r="H99" s="478"/>
      <c r="J99" s="1204" t="s">
        <v>797</v>
      </c>
      <c r="K99" s="592" t="s">
        <v>173</v>
      </c>
      <c r="L99" s="589" t="s">
        <v>641</v>
      </c>
      <c r="M99" s="581"/>
      <c r="N99" s="581"/>
      <c r="O99" s="581"/>
      <c r="P99" s="476"/>
      <c r="Q99" s="478"/>
    </row>
    <row r="100" spans="1:17" s="210" customFormat="1">
      <c r="A100" s="1204"/>
      <c r="B100" s="113"/>
      <c r="C100" s="333">
        <f>'Current Assumptions'!B164</f>
        <v>0</v>
      </c>
      <c r="D100" s="412" t="s">
        <v>763</v>
      </c>
      <c r="G100" s="476"/>
      <c r="H100" s="478"/>
      <c r="J100" s="1204"/>
      <c r="K100" s="607"/>
      <c r="L100" s="634">
        <f>'Expected Assumptions'!E164</f>
        <v>0</v>
      </c>
      <c r="M100" s="412" t="s">
        <v>763</v>
      </c>
      <c r="N100" s="581"/>
      <c r="O100" s="581"/>
      <c r="P100" s="476"/>
      <c r="Q100" s="478"/>
    </row>
    <row r="101" spans="1:17" s="210" customFormat="1">
      <c r="A101" s="351"/>
      <c r="B101" s="113"/>
      <c r="C101" s="260">
        <f>Avg._Time_to_Log_Transmittals</f>
        <v>0</v>
      </c>
      <c r="D101" s="316" t="str">
        <f>Avg._Time_to_Log_Transmittals_N</f>
        <v>Time to Log (hours / transmittal)</v>
      </c>
      <c r="G101" s="476"/>
      <c r="H101" s="478"/>
      <c r="J101" s="725"/>
      <c r="K101" s="607"/>
      <c r="L101" s="621">
        <f>'Expected Assumptions'!E13</f>
        <v>0</v>
      </c>
      <c r="M101" s="412" t="str">
        <f>Avg._Time_to_Log_Transmittals_N</f>
        <v>Time to Log (hours / transmittal)</v>
      </c>
      <c r="N101" s="581"/>
      <c r="O101" s="581"/>
      <c r="P101" s="476"/>
      <c r="Q101" s="478"/>
    </row>
    <row r="102" spans="1:17" s="210" customFormat="1">
      <c r="A102" s="351"/>
      <c r="B102" s="73"/>
      <c r="C102" s="65"/>
      <c r="D102" s="65"/>
      <c r="E102" s="66"/>
      <c r="F102" s="236"/>
      <c r="G102" s="119"/>
      <c r="H102" s="494"/>
      <c r="J102" s="725"/>
      <c r="K102" s="595"/>
      <c r="L102" s="373"/>
      <c r="M102" s="373"/>
      <c r="N102" s="307"/>
      <c r="O102" s="301"/>
      <c r="P102" s="610"/>
      <c r="Q102" s="494"/>
    </row>
    <row r="103" spans="1:17" s="210" customFormat="1">
      <c r="A103" s="351"/>
      <c r="B103" s="73"/>
      <c r="C103" s="513">
        <f>Owners_Rep._Administrative_Rate</f>
        <v>0</v>
      </c>
      <c r="D103" s="410" t="str">
        <f>Owners_Rep._Administrative_Rate_N</f>
        <v>Owners Rep. Administrative Rate ($ / hour)</v>
      </c>
      <c r="E103" s="66"/>
      <c r="F103" s="65"/>
      <c r="G103" s="495">
        <f>C103*C100*C101</f>
        <v>0</v>
      </c>
      <c r="H103" s="494"/>
      <c r="J103" s="725"/>
      <c r="K103" s="595"/>
      <c r="L103" s="513">
        <f>'Expected Assumptions'!E51</f>
        <v>0</v>
      </c>
      <c r="M103" s="596" t="str">
        <f>Owners_Rep._Administrative_Rate_N</f>
        <v>Owners Rep. Administrative Rate ($ / hour)</v>
      </c>
      <c r="N103" s="307"/>
      <c r="O103" s="373"/>
      <c r="P103" s="495">
        <f>L103*L100*L101</f>
        <v>0</v>
      </c>
      <c r="Q103" s="494"/>
    </row>
    <row r="104" spans="1:17" ht="15" customHeight="1">
      <c r="B104" s="96"/>
      <c r="C104" s="65"/>
      <c r="D104" s="12"/>
      <c r="E104" s="13"/>
      <c r="F104" s="12"/>
      <c r="G104" s="119"/>
      <c r="H104" s="494"/>
      <c r="K104" s="296"/>
      <c r="L104" s="373"/>
      <c r="M104" s="301"/>
      <c r="N104" s="290"/>
      <c r="O104" s="301"/>
      <c r="P104" s="610"/>
      <c r="Q104" s="494"/>
    </row>
    <row r="105" spans="1:17" ht="13.5" thickBot="1">
      <c r="B105" s="96"/>
      <c r="C105" s="12"/>
      <c r="D105" s="44" t="s">
        <v>20</v>
      </c>
      <c r="E105" s="29"/>
      <c r="F105" s="82"/>
      <c r="G105" s="490"/>
      <c r="H105" s="474">
        <f>G103</f>
        <v>0</v>
      </c>
      <c r="K105" s="296"/>
      <c r="L105" s="301"/>
      <c r="M105" s="589" t="s">
        <v>20</v>
      </c>
      <c r="N105" s="29"/>
      <c r="O105" s="581"/>
      <c r="P105" s="490"/>
      <c r="Q105" s="474">
        <f>P103</f>
        <v>0</v>
      </c>
    </row>
    <row r="106" spans="1:17" ht="15" customHeight="1">
      <c r="B106" s="96"/>
      <c r="C106" s="82"/>
      <c r="D106" s="82"/>
      <c r="E106" s="82"/>
      <c r="F106" s="82"/>
      <c r="G106" s="476"/>
      <c r="H106" s="478"/>
      <c r="K106" s="296"/>
      <c r="L106" s="581"/>
      <c r="M106" s="581"/>
      <c r="N106" s="581"/>
      <c r="O106" s="581"/>
      <c r="P106" s="476"/>
      <c r="Q106" s="478"/>
    </row>
    <row r="107" spans="1:17">
      <c r="B107" s="218" t="s">
        <v>174</v>
      </c>
      <c r="C107" s="220" t="s">
        <v>582</v>
      </c>
      <c r="D107" s="79"/>
      <c r="E107" s="79"/>
      <c r="F107" s="79"/>
      <c r="G107" s="476"/>
      <c r="H107" s="478"/>
      <c r="K107" s="600" t="s">
        <v>174</v>
      </c>
      <c r="L107" s="606" t="s">
        <v>582</v>
      </c>
      <c r="M107" s="602"/>
      <c r="N107" s="602"/>
      <c r="O107" s="602"/>
      <c r="P107" s="476"/>
      <c r="Q107" s="478"/>
    </row>
    <row r="108" spans="1:17" ht="15" customHeight="1">
      <c r="B108" s="70"/>
      <c r="C108" s="44"/>
      <c r="D108" s="82"/>
      <c r="E108" s="82"/>
      <c r="F108" s="82"/>
      <c r="G108" s="476"/>
      <c r="H108" s="478"/>
      <c r="K108" s="592"/>
      <c r="L108" s="589"/>
      <c r="M108" s="581"/>
      <c r="N108" s="581"/>
      <c r="O108" s="581"/>
      <c r="P108" s="476"/>
      <c r="Q108" s="478"/>
    </row>
    <row r="109" spans="1:17" ht="15" customHeight="1">
      <c r="B109" s="96"/>
      <c r="C109" s="82"/>
      <c r="D109" s="82"/>
      <c r="E109" s="82"/>
      <c r="F109" s="82"/>
      <c r="G109" s="476"/>
      <c r="H109" s="537"/>
      <c r="K109" s="296"/>
      <c r="L109" s="581"/>
      <c r="M109" s="581"/>
      <c r="N109" s="581"/>
      <c r="O109" s="581"/>
      <c r="P109" s="476"/>
      <c r="Q109" s="537"/>
    </row>
    <row r="110" spans="1:17" ht="15.75" customHeight="1" thickBot="1">
      <c r="B110" s="96"/>
      <c r="C110" s="82"/>
      <c r="D110" s="82"/>
      <c r="E110" s="82"/>
      <c r="F110" s="82"/>
      <c r="G110" s="487" t="s">
        <v>68</v>
      </c>
      <c r="H110" s="538">
        <f>SUM(H35:H105)</f>
        <v>0</v>
      </c>
      <c r="K110" s="296"/>
      <c r="L110" s="581"/>
      <c r="M110" s="581"/>
      <c r="N110" s="581"/>
      <c r="O110" s="581"/>
      <c r="P110" s="607" t="s">
        <v>1217</v>
      </c>
      <c r="Q110" s="538">
        <f>SUM(Q35:Q105)</f>
        <v>0</v>
      </c>
    </row>
    <row r="111" spans="1:17" ht="13.5" thickTop="1">
      <c r="B111" s="96"/>
      <c r="C111" s="82"/>
      <c r="D111" s="82"/>
      <c r="E111" s="82"/>
      <c r="F111" s="82"/>
      <c r="G111" s="82"/>
      <c r="K111" s="98"/>
      <c r="L111" s="12"/>
      <c r="M111" s="12"/>
      <c r="N111" s="12"/>
      <c r="O111" s="12"/>
      <c r="P111" s="12"/>
    </row>
    <row r="112" spans="1:17">
      <c r="B112" s="96"/>
      <c r="C112" s="82"/>
      <c r="D112" s="82"/>
      <c r="E112" s="82"/>
      <c r="F112" s="82"/>
      <c r="G112" s="82"/>
      <c r="K112" s="106"/>
      <c r="L112" s="12"/>
      <c r="M112" s="12"/>
      <c r="N112" s="12"/>
      <c r="O112" s="12"/>
      <c r="P112" s="12"/>
    </row>
    <row r="113" spans="1:16">
      <c r="B113" s="96"/>
      <c r="C113" s="82"/>
      <c r="D113" s="82"/>
      <c r="E113" s="82"/>
      <c r="F113" s="82"/>
      <c r="G113" s="82"/>
      <c r="K113" s="98"/>
      <c r="L113" s="12"/>
      <c r="M113" s="12"/>
      <c r="N113" s="12"/>
      <c r="O113" s="12"/>
      <c r="P113" s="12"/>
    </row>
    <row r="114" spans="1:16">
      <c r="B114" s="96"/>
      <c r="C114" s="82"/>
      <c r="D114" s="82"/>
      <c r="E114" s="82"/>
      <c r="F114" s="82"/>
      <c r="G114" s="82"/>
      <c r="K114" s="99"/>
      <c r="L114" s="12"/>
      <c r="M114" s="12"/>
      <c r="N114" s="12"/>
      <c r="O114" s="12"/>
      <c r="P114" s="12"/>
    </row>
    <row r="115" spans="1:16">
      <c r="B115" s="96"/>
      <c r="C115" s="82"/>
      <c r="D115" s="82"/>
      <c r="E115" s="82"/>
      <c r="F115" s="82"/>
      <c r="G115" s="82"/>
      <c r="K115" s="98"/>
      <c r="L115" s="145"/>
      <c r="M115" s="13"/>
      <c r="N115" s="13"/>
      <c r="O115" s="12"/>
      <c r="P115" s="12"/>
    </row>
    <row r="116" spans="1:16">
      <c r="B116" s="96"/>
      <c r="C116" s="82"/>
      <c r="D116" s="82"/>
      <c r="E116" s="82"/>
      <c r="F116" s="82"/>
      <c r="G116" s="82"/>
      <c r="K116" s="98"/>
      <c r="L116" s="65"/>
      <c r="M116" s="66"/>
      <c r="N116" s="13"/>
      <c r="O116" s="12"/>
      <c r="P116" s="12"/>
    </row>
    <row r="117" spans="1:16">
      <c r="B117" s="96"/>
      <c r="C117" s="82"/>
      <c r="D117" s="82"/>
      <c r="E117" s="82"/>
      <c r="F117" s="82"/>
      <c r="G117" s="82"/>
      <c r="K117" s="98"/>
      <c r="L117" s="12"/>
      <c r="M117" s="66"/>
      <c r="N117" s="66"/>
      <c r="O117" s="152"/>
      <c r="P117" s="12"/>
    </row>
    <row r="118" spans="1:16">
      <c r="B118" s="96"/>
      <c r="C118" s="82"/>
      <c r="D118" s="82"/>
      <c r="E118" s="82"/>
      <c r="F118" s="82"/>
      <c r="G118" s="82"/>
      <c r="K118" s="98"/>
      <c r="L118" s="12"/>
      <c r="M118" s="13"/>
      <c r="N118" s="13"/>
      <c r="O118" s="12"/>
      <c r="P118" s="12"/>
    </row>
    <row r="119" spans="1:16">
      <c r="B119" s="96"/>
      <c r="C119" s="82"/>
      <c r="D119" s="82"/>
      <c r="E119" s="82"/>
      <c r="F119" s="82"/>
      <c r="G119" s="82"/>
      <c r="K119" s="99"/>
      <c r="L119" s="12"/>
      <c r="M119" s="12"/>
      <c r="N119" s="12"/>
      <c r="O119" s="12"/>
      <c r="P119" s="12"/>
    </row>
    <row r="120" spans="1:16" s="82" customFormat="1">
      <c r="A120" s="351"/>
      <c r="B120" s="96"/>
      <c r="H120" s="372"/>
      <c r="J120" s="725"/>
      <c r="K120" s="70"/>
    </row>
    <row r="121" spans="1:16" s="82" customFormat="1">
      <c r="A121" s="351"/>
      <c r="B121" s="96"/>
      <c r="H121" s="372"/>
      <c r="J121" s="725"/>
      <c r="K121" s="70"/>
    </row>
    <row r="122" spans="1:16" s="82" customFormat="1">
      <c r="A122" s="351"/>
      <c r="B122" s="96"/>
      <c r="H122" s="372"/>
      <c r="J122" s="725"/>
      <c r="K122" s="70"/>
    </row>
    <row r="123" spans="1:16">
      <c r="B123" s="96"/>
      <c r="C123" s="82"/>
      <c r="D123" s="82"/>
      <c r="E123" s="82"/>
      <c r="F123" s="82"/>
      <c r="G123" s="82"/>
      <c r="K123" s="96"/>
      <c r="L123" s="82"/>
      <c r="M123" s="82"/>
      <c r="N123" s="82"/>
      <c r="O123" s="82"/>
      <c r="P123" s="82"/>
    </row>
    <row r="124" spans="1:16">
      <c r="B124" s="96"/>
      <c r="C124" s="82"/>
      <c r="D124" s="82"/>
      <c r="E124" s="82"/>
      <c r="F124" s="82"/>
      <c r="G124" s="82"/>
      <c r="K124" s="96"/>
      <c r="L124" s="82"/>
      <c r="M124" s="82"/>
      <c r="N124" s="82"/>
      <c r="O124" s="82"/>
      <c r="P124" s="82"/>
    </row>
    <row r="125" spans="1:16">
      <c r="B125" s="96"/>
      <c r="C125" s="82"/>
      <c r="D125" s="82"/>
      <c r="E125" s="82"/>
      <c r="F125" s="82"/>
      <c r="G125" s="82"/>
      <c r="K125" s="82"/>
      <c r="L125" s="82"/>
      <c r="M125" s="82"/>
      <c r="N125" s="82"/>
      <c r="O125" s="82"/>
      <c r="P125" s="82"/>
    </row>
    <row r="126" spans="1:16">
      <c r="B126" s="96"/>
      <c r="C126" s="82"/>
      <c r="D126" s="82"/>
      <c r="E126" s="82"/>
      <c r="F126" s="82"/>
      <c r="G126" s="82"/>
      <c r="K126" s="82"/>
      <c r="L126" s="82"/>
      <c r="M126" s="82"/>
      <c r="N126" s="82"/>
      <c r="O126" s="82"/>
      <c r="P126" s="82"/>
    </row>
    <row r="127" spans="1:16">
      <c r="B127" s="96"/>
      <c r="C127" s="82"/>
      <c r="D127" s="82"/>
      <c r="E127" s="82"/>
      <c r="F127" s="82"/>
      <c r="G127" s="82"/>
      <c r="K127" s="82"/>
      <c r="L127" s="82"/>
      <c r="M127" s="82"/>
      <c r="N127" s="82"/>
      <c r="O127" s="82"/>
      <c r="P127" s="82"/>
    </row>
    <row r="128" spans="1:16">
      <c r="B128" s="96"/>
      <c r="C128" s="82"/>
      <c r="D128" s="82"/>
      <c r="E128" s="82"/>
      <c r="F128" s="82"/>
      <c r="G128" s="82"/>
      <c r="K128" s="82"/>
      <c r="L128" s="82"/>
      <c r="M128" s="82"/>
      <c r="N128" s="82"/>
      <c r="O128" s="82"/>
      <c r="P128" s="82"/>
    </row>
    <row r="129" spans="2:16">
      <c r="B129" s="96"/>
      <c r="C129" s="82"/>
      <c r="D129" s="82"/>
      <c r="E129" s="82"/>
      <c r="F129" s="82"/>
      <c r="G129" s="82"/>
      <c r="K129" s="82"/>
      <c r="L129" s="82"/>
      <c r="M129" s="82"/>
      <c r="N129" s="82"/>
      <c r="O129" s="82"/>
      <c r="P129" s="82"/>
    </row>
    <row r="130" spans="2:16">
      <c r="B130" s="96"/>
      <c r="C130" s="82"/>
      <c r="D130" s="82"/>
      <c r="E130" s="82"/>
      <c r="F130" s="82"/>
      <c r="G130" s="82"/>
      <c r="K130" s="82"/>
      <c r="L130" s="82"/>
      <c r="M130" s="82"/>
      <c r="N130" s="82"/>
      <c r="O130" s="82"/>
      <c r="P130" s="82"/>
    </row>
    <row r="131" spans="2:16">
      <c r="B131" s="96"/>
      <c r="C131" s="82"/>
      <c r="D131" s="82"/>
      <c r="E131" s="82"/>
      <c r="F131" s="82"/>
      <c r="G131" s="82"/>
      <c r="K131" s="82"/>
      <c r="L131" s="82"/>
      <c r="M131" s="82"/>
      <c r="N131" s="82"/>
      <c r="O131" s="82"/>
      <c r="P131" s="82"/>
    </row>
    <row r="132" spans="2:16">
      <c r="B132" s="96"/>
      <c r="C132" s="82"/>
      <c r="D132" s="82"/>
      <c r="E132" s="82"/>
      <c r="F132" s="82"/>
      <c r="G132" s="82"/>
      <c r="K132" s="82"/>
      <c r="L132" s="82"/>
      <c r="M132" s="82"/>
      <c r="N132" s="82"/>
      <c r="O132" s="82"/>
      <c r="P132" s="82"/>
    </row>
    <row r="133" spans="2:16">
      <c r="B133" s="96"/>
      <c r="C133" s="82"/>
      <c r="D133" s="82"/>
      <c r="E133" s="82"/>
      <c r="F133" s="82"/>
      <c r="G133" s="82"/>
      <c r="K133" s="82"/>
      <c r="L133" s="82"/>
      <c r="M133" s="82"/>
      <c r="N133" s="82"/>
      <c r="O133" s="82"/>
      <c r="P133" s="82"/>
    </row>
    <row r="134" spans="2:16">
      <c r="B134" s="96"/>
      <c r="C134" s="82"/>
      <c r="D134" s="82"/>
      <c r="E134" s="82"/>
      <c r="F134" s="82"/>
      <c r="G134" s="82"/>
      <c r="K134" s="82"/>
      <c r="L134" s="82"/>
      <c r="M134" s="82"/>
      <c r="N134" s="82"/>
      <c r="O134" s="82"/>
      <c r="P134" s="82"/>
    </row>
    <row r="135" spans="2:16">
      <c r="B135" s="96"/>
      <c r="C135" s="82"/>
      <c r="D135" s="82"/>
      <c r="E135" s="82"/>
      <c r="F135" s="82"/>
      <c r="G135" s="82"/>
      <c r="K135" s="82"/>
      <c r="L135" s="82"/>
      <c r="M135" s="82"/>
      <c r="N135" s="82"/>
      <c r="O135" s="82"/>
      <c r="P135" s="82"/>
    </row>
    <row r="136" spans="2:16">
      <c r="B136" s="96"/>
      <c r="C136" s="82"/>
      <c r="D136" s="82"/>
      <c r="E136" s="82"/>
      <c r="F136" s="82"/>
      <c r="G136" s="82"/>
      <c r="K136" s="82"/>
      <c r="L136" s="82"/>
      <c r="M136" s="82"/>
      <c r="N136" s="82"/>
      <c r="O136" s="82"/>
      <c r="P136" s="82"/>
    </row>
    <row r="137" spans="2:16">
      <c r="B137" s="96"/>
      <c r="C137" s="82"/>
      <c r="D137" s="82"/>
      <c r="E137" s="82"/>
      <c r="F137" s="82"/>
      <c r="G137" s="82"/>
      <c r="K137" s="82"/>
      <c r="L137" s="82"/>
      <c r="M137" s="82"/>
      <c r="N137" s="82"/>
      <c r="O137" s="82"/>
      <c r="P137" s="82"/>
    </row>
    <row r="138" spans="2:16">
      <c r="B138" s="96"/>
      <c r="C138" s="82"/>
      <c r="D138" s="82"/>
      <c r="E138" s="82"/>
      <c r="F138" s="82"/>
      <c r="G138" s="82"/>
      <c r="K138" s="82"/>
      <c r="L138" s="82"/>
      <c r="M138" s="82"/>
      <c r="N138" s="82"/>
      <c r="O138" s="82"/>
      <c r="P138" s="82"/>
    </row>
    <row r="139" spans="2:16">
      <c r="B139" s="96"/>
      <c r="C139" s="82"/>
      <c r="D139" s="82"/>
      <c r="E139" s="82"/>
      <c r="F139" s="82"/>
      <c r="G139" s="82"/>
      <c r="K139" s="82"/>
      <c r="L139" s="82"/>
      <c r="M139" s="82"/>
      <c r="N139" s="82"/>
      <c r="O139" s="82"/>
      <c r="P139" s="82"/>
    </row>
    <row r="140" spans="2:16">
      <c r="B140" s="96"/>
      <c r="C140" s="82"/>
      <c r="D140" s="82"/>
      <c r="E140" s="82"/>
      <c r="F140" s="82"/>
      <c r="G140" s="82"/>
      <c r="K140" s="82"/>
      <c r="L140" s="82"/>
      <c r="M140" s="82"/>
      <c r="N140" s="82"/>
      <c r="O140" s="82"/>
      <c r="P140" s="82"/>
    </row>
    <row r="141" spans="2:16">
      <c r="B141" s="96"/>
      <c r="C141" s="82"/>
      <c r="D141" s="82"/>
      <c r="E141" s="82"/>
      <c r="F141" s="82"/>
      <c r="G141" s="82"/>
      <c r="K141" s="82"/>
      <c r="L141" s="82"/>
      <c r="M141" s="82"/>
      <c r="N141" s="82"/>
      <c r="O141" s="82"/>
      <c r="P141" s="82"/>
    </row>
    <row r="142" spans="2:16">
      <c r="B142" s="96"/>
      <c r="C142" s="82"/>
      <c r="D142" s="82"/>
      <c r="E142" s="82"/>
      <c r="F142" s="82"/>
      <c r="G142" s="82"/>
      <c r="K142" s="82"/>
      <c r="L142" s="82"/>
      <c r="M142" s="82"/>
      <c r="N142" s="82"/>
      <c r="O142" s="82"/>
      <c r="P142" s="82"/>
    </row>
    <row r="143" spans="2:16">
      <c r="B143" s="96"/>
      <c r="C143" s="82"/>
      <c r="D143" s="82"/>
      <c r="E143" s="82"/>
      <c r="F143" s="82"/>
      <c r="G143" s="82"/>
      <c r="K143" s="82"/>
      <c r="L143" s="82"/>
      <c r="M143" s="82"/>
      <c r="N143" s="82"/>
      <c r="O143" s="82"/>
      <c r="P143" s="82"/>
    </row>
    <row r="144" spans="2:16">
      <c r="B144" s="96"/>
      <c r="C144" s="82"/>
      <c r="D144" s="82"/>
      <c r="E144" s="82"/>
      <c r="F144" s="82"/>
      <c r="G144" s="82"/>
      <c r="K144" s="82"/>
      <c r="L144" s="82"/>
      <c r="M144" s="82"/>
      <c r="N144" s="82"/>
      <c r="O144" s="82"/>
      <c r="P144" s="82"/>
    </row>
    <row r="145" spans="2:16">
      <c r="B145" s="96"/>
      <c r="C145" s="82"/>
      <c r="D145" s="82"/>
      <c r="E145" s="82"/>
      <c r="F145" s="82"/>
      <c r="G145" s="82"/>
      <c r="K145" s="82"/>
      <c r="L145" s="82"/>
      <c r="M145" s="82"/>
      <c r="N145" s="82"/>
      <c r="O145" s="82"/>
      <c r="P145" s="82"/>
    </row>
    <row r="146" spans="2:16">
      <c r="B146" s="96"/>
      <c r="C146" s="82"/>
      <c r="D146" s="82"/>
      <c r="E146" s="82"/>
      <c r="F146" s="82"/>
      <c r="G146" s="82"/>
      <c r="K146" s="82"/>
      <c r="L146" s="82"/>
      <c r="M146" s="82"/>
      <c r="N146" s="82"/>
      <c r="O146" s="82"/>
      <c r="P146" s="82"/>
    </row>
    <row r="147" spans="2:16">
      <c r="B147" s="96"/>
      <c r="C147" s="82"/>
      <c r="D147" s="82"/>
      <c r="E147" s="82"/>
      <c r="F147" s="82"/>
      <c r="G147" s="82"/>
      <c r="K147" s="82"/>
      <c r="L147" s="82"/>
      <c r="M147" s="82"/>
      <c r="N147" s="82"/>
      <c r="O147" s="82"/>
      <c r="P147" s="82"/>
    </row>
    <row r="148" spans="2:16">
      <c r="B148" s="96"/>
      <c r="C148" s="82"/>
      <c r="D148" s="82"/>
      <c r="E148" s="82"/>
      <c r="F148" s="82"/>
      <c r="G148" s="82"/>
      <c r="K148" s="82"/>
      <c r="L148" s="82"/>
      <c r="M148" s="82"/>
      <c r="N148" s="82"/>
      <c r="O148" s="82"/>
      <c r="P148" s="82"/>
    </row>
    <row r="149" spans="2:16">
      <c r="B149" s="96"/>
      <c r="C149" s="82"/>
      <c r="D149" s="82"/>
      <c r="E149" s="82"/>
      <c r="F149" s="82"/>
      <c r="G149" s="82"/>
      <c r="K149" s="82"/>
      <c r="L149" s="82"/>
      <c r="M149" s="82"/>
      <c r="N149" s="82"/>
      <c r="O149" s="82"/>
      <c r="P149" s="82"/>
    </row>
    <row r="150" spans="2:16">
      <c r="B150" s="96"/>
      <c r="C150" s="82"/>
      <c r="D150" s="82"/>
      <c r="E150" s="82"/>
      <c r="F150" s="82"/>
      <c r="G150" s="82"/>
      <c r="K150" s="82"/>
      <c r="L150" s="82"/>
      <c r="M150" s="82"/>
      <c r="N150" s="82"/>
      <c r="O150" s="82"/>
      <c r="P150" s="82"/>
    </row>
    <row r="151" spans="2:16">
      <c r="B151" s="96"/>
      <c r="C151" s="82"/>
      <c r="D151" s="82"/>
      <c r="E151" s="82"/>
      <c r="F151" s="82"/>
      <c r="G151" s="82"/>
      <c r="K151" s="82"/>
      <c r="L151" s="82"/>
      <c r="M151" s="82"/>
      <c r="N151" s="82"/>
      <c r="O151" s="82"/>
      <c r="P151" s="82"/>
    </row>
    <row r="152" spans="2:16">
      <c r="B152" s="96"/>
      <c r="C152" s="82"/>
      <c r="D152" s="82"/>
      <c r="E152" s="82"/>
      <c r="F152" s="82"/>
      <c r="G152" s="82"/>
      <c r="K152" s="82"/>
      <c r="L152" s="82"/>
      <c r="M152" s="82"/>
      <c r="N152" s="82"/>
      <c r="O152" s="82"/>
      <c r="P152" s="82"/>
    </row>
    <row r="153" spans="2:16">
      <c r="B153" s="96"/>
      <c r="C153" s="82"/>
      <c r="D153" s="82"/>
      <c r="E153" s="82"/>
      <c r="F153" s="82"/>
      <c r="G153" s="82"/>
      <c r="K153" s="82"/>
      <c r="L153" s="82"/>
      <c r="M153" s="82"/>
      <c r="N153" s="82"/>
      <c r="O153" s="82"/>
      <c r="P153" s="82"/>
    </row>
    <row r="154" spans="2:16">
      <c r="B154" s="96"/>
      <c r="C154" s="82"/>
      <c r="D154" s="82"/>
      <c r="E154" s="82"/>
      <c r="F154" s="82"/>
      <c r="G154" s="82"/>
      <c r="K154" s="82"/>
      <c r="L154" s="82"/>
      <c r="M154" s="82"/>
      <c r="N154" s="82"/>
      <c r="O154" s="82"/>
      <c r="P154" s="82"/>
    </row>
    <row r="155" spans="2:16">
      <c r="B155" s="96"/>
      <c r="C155" s="82"/>
      <c r="D155" s="82"/>
      <c r="E155" s="82"/>
      <c r="F155" s="82"/>
      <c r="G155" s="82"/>
      <c r="K155" s="82"/>
      <c r="L155" s="82"/>
      <c r="M155" s="82"/>
      <c r="N155" s="82"/>
      <c r="O155" s="82"/>
      <c r="P155" s="82"/>
    </row>
    <row r="156" spans="2:16">
      <c r="B156" s="96"/>
      <c r="C156" s="82"/>
      <c r="D156" s="82"/>
      <c r="E156" s="82"/>
      <c r="F156" s="82"/>
      <c r="G156" s="82"/>
      <c r="K156" s="82"/>
      <c r="L156" s="82"/>
      <c r="M156" s="82"/>
      <c r="N156" s="82"/>
      <c r="O156" s="82"/>
      <c r="P156" s="82"/>
    </row>
    <row r="157" spans="2:16">
      <c r="B157" s="96"/>
      <c r="C157" s="82"/>
      <c r="D157" s="82"/>
      <c r="E157" s="82"/>
      <c r="F157" s="82"/>
      <c r="G157" s="82"/>
      <c r="K157" s="82"/>
      <c r="L157" s="82"/>
      <c r="M157" s="82"/>
      <c r="N157" s="82"/>
      <c r="O157" s="82"/>
      <c r="P157" s="82"/>
    </row>
    <row r="158" spans="2:16">
      <c r="B158" s="96"/>
      <c r="C158" s="82"/>
      <c r="D158" s="82"/>
      <c r="E158" s="82"/>
      <c r="F158" s="82"/>
      <c r="G158" s="82"/>
      <c r="K158" s="82"/>
      <c r="L158" s="82"/>
      <c r="M158" s="82"/>
      <c r="N158" s="82"/>
      <c r="O158" s="82"/>
      <c r="P158" s="82"/>
    </row>
    <row r="159" spans="2:16">
      <c r="B159" s="96"/>
      <c r="C159" s="82"/>
      <c r="D159" s="82"/>
      <c r="E159" s="82"/>
      <c r="F159" s="82"/>
      <c r="G159" s="82"/>
      <c r="K159" s="82"/>
      <c r="L159" s="82"/>
      <c r="M159" s="82"/>
      <c r="N159" s="82"/>
      <c r="O159" s="82"/>
      <c r="P159" s="82"/>
    </row>
    <row r="160" spans="2:16">
      <c r="B160" s="96"/>
      <c r="C160" s="82"/>
      <c r="D160" s="82"/>
      <c r="E160" s="82"/>
      <c r="F160" s="82"/>
      <c r="G160" s="82"/>
      <c r="K160" s="82"/>
      <c r="L160" s="82"/>
      <c r="M160" s="82"/>
      <c r="N160" s="82"/>
      <c r="O160" s="82"/>
      <c r="P160" s="82"/>
    </row>
    <row r="161" spans="2:16">
      <c r="B161" s="96"/>
      <c r="C161" s="82"/>
      <c r="D161" s="82"/>
      <c r="E161" s="82"/>
      <c r="F161" s="82"/>
      <c r="G161" s="82"/>
      <c r="K161" s="82"/>
      <c r="L161" s="82"/>
      <c r="M161" s="82"/>
      <c r="N161" s="82"/>
      <c r="O161" s="82"/>
      <c r="P161" s="82"/>
    </row>
    <row r="162" spans="2:16">
      <c r="B162" s="96"/>
      <c r="C162" s="82"/>
      <c r="D162" s="82"/>
      <c r="E162" s="82"/>
      <c r="F162" s="82"/>
      <c r="G162" s="82"/>
      <c r="K162" s="82"/>
      <c r="L162" s="82"/>
      <c r="M162" s="82"/>
      <c r="N162" s="82"/>
      <c r="O162" s="82"/>
      <c r="P162" s="82"/>
    </row>
    <row r="163" spans="2:16">
      <c r="B163" s="96"/>
      <c r="C163" s="82"/>
      <c r="D163" s="82"/>
      <c r="E163" s="82"/>
      <c r="F163" s="82"/>
      <c r="G163" s="82"/>
      <c r="K163" s="82"/>
      <c r="L163" s="82"/>
      <c r="M163" s="82"/>
      <c r="N163" s="82"/>
      <c r="O163" s="82"/>
      <c r="P163" s="82"/>
    </row>
    <row r="164" spans="2:16">
      <c r="B164" s="96"/>
      <c r="C164" s="82"/>
      <c r="D164" s="82"/>
      <c r="E164" s="82"/>
      <c r="F164" s="82"/>
      <c r="G164" s="82"/>
      <c r="K164" s="82"/>
      <c r="L164" s="82"/>
      <c r="M164" s="82"/>
      <c r="N164" s="82"/>
      <c r="O164" s="82"/>
      <c r="P164" s="82"/>
    </row>
    <row r="165" spans="2:16">
      <c r="B165" s="96"/>
      <c r="C165" s="82"/>
      <c r="D165" s="82"/>
      <c r="E165" s="82"/>
      <c r="F165" s="82"/>
      <c r="G165" s="82"/>
      <c r="K165" s="82"/>
      <c r="L165" s="82"/>
      <c r="M165" s="82"/>
      <c r="N165" s="82"/>
      <c r="O165" s="82"/>
      <c r="P165" s="82"/>
    </row>
    <row r="166" spans="2:16">
      <c r="B166" s="96"/>
      <c r="C166" s="82"/>
      <c r="D166" s="82"/>
      <c r="E166" s="82"/>
      <c r="F166" s="82"/>
      <c r="G166" s="82"/>
      <c r="K166" s="82"/>
      <c r="L166" s="82"/>
      <c r="M166" s="82"/>
      <c r="N166" s="82"/>
      <c r="O166" s="82"/>
      <c r="P166" s="82"/>
    </row>
    <row r="167" spans="2:16">
      <c r="B167" s="96"/>
      <c r="C167" s="82"/>
      <c r="D167" s="82"/>
      <c r="E167" s="82"/>
      <c r="F167" s="82"/>
      <c r="G167" s="82"/>
      <c r="K167" s="82"/>
      <c r="L167" s="82"/>
      <c r="M167" s="82"/>
      <c r="N167" s="82"/>
      <c r="O167" s="82"/>
      <c r="P167" s="82"/>
    </row>
    <row r="168" spans="2:16">
      <c r="B168" s="96"/>
      <c r="C168" s="82"/>
      <c r="D168" s="82"/>
      <c r="E168" s="82"/>
      <c r="F168" s="82"/>
      <c r="G168" s="82"/>
      <c r="K168" s="82"/>
      <c r="L168" s="82"/>
      <c r="M168" s="82"/>
      <c r="N168" s="82"/>
      <c r="O168" s="82"/>
      <c r="P168" s="82"/>
    </row>
    <row r="169" spans="2:16">
      <c r="B169" s="96"/>
      <c r="C169" s="82"/>
      <c r="D169" s="82"/>
      <c r="E169" s="82"/>
      <c r="F169" s="82"/>
      <c r="G169" s="82"/>
      <c r="K169" s="82"/>
      <c r="L169" s="82"/>
      <c r="M169" s="82"/>
      <c r="N169" s="82"/>
      <c r="O169" s="82"/>
      <c r="P169" s="82"/>
    </row>
    <row r="170" spans="2:16">
      <c r="B170" s="96"/>
      <c r="C170" s="82"/>
      <c r="D170" s="82"/>
      <c r="E170" s="82"/>
      <c r="F170" s="82"/>
      <c r="G170" s="82"/>
      <c r="K170" s="82"/>
      <c r="L170" s="82"/>
      <c r="M170" s="82"/>
      <c r="N170" s="82"/>
      <c r="O170" s="82"/>
      <c r="P170" s="82"/>
    </row>
    <row r="171" spans="2:16">
      <c r="B171" s="96"/>
      <c r="C171" s="82"/>
      <c r="D171" s="82"/>
      <c r="E171" s="82"/>
      <c r="F171" s="82"/>
      <c r="G171" s="82"/>
      <c r="K171" s="82"/>
      <c r="L171" s="82"/>
      <c r="M171" s="82"/>
      <c r="N171" s="82"/>
      <c r="O171" s="82"/>
      <c r="P171" s="82"/>
    </row>
    <row r="172" spans="2:16">
      <c r="B172" s="96"/>
      <c r="C172" s="82"/>
      <c r="D172" s="82"/>
      <c r="E172" s="82"/>
      <c r="F172" s="82"/>
      <c r="G172" s="82"/>
      <c r="K172" s="82"/>
      <c r="L172" s="82"/>
      <c r="M172" s="82"/>
      <c r="N172" s="82"/>
      <c r="O172" s="82"/>
      <c r="P172" s="82"/>
    </row>
    <row r="173" spans="2:16">
      <c r="B173" s="96"/>
      <c r="C173" s="82"/>
      <c r="D173" s="82"/>
      <c r="E173" s="82"/>
      <c r="F173" s="82"/>
      <c r="G173" s="82"/>
      <c r="K173" s="82"/>
      <c r="L173" s="82"/>
      <c r="M173" s="82"/>
      <c r="N173" s="82"/>
      <c r="O173" s="82"/>
      <c r="P173" s="82"/>
    </row>
    <row r="174" spans="2:16">
      <c r="B174" s="96"/>
      <c r="C174" s="82"/>
      <c r="D174" s="82"/>
      <c r="E174" s="82"/>
      <c r="F174" s="82"/>
      <c r="G174" s="82"/>
      <c r="K174" s="82"/>
      <c r="L174" s="82"/>
      <c r="M174" s="82"/>
      <c r="N174" s="82"/>
      <c r="O174" s="82"/>
      <c r="P174" s="82"/>
    </row>
    <row r="175" spans="2:16">
      <c r="B175" s="96"/>
      <c r="C175" s="82"/>
      <c r="D175" s="82"/>
      <c r="E175" s="82"/>
      <c r="F175" s="82"/>
      <c r="G175" s="82"/>
      <c r="K175" s="82"/>
      <c r="L175" s="82"/>
      <c r="M175" s="82"/>
      <c r="N175" s="82"/>
      <c r="O175" s="82"/>
      <c r="P175" s="82"/>
    </row>
    <row r="176" spans="2:16">
      <c r="B176" s="96"/>
      <c r="C176" s="82"/>
      <c r="D176" s="82"/>
      <c r="E176" s="82"/>
      <c r="F176" s="82"/>
      <c r="G176" s="82"/>
      <c r="K176" s="82"/>
      <c r="L176" s="82"/>
      <c r="M176" s="82"/>
      <c r="N176" s="82"/>
      <c r="O176" s="82"/>
      <c r="P176" s="82"/>
    </row>
    <row r="177" spans="2:16">
      <c r="B177" s="96"/>
      <c r="C177" s="82"/>
      <c r="D177" s="82"/>
      <c r="E177" s="82"/>
      <c r="F177" s="82"/>
      <c r="G177" s="82"/>
      <c r="K177" s="82"/>
      <c r="L177" s="82"/>
      <c r="M177" s="82"/>
      <c r="N177" s="82"/>
      <c r="O177" s="82"/>
      <c r="P177" s="82"/>
    </row>
    <row r="178" spans="2:16">
      <c r="B178" s="96"/>
      <c r="C178" s="82"/>
      <c r="D178" s="82"/>
      <c r="E178" s="82"/>
      <c r="F178" s="82"/>
      <c r="G178" s="82"/>
      <c r="K178" s="82"/>
      <c r="L178" s="82"/>
      <c r="M178" s="82"/>
      <c r="N178" s="82"/>
      <c r="O178" s="82"/>
      <c r="P178" s="82"/>
    </row>
    <row r="179" spans="2:16">
      <c r="B179" s="96"/>
      <c r="C179" s="82"/>
      <c r="D179" s="82"/>
      <c r="E179" s="82"/>
      <c r="F179" s="82"/>
      <c r="G179" s="82"/>
      <c r="K179" s="82"/>
      <c r="L179" s="82"/>
      <c r="M179" s="82"/>
      <c r="N179" s="82"/>
      <c r="O179" s="82"/>
      <c r="P179" s="82"/>
    </row>
    <row r="180" spans="2:16">
      <c r="B180" s="96"/>
      <c r="C180" s="82"/>
      <c r="D180" s="82"/>
      <c r="E180" s="82"/>
      <c r="F180" s="82"/>
      <c r="G180" s="82"/>
      <c r="K180" s="82"/>
      <c r="L180" s="82"/>
      <c r="M180" s="82"/>
      <c r="N180" s="82"/>
      <c r="O180" s="82"/>
      <c r="P180" s="82"/>
    </row>
    <row r="181" spans="2:16">
      <c r="B181" s="96"/>
      <c r="C181" s="82"/>
      <c r="D181" s="82"/>
      <c r="E181" s="82"/>
      <c r="F181" s="82"/>
      <c r="G181" s="82"/>
      <c r="K181" s="82"/>
      <c r="L181" s="82"/>
      <c r="M181" s="82"/>
      <c r="N181" s="82"/>
      <c r="O181" s="82"/>
      <c r="P181" s="82"/>
    </row>
    <row r="182" spans="2:16">
      <c r="B182" s="96"/>
      <c r="C182" s="82"/>
      <c r="D182" s="82"/>
      <c r="E182" s="82"/>
      <c r="F182" s="82"/>
      <c r="G182" s="82"/>
      <c r="K182" s="82"/>
      <c r="L182" s="82"/>
      <c r="M182" s="82"/>
      <c r="N182" s="82"/>
      <c r="O182" s="82"/>
      <c r="P182" s="82"/>
    </row>
    <row r="183" spans="2:16">
      <c r="B183" s="96"/>
      <c r="C183" s="82"/>
      <c r="D183" s="82"/>
      <c r="E183" s="82"/>
      <c r="F183" s="82"/>
      <c r="G183" s="82"/>
      <c r="K183" s="82"/>
      <c r="L183" s="82"/>
      <c r="M183" s="82"/>
      <c r="N183" s="82"/>
      <c r="O183" s="82"/>
      <c r="P183" s="82"/>
    </row>
    <row r="184" spans="2:16">
      <c r="B184" s="96"/>
      <c r="C184" s="82"/>
      <c r="D184" s="82"/>
      <c r="E184" s="82"/>
      <c r="F184" s="82"/>
      <c r="G184" s="82"/>
      <c r="K184" s="82"/>
      <c r="L184" s="82"/>
      <c r="M184" s="82"/>
      <c r="N184" s="82"/>
      <c r="O184" s="82"/>
      <c r="P184" s="82"/>
    </row>
    <row r="185" spans="2:16">
      <c r="B185" s="96"/>
      <c r="C185" s="82"/>
      <c r="D185" s="82"/>
      <c r="E185" s="82"/>
      <c r="F185" s="82"/>
      <c r="G185" s="82"/>
      <c r="K185" s="82"/>
      <c r="L185" s="82"/>
      <c r="M185" s="82"/>
      <c r="N185" s="82"/>
      <c r="O185" s="82"/>
      <c r="P185" s="82"/>
    </row>
    <row r="186" spans="2:16">
      <c r="B186" s="96"/>
      <c r="C186" s="82"/>
      <c r="D186" s="82"/>
      <c r="E186" s="82"/>
      <c r="F186" s="82"/>
      <c r="G186" s="82"/>
      <c r="K186" s="82"/>
      <c r="L186" s="82"/>
      <c r="M186" s="82"/>
      <c r="N186" s="82"/>
      <c r="O186" s="82"/>
      <c r="P186" s="82"/>
    </row>
    <row r="187" spans="2:16">
      <c r="B187" s="96"/>
      <c r="C187" s="82"/>
      <c r="D187" s="82"/>
      <c r="E187" s="82"/>
      <c r="F187" s="82"/>
      <c r="G187" s="82"/>
      <c r="K187" s="82"/>
      <c r="L187" s="82"/>
      <c r="M187" s="82"/>
      <c r="N187" s="82"/>
      <c r="O187" s="82"/>
      <c r="P187" s="82"/>
    </row>
    <row r="188" spans="2:16">
      <c r="B188" s="96"/>
      <c r="C188" s="82"/>
      <c r="D188" s="82"/>
      <c r="E188" s="82"/>
      <c r="F188" s="82"/>
      <c r="G188" s="82"/>
      <c r="K188" s="82"/>
      <c r="L188" s="82"/>
      <c r="M188" s="82"/>
      <c r="N188" s="82"/>
      <c r="O188" s="82"/>
      <c r="P188" s="82"/>
    </row>
    <row r="189" spans="2:16">
      <c r="B189" s="96"/>
      <c r="C189" s="82"/>
      <c r="D189" s="82"/>
      <c r="E189" s="82"/>
      <c r="F189" s="82"/>
      <c r="G189" s="82"/>
      <c r="K189" s="82"/>
      <c r="L189" s="82"/>
      <c r="M189" s="82"/>
      <c r="N189" s="82"/>
      <c r="O189" s="82"/>
      <c r="P189" s="82"/>
    </row>
    <row r="190" spans="2:16">
      <c r="B190" s="96"/>
      <c r="C190" s="82"/>
      <c r="D190" s="82"/>
      <c r="E190" s="82"/>
      <c r="F190" s="82"/>
      <c r="G190" s="82"/>
      <c r="K190" s="82"/>
      <c r="L190" s="82"/>
      <c r="M190" s="82"/>
      <c r="N190" s="82"/>
      <c r="O190" s="82"/>
      <c r="P190" s="82"/>
    </row>
    <row r="191" spans="2:16">
      <c r="B191" s="96"/>
      <c r="C191" s="82"/>
      <c r="D191" s="82"/>
      <c r="E191" s="82"/>
      <c r="F191" s="82"/>
      <c r="G191" s="82"/>
      <c r="K191" s="82"/>
      <c r="L191" s="82"/>
      <c r="M191" s="82"/>
      <c r="N191" s="82"/>
      <c r="O191" s="82"/>
      <c r="P191" s="82"/>
    </row>
    <row r="192" spans="2:16">
      <c r="B192" s="96"/>
      <c r="C192" s="82"/>
      <c r="D192" s="82"/>
      <c r="E192" s="82"/>
      <c r="F192" s="82"/>
      <c r="G192" s="82"/>
      <c r="K192" s="82"/>
      <c r="L192" s="82"/>
      <c r="M192" s="82"/>
      <c r="N192" s="82"/>
      <c r="O192" s="82"/>
      <c r="P192" s="82"/>
    </row>
    <row r="193" spans="2:16">
      <c r="B193" s="96"/>
      <c r="C193" s="82"/>
      <c r="D193" s="82"/>
      <c r="E193" s="82"/>
      <c r="F193" s="82"/>
      <c r="G193" s="82"/>
      <c r="K193" s="82"/>
      <c r="L193" s="82"/>
      <c r="M193" s="82"/>
      <c r="N193" s="82"/>
      <c r="O193" s="82"/>
      <c r="P193" s="82"/>
    </row>
    <row r="194" spans="2:16">
      <c r="B194" s="96"/>
      <c r="C194" s="82"/>
      <c r="D194" s="82"/>
      <c r="E194" s="82"/>
      <c r="F194" s="82"/>
      <c r="G194" s="82"/>
      <c r="K194" s="82"/>
      <c r="L194" s="82"/>
      <c r="M194" s="82"/>
      <c r="N194" s="82"/>
      <c r="O194" s="82"/>
      <c r="P194" s="82"/>
    </row>
    <row r="195" spans="2:16">
      <c r="B195" s="96"/>
      <c r="C195" s="82"/>
      <c r="D195" s="82"/>
      <c r="E195" s="82"/>
      <c r="F195" s="82"/>
      <c r="G195" s="82"/>
      <c r="K195" s="82"/>
      <c r="L195" s="82"/>
      <c r="M195" s="82"/>
      <c r="N195" s="82"/>
      <c r="O195" s="82"/>
      <c r="P195" s="82"/>
    </row>
    <row r="196" spans="2:16">
      <c r="B196" s="96"/>
      <c r="C196" s="82"/>
      <c r="D196" s="82"/>
      <c r="E196" s="82"/>
      <c r="F196" s="82"/>
      <c r="G196" s="82"/>
      <c r="K196" s="82"/>
      <c r="L196" s="82"/>
      <c r="M196" s="82"/>
      <c r="N196" s="82"/>
      <c r="O196" s="82"/>
      <c r="P196" s="82"/>
    </row>
    <row r="197" spans="2:16">
      <c r="B197" s="96"/>
      <c r="C197" s="82"/>
      <c r="D197" s="82"/>
      <c r="E197" s="82"/>
      <c r="F197" s="82"/>
      <c r="G197" s="82"/>
      <c r="K197" s="82"/>
      <c r="L197" s="82"/>
      <c r="M197" s="82"/>
      <c r="N197" s="82"/>
      <c r="O197" s="82"/>
      <c r="P197" s="82"/>
    </row>
    <row r="198" spans="2:16">
      <c r="B198" s="96"/>
      <c r="C198" s="82"/>
      <c r="D198" s="82"/>
      <c r="E198" s="82"/>
      <c r="F198" s="82"/>
      <c r="G198" s="82"/>
      <c r="K198" s="82"/>
      <c r="L198" s="82"/>
      <c r="M198" s="82"/>
      <c r="N198" s="82"/>
      <c r="O198" s="82"/>
      <c r="P198" s="82"/>
    </row>
    <row r="199" spans="2:16">
      <c r="B199" s="96"/>
      <c r="C199" s="82"/>
      <c r="D199" s="82"/>
      <c r="E199" s="82"/>
      <c r="F199" s="82"/>
      <c r="G199" s="82"/>
      <c r="K199" s="82"/>
      <c r="L199" s="82"/>
      <c r="M199" s="82"/>
      <c r="N199" s="82"/>
      <c r="O199" s="82"/>
      <c r="P199" s="82"/>
    </row>
    <row r="200" spans="2:16">
      <c r="B200" s="96"/>
      <c r="C200" s="82"/>
      <c r="D200" s="82"/>
      <c r="E200" s="82"/>
      <c r="F200" s="82"/>
      <c r="G200" s="82"/>
      <c r="K200" s="82"/>
      <c r="L200" s="82"/>
      <c r="M200" s="82"/>
      <c r="N200" s="82"/>
      <c r="O200" s="82"/>
      <c r="P200" s="82"/>
    </row>
    <row r="201" spans="2:16">
      <c r="B201" s="96"/>
      <c r="C201" s="82"/>
      <c r="D201" s="82"/>
      <c r="E201" s="82"/>
      <c r="F201" s="82"/>
      <c r="G201" s="82"/>
      <c r="K201" s="82"/>
      <c r="L201" s="82"/>
      <c r="M201" s="82"/>
      <c r="N201" s="82"/>
      <c r="O201" s="82"/>
      <c r="P201" s="82"/>
    </row>
    <row r="202" spans="2:16">
      <c r="B202" s="96"/>
      <c r="C202" s="82"/>
      <c r="D202" s="82"/>
      <c r="E202" s="82"/>
      <c r="F202" s="82"/>
      <c r="G202" s="82"/>
      <c r="K202" s="82"/>
      <c r="L202" s="82"/>
      <c r="M202" s="82"/>
      <c r="N202" s="82"/>
      <c r="O202" s="82"/>
      <c r="P202" s="82"/>
    </row>
    <row r="203" spans="2:16">
      <c r="B203" s="96"/>
      <c r="C203" s="82"/>
      <c r="D203" s="82"/>
      <c r="E203" s="82"/>
      <c r="F203" s="82"/>
      <c r="G203" s="82"/>
      <c r="K203" s="82"/>
      <c r="L203" s="82"/>
      <c r="M203" s="82"/>
      <c r="N203" s="82"/>
      <c r="O203" s="82"/>
      <c r="P203" s="82"/>
    </row>
    <row r="204" spans="2:16">
      <c r="B204" s="96"/>
      <c r="C204" s="82"/>
      <c r="D204" s="82"/>
      <c r="E204" s="82"/>
      <c r="F204" s="82"/>
      <c r="G204" s="82"/>
      <c r="K204" s="82"/>
      <c r="L204" s="82"/>
      <c r="M204" s="82"/>
      <c r="N204" s="82"/>
      <c r="O204" s="82"/>
      <c r="P204" s="82"/>
    </row>
    <row r="205" spans="2:16">
      <c r="B205" s="96"/>
      <c r="C205" s="82"/>
      <c r="D205" s="82"/>
      <c r="E205" s="82"/>
      <c r="F205" s="82"/>
      <c r="G205" s="82"/>
      <c r="K205" s="82"/>
      <c r="L205" s="82"/>
      <c r="M205" s="82"/>
      <c r="N205" s="82"/>
      <c r="O205" s="82"/>
      <c r="P205" s="82"/>
    </row>
    <row r="206" spans="2:16">
      <c r="B206" s="96"/>
      <c r="C206" s="82"/>
      <c r="D206" s="82"/>
      <c r="E206" s="82"/>
      <c r="F206" s="82"/>
      <c r="G206" s="82"/>
      <c r="K206" s="82"/>
      <c r="L206" s="82"/>
      <c r="M206" s="82"/>
      <c r="N206" s="82"/>
      <c r="O206" s="82"/>
      <c r="P206" s="82"/>
    </row>
    <row r="207" spans="2:16">
      <c r="B207" s="96"/>
      <c r="C207" s="82"/>
      <c r="D207" s="82"/>
      <c r="E207" s="82"/>
      <c r="F207" s="82"/>
      <c r="G207" s="82"/>
      <c r="K207" s="82"/>
      <c r="L207" s="82"/>
      <c r="M207" s="82"/>
      <c r="N207" s="82"/>
      <c r="O207" s="82"/>
      <c r="P207" s="82"/>
    </row>
    <row r="208" spans="2:16">
      <c r="B208" s="96"/>
      <c r="C208" s="82"/>
      <c r="D208" s="82"/>
      <c r="E208" s="82"/>
      <c r="F208" s="82"/>
      <c r="G208" s="82"/>
      <c r="K208" s="82"/>
      <c r="L208" s="82"/>
      <c r="M208" s="82"/>
      <c r="N208" s="82"/>
      <c r="O208" s="82"/>
      <c r="P208" s="82"/>
    </row>
    <row r="209" spans="2:16">
      <c r="B209" s="96"/>
      <c r="C209" s="82"/>
      <c r="D209" s="82"/>
      <c r="E209" s="82"/>
      <c r="F209" s="82"/>
      <c r="G209" s="82"/>
      <c r="K209" s="82"/>
      <c r="L209" s="82"/>
      <c r="M209" s="82"/>
      <c r="N209" s="82"/>
      <c r="O209" s="82"/>
      <c r="P209" s="82"/>
    </row>
    <row r="210" spans="2:16">
      <c r="B210" s="96"/>
      <c r="C210" s="82"/>
      <c r="D210" s="82"/>
      <c r="E210" s="82"/>
      <c r="F210" s="82"/>
      <c r="G210" s="82"/>
      <c r="K210" s="82"/>
      <c r="L210" s="82"/>
      <c r="M210" s="82"/>
      <c r="N210" s="82"/>
      <c r="O210" s="82"/>
      <c r="P210" s="82"/>
    </row>
    <row r="211" spans="2:16">
      <c r="B211" s="96"/>
      <c r="C211" s="82"/>
      <c r="D211" s="82"/>
      <c r="E211" s="82"/>
      <c r="F211" s="82"/>
      <c r="G211" s="82"/>
      <c r="K211" s="82"/>
      <c r="L211" s="82"/>
      <c r="M211" s="82"/>
      <c r="N211" s="82"/>
      <c r="O211" s="82"/>
      <c r="P211" s="82"/>
    </row>
    <row r="212" spans="2:16">
      <c r="B212" s="96"/>
      <c r="C212" s="82"/>
      <c r="D212" s="82"/>
      <c r="E212" s="82"/>
      <c r="F212" s="82"/>
      <c r="G212" s="82"/>
      <c r="K212" s="82"/>
      <c r="L212" s="82"/>
      <c r="M212" s="82"/>
      <c r="N212" s="82"/>
      <c r="O212" s="82"/>
      <c r="P212" s="82"/>
    </row>
    <row r="213" spans="2:16">
      <c r="B213" s="96"/>
      <c r="C213" s="82"/>
      <c r="D213" s="82"/>
      <c r="E213" s="82"/>
      <c r="F213" s="82"/>
      <c r="G213" s="82"/>
      <c r="K213" s="82"/>
      <c r="L213" s="82"/>
      <c r="M213" s="82"/>
      <c r="N213" s="82"/>
      <c r="O213" s="82"/>
      <c r="P213" s="82"/>
    </row>
    <row r="214" spans="2:16">
      <c r="B214" s="96"/>
      <c r="C214" s="82"/>
      <c r="D214" s="82"/>
      <c r="E214" s="82"/>
      <c r="F214" s="82"/>
      <c r="G214" s="82"/>
      <c r="K214" s="82"/>
      <c r="L214" s="82"/>
      <c r="M214" s="82"/>
      <c r="N214" s="82"/>
      <c r="O214" s="82"/>
      <c r="P214" s="82"/>
    </row>
    <row r="215" spans="2:16">
      <c r="B215" s="96"/>
      <c r="C215" s="82"/>
      <c r="D215" s="82"/>
      <c r="E215" s="82"/>
      <c r="F215" s="82"/>
      <c r="G215" s="82"/>
      <c r="K215" s="82"/>
      <c r="L215" s="82"/>
      <c r="M215" s="82"/>
      <c r="N215" s="82"/>
      <c r="O215" s="82"/>
      <c r="P215" s="82"/>
    </row>
    <row r="216" spans="2:16">
      <c r="B216" s="96"/>
      <c r="C216" s="82"/>
      <c r="D216" s="82"/>
      <c r="E216" s="82"/>
      <c r="F216" s="82"/>
      <c r="G216" s="82"/>
      <c r="K216" s="82"/>
      <c r="L216" s="82"/>
      <c r="M216" s="82"/>
      <c r="N216" s="82"/>
      <c r="O216" s="82"/>
      <c r="P216" s="82"/>
    </row>
    <row r="217" spans="2:16">
      <c r="B217" s="96"/>
      <c r="C217" s="82"/>
      <c r="D217" s="82"/>
      <c r="E217" s="82"/>
      <c r="F217" s="82"/>
      <c r="G217" s="82"/>
      <c r="K217" s="82"/>
      <c r="L217" s="82"/>
      <c r="M217" s="82"/>
      <c r="N217" s="82"/>
      <c r="O217" s="82"/>
      <c r="P217" s="82"/>
    </row>
    <row r="218" spans="2:16">
      <c r="B218" s="96"/>
      <c r="C218" s="82"/>
      <c r="D218" s="82"/>
      <c r="E218" s="82"/>
      <c r="F218" s="82"/>
      <c r="G218" s="82"/>
      <c r="K218" s="82"/>
      <c r="L218" s="82"/>
      <c r="M218" s="82"/>
      <c r="N218" s="82"/>
      <c r="O218" s="82"/>
      <c r="P218" s="82"/>
    </row>
    <row r="219" spans="2:16">
      <c r="B219" s="96"/>
      <c r="C219" s="82"/>
      <c r="D219" s="82"/>
      <c r="E219" s="82"/>
      <c r="F219" s="82"/>
      <c r="G219" s="82"/>
      <c r="K219" s="82"/>
      <c r="L219" s="82"/>
      <c r="M219" s="82"/>
      <c r="N219" s="82"/>
      <c r="O219" s="82"/>
      <c r="P219" s="82"/>
    </row>
    <row r="220" spans="2:16">
      <c r="B220" s="96"/>
      <c r="C220" s="82"/>
      <c r="D220" s="82"/>
      <c r="E220" s="82"/>
      <c r="F220" s="82"/>
      <c r="G220" s="82"/>
      <c r="K220" s="82"/>
      <c r="L220" s="82"/>
      <c r="M220" s="82"/>
      <c r="N220" s="82"/>
      <c r="O220" s="82"/>
      <c r="P220" s="82"/>
    </row>
    <row r="221" spans="2:16">
      <c r="B221" s="96"/>
      <c r="C221" s="82"/>
      <c r="D221" s="82"/>
      <c r="E221" s="82"/>
      <c r="F221" s="82"/>
      <c r="G221" s="82"/>
      <c r="K221" s="82"/>
      <c r="L221" s="82"/>
      <c r="M221" s="82"/>
      <c r="N221" s="82"/>
      <c r="O221" s="82"/>
      <c r="P221" s="82"/>
    </row>
    <row r="222" spans="2:16">
      <c r="B222" s="96"/>
      <c r="C222" s="82"/>
      <c r="D222" s="82"/>
      <c r="E222" s="82"/>
      <c r="F222" s="82"/>
      <c r="G222" s="82"/>
      <c r="K222" s="82"/>
      <c r="L222" s="82"/>
      <c r="M222" s="82"/>
      <c r="N222" s="82"/>
      <c r="O222" s="82"/>
      <c r="P222" s="82"/>
    </row>
    <row r="223" spans="2:16">
      <c r="B223" s="96"/>
      <c r="C223" s="82"/>
      <c r="D223" s="82"/>
      <c r="E223" s="82"/>
      <c r="F223" s="82"/>
      <c r="G223" s="82"/>
      <c r="K223" s="82"/>
      <c r="L223" s="82"/>
      <c r="M223" s="82"/>
      <c r="N223" s="82"/>
      <c r="O223" s="82"/>
      <c r="P223" s="82"/>
    </row>
    <row r="224" spans="2:16">
      <c r="B224" s="96"/>
      <c r="C224" s="82"/>
      <c r="D224" s="82"/>
      <c r="E224" s="82"/>
      <c r="F224" s="82"/>
      <c r="G224" s="82"/>
      <c r="K224" s="82"/>
      <c r="L224" s="82"/>
      <c r="M224" s="82"/>
      <c r="N224" s="82"/>
      <c r="O224" s="82"/>
      <c r="P224" s="82"/>
    </row>
    <row r="225" spans="2:16">
      <c r="B225" s="96"/>
      <c r="C225" s="82"/>
      <c r="D225" s="82"/>
      <c r="E225" s="82"/>
      <c r="F225" s="82"/>
      <c r="G225" s="82"/>
      <c r="K225" s="82"/>
      <c r="L225" s="82"/>
      <c r="M225" s="82"/>
      <c r="N225" s="82"/>
      <c r="O225" s="82"/>
      <c r="P225" s="82"/>
    </row>
    <row r="226" spans="2:16">
      <c r="B226" s="96"/>
      <c r="C226" s="82"/>
      <c r="D226" s="82"/>
      <c r="E226" s="82"/>
      <c r="F226" s="82"/>
      <c r="G226" s="82"/>
      <c r="K226" s="82"/>
      <c r="L226" s="82"/>
      <c r="M226" s="82"/>
      <c r="N226" s="82"/>
      <c r="O226" s="82"/>
      <c r="P226" s="82"/>
    </row>
    <row r="227" spans="2:16">
      <c r="B227" s="96"/>
      <c r="C227" s="82"/>
      <c r="D227" s="82"/>
      <c r="E227" s="82"/>
      <c r="F227" s="82"/>
      <c r="G227" s="82"/>
      <c r="K227" s="82"/>
      <c r="L227" s="82"/>
      <c r="M227" s="82"/>
      <c r="N227" s="82"/>
      <c r="O227" s="82"/>
      <c r="P227" s="82"/>
    </row>
    <row r="228" spans="2:16">
      <c r="B228" s="96"/>
      <c r="C228" s="82"/>
      <c r="D228" s="82"/>
      <c r="E228" s="82"/>
      <c r="F228" s="82"/>
      <c r="G228" s="82"/>
      <c r="K228" s="82"/>
      <c r="L228" s="82"/>
      <c r="M228" s="82"/>
      <c r="N228" s="82"/>
      <c r="O228" s="82"/>
      <c r="P228" s="82"/>
    </row>
    <row r="229" spans="2:16">
      <c r="B229" s="96"/>
      <c r="C229" s="82"/>
      <c r="D229" s="82"/>
      <c r="E229" s="82"/>
      <c r="F229" s="82"/>
      <c r="G229" s="82"/>
      <c r="K229" s="82"/>
      <c r="L229" s="82"/>
      <c r="M229" s="82"/>
      <c r="N229" s="82"/>
      <c r="O229" s="82"/>
      <c r="P229" s="82"/>
    </row>
    <row r="230" spans="2:16">
      <c r="B230" s="96"/>
      <c r="C230" s="82"/>
      <c r="D230" s="82"/>
      <c r="E230" s="82"/>
      <c r="F230" s="82"/>
      <c r="G230" s="82"/>
      <c r="K230" s="82"/>
      <c r="L230" s="82"/>
      <c r="M230" s="82"/>
      <c r="N230" s="82"/>
      <c r="O230" s="82"/>
      <c r="P230" s="82"/>
    </row>
    <row r="231" spans="2:16">
      <c r="B231" s="96"/>
      <c r="C231" s="82"/>
      <c r="D231" s="82"/>
      <c r="E231" s="82"/>
      <c r="F231" s="82"/>
      <c r="G231" s="82"/>
      <c r="K231" s="82"/>
      <c r="L231" s="82"/>
      <c r="M231" s="82"/>
      <c r="N231" s="82"/>
      <c r="O231" s="82"/>
      <c r="P231" s="82"/>
    </row>
    <row r="232" spans="2:16">
      <c r="B232" s="96"/>
      <c r="C232" s="82"/>
      <c r="D232" s="82"/>
      <c r="E232" s="82"/>
      <c r="F232" s="82"/>
      <c r="G232" s="82"/>
      <c r="K232" s="82"/>
      <c r="L232" s="82"/>
      <c r="M232" s="82"/>
      <c r="N232" s="82"/>
      <c r="O232" s="82"/>
      <c r="P232" s="82"/>
    </row>
    <row r="233" spans="2:16">
      <c r="B233" s="96"/>
      <c r="C233" s="82"/>
      <c r="D233" s="82"/>
      <c r="E233" s="82"/>
      <c r="F233" s="82"/>
      <c r="G233" s="82"/>
      <c r="K233" s="82"/>
      <c r="L233" s="82"/>
      <c r="M233" s="82"/>
      <c r="N233" s="82"/>
      <c r="O233" s="82"/>
      <c r="P233" s="82"/>
    </row>
    <row r="234" spans="2:16">
      <c r="B234" s="96"/>
      <c r="C234" s="82"/>
      <c r="D234" s="82"/>
      <c r="E234" s="82"/>
      <c r="F234" s="82"/>
      <c r="G234" s="82"/>
      <c r="K234" s="82"/>
      <c r="L234" s="82"/>
      <c r="M234" s="82"/>
      <c r="N234" s="82"/>
      <c r="O234" s="82"/>
      <c r="P234" s="82"/>
    </row>
    <row r="235" spans="2:16">
      <c r="B235" s="96"/>
      <c r="C235" s="82"/>
      <c r="D235" s="82"/>
      <c r="E235" s="82"/>
      <c r="F235" s="82"/>
      <c r="G235" s="82"/>
      <c r="K235" s="82"/>
      <c r="L235" s="82"/>
      <c r="M235" s="82"/>
      <c r="N235" s="82"/>
      <c r="O235" s="82"/>
      <c r="P235" s="82"/>
    </row>
    <row r="236" spans="2:16">
      <c r="B236" s="96"/>
      <c r="C236" s="82"/>
      <c r="D236" s="82"/>
      <c r="E236" s="82"/>
      <c r="F236" s="82"/>
      <c r="G236" s="82"/>
      <c r="K236" s="82"/>
      <c r="L236" s="82"/>
      <c r="M236" s="82"/>
      <c r="N236" s="82"/>
      <c r="O236" s="82"/>
      <c r="P236" s="82"/>
    </row>
    <row r="237" spans="2:16">
      <c r="B237" s="96"/>
      <c r="C237" s="82"/>
      <c r="D237" s="82"/>
      <c r="E237" s="82"/>
      <c r="F237" s="82"/>
      <c r="G237" s="82"/>
      <c r="K237" s="82"/>
      <c r="L237" s="82"/>
      <c r="M237" s="82"/>
      <c r="N237" s="82"/>
      <c r="O237" s="82"/>
      <c r="P237" s="82"/>
    </row>
    <row r="238" spans="2:16">
      <c r="B238" s="96"/>
      <c r="C238" s="82"/>
      <c r="D238" s="82"/>
      <c r="E238" s="82"/>
      <c r="F238" s="82"/>
      <c r="G238" s="82"/>
      <c r="K238" s="82"/>
      <c r="L238" s="82"/>
      <c r="M238" s="82"/>
      <c r="N238" s="82"/>
      <c r="O238" s="82"/>
      <c r="P238" s="82"/>
    </row>
    <row r="239" spans="2:16">
      <c r="B239" s="96"/>
      <c r="C239" s="82"/>
      <c r="D239" s="82"/>
      <c r="E239" s="82"/>
      <c r="F239" s="82"/>
      <c r="G239" s="82"/>
      <c r="K239" s="82"/>
      <c r="L239" s="82"/>
      <c r="M239" s="82"/>
      <c r="N239" s="82"/>
      <c r="O239" s="82"/>
      <c r="P239" s="82"/>
    </row>
    <row r="240" spans="2:16">
      <c r="B240" s="96"/>
      <c r="C240" s="82"/>
      <c r="D240" s="82"/>
      <c r="E240" s="82"/>
      <c r="F240" s="82"/>
      <c r="G240" s="82"/>
      <c r="K240" s="82"/>
      <c r="L240" s="82"/>
      <c r="M240" s="82"/>
      <c r="N240" s="82"/>
      <c r="O240" s="82"/>
      <c r="P240" s="82"/>
    </row>
    <row r="241" spans="2:16">
      <c r="B241" s="96"/>
      <c r="C241" s="82"/>
      <c r="D241" s="82"/>
      <c r="E241" s="82"/>
      <c r="F241" s="82"/>
      <c r="G241" s="82"/>
      <c r="K241" s="82"/>
      <c r="L241" s="82"/>
      <c r="M241" s="82"/>
      <c r="N241" s="82"/>
      <c r="O241" s="82"/>
      <c r="P241" s="82"/>
    </row>
    <row r="242" spans="2:16">
      <c r="B242" s="96"/>
      <c r="C242" s="82"/>
      <c r="D242" s="82"/>
      <c r="E242" s="82"/>
      <c r="F242" s="82"/>
      <c r="G242" s="82"/>
      <c r="K242" s="82"/>
      <c r="L242" s="82"/>
      <c r="M242" s="82"/>
      <c r="N242" s="82"/>
      <c r="O242" s="82"/>
      <c r="P242" s="82"/>
    </row>
    <row r="243" spans="2:16">
      <c r="B243" s="96"/>
      <c r="C243" s="82"/>
      <c r="D243" s="82"/>
      <c r="E243" s="82"/>
      <c r="F243" s="82"/>
      <c r="G243" s="82"/>
      <c r="K243" s="82"/>
      <c r="L243" s="82"/>
      <c r="M243" s="82"/>
      <c r="N243" s="82"/>
      <c r="O243" s="82"/>
      <c r="P243" s="82"/>
    </row>
    <row r="244" spans="2:16">
      <c r="B244" s="96"/>
      <c r="C244" s="82"/>
      <c r="D244" s="82"/>
      <c r="E244" s="82"/>
      <c r="F244" s="82"/>
      <c r="G244" s="82"/>
      <c r="K244" s="82"/>
      <c r="L244" s="82"/>
      <c r="M244" s="82"/>
      <c r="N244" s="82"/>
      <c r="O244" s="82"/>
      <c r="P244" s="82"/>
    </row>
    <row r="245" spans="2:16">
      <c r="B245" s="96"/>
      <c r="C245" s="82"/>
      <c r="D245" s="82"/>
      <c r="E245" s="82"/>
      <c r="F245" s="82"/>
      <c r="G245" s="82"/>
      <c r="K245" s="82"/>
      <c r="L245" s="82"/>
      <c r="M245" s="82"/>
      <c r="N245" s="82"/>
      <c r="O245" s="82"/>
      <c r="P245" s="82"/>
    </row>
    <row r="246" spans="2:16">
      <c r="B246" s="96"/>
      <c r="C246" s="82"/>
      <c r="D246" s="82"/>
      <c r="E246" s="82"/>
      <c r="F246" s="82"/>
      <c r="G246" s="82"/>
      <c r="K246" s="82"/>
      <c r="L246" s="82"/>
      <c r="M246" s="82"/>
      <c r="N246" s="82"/>
      <c r="O246" s="82"/>
      <c r="P246" s="82"/>
    </row>
    <row r="247" spans="2:16">
      <c r="B247" s="96"/>
      <c r="C247" s="82"/>
      <c r="D247" s="82"/>
      <c r="E247" s="82"/>
      <c r="F247" s="82"/>
      <c r="G247" s="82"/>
      <c r="K247" s="82"/>
      <c r="L247" s="82"/>
      <c r="M247" s="82"/>
      <c r="N247" s="82"/>
      <c r="O247" s="82"/>
      <c r="P247" s="82"/>
    </row>
    <row r="248" spans="2:16">
      <c r="B248" s="96"/>
      <c r="C248" s="82"/>
      <c r="D248" s="82"/>
      <c r="E248" s="82"/>
      <c r="F248" s="82"/>
      <c r="G248" s="82"/>
      <c r="K248" s="82"/>
      <c r="L248" s="82"/>
      <c r="M248" s="82"/>
      <c r="N248" s="82"/>
      <c r="O248" s="82"/>
      <c r="P248" s="82"/>
    </row>
    <row r="249" spans="2:16">
      <c r="B249" s="96"/>
      <c r="C249" s="82"/>
      <c r="D249" s="82"/>
      <c r="E249" s="82"/>
      <c r="F249" s="82"/>
      <c r="G249" s="82"/>
      <c r="K249" s="82"/>
      <c r="L249" s="82"/>
      <c r="M249" s="82"/>
      <c r="N249" s="82"/>
      <c r="O249" s="82"/>
      <c r="P249" s="82"/>
    </row>
    <row r="250" spans="2:16">
      <c r="B250" s="96"/>
      <c r="C250" s="82"/>
      <c r="D250" s="82"/>
      <c r="E250" s="82"/>
      <c r="F250" s="82"/>
      <c r="G250" s="82"/>
      <c r="K250" s="82"/>
      <c r="L250" s="82"/>
      <c r="M250" s="82"/>
      <c r="N250" s="82"/>
      <c r="O250" s="82"/>
      <c r="P250" s="82"/>
    </row>
    <row r="251" spans="2:16">
      <c r="B251" s="96"/>
      <c r="C251" s="82"/>
      <c r="D251" s="82"/>
      <c r="E251" s="82"/>
      <c r="F251" s="82"/>
      <c r="G251" s="82"/>
      <c r="K251" s="82"/>
      <c r="L251" s="82"/>
      <c r="M251" s="82"/>
      <c r="N251" s="82"/>
      <c r="O251" s="82"/>
      <c r="P251" s="82"/>
    </row>
    <row r="252" spans="2:16">
      <c r="B252" s="96"/>
      <c r="C252" s="82"/>
      <c r="D252" s="82"/>
      <c r="E252" s="82"/>
      <c r="F252" s="82"/>
      <c r="G252" s="82"/>
      <c r="K252" s="82"/>
      <c r="L252" s="82"/>
      <c r="M252" s="82"/>
      <c r="N252" s="82"/>
      <c r="O252" s="82"/>
      <c r="P252" s="82"/>
    </row>
    <row r="253" spans="2:16">
      <c r="B253" s="96"/>
      <c r="C253" s="82"/>
      <c r="D253" s="82"/>
      <c r="E253" s="82"/>
      <c r="F253" s="82"/>
      <c r="G253" s="82"/>
      <c r="K253" s="82"/>
      <c r="L253" s="82"/>
      <c r="M253" s="82"/>
      <c r="N253" s="82"/>
      <c r="O253" s="82"/>
      <c r="P253" s="82"/>
    </row>
    <row r="254" spans="2:16">
      <c r="B254" s="96"/>
      <c r="C254" s="82"/>
      <c r="D254" s="82"/>
      <c r="E254" s="82"/>
      <c r="F254" s="82"/>
      <c r="G254" s="82"/>
      <c r="K254" s="82"/>
      <c r="L254" s="82"/>
      <c r="M254" s="82"/>
      <c r="N254" s="82"/>
      <c r="O254" s="82"/>
      <c r="P254" s="82"/>
    </row>
    <row r="255" spans="2:16">
      <c r="B255" s="96"/>
      <c r="C255" s="82"/>
      <c r="D255" s="82"/>
      <c r="E255" s="82"/>
      <c r="F255" s="82"/>
      <c r="G255" s="82"/>
      <c r="K255" s="82"/>
      <c r="L255" s="82"/>
      <c r="M255" s="82"/>
      <c r="N255" s="82"/>
      <c r="O255" s="82"/>
      <c r="P255" s="82"/>
    </row>
    <row r="256" spans="2:16">
      <c r="B256" s="96"/>
      <c r="C256" s="82"/>
      <c r="D256" s="82"/>
      <c r="E256" s="82"/>
      <c r="F256" s="82"/>
      <c r="G256" s="82"/>
      <c r="K256" s="82"/>
      <c r="L256" s="82"/>
      <c r="M256" s="82"/>
      <c r="N256" s="82"/>
      <c r="O256" s="82"/>
      <c r="P256" s="82"/>
    </row>
    <row r="257" spans="2:16">
      <c r="B257" s="96"/>
      <c r="C257" s="82"/>
      <c r="D257" s="82"/>
      <c r="E257" s="82"/>
      <c r="F257" s="82"/>
      <c r="G257" s="82"/>
      <c r="K257" s="82"/>
      <c r="L257" s="82"/>
      <c r="M257" s="82"/>
      <c r="N257" s="82"/>
      <c r="O257" s="82"/>
      <c r="P257" s="82"/>
    </row>
    <row r="258" spans="2:16">
      <c r="B258" s="96"/>
      <c r="C258" s="82"/>
      <c r="D258" s="82"/>
      <c r="E258" s="82"/>
      <c r="F258" s="82"/>
      <c r="G258" s="82"/>
      <c r="K258" s="82"/>
      <c r="L258" s="82"/>
      <c r="M258" s="82"/>
      <c r="N258" s="82"/>
      <c r="O258" s="82"/>
      <c r="P258" s="82"/>
    </row>
    <row r="259" spans="2:16">
      <c r="B259" s="96"/>
      <c r="C259" s="82"/>
      <c r="D259" s="82"/>
      <c r="E259" s="82"/>
      <c r="F259" s="82"/>
      <c r="G259" s="82"/>
      <c r="K259" s="82"/>
      <c r="L259" s="82"/>
      <c r="M259" s="82"/>
      <c r="N259" s="82"/>
      <c r="O259" s="82"/>
      <c r="P259" s="82"/>
    </row>
    <row r="260" spans="2:16">
      <c r="B260" s="96"/>
      <c r="C260" s="82"/>
      <c r="D260" s="82"/>
      <c r="E260" s="82"/>
      <c r="F260" s="82"/>
      <c r="G260" s="82"/>
      <c r="K260" s="82"/>
      <c r="L260" s="82"/>
      <c r="M260" s="82"/>
      <c r="N260" s="82"/>
      <c r="O260" s="82"/>
      <c r="P260" s="82"/>
    </row>
    <row r="261" spans="2:16">
      <c r="B261" s="96"/>
      <c r="C261" s="82"/>
      <c r="D261" s="82"/>
      <c r="E261" s="82"/>
      <c r="F261" s="82"/>
      <c r="G261" s="82"/>
      <c r="K261" s="82"/>
      <c r="L261" s="82"/>
      <c r="M261" s="82"/>
      <c r="N261" s="82"/>
      <c r="O261" s="82"/>
      <c r="P261" s="82"/>
    </row>
    <row r="262" spans="2:16">
      <c r="B262" s="96"/>
      <c r="C262" s="82"/>
      <c r="D262" s="82"/>
      <c r="E262" s="82"/>
      <c r="F262" s="82"/>
      <c r="G262" s="82"/>
      <c r="K262" s="82"/>
      <c r="L262" s="82"/>
      <c r="M262" s="82"/>
      <c r="N262" s="82"/>
      <c r="O262" s="82"/>
      <c r="P262" s="82"/>
    </row>
    <row r="263" spans="2:16">
      <c r="B263" s="96"/>
      <c r="C263" s="82"/>
      <c r="D263" s="82"/>
      <c r="E263" s="82"/>
      <c r="F263" s="82"/>
      <c r="G263" s="82"/>
      <c r="K263" s="82"/>
      <c r="L263" s="82"/>
      <c r="M263" s="82"/>
      <c r="N263" s="82"/>
      <c r="O263" s="82"/>
      <c r="P263" s="82"/>
    </row>
    <row r="264" spans="2:16">
      <c r="B264" s="96"/>
      <c r="C264" s="82"/>
      <c r="D264" s="82"/>
      <c r="E264" s="82"/>
      <c r="F264" s="82"/>
      <c r="G264" s="82"/>
      <c r="K264" s="82"/>
      <c r="L264" s="82"/>
      <c r="M264" s="82"/>
      <c r="N264" s="82"/>
      <c r="O264" s="82"/>
      <c r="P264" s="82"/>
    </row>
    <row r="265" spans="2:16">
      <c r="B265" s="96"/>
      <c r="C265" s="82"/>
      <c r="D265" s="82"/>
      <c r="E265" s="82"/>
      <c r="F265" s="82"/>
      <c r="G265" s="82"/>
      <c r="K265" s="82"/>
      <c r="L265" s="82"/>
      <c r="M265" s="82"/>
      <c r="N265" s="82"/>
      <c r="O265" s="82"/>
      <c r="P265" s="82"/>
    </row>
    <row r="266" spans="2:16">
      <c r="B266" s="96"/>
      <c r="C266" s="82"/>
      <c r="D266" s="82"/>
      <c r="E266" s="82"/>
      <c r="F266" s="82"/>
      <c r="G266" s="82"/>
      <c r="K266" s="82"/>
      <c r="L266" s="82"/>
      <c r="M266" s="82"/>
      <c r="N266" s="82"/>
      <c r="O266" s="82"/>
      <c r="P266" s="82"/>
    </row>
    <row r="267" spans="2:16">
      <c r="B267" s="96"/>
      <c r="C267" s="82"/>
      <c r="D267" s="82"/>
      <c r="E267" s="82"/>
      <c r="F267" s="82"/>
      <c r="G267" s="82"/>
      <c r="K267" s="82"/>
      <c r="L267" s="82"/>
      <c r="M267" s="82"/>
      <c r="N267" s="82"/>
      <c r="O267" s="82"/>
      <c r="P267" s="82"/>
    </row>
    <row r="268" spans="2:16">
      <c r="B268" s="96"/>
      <c r="C268" s="82"/>
      <c r="D268" s="82"/>
      <c r="E268" s="82"/>
      <c r="F268" s="82"/>
      <c r="G268" s="82"/>
      <c r="K268" s="82"/>
      <c r="L268" s="82"/>
      <c r="M268" s="82"/>
      <c r="N268" s="82"/>
      <c r="O268" s="82"/>
      <c r="P268" s="82"/>
    </row>
    <row r="269" spans="2:16">
      <c r="B269" s="96"/>
      <c r="C269" s="82"/>
      <c r="D269" s="82"/>
      <c r="E269" s="82"/>
      <c r="F269" s="82"/>
      <c r="G269" s="82"/>
      <c r="K269" s="82"/>
      <c r="L269" s="82"/>
      <c r="M269" s="82"/>
      <c r="N269" s="82"/>
      <c r="O269" s="82"/>
      <c r="P269" s="82"/>
    </row>
    <row r="270" spans="2:16">
      <c r="B270" s="96"/>
      <c r="C270" s="82"/>
      <c r="D270" s="82"/>
      <c r="E270" s="82"/>
      <c r="F270" s="82"/>
      <c r="G270" s="82"/>
      <c r="K270" s="82"/>
      <c r="L270" s="82"/>
      <c r="M270" s="82"/>
      <c r="N270" s="82"/>
      <c r="O270" s="82"/>
      <c r="P270" s="82"/>
    </row>
    <row r="271" spans="2:16">
      <c r="B271" s="96"/>
      <c r="C271" s="82"/>
      <c r="D271" s="82"/>
      <c r="E271" s="82"/>
      <c r="F271" s="82"/>
      <c r="G271" s="82"/>
      <c r="K271" s="82"/>
      <c r="L271" s="82"/>
      <c r="M271" s="82"/>
      <c r="N271" s="82"/>
      <c r="O271" s="82"/>
      <c r="P271" s="82"/>
    </row>
    <row r="272" spans="2:16">
      <c r="B272" s="96"/>
      <c r="C272" s="82"/>
      <c r="D272" s="82"/>
      <c r="E272" s="82"/>
      <c r="F272" s="82"/>
      <c r="G272" s="82"/>
      <c r="K272" s="82"/>
      <c r="L272" s="82"/>
      <c r="M272" s="82"/>
      <c r="N272" s="82"/>
      <c r="O272" s="82"/>
      <c r="P272" s="82"/>
    </row>
    <row r="273" spans="2:16">
      <c r="B273" s="96"/>
      <c r="C273" s="82"/>
      <c r="D273" s="82"/>
      <c r="E273" s="82"/>
      <c r="F273" s="82"/>
      <c r="G273" s="82"/>
      <c r="K273" s="82"/>
      <c r="L273" s="82"/>
      <c r="M273" s="82"/>
      <c r="N273" s="82"/>
      <c r="O273" s="82"/>
      <c r="P273" s="82"/>
    </row>
    <row r="274" spans="2:16">
      <c r="B274" s="96"/>
      <c r="C274" s="82"/>
      <c r="D274" s="82"/>
      <c r="E274" s="82"/>
      <c r="F274" s="82"/>
      <c r="G274" s="82"/>
      <c r="K274" s="82"/>
      <c r="L274" s="82"/>
      <c r="M274" s="82"/>
      <c r="N274" s="82"/>
      <c r="O274" s="82"/>
      <c r="P274" s="82"/>
    </row>
    <row r="275" spans="2:16">
      <c r="B275" s="96"/>
      <c r="C275" s="82"/>
      <c r="D275" s="82"/>
      <c r="E275" s="82"/>
      <c r="F275" s="82"/>
      <c r="G275" s="82"/>
      <c r="K275" s="82"/>
      <c r="L275" s="82"/>
      <c r="M275" s="82"/>
      <c r="N275" s="82"/>
      <c r="O275" s="82"/>
      <c r="P275" s="82"/>
    </row>
    <row r="276" spans="2:16">
      <c r="B276" s="96"/>
      <c r="C276" s="82"/>
      <c r="D276" s="82"/>
      <c r="E276" s="82"/>
      <c r="F276" s="82"/>
      <c r="G276" s="82"/>
      <c r="K276" s="82"/>
      <c r="L276" s="82"/>
      <c r="M276" s="82"/>
      <c r="N276" s="82"/>
      <c r="O276" s="82"/>
      <c r="P276" s="82"/>
    </row>
    <row r="277" spans="2:16">
      <c r="B277" s="96"/>
      <c r="C277" s="82"/>
      <c r="D277" s="82"/>
      <c r="E277" s="82"/>
      <c r="F277" s="82"/>
      <c r="G277" s="82"/>
      <c r="K277" s="82"/>
      <c r="L277" s="82"/>
      <c r="M277" s="82"/>
      <c r="N277" s="82"/>
      <c r="O277" s="82"/>
      <c r="P277" s="82"/>
    </row>
    <row r="278" spans="2:16">
      <c r="B278" s="96"/>
      <c r="C278" s="82"/>
      <c r="D278" s="82"/>
      <c r="E278" s="82"/>
      <c r="F278" s="82"/>
      <c r="G278" s="82"/>
      <c r="K278" s="82"/>
      <c r="L278" s="82"/>
      <c r="M278" s="82"/>
      <c r="N278" s="82"/>
      <c r="O278" s="82"/>
      <c r="P278" s="82"/>
    </row>
    <row r="279" spans="2:16">
      <c r="B279" s="96"/>
      <c r="C279" s="82"/>
      <c r="D279" s="82"/>
      <c r="E279" s="82"/>
      <c r="F279" s="82"/>
      <c r="G279" s="82"/>
      <c r="K279" s="82"/>
      <c r="L279" s="82"/>
      <c r="M279" s="82"/>
      <c r="N279" s="82"/>
      <c r="O279" s="82"/>
      <c r="P279" s="82"/>
    </row>
    <row r="280" spans="2:16">
      <c r="B280" s="96"/>
      <c r="C280" s="82"/>
      <c r="D280" s="82"/>
      <c r="E280" s="82"/>
      <c r="F280" s="82"/>
      <c r="G280" s="82"/>
      <c r="K280" s="82"/>
      <c r="L280" s="82"/>
      <c r="M280" s="82"/>
      <c r="N280" s="82"/>
      <c r="O280" s="82"/>
      <c r="P280" s="82"/>
    </row>
    <row r="281" spans="2:16">
      <c r="B281" s="96"/>
      <c r="C281" s="82"/>
      <c r="D281" s="82"/>
      <c r="E281" s="82"/>
      <c r="F281" s="82"/>
      <c r="G281" s="82"/>
      <c r="K281" s="82"/>
      <c r="L281" s="82"/>
      <c r="M281" s="82"/>
      <c r="N281" s="82"/>
      <c r="O281" s="82"/>
      <c r="P281" s="82"/>
    </row>
    <row r="282" spans="2:16">
      <c r="B282" s="96"/>
      <c r="C282" s="82"/>
      <c r="D282" s="82"/>
      <c r="E282" s="82"/>
      <c r="F282" s="82"/>
      <c r="G282" s="82"/>
      <c r="K282" s="82"/>
      <c r="L282" s="82"/>
      <c r="M282" s="82"/>
      <c r="N282" s="82"/>
      <c r="O282" s="82"/>
      <c r="P282" s="82"/>
    </row>
    <row r="283" spans="2:16">
      <c r="B283" s="96"/>
      <c r="C283" s="82"/>
      <c r="D283" s="82"/>
      <c r="E283" s="82"/>
      <c r="F283" s="82"/>
      <c r="G283" s="82"/>
      <c r="K283" s="82"/>
      <c r="L283" s="82"/>
      <c r="M283" s="82"/>
      <c r="N283" s="82"/>
      <c r="O283" s="82"/>
      <c r="P283" s="82"/>
    </row>
    <row r="284" spans="2:16">
      <c r="B284" s="96"/>
      <c r="C284" s="82"/>
      <c r="D284" s="82"/>
      <c r="E284" s="82"/>
      <c r="F284" s="82"/>
      <c r="G284" s="82"/>
      <c r="K284" s="82"/>
      <c r="L284" s="82"/>
      <c r="M284" s="82"/>
      <c r="N284" s="82"/>
      <c r="O284" s="82"/>
      <c r="P284" s="82"/>
    </row>
    <row r="285" spans="2:16">
      <c r="B285" s="96"/>
      <c r="C285" s="82"/>
      <c r="D285" s="82"/>
      <c r="E285" s="82"/>
      <c r="F285" s="82"/>
      <c r="G285" s="82"/>
      <c r="K285" s="82"/>
      <c r="L285" s="82"/>
      <c r="M285" s="82"/>
      <c r="N285" s="82"/>
      <c r="O285" s="82"/>
      <c r="P285" s="82"/>
    </row>
    <row r="286" spans="2:16">
      <c r="B286" s="96"/>
      <c r="C286" s="82"/>
      <c r="D286" s="82"/>
      <c r="E286" s="82"/>
      <c r="F286" s="82"/>
      <c r="G286" s="82"/>
      <c r="K286" s="82"/>
      <c r="L286" s="82"/>
      <c r="M286" s="82"/>
      <c r="N286" s="82"/>
      <c r="O286" s="82"/>
      <c r="P286" s="82"/>
    </row>
    <row r="287" spans="2:16">
      <c r="B287" s="96"/>
      <c r="C287" s="82"/>
      <c r="D287" s="82"/>
      <c r="E287" s="82"/>
      <c r="F287" s="82"/>
      <c r="G287" s="82"/>
      <c r="K287" s="82"/>
      <c r="L287" s="82"/>
      <c r="M287" s="82"/>
      <c r="N287" s="82"/>
      <c r="O287" s="82"/>
      <c r="P287" s="82"/>
    </row>
    <row r="288" spans="2:16">
      <c r="B288" s="96"/>
      <c r="C288" s="82"/>
      <c r="D288" s="82"/>
      <c r="E288" s="82"/>
      <c r="F288" s="82"/>
      <c r="G288" s="82"/>
      <c r="K288" s="82"/>
      <c r="L288" s="82"/>
      <c r="M288" s="82"/>
      <c r="N288" s="82"/>
      <c r="O288" s="82"/>
      <c r="P288" s="82"/>
    </row>
    <row r="289" spans="2:16">
      <c r="B289" s="96"/>
      <c r="C289" s="82"/>
      <c r="D289" s="82"/>
      <c r="E289" s="82"/>
      <c r="F289" s="82"/>
      <c r="G289" s="82"/>
      <c r="K289" s="82"/>
      <c r="L289" s="82"/>
      <c r="M289" s="82"/>
      <c r="N289" s="82"/>
      <c r="O289" s="82"/>
      <c r="P289" s="82"/>
    </row>
    <row r="290" spans="2:16">
      <c r="B290" s="96"/>
      <c r="C290" s="82"/>
      <c r="D290" s="82"/>
      <c r="E290" s="82"/>
      <c r="F290" s="82"/>
      <c r="G290" s="82"/>
      <c r="K290" s="82"/>
      <c r="L290" s="82"/>
      <c r="M290" s="82"/>
      <c r="N290" s="82"/>
      <c r="O290" s="82"/>
      <c r="P290" s="82"/>
    </row>
    <row r="291" spans="2:16">
      <c r="B291" s="96"/>
      <c r="C291" s="82"/>
      <c r="D291" s="82"/>
      <c r="E291" s="82"/>
      <c r="F291" s="82"/>
      <c r="G291" s="82"/>
      <c r="K291" s="82"/>
      <c r="L291" s="82"/>
      <c r="M291" s="82"/>
      <c r="N291" s="82"/>
      <c r="O291" s="82"/>
      <c r="P291" s="82"/>
    </row>
    <row r="292" spans="2:16">
      <c r="B292" s="96"/>
      <c r="C292" s="82"/>
      <c r="D292" s="82"/>
      <c r="E292" s="82"/>
      <c r="F292" s="82"/>
      <c r="G292" s="82"/>
      <c r="K292" s="82"/>
      <c r="L292" s="82"/>
      <c r="M292" s="82"/>
      <c r="N292" s="82"/>
      <c r="O292" s="82"/>
      <c r="P292" s="82"/>
    </row>
    <row r="293" spans="2:16">
      <c r="B293" s="96"/>
      <c r="C293" s="82"/>
      <c r="D293" s="82"/>
      <c r="E293" s="82"/>
      <c r="F293" s="82"/>
      <c r="G293" s="82"/>
      <c r="K293" s="82"/>
      <c r="L293" s="82"/>
      <c r="M293" s="82"/>
      <c r="N293" s="82"/>
      <c r="O293" s="82"/>
      <c r="P293" s="82"/>
    </row>
    <row r="294" spans="2:16">
      <c r="B294" s="96"/>
      <c r="C294" s="82"/>
      <c r="D294" s="82"/>
      <c r="E294" s="82"/>
      <c r="F294" s="82"/>
      <c r="G294" s="82"/>
      <c r="K294" s="82"/>
      <c r="L294" s="82"/>
      <c r="M294" s="82"/>
      <c r="N294" s="82"/>
      <c r="O294" s="82"/>
      <c r="P294" s="82"/>
    </row>
    <row r="295" spans="2:16">
      <c r="B295" s="96"/>
      <c r="C295" s="82"/>
      <c r="D295" s="82"/>
      <c r="E295" s="82"/>
      <c r="F295" s="82"/>
      <c r="G295" s="82"/>
      <c r="K295" s="82"/>
      <c r="L295" s="82"/>
      <c r="M295" s="82"/>
      <c r="N295" s="82"/>
      <c r="O295" s="82"/>
      <c r="P295" s="82"/>
    </row>
    <row r="296" spans="2:16">
      <c r="B296" s="96"/>
      <c r="C296" s="82"/>
      <c r="D296" s="82"/>
      <c r="E296" s="82"/>
      <c r="F296" s="82"/>
      <c r="G296" s="82"/>
      <c r="K296" s="82"/>
      <c r="L296" s="82"/>
      <c r="M296" s="82"/>
      <c r="N296" s="82"/>
      <c r="O296" s="82"/>
      <c r="P296" s="82"/>
    </row>
    <row r="297" spans="2:16">
      <c r="B297" s="96"/>
      <c r="C297" s="82"/>
      <c r="D297" s="82"/>
      <c r="E297" s="82"/>
      <c r="F297" s="82"/>
      <c r="G297" s="82"/>
      <c r="K297" s="82"/>
      <c r="L297" s="82"/>
      <c r="M297" s="82"/>
      <c r="N297" s="82"/>
      <c r="O297" s="82"/>
      <c r="P297" s="82"/>
    </row>
    <row r="298" spans="2:16">
      <c r="B298" s="96"/>
      <c r="C298" s="82"/>
      <c r="D298" s="82"/>
      <c r="E298" s="82"/>
      <c r="F298" s="82"/>
      <c r="G298" s="82"/>
      <c r="K298" s="82"/>
      <c r="L298" s="82"/>
      <c r="M298" s="82"/>
      <c r="N298" s="82"/>
      <c r="O298" s="82"/>
      <c r="P298" s="82"/>
    </row>
    <row r="299" spans="2:16">
      <c r="B299" s="96"/>
      <c r="C299" s="82"/>
      <c r="D299" s="82"/>
      <c r="E299" s="82"/>
      <c r="F299" s="82"/>
      <c r="G299" s="82"/>
      <c r="K299" s="82"/>
      <c r="L299" s="82"/>
      <c r="M299" s="82"/>
      <c r="N299" s="82"/>
      <c r="O299" s="82"/>
      <c r="P299" s="82"/>
    </row>
    <row r="300" spans="2:16">
      <c r="B300" s="96"/>
      <c r="C300" s="82"/>
      <c r="D300" s="82"/>
      <c r="E300" s="82"/>
      <c r="F300" s="82"/>
      <c r="G300" s="82"/>
      <c r="K300" s="82"/>
      <c r="L300" s="82"/>
      <c r="M300" s="82"/>
      <c r="N300" s="82"/>
      <c r="O300" s="82"/>
      <c r="P300" s="82"/>
    </row>
    <row r="301" spans="2:16">
      <c r="B301" s="96"/>
      <c r="C301" s="82"/>
      <c r="D301" s="82"/>
      <c r="E301" s="82"/>
      <c r="F301" s="82"/>
      <c r="G301" s="82"/>
      <c r="K301" s="82"/>
      <c r="L301" s="82"/>
      <c r="M301" s="82"/>
      <c r="N301" s="82"/>
      <c r="O301" s="82"/>
      <c r="P301" s="82"/>
    </row>
    <row r="302" spans="2:16">
      <c r="B302" s="96"/>
      <c r="C302" s="82"/>
      <c r="D302" s="82"/>
      <c r="E302" s="82"/>
      <c r="F302" s="82"/>
      <c r="G302" s="82"/>
      <c r="K302" s="82"/>
      <c r="L302" s="82"/>
      <c r="M302" s="82"/>
      <c r="N302" s="82"/>
      <c r="O302" s="82"/>
      <c r="P302" s="82"/>
    </row>
    <row r="303" spans="2:16">
      <c r="B303" s="96"/>
      <c r="C303" s="82"/>
      <c r="D303" s="82"/>
      <c r="E303" s="82"/>
      <c r="F303" s="82"/>
      <c r="G303" s="82"/>
      <c r="K303" s="82"/>
      <c r="L303" s="82"/>
      <c r="M303" s="82"/>
      <c r="N303" s="82"/>
      <c r="O303" s="82"/>
      <c r="P303" s="82"/>
    </row>
    <row r="304" spans="2:16">
      <c r="B304" s="96"/>
      <c r="C304" s="82"/>
      <c r="D304" s="82"/>
      <c r="E304" s="82"/>
      <c r="F304" s="82"/>
      <c r="G304" s="82"/>
      <c r="K304" s="82"/>
      <c r="L304" s="82"/>
      <c r="M304" s="82"/>
      <c r="N304" s="82"/>
      <c r="O304" s="82"/>
      <c r="P304" s="82"/>
    </row>
    <row r="305" spans="2:16">
      <c r="B305" s="96"/>
      <c r="C305" s="82"/>
      <c r="D305" s="82"/>
      <c r="E305" s="82"/>
      <c r="F305" s="82"/>
      <c r="G305" s="82"/>
      <c r="K305" s="82"/>
      <c r="L305" s="82"/>
      <c r="M305" s="82"/>
      <c r="N305" s="82"/>
      <c r="O305" s="82"/>
      <c r="P305" s="82"/>
    </row>
    <row r="306" spans="2:16">
      <c r="B306" s="96"/>
      <c r="C306" s="82"/>
      <c r="D306" s="82"/>
      <c r="E306" s="82"/>
      <c r="F306" s="82"/>
      <c r="G306" s="82"/>
      <c r="K306" s="82"/>
      <c r="L306" s="82"/>
      <c r="M306" s="82"/>
      <c r="N306" s="82"/>
      <c r="O306" s="82"/>
      <c r="P306" s="82"/>
    </row>
    <row r="307" spans="2:16">
      <c r="B307" s="96"/>
      <c r="C307" s="82"/>
      <c r="D307" s="82"/>
      <c r="E307" s="82"/>
      <c r="F307" s="82"/>
      <c r="G307" s="82"/>
      <c r="K307" s="82"/>
      <c r="L307" s="82"/>
      <c r="M307" s="82"/>
      <c r="N307" s="82"/>
      <c r="O307" s="82"/>
      <c r="P307" s="82"/>
    </row>
    <row r="308" spans="2:16">
      <c r="B308" s="96"/>
      <c r="C308" s="82"/>
      <c r="D308" s="82"/>
      <c r="E308" s="82"/>
      <c r="F308" s="82"/>
      <c r="G308" s="82"/>
      <c r="K308" s="82"/>
      <c r="L308" s="82"/>
      <c r="M308" s="82"/>
      <c r="N308" s="82"/>
      <c r="O308" s="82"/>
      <c r="P308" s="82"/>
    </row>
    <row r="309" spans="2:16">
      <c r="B309" s="96"/>
      <c r="C309" s="82"/>
      <c r="D309" s="82"/>
      <c r="E309" s="82"/>
      <c r="F309" s="82"/>
      <c r="G309" s="82"/>
      <c r="K309" s="82"/>
      <c r="L309" s="82"/>
      <c r="M309" s="82"/>
      <c r="N309" s="82"/>
      <c r="O309" s="82"/>
      <c r="P309" s="82"/>
    </row>
    <row r="310" spans="2:16">
      <c r="B310" s="96"/>
      <c r="C310" s="82"/>
      <c r="D310" s="82"/>
      <c r="E310" s="82"/>
      <c r="F310" s="82"/>
      <c r="G310" s="82"/>
      <c r="K310" s="82"/>
      <c r="L310" s="82"/>
      <c r="M310" s="82"/>
      <c r="N310" s="82"/>
      <c r="O310" s="82"/>
      <c r="P310" s="82"/>
    </row>
    <row r="311" spans="2:16">
      <c r="B311" s="96"/>
      <c r="C311" s="82"/>
      <c r="D311" s="82"/>
      <c r="E311" s="82"/>
      <c r="F311" s="82"/>
      <c r="G311" s="82"/>
      <c r="K311" s="82"/>
      <c r="L311" s="82"/>
      <c r="M311" s="82"/>
      <c r="N311" s="82"/>
      <c r="O311" s="82"/>
      <c r="P311" s="82"/>
    </row>
    <row r="312" spans="2:16">
      <c r="B312" s="96"/>
      <c r="C312" s="82"/>
      <c r="D312" s="82"/>
      <c r="E312" s="82"/>
      <c r="F312" s="82"/>
      <c r="G312" s="82"/>
      <c r="K312" s="82"/>
      <c r="L312" s="82"/>
      <c r="M312" s="82"/>
      <c r="N312" s="82"/>
      <c r="O312" s="82"/>
      <c r="P312" s="82"/>
    </row>
    <row r="313" spans="2:16">
      <c r="B313" s="96"/>
      <c r="C313" s="82"/>
      <c r="D313" s="82"/>
      <c r="E313" s="82"/>
      <c r="F313" s="82"/>
      <c r="G313" s="82"/>
      <c r="K313" s="82"/>
      <c r="L313" s="82"/>
      <c r="M313" s="82"/>
      <c r="N313" s="82"/>
      <c r="O313" s="82"/>
      <c r="P313" s="82"/>
    </row>
    <row r="314" spans="2:16">
      <c r="B314" s="96"/>
      <c r="C314" s="82"/>
      <c r="D314" s="82"/>
      <c r="E314" s="82"/>
      <c r="F314" s="82"/>
      <c r="G314" s="82"/>
      <c r="K314" s="82"/>
      <c r="L314" s="82"/>
      <c r="M314" s="82"/>
      <c r="N314" s="82"/>
      <c r="O314" s="82"/>
      <c r="P314" s="82"/>
    </row>
    <row r="315" spans="2:16">
      <c r="B315" s="96"/>
      <c r="C315" s="82"/>
      <c r="D315" s="82"/>
      <c r="E315" s="82"/>
      <c r="F315" s="82"/>
      <c r="G315" s="82"/>
      <c r="K315" s="82"/>
      <c r="L315" s="82"/>
      <c r="M315" s="82"/>
      <c r="N315" s="82"/>
      <c r="O315" s="82"/>
      <c r="P315" s="82"/>
    </row>
    <row r="316" spans="2:16">
      <c r="B316" s="96"/>
      <c r="C316" s="82"/>
      <c r="D316" s="82"/>
      <c r="E316" s="82"/>
      <c r="F316" s="82"/>
      <c r="G316" s="82"/>
      <c r="K316" s="82"/>
      <c r="L316" s="82"/>
      <c r="M316" s="82"/>
      <c r="N316" s="82"/>
      <c r="O316" s="82"/>
      <c r="P316" s="82"/>
    </row>
    <row r="317" spans="2:16">
      <c r="B317" s="96"/>
      <c r="C317" s="82"/>
      <c r="D317" s="82"/>
      <c r="E317" s="82"/>
      <c r="F317" s="82"/>
      <c r="G317" s="82"/>
      <c r="K317" s="82"/>
      <c r="L317" s="82"/>
      <c r="M317" s="82"/>
      <c r="N317" s="82"/>
      <c r="O317" s="82"/>
      <c r="P317" s="82"/>
    </row>
    <row r="318" spans="2:16">
      <c r="B318" s="96"/>
      <c r="C318" s="82"/>
      <c r="D318" s="82"/>
      <c r="E318" s="82"/>
      <c r="F318" s="82"/>
      <c r="G318" s="82"/>
      <c r="K318" s="82"/>
      <c r="L318" s="82"/>
      <c r="M318" s="82"/>
      <c r="N318" s="82"/>
      <c r="O318" s="82"/>
      <c r="P318" s="82"/>
    </row>
    <row r="319" spans="2:16">
      <c r="B319" s="96"/>
      <c r="C319" s="82"/>
      <c r="D319" s="82"/>
      <c r="E319" s="82"/>
      <c r="F319" s="82"/>
      <c r="G319" s="82"/>
      <c r="K319" s="82"/>
      <c r="L319" s="82"/>
      <c r="M319" s="82"/>
      <c r="N319" s="82"/>
      <c r="O319" s="82"/>
      <c r="P319" s="82"/>
    </row>
    <row r="320" spans="2:16">
      <c r="B320" s="96"/>
      <c r="C320" s="82"/>
      <c r="D320" s="82"/>
      <c r="E320" s="82"/>
      <c r="F320" s="82"/>
      <c r="G320" s="82"/>
      <c r="K320" s="82"/>
      <c r="L320" s="82"/>
      <c r="M320" s="82"/>
      <c r="N320" s="82"/>
      <c r="O320" s="82"/>
      <c r="P320" s="82"/>
    </row>
    <row r="321" spans="2:16">
      <c r="B321" s="96"/>
      <c r="C321" s="82"/>
      <c r="D321" s="82"/>
      <c r="E321" s="82"/>
      <c r="F321" s="82"/>
      <c r="G321" s="82"/>
      <c r="K321" s="82"/>
      <c r="L321" s="82"/>
      <c r="M321" s="82"/>
      <c r="N321" s="82"/>
      <c r="O321" s="82"/>
      <c r="P321" s="82"/>
    </row>
    <row r="322" spans="2:16">
      <c r="B322" s="96"/>
      <c r="C322" s="82"/>
      <c r="D322" s="82"/>
      <c r="E322" s="82"/>
      <c r="F322" s="82"/>
      <c r="G322" s="82"/>
      <c r="K322" s="82"/>
      <c r="L322" s="82"/>
      <c r="M322" s="82"/>
      <c r="N322" s="82"/>
      <c r="O322" s="82"/>
      <c r="P322" s="82"/>
    </row>
    <row r="323" spans="2:16">
      <c r="B323" s="96"/>
      <c r="C323" s="82"/>
      <c r="D323" s="82"/>
      <c r="E323" s="82"/>
      <c r="F323" s="82"/>
      <c r="G323" s="82"/>
      <c r="K323" s="82"/>
      <c r="L323" s="82"/>
      <c r="M323" s="82"/>
      <c r="N323" s="82"/>
      <c r="O323" s="82"/>
      <c r="P323" s="82"/>
    </row>
    <row r="324" spans="2:16">
      <c r="B324" s="96"/>
      <c r="C324" s="82"/>
      <c r="D324" s="82"/>
      <c r="E324" s="82"/>
      <c r="F324" s="82"/>
      <c r="G324" s="82"/>
      <c r="K324" s="82"/>
      <c r="L324" s="82"/>
      <c r="M324" s="82"/>
      <c r="N324" s="82"/>
      <c r="O324" s="82"/>
      <c r="P324" s="82"/>
    </row>
    <row r="325" spans="2:16">
      <c r="B325" s="96"/>
      <c r="C325" s="82"/>
      <c r="D325" s="82"/>
      <c r="E325" s="82"/>
      <c r="F325" s="82"/>
      <c r="G325" s="82"/>
      <c r="K325" s="82"/>
      <c r="L325" s="82"/>
      <c r="M325" s="82"/>
      <c r="N325" s="82"/>
      <c r="O325" s="82"/>
      <c r="P325" s="82"/>
    </row>
    <row r="326" spans="2:16">
      <c r="B326" s="96"/>
      <c r="C326" s="82"/>
      <c r="D326" s="82"/>
      <c r="E326" s="82"/>
      <c r="F326" s="82"/>
      <c r="G326" s="82"/>
      <c r="K326" s="82"/>
      <c r="L326" s="82"/>
      <c r="M326" s="82"/>
      <c r="N326" s="82"/>
      <c r="O326" s="82"/>
      <c r="P326" s="82"/>
    </row>
    <row r="327" spans="2:16">
      <c r="B327" s="96"/>
      <c r="C327" s="82"/>
      <c r="D327" s="82"/>
      <c r="E327" s="82"/>
      <c r="F327" s="82"/>
      <c r="G327" s="82"/>
      <c r="K327" s="82"/>
      <c r="L327" s="82"/>
      <c r="M327" s="82"/>
      <c r="N327" s="82"/>
      <c r="O327" s="82"/>
      <c r="P327" s="82"/>
    </row>
    <row r="328" spans="2:16">
      <c r="B328" s="96"/>
      <c r="C328" s="82"/>
      <c r="D328" s="82"/>
      <c r="E328" s="82"/>
      <c r="F328" s="82"/>
      <c r="G328" s="82"/>
      <c r="K328" s="82"/>
      <c r="L328" s="82"/>
      <c r="M328" s="82"/>
      <c r="N328" s="82"/>
      <c r="O328" s="82"/>
      <c r="P328" s="82"/>
    </row>
    <row r="329" spans="2:16">
      <c r="B329" s="96"/>
      <c r="C329" s="82"/>
      <c r="D329" s="82"/>
      <c r="E329" s="82"/>
      <c r="F329" s="82"/>
      <c r="G329" s="82"/>
      <c r="K329" s="82"/>
      <c r="L329" s="82"/>
      <c r="M329" s="82"/>
      <c r="N329" s="82"/>
      <c r="O329" s="82"/>
      <c r="P329" s="82"/>
    </row>
    <row r="330" spans="2:16">
      <c r="B330" s="96"/>
      <c r="C330" s="82"/>
      <c r="D330" s="82"/>
      <c r="E330" s="82"/>
      <c r="F330" s="82"/>
      <c r="G330" s="82"/>
      <c r="K330" s="82"/>
      <c r="L330" s="82"/>
      <c r="M330" s="82"/>
      <c r="N330" s="82"/>
      <c r="O330" s="82"/>
      <c r="P330" s="82"/>
    </row>
    <row r="331" spans="2:16">
      <c r="B331" s="96"/>
      <c r="C331" s="82"/>
      <c r="D331" s="82"/>
      <c r="E331" s="82"/>
      <c r="F331" s="82"/>
      <c r="G331" s="82"/>
      <c r="K331" s="82"/>
      <c r="L331" s="82"/>
      <c r="M331" s="82"/>
      <c r="N331" s="82"/>
      <c r="O331" s="82"/>
      <c r="P331" s="82"/>
    </row>
    <row r="332" spans="2:16">
      <c r="B332" s="96"/>
      <c r="C332" s="82"/>
      <c r="D332" s="82"/>
      <c r="E332" s="82"/>
      <c r="F332" s="82"/>
      <c r="G332" s="82"/>
      <c r="K332" s="82"/>
      <c r="L332" s="82"/>
      <c r="M332" s="82"/>
      <c r="N332" s="82"/>
      <c r="O332" s="82"/>
      <c r="P332" s="82"/>
    </row>
    <row r="333" spans="2:16">
      <c r="B333" s="96"/>
      <c r="C333" s="82"/>
      <c r="D333" s="82"/>
      <c r="E333" s="82"/>
      <c r="F333" s="82"/>
      <c r="G333" s="82"/>
      <c r="K333" s="82"/>
      <c r="L333" s="82"/>
      <c r="M333" s="82"/>
      <c r="N333" s="82"/>
      <c r="O333" s="82"/>
      <c r="P333" s="82"/>
    </row>
    <row r="334" spans="2:16">
      <c r="B334" s="96"/>
      <c r="C334" s="82"/>
      <c r="D334" s="82"/>
      <c r="E334" s="82"/>
      <c r="F334" s="82"/>
      <c r="G334" s="82"/>
      <c r="K334" s="82"/>
      <c r="L334" s="82"/>
      <c r="M334" s="82"/>
      <c r="N334" s="82"/>
      <c r="O334" s="82"/>
      <c r="P334" s="82"/>
    </row>
    <row r="335" spans="2:16">
      <c r="B335" s="96"/>
      <c r="C335" s="82"/>
      <c r="D335" s="82"/>
      <c r="E335" s="82"/>
      <c r="F335" s="82"/>
      <c r="G335" s="82"/>
      <c r="K335" s="82"/>
      <c r="L335" s="82"/>
      <c r="M335" s="82"/>
      <c r="N335" s="82"/>
      <c r="O335" s="82"/>
      <c r="P335" s="82"/>
    </row>
    <row r="336" spans="2:16">
      <c r="B336" s="96"/>
      <c r="C336" s="82"/>
      <c r="D336" s="82"/>
      <c r="E336" s="82"/>
      <c r="F336" s="82"/>
      <c r="G336" s="82"/>
      <c r="K336" s="82"/>
      <c r="L336" s="82"/>
      <c r="M336" s="82"/>
      <c r="N336" s="82"/>
      <c r="O336" s="82"/>
      <c r="P336" s="82"/>
    </row>
    <row r="337" spans="2:16">
      <c r="B337" s="96"/>
      <c r="C337" s="82"/>
      <c r="D337" s="82"/>
      <c r="E337" s="82"/>
      <c r="F337" s="82"/>
      <c r="G337" s="82"/>
      <c r="K337" s="82"/>
      <c r="L337" s="82"/>
      <c r="M337" s="82"/>
      <c r="N337" s="82"/>
      <c r="O337" s="82"/>
      <c r="P337" s="82"/>
    </row>
    <row r="338" spans="2:16">
      <c r="B338" s="96"/>
      <c r="C338" s="82"/>
      <c r="D338" s="82"/>
      <c r="E338" s="82"/>
      <c r="F338" s="82"/>
      <c r="G338" s="82"/>
      <c r="K338" s="82"/>
      <c r="L338" s="82"/>
      <c r="M338" s="82"/>
      <c r="N338" s="82"/>
      <c r="O338" s="82"/>
      <c r="P338" s="82"/>
    </row>
    <row r="339" spans="2:16">
      <c r="B339" s="96"/>
      <c r="C339" s="82"/>
      <c r="D339" s="82"/>
      <c r="E339" s="82"/>
      <c r="F339" s="82"/>
      <c r="G339" s="82"/>
      <c r="K339" s="82"/>
      <c r="L339" s="82"/>
      <c r="M339" s="82"/>
      <c r="N339" s="82"/>
      <c r="O339" s="82"/>
      <c r="P339" s="82"/>
    </row>
    <row r="340" spans="2:16">
      <c r="B340" s="96"/>
      <c r="C340" s="82"/>
      <c r="D340" s="82"/>
      <c r="E340" s="82"/>
      <c r="F340" s="82"/>
      <c r="G340" s="82"/>
      <c r="K340" s="82"/>
      <c r="L340" s="82"/>
      <c r="M340" s="82"/>
      <c r="N340" s="82"/>
      <c r="O340" s="82"/>
      <c r="P340" s="82"/>
    </row>
    <row r="341" spans="2:16">
      <c r="B341" s="96"/>
      <c r="C341" s="82"/>
      <c r="D341" s="82"/>
      <c r="E341" s="82"/>
      <c r="F341" s="82"/>
      <c r="G341" s="82"/>
      <c r="K341" s="82"/>
      <c r="L341" s="82"/>
      <c r="M341" s="82"/>
      <c r="N341" s="82"/>
      <c r="O341" s="82"/>
      <c r="P341" s="82"/>
    </row>
    <row r="342" spans="2:16">
      <c r="B342" s="96"/>
      <c r="C342" s="82"/>
      <c r="D342" s="82"/>
      <c r="E342" s="82"/>
      <c r="F342" s="82"/>
      <c r="G342" s="82"/>
      <c r="K342" s="82"/>
      <c r="L342" s="82"/>
      <c r="M342" s="82"/>
      <c r="N342" s="82"/>
      <c r="O342" s="82"/>
      <c r="P342" s="82"/>
    </row>
    <row r="343" spans="2:16">
      <c r="B343" s="96"/>
      <c r="C343" s="82"/>
      <c r="D343" s="82"/>
      <c r="E343" s="82"/>
      <c r="F343" s="82"/>
      <c r="G343" s="82"/>
      <c r="K343" s="82"/>
      <c r="L343" s="82"/>
      <c r="M343" s="82"/>
      <c r="N343" s="82"/>
      <c r="O343" s="82"/>
      <c r="P343" s="82"/>
    </row>
    <row r="344" spans="2:16">
      <c r="B344" s="96"/>
      <c r="C344" s="82"/>
      <c r="D344" s="82"/>
      <c r="E344" s="82"/>
      <c r="F344" s="82"/>
      <c r="G344" s="82"/>
      <c r="K344" s="82"/>
      <c r="L344" s="82"/>
      <c r="M344" s="82"/>
      <c r="N344" s="82"/>
      <c r="O344" s="82"/>
      <c r="P344" s="82"/>
    </row>
    <row r="345" spans="2:16">
      <c r="B345" s="96"/>
      <c r="C345" s="82"/>
      <c r="D345" s="82"/>
      <c r="E345" s="82"/>
      <c r="F345" s="82"/>
      <c r="G345" s="82"/>
      <c r="K345" s="82"/>
      <c r="L345" s="82"/>
      <c r="M345" s="82"/>
      <c r="N345" s="82"/>
      <c r="O345" s="82"/>
      <c r="P345" s="82"/>
    </row>
    <row r="346" spans="2:16">
      <c r="B346" s="96"/>
      <c r="C346" s="82"/>
      <c r="D346" s="82"/>
      <c r="E346" s="82"/>
      <c r="F346" s="82"/>
      <c r="G346" s="82"/>
      <c r="K346" s="82"/>
      <c r="L346" s="82"/>
      <c r="M346" s="82"/>
      <c r="N346" s="82"/>
      <c r="O346" s="82"/>
      <c r="P346" s="82"/>
    </row>
    <row r="347" spans="2:16">
      <c r="B347" s="96"/>
      <c r="C347" s="82"/>
      <c r="D347" s="82"/>
      <c r="E347" s="82"/>
      <c r="F347" s="82"/>
      <c r="G347" s="82"/>
      <c r="K347" s="82"/>
      <c r="L347" s="82"/>
      <c r="M347" s="82"/>
      <c r="N347" s="82"/>
      <c r="O347" s="82"/>
      <c r="P347" s="82"/>
    </row>
    <row r="348" spans="2:16">
      <c r="B348" s="96"/>
      <c r="C348" s="82"/>
      <c r="D348" s="82"/>
      <c r="E348" s="82"/>
      <c r="F348" s="82"/>
      <c r="G348" s="82"/>
      <c r="K348" s="82"/>
      <c r="L348" s="82"/>
      <c r="M348" s="82"/>
      <c r="N348" s="82"/>
      <c r="O348" s="82"/>
      <c r="P348" s="82"/>
    </row>
    <row r="349" spans="2:16">
      <c r="B349" s="96"/>
      <c r="C349" s="82"/>
      <c r="D349" s="82"/>
      <c r="E349" s="82"/>
      <c r="F349" s="82"/>
      <c r="G349" s="82"/>
      <c r="K349" s="82"/>
      <c r="L349" s="82"/>
      <c r="M349" s="82"/>
      <c r="N349" s="82"/>
      <c r="O349" s="82"/>
      <c r="P349" s="82"/>
    </row>
    <row r="350" spans="2:16">
      <c r="B350" s="96"/>
      <c r="C350" s="82"/>
      <c r="D350" s="82"/>
      <c r="E350" s="82"/>
      <c r="F350" s="82"/>
      <c r="G350" s="82"/>
      <c r="K350" s="82"/>
      <c r="L350" s="82"/>
      <c r="M350" s="82"/>
      <c r="N350" s="82"/>
      <c r="O350" s="82"/>
      <c r="P350" s="82"/>
    </row>
    <row r="351" spans="2:16">
      <c r="B351" s="96"/>
      <c r="C351" s="82"/>
      <c r="D351" s="82"/>
      <c r="E351" s="82"/>
      <c r="F351" s="82"/>
      <c r="G351" s="82"/>
      <c r="K351" s="82"/>
      <c r="L351" s="82"/>
      <c r="M351" s="82"/>
      <c r="N351" s="82"/>
      <c r="O351" s="82"/>
      <c r="P351" s="82"/>
    </row>
    <row r="352" spans="2:16">
      <c r="B352" s="96"/>
      <c r="C352" s="82"/>
      <c r="D352" s="82"/>
      <c r="E352" s="82"/>
      <c r="F352" s="82"/>
      <c r="G352" s="82"/>
      <c r="K352" s="82"/>
      <c r="L352" s="82"/>
      <c r="M352" s="82"/>
      <c r="N352" s="82"/>
      <c r="O352" s="82"/>
      <c r="P352" s="82"/>
    </row>
    <row r="353" spans="2:16">
      <c r="B353" s="96"/>
      <c r="C353" s="82"/>
      <c r="D353" s="82"/>
      <c r="E353" s="82"/>
      <c r="F353" s="82"/>
      <c r="G353" s="82"/>
      <c r="K353" s="82"/>
      <c r="L353" s="82"/>
      <c r="M353" s="82"/>
      <c r="N353" s="82"/>
      <c r="O353" s="82"/>
      <c r="P353" s="82"/>
    </row>
    <row r="354" spans="2:16">
      <c r="B354" s="96"/>
      <c r="C354" s="82"/>
      <c r="D354" s="82"/>
      <c r="E354" s="82"/>
      <c r="F354" s="82"/>
      <c r="G354" s="82"/>
      <c r="K354" s="82"/>
      <c r="L354" s="82"/>
      <c r="M354" s="82"/>
      <c r="N354" s="82"/>
      <c r="O354" s="82"/>
      <c r="P354" s="82"/>
    </row>
    <row r="355" spans="2:16">
      <c r="B355" s="96"/>
      <c r="C355" s="82"/>
      <c r="D355" s="82"/>
      <c r="E355" s="82"/>
      <c r="F355" s="82"/>
      <c r="G355" s="82"/>
      <c r="K355" s="82"/>
      <c r="L355" s="82"/>
      <c r="M355" s="82"/>
      <c r="N355" s="82"/>
      <c r="O355" s="82"/>
      <c r="P355" s="82"/>
    </row>
    <row r="356" spans="2:16">
      <c r="B356" s="96"/>
      <c r="C356" s="82"/>
      <c r="D356" s="82"/>
      <c r="E356" s="82"/>
      <c r="F356" s="82"/>
      <c r="G356" s="82"/>
      <c r="K356" s="82"/>
      <c r="L356" s="82"/>
      <c r="M356" s="82"/>
      <c r="N356" s="82"/>
      <c r="O356" s="82"/>
      <c r="P356" s="82"/>
    </row>
    <row r="357" spans="2:16">
      <c r="B357" s="96"/>
      <c r="C357" s="82"/>
      <c r="D357" s="82"/>
      <c r="E357" s="82"/>
      <c r="F357" s="82"/>
      <c r="G357" s="82"/>
      <c r="K357" s="82"/>
      <c r="L357" s="82"/>
      <c r="M357" s="82"/>
      <c r="N357" s="82"/>
      <c r="O357" s="82"/>
      <c r="P357" s="82"/>
    </row>
    <row r="358" spans="2:16">
      <c r="B358" s="96"/>
      <c r="C358" s="82"/>
      <c r="D358" s="82"/>
      <c r="E358" s="82"/>
      <c r="F358" s="82"/>
      <c r="G358" s="82"/>
      <c r="K358" s="82"/>
      <c r="L358" s="82"/>
      <c r="M358" s="82"/>
      <c r="N358" s="82"/>
      <c r="O358" s="82"/>
      <c r="P358" s="82"/>
    </row>
    <row r="359" spans="2:16">
      <c r="B359" s="96"/>
      <c r="C359" s="82"/>
      <c r="D359" s="82"/>
      <c r="E359" s="82"/>
      <c r="F359" s="82"/>
      <c r="G359" s="82"/>
      <c r="K359" s="82"/>
      <c r="L359" s="82"/>
      <c r="M359" s="82"/>
      <c r="N359" s="82"/>
      <c r="O359" s="82"/>
      <c r="P359" s="82"/>
    </row>
    <row r="360" spans="2:16">
      <c r="B360" s="96"/>
      <c r="C360" s="82"/>
      <c r="D360" s="82"/>
      <c r="E360" s="82"/>
      <c r="F360" s="82"/>
      <c r="G360" s="82"/>
      <c r="K360" s="82"/>
      <c r="L360" s="82"/>
      <c r="M360" s="82"/>
      <c r="N360" s="82"/>
      <c r="O360" s="82"/>
      <c r="P360" s="82"/>
    </row>
    <row r="361" spans="2:16">
      <c r="B361" s="96"/>
      <c r="C361" s="82"/>
      <c r="D361" s="82"/>
      <c r="E361" s="82"/>
      <c r="F361" s="82"/>
      <c r="G361" s="82"/>
      <c r="K361" s="82"/>
      <c r="L361" s="82"/>
      <c r="M361" s="82"/>
      <c r="N361" s="82"/>
      <c r="O361" s="82"/>
      <c r="P361" s="82"/>
    </row>
    <row r="362" spans="2:16">
      <c r="B362" s="96"/>
      <c r="C362" s="82"/>
      <c r="D362" s="82"/>
      <c r="E362" s="82"/>
      <c r="F362" s="82"/>
      <c r="G362" s="82"/>
      <c r="K362" s="82"/>
      <c r="L362" s="82"/>
      <c r="M362" s="82"/>
      <c r="N362" s="82"/>
      <c r="O362" s="82"/>
      <c r="P362" s="82"/>
    </row>
    <row r="363" spans="2:16">
      <c r="B363" s="96"/>
      <c r="C363" s="82"/>
      <c r="D363" s="82"/>
      <c r="E363" s="82"/>
      <c r="F363" s="82"/>
      <c r="G363" s="82"/>
      <c r="K363" s="82"/>
      <c r="L363" s="82"/>
      <c r="M363" s="82"/>
      <c r="N363" s="82"/>
      <c r="O363" s="82"/>
      <c r="P363" s="82"/>
    </row>
    <row r="364" spans="2:16">
      <c r="B364" s="96"/>
      <c r="C364" s="82"/>
      <c r="D364" s="82"/>
      <c r="E364" s="82"/>
      <c r="F364" s="82"/>
      <c r="G364" s="82"/>
      <c r="K364" s="82"/>
      <c r="L364" s="82"/>
      <c r="M364" s="82"/>
      <c r="N364" s="82"/>
      <c r="O364" s="82"/>
      <c r="P364" s="82"/>
    </row>
    <row r="365" spans="2:16">
      <c r="B365" s="96"/>
      <c r="C365" s="82"/>
      <c r="D365" s="82"/>
      <c r="E365" s="82"/>
      <c r="F365" s="82"/>
      <c r="G365" s="82"/>
      <c r="K365" s="82"/>
      <c r="L365" s="82"/>
      <c r="M365" s="82"/>
      <c r="N365" s="82"/>
      <c r="O365" s="82"/>
      <c r="P365" s="82"/>
    </row>
    <row r="366" spans="2:16">
      <c r="B366" s="96"/>
      <c r="C366" s="82"/>
      <c r="D366" s="82"/>
      <c r="E366" s="82"/>
      <c r="F366" s="82"/>
      <c r="G366" s="82"/>
      <c r="K366" s="82"/>
      <c r="L366" s="82"/>
      <c r="M366" s="82"/>
      <c r="N366" s="82"/>
      <c r="O366" s="82"/>
      <c r="P366" s="82"/>
    </row>
    <row r="367" spans="2:16">
      <c r="B367" s="96"/>
      <c r="C367" s="82"/>
      <c r="D367" s="82"/>
      <c r="E367" s="82"/>
      <c r="F367" s="82"/>
      <c r="G367" s="82"/>
      <c r="K367" s="82"/>
      <c r="L367" s="82"/>
      <c r="M367" s="82"/>
      <c r="N367" s="82"/>
      <c r="O367" s="82"/>
      <c r="P367" s="82"/>
    </row>
    <row r="368" spans="2:16">
      <c r="B368" s="96"/>
      <c r="C368" s="82"/>
      <c r="D368" s="82"/>
      <c r="E368" s="82"/>
      <c r="F368" s="82"/>
      <c r="G368" s="82"/>
      <c r="K368" s="82"/>
      <c r="L368" s="82"/>
      <c r="M368" s="82"/>
      <c r="N368" s="82"/>
      <c r="O368" s="82"/>
      <c r="P368" s="82"/>
    </row>
    <row r="369" spans="2:16">
      <c r="B369" s="96"/>
      <c r="C369" s="82"/>
      <c r="D369" s="82"/>
      <c r="E369" s="82"/>
      <c r="F369" s="82"/>
      <c r="G369" s="82"/>
      <c r="K369" s="82"/>
      <c r="L369" s="82"/>
      <c r="M369" s="82"/>
      <c r="N369" s="82"/>
      <c r="O369" s="82"/>
      <c r="P369" s="82"/>
    </row>
    <row r="370" spans="2:16">
      <c r="B370" s="96"/>
      <c r="C370" s="82"/>
      <c r="D370" s="82"/>
      <c r="E370" s="82"/>
      <c r="F370" s="82"/>
      <c r="G370" s="82"/>
      <c r="K370" s="82"/>
      <c r="L370" s="82"/>
      <c r="M370" s="82"/>
      <c r="N370" s="82"/>
      <c r="O370" s="82"/>
      <c r="P370" s="82"/>
    </row>
    <row r="371" spans="2:16">
      <c r="B371" s="96"/>
      <c r="C371" s="82"/>
      <c r="D371" s="82"/>
      <c r="E371" s="82"/>
      <c r="F371" s="82"/>
      <c r="G371" s="82"/>
      <c r="K371" s="82"/>
      <c r="L371" s="82"/>
      <c r="M371" s="82"/>
      <c r="N371" s="82"/>
      <c r="O371" s="82"/>
      <c r="P371" s="82"/>
    </row>
    <row r="372" spans="2:16">
      <c r="B372" s="96"/>
      <c r="C372" s="82"/>
      <c r="D372" s="82"/>
      <c r="E372" s="82"/>
      <c r="F372" s="82"/>
      <c r="G372" s="82"/>
      <c r="K372" s="82"/>
      <c r="L372" s="82"/>
      <c r="M372" s="82"/>
      <c r="N372" s="82"/>
      <c r="O372" s="82"/>
      <c r="P372" s="82"/>
    </row>
    <row r="373" spans="2:16">
      <c r="B373" s="96"/>
      <c r="C373" s="82"/>
      <c r="D373" s="82"/>
      <c r="E373" s="82"/>
      <c r="F373" s="82"/>
      <c r="G373" s="82"/>
      <c r="K373" s="82"/>
      <c r="L373" s="82"/>
      <c r="M373" s="82"/>
      <c r="N373" s="82"/>
      <c r="O373" s="82"/>
      <c r="P373" s="82"/>
    </row>
    <row r="374" spans="2:16">
      <c r="B374" s="96"/>
      <c r="C374" s="82"/>
      <c r="D374" s="82"/>
      <c r="E374" s="82"/>
      <c r="F374" s="82"/>
      <c r="G374" s="82"/>
      <c r="K374" s="82"/>
      <c r="L374" s="82"/>
      <c r="M374" s="82"/>
      <c r="N374" s="82"/>
      <c r="O374" s="82"/>
      <c r="P374" s="82"/>
    </row>
    <row r="375" spans="2:16">
      <c r="B375" s="96"/>
      <c r="C375" s="82"/>
      <c r="D375" s="82"/>
      <c r="E375" s="82"/>
      <c r="F375" s="82"/>
      <c r="G375" s="82"/>
      <c r="K375" s="82"/>
      <c r="L375" s="82"/>
      <c r="M375" s="82"/>
      <c r="N375" s="82"/>
      <c r="O375" s="82"/>
      <c r="P375" s="82"/>
    </row>
    <row r="376" spans="2:16">
      <c r="B376" s="96"/>
      <c r="C376" s="82"/>
      <c r="D376" s="82"/>
      <c r="E376" s="82"/>
      <c r="F376" s="82"/>
      <c r="G376" s="82"/>
      <c r="K376" s="82"/>
      <c r="L376" s="82"/>
      <c r="M376" s="82"/>
      <c r="N376" s="82"/>
      <c r="O376" s="82"/>
      <c r="P376" s="82"/>
    </row>
    <row r="377" spans="2:16">
      <c r="B377" s="96"/>
      <c r="C377" s="82"/>
      <c r="D377" s="82"/>
      <c r="E377" s="82"/>
      <c r="F377" s="82"/>
      <c r="G377" s="82"/>
      <c r="K377" s="82"/>
      <c r="L377" s="82"/>
      <c r="M377" s="82"/>
      <c r="N377" s="82"/>
      <c r="O377" s="82"/>
      <c r="P377" s="82"/>
    </row>
    <row r="378" spans="2:16">
      <c r="B378" s="96"/>
      <c r="C378" s="82"/>
      <c r="D378" s="82"/>
      <c r="E378" s="82"/>
      <c r="F378" s="82"/>
      <c r="G378" s="82"/>
      <c r="K378" s="82"/>
      <c r="L378" s="82"/>
      <c r="M378" s="82"/>
      <c r="N378" s="82"/>
      <c r="O378" s="82"/>
      <c r="P378" s="82"/>
    </row>
    <row r="379" spans="2:16">
      <c r="B379" s="96"/>
      <c r="C379" s="82"/>
      <c r="D379" s="82"/>
      <c r="E379" s="82"/>
      <c r="F379" s="82"/>
      <c r="G379" s="82"/>
      <c r="K379" s="82"/>
      <c r="L379" s="82"/>
      <c r="M379" s="82"/>
      <c r="N379" s="82"/>
      <c r="O379" s="82"/>
      <c r="P379" s="82"/>
    </row>
    <row r="380" spans="2:16">
      <c r="B380" s="96"/>
      <c r="C380" s="82"/>
      <c r="D380" s="82"/>
      <c r="E380" s="82"/>
      <c r="F380" s="82"/>
      <c r="G380" s="82"/>
      <c r="K380" s="82"/>
      <c r="L380" s="82"/>
      <c r="M380" s="82"/>
      <c r="N380" s="82"/>
      <c r="O380" s="82"/>
      <c r="P380" s="82"/>
    </row>
    <row r="381" spans="2:16">
      <c r="B381" s="96"/>
      <c r="C381" s="82"/>
      <c r="D381" s="82"/>
      <c r="E381" s="82"/>
      <c r="F381" s="82"/>
      <c r="G381" s="82"/>
      <c r="K381" s="82"/>
      <c r="L381" s="82"/>
      <c r="M381" s="82"/>
      <c r="N381" s="82"/>
      <c r="O381" s="82"/>
      <c r="P381" s="82"/>
    </row>
    <row r="382" spans="2:16">
      <c r="B382" s="96"/>
      <c r="C382" s="82"/>
      <c r="D382" s="82"/>
      <c r="E382" s="82"/>
      <c r="F382" s="82"/>
      <c r="G382" s="82"/>
      <c r="K382" s="82"/>
      <c r="L382" s="82"/>
      <c r="M382" s="82"/>
      <c r="N382" s="82"/>
      <c r="O382" s="82"/>
      <c r="P382" s="82"/>
    </row>
    <row r="383" spans="2:16">
      <c r="B383" s="96"/>
      <c r="C383" s="82"/>
      <c r="D383" s="82"/>
      <c r="E383" s="82"/>
      <c r="F383" s="82"/>
      <c r="G383" s="82"/>
      <c r="K383" s="82"/>
      <c r="L383" s="82"/>
      <c r="M383" s="82"/>
      <c r="N383" s="82"/>
      <c r="O383" s="82"/>
      <c r="P383" s="82"/>
    </row>
    <row r="384" spans="2:16">
      <c r="B384" s="96"/>
      <c r="C384" s="82"/>
      <c r="D384" s="82"/>
      <c r="E384" s="82"/>
      <c r="F384" s="82"/>
      <c r="G384" s="82"/>
      <c r="K384" s="82"/>
      <c r="L384" s="82"/>
      <c r="M384" s="82"/>
      <c r="N384" s="82"/>
      <c r="O384" s="82"/>
      <c r="P384" s="82"/>
    </row>
    <row r="385" spans="2:16">
      <c r="B385" s="96"/>
      <c r="C385" s="82"/>
      <c r="D385" s="82"/>
      <c r="E385" s="82"/>
      <c r="F385" s="82"/>
      <c r="G385" s="82"/>
      <c r="K385" s="82"/>
      <c r="L385" s="82"/>
      <c r="M385" s="82"/>
      <c r="N385" s="82"/>
      <c r="O385" s="82"/>
      <c r="P385" s="82"/>
    </row>
    <row r="386" spans="2:16">
      <c r="B386" s="96"/>
      <c r="C386" s="82"/>
      <c r="D386" s="82"/>
      <c r="E386" s="82"/>
      <c r="F386" s="82"/>
      <c r="G386" s="82"/>
      <c r="K386" s="82"/>
      <c r="L386" s="82"/>
      <c r="M386" s="82"/>
      <c r="N386" s="82"/>
      <c r="O386" s="82"/>
      <c r="P386" s="82"/>
    </row>
    <row r="387" spans="2:16">
      <c r="B387" s="96"/>
      <c r="C387" s="82"/>
      <c r="D387" s="82"/>
      <c r="E387" s="82"/>
      <c r="F387" s="82"/>
      <c r="G387" s="82"/>
      <c r="K387" s="82"/>
      <c r="L387" s="82"/>
      <c r="M387" s="82"/>
      <c r="N387" s="82"/>
      <c r="O387" s="82"/>
      <c r="P387" s="82"/>
    </row>
    <row r="388" spans="2:16">
      <c r="B388" s="96"/>
      <c r="C388" s="82"/>
      <c r="D388" s="82"/>
      <c r="E388" s="82"/>
      <c r="F388" s="82"/>
      <c r="G388" s="82"/>
      <c r="K388" s="82"/>
      <c r="L388" s="82"/>
      <c r="M388" s="82"/>
      <c r="N388" s="82"/>
      <c r="O388" s="82"/>
      <c r="P388" s="82"/>
    </row>
    <row r="389" spans="2:16">
      <c r="B389" s="96"/>
      <c r="C389" s="82"/>
      <c r="D389" s="82"/>
      <c r="E389" s="82"/>
      <c r="F389" s="82"/>
      <c r="G389" s="82"/>
      <c r="K389" s="82"/>
      <c r="L389" s="82"/>
      <c r="M389" s="82"/>
      <c r="N389" s="82"/>
      <c r="O389" s="82"/>
      <c r="P389" s="82"/>
    </row>
    <row r="390" spans="2:16">
      <c r="B390" s="96"/>
      <c r="C390" s="82"/>
      <c r="D390" s="82"/>
      <c r="E390" s="82"/>
      <c r="F390" s="82"/>
      <c r="G390" s="82"/>
      <c r="K390" s="82"/>
      <c r="L390" s="82"/>
      <c r="M390" s="82"/>
      <c r="N390" s="82"/>
      <c r="O390" s="82"/>
      <c r="P390" s="82"/>
    </row>
    <row r="391" spans="2:16">
      <c r="B391" s="96"/>
      <c r="C391" s="82"/>
      <c r="D391" s="82"/>
      <c r="E391" s="82"/>
      <c r="F391" s="82"/>
      <c r="G391" s="82"/>
      <c r="K391" s="82"/>
      <c r="L391" s="82"/>
      <c r="M391" s="82"/>
      <c r="N391" s="82"/>
      <c r="O391" s="82"/>
      <c r="P391" s="82"/>
    </row>
    <row r="392" spans="2:16">
      <c r="B392" s="96"/>
      <c r="C392" s="82"/>
      <c r="D392" s="82"/>
      <c r="E392" s="82"/>
      <c r="F392" s="82"/>
      <c r="G392" s="82"/>
      <c r="K392" s="82"/>
      <c r="L392" s="82"/>
      <c r="M392" s="82"/>
      <c r="N392" s="82"/>
      <c r="O392" s="82"/>
      <c r="P392" s="82"/>
    </row>
    <row r="393" spans="2:16">
      <c r="B393" s="96"/>
      <c r="C393" s="82"/>
      <c r="D393" s="82"/>
      <c r="E393" s="82"/>
      <c r="F393" s="82"/>
      <c r="G393" s="82"/>
      <c r="K393" s="82"/>
      <c r="L393" s="82"/>
      <c r="M393" s="82"/>
      <c r="N393" s="82"/>
      <c r="O393" s="82"/>
      <c r="P393" s="82"/>
    </row>
    <row r="394" spans="2:16">
      <c r="B394" s="96"/>
      <c r="C394" s="82"/>
      <c r="D394" s="82"/>
      <c r="E394" s="82"/>
      <c r="F394" s="82"/>
      <c r="G394" s="82"/>
      <c r="K394" s="82"/>
      <c r="L394" s="82"/>
      <c r="M394" s="82"/>
      <c r="N394" s="82"/>
      <c r="O394" s="82"/>
      <c r="P394" s="82"/>
    </row>
    <row r="395" spans="2:16">
      <c r="B395" s="96"/>
      <c r="C395" s="82"/>
      <c r="D395" s="82"/>
      <c r="E395" s="82"/>
      <c r="F395" s="82"/>
      <c r="G395" s="82"/>
      <c r="K395" s="82"/>
      <c r="L395" s="82"/>
      <c r="M395" s="82"/>
      <c r="N395" s="82"/>
      <c r="O395" s="82"/>
      <c r="P395" s="82"/>
    </row>
    <row r="396" spans="2:16">
      <c r="B396" s="96"/>
      <c r="C396" s="82"/>
      <c r="D396" s="82"/>
      <c r="E396" s="82"/>
      <c r="F396" s="82"/>
      <c r="G396" s="82"/>
      <c r="K396" s="82"/>
      <c r="L396" s="82"/>
      <c r="M396" s="82"/>
      <c r="N396" s="82"/>
      <c r="O396" s="82"/>
      <c r="P396" s="82"/>
    </row>
    <row r="397" spans="2:16">
      <c r="B397" s="96"/>
      <c r="C397" s="82"/>
      <c r="D397" s="82"/>
      <c r="E397" s="82"/>
      <c r="F397" s="82"/>
      <c r="G397" s="82"/>
      <c r="K397" s="82"/>
      <c r="L397" s="82"/>
      <c r="M397" s="82"/>
      <c r="N397" s="82"/>
      <c r="O397" s="82"/>
      <c r="P397" s="82"/>
    </row>
    <row r="398" spans="2:16">
      <c r="B398" s="96"/>
      <c r="C398" s="82"/>
      <c r="D398" s="82"/>
      <c r="E398" s="82"/>
      <c r="F398" s="82"/>
      <c r="G398" s="82"/>
      <c r="K398" s="82"/>
      <c r="L398" s="82"/>
      <c r="M398" s="82"/>
      <c r="N398" s="82"/>
      <c r="O398" s="82"/>
      <c r="P398" s="82"/>
    </row>
    <row r="399" spans="2:16">
      <c r="B399" s="96"/>
      <c r="C399" s="82"/>
      <c r="D399" s="82"/>
      <c r="E399" s="82"/>
      <c r="F399" s="82"/>
      <c r="G399" s="82"/>
      <c r="K399" s="82"/>
      <c r="L399" s="82"/>
      <c r="M399" s="82"/>
      <c r="N399" s="82"/>
      <c r="O399" s="82"/>
      <c r="P399" s="82"/>
    </row>
    <row r="400" spans="2:16">
      <c r="B400" s="96"/>
      <c r="C400" s="82"/>
      <c r="D400" s="82"/>
      <c r="E400" s="82"/>
      <c r="F400" s="82"/>
      <c r="G400" s="82"/>
      <c r="K400" s="82"/>
      <c r="L400" s="82"/>
      <c r="M400" s="82"/>
      <c r="N400" s="82"/>
      <c r="O400" s="82"/>
      <c r="P400" s="82"/>
    </row>
    <row r="401" spans="2:16">
      <c r="B401" s="96"/>
      <c r="C401" s="82"/>
      <c r="D401" s="82"/>
      <c r="E401" s="82"/>
      <c r="F401" s="82"/>
      <c r="G401" s="82"/>
      <c r="K401" s="82"/>
      <c r="L401" s="82"/>
      <c r="M401" s="82"/>
      <c r="N401" s="82"/>
      <c r="O401" s="82"/>
      <c r="P401" s="82"/>
    </row>
    <row r="402" spans="2:16">
      <c r="B402" s="96"/>
      <c r="C402" s="82"/>
      <c r="D402" s="82"/>
      <c r="E402" s="82"/>
      <c r="F402" s="82"/>
      <c r="G402" s="82"/>
      <c r="K402" s="82"/>
      <c r="L402" s="82"/>
      <c r="M402" s="82"/>
      <c r="N402" s="82"/>
      <c r="O402" s="82"/>
      <c r="P402" s="82"/>
    </row>
    <row r="403" spans="2:16">
      <c r="B403" s="96"/>
      <c r="C403" s="82"/>
      <c r="D403" s="82"/>
      <c r="E403" s="82"/>
      <c r="F403" s="82"/>
      <c r="G403" s="82"/>
      <c r="K403" s="82"/>
      <c r="L403" s="82"/>
      <c r="M403" s="82"/>
      <c r="N403" s="82"/>
      <c r="O403" s="82"/>
      <c r="P403" s="82"/>
    </row>
    <row r="404" spans="2:16">
      <c r="B404" s="96"/>
      <c r="C404" s="82"/>
      <c r="D404" s="82"/>
      <c r="E404" s="82"/>
      <c r="F404" s="82"/>
      <c r="G404" s="82"/>
      <c r="K404" s="82"/>
      <c r="L404" s="82"/>
      <c r="M404" s="82"/>
      <c r="N404" s="82"/>
      <c r="O404" s="82"/>
      <c r="P404" s="82"/>
    </row>
    <row r="405" spans="2:16">
      <c r="B405" s="96"/>
      <c r="C405" s="82"/>
      <c r="D405" s="82"/>
      <c r="E405" s="82"/>
      <c r="F405" s="82"/>
      <c r="G405" s="82"/>
      <c r="K405" s="82"/>
      <c r="L405" s="82"/>
      <c r="M405" s="82"/>
      <c r="N405" s="82"/>
      <c r="O405" s="82"/>
      <c r="P405" s="82"/>
    </row>
    <row r="406" spans="2:16">
      <c r="B406" s="96"/>
      <c r="C406" s="82"/>
      <c r="D406" s="82"/>
      <c r="E406" s="82"/>
      <c r="F406" s="82"/>
      <c r="G406" s="82"/>
      <c r="K406" s="82"/>
      <c r="L406" s="82"/>
      <c r="M406" s="82"/>
      <c r="N406" s="82"/>
      <c r="O406" s="82"/>
      <c r="P406" s="82"/>
    </row>
    <row r="407" spans="2:16">
      <c r="B407" s="96"/>
      <c r="C407" s="82"/>
      <c r="D407" s="82"/>
      <c r="E407" s="82"/>
      <c r="F407" s="82"/>
      <c r="G407" s="82"/>
      <c r="K407" s="82"/>
      <c r="L407" s="82"/>
      <c r="M407" s="82"/>
      <c r="N407" s="82"/>
      <c r="O407" s="82"/>
      <c r="P407" s="82"/>
    </row>
    <row r="408" spans="2:16">
      <c r="B408" s="96"/>
      <c r="C408" s="82"/>
      <c r="D408" s="82"/>
      <c r="E408" s="82"/>
      <c r="F408" s="82"/>
      <c r="G408" s="82"/>
      <c r="K408" s="82"/>
      <c r="L408" s="82"/>
      <c r="M408" s="82"/>
      <c r="N408" s="82"/>
      <c r="O408" s="82"/>
      <c r="P408" s="82"/>
    </row>
    <row r="409" spans="2:16">
      <c r="B409" s="96"/>
      <c r="C409" s="82"/>
      <c r="D409" s="82"/>
      <c r="E409" s="82"/>
      <c r="F409" s="82"/>
      <c r="G409" s="82"/>
      <c r="K409" s="82"/>
      <c r="L409" s="82"/>
      <c r="M409" s="82"/>
      <c r="N409" s="82"/>
      <c r="O409" s="82"/>
      <c r="P409" s="82"/>
    </row>
    <row r="410" spans="2:16">
      <c r="B410" s="96"/>
      <c r="C410" s="82"/>
      <c r="D410" s="82"/>
      <c r="E410" s="82"/>
      <c r="F410" s="82"/>
      <c r="G410" s="82"/>
      <c r="K410" s="82"/>
      <c r="L410" s="82"/>
      <c r="M410" s="82"/>
      <c r="N410" s="82"/>
      <c r="O410" s="82"/>
      <c r="P410" s="82"/>
    </row>
    <row r="411" spans="2:16">
      <c r="B411" s="96"/>
      <c r="C411" s="82"/>
      <c r="D411" s="82"/>
      <c r="E411" s="82"/>
      <c r="F411" s="82"/>
      <c r="G411" s="82"/>
      <c r="K411" s="82"/>
      <c r="L411" s="82"/>
      <c r="M411" s="82"/>
      <c r="N411" s="82"/>
      <c r="O411" s="82"/>
      <c r="P411" s="82"/>
    </row>
    <row r="412" spans="2:16">
      <c r="B412" s="96"/>
      <c r="C412" s="82"/>
      <c r="D412" s="82"/>
      <c r="E412" s="82"/>
      <c r="F412" s="82"/>
      <c r="G412" s="82"/>
      <c r="K412" s="82"/>
      <c r="L412" s="82"/>
      <c r="M412" s="82"/>
      <c r="N412" s="82"/>
      <c r="O412" s="82"/>
      <c r="P412" s="82"/>
    </row>
    <row r="413" spans="2:16">
      <c r="B413" s="96"/>
      <c r="C413" s="82"/>
      <c r="D413" s="82"/>
      <c r="E413" s="82"/>
      <c r="F413" s="82"/>
      <c r="G413" s="82"/>
      <c r="K413" s="82"/>
      <c r="L413" s="82"/>
      <c r="M413" s="82"/>
      <c r="N413" s="82"/>
      <c r="O413" s="82"/>
      <c r="P413" s="82"/>
    </row>
    <row r="414" spans="2:16">
      <c r="B414" s="96"/>
      <c r="C414" s="82"/>
      <c r="D414" s="82"/>
      <c r="E414" s="82"/>
      <c r="F414" s="82"/>
      <c r="G414" s="82"/>
      <c r="K414" s="82"/>
      <c r="L414" s="82"/>
      <c r="M414" s="82"/>
      <c r="N414" s="82"/>
      <c r="O414" s="82"/>
      <c r="P414" s="82"/>
    </row>
    <row r="415" spans="2:16">
      <c r="B415" s="96"/>
      <c r="C415" s="82"/>
      <c r="D415" s="82"/>
      <c r="E415" s="82"/>
      <c r="F415" s="82"/>
      <c r="G415" s="82"/>
      <c r="K415" s="82"/>
      <c r="L415" s="82"/>
      <c r="M415" s="82"/>
      <c r="N415" s="82"/>
      <c r="O415" s="82"/>
      <c r="P415" s="82"/>
    </row>
    <row r="416" spans="2:16">
      <c r="B416" s="96"/>
      <c r="C416" s="82"/>
      <c r="D416" s="82"/>
      <c r="E416" s="82"/>
      <c r="F416" s="82"/>
      <c r="G416" s="82"/>
      <c r="K416" s="82"/>
      <c r="L416" s="82"/>
      <c r="M416" s="82"/>
      <c r="N416" s="82"/>
      <c r="O416" s="82"/>
      <c r="P416" s="82"/>
    </row>
    <row r="417" spans="2:16">
      <c r="B417" s="96"/>
      <c r="C417" s="82"/>
      <c r="D417" s="82"/>
      <c r="E417" s="82"/>
      <c r="F417" s="82"/>
      <c r="G417" s="82"/>
      <c r="K417" s="82"/>
      <c r="L417" s="82"/>
      <c r="M417" s="82"/>
      <c r="N417" s="82"/>
      <c r="O417" s="82"/>
      <c r="P417" s="82"/>
    </row>
    <row r="418" spans="2:16">
      <c r="B418" s="96"/>
      <c r="C418" s="82"/>
      <c r="D418" s="82"/>
      <c r="E418" s="82"/>
      <c r="F418" s="82"/>
      <c r="G418" s="82"/>
      <c r="K418" s="82"/>
      <c r="L418" s="82"/>
      <c r="M418" s="82"/>
      <c r="N418" s="82"/>
      <c r="O418" s="82"/>
      <c r="P418" s="82"/>
    </row>
    <row r="419" spans="2:16">
      <c r="B419" s="96"/>
      <c r="C419" s="82"/>
      <c r="D419" s="82"/>
      <c r="E419" s="82"/>
      <c r="F419" s="82"/>
      <c r="G419" s="82"/>
      <c r="K419" s="82"/>
      <c r="L419" s="82"/>
      <c r="M419" s="82"/>
      <c r="N419" s="82"/>
      <c r="O419" s="82"/>
      <c r="P419" s="82"/>
    </row>
    <row r="420" spans="2:16">
      <c r="B420" s="96"/>
      <c r="C420" s="82"/>
      <c r="D420" s="82"/>
      <c r="E420" s="82"/>
      <c r="F420" s="82"/>
      <c r="G420" s="82"/>
      <c r="K420" s="82"/>
      <c r="L420" s="82"/>
      <c r="M420" s="82"/>
      <c r="N420" s="82"/>
      <c r="O420" s="82"/>
      <c r="P420" s="82"/>
    </row>
    <row r="421" spans="2:16">
      <c r="B421" s="96"/>
      <c r="C421" s="82"/>
      <c r="D421" s="82"/>
      <c r="E421" s="82"/>
      <c r="F421" s="82"/>
      <c r="G421" s="82"/>
      <c r="K421" s="82"/>
      <c r="L421" s="82"/>
      <c r="M421" s="82"/>
      <c r="N421" s="82"/>
      <c r="O421" s="82"/>
      <c r="P421" s="82"/>
    </row>
    <row r="422" spans="2:16">
      <c r="B422" s="96"/>
      <c r="C422" s="82"/>
      <c r="D422" s="82"/>
      <c r="E422" s="82"/>
      <c r="F422" s="82"/>
      <c r="G422" s="82"/>
      <c r="K422" s="82"/>
      <c r="L422" s="82"/>
      <c r="M422" s="82"/>
      <c r="N422" s="82"/>
      <c r="O422" s="82"/>
      <c r="P422" s="82"/>
    </row>
    <row r="423" spans="2:16">
      <c r="B423" s="96"/>
      <c r="C423" s="82"/>
      <c r="D423" s="82"/>
      <c r="E423" s="82"/>
      <c r="F423" s="82"/>
      <c r="G423" s="82"/>
      <c r="K423" s="82"/>
      <c r="L423" s="82"/>
      <c r="M423" s="82"/>
      <c r="N423" s="82"/>
      <c r="O423" s="82"/>
      <c r="P423" s="82"/>
    </row>
    <row r="424" spans="2:16">
      <c r="B424" s="96"/>
      <c r="C424" s="82"/>
      <c r="D424" s="82"/>
      <c r="E424" s="82"/>
      <c r="F424" s="82"/>
      <c r="G424" s="82"/>
      <c r="K424" s="82"/>
      <c r="L424" s="82"/>
      <c r="M424" s="82"/>
      <c r="N424" s="82"/>
      <c r="O424" s="82"/>
      <c r="P424" s="82"/>
    </row>
    <row r="425" spans="2:16">
      <c r="B425" s="96"/>
      <c r="C425" s="82"/>
      <c r="D425" s="82"/>
      <c r="E425" s="82"/>
      <c r="F425" s="82"/>
      <c r="G425" s="82"/>
      <c r="K425" s="82"/>
      <c r="L425" s="82"/>
      <c r="M425" s="82"/>
      <c r="N425" s="82"/>
      <c r="O425" s="82"/>
      <c r="P425" s="82"/>
    </row>
    <row r="426" spans="2:16">
      <c r="B426" s="96"/>
      <c r="C426" s="82"/>
      <c r="D426" s="82"/>
      <c r="E426" s="82"/>
      <c r="F426" s="82"/>
      <c r="G426" s="82"/>
      <c r="K426" s="82"/>
      <c r="L426" s="82"/>
      <c r="M426" s="82"/>
      <c r="N426" s="82"/>
      <c r="O426" s="82"/>
      <c r="P426" s="82"/>
    </row>
    <row r="427" spans="2:16">
      <c r="B427" s="96"/>
      <c r="C427" s="82"/>
      <c r="D427" s="82"/>
      <c r="E427" s="82"/>
      <c r="F427" s="82"/>
      <c r="G427" s="82"/>
      <c r="K427" s="82"/>
      <c r="L427" s="82"/>
      <c r="M427" s="82"/>
      <c r="N427" s="82"/>
      <c r="O427" s="82"/>
      <c r="P427" s="82"/>
    </row>
    <row r="428" spans="2:16">
      <c r="B428" s="96"/>
      <c r="C428" s="82"/>
      <c r="D428" s="82"/>
      <c r="E428" s="82"/>
      <c r="F428" s="82"/>
      <c r="G428" s="82"/>
      <c r="K428" s="82"/>
      <c r="L428" s="82"/>
      <c r="M428" s="82"/>
      <c r="N428" s="82"/>
      <c r="O428" s="82"/>
      <c r="P428" s="82"/>
    </row>
    <row r="429" spans="2:16">
      <c r="B429" s="96"/>
      <c r="C429" s="82"/>
      <c r="D429" s="82"/>
      <c r="E429" s="82"/>
      <c r="F429" s="82"/>
      <c r="G429" s="82"/>
      <c r="K429" s="82"/>
      <c r="L429" s="82"/>
      <c r="M429" s="82"/>
      <c r="N429" s="82"/>
      <c r="O429" s="82"/>
      <c r="P429" s="82"/>
    </row>
    <row r="430" spans="2:16">
      <c r="B430" s="96"/>
      <c r="C430" s="82"/>
      <c r="D430" s="82"/>
      <c r="E430" s="82"/>
      <c r="F430" s="82"/>
      <c r="G430" s="82"/>
      <c r="K430" s="82"/>
      <c r="L430" s="82"/>
      <c r="M430" s="82"/>
      <c r="N430" s="82"/>
      <c r="O430" s="82"/>
      <c r="P430" s="82"/>
    </row>
    <row r="431" spans="2:16">
      <c r="C431" s="96"/>
    </row>
    <row r="432" spans="2:16">
      <c r="C432" s="96"/>
    </row>
    <row r="433" spans="3:3">
      <c r="C433" s="96"/>
    </row>
    <row r="434" spans="3:3">
      <c r="C434" s="96"/>
    </row>
    <row r="435" spans="3:3">
      <c r="C435" s="96"/>
    </row>
    <row r="436" spans="3:3">
      <c r="C436" s="96"/>
    </row>
    <row r="437" spans="3:3">
      <c r="C437" s="96"/>
    </row>
    <row r="438" spans="3:3">
      <c r="C438" s="96"/>
    </row>
    <row r="439" spans="3:3">
      <c r="C439" s="96"/>
    </row>
    <row r="440" spans="3:3">
      <c r="C440" s="96"/>
    </row>
    <row r="441" spans="3:3">
      <c r="C441" s="96"/>
    </row>
    <row r="442" spans="3:3">
      <c r="C442" s="96"/>
    </row>
    <row r="443" spans="3:3">
      <c r="C443" s="96"/>
    </row>
    <row r="444" spans="3:3">
      <c r="C444" s="96"/>
    </row>
    <row r="445" spans="3:3">
      <c r="C445" s="96"/>
    </row>
    <row r="446" spans="3:3">
      <c r="C446" s="96"/>
    </row>
    <row r="447" spans="3:3">
      <c r="C447" s="96"/>
    </row>
    <row r="448" spans="3:3">
      <c r="C448" s="96"/>
    </row>
    <row r="449" spans="3:3">
      <c r="C449" s="96"/>
    </row>
    <row r="450" spans="3:3">
      <c r="C450" s="96"/>
    </row>
    <row r="451" spans="3:3">
      <c r="C451" s="96"/>
    </row>
    <row r="452" spans="3:3">
      <c r="C452" s="96"/>
    </row>
    <row r="453" spans="3:3">
      <c r="C453" s="96"/>
    </row>
    <row r="454" spans="3:3">
      <c r="C454" s="96"/>
    </row>
    <row r="455" spans="3:3">
      <c r="C455" s="96"/>
    </row>
    <row r="456" spans="3:3">
      <c r="C456" s="96"/>
    </row>
    <row r="457" spans="3:3">
      <c r="C457" s="96"/>
    </row>
    <row r="458" spans="3:3">
      <c r="C458" s="96"/>
    </row>
    <row r="459" spans="3:3">
      <c r="C459" s="96"/>
    </row>
    <row r="460" spans="3:3">
      <c r="C460" s="96"/>
    </row>
    <row r="461" spans="3:3">
      <c r="C461" s="96"/>
    </row>
    <row r="462" spans="3:3">
      <c r="C462" s="96"/>
    </row>
    <row r="463" spans="3:3">
      <c r="C463" s="96"/>
    </row>
    <row r="464" spans="3:3">
      <c r="C464" s="96"/>
    </row>
    <row r="465" spans="3:3">
      <c r="C465" s="96"/>
    </row>
    <row r="466" spans="3:3">
      <c r="C466" s="96"/>
    </row>
    <row r="467" spans="3:3">
      <c r="C467" s="96"/>
    </row>
    <row r="468" spans="3:3">
      <c r="C468" s="96"/>
    </row>
    <row r="469" spans="3:3">
      <c r="C469" s="96"/>
    </row>
    <row r="470" spans="3:3">
      <c r="C470" s="96"/>
    </row>
    <row r="471" spans="3:3">
      <c r="C471" s="96"/>
    </row>
    <row r="472" spans="3:3">
      <c r="C472" s="96"/>
    </row>
    <row r="473" spans="3:3">
      <c r="C473" s="96"/>
    </row>
    <row r="474" spans="3:3">
      <c r="C474" s="96"/>
    </row>
    <row r="475" spans="3:3">
      <c r="C475" s="96"/>
    </row>
    <row r="476" spans="3:3">
      <c r="C476" s="96"/>
    </row>
    <row r="477" spans="3:3">
      <c r="C477" s="96"/>
    </row>
    <row r="478" spans="3:3">
      <c r="C478" s="96"/>
    </row>
    <row r="479" spans="3:3">
      <c r="C479" s="96"/>
    </row>
    <row r="480" spans="3:3">
      <c r="C480" s="96"/>
    </row>
    <row r="481" spans="3:3">
      <c r="C481" s="96"/>
    </row>
    <row r="482" spans="3:3">
      <c r="C482" s="96"/>
    </row>
    <row r="483" spans="3:3">
      <c r="C483" s="96"/>
    </row>
    <row r="484" spans="3:3">
      <c r="C484" s="96"/>
    </row>
    <row r="485" spans="3:3">
      <c r="C485" s="96"/>
    </row>
    <row r="486" spans="3:3">
      <c r="C486" s="96"/>
    </row>
    <row r="487" spans="3:3">
      <c r="C487" s="96"/>
    </row>
    <row r="488" spans="3:3">
      <c r="C488" s="96"/>
    </row>
    <row r="489" spans="3:3">
      <c r="C489" s="96"/>
    </row>
    <row r="490" spans="3:3">
      <c r="C490" s="96"/>
    </row>
    <row r="491" spans="3:3">
      <c r="C491" s="96"/>
    </row>
    <row r="492" spans="3:3">
      <c r="C492" s="96"/>
    </row>
    <row r="493" spans="3:3">
      <c r="C493" s="96"/>
    </row>
    <row r="494" spans="3:3">
      <c r="C494" s="96"/>
    </row>
    <row r="495" spans="3:3">
      <c r="C495" s="96"/>
    </row>
    <row r="496" spans="3:3">
      <c r="C496" s="96"/>
    </row>
    <row r="497" spans="3:3">
      <c r="C497" s="96"/>
    </row>
    <row r="498" spans="3:3">
      <c r="C498" s="96"/>
    </row>
    <row r="499" spans="3:3">
      <c r="C499" s="96"/>
    </row>
    <row r="500" spans="3:3">
      <c r="C500" s="96"/>
    </row>
    <row r="501" spans="3:3">
      <c r="C501" s="96"/>
    </row>
    <row r="502" spans="3:3">
      <c r="C502" s="96"/>
    </row>
    <row r="503" spans="3:3">
      <c r="C503" s="96"/>
    </row>
    <row r="504" spans="3:3">
      <c r="C504" s="96"/>
    </row>
    <row r="505" spans="3:3">
      <c r="C505" s="96"/>
    </row>
    <row r="506" spans="3:3">
      <c r="C506" s="96"/>
    </row>
    <row r="507" spans="3:3">
      <c r="C507" s="96"/>
    </row>
    <row r="508" spans="3:3">
      <c r="C508" s="96"/>
    </row>
    <row r="509" spans="3:3">
      <c r="C509" s="96"/>
    </row>
    <row r="510" spans="3:3">
      <c r="C510" s="96"/>
    </row>
    <row r="511" spans="3:3">
      <c r="C511" s="96"/>
    </row>
    <row r="512" spans="3:3">
      <c r="C512" s="96"/>
    </row>
    <row r="513" spans="3:3">
      <c r="C513" s="96"/>
    </row>
    <row r="514" spans="3:3">
      <c r="C514" s="96"/>
    </row>
    <row r="515" spans="3:3">
      <c r="C515" s="96"/>
    </row>
    <row r="516" spans="3:3">
      <c r="C516" s="96"/>
    </row>
    <row r="517" spans="3:3">
      <c r="C517" s="96"/>
    </row>
    <row r="518" spans="3:3">
      <c r="C518" s="96"/>
    </row>
    <row r="519" spans="3:3">
      <c r="C519" s="96"/>
    </row>
    <row r="520" spans="3:3">
      <c r="C520" s="96"/>
    </row>
    <row r="521" spans="3:3">
      <c r="C521" s="96"/>
    </row>
    <row r="522" spans="3:3">
      <c r="C522" s="96"/>
    </row>
    <row r="523" spans="3:3">
      <c r="C523" s="96"/>
    </row>
    <row r="524" spans="3:3">
      <c r="C524" s="96"/>
    </row>
    <row r="525" spans="3:3">
      <c r="C525" s="96"/>
    </row>
    <row r="526" spans="3:3">
      <c r="C526" s="96"/>
    </row>
    <row r="527" spans="3:3">
      <c r="C527" s="96"/>
    </row>
    <row r="528" spans="3:3">
      <c r="C528" s="96"/>
    </row>
    <row r="529" spans="3:3">
      <c r="C529" s="96"/>
    </row>
    <row r="530" spans="3:3">
      <c r="C530" s="96"/>
    </row>
    <row r="531" spans="3:3">
      <c r="C531" s="96"/>
    </row>
    <row r="532" spans="3:3">
      <c r="C532" s="96"/>
    </row>
    <row r="533" spans="3:3">
      <c r="C533" s="96"/>
    </row>
    <row r="534" spans="3:3">
      <c r="C534" s="96"/>
    </row>
    <row r="535" spans="3:3">
      <c r="C535" s="96"/>
    </row>
    <row r="536" spans="3:3">
      <c r="C536" s="96"/>
    </row>
    <row r="537" spans="3:3">
      <c r="C537" s="96"/>
    </row>
    <row r="538" spans="3:3">
      <c r="C538" s="96"/>
    </row>
    <row r="539" spans="3:3">
      <c r="C539" s="96"/>
    </row>
    <row r="540" spans="3:3">
      <c r="C540" s="96"/>
    </row>
    <row r="541" spans="3:3">
      <c r="C541" s="96"/>
    </row>
    <row r="542" spans="3:3">
      <c r="C542" s="96"/>
    </row>
    <row r="543" spans="3:3">
      <c r="C543" s="96"/>
    </row>
    <row r="544" spans="3:3">
      <c r="C544" s="96"/>
    </row>
    <row r="545" spans="3:3">
      <c r="C545" s="96"/>
    </row>
    <row r="546" spans="3:3">
      <c r="C546" s="96"/>
    </row>
    <row r="547" spans="3:3">
      <c r="C547" s="96"/>
    </row>
    <row r="548" spans="3:3">
      <c r="C548" s="96"/>
    </row>
    <row r="549" spans="3:3">
      <c r="C549" s="96"/>
    </row>
    <row r="550" spans="3:3">
      <c r="C550" s="96"/>
    </row>
    <row r="551" spans="3:3">
      <c r="C551" s="96"/>
    </row>
    <row r="552" spans="3:3">
      <c r="C552" s="96"/>
    </row>
    <row r="553" spans="3:3">
      <c r="C553" s="96"/>
    </row>
    <row r="554" spans="3:3">
      <c r="C554" s="96"/>
    </row>
    <row r="555" spans="3:3">
      <c r="C555" s="96"/>
    </row>
    <row r="556" spans="3:3">
      <c r="C556" s="96"/>
    </row>
    <row r="557" spans="3:3">
      <c r="C557" s="96"/>
    </row>
    <row r="558" spans="3:3">
      <c r="C558" s="96"/>
    </row>
    <row r="559" spans="3:3">
      <c r="C559" s="96"/>
    </row>
    <row r="560" spans="3:3">
      <c r="C560" s="96"/>
    </row>
    <row r="561" spans="3:3">
      <c r="C561" s="96"/>
    </row>
    <row r="562" spans="3:3">
      <c r="C562" s="96"/>
    </row>
    <row r="563" spans="3:3">
      <c r="C563" s="96"/>
    </row>
    <row r="564" spans="3:3">
      <c r="C564" s="96"/>
    </row>
    <row r="565" spans="3:3">
      <c r="C565" s="96"/>
    </row>
    <row r="566" spans="3:3">
      <c r="C566" s="96"/>
    </row>
    <row r="567" spans="3:3">
      <c r="C567" s="96"/>
    </row>
    <row r="568" spans="3:3">
      <c r="C568" s="96"/>
    </row>
    <row r="569" spans="3:3">
      <c r="C569" s="96"/>
    </row>
    <row r="570" spans="3:3">
      <c r="C570" s="96"/>
    </row>
    <row r="571" spans="3:3">
      <c r="C571" s="96"/>
    </row>
    <row r="572" spans="3:3">
      <c r="C572" s="96"/>
    </row>
    <row r="573" spans="3:3">
      <c r="C573" s="96"/>
    </row>
    <row r="574" spans="3:3">
      <c r="C574" s="96"/>
    </row>
    <row r="575" spans="3:3">
      <c r="C575" s="96"/>
    </row>
    <row r="576" spans="3:3">
      <c r="C576" s="96"/>
    </row>
    <row r="577" spans="3:3">
      <c r="C577" s="96"/>
    </row>
    <row r="578" spans="3:3">
      <c r="C578" s="96"/>
    </row>
    <row r="579" spans="3:3">
      <c r="C579" s="96"/>
    </row>
    <row r="580" spans="3:3">
      <c r="C580" s="96"/>
    </row>
    <row r="581" spans="3:3">
      <c r="C581" s="96"/>
    </row>
    <row r="582" spans="3:3">
      <c r="C582" s="96"/>
    </row>
    <row r="583" spans="3:3">
      <c r="C583" s="96"/>
    </row>
    <row r="584" spans="3:3">
      <c r="C584" s="96"/>
    </row>
    <row r="585" spans="3:3">
      <c r="C585" s="96"/>
    </row>
    <row r="586" spans="3:3">
      <c r="C586" s="96"/>
    </row>
    <row r="587" spans="3:3">
      <c r="C587" s="96"/>
    </row>
    <row r="588" spans="3:3">
      <c r="C588" s="96"/>
    </row>
    <row r="589" spans="3:3">
      <c r="C589" s="96"/>
    </row>
    <row r="590" spans="3:3">
      <c r="C590" s="96"/>
    </row>
    <row r="591" spans="3:3">
      <c r="C591" s="96"/>
    </row>
    <row r="592" spans="3:3">
      <c r="C592" s="96"/>
    </row>
    <row r="593" spans="3:3">
      <c r="C593" s="96"/>
    </row>
    <row r="594" spans="3:3">
      <c r="C594" s="96"/>
    </row>
    <row r="595" spans="3:3">
      <c r="C595" s="96"/>
    </row>
    <row r="596" spans="3:3">
      <c r="C596" s="96"/>
    </row>
    <row r="597" spans="3:3">
      <c r="C597" s="96"/>
    </row>
    <row r="598" spans="3:3">
      <c r="C598" s="96"/>
    </row>
    <row r="599" spans="3:3">
      <c r="C599" s="96"/>
    </row>
    <row r="600" spans="3:3">
      <c r="C600" s="96"/>
    </row>
    <row r="601" spans="3:3">
      <c r="C601" s="96"/>
    </row>
    <row r="602" spans="3:3">
      <c r="C602" s="96"/>
    </row>
    <row r="603" spans="3:3">
      <c r="C603" s="96"/>
    </row>
    <row r="604" spans="3:3">
      <c r="C604" s="96"/>
    </row>
    <row r="605" spans="3:3">
      <c r="C605" s="96"/>
    </row>
    <row r="606" spans="3:3">
      <c r="C606" s="96"/>
    </row>
    <row r="607" spans="3:3">
      <c r="C607" s="96"/>
    </row>
    <row r="608" spans="3:3">
      <c r="C608" s="96"/>
    </row>
    <row r="609" spans="3:3">
      <c r="C609" s="96"/>
    </row>
    <row r="610" spans="3:3">
      <c r="C610" s="96"/>
    </row>
    <row r="611" spans="3:3">
      <c r="C611" s="96"/>
    </row>
    <row r="612" spans="3:3">
      <c r="C612" s="96"/>
    </row>
    <row r="613" spans="3:3">
      <c r="C613" s="96"/>
    </row>
    <row r="614" spans="3:3">
      <c r="C614" s="96"/>
    </row>
    <row r="615" spans="3:3">
      <c r="C615" s="96"/>
    </row>
    <row r="616" spans="3:3">
      <c r="C616" s="96"/>
    </row>
    <row r="617" spans="3:3">
      <c r="C617" s="96"/>
    </row>
    <row r="618" spans="3:3">
      <c r="C618" s="96"/>
    </row>
    <row r="619" spans="3:3">
      <c r="C619" s="96"/>
    </row>
    <row r="620" spans="3:3">
      <c r="C620" s="96"/>
    </row>
    <row r="621" spans="3:3">
      <c r="C621" s="96"/>
    </row>
    <row r="622" spans="3:3">
      <c r="C622" s="96"/>
    </row>
    <row r="623" spans="3:3">
      <c r="C623" s="96"/>
    </row>
    <row r="624" spans="3:3">
      <c r="C624" s="96"/>
    </row>
    <row r="625" spans="3:3">
      <c r="C625" s="96"/>
    </row>
    <row r="626" spans="3:3">
      <c r="C626" s="96"/>
    </row>
    <row r="627" spans="3:3">
      <c r="C627" s="96"/>
    </row>
    <row r="628" spans="3:3">
      <c r="C628" s="96"/>
    </row>
    <row r="629" spans="3:3">
      <c r="C629" s="96"/>
    </row>
    <row r="630" spans="3:3">
      <c r="C630" s="96"/>
    </row>
    <row r="631" spans="3:3">
      <c r="C631" s="96"/>
    </row>
    <row r="632" spans="3:3">
      <c r="C632" s="96"/>
    </row>
    <row r="633" spans="3:3">
      <c r="C633" s="96"/>
    </row>
    <row r="634" spans="3:3">
      <c r="C634" s="96"/>
    </row>
    <row r="635" spans="3:3">
      <c r="C635" s="96"/>
    </row>
    <row r="636" spans="3:3">
      <c r="C636" s="96"/>
    </row>
    <row r="637" spans="3:3">
      <c r="C637" s="96"/>
    </row>
    <row r="638" spans="3:3">
      <c r="C638" s="96"/>
    </row>
    <row r="639" spans="3:3">
      <c r="C639" s="96"/>
    </row>
    <row r="640" spans="3:3">
      <c r="C640" s="96"/>
    </row>
    <row r="641" spans="3:3">
      <c r="C641" s="96"/>
    </row>
    <row r="642" spans="3:3">
      <c r="C642" s="96"/>
    </row>
    <row r="643" spans="3:3">
      <c r="C643" s="96"/>
    </row>
    <row r="644" spans="3:3">
      <c r="C644" s="96"/>
    </row>
    <row r="645" spans="3:3">
      <c r="C645" s="96"/>
    </row>
    <row r="646" spans="3:3">
      <c r="C646" s="96"/>
    </row>
    <row r="647" spans="3:3">
      <c r="C647" s="96"/>
    </row>
    <row r="648" spans="3:3">
      <c r="C648" s="96"/>
    </row>
    <row r="649" spans="3:3">
      <c r="C649" s="96"/>
    </row>
    <row r="650" spans="3:3">
      <c r="C650" s="96"/>
    </row>
    <row r="651" spans="3:3">
      <c r="C651" s="96"/>
    </row>
    <row r="652" spans="3:3">
      <c r="C652" s="96"/>
    </row>
    <row r="653" spans="3:3">
      <c r="C653" s="96"/>
    </row>
    <row r="654" spans="3:3">
      <c r="C654" s="96"/>
    </row>
    <row r="655" spans="3:3">
      <c r="C655" s="96"/>
    </row>
    <row r="656" spans="3:3">
      <c r="C656" s="96"/>
    </row>
    <row r="657" spans="3:3">
      <c r="C657" s="96"/>
    </row>
    <row r="658" spans="3:3">
      <c r="C658" s="96"/>
    </row>
    <row r="659" spans="3:3">
      <c r="C659" s="96"/>
    </row>
    <row r="660" spans="3:3">
      <c r="C660" s="96"/>
    </row>
    <row r="661" spans="3:3">
      <c r="C661" s="96"/>
    </row>
    <row r="662" spans="3:3">
      <c r="C662" s="96"/>
    </row>
    <row r="663" spans="3:3">
      <c r="C663" s="96"/>
    </row>
    <row r="664" spans="3:3">
      <c r="C664" s="96"/>
    </row>
    <row r="665" spans="3:3">
      <c r="C665" s="96"/>
    </row>
    <row r="666" spans="3:3">
      <c r="C666" s="96"/>
    </row>
    <row r="667" spans="3:3">
      <c r="C667" s="96"/>
    </row>
    <row r="668" spans="3:3">
      <c r="C668" s="96"/>
    </row>
    <row r="669" spans="3:3">
      <c r="C669" s="96"/>
    </row>
    <row r="670" spans="3:3">
      <c r="C670" s="96"/>
    </row>
    <row r="671" spans="3:3">
      <c r="C671" s="96"/>
    </row>
    <row r="672" spans="3:3">
      <c r="C672" s="96"/>
    </row>
    <row r="673" spans="3:3">
      <c r="C673" s="96"/>
    </row>
    <row r="674" spans="3:3">
      <c r="C674" s="96"/>
    </row>
    <row r="675" spans="3:3">
      <c r="C675" s="96"/>
    </row>
    <row r="676" spans="3:3">
      <c r="C676" s="96"/>
    </row>
    <row r="677" spans="3:3">
      <c r="C677" s="96"/>
    </row>
    <row r="678" spans="3:3">
      <c r="C678" s="96"/>
    </row>
    <row r="679" spans="3:3">
      <c r="C679" s="96"/>
    </row>
    <row r="680" spans="3:3">
      <c r="C680" s="96"/>
    </row>
    <row r="681" spans="3:3">
      <c r="C681" s="96"/>
    </row>
    <row r="682" spans="3:3">
      <c r="C682" s="96"/>
    </row>
    <row r="683" spans="3:3">
      <c r="C683" s="96"/>
    </row>
    <row r="684" spans="3:3">
      <c r="C684" s="96"/>
    </row>
    <row r="685" spans="3:3">
      <c r="C685" s="96"/>
    </row>
    <row r="686" spans="3:3">
      <c r="C686" s="96"/>
    </row>
    <row r="687" spans="3:3">
      <c r="C687" s="96"/>
    </row>
    <row r="688" spans="3:3">
      <c r="C688" s="96"/>
    </row>
    <row r="689" spans="3:3">
      <c r="C689" s="96"/>
    </row>
    <row r="690" spans="3:3">
      <c r="C690" s="96"/>
    </row>
    <row r="691" spans="3:3">
      <c r="C691" s="96"/>
    </row>
    <row r="692" spans="3:3">
      <c r="C692" s="96"/>
    </row>
    <row r="693" spans="3:3">
      <c r="C693" s="96"/>
    </row>
    <row r="694" spans="3:3">
      <c r="C694" s="96"/>
    </row>
    <row r="695" spans="3:3">
      <c r="C695" s="96"/>
    </row>
    <row r="696" spans="3:3">
      <c r="C696" s="96"/>
    </row>
    <row r="697" spans="3:3">
      <c r="C697" s="96"/>
    </row>
    <row r="698" spans="3:3">
      <c r="C698" s="96"/>
    </row>
    <row r="699" spans="3:3">
      <c r="C699" s="96"/>
    </row>
    <row r="700" spans="3:3">
      <c r="C700" s="96"/>
    </row>
    <row r="701" spans="3:3">
      <c r="C701" s="96"/>
    </row>
    <row r="702" spans="3:3">
      <c r="C702" s="96"/>
    </row>
    <row r="703" spans="3:3">
      <c r="C703" s="96"/>
    </row>
    <row r="704" spans="3:3">
      <c r="C704" s="96"/>
    </row>
    <row r="705" spans="3:3">
      <c r="C705" s="96"/>
    </row>
    <row r="706" spans="3:3">
      <c r="C706" s="96"/>
    </row>
    <row r="707" spans="3:3">
      <c r="C707" s="96"/>
    </row>
    <row r="708" spans="3:3">
      <c r="C708" s="96"/>
    </row>
    <row r="709" spans="3:3">
      <c r="C709" s="96"/>
    </row>
    <row r="710" spans="3:3">
      <c r="C710" s="96"/>
    </row>
    <row r="711" spans="3:3">
      <c r="C711" s="96"/>
    </row>
    <row r="712" spans="3:3">
      <c r="C712" s="96"/>
    </row>
    <row r="713" spans="3:3">
      <c r="C713" s="96"/>
    </row>
  </sheetData>
  <customSheetViews>
    <customSheetView guid="{81801A75-92C7-4ED5-97DB-E3E6B3965D30}" topLeftCell="A115">
      <selection activeCell="C46" sqref="C46"/>
      <pageMargins left="0.7" right="0.7" top="0.75" bottom="0.75" header="0.3" footer="0.3"/>
      <pageSetup orientation="portrait" r:id="rId1"/>
    </customSheetView>
    <customSheetView guid="{8F78BEB5-8927-4030-9153-90C7FA4937A5}" topLeftCell="A25">
      <selection activeCell="D40" sqref="D40"/>
      <pageMargins left="0.7" right="0.7" top="0.75" bottom="0.75" header="0.3" footer="0.3"/>
      <pageSetup orientation="portrait" r:id="rId2"/>
    </customSheetView>
    <customSheetView guid="{F7690BCD-287A-473A-9EA1-298139938D77}" topLeftCell="A111">
      <selection activeCell="G119" sqref="G119"/>
      <pageMargins left="0.7" right="0.7" top="0.75" bottom="0.75" header="0.3" footer="0.3"/>
      <pageSetup orientation="portrait" r:id="rId3"/>
    </customSheetView>
    <customSheetView guid="{0C5E73BF-4F4A-42B1-AFFC-19145C7AC19A}" topLeftCell="B1">
      <selection activeCell="J8" sqref="J8"/>
      <pageMargins left="0.7" right="0.7" top="0.68" bottom="0.75" header="0.3" footer="0.3"/>
      <pageSetup scale="70" orientation="portrait" r:id="rId4"/>
    </customSheetView>
  </customSheetViews>
  <mergeCells count="17">
    <mergeCell ref="C8:I8"/>
    <mergeCell ref="A25:A26"/>
    <mergeCell ref="A37:A38"/>
    <mergeCell ref="A49:A50"/>
    <mergeCell ref="A63:A64"/>
    <mergeCell ref="A56:A57"/>
    <mergeCell ref="J78:J79"/>
    <mergeCell ref="J89:J90"/>
    <mergeCell ref="J99:J100"/>
    <mergeCell ref="A78:A79"/>
    <mergeCell ref="A89:A90"/>
    <mergeCell ref="A99:A100"/>
    <mergeCell ref="J25:J26"/>
    <mergeCell ref="J37:J38"/>
    <mergeCell ref="J49:J50"/>
    <mergeCell ref="J56:J57"/>
    <mergeCell ref="J63:J64"/>
  </mergeCells>
  <pageMargins left="0.7" right="0.7" top="0.68" bottom="0.75" header="0.3" footer="0.3"/>
  <pageSetup scale="70" orientation="portrait" r:id="rId5"/>
  <legacyDrawing r:id="rId6"/>
</worksheet>
</file>

<file path=xl/worksheets/sheet18.xml><?xml version="1.0" encoding="utf-8"?>
<worksheet xmlns="http://schemas.openxmlformats.org/spreadsheetml/2006/main" xmlns:r="http://schemas.openxmlformats.org/officeDocument/2006/relationships">
  <sheetPr codeName="Sheet15">
    <tabColor rgb="FF963634"/>
  </sheetPr>
  <dimension ref="A2:V529"/>
  <sheetViews>
    <sheetView workbookViewId="0">
      <pane ySplit="20" topLeftCell="A21" activePane="bottomLeft" state="frozen"/>
      <selection pane="bottomLeft" activeCell="D10" sqref="D10"/>
    </sheetView>
  </sheetViews>
  <sheetFormatPr defaultColWidth="9.140625" defaultRowHeight="12.75"/>
  <cols>
    <col min="1" max="1" width="14.42578125" style="351" customWidth="1"/>
    <col min="2" max="2" width="12" style="82" customWidth="1"/>
    <col min="3" max="3" width="9.7109375" style="82" customWidth="1"/>
    <col min="4" max="7" width="14.7109375" style="82" customWidth="1"/>
    <col min="8" max="8" width="14.7109375" style="372" customWidth="1"/>
    <col min="9" max="9" width="14.42578125" style="725" customWidth="1"/>
    <col min="10" max="10" width="12.7109375" style="82" customWidth="1"/>
    <col min="11" max="11" width="9.7109375" style="82" customWidth="1"/>
    <col min="12" max="16" width="12.7109375" style="82" customWidth="1"/>
    <col min="17" max="17" width="10.5703125" style="82" customWidth="1"/>
    <col min="18" max="16384" width="9.140625" style="82"/>
  </cols>
  <sheetData>
    <row r="2" spans="2:22">
      <c r="B2" s="4" t="s">
        <v>16</v>
      </c>
      <c r="C2" s="6" t="s">
        <v>312</v>
      </c>
      <c r="D2" s="6"/>
      <c r="E2" s="6"/>
      <c r="F2" s="29"/>
      <c r="H2" s="293"/>
      <c r="K2" s="6"/>
    </row>
    <row r="3" spans="2:22">
      <c r="B3" s="4" t="s">
        <v>17</v>
      </c>
      <c r="C3" s="21" t="s">
        <v>36</v>
      </c>
      <c r="D3" s="6"/>
      <c r="E3" s="6"/>
      <c r="F3" s="29"/>
      <c r="H3" s="293"/>
      <c r="K3" s="6"/>
    </row>
    <row r="4" spans="2:22">
      <c r="C4" s="21" t="s">
        <v>37</v>
      </c>
      <c r="D4" s="5"/>
      <c r="E4" s="5"/>
      <c r="F4" s="3"/>
      <c r="H4" s="293"/>
      <c r="K4" s="5"/>
    </row>
    <row r="5" spans="2:22">
      <c r="B5" s="4"/>
      <c r="C5" s="21" t="s">
        <v>38</v>
      </c>
      <c r="D5" s="5"/>
      <c r="E5" s="5"/>
      <c r="F5" s="3"/>
      <c r="H5" s="293"/>
      <c r="K5" s="5"/>
      <c r="L5" s="10"/>
      <c r="M5" s="46"/>
    </row>
    <row r="6" spans="2:22">
      <c r="B6" s="726" t="s">
        <v>1198</v>
      </c>
      <c r="C6" s="21" t="s">
        <v>39</v>
      </c>
      <c r="D6" s="5"/>
      <c r="E6" s="5"/>
      <c r="F6" s="3"/>
      <c r="H6" s="293"/>
      <c r="K6" s="5"/>
      <c r="L6" s="10"/>
      <c r="M6" s="46"/>
    </row>
    <row r="7" spans="2:22">
      <c r="B7" s="4"/>
      <c r="C7" s="5"/>
      <c r="D7" s="5"/>
      <c r="E7" s="5"/>
      <c r="F7" s="3"/>
      <c r="G7" s="5"/>
      <c r="H7" s="458"/>
    </row>
    <row r="8" spans="2:22" ht="67.5" customHeight="1">
      <c r="B8" s="60" t="s">
        <v>46</v>
      </c>
      <c r="C8" s="1206" t="s">
        <v>389</v>
      </c>
      <c r="D8" s="1206"/>
      <c r="E8" s="1206"/>
      <c r="F8" s="1206"/>
      <c r="G8" s="1206"/>
      <c r="H8" s="1206"/>
      <c r="I8" s="1206"/>
      <c r="J8" s="182"/>
      <c r="K8" s="182"/>
      <c r="L8" s="182"/>
      <c r="M8" s="182"/>
      <c r="N8" s="182"/>
      <c r="O8" s="182"/>
      <c r="P8" s="169"/>
      <c r="Q8" s="169"/>
    </row>
    <row r="9" spans="2:22" ht="27" customHeight="1">
      <c r="B9" s="57" t="s">
        <v>47</v>
      </c>
      <c r="C9" s="5"/>
      <c r="D9" s="5"/>
      <c r="E9" s="5"/>
      <c r="F9" s="3"/>
      <c r="G9" s="5"/>
      <c r="H9" s="458"/>
      <c r="J9" s="727"/>
      <c r="K9" s="731"/>
      <c r="L9" s="731"/>
      <c r="M9" s="725"/>
      <c r="N9" s="725"/>
      <c r="O9" s="728"/>
      <c r="P9" s="725"/>
      <c r="Q9" s="725"/>
      <c r="R9" s="725"/>
      <c r="S9" s="731"/>
      <c r="T9" s="725"/>
      <c r="U9" s="725"/>
    </row>
    <row r="10" spans="2:22" ht="12.75" customHeight="1">
      <c r="B10" s="4"/>
      <c r="D10" s="136" t="s">
        <v>19</v>
      </c>
      <c r="E10" s="136" t="s">
        <v>323</v>
      </c>
      <c r="F10" s="137" t="s">
        <v>322</v>
      </c>
      <c r="G10" s="136" t="s">
        <v>321</v>
      </c>
      <c r="H10" s="459"/>
      <c r="J10" s="655"/>
      <c r="K10" s="655"/>
      <c r="L10" s="307"/>
      <c r="M10" s="307"/>
      <c r="N10" s="307"/>
      <c r="O10" s="655"/>
      <c r="P10" s="655"/>
      <c r="Q10" s="655"/>
      <c r="R10" s="655"/>
      <c r="S10" s="307"/>
      <c r="T10" s="307"/>
      <c r="U10" s="307"/>
      <c r="V10" s="655"/>
    </row>
    <row r="11" spans="2:22" ht="12.75" customHeight="1">
      <c r="B11" s="4"/>
      <c r="C11" s="4" t="s">
        <v>25</v>
      </c>
      <c r="D11" s="9">
        <f>H62</f>
        <v>0</v>
      </c>
      <c r="E11" s="9">
        <f>SUM(H27,H45,H57)</f>
        <v>0</v>
      </c>
      <c r="F11" s="9">
        <v>0</v>
      </c>
      <c r="G11" s="217">
        <v>0</v>
      </c>
      <c r="H11" s="459"/>
      <c r="J11" s="937"/>
      <c r="K11" s="584"/>
      <c r="L11" s="584"/>
      <c r="M11" s="584"/>
      <c r="N11" s="584"/>
      <c r="O11" s="655"/>
      <c r="P11" s="655"/>
      <c r="Q11" s="937"/>
      <c r="R11" s="610"/>
      <c r="S11" s="610"/>
      <c r="T11" s="610"/>
      <c r="U11" s="584"/>
      <c r="V11" s="655"/>
    </row>
    <row r="12" spans="2:22" ht="12.75" customHeight="1">
      <c r="B12" s="4"/>
      <c r="C12" s="726" t="s">
        <v>1041</v>
      </c>
      <c r="D12" s="762">
        <f>P62</f>
        <v>0</v>
      </c>
      <c r="E12" s="762">
        <f>SUM(P27,P45,P57)</f>
        <v>0</v>
      </c>
      <c r="F12" s="217">
        <v>0</v>
      </c>
      <c r="G12" s="217">
        <v>0</v>
      </c>
      <c r="H12" s="459"/>
      <c r="J12" s="937"/>
      <c r="K12" s="584"/>
      <c r="L12" s="584"/>
      <c r="M12" s="584"/>
      <c r="N12" s="584"/>
      <c r="O12" s="655"/>
      <c r="P12" s="655"/>
      <c r="Q12" s="937"/>
      <c r="R12" s="610"/>
      <c r="S12" s="610"/>
      <c r="T12" s="610"/>
      <c r="U12" s="584"/>
      <c r="V12" s="655"/>
    </row>
    <row r="13" spans="2:22" ht="12.75" customHeight="1" thickBot="1">
      <c r="B13" s="4"/>
      <c r="C13" s="10" t="s">
        <v>66</v>
      </c>
      <c r="D13" s="11">
        <f>D11-D12</f>
        <v>0</v>
      </c>
      <c r="E13" s="11">
        <f>E11-E12</f>
        <v>0</v>
      </c>
      <c r="F13" s="11">
        <f>F11-F12</f>
        <v>0</v>
      </c>
      <c r="G13" s="11">
        <f>G11-G12</f>
        <v>0</v>
      </c>
      <c r="H13" s="459"/>
      <c r="J13" s="103"/>
      <c r="K13" s="46"/>
      <c r="L13" s="46"/>
      <c r="M13" s="983"/>
      <c r="N13" s="46"/>
      <c r="O13" s="655"/>
      <c r="P13" s="655"/>
      <c r="Q13" s="103"/>
      <c r="R13" s="46"/>
      <c r="S13" s="46"/>
      <c r="T13" s="983"/>
      <c r="U13" s="46"/>
      <c r="V13" s="655"/>
    </row>
    <row r="14" spans="2:22" ht="13.5" thickTop="1">
      <c r="B14" s="4"/>
      <c r="C14" s="5"/>
      <c r="D14" s="5"/>
      <c r="E14" s="5"/>
      <c r="F14" s="3"/>
      <c r="G14" s="5"/>
      <c r="H14" s="458"/>
    </row>
    <row r="15" spans="2:22">
      <c r="E15" s="29"/>
      <c r="G15" s="29"/>
    </row>
    <row r="16" spans="2:22">
      <c r="B16" s="32" t="s">
        <v>64</v>
      </c>
      <c r="C16" s="32"/>
      <c r="D16" s="32"/>
      <c r="E16" s="32"/>
      <c r="F16" s="32"/>
      <c r="G16" s="32"/>
      <c r="H16" s="32"/>
      <c r="I16" s="32"/>
      <c r="J16" s="32"/>
      <c r="K16" s="32"/>
      <c r="L16" s="32"/>
      <c r="M16" s="32"/>
      <c r="N16" s="32"/>
      <c r="O16" s="32"/>
      <c r="P16" s="32"/>
    </row>
    <row r="17" spans="1:17">
      <c r="E17" s="29"/>
      <c r="G17" s="29"/>
    </row>
    <row r="18" spans="1:17">
      <c r="B18" s="193"/>
      <c r="C18" s="193"/>
      <c r="D18" s="193"/>
      <c r="E18" s="193"/>
      <c r="F18" s="193"/>
      <c r="G18" s="193"/>
      <c r="H18" s="442"/>
      <c r="J18" s="193"/>
      <c r="K18" s="193"/>
      <c r="L18" s="193"/>
      <c r="M18" s="193"/>
      <c r="N18" s="193"/>
      <c r="O18" s="193"/>
      <c r="P18" s="193"/>
    </row>
    <row r="19" spans="1:17">
      <c r="B19" s="28"/>
      <c r="C19" s="28"/>
      <c r="D19" s="28"/>
      <c r="E19" s="31"/>
      <c r="F19" s="28"/>
      <c r="G19" s="31"/>
      <c r="H19" s="28"/>
    </row>
    <row r="20" spans="1:17">
      <c r="B20" s="33" t="s">
        <v>18</v>
      </c>
      <c r="C20" s="33"/>
      <c r="D20" s="33"/>
      <c r="E20" s="34"/>
      <c r="F20" s="33"/>
      <c r="G20" s="33"/>
      <c r="H20" s="462"/>
      <c r="J20" s="36" t="s">
        <v>1031</v>
      </c>
      <c r="K20" s="36"/>
      <c r="L20" s="36"/>
      <c r="M20" s="36"/>
      <c r="N20" s="36"/>
      <c r="O20" s="36"/>
      <c r="P20" s="36"/>
    </row>
    <row r="21" spans="1:17" s="39" customFormat="1">
      <c r="A21" s="350"/>
      <c r="B21" s="17"/>
      <c r="C21" s="17"/>
      <c r="D21" s="17"/>
      <c r="E21" s="18"/>
      <c r="F21" s="17"/>
      <c r="G21" s="17"/>
      <c r="H21" s="371"/>
      <c r="I21" s="677"/>
      <c r="J21" s="17"/>
      <c r="K21" s="17"/>
      <c r="L21" s="17"/>
      <c r="M21" s="17"/>
      <c r="N21" s="17"/>
      <c r="O21" s="17"/>
      <c r="P21" s="17"/>
    </row>
    <row r="22" spans="1:17">
      <c r="A22" s="1204" t="s">
        <v>797</v>
      </c>
      <c r="B22" s="70" t="s">
        <v>175</v>
      </c>
      <c r="C22" s="97" t="s">
        <v>176</v>
      </c>
      <c r="D22" s="12"/>
      <c r="E22" s="12"/>
      <c r="F22" s="12"/>
      <c r="G22" s="12"/>
      <c r="H22" s="377"/>
      <c r="I22" s="1204" t="s">
        <v>797</v>
      </c>
      <c r="J22" s="592" t="s">
        <v>175</v>
      </c>
      <c r="K22" s="377" t="s">
        <v>176</v>
      </c>
      <c r="L22" s="301"/>
      <c r="M22" s="301"/>
      <c r="N22" s="301"/>
      <c r="O22" s="301"/>
      <c r="P22" s="377"/>
    </row>
    <row r="23" spans="1:17" s="238" customFormat="1">
      <c r="A23" s="1204"/>
      <c r="C23" s="134">
        <f>Avg._Time_to_Log_Transmittals</f>
        <v>0</v>
      </c>
      <c r="D23" s="311" t="str">
        <f>Avg._Time_to_Log_Transmittals_N</f>
        <v>Time to Log (hours / transmittal)</v>
      </c>
      <c r="E23" s="29"/>
      <c r="F23" s="236"/>
      <c r="G23" s="29"/>
      <c r="H23" s="377"/>
      <c r="I23" s="1204"/>
      <c r="J23" s="586"/>
      <c r="K23" s="591">
        <f>'Expected Assumptions'!E13</f>
        <v>0</v>
      </c>
      <c r="L23" s="603" t="str">
        <f>Avg._Time_to_Log_Transmittals_N</f>
        <v>Time to Log (hours / transmittal)</v>
      </c>
      <c r="M23" s="29"/>
      <c r="N23" s="301"/>
      <c r="O23" s="29"/>
      <c r="P23" s="377"/>
      <c r="Q23" s="236"/>
    </row>
    <row r="24" spans="1:17" s="238" customFormat="1">
      <c r="A24" s="318"/>
      <c r="H24" s="245"/>
      <c r="I24" s="614"/>
      <c r="J24" s="586"/>
      <c r="K24" s="586"/>
      <c r="L24" s="586"/>
      <c r="M24" s="586"/>
      <c r="N24" s="586"/>
      <c r="O24" s="586"/>
      <c r="P24" s="245"/>
      <c r="Q24" s="236"/>
    </row>
    <row r="25" spans="1:17">
      <c r="A25" s="318"/>
      <c r="B25" s="101"/>
      <c r="C25" s="513">
        <f>Owners_Rep._Administrative_Rate</f>
        <v>0</v>
      </c>
      <c r="D25" s="410" t="str">
        <f>Owners_Rep._Administrative_Rate_N</f>
        <v>Owners Rep. Administrative Rate ($ / hour)</v>
      </c>
      <c r="E25" s="66"/>
      <c r="F25" s="65"/>
      <c r="G25" s="495">
        <f>C25*C23</f>
        <v>0</v>
      </c>
      <c r="H25" s="494"/>
      <c r="I25" s="614"/>
      <c r="J25" s="101"/>
      <c r="K25" s="513">
        <f>'Expected Assumptions'!E51</f>
        <v>0</v>
      </c>
      <c r="L25" s="596" t="str">
        <f>Owners_Rep._Administrative_Rate_N</f>
        <v>Owners Rep. Administrative Rate ($ / hour)</v>
      </c>
      <c r="M25" s="307"/>
      <c r="N25" s="373"/>
      <c r="O25" s="495">
        <f>K25*K23</f>
        <v>0</v>
      </c>
      <c r="P25" s="494"/>
    </row>
    <row r="26" spans="1:17" ht="15" customHeight="1">
      <c r="A26" s="318"/>
      <c r="B26" s="96"/>
      <c r="C26" s="65"/>
      <c r="D26" s="12"/>
      <c r="E26" s="13"/>
      <c r="F26" s="12"/>
      <c r="G26" s="119"/>
      <c r="H26" s="494"/>
      <c r="I26" s="614"/>
      <c r="J26" s="296"/>
      <c r="K26" s="373"/>
      <c r="L26" s="301"/>
      <c r="M26" s="290"/>
      <c r="N26" s="301"/>
      <c r="O26" s="610"/>
      <c r="P26" s="494"/>
    </row>
    <row r="27" spans="1:17" ht="13.5" thickBot="1">
      <c r="A27" s="318"/>
      <c r="B27" s="98"/>
      <c r="C27" s="12"/>
      <c r="D27" s="44" t="s">
        <v>20</v>
      </c>
      <c r="E27" s="29"/>
      <c r="G27" s="490"/>
      <c r="H27" s="474">
        <f>SUM(G25)</f>
        <v>0</v>
      </c>
      <c r="I27" s="614"/>
      <c r="J27" s="98"/>
      <c r="K27" s="301"/>
      <c r="L27" s="589" t="s">
        <v>20</v>
      </c>
      <c r="M27" s="29"/>
      <c r="N27" s="581"/>
      <c r="O27" s="490"/>
      <c r="P27" s="474">
        <f>SUM(O25)</f>
        <v>0</v>
      </c>
    </row>
    <row r="28" spans="1:17" ht="15">
      <c r="A28" s="318"/>
      <c r="B28" s="98"/>
      <c r="C28" s="56"/>
      <c r="D28" s="12"/>
      <c r="E28" s="56"/>
      <c r="F28" s="12"/>
      <c r="G28" s="488"/>
      <c r="H28" s="478"/>
      <c r="I28" s="614"/>
      <c r="J28" s="98"/>
      <c r="K28" s="590"/>
      <c r="L28" s="301"/>
      <c r="M28" s="590"/>
      <c r="N28" s="301"/>
      <c r="O28" s="488"/>
      <c r="P28" s="478"/>
    </row>
    <row r="29" spans="1:17" s="166" customFormat="1" ht="12.75" customHeight="1">
      <c r="A29" s="318"/>
      <c r="B29" s="209" t="s">
        <v>177</v>
      </c>
      <c r="C29" s="220" t="s">
        <v>448</v>
      </c>
      <c r="D29" s="220"/>
      <c r="E29" s="283"/>
      <c r="F29" s="162"/>
      <c r="G29" s="540"/>
      <c r="H29" s="541"/>
      <c r="I29" s="614"/>
      <c r="J29" s="608" t="s">
        <v>177</v>
      </c>
      <c r="K29" s="606" t="s">
        <v>448</v>
      </c>
      <c r="L29" s="606"/>
      <c r="M29" s="283"/>
      <c r="N29" s="162"/>
      <c r="O29" s="540"/>
      <c r="P29" s="541"/>
    </row>
    <row r="30" spans="1:17" ht="15" customHeight="1">
      <c r="B30" s="234"/>
      <c r="C30" s="318"/>
      <c r="D30" s="268"/>
      <c r="E30" s="268"/>
      <c r="G30" s="476"/>
      <c r="H30" s="478"/>
      <c r="J30" s="234"/>
      <c r="K30" s="614"/>
      <c r="L30" s="626"/>
      <c r="M30" s="626"/>
      <c r="N30" s="581"/>
      <c r="O30" s="476"/>
      <c r="P30" s="478"/>
    </row>
    <row r="31" spans="1:17">
      <c r="A31" s="1204" t="s">
        <v>796</v>
      </c>
      <c r="B31" s="223" t="s">
        <v>178</v>
      </c>
      <c r="C31" s="224" t="s">
        <v>535</v>
      </c>
      <c r="D31" s="268"/>
      <c r="E31" s="268"/>
      <c r="G31" s="476"/>
      <c r="H31" s="478"/>
      <c r="I31" s="1204" t="s">
        <v>796</v>
      </c>
      <c r="J31" s="223" t="s">
        <v>178</v>
      </c>
      <c r="K31" s="609" t="s">
        <v>535</v>
      </c>
      <c r="L31" s="626"/>
      <c r="M31" s="626"/>
      <c r="N31" s="581"/>
      <c r="O31" s="476"/>
      <c r="P31" s="478"/>
    </row>
    <row r="32" spans="1:17">
      <c r="A32" s="1204"/>
      <c r="B32" s="96"/>
      <c r="C32" s="346">
        <f>Avg._Number_of_Pages_in_Front_Matter</f>
        <v>0</v>
      </c>
      <c r="D32" s="219" t="str">
        <f>Avg._Number_of_Pages_in_Front_Matter_N</f>
        <v>Avg. Number of Pages in Front Matter</v>
      </c>
      <c r="G32" s="476"/>
      <c r="H32" s="478"/>
      <c r="I32" s="1204"/>
      <c r="J32" s="296"/>
      <c r="K32" s="1079">
        <f>'Expected Assumptions'!E8</f>
        <v>0</v>
      </c>
      <c r="L32" s="603" t="str">
        <f>Avg._Number_of_Pages_in_Front_Matter_N</f>
        <v>Avg. Number of Pages in Front Matter</v>
      </c>
      <c r="M32" s="581"/>
      <c r="N32" s="581"/>
      <c r="O32" s="476"/>
      <c r="P32" s="478"/>
    </row>
    <row r="33" spans="1:17">
      <c r="B33" s="96"/>
      <c r="C33" s="81">
        <f>Avg._Number_of_Design_Final_Drawings</f>
        <v>0</v>
      </c>
      <c r="D33" s="80" t="str">
        <f>Avg._Number_of_Design_Final_Drawings_N</f>
        <v>Avg. Number of Sheets in Design Final Drawings</v>
      </c>
      <c r="G33" s="476"/>
      <c r="H33" s="478"/>
      <c r="J33" s="296"/>
      <c r="K33" s="81">
        <f>'Expected Assumptions'!E33</f>
        <v>0</v>
      </c>
      <c r="L33" s="603" t="str">
        <f>Avg._Number_of_Design_Final_Drawings_N</f>
        <v>Avg. Number of Sheets in Design Final Drawings</v>
      </c>
      <c r="M33" s="581"/>
      <c r="N33" s="581"/>
      <c r="O33" s="476"/>
      <c r="P33" s="478"/>
    </row>
    <row r="34" spans="1:17">
      <c r="B34" s="96"/>
      <c r="C34" s="445">
        <f>Avg._Number_of_Pages_in_a_Design_Final_Narrative</f>
        <v>0</v>
      </c>
      <c r="D34" s="80" t="str">
        <f>Avg._Number_of_Pages_in_a_Design_Final_Narrative_N</f>
        <v>Avg. Number of Letter Sized 'Pages in Design Final Narrative</v>
      </c>
      <c r="G34" s="476"/>
      <c r="H34" s="478"/>
      <c r="J34" s="296"/>
      <c r="K34" s="445">
        <f>'Expected Assumptions'!E34</f>
        <v>0</v>
      </c>
      <c r="L34" s="603" t="str">
        <f>Avg._Number_of_Pages_in_a_Design_Final_Narrative_N</f>
        <v>Avg. Number of Letter Sized 'Pages in Design Final Narrative</v>
      </c>
      <c r="M34" s="581"/>
      <c r="N34" s="581"/>
      <c r="O34" s="476"/>
      <c r="P34" s="478"/>
    </row>
    <row r="35" spans="1:17">
      <c r="B35" s="96"/>
      <c r="C35" s="445">
        <f>Avg._Number_of_Pages_in_a_Design_Final_Specification</f>
        <v>0</v>
      </c>
      <c r="D35" s="80" t="str">
        <f>Avg._Number_of_Pages_in_a_Design_Final_Specification_N</f>
        <v>Avg. Number of Letter Sized Pages in Design Final Specification</v>
      </c>
      <c r="G35" s="476"/>
      <c r="H35" s="478"/>
      <c r="J35" s="296"/>
      <c r="K35" s="445">
        <f>'Expected Assumptions'!E35</f>
        <v>0</v>
      </c>
      <c r="L35" s="603" t="str">
        <f>Avg._Number_of_Pages_in_a_Design_Final_Specification_N</f>
        <v>Avg. Number of Letter Sized Pages in Design Final Specification</v>
      </c>
      <c r="M35" s="581"/>
      <c r="N35" s="581"/>
      <c r="O35" s="476"/>
      <c r="P35" s="478"/>
    </row>
    <row r="36" spans="1:17" s="210" customFormat="1">
      <c r="A36" s="351"/>
      <c r="B36" s="70"/>
      <c r="C36" s="447">
        <f>'Current Assumptions'!B174</f>
        <v>0</v>
      </c>
      <c r="D36" s="311" t="s">
        <v>458</v>
      </c>
      <c r="G36" s="476"/>
      <c r="H36" s="478"/>
      <c r="I36" s="725"/>
      <c r="J36" s="592"/>
      <c r="K36" s="447">
        <f>'Expected Assumptions'!E174</f>
        <v>0</v>
      </c>
      <c r="L36" s="603" t="s">
        <v>458</v>
      </c>
      <c r="M36" s="581"/>
      <c r="N36" s="581"/>
      <c r="O36" s="476"/>
      <c r="P36" s="478"/>
    </row>
    <row r="37" spans="1:17">
      <c r="B37" s="96"/>
      <c r="C37" s="510">
        <f>Avg._Per_Page_Copy_Cost</f>
        <v>0</v>
      </c>
      <c r="D37" s="337" t="str">
        <f>Avg._Per_Page_Copy_Cost_N</f>
        <v>Avg. Per Page Copy Cost ($ / page)</v>
      </c>
      <c r="G37" s="476"/>
      <c r="H37" s="478"/>
      <c r="J37" s="296"/>
      <c r="K37" s="510">
        <f>'Expected Assumptions'!E64</f>
        <v>0</v>
      </c>
      <c r="L37" s="337" t="str">
        <f>Avg._Per_Page_Copy_Cost_N</f>
        <v>Avg. Per Page Copy Cost ($ / page)</v>
      </c>
      <c r="M37" s="581"/>
      <c r="N37" s="581"/>
      <c r="O37" s="476"/>
      <c r="P37" s="478"/>
    </row>
    <row r="38" spans="1:17">
      <c r="B38" s="96"/>
      <c r="C38" s="510">
        <f>Avg._Per_Sheet_Copy_Cost</f>
        <v>0</v>
      </c>
      <c r="D38" s="337" t="str">
        <f>Avg._Per_Sheet_Copy_Cost_N</f>
        <v>Avg. Per Sheet Copy Cost ($ / sheet)</v>
      </c>
      <c r="G38" s="476"/>
      <c r="H38" s="478"/>
      <c r="J38" s="296"/>
      <c r="K38" s="510">
        <f>'Expected Assumptions'!E65</f>
        <v>0</v>
      </c>
      <c r="L38" s="337" t="str">
        <f>Avg._Per_Sheet_Copy_Cost_N</f>
        <v>Avg. Per Sheet Copy Cost ($ / sheet)</v>
      </c>
      <c r="M38" s="581"/>
      <c r="N38" s="581"/>
      <c r="O38" s="476"/>
      <c r="P38" s="478"/>
    </row>
    <row r="39" spans="1:17" s="210" customFormat="1">
      <c r="A39" s="351"/>
      <c r="B39" s="67"/>
      <c r="C39" s="1032">
        <f>'Current Assumptions'!B171</f>
        <v>0</v>
      </c>
      <c r="D39" s="412" t="s">
        <v>672</v>
      </c>
      <c r="E39" s="13"/>
      <c r="F39" s="236"/>
      <c r="G39" s="119"/>
      <c r="H39" s="494"/>
      <c r="I39" s="725"/>
      <c r="J39" s="67"/>
      <c r="K39" s="576">
        <f xml:space="preserve"> 'Expected Assumptions'!E171</f>
        <v>0</v>
      </c>
      <c r="L39" s="412" t="s">
        <v>672</v>
      </c>
      <c r="M39" s="290"/>
      <c r="N39" s="301"/>
      <c r="O39" s="610"/>
      <c r="P39" s="494"/>
      <c r="Q39" s="236"/>
    </row>
    <row r="40" spans="1:17" s="210" customFormat="1">
      <c r="A40" s="351"/>
      <c r="B40" s="266"/>
      <c r="C40" s="264"/>
      <c r="D40" s="268"/>
      <c r="E40" s="268"/>
      <c r="G40" s="476"/>
      <c r="H40" s="478"/>
      <c r="I40" s="725"/>
      <c r="J40" s="624"/>
      <c r="K40" s="623"/>
      <c r="L40" s="626"/>
      <c r="M40" s="626"/>
      <c r="N40" s="581"/>
      <c r="O40" s="476"/>
      <c r="P40" s="478"/>
    </row>
    <row r="41" spans="1:17">
      <c r="B41" s="234"/>
      <c r="C41" s="415">
        <f>Owners_Rep._Administrative_Rate</f>
        <v>0</v>
      </c>
      <c r="D41" s="410" t="str">
        <f>Owners_Rep._Administrative_Rate_N</f>
        <v>Owners Rep. Administrative Rate ($ / hour)</v>
      </c>
      <c r="G41" s="477">
        <f>C41*C39*C36</f>
        <v>0</v>
      </c>
      <c r="H41" s="478"/>
      <c r="J41" s="234"/>
      <c r="K41" s="415">
        <f>'Expected Assumptions'!E51</f>
        <v>0</v>
      </c>
      <c r="L41" s="596" t="str">
        <f>Owners_Rep._Administrative_Rate_N</f>
        <v>Owners Rep. Administrative Rate ($ / hour)</v>
      </c>
      <c r="M41" s="581"/>
      <c r="N41" s="581"/>
      <c r="O41" s="636">
        <f>K41*K39*K36</f>
        <v>0</v>
      </c>
      <c r="P41" s="478"/>
    </row>
    <row r="42" spans="1:17">
      <c r="B42" s="96"/>
      <c r="G42" s="476"/>
      <c r="H42" s="478"/>
      <c r="J42" s="296"/>
      <c r="K42" s="581"/>
      <c r="L42" s="581"/>
      <c r="M42" s="581"/>
      <c r="N42" s="581"/>
      <c r="O42" s="476"/>
      <c r="P42" s="478"/>
    </row>
    <row r="43" spans="1:17">
      <c r="B43" s="96"/>
      <c r="D43" s="82" t="s">
        <v>317</v>
      </c>
      <c r="G43" s="477">
        <f>C36*((C37*SUM(C32,C34,C35))+(C33*C38))</f>
        <v>0</v>
      </c>
      <c r="H43" s="478"/>
      <c r="J43" s="296"/>
      <c r="K43" s="581"/>
      <c r="L43" s="581" t="s">
        <v>317</v>
      </c>
      <c r="M43" s="581"/>
      <c r="N43" s="581"/>
      <c r="O43" s="636">
        <f>K36*((K37*SUM(K32,K34,K35))+(K33*K38))</f>
        <v>0</v>
      </c>
      <c r="P43" s="478"/>
    </row>
    <row r="44" spans="1:17" s="210" customFormat="1">
      <c r="A44" s="351"/>
      <c r="B44" s="266"/>
      <c r="C44" s="264"/>
      <c r="D44" s="268"/>
      <c r="E44" s="268"/>
      <c r="G44" s="476"/>
      <c r="H44" s="478"/>
      <c r="I44" s="725"/>
      <c r="J44" s="624"/>
      <c r="K44" s="623"/>
      <c r="L44" s="626"/>
      <c r="M44" s="626"/>
      <c r="N44" s="581"/>
      <c r="O44" s="476"/>
      <c r="P44" s="478"/>
    </row>
    <row r="45" spans="1:17" ht="13.5" thickBot="1">
      <c r="B45" s="96"/>
      <c r="D45" s="44" t="s">
        <v>20</v>
      </c>
      <c r="G45" s="476"/>
      <c r="H45" s="474">
        <f>SUM(G41:G43)</f>
        <v>0</v>
      </c>
      <c r="J45" s="296"/>
      <c r="K45" s="581"/>
      <c r="L45" s="589" t="s">
        <v>20</v>
      </c>
      <c r="M45" s="581"/>
      <c r="N45" s="581"/>
      <c r="O45" s="476"/>
      <c r="P45" s="474">
        <f>SUM(O41:O43)</f>
        <v>0</v>
      </c>
    </row>
    <row r="46" spans="1:17" s="210" customFormat="1">
      <c r="A46" s="351"/>
      <c r="B46" s="266"/>
      <c r="C46" s="264"/>
      <c r="D46" s="268"/>
      <c r="E46" s="268"/>
      <c r="G46" s="476"/>
      <c r="H46" s="478"/>
      <c r="I46" s="725"/>
      <c r="J46" s="624"/>
      <c r="K46" s="623"/>
      <c r="L46" s="626"/>
      <c r="M46" s="626"/>
      <c r="N46" s="581"/>
      <c r="O46" s="476"/>
      <c r="P46" s="478"/>
    </row>
    <row r="47" spans="1:17" ht="15" customHeight="1">
      <c r="B47" s="96"/>
      <c r="G47" s="476"/>
      <c r="H47" s="478"/>
      <c r="J47" s="296"/>
      <c r="K47" s="581"/>
      <c r="L47" s="581"/>
      <c r="M47" s="581"/>
      <c r="N47" s="581"/>
      <c r="O47" s="476"/>
      <c r="P47" s="478"/>
    </row>
    <row r="48" spans="1:17">
      <c r="A48" s="1204" t="s">
        <v>797</v>
      </c>
      <c r="B48" s="70" t="s">
        <v>179</v>
      </c>
      <c r="C48" s="44" t="s">
        <v>180</v>
      </c>
      <c r="G48" s="476"/>
      <c r="H48" s="478"/>
      <c r="I48" s="1204" t="s">
        <v>797</v>
      </c>
      <c r="J48" s="592" t="s">
        <v>179</v>
      </c>
      <c r="K48" s="589" t="s">
        <v>180</v>
      </c>
      <c r="L48" s="581"/>
      <c r="M48" s="581"/>
      <c r="N48" s="581"/>
      <c r="O48" s="476"/>
      <c r="P48" s="478"/>
    </row>
    <row r="49" spans="1:17" s="210" customFormat="1">
      <c r="A49" s="1204"/>
      <c r="B49" s="223"/>
      <c r="C49" s="414">
        <f>'Current Assumptions'!B170</f>
        <v>0</v>
      </c>
      <c r="D49" s="411" t="s">
        <v>763</v>
      </c>
      <c r="G49" s="476"/>
      <c r="H49" s="478"/>
      <c r="I49" s="1204"/>
      <c r="J49" s="223"/>
      <c r="K49" s="634">
        <f>'Expected Assumptions'!E170</f>
        <v>0</v>
      </c>
      <c r="L49" s="603" t="s">
        <v>763</v>
      </c>
      <c r="M49" s="581"/>
      <c r="N49" s="581"/>
      <c r="O49" s="476"/>
      <c r="P49" s="478"/>
      <c r="Q49" s="236"/>
    </row>
    <row r="50" spans="1:17" s="210" customFormat="1">
      <c r="A50" s="351"/>
      <c r="B50" s="250"/>
      <c r="C50" s="471">
        <f>'Current Assumptions'!B172</f>
        <v>0</v>
      </c>
      <c r="D50" s="603" t="s">
        <v>430</v>
      </c>
      <c r="G50" s="476"/>
      <c r="H50" s="478"/>
      <c r="I50" s="725"/>
      <c r="J50" s="250"/>
      <c r="K50" s="471">
        <f>'Expected Assumptions'!E172</f>
        <v>0</v>
      </c>
      <c r="L50" s="603" t="s">
        <v>430</v>
      </c>
      <c r="M50" s="581"/>
      <c r="N50" s="581"/>
      <c r="O50" s="476"/>
      <c r="P50" s="478"/>
      <c r="Q50" s="236"/>
    </row>
    <row r="51" spans="1:17" s="210" customFormat="1">
      <c r="A51" s="351"/>
      <c r="B51" s="223"/>
      <c r="C51" s="570">
        <f>'Current Assumptions'!B173</f>
        <v>0</v>
      </c>
      <c r="D51" s="411" t="s">
        <v>766</v>
      </c>
      <c r="G51" s="476"/>
      <c r="H51" s="478"/>
      <c r="I51" s="725"/>
      <c r="J51" s="223"/>
      <c r="K51" s="570">
        <f>'Expected Assumptions'!E173</f>
        <v>0</v>
      </c>
      <c r="L51" s="603" t="s">
        <v>766</v>
      </c>
      <c r="M51" s="581"/>
      <c r="N51" s="581"/>
      <c r="O51" s="476"/>
      <c r="P51" s="478"/>
      <c r="Q51" s="236"/>
    </row>
    <row r="52" spans="1:17" s="210" customFormat="1">
      <c r="A52" s="351"/>
      <c r="B52" s="223"/>
      <c r="C52" s="224"/>
      <c r="E52" s="29"/>
      <c r="G52" s="476"/>
      <c r="H52" s="478"/>
      <c r="I52" s="725"/>
      <c r="J52" s="223"/>
      <c r="K52" s="609"/>
      <c r="L52" s="581"/>
      <c r="M52" s="29"/>
      <c r="N52" s="581"/>
      <c r="O52" s="476"/>
      <c r="P52" s="478"/>
      <c r="Q52" s="236"/>
    </row>
    <row r="53" spans="1:17" s="210" customFormat="1" ht="15" customHeight="1">
      <c r="A53" s="351"/>
      <c r="B53" s="223"/>
      <c r="C53" s="513">
        <f>Owners_Rep._Administrative_Rate</f>
        <v>0</v>
      </c>
      <c r="D53" s="410" t="str">
        <f>Owners_Rep._Administrative_Rate_N</f>
        <v>Owners Rep. Administrative Rate ($ / hour)</v>
      </c>
      <c r="E53" s="29"/>
      <c r="G53" s="495">
        <f>C53*C49*C51</f>
        <v>0</v>
      </c>
      <c r="H53" s="478"/>
      <c r="I53" s="725"/>
      <c r="J53" s="223"/>
      <c r="K53" s="513">
        <f>'Expected Assumptions'!E51</f>
        <v>0</v>
      </c>
      <c r="L53" s="596" t="str">
        <f>Owners_Rep._Administrative_Rate_N</f>
        <v>Owners Rep. Administrative Rate ($ / hour)</v>
      </c>
      <c r="M53" s="29"/>
      <c r="N53" s="581"/>
      <c r="O53" s="495">
        <f>K53*K49*K51</f>
        <v>0</v>
      </c>
      <c r="P53" s="478"/>
      <c r="Q53" s="236"/>
    </row>
    <row r="54" spans="1:17" s="210" customFormat="1">
      <c r="A54" s="351"/>
      <c r="B54" s="223"/>
      <c r="C54" s="44"/>
      <c r="E54" s="29"/>
      <c r="G54" s="490"/>
      <c r="H54" s="478"/>
      <c r="I54" s="725"/>
      <c r="J54" s="223"/>
      <c r="K54" s="589"/>
      <c r="L54" s="581"/>
      <c r="M54" s="29"/>
      <c r="N54" s="581"/>
      <c r="O54" s="490"/>
      <c r="P54" s="478"/>
      <c r="Q54" s="236"/>
    </row>
    <row r="55" spans="1:17" s="210" customFormat="1">
      <c r="A55" s="351"/>
      <c r="B55" s="96"/>
      <c r="C55" s="44"/>
      <c r="D55" s="210" t="s">
        <v>318</v>
      </c>
      <c r="E55" s="29"/>
      <c r="G55" s="495">
        <f>C49*C50</f>
        <v>0</v>
      </c>
      <c r="H55" s="478"/>
      <c r="I55" s="725"/>
      <c r="J55" s="296"/>
      <c r="K55" s="589"/>
      <c r="L55" s="581" t="s">
        <v>318</v>
      </c>
      <c r="M55" s="29"/>
      <c r="N55" s="581"/>
      <c r="O55" s="495">
        <f>K49*K50</f>
        <v>0</v>
      </c>
      <c r="P55" s="478"/>
      <c r="Q55" s="236"/>
    </row>
    <row r="56" spans="1:17" s="210" customFormat="1">
      <c r="A56" s="351"/>
      <c r="C56" s="44"/>
      <c r="E56" s="29"/>
      <c r="G56" s="476"/>
      <c r="H56" s="478"/>
      <c r="I56" s="725"/>
      <c r="J56" s="581"/>
      <c r="K56" s="589"/>
      <c r="L56" s="581"/>
      <c r="M56" s="29"/>
      <c r="N56" s="581"/>
      <c r="O56" s="476"/>
      <c r="P56" s="478"/>
      <c r="Q56" s="236"/>
    </row>
    <row r="57" spans="1:17" s="210" customFormat="1" ht="13.5" thickBot="1">
      <c r="A57" s="351"/>
      <c r="B57" s="113"/>
      <c r="C57" s="44"/>
      <c r="D57" s="44" t="s">
        <v>20</v>
      </c>
      <c r="E57" s="29"/>
      <c r="G57" s="476"/>
      <c r="H57" s="474">
        <f>SUM(G53:G55)</f>
        <v>0</v>
      </c>
      <c r="I57" s="725"/>
      <c r="J57" s="607"/>
      <c r="K57" s="589"/>
      <c r="L57" s="589" t="s">
        <v>20</v>
      </c>
      <c r="M57" s="29"/>
      <c r="N57" s="581"/>
      <c r="O57" s="476"/>
      <c r="P57" s="474">
        <f>SUM(O53:O55)</f>
        <v>0</v>
      </c>
      <c r="Q57" s="236"/>
    </row>
    <row r="58" spans="1:17" ht="15" customHeight="1">
      <c r="B58" s="96"/>
      <c r="G58" s="476"/>
      <c r="H58" s="478"/>
      <c r="J58" s="296"/>
      <c r="K58" s="581"/>
      <c r="L58" s="581"/>
      <c r="M58" s="581"/>
      <c r="N58" s="581"/>
      <c r="O58" s="476"/>
      <c r="P58" s="478"/>
    </row>
    <row r="59" spans="1:17">
      <c r="B59" s="218" t="s">
        <v>181</v>
      </c>
      <c r="C59" s="220" t="s">
        <v>182</v>
      </c>
      <c r="D59" s="79"/>
      <c r="G59" s="476"/>
      <c r="H59" s="478"/>
      <c r="J59" s="600" t="s">
        <v>181</v>
      </c>
      <c r="K59" s="606" t="s">
        <v>182</v>
      </c>
      <c r="L59" s="602"/>
      <c r="M59" s="581"/>
      <c r="N59" s="581"/>
      <c r="O59" s="476"/>
      <c r="P59" s="478"/>
    </row>
    <row r="60" spans="1:17" ht="15" customHeight="1">
      <c r="B60" s="96"/>
      <c r="G60" s="476"/>
      <c r="H60" s="478"/>
      <c r="J60" s="296"/>
      <c r="K60" s="581"/>
      <c r="L60" s="581"/>
      <c r="M60" s="581"/>
      <c r="N60" s="581"/>
      <c r="O60" s="476"/>
      <c r="P60" s="478"/>
    </row>
    <row r="61" spans="1:17" ht="15" customHeight="1">
      <c r="B61" s="96"/>
      <c r="G61" s="476"/>
      <c r="H61" s="478"/>
      <c r="J61" s="296"/>
      <c r="K61" s="581"/>
      <c r="L61" s="581"/>
      <c r="M61" s="581"/>
      <c r="N61" s="581"/>
      <c r="O61" s="476"/>
      <c r="P61" s="478"/>
    </row>
    <row r="62" spans="1:17" ht="15.75" customHeight="1" thickBot="1">
      <c r="B62" s="96"/>
      <c r="G62" s="487" t="s">
        <v>68</v>
      </c>
      <c r="H62" s="499">
        <f>SUM(H27:H57)</f>
        <v>0</v>
      </c>
      <c r="J62" s="296"/>
      <c r="K62" s="581"/>
      <c r="L62" s="581"/>
      <c r="M62" s="581"/>
      <c r="N62" s="581"/>
      <c r="O62" s="607" t="s">
        <v>1217</v>
      </c>
      <c r="P62" s="499">
        <f>SUM(P27:P57)</f>
        <v>0</v>
      </c>
    </row>
    <row r="63" spans="1:17" ht="13.5" thickTop="1">
      <c r="B63" s="96"/>
      <c r="J63" s="12"/>
      <c r="K63" s="12"/>
      <c r="L63" s="12"/>
      <c r="M63" s="12"/>
      <c r="N63" s="12"/>
      <c r="O63" s="12"/>
      <c r="P63" s="12"/>
    </row>
    <row r="64" spans="1:17">
      <c r="B64" s="96"/>
      <c r="J64" s="12"/>
      <c r="K64" s="12"/>
      <c r="L64" s="12"/>
      <c r="M64" s="12"/>
      <c r="N64" s="12"/>
      <c r="O64" s="12"/>
      <c r="P64" s="12"/>
    </row>
    <row r="65" spans="2:16">
      <c r="B65" s="96"/>
      <c r="J65" s="12"/>
      <c r="K65" s="12"/>
      <c r="L65" s="12"/>
      <c r="M65" s="12"/>
      <c r="N65" s="12"/>
      <c r="O65" s="12"/>
      <c r="P65" s="12"/>
    </row>
    <row r="66" spans="2:16">
      <c r="B66" s="96"/>
      <c r="J66" s="12"/>
      <c r="K66" s="12"/>
      <c r="L66" s="12"/>
      <c r="M66" s="12"/>
      <c r="N66" s="12"/>
      <c r="O66" s="12"/>
      <c r="P66" s="12"/>
    </row>
    <row r="67" spans="2:16">
      <c r="B67" s="96"/>
      <c r="J67" s="12"/>
      <c r="K67" s="12"/>
      <c r="L67" s="12"/>
      <c r="M67" s="12"/>
      <c r="N67" s="12"/>
      <c r="O67" s="12"/>
      <c r="P67" s="12"/>
    </row>
    <row r="68" spans="2:16">
      <c r="B68" s="96"/>
      <c r="J68" s="12"/>
      <c r="K68" s="12"/>
      <c r="L68" s="12"/>
      <c r="M68" s="12"/>
      <c r="N68" s="12"/>
      <c r="O68" s="12"/>
      <c r="P68" s="12"/>
    </row>
    <row r="69" spans="2:16">
      <c r="B69" s="96"/>
      <c r="J69" s="12"/>
      <c r="K69" s="12"/>
      <c r="L69" s="12"/>
      <c r="M69" s="12"/>
      <c r="N69" s="12"/>
      <c r="O69" s="12"/>
      <c r="P69" s="12"/>
    </row>
    <row r="70" spans="2:16">
      <c r="B70" s="96"/>
      <c r="J70" s="12"/>
      <c r="K70" s="12"/>
      <c r="L70" s="12"/>
      <c r="M70" s="12"/>
      <c r="N70" s="12"/>
      <c r="O70" s="12"/>
      <c r="P70" s="12"/>
    </row>
    <row r="71" spans="2:16">
      <c r="B71" s="96"/>
      <c r="J71" s="12"/>
      <c r="K71" s="12"/>
      <c r="L71" s="12"/>
      <c r="M71" s="12"/>
      <c r="N71" s="12"/>
      <c r="O71" s="12"/>
      <c r="P71" s="12"/>
    </row>
    <row r="72" spans="2:16">
      <c r="B72" s="96"/>
      <c r="J72" s="12"/>
      <c r="K72" s="12"/>
      <c r="L72" s="12"/>
      <c r="M72" s="12"/>
      <c r="N72" s="12"/>
      <c r="O72" s="12"/>
      <c r="P72" s="12"/>
    </row>
    <row r="73" spans="2:16">
      <c r="B73" s="96"/>
      <c r="J73" s="12"/>
      <c r="K73" s="12"/>
      <c r="L73" s="12"/>
      <c r="M73" s="12"/>
      <c r="N73" s="12"/>
      <c r="O73" s="12"/>
      <c r="P73" s="12"/>
    </row>
    <row r="74" spans="2:16">
      <c r="B74" s="96"/>
      <c r="J74" s="12"/>
      <c r="K74" s="12"/>
      <c r="L74" s="12"/>
      <c r="M74" s="12"/>
      <c r="N74" s="12"/>
      <c r="O74" s="12"/>
      <c r="P74" s="12"/>
    </row>
    <row r="75" spans="2:16">
      <c r="B75" s="96"/>
      <c r="J75" s="12"/>
      <c r="K75" s="12"/>
      <c r="L75" s="12"/>
      <c r="M75" s="12"/>
      <c r="N75" s="12"/>
      <c r="O75" s="12"/>
      <c r="P75" s="12"/>
    </row>
    <row r="76" spans="2:16">
      <c r="B76" s="96"/>
      <c r="J76" s="12"/>
      <c r="K76" s="12"/>
      <c r="L76" s="12"/>
      <c r="M76" s="12"/>
      <c r="N76" s="12"/>
      <c r="O76" s="12"/>
      <c r="P76" s="12"/>
    </row>
    <row r="77" spans="2:16">
      <c r="B77" s="96"/>
      <c r="J77" s="12"/>
      <c r="K77" s="12"/>
      <c r="L77" s="12"/>
      <c r="M77" s="12"/>
      <c r="N77" s="12"/>
      <c r="O77" s="12"/>
      <c r="P77" s="12"/>
    </row>
    <row r="78" spans="2:16">
      <c r="B78" s="96"/>
      <c r="J78" s="12"/>
      <c r="K78" s="12"/>
      <c r="L78" s="12"/>
      <c r="M78" s="12"/>
      <c r="N78" s="12"/>
      <c r="O78" s="12"/>
      <c r="P78" s="12"/>
    </row>
    <row r="79" spans="2:16">
      <c r="B79" s="96"/>
      <c r="J79" s="12"/>
      <c r="K79" s="12"/>
      <c r="L79" s="12"/>
      <c r="M79" s="12"/>
      <c r="N79" s="12"/>
      <c r="O79" s="12"/>
      <c r="P79" s="12"/>
    </row>
    <row r="80" spans="2:16">
      <c r="B80" s="96"/>
      <c r="J80" s="12"/>
      <c r="K80" s="12"/>
      <c r="L80" s="12"/>
      <c r="M80" s="12"/>
      <c r="N80" s="12"/>
      <c r="O80" s="12"/>
      <c r="P80" s="12"/>
    </row>
    <row r="81" spans="2:16">
      <c r="B81" s="96"/>
      <c r="J81" s="12"/>
      <c r="K81" s="12"/>
      <c r="L81" s="12"/>
      <c r="M81" s="12"/>
      <c r="N81" s="12"/>
      <c r="O81" s="12"/>
      <c r="P81" s="12"/>
    </row>
    <row r="82" spans="2:16">
      <c r="B82" s="96"/>
      <c r="J82" s="12"/>
      <c r="K82" s="12"/>
      <c r="L82" s="12"/>
      <c r="M82" s="12"/>
      <c r="N82" s="12"/>
      <c r="O82" s="12"/>
      <c r="P82" s="12"/>
    </row>
    <row r="83" spans="2:16">
      <c r="B83" s="96"/>
      <c r="J83" s="12"/>
      <c r="K83" s="12"/>
      <c r="L83" s="12"/>
      <c r="M83" s="12"/>
      <c r="N83" s="12"/>
      <c r="O83" s="12"/>
      <c r="P83" s="12"/>
    </row>
    <row r="84" spans="2:16">
      <c r="B84" s="96"/>
      <c r="J84" s="12"/>
      <c r="K84" s="12"/>
      <c r="L84" s="12"/>
      <c r="M84" s="12"/>
      <c r="N84" s="12"/>
      <c r="O84" s="12"/>
      <c r="P84" s="12"/>
    </row>
    <row r="85" spans="2:16">
      <c r="B85" s="96"/>
      <c r="J85" s="12"/>
      <c r="K85" s="12"/>
      <c r="L85" s="12"/>
      <c r="M85" s="12"/>
      <c r="N85" s="12"/>
      <c r="O85" s="12"/>
      <c r="P85" s="12"/>
    </row>
    <row r="86" spans="2:16">
      <c r="B86" s="96"/>
      <c r="J86" s="12"/>
      <c r="K86" s="12"/>
      <c r="L86" s="12"/>
      <c r="M86" s="12"/>
      <c r="N86" s="12"/>
      <c r="O86" s="12"/>
      <c r="P86" s="12"/>
    </row>
    <row r="87" spans="2:16">
      <c r="B87" s="96"/>
      <c r="J87" s="12"/>
      <c r="K87" s="12"/>
      <c r="L87" s="12"/>
      <c r="M87" s="12"/>
      <c r="N87" s="12"/>
      <c r="O87" s="12"/>
      <c r="P87" s="12"/>
    </row>
    <row r="88" spans="2:16">
      <c r="B88" s="96"/>
      <c r="J88" s="12"/>
      <c r="K88" s="12"/>
      <c r="L88" s="12"/>
      <c r="M88" s="12"/>
      <c r="N88" s="12"/>
      <c r="O88" s="12"/>
      <c r="P88" s="12"/>
    </row>
    <row r="89" spans="2:16">
      <c r="B89" s="96"/>
      <c r="J89" s="12"/>
      <c r="K89" s="12"/>
      <c r="L89" s="12"/>
      <c r="M89" s="12"/>
      <c r="N89" s="12"/>
      <c r="O89" s="12"/>
      <c r="P89" s="12"/>
    </row>
    <row r="90" spans="2:16">
      <c r="B90" s="96"/>
      <c r="J90" s="12"/>
      <c r="K90" s="12"/>
      <c r="L90" s="12"/>
      <c r="M90" s="12"/>
      <c r="N90" s="12"/>
      <c r="O90" s="12"/>
      <c r="P90" s="12"/>
    </row>
    <row r="91" spans="2:16">
      <c r="B91" s="96"/>
      <c r="J91" s="12"/>
      <c r="K91" s="12"/>
      <c r="L91" s="12"/>
      <c r="M91" s="12"/>
      <c r="N91" s="12"/>
      <c r="O91" s="12"/>
      <c r="P91" s="12"/>
    </row>
    <row r="92" spans="2:16">
      <c r="B92" s="96"/>
      <c r="J92" s="12"/>
      <c r="K92" s="12"/>
      <c r="L92" s="12"/>
      <c r="M92" s="12"/>
      <c r="N92" s="12"/>
      <c r="O92" s="12"/>
      <c r="P92" s="12"/>
    </row>
    <row r="93" spans="2:16">
      <c r="B93" s="96"/>
      <c r="J93" s="12"/>
      <c r="K93" s="12"/>
      <c r="L93" s="12"/>
      <c r="M93" s="12"/>
      <c r="N93" s="12"/>
      <c r="O93" s="12"/>
      <c r="P93" s="12"/>
    </row>
    <row r="94" spans="2:16">
      <c r="B94" s="96"/>
      <c r="J94" s="12"/>
      <c r="K94" s="12"/>
      <c r="L94" s="12"/>
      <c r="M94" s="12"/>
      <c r="N94" s="12"/>
      <c r="O94" s="12"/>
      <c r="P94" s="12"/>
    </row>
    <row r="95" spans="2:16">
      <c r="B95" s="96"/>
      <c r="J95" s="12"/>
      <c r="K95" s="12"/>
      <c r="L95" s="12"/>
      <c r="M95" s="12"/>
      <c r="N95" s="12"/>
      <c r="O95" s="12"/>
      <c r="P95" s="12"/>
    </row>
    <row r="96" spans="2:16">
      <c r="B96" s="96"/>
      <c r="J96" s="12"/>
      <c r="K96" s="12"/>
      <c r="L96" s="12"/>
      <c r="M96" s="12"/>
      <c r="N96" s="12"/>
      <c r="O96" s="12"/>
      <c r="P96" s="12"/>
    </row>
    <row r="97" spans="2:16">
      <c r="B97" s="96"/>
      <c r="J97" s="12"/>
      <c r="K97" s="12"/>
      <c r="L97" s="12"/>
      <c r="M97" s="12"/>
      <c r="N97" s="12"/>
      <c r="O97" s="12"/>
      <c r="P97" s="12"/>
    </row>
    <row r="98" spans="2:16">
      <c r="B98" s="96"/>
      <c r="J98" s="12"/>
      <c r="K98" s="12"/>
      <c r="L98" s="12"/>
      <c r="M98" s="12"/>
      <c r="N98" s="12"/>
      <c r="O98" s="12"/>
      <c r="P98" s="12"/>
    </row>
    <row r="99" spans="2:16">
      <c r="B99" s="96"/>
      <c r="J99" s="12"/>
      <c r="K99" s="12"/>
      <c r="L99" s="12"/>
      <c r="M99" s="12"/>
      <c r="N99" s="12"/>
      <c r="O99" s="12"/>
      <c r="P99" s="12"/>
    </row>
    <row r="100" spans="2:16">
      <c r="B100" s="96"/>
      <c r="J100" s="12"/>
      <c r="K100" s="12"/>
      <c r="L100" s="12"/>
      <c r="M100" s="12"/>
      <c r="N100" s="12"/>
      <c r="O100" s="12"/>
      <c r="P100" s="12"/>
    </row>
    <row r="101" spans="2:16">
      <c r="B101" s="96"/>
      <c r="J101" s="12"/>
      <c r="K101" s="12"/>
      <c r="L101" s="12"/>
      <c r="M101" s="12"/>
      <c r="N101" s="12"/>
      <c r="O101" s="12"/>
      <c r="P101" s="12"/>
    </row>
    <row r="102" spans="2:16">
      <c r="B102" s="96"/>
      <c r="J102" s="12"/>
      <c r="K102" s="12"/>
      <c r="L102" s="12"/>
      <c r="M102" s="12"/>
      <c r="N102" s="12"/>
      <c r="O102" s="12"/>
      <c r="P102" s="12"/>
    </row>
    <row r="103" spans="2:16">
      <c r="B103" s="96"/>
      <c r="J103" s="12"/>
      <c r="K103" s="12"/>
      <c r="L103" s="12"/>
      <c r="M103" s="12"/>
      <c r="N103" s="12"/>
      <c r="O103" s="12"/>
      <c r="P103" s="12"/>
    </row>
    <row r="104" spans="2:16">
      <c r="B104" s="96"/>
      <c r="J104" s="12"/>
      <c r="K104" s="12"/>
      <c r="L104" s="12"/>
      <c r="M104" s="12"/>
      <c r="N104" s="12"/>
      <c r="O104" s="12"/>
      <c r="P104" s="12"/>
    </row>
    <row r="105" spans="2:16">
      <c r="B105" s="96"/>
      <c r="J105" s="12"/>
      <c r="K105" s="12"/>
      <c r="L105" s="12"/>
      <c r="M105" s="12"/>
      <c r="N105" s="12"/>
      <c r="O105" s="12"/>
      <c r="P105" s="12"/>
    </row>
    <row r="106" spans="2:16">
      <c r="B106" s="96"/>
      <c r="J106" s="12"/>
      <c r="K106" s="12"/>
      <c r="L106" s="12"/>
      <c r="M106" s="12"/>
      <c r="N106" s="12"/>
      <c r="O106" s="12"/>
      <c r="P106" s="12"/>
    </row>
    <row r="107" spans="2:16">
      <c r="B107" s="96"/>
      <c r="J107" s="12"/>
      <c r="K107" s="12"/>
      <c r="L107" s="12"/>
      <c r="M107" s="12"/>
      <c r="N107" s="12"/>
      <c r="O107" s="12"/>
      <c r="P107" s="12"/>
    </row>
    <row r="108" spans="2:16">
      <c r="B108" s="96"/>
      <c r="J108" s="12"/>
      <c r="K108" s="12"/>
      <c r="L108" s="12"/>
      <c r="M108" s="12"/>
      <c r="N108" s="12"/>
      <c r="O108" s="12"/>
      <c r="P108" s="12"/>
    </row>
    <row r="109" spans="2:16">
      <c r="B109" s="96"/>
      <c r="J109" s="12"/>
      <c r="K109" s="12"/>
      <c r="L109" s="12"/>
      <c r="M109" s="12"/>
      <c r="N109" s="12"/>
      <c r="O109" s="12"/>
      <c r="P109" s="12"/>
    </row>
    <row r="110" spans="2:16">
      <c r="B110" s="96"/>
      <c r="J110" s="12"/>
      <c r="K110" s="12"/>
      <c r="L110" s="12"/>
      <c r="M110" s="12"/>
      <c r="N110" s="12"/>
      <c r="O110" s="12"/>
      <c r="P110" s="12"/>
    </row>
    <row r="111" spans="2:16">
      <c r="B111" s="96"/>
      <c r="J111" s="12"/>
      <c r="K111" s="12"/>
      <c r="L111" s="12"/>
      <c r="M111" s="12"/>
      <c r="N111" s="12"/>
      <c r="O111" s="12"/>
      <c r="P111" s="12"/>
    </row>
    <row r="112" spans="2:16">
      <c r="B112" s="96"/>
      <c r="J112" s="12"/>
      <c r="K112" s="12"/>
      <c r="L112" s="12"/>
      <c r="M112" s="12"/>
      <c r="N112" s="12"/>
      <c r="O112" s="12"/>
      <c r="P112" s="12"/>
    </row>
    <row r="113" spans="2:16">
      <c r="B113" s="96"/>
      <c r="J113" s="12"/>
      <c r="K113" s="12"/>
      <c r="L113" s="12"/>
      <c r="M113" s="12"/>
      <c r="N113" s="12"/>
      <c r="O113" s="12"/>
      <c r="P113" s="12"/>
    </row>
    <row r="114" spans="2:16">
      <c r="B114" s="96"/>
      <c r="J114" s="12"/>
      <c r="K114" s="12"/>
      <c r="L114" s="12"/>
      <c r="M114" s="12"/>
      <c r="N114" s="12"/>
      <c r="O114" s="12"/>
      <c r="P114" s="12"/>
    </row>
    <row r="115" spans="2:16">
      <c r="B115" s="96"/>
      <c r="J115" s="12"/>
      <c r="K115" s="12"/>
      <c r="L115" s="12"/>
      <c r="M115" s="12"/>
      <c r="N115" s="12"/>
      <c r="O115" s="12"/>
      <c r="P115" s="12"/>
    </row>
    <row r="116" spans="2:16">
      <c r="B116" s="96"/>
      <c r="J116" s="12"/>
      <c r="K116" s="12"/>
      <c r="L116" s="12"/>
      <c r="M116" s="12"/>
      <c r="N116" s="12"/>
      <c r="O116" s="12"/>
      <c r="P116" s="12"/>
    </row>
    <row r="117" spans="2:16">
      <c r="B117" s="96"/>
      <c r="J117" s="12"/>
      <c r="K117" s="12"/>
      <c r="L117" s="12"/>
      <c r="M117" s="12"/>
      <c r="N117" s="12"/>
      <c r="O117" s="12"/>
      <c r="P117" s="12"/>
    </row>
    <row r="118" spans="2:16">
      <c r="B118" s="96"/>
      <c r="J118" s="12"/>
      <c r="K118" s="12"/>
      <c r="L118" s="12"/>
      <c r="M118" s="12"/>
      <c r="N118" s="12"/>
      <c r="O118" s="12"/>
      <c r="P118" s="12"/>
    </row>
    <row r="119" spans="2:16">
      <c r="B119" s="96"/>
      <c r="J119" s="12"/>
      <c r="K119" s="12"/>
      <c r="L119" s="12"/>
      <c r="M119" s="12"/>
      <c r="N119" s="12"/>
      <c r="O119" s="12"/>
      <c r="P119" s="12"/>
    </row>
    <row r="120" spans="2:16">
      <c r="B120" s="96"/>
      <c r="J120" s="12"/>
      <c r="K120" s="12"/>
      <c r="L120" s="12"/>
      <c r="M120" s="12"/>
      <c r="N120" s="12"/>
      <c r="O120" s="12"/>
      <c r="P120" s="12"/>
    </row>
    <row r="121" spans="2:16">
      <c r="B121" s="96"/>
      <c r="J121" s="12"/>
      <c r="K121" s="12"/>
      <c r="L121" s="12"/>
      <c r="M121" s="12"/>
      <c r="N121" s="12"/>
      <c r="O121" s="12"/>
      <c r="P121" s="12"/>
    </row>
    <row r="122" spans="2:16">
      <c r="B122" s="96"/>
      <c r="J122" s="12"/>
      <c r="K122" s="12"/>
      <c r="L122" s="12"/>
      <c r="M122" s="12"/>
      <c r="N122" s="12"/>
      <c r="O122" s="12"/>
      <c r="P122" s="12"/>
    </row>
    <row r="123" spans="2:16">
      <c r="B123" s="96"/>
      <c r="J123" s="12"/>
      <c r="K123" s="12"/>
      <c r="L123" s="12"/>
      <c r="M123" s="12"/>
      <c r="N123" s="12"/>
      <c r="O123" s="12"/>
      <c r="P123" s="12"/>
    </row>
    <row r="124" spans="2:16">
      <c r="B124" s="96"/>
      <c r="J124" s="12"/>
      <c r="K124" s="12"/>
      <c r="L124" s="12"/>
      <c r="M124" s="12"/>
      <c r="N124" s="12"/>
      <c r="O124" s="12"/>
      <c r="P124" s="12"/>
    </row>
    <row r="125" spans="2:16">
      <c r="B125" s="96"/>
      <c r="J125" s="12"/>
      <c r="K125" s="12"/>
      <c r="L125" s="12"/>
      <c r="M125" s="12"/>
      <c r="N125" s="12"/>
      <c r="O125" s="12"/>
      <c r="P125" s="12"/>
    </row>
    <row r="126" spans="2:16">
      <c r="B126" s="96"/>
      <c r="J126" s="12"/>
      <c r="K126" s="12"/>
      <c r="L126" s="12"/>
      <c r="M126" s="12"/>
      <c r="N126" s="12"/>
      <c r="O126" s="12"/>
      <c r="P126" s="12"/>
    </row>
    <row r="127" spans="2:16">
      <c r="B127" s="96"/>
      <c r="J127" s="12"/>
      <c r="K127" s="12"/>
      <c r="L127" s="12"/>
      <c r="M127" s="12"/>
      <c r="N127" s="12"/>
      <c r="O127" s="12"/>
      <c r="P127" s="12"/>
    </row>
    <row r="128" spans="2:16">
      <c r="B128" s="96"/>
      <c r="J128" s="12"/>
      <c r="K128" s="12"/>
      <c r="L128" s="12"/>
      <c r="M128" s="12"/>
      <c r="N128" s="12"/>
      <c r="O128" s="12"/>
      <c r="P128" s="12"/>
    </row>
    <row r="129" spans="2:16">
      <c r="B129" s="96"/>
      <c r="J129" s="12"/>
      <c r="K129" s="12"/>
      <c r="L129" s="12"/>
      <c r="M129" s="12"/>
      <c r="N129" s="12"/>
      <c r="O129" s="12"/>
      <c r="P129" s="12"/>
    </row>
    <row r="130" spans="2:16">
      <c r="B130" s="96"/>
      <c r="J130" s="12"/>
      <c r="K130" s="12"/>
      <c r="L130" s="12"/>
      <c r="M130" s="12"/>
      <c r="N130" s="12"/>
      <c r="O130" s="12"/>
      <c r="P130" s="12"/>
    </row>
    <row r="131" spans="2:16">
      <c r="B131" s="96"/>
      <c r="J131" s="12"/>
      <c r="K131" s="12"/>
      <c r="L131" s="12"/>
      <c r="M131" s="12"/>
      <c r="N131" s="12"/>
      <c r="O131" s="12"/>
      <c r="P131" s="12"/>
    </row>
    <row r="132" spans="2:16">
      <c r="B132" s="96"/>
      <c r="J132" s="12"/>
      <c r="K132" s="12"/>
      <c r="L132" s="12"/>
      <c r="M132" s="12"/>
      <c r="N132" s="12"/>
      <c r="O132" s="12"/>
      <c r="P132" s="12"/>
    </row>
    <row r="133" spans="2:16">
      <c r="B133" s="96"/>
      <c r="J133" s="12"/>
      <c r="K133" s="12"/>
      <c r="L133" s="12"/>
      <c r="M133" s="12"/>
      <c r="N133" s="12"/>
      <c r="O133" s="12"/>
      <c r="P133" s="12"/>
    </row>
    <row r="134" spans="2:16">
      <c r="B134" s="96"/>
      <c r="J134" s="12"/>
      <c r="K134" s="12"/>
      <c r="L134" s="12"/>
      <c r="M134" s="12"/>
      <c r="N134" s="12"/>
      <c r="O134" s="12"/>
      <c r="P134" s="12"/>
    </row>
    <row r="135" spans="2:16">
      <c r="B135" s="96"/>
      <c r="J135" s="12"/>
      <c r="K135" s="12"/>
      <c r="L135" s="12"/>
      <c r="M135" s="12"/>
      <c r="N135" s="12"/>
      <c r="O135" s="12"/>
      <c r="P135" s="12"/>
    </row>
    <row r="136" spans="2:16">
      <c r="B136" s="96"/>
      <c r="J136" s="12"/>
      <c r="K136" s="12"/>
      <c r="L136" s="12"/>
      <c r="M136" s="12"/>
      <c r="N136" s="12"/>
      <c r="O136" s="12"/>
      <c r="P136" s="12"/>
    </row>
    <row r="137" spans="2:16">
      <c r="B137" s="96"/>
      <c r="J137" s="12"/>
      <c r="K137" s="12"/>
      <c r="L137" s="12"/>
      <c r="M137" s="12"/>
      <c r="N137" s="12"/>
      <c r="O137" s="12"/>
      <c r="P137" s="12"/>
    </row>
    <row r="138" spans="2:16">
      <c r="B138" s="96"/>
      <c r="J138" s="12"/>
      <c r="K138" s="12"/>
      <c r="L138" s="12"/>
      <c r="M138" s="12"/>
      <c r="N138" s="12"/>
      <c r="O138" s="12"/>
      <c r="P138" s="12"/>
    </row>
    <row r="139" spans="2:16">
      <c r="B139" s="96"/>
      <c r="J139" s="12"/>
      <c r="K139" s="12"/>
      <c r="L139" s="12"/>
      <c r="M139" s="12"/>
      <c r="N139" s="12"/>
      <c r="O139" s="12"/>
      <c r="P139" s="12"/>
    </row>
    <row r="140" spans="2:16">
      <c r="B140" s="96"/>
      <c r="J140" s="12"/>
      <c r="K140" s="12"/>
      <c r="L140" s="12"/>
      <c r="M140" s="12"/>
      <c r="N140" s="12"/>
      <c r="O140" s="12"/>
      <c r="P140" s="12"/>
    </row>
    <row r="141" spans="2:16">
      <c r="B141" s="96"/>
      <c r="J141" s="12"/>
      <c r="K141" s="12"/>
      <c r="L141" s="12"/>
      <c r="M141" s="12"/>
      <c r="N141" s="12"/>
      <c r="O141" s="12"/>
      <c r="P141" s="12"/>
    </row>
    <row r="142" spans="2:16">
      <c r="B142" s="96"/>
      <c r="J142" s="12"/>
      <c r="K142" s="12"/>
      <c r="L142" s="12"/>
      <c r="M142" s="12"/>
      <c r="N142" s="12"/>
      <c r="O142" s="12"/>
      <c r="P142" s="12"/>
    </row>
    <row r="143" spans="2:16">
      <c r="B143" s="96"/>
      <c r="J143" s="12"/>
      <c r="K143" s="12"/>
      <c r="L143" s="12"/>
      <c r="M143" s="12"/>
      <c r="N143" s="12"/>
      <c r="O143" s="12"/>
      <c r="P143" s="12"/>
    </row>
    <row r="144" spans="2:16">
      <c r="B144" s="96"/>
      <c r="J144" s="12"/>
      <c r="K144" s="12"/>
      <c r="L144" s="12"/>
      <c r="M144" s="12"/>
      <c r="N144" s="12"/>
      <c r="O144" s="12"/>
      <c r="P144" s="12"/>
    </row>
    <row r="145" spans="2:16">
      <c r="B145" s="96"/>
      <c r="J145" s="12"/>
      <c r="K145" s="12"/>
      <c r="L145" s="12"/>
      <c r="M145" s="12"/>
      <c r="N145" s="12"/>
      <c r="O145" s="12"/>
      <c r="P145" s="12"/>
    </row>
    <row r="146" spans="2:16">
      <c r="B146" s="96"/>
      <c r="J146" s="12"/>
      <c r="K146" s="12"/>
      <c r="L146" s="12"/>
      <c r="M146" s="12"/>
      <c r="N146" s="12"/>
      <c r="O146" s="12"/>
      <c r="P146" s="12"/>
    </row>
    <row r="147" spans="2:16">
      <c r="B147" s="96"/>
      <c r="J147" s="12"/>
      <c r="K147" s="12"/>
      <c r="L147" s="12"/>
      <c r="M147" s="12"/>
      <c r="N147" s="12"/>
      <c r="O147" s="12"/>
      <c r="P147" s="12"/>
    </row>
    <row r="148" spans="2:16">
      <c r="B148" s="96"/>
      <c r="J148" s="12"/>
      <c r="K148" s="12"/>
      <c r="L148" s="12"/>
      <c r="M148" s="12"/>
      <c r="N148" s="12"/>
      <c r="O148" s="12"/>
      <c r="P148" s="12"/>
    </row>
    <row r="149" spans="2:16">
      <c r="B149" s="96"/>
      <c r="J149" s="12"/>
      <c r="K149" s="12"/>
      <c r="L149" s="12"/>
      <c r="M149" s="12"/>
      <c r="N149" s="12"/>
      <c r="O149" s="12"/>
      <c r="P149" s="12"/>
    </row>
    <row r="150" spans="2:16">
      <c r="B150" s="96"/>
      <c r="J150" s="12"/>
      <c r="K150" s="12"/>
      <c r="L150" s="12"/>
      <c r="M150" s="12"/>
      <c r="N150" s="12"/>
      <c r="O150" s="12"/>
      <c r="P150" s="12"/>
    </row>
    <row r="151" spans="2:16">
      <c r="B151" s="96"/>
      <c r="J151" s="12"/>
      <c r="K151" s="12"/>
      <c r="L151" s="12"/>
      <c r="M151" s="12"/>
      <c r="N151" s="12"/>
      <c r="O151" s="12"/>
      <c r="P151" s="12"/>
    </row>
    <row r="152" spans="2:16">
      <c r="B152" s="96"/>
      <c r="J152" s="12"/>
      <c r="K152" s="12"/>
      <c r="L152" s="12"/>
      <c r="M152" s="12"/>
      <c r="N152" s="12"/>
      <c r="O152" s="12"/>
      <c r="P152" s="12"/>
    </row>
    <row r="153" spans="2:16">
      <c r="B153" s="96"/>
      <c r="J153" s="12"/>
      <c r="K153" s="12"/>
      <c r="L153" s="12"/>
      <c r="M153" s="12"/>
      <c r="N153" s="12"/>
      <c r="O153" s="12"/>
      <c r="P153" s="12"/>
    </row>
    <row r="154" spans="2:16">
      <c r="B154" s="96"/>
      <c r="J154" s="12"/>
      <c r="K154" s="12"/>
      <c r="L154" s="12"/>
      <c r="M154" s="12"/>
      <c r="N154" s="12"/>
      <c r="O154" s="12"/>
      <c r="P154" s="12"/>
    </row>
    <row r="155" spans="2:16">
      <c r="B155" s="96"/>
      <c r="J155" s="12"/>
      <c r="K155" s="12"/>
      <c r="L155" s="12"/>
      <c r="M155" s="12"/>
      <c r="N155" s="12"/>
      <c r="O155" s="12"/>
      <c r="P155" s="12"/>
    </row>
    <row r="156" spans="2:16">
      <c r="B156" s="96"/>
      <c r="J156" s="12"/>
      <c r="K156" s="12"/>
      <c r="L156" s="12"/>
      <c r="M156" s="12"/>
      <c r="N156" s="12"/>
      <c r="O156" s="12"/>
      <c r="P156" s="12"/>
    </row>
    <row r="157" spans="2:16">
      <c r="B157" s="96"/>
      <c r="J157" s="12"/>
      <c r="K157" s="12"/>
      <c r="L157" s="12"/>
      <c r="M157" s="12"/>
      <c r="N157" s="12"/>
      <c r="O157" s="12"/>
      <c r="P157" s="12"/>
    </row>
    <row r="158" spans="2:16">
      <c r="B158" s="96"/>
      <c r="J158" s="12"/>
      <c r="K158" s="12"/>
      <c r="L158" s="12"/>
      <c r="M158" s="12"/>
      <c r="N158" s="12"/>
      <c r="O158" s="12"/>
      <c r="P158" s="12"/>
    </row>
    <row r="159" spans="2:16">
      <c r="B159" s="96"/>
      <c r="J159" s="12"/>
      <c r="K159" s="12"/>
      <c r="L159" s="12"/>
      <c r="M159" s="12"/>
      <c r="N159" s="12"/>
      <c r="O159" s="12"/>
      <c r="P159" s="12"/>
    </row>
    <row r="160" spans="2:16">
      <c r="B160" s="96"/>
      <c r="J160" s="12"/>
      <c r="K160" s="12"/>
      <c r="L160" s="12"/>
      <c r="M160" s="12"/>
      <c r="N160" s="12"/>
      <c r="O160" s="12"/>
      <c r="P160" s="12"/>
    </row>
    <row r="161" spans="2:16">
      <c r="B161" s="96"/>
      <c r="J161" s="12"/>
      <c r="K161" s="12"/>
      <c r="L161" s="12"/>
      <c r="M161" s="12"/>
      <c r="N161" s="12"/>
      <c r="O161" s="12"/>
      <c r="P161" s="12"/>
    </row>
    <row r="162" spans="2:16">
      <c r="B162" s="96"/>
      <c r="J162" s="12"/>
      <c r="K162" s="12"/>
      <c r="L162" s="12"/>
      <c r="M162" s="12"/>
      <c r="N162" s="12"/>
      <c r="O162" s="12"/>
      <c r="P162" s="12"/>
    </row>
    <row r="163" spans="2:16">
      <c r="B163" s="96"/>
      <c r="J163" s="12"/>
      <c r="K163" s="12"/>
      <c r="L163" s="12"/>
      <c r="M163" s="12"/>
      <c r="N163" s="12"/>
      <c r="O163" s="12"/>
      <c r="P163" s="12"/>
    </row>
    <row r="164" spans="2:16">
      <c r="B164" s="96"/>
      <c r="J164" s="12"/>
      <c r="K164" s="12"/>
      <c r="L164" s="12"/>
      <c r="M164" s="12"/>
      <c r="N164" s="12"/>
      <c r="O164" s="12"/>
      <c r="P164" s="12"/>
    </row>
    <row r="165" spans="2:16">
      <c r="B165" s="96"/>
      <c r="J165" s="12"/>
      <c r="K165" s="12"/>
      <c r="L165" s="12"/>
      <c r="M165" s="12"/>
      <c r="N165" s="12"/>
      <c r="O165" s="12"/>
      <c r="P165" s="12"/>
    </row>
    <row r="166" spans="2:16">
      <c r="B166" s="96"/>
      <c r="J166" s="12"/>
      <c r="K166" s="12"/>
      <c r="L166" s="12"/>
      <c r="M166" s="12"/>
      <c r="N166" s="12"/>
      <c r="O166" s="12"/>
      <c r="P166" s="12"/>
    </row>
    <row r="167" spans="2:16">
      <c r="B167" s="96"/>
      <c r="J167" s="12"/>
      <c r="K167" s="12"/>
      <c r="L167" s="12"/>
      <c r="M167" s="12"/>
      <c r="N167" s="12"/>
      <c r="O167" s="12"/>
      <c r="P167" s="12"/>
    </row>
    <row r="168" spans="2:16">
      <c r="B168" s="96"/>
      <c r="J168" s="12"/>
      <c r="K168" s="12"/>
      <c r="L168" s="12"/>
      <c r="M168" s="12"/>
      <c r="N168" s="12"/>
      <c r="O168" s="12"/>
      <c r="P168" s="12"/>
    </row>
    <row r="169" spans="2:16">
      <c r="B169" s="96"/>
      <c r="J169" s="12"/>
      <c r="K169" s="12"/>
      <c r="L169" s="12"/>
      <c r="M169" s="12"/>
      <c r="N169" s="12"/>
      <c r="O169" s="12"/>
      <c r="P169" s="12"/>
    </row>
    <row r="170" spans="2:16">
      <c r="B170" s="96"/>
      <c r="J170" s="12"/>
      <c r="K170" s="12"/>
      <c r="L170" s="12"/>
      <c r="M170" s="12"/>
      <c r="N170" s="12"/>
      <c r="O170" s="12"/>
      <c r="P170" s="12"/>
    </row>
    <row r="171" spans="2:16">
      <c r="B171" s="96"/>
      <c r="J171" s="12"/>
      <c r="K171" s="12"/>
      <c r="L171" s="12"/>
      <c r="M171" s="12"/>
      <c r="N171" s="12"/>
      <c r="O171" s="12"/>
      <c r="P171" s="12"/>
    </row>
    <row r="172" spans="2:16">
      <c r="B172" s="96"/>
      <c r="J172" s="12"/>
      <c r="K172" s="12"/>
      <c r="L172" s="12"/>
      <c r="M172" s="12"/>
      <c r="N172" s="12"/>
      <c r="O172" s="12"/>
      <c r="P172" s="12"/>
    </row>
    <row r="173" spans="2:16">
      <c r="B173" s="96"/>
      <c r="J173" s="12"/>
      <c r="K173" s="12"/>
      <c r="L173" s="12"/>
      <c r="M173" s="12"/>
      <c r="N173" s="12"/>
      <c r="O173" s="12"/>
      <c r="P173" s="12"/>
    </row>
    <row r="174" spans="2:16">
      <c r="B174" s="96"/>
      <c r="J174" s="12"/>
      <c r="K174" s="12"/>
      <c r="L174" s="12"/>
      <c r="M174" s="12"/>
      <c r="N174" s="12"/>
      <c r="O174" s="12"/>
      <c r="P174" s="12"/>
    </row>
    <row r="175" spans="2:16">
      <c r="B175" s="96"/>
      <c r="J175" s="12"/>
      <c r="K175" s="12"/>
      <c r="L175" s="12"/>
      <c r="M175" s="12"/>
      <c r="N175" s="12"/>
      <c r="O175" s="12"/>
      <c r="P175" s="12"/>
    </row>
    <row r="176" spans="2:16">
      <c r="B176" s="96"/>
      <c r="J176" s="12"/>
      <c r="K176" s="12"/>
      <c r="L176" s="12"/>
      <c r="M176" s="12"/>
      <c r="N176" s="12"/>
      <c r="O176" s="12"/>
      <c r="P176" s="12"/>
    </row>
    <row r="177" spans="2:16">
      <c r="B177" s="96"/>
      <c r="J177" s="12"/>
      <c r="K177" s="12"/>
      <c r="L177" s="12"/>
      <c r="M177" s="12"/>
      <c r="N177" s="12"/>
      <c r="O177" s="12"/>
      <c r="P177" s="12"/>
    </row>
    <row r="178" spans="2:16">
      <c r="B178" s="96"/>
      <c r="J178" s="12"/>
      <c r="K178" s="12"/>
      <c r="L178" s="12"/>
      <c r="M178" s="12"/>
      <c r="N178" s="12"/>
      <c r="O178" s="12"/>
      <c r="P178" s="12"/>
    </row>
    <row r="179" spans="2:16">
      <c r="B179" s="96"/>
      <c r="J179" s="12"/>
      <c r="K179" s="12"/>
      <c r="L179" s="12"/>
      <c r="M179" s="12"/>
      <c r="N179" s="12"/>
      <c r="O179" s="12"/>
      <c r="P179" s="12"/>
    </row>
    <row r="180" spans="2:16">
      <c r="B180" s="96"/>
      <c r="J180" s="12"/>
      <c r="K180" s="12"/>
      <c r="L180" s="12"/>
      <c r="M180" s="12"/>
      <c r="N180" s="12"/>
      <c r="O180" s="12"/>
      <c r="P180" s="12"/>
    </row>
    <row r="181" spans="2:16">
      <c r="B181" s="96"/>
      <c r="J181" s="12"/>
      <c r="K181" s="12"/>
      <c r="L181" s="12"/>
      <c r="M181" s="12"/>
      <c r="N181" s="12"/>
      <c r="O181" s="12"/>
      <c r="P181" s="12"/>
    </row>
    <row r="182" spans="2:16">
      <c r="B182" s="96"/>
      <c r="J182" s="12"/>
      <c r="K182" s="12"/>
      <c r="L182" s="12"/>
      <c r="M182" s="12"/>
      <c r="N182" s="12"/>
      <c r="O182" s="12"/>
      <c r="P182" s="12"/>
    </row>
    <row r="183" spans="2:16">
      <c r="B183" s="96"/>
      <c r="J183" s="12"/>
      <c r="K183" s="12"/>
      <c r="L183" s="12"/>
      <c r="M183" s="12"/>
      <c r="N183" s="12"/>
      <c r="O183" s="12"/>
      <c r="P183" s="12"/>
    </row>
    <row r="184" spans="2:16">
      <c r="B184" s="96"/>
      <c r="J184" s="12"/>
      <c r="K184" s="12"/>
      <c r="L184" s="12"/>
      <c r="M184" s="12"/>
      <c r="N184" s="12"/>
      <c r="O184" s="12"/>
      <c r="P184" s="12"/>
    </row>
    <row r="185" spans="2:16">
      <c r="B185" s="96"/>
      <c r="J185" s="12"/>
      <c r="K185" s="12"/>
      <c r="L185" s="12"/>
      <c r="M185" s="12"/>
      <c r="N185" s="12"/>
      <c r="O185" s="12"/>
      <c r="P185" s="12"/>
    </row>
    <row r="186" spans="2:16">
      <c r="B186" s="96"/>
      <c r="J186" s="12"/>
      <c r="K186" s="12"/>
      <c r="L186" s="12"/>
      <c r="M186" s="12"/>
      <c r="N186" s="12"/>
      <c r="O186" s="12"/>
      <c r="P186" s="12"/>
    </row>
    <row r="187" spans="2:16">
      <c r="B187" s="96"/>
      <c r="J187" s="12"/>
      <c r="K187" s="12"/>
      <c r="L187" s="12"/>
      <c r="M187" s="12"/>
      <c r="N187" s="12"/>
      <c r="O187" s="12"/>
      <c r="P187" s="12"/>
    </row>
    <row r="188" spans="2:16">
      <c r="B188" s="96"/>
    </row>
    <row r="189" spans="2:16">
      <c r="B189" s="96"/>
    </row>
    <row r="190" spans="2:16">
      <c r="B190" s="96"/>
    </row>
    <row r="191" spans="2:16">
      <c r="B191" s="96"/>
    </row>
    <row r="192" spans="2:16">
      <c r="B192" s="96"/>
    </row>
    <row r="193" spans="2:2">
      <c r="B193" s="96"/>
    </row>
    <row r="194" spans="2:2">
      <c r="B194" s="96"/>
    </row>
    <row r="195" spans="2:2">
      <c r="B195" s="96"/>
    </row>
    <row r="196" spans="2:2">
      <c r="B196" s="96"/>
    </row>
    <row r="197" spans="2:2">
      <c r="B197" s="96"/>
    </row>
    <row r="198" spans="2:2">
      <c r="B198" s="96"/>
    </row>
    <row r="199" spans="2:2">
      <c r="B199" s="96"/>
    </row>
    <row r="200" spans="2:2">
      <c r="B200" s="96"/>
    </row>
    <row r="201" spans="2:2">
      <c r="B201" s="96"/>
    </row>
    <row r="202" spans="2:2">
      <c r="B202" s="96"/>
    </row>
    <row r="203" spans="2:2">
      <c r="B203" s="96"/>
    </row>
    <row r="204" spans="2:2">
      <c r="B204" s="96"/>
    </row>
    <row r="205" spans="2:2">
      <c r="B205" s="96"/>
    </row>
    <row r="206" spans="2:2">
      <c r="B206" s="96"/>
    </row>
    <row r="207" spans="2:2">
      <c r="B207" s="96"/>
    </row>
    <row r="208" spans="2:2">
      <c r="B208" s="96"/>
    </row>
    <row r="209" spans="2:2">
      <c r="B209" s="96"/>
    </row>
    <row r="210" spans="2:2">
      <c r="B210" s="96"/>
    </row>
    <row r="211" spans="2:2">
      <c r="B211" s="96"/>
    </row>
    <row r="212" spans="2:2">
      <c r="B212" s="96"/>
    </row>
    <row r="213" spans="2:2">
      <c r="B213" s="96"/>
    </row>
    <row r="214" spans="2:2">
      <c r="B214" s="96"/>
    </row>
    <row r="215" spans="2:2">
      <c r="B215" s="96"/>
    </row>
    <row r="216" spans="2:2">
      <c r="B216" s="96"/>
    </row>
    <row r="217" spans="2:2">
      <c r="B217" s="96"/>
    </row>
    <row r="218" spans="2:2">
      <c r="B218" s="96"/>
    </row>
    <row r="219" spans="2:2">
      <c r="B219" s="96"/>
    </row>
    <row r="220" spans="2:2">
      <c r="B220" s="96"/>
    </row>
    <row r="221" spans="2:2">
      <c r="B221" s="96"/>
    </row>
    <row r="222" spans="2:2">
      <c r="B222" s="96"/>
    </row>
    <row r="223" spans="2:2">
      <c r="B223" s="96"/>
    </row>
    <row r="224" spans="2:2">
      <c r="B224" s="96"/>
    </row>
    <row r="225" spans="2:2">
      <c r="B225" s="96"/>
    </row>
    <row r="226" spans="2:2">
      <c r="B226" s="96"/>
    </row>
    <row r="227" spans="2:2">
      <c r="B227" s="96"/>
    </row>
    <row r="228" spans="2:2">
      <c r="B228" s="96"/>
    </row>
    <row r="229" spans="2:2">
      <c r="B229" s="96"/>
    </row>
    <row r="230" spans="2:2">
      <c r="B230" s="96"/>
    </row>
    <row r="231" spans="2:2">
      <c r="B231" s="96"/>
    </row>
    <row r="232" spans="2:2">
      <c r="B232" s="96"/>
    </row>
    <row r="233" spans="2:2">
      <c r="B233" s="96"/>
    </row>
    <row r="234" spans="2:2">
      <c r="B234" s="96"/>
    </row>
    <row r="235" spans="2:2">
      <c r="B235" s="96"/>
    </row>
    <row r="236" spans="2:2">
      <c r="B236" s="96"/>
    </row>
    <row r="237" spans="2:2">
      <c r="B237" s="96"/>
    </row>
    <row r="238" spans="2:2">
      <c r="B238" s="96"/>
    </row>
    <row r="239" spans="2:2">
      <c r="B239" s="96"/>
    </row>
    <row r="240" spans="2:2">
      <c r="B240" s="96"/>
    </row>
    <row r="241" spans="2:2">
      <c r="B241" s="96"/>
    </row>
    <row r="242" spans="2:2">
      <c r="B242" s="96"/>
    </row>
    <row r="243" spans="2:2">
      <c r="B243" s="96"/>
    </row>
    <row r="244" spans="2:2">
      <c r="B244" s="96"/>
    </row>
    <row r="245" spans="2:2">
      <c r="B245" s="96"/>
    </row>
    <row r="246" spans="2:2">
      <c r="B246" s="96"/>
    </row>
    <row r="247" spans="2:2">
      <c r="B247" s="96"/>
    </row>
    <row r="248" spans="2:2">
      <c r="B248" s="96"/>
    </row>
    <row r="249" spans="2:2">
      <c r="B249" s="96"/>
    </row>
    <row r="250" spans="2:2">
      <c r="B250" s="96"/>
    </row>
    <row r="251" spans="2:2">
      <c r="B251" s="96"/>
    </row>
    <row r="252" spans="2:2">
      <c r="B252" s="96"/>
    </row>
    <row r="253" spans="2:2">
      <c r="B253" s="96"/>
    </row>
    <row r="254" spans="2:2">
      <c r="B254" s="96"/>
    </row>
    <row r="255" spans="2:2">
      <c r="B255" s="96"/>
    </row>
    <row r="256" spans="2:2">
      <c r="B256" s="96"/>
    </row>
    <row r="257" spans="2:2">
      <c r="B257" s="96"/>
    </row>
    <row r="258" spans="2:2">
      <c r="B258" s="96"/>
    </row>
    <row r="259" spans="2:2">
      <c r="B259" s="96"/>
    </row>
    <row r="260" spans="2:2">
      <c r="B260" s="96"/>
    </row>
    <row r="261" spans="2:2">
      <c r="B261" s="96"/>
    </row>
    <row r="262" spans="2:2">
      <c r="B262" s="96"/>
    </row>
    <row r="263" spans="2:2">
      <c r="B263" s="96"/>
    </row>
    <row r="264" spans="2:2">
      <c r="B264" s="96"/>
    </row>
    <row r="265" spans="2:2">
      <c r="B265" s="96"/>
    </row>
    <row r="266" spans="2:2">
      <c r="B266" s="96"/>
    </row>
    <row r="267" spans="2:2">
      <c r="B267" s="96"/>
    </row>
    <row r="268" spans="2:2">
      <c r="B268" s="96"/>
    </row>
    <row r="269" spans="2:2">
      <c r="B269" s="96"/>
    </row>
    <row r="270" spans="2:2">
      <c r="B270" s="96"/>
    </row>
    <row r="271" spans="2:2">
      <c r="B271" s="96"/>
    </row>
    <row r="272" spans="2:2">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row r="298" spans="2:2">
      <c r="B298" s="96"/>
    </row>
    <row r="299" spans="2:2">
      <c r="B299" s="96"/>
    </row>
    <row r="300" spans="2:2">
      <c r="B300" s="96"/>
    </row>
    <row r="301" spans="2:2">
      <c r="B301" s="96"/>
    </row>
    <row r="302" spans="2:2">
      <c r="B302" s="96"/>
    </row>
    <row r="303" spans="2:2">
      <c r="B303" s="96"/>
    </row>
    <row r="304" spans="2:2">
      <c r="B304" s="96"/>
    </row>
    <row r="305" spans="2:2">
      <c r="B305" s="96"/>
    </row>
    <row r="306" spans="2:2">
      <c r="B306" s="96"/>
    </row>
    <row r="307" spans="2:2">
      <c r="B307" s="96"/>
    </row>
    <row r="308" spans="2:2">
      <c r="B308" s="96"/>
    </row>
    <row r="309" spans="2:2">
      <c r="B309" s="96"/>
    </row>
    <row r="310" spans="2:2">
      <c r="B310" s="96"/>
    </row>
    <row r="311" spans="2:2">
      <c r="B311" s="96"/>
    </row>
    <row r="312" spans="2:2">
      <c r="B312" s="96"/>
    </row>
    <row r="313" spans="2:2">
      <c r="B313" s="96"/>
    </row>
    <row r="314" spans="2:2">
      <c r="B314" s="96"/>
    </row>
    <row r="315" spans="2:2">
      <c r="B315" s="96"/>
    </row>
    <row r="316" spans="2:2">
      <c r="B316" s="96"/>
    </row>
    <row r="317" spans="2:2">
      <c r="B317" s="96"/>
    </row>
    <row r="318" spans="2:2">
      <c r="B318" s="96"/>
    </row>
    <row r="319" spans="2:2">
      <c r="B319" s="96"/>
    </row>
    <row r="320" spans="2:2">
      <c r="B320" s="96"/>
    </row>
    <row r="321" spans="2:2">
      <c r="B321" s="96"/>
    </row>
    <row r="322" spans="2:2">
      <c r="B322" s="96"/>
    </row>
    <row r="323" spans="2:2">
      <c r="B323" s="96"/>
    </row>
    <row r="324" spans="2:2">
      <c r="B324" s="96"/>
    </row>
    <row r="325" spans="2:2">
      <c r="B325" s="96"/>
    </row>
    <row r="326" spans="2:2">
      <c r="B326" s="96"/>
    </row>
    <row r="327" spans="2:2">
      <c r="B327" s="96"/>
    </row>
    <row r="328" spans="2:2">
      <c r="B328" s="96"/>
    </row>
    <row r="329" spans="2:2">
      <c r="B329" s="96"/>
    </row>
    <row r="330" spans="2:2">
      <c r="B330" s="96"/>
    </row>
    <row r="331" spans="2:2">
      <c r="B331" s="96"/>
    </row>
    <row r="332" spans="2:2">
      <c r="B332" s="96"/>
    </row>
    <row r="333" spans="2:2">
      <c r="B333" s="96"/>
    </row>
    <row r="334" spans="2:2">
      <c r="B334" s="96"/>
    </row>
    <row r="335" spans="2:2">
      <c r="B335" s="96"/>
    </row>
    <row r="336" spans="2:2">
      <c r="B336" s="96"/>
    </row>
    <row r="337" spans="2:2">
      <c r="B337" s="96"/>
    </row>
    <row r="338" spans="2:2">
      <c r="B338" s="96"/>
    </row>
    <row r="339" spans="2:2">
      <c r="B339" s="96"/>
    </row>
    <row r="340" spans="2:2">
      <c r="B340" s="96"/>
    </row>
    <row r="341" spans="2:2">
      <c r="B341" s="96"/>
    </row>
    <row r="342" spans="2:2">
      <c r="B342" s="96"/>
    </row>
    <row r="343" spans="2:2">
      <c r="B343" s="96"/>
    </row>
    <row r="344" spans="2:2">
      <c r="B344" s="96"/>
    </row>
    <row r="345" spans="2:2">
      <c r="B345" s="96"/>
    </row>
    <row r="346" spans="2:2">
      <c r="B346" s="96"/>
    </row>
    <row r="347" spans="2:2">
      <c r="B347" s="96"/>
    </row>
    <row r="348" spans="2:2">
      <c r="B348" s="96"/>
    </row>
    <row r="349" spans="2:2">
      <c r="B349" s="96"/>
    </row>
    <row r="350" spans="2:2">
      <c r="B350" s="96"/>
    </row>
    <row r="351" spans="2:2">
      <c r="B351" s="96"/>
    </row>
    <row r="352" spans="2:2">
      <c r="B352" s="96"/>
    </row>
    <row r="353" spans="2:2">
      <c r="B353" s="96"/>
    </row>
    <row r="354" spans="2:2">
      <c r="B354" s="96"/>
    </row>
    <row r="355" spans="2:2">
      <c r="B355" s="96"/>
    </row>
    <row r="356" spans="2:2">
      <c r="B356" s="96"/>
    </row>
    <row r="357" spans="2:2">
      <c r="B357" s="96"/>
    </row>
    <row r="358" spans="2:2">
      <c r="B358" s="96"/>
    </row>
    <row r="359" spans="2:2">
      <c r="B359" s="96"/>
    </row>
    <row r="360" spans="2:2">
      <c r="B360" s="96"/>
    </row>
    <row r="361" spans="2:2">
      <c r="B361" s="96"/>
    </row>
    <row r="362" spans="2:2">
      <c r="B362" s="96"/>
    </row>
    <row r="363" spans="2:2">
      <c r="B363" s="96"/>
    </row>
    <row r="364" spans="2:2">
      <c r="B364" s="96"/>
    </row>
    <row r="365" spans="2:2">
      <c r="B365" s="96"/>
    </row>
    <row r="366" spans="2:2">
      <c r="B366" s="96"/>
    </row>
    <row r="367" spans="2:2">
      <c r="B367" s="96"/>
    </row>
    <row r="368" spans="2:2">
      <c r="B368" s="96"/>
    </row>
    <row r="369" spans="2:2">
      <c r="B369" s="96"/>
    </row>
    <row r="370" spans="2:2">
      <c r="B370" s="96"/>
    </row>
    <row r="371" spans="2:2">
      <c r="B371" s="96"/>
    </row>
    <row r="372" spans="2:2">
      <c r="B372" s="96"/>
    </row>
    <row r="373" spans="2:2">
      <c r="B373" s="96"/>
    </row>
    <row r="374" spans="2:2">
      <c r="B374" s="96"/>
    </row>
    <row r="375" spans="2:2">
      <c r="B375" s="96"/>
    </row>
    <row r="376" spans="2:2">
      <c r="B376" s="96"/>
    </row>
    <row r="377" spans="2:2">
      <c r="B377" s="96"/>
    </row>
    <row r="378" spans="2:2">
      <c r="B378" s="96"/>
    </row>
    <row r="379" spans="2:2">
      <c r="B379" s="96"/>
    </row>
    <row r="380" spans="2:2">
      <c r="B380" s="96"/>
    </row>
    <row r="381" spans="2:2">
      <c r="B381" s="96"/>
    </row>
    <row r="382" spans="2:2">
      <c r="B382" s="96"/>
    </row>
    <row r="383" spans="2:2">
      <c r="B383" s="96"/>
    </row>
    <row r="384" spans="2:2">
      <c r="B384" s="96"/>
    </row>
    <row r="385" spans="2:2">
      <c r="B385" s="96"/>
    </row>
    <row r="386" spans="2:2">
      <c r="B386" s="96"/>
    </row>
    <row r="387" spans="2:2">
      <c r="B387" s="96"/>
    </row>
    <row r="388" spans="2:2">
      <c r="B388" s="96"/>
    </row>
    <row r="389" spans="2:2">
      <c r="B389" s="96"/>
    </row>
    <row r="390" spans="2:2">
      <c r="B390" s="96"/>
    </row>
    <row r="391" spans="2:2">
      <c r="B391" s="96"/>
    </row>
    <row r="392" spans="2:2">
      <c r="B392" s="96"/>
    </row>
    <row r="393" spans="2:2">
      <c r="B393" s="96"/>
    </row>
    <row r="394" spans="2:2">
      <c r="B394" s="96"/>
    </row>
    <row r="395" spans="2:2">
      <c r="B395" s="96"/>
    </row>
    <row r="396" spans="2:2">
      <c r="B396" s="96"/>
    </row>
    <row r="397" spans="2:2">
      <c r="B397" s="96"/>
    </row>
    <row r="398" spans="2:2">
      <c r="B398" s="96"/>
    </row>
    <row r="399" spans="2:2">
      <c r="B399" s="96"/>
    </row>
    <row r="400" spans="2:2">
      <c r="B400" s="96"/>
    </row>
    <row r="401" spans="2:2">
      <c r="B401" s="96"/>
    </row>
    <row r="402" spans="2:2">
      <c r="B402" s="96"/>
    </row>
    <row r="403" spans="2:2">
      <c r="B403" s="96"/>
    </row>
    <row r="404" spans="2:2">
      <c r="B404" s="96"/>
    </row>
    <row r="405" spans="2:2">
      <c r="B405" s="96"/>
    </row>
    <row r="406" spans="2:2">
      <c r="B406" s="96"/>
    </row>
    <row r="407" spans="2:2">
      <c r="B407" s="96"/>
    </row>
    <row r="408" spans="2:2">
      <c r="B408" s="96"/>
    </row>
    <row r="409" spans="2:2">
      <c r="B409" s="96"/>
    </row>
    <row r="410" spans="2:2">
      <c r="B410" s="96"/>
    </row>
    <row r="411" spans="2:2">
      <c r="B411" s="96"/>
    </row>
    <row r="412" spans="2:2">
      <c r="B412" s="96"/>
    </row>
    <row r="413" spans="2:2">
      <c r="B413" s="96"/>
    </row>
    <row r="414" spans="2:2">
      <c r="B414" s="96"/>
    </row>
    <row r="415" spans="2:2">
      <c r="B415" s="96"/>
    </row>
    <row r="416" spans="2:2">
      <c r="B416" s="96"/>
    </row>
    <row r="417" spans="2:2">
      <c r="B417" s="96"/>
    </row>
    <row r="418" spans="2:2">
      <c r="B418" s="96"/>
    </row>
    <row r="419" spans="2:2">
      <c r="B419" s="96"/>
    </row>
    <row r="420" spans="2:2">
      <c r="B420" s="96"/>
    </row>
    <row r="421" spans="2:2">
      <c r="B421" s="96"/>
    </row>
    <row r="422" spans="2:2">
      <c r="B422" s="96"/>
    </row>
    <row r="423" spans="2:2">
      <c r="B423" s="96"/>
    </row>
    <row r="424" spans="2:2">
      <c r="B424" s="96"/>
    </row>
    <row r="425" spans="2:2">
      <c r="B425" s="96"/>
    </row>
    <row r="426" spans="2:2">
      <c r="B426" s="96"/>
    </row>
    <row r="427" spans="2:2">
      <c r="B427" s="96"/>
    </row>
    <row r="428" spans="2:2">
      <c r="B428" s="96"/>
    </row>
    <row r="429" spans="2:2">
      <c r="B429" s="96"/>
    </row>
    <row r="430" spans="2:2">
      <c r="B430" s="96"/>
    </row>
    <row r="431" spans="2:2">
      <c r="B431" s="96"/>
    </row>
    <row r="432" spans="2:2">
      <c r="B432" s="96"/>
    </row>
    <row r="433" spans="2:2">
      <c r="B433" s="96"/>
    </row>
    <row r="434" spans="2:2">
      <c r="B434" s="96"/>
    </row>
    <row r="435" spans="2:2">
      <c r="B435" s="96"/>
    </row>
    <row r="436" spans="2:2">
      <c r="B436" s="96"/>
    </row>
    <row r="437" spans="2:2">
      <c r="B437" s="96"/>
    </row>
    <row r="438" spans="2:2">
      <c r="B438" s="96"/>
    </row>
    <row r="439" spans="2:2">
      <c r="B439" s="96"/>
    </row>
    <row r="440" spans="2:2">
      <c r="B440" s="96"/>
    </row>
    <row r="441" spans="2:2">
      <c r="B441" s="96"/>
    </row>
    <row r="442" spans="2:2">
      <c r="B442" s="96"/>
    </row>
    <row r="443" spans="2:2">
      <c r="B443" s="96"/>
    </row>
    <row r="444" spans="2:2">
      <c r="B444" s="96"/>
    </row>
    <row r="445" spans="2:2">
      <c r="B445" s="96"/>
    </row>
    <row r="446" spans="2:2">
      <c r="B446" s="96"/>
    </row>
    <row r="447" spans="2:2">
      <c r="B447" s="96"/>
    </row>
    <row r="448" spans="2:2">
      <c r="B448" s="96"/>
    </row>
    <row r="449" spans="2:2">
      <c r="B449" s="96"/>
    </row>
    <row r="450" spans="2:2">
      <c r="B450" s="96"/>
    </row>
    <row r="451" spans="2:2">
      <c r="B451" s="96"/>
    </row>
    <row r="452" spans="2:2">
      <c r="B452" s="96"/>
    </row>
    <row r="453" spans="2:2">
      <c r="B453" s="96"/>
    </row>
    <row r="454" spans="2:2">
      <c r="B454" s="96"/>
    </row>
    <row r="455" spans="2:2">
      <c r="B455" s="96"/>
    </row>
    <row r="456" spans="2:2">
      <c r="B456" s="96"/>
    </row>
    <row r="457" spans="2:2">
      <c r="B457" s="96"/>
    </row>
    <row r="458" spans="2:2">
      <c r="B458" s="96"/>
    </row>
    <row r="459" spans="2:2">
      <c r="B459" s="96"/>
    </row>
    <row r="460" spans="2:2">
      <c r="B460" s="96"/>
    </row>
    <row r="461" spans="2:2">
      <c r="B461" s="96"/>
    </row>
    <row r="462" spans="2:2">
      <c r="B462" s="96"/>
    </row>
    <row r="463" spans="2:2">
      <c r="B463" s="96"/>
    </row>
    <row r="464" spans="2:2">
      <c r="B464" s="96"/>
    </row>
    <row r="465" spans="2:2">
      <c r="B465" s="96"/>
    </row>
    <row r="466" spans="2:2">
      <c r="B466" s="96"/>
    </row>
    <row r="467" spans="2:2">
      <c r="B467" s="96"/>
    </row>
    <row r="468" spans="2:2">
      <c r="B468" s="96"/>
    </row>
    <row r="469" spans="2:2">
      <c r="B469" s="96"/>
    </row>
    <row r="470" spans="2:2">
      <c r="B470" s="96"/>
    </row>
    <row r="471" spans="2:2">
      <c r="B471" s="96"/>
    </row>
    <row r="472" spans="2:2">
      <c r="B472" s="96"/>
    </row>
    <row r="473" spans="2:2">
      <c r="B473" s="96"/>
    </row>
    <row r="474" spans="2:2">
      <c r="B474" s="96"/>
    </row>
    <row r="475" spans="2:2">
      <c r="B475" s="96"/>
    </row>
    <row r="476" spans="2:2">
      <c r="B476" s="96"/>
    </row>
    <row r="477" spans="2:2">
      <c r="B477" s="96"/>
    </row>
    <row r="478" spans="2:2">
      <c r="B478" s="96"/>
    </row>
    <row r="479" spans="2:2">
      <c r="B479" s="96"/>
    </row>
    <row r="480" spans="2:2">
      <c r="B480" s="96"/>
    </row>
    <row r="481" spans="3:3">
      <c r="C481" s="96"/>
    </row>
    <row r="482" spans="3:3">
      <c r="C482" s="96"/>
    </row>
    <row r="483" spans="3:3">
      <c r="C483" s="96"/>
    </row>
    <row r="484" spans="3:3">
      <c r="C484" s="96"/>
    </row>
    <row r="485" spans="3:3">
      <c r="C485" s="96"/>
    </row>
    <row r="486" spans="3:3">
      <c r="C486" s="96"/>
    </row>
    <row r="487" spans="3:3">
      <c r="C487" s="96"/>
    </row>
    <row r="488" spans="3:3">
      <c r="C488" s="96"/>
    </row>
    <row r="489" spans="3:3">
      <c r="C489" s="96"/>
    </row>
    <row r="490" spans="3:3">
      <c r="C490" s="96"/>
    </row>
    <row r="491" spans="3:3">
      <c r="C491" s="96"/>
    </row>
    <row r="492" spans="3:3">
      <c r="C492" s="96"/>
    </row>
    <row r="493" spans="3:3">
      <c r="C493" s="96"/>
    </row>
    <row r="494" spans="3:3">
      <c r="C494" s="96"/>
    </row>
    <row r="495" spans="3:3">
      <c r="C495" s="96"/>
    </row>
    <row r="496" spans="3:3">
      <c r="C496" s="96"/>
    </row>
    <row r="497" spans="3:3">
      <c r="C497" s="96"/>
    </row>
    <row r="498" spans="3:3">
      <c r="C498" s="96"/>
    </row>
    <row r="499" spans="3:3">
      <c r="C499" s="96"/>
    </row>
    <row r="500" spans="3:3">
      <c r="C500" s="96"/>
    </row>
    <row r="501" spans="3:3">
      <c r="C501" s="96"/>
    </row>
    <row r="502" spans="3:3">
      <c r="C502" s="96"/>
    </row>
    <row r="503" spans="3:3">
      <c r="C503" s="96"/>
    </row>
    <row r="504" spans="3:3">
      <c r="C504" s="96"/>
    </row>
    <row r="505" spans="3:3">
      <c r="C505" s="96"/>
    </row>
    <row r="506" spans="3:3">
      <c r="C506" s="96"/>
    </row>
    <row r="507" spans="3:3">
      <c r="C507" s="96"/>
    </row>
    <row r="508" spans="3:3">
      <c r="C508" s="96"/>
    </row>
    <row r="509" spans="3:3">
      <c r="C509" s="96"/>
    </row>
    <row r="510" spans="3:3">
      <c r="C510" s="96"/>
    </row>
    <row r="511" spans="3:3">
      <c r="C511" s="96"/>
    </row>
    <row r="512" spans="3:3">
      <c r="C512" s="96"/>
    </row>
    <row r="513" spans="3:3">
      <c r="C513" s="96"/>
    </row>
    <row r="514" spans="3:3">
      <c r="C514" s="96"/>
    </row>
    <row r="515" spans="3:3">
      <c r="C515" s="96"/>
    </row>
    <row r="516" spans="3:3">
      <c r="C516" s="96"/>
    </row>
    <row r="517" spans="3:3">
      <c r="C517" s="96"/>
    </row>
    <row r="518" spans="3:3">
      <c r="C518" s="96"/>
    </row>
    <row r="519" spans="3:3">
      <c r="C519" s="96"/>
    </row>
    <row r="520" spans="3:3">
      <c r="C520" s="96"/>
    </row>
    <row r="521" spans="3:3">
      <c r="C521" s="96"/>
    </row>
    <row r="522" spans="3:3">
      <c r="C522" s="96"/>
    </row>
    <row r="523" spans="3:3">
      <c r="C523" s="96"/>
    </row>
    <row r="524" spans="3:3">
      <c r="C524" s="96"/>
    </row>
    <row r="525" spans="3:3">
      <c r="C525" s="62"/>
    </row>
    <row r="526" spans="3:3">
      <c r="C526" s="62"/>
    </row>
    <row r="527" spans="3:3">
      <c r="C527" s="62"/>
    </row>
    <row r="528" spans="3:3">
      <c r="C528" s="62"/>
    </row>
    <row r="529" spans="3:3">
      <c r="C529" s="62"/>
    </row>
  </sheetData>
  <customSheetViews>
    <customSheetView guid="{81801A75-92C7-4ED5-97DB-E3E6B3965D30}" topLeftCell="A19">
      <selection activeCell="C43" sqref="C43"/>
      <pageMargins left="0.7" right="0.7" top="0.75" bottom="0.75" header="0.3" footer="0.3"/>
      <pageSetup orientation="landscape" verticalDpi="4" r:id="rId1"/>
    </customSheetView>
    <customSheetView guid="{8F78BEB5-8927-4030-9153-90C7FA4937A5}" topLeftCell="A19">
      <selection activeCell="C43" sqref="C43"/>
      <pageMargins left="0.7" right="0.7" top="0.75" bottom="0.75" header="0.3" footer="0.3"/>
      <pageSetup orientation="landscape" verticalDpi="4" r:id="rId2"/>
    </customSheetView>
    <customSheetView guid="{F7690BCD-287A-473A-9EA1-298139938D77}" topLeftCell="A29">
      <selection activeCell="A40" sqref="A40:XFD41"/>
      <pageMargins left="0.7" right="0.7" top="0.75" bottom="0.75" header="0.3" footer="0.3"/>
      <pageSetup orientation="landscape" verticalDpi="4" r:id="rId3"/>
    </customSheetView>
    <customSheetView guid="{0C5E73BF-4F4A-42B1-AFFC-19145C7AC19A}" topLeftCell="A2">
      <selection activeCell="K9" sqref="K9"/>
      <pageMargins left="0.7" right="0.7" top="0.75" bottom="0.75" header="0.3" footer="0.3"/>
      <pageSetup scale="70" orientation="portrait" verticalDpi="4" r:id="rId4"/>
    </customSheetView>
  </customSheetViews>
  <mergeCells count="7">
    <mergeCell ref="C8:I8"/>
    <mergeCell ref="A22:A23"/>
    <mergeCell ref="A31:A32"/>
    <mergeCell ref="A48:A49"/>
    <mergeCell ref="I22:I23"/>
    <mergeCell ref="I31:I32"/>
    <mergeCell ref="I48:I49"/>
  </mergeCells>
  <pageMargins left="0.7" right="0.7" top="0.75" bottom="0.75" header="0.3" footer="0.3"/>
  <pageSetup scale="70" orientation="portrait" verticalDpi="4" r:id="rId5"/>
</worksheet>
</file>

<file path=xl/worksheets/sheet19.xml><?xml version="1.0" encoding="utf-8"?>
<worksheet xmlns="http://schemas.openxmlformats.org/spreadsheetml/2006/main" xmlns:r="http://schemas.openxmlformats.org/officeDocument/2006/relationships">
  <sheetPr codeName="Sheet16">
    <tabColor theme="7" tint="-0.249977111117893"/>
  </sheetPr>
  <dimension ref="A1:V415"/>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7109375" style="27" customWidth="1"/>
    <col min="3" max="3" width="9.7109375" style="27" customWidth="1"/>
    <col min="4" max="8" width="14.7109375" style="27" customWidth="1"/>
    <col min="9" max="9" width="13.7109375" style="725" customWidth="1"/>
    <col min="10" max="10" width="12.7109375" style="27" customWidth="1"/>
    <col min="11" max="11" width="10.85546875" style="27" customWidth="1"/>
    <col min="12" max="16" width="12.7109375" style="27" customWidth="1"/>
    <col min="17" max="17" width="10.5703125" style="27" customWidth="1"/>
    <col min="18" max="18" width="11.28515625" style="27" bestFit="1" customWidth="1"/>
    <col min="19" max="16384" width="9.140625" style="27"/>
  </cols>
  <sheetData>
    <row r="1" spans="1:22" s="82" customFormat="1">
      <c r="A1" s="351"/>
      <c r="I1" s="725"/>
    </row>
    <row r="2" spans="1:22">
      <c r="B2" s="4" t="s">
        <v>16</v>
      </c>
      <c r="C2" s="6" t="s">
        <v>316</v>
      </c>
      <c r="D2" s="6"/>
      <c r="E2" s="6"/>
      <c r="F2" s="29"/>
      <c r="H2" s="29"/>
      <c r="K2" s="6"/>
      <c r="R2" s="9"/>
    </row>
    <row r="3" spans="1:22">
      <c r="B3" s="4" t="s">
        <v>17</v>
      </c>
      <c r="C3" s="21" t="s">
        <v>36</v>
      </c>
      <c r="D3" s="6"/>
      <c r="E3" s="6"/>
      <c r="F3" s="29"/>
      <c r="H3" s="29"/>
      <c r="K3" s="6"/>
    </row>
    <row r="4" spans="1:22">
      <c r="C4" s="21" t="s">
        <v>37</v>
      </c>
      <c r="D4" s="5"/>
      <c r="E4" s="5"/>
      <c r="F4" s="3"/>
      <c r="H4" s="29"/>
      <c r="K4" s="5"/>
    </row>
    <row r="5" spans="1:22">
      <c r="B5" s="4"/>
      <c r="C5" s="21" t="s">
        <v>38</v>
      </c>
      <c r="D5" s="5"/>
      <c r="E5" s="5"/>
      <c r="F5" s="3"/>
      <c r="H5" s="29"/>
      <c r="K5" s="5"/>
      <c r="L5" s="10"/>
      <c r="M5" s="46"/>
    </row>
    <row r="6" spans="1:22">
      <c r="B6" s="726" t="s">
        <v>1198</v>
      </c>
      <c r="C6" s="21" t="s">
        <v>39</v>
      </c>
      <c r="D6" s="5"/>
      <c r="E6" s="5"/>
      <c r="F6" s="3"/>
      <c r="H6" s="29"/>
      <c r="K6" s="5"/>
      <c r="L6" s="10"/>
      <c r="M6" s="46"/>
    </row>
    <row r="7" spans="1:22">
      <c r="B7" s="4"/>
      <c r="C7" s="5"/>
      <c r="D7" s="5"/>
      <c r="E7" s="5"/>
      <c r="F7" s="3"/>
      <c r="G7" s="5"/>
      <c r="H7" s="3"/>
    </row>
    <row r="8" spans="1:22" ht="67.5" customHeight="1">
      <c r="B8" s="60" t="s">
        <v>46</v>
      </c>
      <c r="C8" s="1206" t="s">
        <v>391</v>
      </c>
      <c r="D8" s="1206"/>
      <c r="E8" s="1206"/>
      <c r="F8" s="1206"/>
      <c r="G8" s="1206"/>
      <c r="H8" s="1206"/>
      <c r="I8" s="1206"/>
      <c r="J8" s="182"/>
      <c r="K8" s="182"/>
      <c r="L8" s="182"/>
      <c r="M8" s="182"/>
      <c r="N8" s="182"/>
      <c r="O8" s="182"/>
      <c r="P8" s="169"/>
      <c r="Q8" s="169"/>
    </row>
    <row r="9" spans="1:22" ht="27" customHeight="1">
      <c r="B9" s="57" t="s">
        <v>47</v>
      </c>
      <c r="C9" s="5"/>
      <c r="D9" s="765"/>
      <c r="E9" s="5"/>
      <c r="F9" s="3"/>
      <c r="G9" s="5"/>
      <c r="H9" s="3"/>
      <c r="J9" s="727"/>
      <c r="K9" s="731"/>
      <c r="L9" s="731"/>
      <c r="M9" s="725"/>
      <c r="N9" s="725"/>
      <c r="O9" s="728"/>
      <c r="P9" s="725"/>
      <c r="Q9" s="725"/>
      <c r="R9" s="725"/>
      <c r="S9" s="731"/>
      <c r="T9" s="725"/>
      <c r="U9" s="725"/>
    </row>
    <row r="10" spans="1:22" s="82" customFormat="1" ht="12.75" customHeight="1">
      <c r="A10" s="351"/>
      <c r="B10" s="4"/>
      <c r="D10" s="136" t="s">
        <v>19</v>
      </c>
      <c r="E10" s="136" t="s">
        <v>323</v>
      </c>
      <c r="F10" s="137" t="s">
        <v>322</v>
      </c>
      <c r="G10" s="136" t="s">
        <v>321</v>
      </c>
      <c r="H10" s="190"/>
      <c r="I10" s="725"/>
      <c r="J10" s="655"/>
      <c r="K10" s="655"/>
      <c r="L10" s="307"/>
      <c r="M10" s="307"/>
      <c r="N10" s="307"/>
      <c r="O10" s="655"/>
      <c r="P10" s="655"/>
      <c r="Q10" s="655"/>
      <c r="R10" s="655"/>
      <c r="S10" s="307"/>
      <c r="T10" s="307"/>
      <c r="U10" s="307"/>
      <c r="V10" s="655"/>
    </row>
    <row r="11" spans="1:22" s="82" customFormat="1" ht="12.75" customHeight="1">
      <c r="A11" s="351"/>
      <c r="B11" s="4"/>
      <c r="C11" s="4" t="s">
        <v>25</v>
      </c>
      <c r="D11" s="762">
        <f>H149</f>
        <v>0</v>
      </c>
      <c r="E11" s="762">
        <f>SUM(H55,H66,H74,H128,H136)</f>
        <v>0</v>
      </c>
      <c r="F11" s="762">
        <f>SUM(H84,H97,H105,H115)</f>
        <v>0</v>
      </c>
      <c r="G11" s="762">
        <f>SUM(H37,H45,H146)</f>
        <v>0</v>
      </c>
      <c r="H11" s="190"/>
      <c r="I11" s="725"/>
      <c r="J11" s="937"/>
      <c r="K11" s="584"/>
      <c r="L11" s="584"/>
      <c r="M11" s="584"/>
      <c r="N11" s="584"/>
      <c r="O11" s="655"/>
      <c r="P11" s="655"/>
      <c r="Q11" s="937"/>
      <c r="R11" s="610"/>
      <c r="S11" s="610"/>
      <c r="T11" s="610"/>
      <c r="U11" s="584"/>
      <c r="V11" s="655"/>
    </row>
    <row r="12" spans="1:22" s="82" customFormat="1" ht="12.75" customHeight="1">
      <c r="A12" s="351"/>
      <c r="B12" s="4"/>
      <c r="C12" s="726" t="s">
        <v>1041</v>
      </c>
      <c r="D12" s="762">
        <f>P149</f>
        <v>0</v>
      </c>
      <c r="E12" s="762">
        <f>SUM(P55,P66,P74,P128,P136)</f>
        <v>0</v>
      </c>
      <c r="F12" s="762">
        <f>SUM(P84,P97,P105,P115)</f>
        <v>0</v>
      </c>
      <c r="G12" s="762">
        <f>SUM(P37,P45,P146)</f>
        <v>0</v>
      </c>
      <c r="H12" s="190"/>
      <c r="I12" s="725"/>
      <c r="J12" s="937"/>
      <c r="K12" s="584"/>
      <c r="L12" s="584"/>
      <c r="M12" s="584"/>
      <c r="N12" s="584"/>
      <c r="O12" s="655"/>
      <c r="P12" s="655"/>
      <c r="Q12" s="937"/>
      <c r="R12" s="610"/>
      <c r="S12" s="610"/>
      <c r="T12" s="610"/>
      <c r="U12" s="584"/>
      <c r="V12" s="655"/>
    </row>
    <row r="13" spans="1:22" s="82" customFormat="1" ht="12.75" customHeight="1" thickBot="1">
      <c r="A13" s="351"/>
      <c r="B13" s="4"/>
      <c r="C13" s="10" t="s">
        <v>66</v>
      </c>
      <c r="D13" s="11">
        <f>D11-D12</f>
        <v>0</v>
      </c>
      <c r="E13" s="11">
        <f>E11-E12</f>
        <v>0</v>
      </c>
      <c r="F13" s="11">
        <f>F11-F12</f>
        <v>0</v>
      </c>
      <c r="G13" s="11">
        <f>G11-G12</f>
        <v>0</v>
      </c>
      <c r="H13" s="190"/>
      <c r="I13" s="725"/>
      <c r="J13" s="103"/>
      <c r="K13" s="46"/>
      <c r="L13" s="46"/>
      <c r="M13" s="983"/>
      <c r="N13" s="46"/>
      <c r="O13" s="655"/>
      <c r="P13" s="655"/>
      <c r="Q13" s="103"/>
      <c r="R13" s="46"/>
      <c r="S13" s="46"/>
      <c r="T13" s="983"/>
      <c r="U13" s="46"/>
      <c r="V13" s="655"/>
    </row>
    <row r="14" spans="1:22" ht="12.75" customHeight="1" thickTop="1">
      <c r="C14" s="5"/>
      <c r="D14" s="5"/>
      <c r="E14" s="5"/>
      <c r="F14" s="3"/>
      <c r="G14" s="5"/>
      <c r="H14" s="3"/>
    </row>
    <row r="15" spans="1:22">
      <c r="B15" s="82"/>
      <c r="C15" s="82"/>
      <c r="D15" s="82"/>
      <c r="E15" s="579"/>
      <c r="F15" s="82"/>
      <c r="G15" s="29"/>
      <c r="H15" s="82"/>
      <c r="J15" s="82"/>
      <c r="K15" s="82"/>
      <c r="L15" s="82"/>
      <c r="M15" s="82"/>
      <c r="N15" s="82"/>
      <c r="O15" s="82"/>
      <c r="P15" s="82"/>
    </row>
    <row r="16" spans="1:22">
      <c r="B16" s="32" t="s">
        <v>64</v>
      </c>
      <c r="C16" s="32"/>
      <c r="D16" s="32"/>
      <c r="E16" s="32"/>
      <c r="F16" s="32"/>
      <c r="G16" s="32"/>
      <c r="H16" s="32"/>
      <c r="I16" s="32"/>
      <c r="J16" s="32"/>
      <c r="K16" s="32"/>
      <c r="L16" s="32"/>
      <c r="M16" s="32"/>
      <c r="N16" s="32"/>
      <c r="O16" s="32"/>
      <c r="P16" s="32"/>
    </row>
    <row r="17" spans="1:16">
      <c r="B17" s="82"/>
      <c r="C17" s="82"/>
      <c r="D17" s="82"/>
      <c r="E17" s="29"/>
      <c r="F17" s="82"/>
      <c r="G17" s="29"/>
      <c r="H17" s="82"/>
      <c r="J17" s="82"/>
      <c r="K17" s="82"/>
      <c r="L17" s="82"/>
      <c r="M17" s="82"/>
      <c r="N17" s="82"/>
      <c r="O17" s="82"/>
      <c r="P17" s="82"/>
    </row>
    <row r="18" spans="1:16">
      <c r="B18" s="193"/>
      <c r="C18" s="193"/>
      <c r="D18" s="193"/>
      <c r="E18" s="193"/>
      <c r="F18" s="193"/>
      <c r="G18" s="193"/>
      <c r="H18" s="193"/>
      <c r="J18" s="193"/>
      <c r="K18" s="193"/>
      <c r="L18" s="193"/>
      <c r="M18" s="193"/>
      <c r="N18" s="193"/>
      <c r="O18" s="193"/>
      <c r="P18" s="193"/>
    </row>
    <row r="19" spans="1:16">
      <c r="B19" s="28"/>
      <c r="C19" s="28"/>
      <c r="D19" s="28"/>
      <c r="E19" s="31"/>
      <c r="F19" s="28"/>
      <c r="G19" s="31"/>
      <c r="H19" s="28"/>
      <c r="J19" s="82"/>
      <c r="K19" s="82"/>
      <c r="L19" s="82"/>
      <c r="M19" s="82"/>
      <c r="N19" s="82"/>
      <c r="O19" s="82"/>
      <c r="P19" s="82"/>
    </row>
    <row r="20" spans="1:16">
      <c r="A20" s="263"/>
      <c r="B20" s="33" t="s">
        <v>18</v>
      </c>
      <c r="C20" s="33"/>
      <c r="D20" s="33"/>
      <c r="E20" s="34"/>
      <c r="F20" s="33"/>
      <c r="G20" s="33"/>
      <c r="H20" s="35"/>
      <c r="I20" s="263"/>
      <c r="J20" s="36" t="s">
        <v>1031</v>
      </c>
      <c r="K20" s="36"/>
      <c r="L20" s="36"/>
      <c r="M20" s="36"/>
      <c r="N20" s="36"/>
      <c r="O20" s="36"/>
      <c r="P20" s="36"/>
    </row>
    <row r="21" spans="1:16" s="39" customFormat="1">
      <c r="A21" s="318"/>
      <c r="B21" s="17"/>
      <c r="C21" s="17"/>
      <c r="D21" s="17"/>
      <c r="E21" s="18"/>
      <c r="F21" s="17"/>
      <c r="G21" s="17"/>
      <c r="I21" s="614"/>
      <c r="J21" s="17"/>
      <c r="K21" s="17"/>
      <c r="L21" s="17"/>
      <c r="M21" s="17"/>
      <c r="N21" s="17"/>
      <c r="O21" s="17"/>
      <c r="P21" s="17"/>
    </row>
    <row r="22" spans="1:16">
      <c r="A22" s="318"/>
      <c r="B22" s="215" t="s">
        <v>183</v>
      </c>
      <c r="C22" s="216" t="s">
        <v>184</v>
      </c>
      <c r="D22" s="12"/>
      <c r="E22" s="12"/>
      <c r="F22" s="12"/>
      <c r="G22" s="12"/>
      <c r="H22" s="12"/>
      <c r="I22" s="614"/>
      <c r="J22" s="378" t="s">
        <v>183</v>
      </c>
      <c r="K22" s="379" t="s">
        <v>184</v>
      </c>
      <c r="L22" s="301"/>
      <c r="M22" s="301"/>
      <c r="N22" s="301"/>
      <c r="O22" s="301"/>
      <c r="P22" s="301"/>
    </row>
    <row r="23" spans="1:16" s="82" customFormat="1" ht="15" customHeight="1">
      <c r="A23" s="318"/>
      <c r="B23" s="102"/>
      <c r="C23" s="94"/>
      <c r="D23" s="44"/>
      <c r="E23" s="44"/>
      <c r="F23" s="44"/>
      <c r="G23" s="44"/>
      <c r="H23" s="44"/>
      <c r="I23" s="614"/>
      <c r="J23" s="240"/>
      <c r="K23" s="94"/>
      <c r="L23" s="589"/>
      <c r="M23" s="589"/>
      <c r="N23" s="589"/>
      <c r="O23" s="589"/>
      <c r="P23" s="589"/>
    </row>
    <row r="24" spans="1:16" s="82" customFormat="1" ht="15">
      <c r="A24" s="318"/>
      <c r="B24" s="215" t="s">
        <v>185</v>
      </c>
      <c r="C24" s="216" t="s">
        <v>186</v>
      </c>
      <c r="D24" s="12"/>
      <c r="E24" s="13"/>
      <c r="F24" s="14"/>
      <c r="G24" s="16"/>
      <c r="I24" s="614"/>
      <c r="J24" s="378" t="s">
        <v>185</v>
      </c>
      <c r="K24" s="379" t="s">
        <v>186</v>
      </c>
      <c r="L24" s="301"/>
      <c r="M24" s="290"/>
      <c r="N24" s="14"/>
      <c r="O24" s="584"/>
      <c r="P24" s="581"/>
    </row>
    <row r="25" spans="1:16" ht="15" customHeight="1">
      <c r="A25" s="318"/>
      <c r="B25" s="96"/>
      <c r="C25" s="39"/>
      <c r="D25" s="39"/>
      <c r="E25" s="39"/>
      <c r="F25" s="39"/>
      <c r="G25" s="39"/>
      <c r="H25" s="82"/>
      <c r="I25" s="614"/>
      <c r="J25" s="296"/>
      <c r="K25" s="586"/>
      <c r="L25" s="586"/>
      <c r="M25" s="586"/>
      <c r="N25" s="586"/>
      <c r="O25" s="586"/>
      <c r="P25" s="581"/>
    </row>
    <row r="26" spans="1:16">
      <c r="A26" s="318"/>
      <c r="B26" s="214" t="s">
        <v>187</v>
      </c>
      <c r="C26" s="376" t="s">
        <v>620</v>
      </c>
      <c r="D26" s="82"/>
      <c r="E26" s="82"/>
      <c r="F26" s="82"/>
      <c r="G26" s="82"/>
      <c r="H26" s="82"/>
      <c r="I26" s="614"/>
      <c r="J26" s="600" t="s">
        <v>187</v>
      </c>
      <c r="K26" s="606" t="s">
        <v>620</v>
      </c>
      <c r="L26" s="581"/>
      <c r="M26" s="581"/>
      <c r="N26" s="581"/>
      <c r="O26" s="581"/>
      <c r="P26" s="581"/>
    </row>
    <row r="27" spans="1:16" s="82" customFormat="1" ht="15" customHeight="1">
      <c r="A27" s="318"/>
      <c r="B27" s="96"/>
      <c r="I27" s="614"/>
      <c r="J27" s="296"/>
      <c r="K27" s="581"/>
      <c r="L27" s="581"/>
      <c r="M27" s="581"/>
      <c r="N27" s="581"/>
      <c r="O27" s="581"/>
      <c r="P27" s="581"/>
    </row>
    <row r="28" spans="1:16" s="82" customFormat="1">
      <c r="A28" s="1204" t="s">
        <v>797</v>
      </c>
      <c r="B28" s="116" t="s">
        <v>188</v>
      </c>
      <c r="C28" s="224" t="s">
        <v>449</v>
      </c>
      <c r="I28" s="1204" t="s">
        <v>797</v>
      </c>
      <c r="J28" s="223" t="s">
        <v>188</v>
      </c>
      <c r="K28" s="609" t="s">
        <v>449</v>
      </c>
      <c r="L28" s="581"/>
      <c r="M28" s="581"/>
      <c r="N28" s="581"/>
      <c r="O28" s="581"/>
      <c r="P28" s="581"/>
    </row>
    <row r="29" spans="1:16" s="210" customFormat="1" ht="13.9" customHeight="1">
      <c r="A29" s="1204"/>
      <c r="B29" s="223"/>
      <c r="C29" s="333">
        <f>'Current Assumptions'!B176</f>
        <v>0</v>
      </c>
      <c r="D29" s="412" t="s">
        <v>763</v>
      </c>
      <c r="I29" s="1204"/>
      <c r="J29" s="223"/>
      <c r="K29" s="634">
        <f>'Expected Assumptions'!E176</f>
        <v>0</v>
      </c>
      <c r="L29" s="412" t="s">
        <v>763</v>
      </c>
      <c r="M29" s="581"/>
      <c r="N29" s="581"/>
      <c r="O29" s="581"/>
      <c r="P29" s="581"/>
    </row>
    <row r="30" spans="1:16" s="238" customFormat="1">
      <c r="A30" s="350"/>
      <c r="B30" s="250"/>
      <c r="C30" s="471">
        <f>'Current Assumptions'!B177</f>
        <v>0</v>
      </c>
      <c r="D30" s="412" t="s">
        <v>430</v>
      </c>
      <c r="I30" s="677"/>
      <c r="J30" s="250"/>
      <c r="K30" s="471">
        <f>'Expected Assumptions'!E177</f>
        <v>0</v>
      </c>
      <c r="L30" s="412" t="s">
        <v>430</v>
      </c>
      <c r="M30" s="586"/>
      <c r="N30" s="586"/>
      <c r="O30" s="586"/>
      <c r="P30" s="586"/>
    </row>
    <row r="31" spans="1:16" s="82" customFormat="1">
      <c r="A31" s="351"/>
      <c r="B31" s="116"/>
      <c r="C31" s="681">
        <f>'Current Assumptions'!B178</f>
        <v>0</v>
      </c>
      <c r="D31" s="219" t="s">
        <v>450</v>
      </c>
      <c r="E31" s="39"/>
      <c r="F31" s="39"/>
      <c r="G31" s="39"/>
      <c r="I31" s="725"/>
      <c r="J31" s="223"/>
      <c r="K31" s="570">
        <f>'Expected Assumptions'!E178</f>
        <v>0</v>
      </c>
      <c r="L31" s="603" t="s">
        <v>450</v>
      </c>
      <c r="M31" s="586"/>
      <c r="N31" s="586"/>
      <c r="O31" s="586"/>
      <c r="P31" s="581"/>
    </row>
    <row r="32" spans="1:16">
      <c r="B32" s="116"/>
      <c r="C32" s="97"/>
      <c r="D32" s="12"/>
      <c r="E32" s="12"/>
      <c r="F32" s="12"/>
      <c r="G32" s="12"/>
      <c r="H32" s="12"/>
      <c r="J32" s="223"/>
      <c r="K32" s="377"/>
      <c r="L32" s="301"/>
      <c r="M32" s="301"/>
      <c r="N32" s="301"/>
      <c r="O32" s="301"/>
      <c r="P32" s="301"/>
    </row>
    <row r="33" spans="1:16" ht="12.75" customHeight="1">
      <c r="B33" s="116"/>
      <c r="C33" s="510">
        <f>Contractor_Administrative_Rate</f>
        <v>0</v>
      </c>
      <c r="D33" s="337" t="str">
        <f>Contractor_Administrative_Rate_N</f>
        <v>Contractor Administrative Rate ($ / hour)</v>
      </c>
      <c r="E33" s="66"/>
      <c r="F33" s="56"/>
      <c r="G33" s="477">
        <f>C33*C29*C31</f>
        <v>0</v>
      </c>
      <c r="H33" s="119"/>
      <c r="J33" s="223"/>
      <c r="K33" s="510">
        <f>'Expected Assumptions'!E60</f>
        <v>0</v>
      </c>
      <c r="L33" s="337" t="str">
        <f>Contractor_Administrative_Rate_N</f>
        <v>Contractor Administrative Rate ($ / hour)</v>
      </c>
      <c r="M33" s="307"/>
      <c r="N33" s="590"/>
      <c r="O33" s="636">
        <f>K33*K29*K31</f>
        <v>0</v>
      </c>
      <c r="P33" s="610"/>
    </row>
    <row r="34" spans="1:16">
      <c r="B34" s="116"/>
      <c r="C34" s="80"/>
      <c r="D34" s="80"/>
      <c r="E34" s="39"/>
      <c r="F34" s="39"/>
      <c r="G34" s="41"/>
      <c r="H34" s="476"/>
      <c r="J34" s="223"/>
      <c r="K34" s="603"/>
      <c r="L34" s="603"/>
      <c r="M34" s="586"/>
      <c r="N34" s="586"/>
      <c r="O34" s="41"/>
      <c r="P34" s="476"/>
    </row>
    <row r="35" spans="1:16">
      <c r="B35" s="116"/>
      <c r="C35" s="80"/>
      <c r="D35" s="301" t="s">
        <v>93</v>
      </c>
      <c r="E35" s="39"/>
      <c r="F35" s="39"/>
      <c r="G35" s="495">
        <f>C33*C30</f>
        <v>0</v>
      </c>
      <c r="H35" s="476"/>
      <c r="J35" s="223"/>
      <c r="K35" s="603"/>
      <c r="L35" s="301" t="s">
        <v>93</v>
      </c>
      <c r="M35" s="586"/>
      <c r="N35" s="586"/>
      <c r="O35" s="495">
        <f>K33*K30</f>
        <v>0</v>
      </c>
      <c r="P35" s="476"/>
    </row>
    <row r="36" spans="1:16" ht="15" customHeight="1">
      <c r="B36" s="116"/>
      <c r="C36" s="80"/>
      <c r="D36" s="80"/>
      <c r="E36" s="39"/>
      <c r="F36" s="39"/>
      <c r="G36" s="41"/>
      <c r="H36" s="476"/>
      <c r="J36" s="223"/>
      <c r="K36" s="603"/>
      <c r="L36" s="603"/>
      <c r="M36" s="586"/>
      <c r="N36" s="586"/>
      <c r="O36" s="41"/>
      <c r="P36" s="476"/>
    </row>
    <row r="37" spans="1:16" ht="13.5" thickBot="1">
      <c r="B37" s="116"/>
      <c r="C37" s="39"/>
      <c r="D37" s="44" t="s">
        <v>20</v>
      </c>
      <c r="E37" s="45"/>
      <c r="F37" s="44"/>
      <c r="G37" s="542"/>
      <c r="H37" s="474">
        <f>SUM(G33:G35)</f>
        <v>0</v>
      </c>
      <c r="J37" s="223"/>
      <c r="K37" s="586"/>
      <c r="L37" s="589" t="s">
        <v>20</v>
      </c>
      <c r="M37" s="293"/>
      <c r="N37" s="589"/>
      <c r="O37" s="542"/>
      <c r="P37" s="474">
        <f>SUM(O33:O35)</f>
        <v>0</v>
      </c>
    </row>
    <row r="38" spans="1:16" ht="15" customHeight="1">
      <c r="B38" s="116"/>
      <c r="C38" s="117"/>
      <c r="D38" s="82"/>
      <c r="E38" s="82"/>
      <c r="F38" s="82"/>
      <c r="G38" s="476"/>
      <c r="H38" s="476"/>
      <c r="J38" s="223"/>
      <c r="K38" s="609"/>
      <c r="L38" s="581"/>
      <c r="M38" s="581"/>
      <c r="N38" s="581"/>
      <c r="O38" s="476"/>
      <c r="P38" s="476"/>
    </row>
    <row r="39" spans="1:16">
      <c r="A39" s="1204" t="s">
        <v>797</v>
      </c>
      <c r="B39" s="70" t="s">
        <v>189</v>
      </c>
      <c r="C39" s="372" t="s">
        <v>642</v>
      </c>
      <c r="D39" s="82"/>
      <c r="E39" s="82"/>
      <c r="F39" s="82"/>
      <c r="G39" s="476"/>
      <c r="H39" s="476"/>
      <c r="I39" s="1204" t="s">
        <v>797</v>
      </c>
      <c r="J39" s="592" t="s">
        <v>189</v>
      </c>
      <c r="K39" s="589" t="s">
        <v>642</v>
      </c>
      <c r="L39" s="581"/>
      <c r="M39" s="581"/>
      <c r="N39" s="581"/>
      <c r="O39" s="476"/>
      <c r="P39" s="476"/>
    </row>
    <row r="40" spans="1:16" s="210" customFormat="1" ht="13.9" customHeight="1">
      <c r="A40" s="1204"/>
      <c r="B40" s="223"/>
      <c r="C40" s="333">
        <f>'Current Assumptions'!B176</f>
        <v>0</v>
      </c>
      <c r="D40" s="411" t="s">
        <v>763</v>
      </c>
      <c r="G40" s="476"/>
      <c r="H40" s="476"/>
      <c r="I40" s="1204"/>
      <c r="J40" s="223"/>
      <c r="K40" s="634">
        <f>'Expected Assumptions'!E176</f>
        <v>0</v>
      </c>
      <c r="L40" s="603" t="s">
        <v>763</v>
      </c>
      <c r="M40" s="581"/>
      <c r="N40" s="581"/>
      <c r="O40" s="476"/>
      <c r="P40" s="476"/>
    </row>
    <row r="41" spans="1:16">
      <c r="B41" s="96"/>
      <c r="C41" s="621">
        <f>Avg._Time_to_Log_Transmittals</f>
        <v>0</v>
      </c>
      <c r="D41" s="412" t="str">
        <f>Avg._Time_to_Log_Transmittals_N</f>
        <v>Time to Log (hours / transmittal)</v>
      </c>
      <c r="E41" s="82"/>
      <c r="F41" s="82"/>
      <c r="G41" s="476"/>
      <c r="H41" s="476"/>
      <c r="J41" s="296"/>
      <c r="K41" s="621">
        <f>'Expected Assumptions'!E13</f>
        <v>0</v>
      </c>
      <c r="L41" s="412" t="str">
        <f>Avg._Time_to_Log_Transmittals_N</f>
        <v>Time to Log (hours / transmittal)</v>
      </c>
      <c r="M41" s="581"/>
      <c r="N41" s="581"/>
      <c r="O41" s="476"/>
      <c r="P41" s="476"/>
    </row>
    <row r="42" spans="1:16">
      <c r="B42" s="96"/>
      <c r="C42" s="97"/>
      <c r="D42" s="12"/>
      <c r="E42" s="12"/>
      <c r="F42" s="12"/>
      <c r="G42" s="119"/>
      <c r="H42" s="476"/>
      <c r="J42" s="296"/>
      <c r="K42" s="377"/>
      <c r="L42" s="301"/>
      <c r="M42" s="301"/>
      <c r="N42" s="301"/>
      <c r="O42" s="610"/>
      <c r="P42" s="476"/>
    </row>
    <row r="43" spans="1:16" s="82" customFormat="1" ht="15">
      <c r="A43" s="351"/>
      <c r="B43" s="96"/>
      <c r="C43" s="510">
        <f>Contractor_Administrative_Rate</f>
        <v>0</v>
      </c>
      <c r="D43" s="337" t="str">
        <f>Contractor_Administrative_Rate_N</f>
        <v>Contractor Administrative Rate ($ / hour)</v>
      </c>
      <c r="E43" s="66"/>
      <c r="F43" s="56"/>
      <c r="G43" s="495">
        <f>C43*C40*C41</f>
        <v>0</v>
      </c>
      <c r="H43" s="476"/>
      <c r="I43" s="725"/>
      <c r="J43" s="296"/>
      <c r="K43" s="667">
        <f>'Expected Assumptions'!E60</f>
        <v>0</v>
      </c>
      <c r="L43" s="337" t="str">
        <f>Contractor_Administrative_Rate_N</f>
        <v>Contractor Administrative Rate ($ / hour)</v>
      </c>
      <c r="M43" s="307"/>
      <c r="N43" s="590"/>
      <c r="O43" s="495">
        <f>K43*K40*K41</f>
        <v>0</v>
      </c>
      <c r="P43" s="476"/>
    </row>
    <row r="44" spans="1:16" s="82" customFormat="1">
      <c r="A44" s="351"/>
      <c r="B44" s="96"/>
      <c r="G44" s="476"/>
      <c r="H44" s="476"/>
      <c r="I44" s="725"/>
      <c r="J44" s="296"/>
      <c r="K44" s="581"/>
      <c r="L44" s="581"/>
      <c r="M44" s="581"/>
      <c r="N44" s="581"/>
      <c r="O44" s="476"/>
      <c r="P44" s="476"/>
    </row>
    <row r="45" spans="1:16" s="82" customFormat="1" ht="13.5" customHeight="1" thickBot="1">
      <c r="A45" s="351"/>
      <c r="B45" s="96"/>
      <c r="D45" s="44" t="s">
        <v>20</v>
      </c>
      <c r="E45" s="45"/>
      <c r="F45" s="44"/>
      <c r="G45" s="542"/>
      <c r="H45" s="474">
        <f>SUM(G43)</f>
        <v>0</v>
      </c>
      <c r="I45" s="725"/>
      <c r="J45" s="296"/>
      <c r="K45" s="581"/>
      <c r="L45" s="589" t="s">
        <v>20</v>
      </c>
      <c r="M45" s="293"/>
      <c r="N45" s="589"/>
      <c r="O45" s="542"/>
      <c r="P45" s="474">
        <f>SUM(O43)</f>
        <v>0</v>
      </c>
    </row>
    <row r="46" spans="1:16" s="82" customFormat="1" ht="15" customHeight="1">
      <c r="A46" s="351"/>
      <c r="B46" s="96"/>
      <c r="G46" s="476"/>
      <c r="H46" s="476"/>
      <c r="I46" s="725"/>
      <c r="J46" s="296"/>
      <c r="K46" s="581"/>
      <c r="L46" s="581"/>
      <c r="M46" s="581"/>
      <c r="N46" s="581"/>
      <c r="O46" s="476"/>
      <c r="P46" s="476"/>
    </row>
    <row r="47" spans="1:16" s="82" customFormat="1">
      <c r="A47" s="351"/>
      <c r="B47" s="77" t="s">
        <v>190</v>
      </c>
      <c r="C47" s="93" t="s">
        <v>191</v>
      </c>
      <c r="G47" s="476"/>
      <c r="H47" s="476"/>
      <c r="I47" s="725"/>
      <c r="J47" s="600" t="s">
        <v>190</v>
      </c>
      <c r="K47" s="606" t="s">
        <v>191</v>
      </c>
      <c r="L47" s="581"/>
      <c r="M47" s="581"/>
      <c r="N47" s="581"/>
      <c r="O47" s="476"/>
      <c r="P47" s="476"/>
    </row>
    <row r="48" spans="1:16" s="82" customFormat="1">
      <c r="A48" s="351"/>
      <c r="B48" s="96"/>
      <c r="G48" s="476"/>
      <c r="H48" s="476"/>
      <c r="I48" s="725"/>
      <c r="J48" s="296"/>
      <c r="K48" s="581"/>
      <c r="L48" s="581"/>
      <c r="M48" s="581"/>
      <c r="N48" s="581"/>
      <c r="O48" s="476"/>
      <c r="P48" s="476"/>
    </row>
    <row r="49" spans="1:16" s="82" customFormat="1">
      <c r="A49" s="1204" t="s">
        <v>797</v>
      </c>
      <c r="B49" s="70" t="s">
        <v>192</v>
      </c>
      <c r="C49" s="372" t="s">
        <v>643</v>
      </c>
      <c r="G49" s="476"/>
      <c r="H49" s="476"/>
      <c r="I49" s="1204" t="s">
        <v>797</v>
      </c>
      <c r="J49" s="592" t="s">
        <v>192</v>
      </c>
      <c r="K49" s="589" t="s">
        <v>643</v>
      </c>
      <c r="L49" s="581"/>
      <c r="M49" s="581"/>
      <c r="N49" s="581"/>
      <c r="O49" s="476"/>
      <c r="P49" s="476"/>
    </row>
    <row r="50" spans="1:16" s="210" customFormat="1" ht="13.9" customHeight="1">
      <c r="A50" s="1204"/>
      <c r="B50" s="223"/>
      <c r="C50" s="333">
        <f>'Current Assumptions'!B176</f>
        <v>0</v>
      </c>
      <c r="D50" s="411" t="s">
        <v>763</v>
      </c>
      <c r="G50" s="476"/>
      <c r="H50" s="476"/>
      <c r="I50" s="1204"/>
      <c r="J50" s="223"/>
      <c r="K50" s="634">
        <f>'Expected Assumptions'!E176</f>
        <v>0</v>
      </c>
      <c r="L50" s="603" t="s">
        <v>763</v>
      </c>
      <c r="M50" s="581"/>
      <c r="N50" s="581"/>
      <c r="O50" s="476"/>
      <c r="P50" s="476"/>
    </row>
    <row r="51" spans="1:16" s="210" customFormat="1">
      <c r="A51" s="351"/>
      <c r="B51" s="96"/>
      <c r="C51" s="621">
        <f>Avg._Time_to_Log_Transmittals</f>
        <v>0</v>
      </c>
      <c r="D51" s="412" t="str">
        <f>Avg._Time_to_Log_Transmittals_N</f>
        <v>Time to Log (hours / transmittal)</v>
      </c>
      <c r="G51" s="476"/>
      <c r="H51" s="476"/>
      <c r="I51" s="725"/>
      <c r="J51" s="296"/>
      <c r="K51" s="621">
        <f>'Expected Assumptions'!E13</f>
        <v>0</v>
      </c>
      <c r="L51" s="412" t="str">
        <f>Avg._Time_to_Log_Transmittals_N</f>
        <v>Time to Log (hours / transmittal)</v>
      </c>
      <c r="M51" s="581"/>
      <c r="N51" s="581"/>
      <c r="O51" s="476"/>
      <c r="P51" s="476"/>
    </row>
    <row r="52" spans="1:16">
      <c r="B52" s="96"/>
      <c r="C52" s="82"/>
      <c r="D52" s="82"/>
      <c r="E52" s="82"/>
      <c r="F52" s="82"/>
      <c r="G52" s="476"/>
      <c r="H52" s="476"/>
      <c r="J52" s="296"/>
      <c r="K52" s="581"/>
      <c r="L52" s="581"/>
      <c r="M52" s="581"/>
      <c r="N52" s="581"/>
      <c r="O52" s="476"/>
      <c r="P52" s="476"/>
    </row>
    <row r="53" spans="1:16">
      <c r="B53" s="96"/>
      <c r="C53" s="513">
        <f>Owners_Rep._Administrative_Rate</f>
        <v>0</v>
      </c>
      <c r="D53" s="410" t="str">
        <f>Owners_Rep._Administrative_Rate_N</f>
        <v>Owners Rep. Administrative Rate ($ / hour)</v>
      </c>
      <c r="E53" s="82"/>
      <c r="F53" s="82"/>
      <c r="G53" s="495">
        <f>C53*C50*C51</f>
        <v>0</v>
      </c>
      <c r="H53" s="476"/>
      <c r="J53" s="296"/>
      <c r="K53" s="513">
        <f>'Expected Assumptions'!E51</f>
        <v>0</v>
      </c>
      <c r="L53" s="596" t="str">
        <f>Owners_Rep._Administrative_Rate_N</f>
        <v>Owners Rep. Administrative Rate ($ / hour)</v>
      </c>
      <c r="M53" s="581"/>
      <c r="N53" s="581"/>
      <c r="O53" s="495">
        <f>K53*K50*K51</f>
        <v>0</v>
      </c>
      <c r="P53" s="476"/>
    </row>
    <row r="54" spans="1:16" ht="15" customHeight="1">
      <c r="B54" s="96"/>
      <c r="C54" s="82"/>
      <c r="D54" s="82"/>
      <c r="E54" s="82"/>
      <c r="F54" s="82"/>
      <c r="G54" s="476"/>
      <c r="H54" s="476"/>
      <c r="J54" s="296"/>
      <c r="K54" s="581"/>
      <c r="L54" s="581"/>
      <c r="M54" s="581"/>
      <c r="N54" s="581"/>
      <c r="O54" s="476"/>
      <c r="P54" s="476"/>
    </row>
    <row r="55" spans="1:16" ht="13.5" thickBot="1">
      <c r="B55" s="96"/>
      <c r="C55" s="82"/>
      <c r="D55" s="44" t="s">
        <v>20</v>
      </c>
      <c r="E55" s="82"/>
      <c r="F55" s="82"/>
      <c r="G55" s="476"/>
      <c r="H55" s="474">
        <f>SUM(G53)</f>
        <v>0</v>
      </c>
      <c r="J55" s="296"/>
      <c r="K55" s="581"/>
      <c r="L55" s="589" t="s">
        <v>20</v>
      </c>
      <c r="M55" s="581"/>
      <c r="N55" s="581"/>
      <c r="O55" s="476"/>
      <c r="P55" s="474">
        <f>SUM(O53)</f>
        <v>0</v>
      </c>
    </row>
    <row r="56" spans="1:16" ht="15" customHeight="1">
      <c r="B56" s="96"/>
      <c r="C56" s="82"/>
      <c r="D56" s="82"/>
      <c r="E56" s="82"/>
      <c r="F56" s="82"/>
      <c r="G56" s="476"/>
      <c r="H56" s="476"/>
      <c r="J56" s="296"/>
      <c r="K56" s="581"/>
      <c r="L56" s="581"/>
      <c r="M56" s="581"/>
      <c r="N56" s="581"/>
      <c r="O56" s="476"/>
      <c r="P56" s="476"/>
    </row>
    <row r="57" spans="1:16">
      <c r="A57" s="1204" t="s">
        <v>797</v>
      </c>
      <c r="B57" s="223" t="s">
        <v>936</v>
      </c>
      <c r="C57" s="117" t="s">
        <v>193</v>
      </c>
      <c r="D57" s="82"/>
      <c r="E57" s="82"/>
      <c r="F57" s="82"/>
      <c r="G57" s="476"/>
      <c r="H57" s="476"/>
      <c r="I57" s="1204" t="s">
        <v>797</v>
      </c>
      <c r="J57" s="223" t="s">
        <v>936</v>
      </c>
      <c r="K57" s="613" t="s">
        <v>193</v>
      </c>
      <c r="L57" s="1039"/>
      <c r="M57" s="1039"/>
      <c r="N57" s="1039"/>
      <c r="O57" s="41"/>
      <c r="P57" s="41"/>
    </row>
    <row r="58" spans="1:16" s="210" customFormat="1" ht="13.9" customHeight="1">
      <c r="A58" s="1204"/>
      <c r="B58" s="223"/>
      <c r="C58" s="333">
        <f>'Current Assumptions'!B176</f>
        <v>0</v>
      </c>
      <c r="D58" s="411" t="s">
        <v>763</v>
      </c>
      <c r="G58" s="476"/>
      <c r="H58" s="476"/>
      <c r="I58" s="1204"/>
      <c r="J58" s="223"/>
      <c r="K58" s="634">
        <f>'Expected Assumptions'!E176</f>
        <v>0</v>
      </c>
      <c r="L58" s="603" t="s">
        <v>763</v>
      </c>
      <c r="M58" s="581"/>
      <c r="N58" s="581"/>
      <c r="O58" s="476"/>
      <c r="P58" s="476"/>
    </row>
    <row r="59" spans="1:16" s="238" customFormat="1">
      <c r="A59" s="350"/>
      <c r="B59" s="250"/>
      <c r="C59" s="471">
        <f>'Current Assumptions'!B177</f>
        <v>0</v>
      </c>
      <c r="D59" s="412" t="s">
        <v>430</v>
      </c>
      <c r="G59" s="41"/>
      <c r="H59" s="41"/>
      <c r="I59" s="677"/>
      <c r="J59" s="250"/>
      <c r="K59" s="471">
        <f>'Expected Assumptions'!E177</f>
        <v>0</v>
      </c>
      <c r="L59" s="412" t="s">
        <v>430</v>
      </c>
      <c r="M59" s="586"/>
      <c r="N59" s="586"/>
      <c r="O59" s="41"/>
      <c r="P59" s="41"/>
    </row>
    <row r="60" spans="1:16" s="210" customFormat="1">
      <c r="A60" s="351"/>
      <c r="B60" s="223"/>
      <c r="C60" s="580">
        <f>'Current Assumptions'!B179</f>
        <v>0</v>
      </c>
      <c r="D60" s="219" t="s">
        <v>450</v>
      </c>
      <c r="E60" s="238"/>
      <c r="F60" s="238"/>
      <c r="G60" s="41"/>
      <c r="H60" s="476"/>
      <c r="I60" s="725"/>
      <c r="J60" s="223"/>
      <c r="K60" s="580">
        <f>'Expected Assumptions'!E179</f>
        <v>0</v>
      </c>
      <c r="L60" s="603" t="s">
        <v>450</v>
      </c>
      <c r="M60" s="586"/>
      <c r="N60" s="586"/>
      <c r="O60" s="41"/>
      <c r="P60" s="476"/>
    </row>
    <row r="61" spans="1:16" s="82" customFormat="1">
      <c r="A61" s="351"/>
      <c r="B61" s="116"/>
      <c r="C61" s="84"/>
      <c r="G61" s="476"/>
      <c r="H61" s="476"/>
      <c r="I61" s="725"/>
      <c r="J61" s="223"/>
      <c r="K61" s="605"/>
      <c r="L61" s="581"/>
      <c r="M61" s="581"/>
      <c r="N61" s="581"/>
      <c r="O61" s="476"/>
      <c r="P61" s="476"/>
    </row>
    <row r="62" spans="1:16" s="210" customFormat="1">
      <c r="A62" s="351"/>
      <c r="B62" s="96"/>
      <c r="C62" s="513">
        <f>Owners_Rep._Administrative_Rate</f>
        <v>0</v>
      </c>
      <c r="D62" s="410" t="str">
        <f>Owners_Rep._Administrative_Rate_N</f>
        <v>Owners Rep. Administrative Rate ($ / hour)</v>
      </c>
      <c r="G62" s="477">
        <f>C62*C58*C60</f>
        <v>0</v>
      </c>
      <c r="H62" s="476"/>
      <c r="I62" s="725"/>
      <c r="J62" s="296"/>
      <c r="K62" s="513">
        <f>'Expected Assumptions'!E51</f>
        <v>0</v>
      </c>
      <c r="L62" s="596" t="str">
        <f>Owners_Rep._Administrative_Rate_N</f>
        <v>Owners Rep. Administrative Rate ($ / hour)</v>
      </c>
      <c r="M62" s="581"/>
      <c r="N62" s="581"/>
      <c r="O62" s="636">
        <f>K62*K58*K60</f>
        <v>0</v>
      </c>
      <c r="P62" s="476"/>
    </row>
    <row r="63" spans="1:16" s="82" customFormat="1">
      <c r="A63" s="351"/>
      <c r="B63" s="116"/>
      <c r="G63" s="476"/>
      <c r="H63" s="476"/>
      <c r="I63" s="725"/>
      <c r="J63" s="223"/>
      <c r="K63" s="581"/>
      <c r="L63" s="581"/>
      <c r="M63" s="581"/>
      <c r="N63" s="581"/>
      <c r="O63" s="476"/>
      <c r="P63" s="476"/>
    </row>
    <row r="64" spans="1:16" s="82" customFormat="1">
      <c r="A64" s="351"/>
      <c r="B64" s="116"/>
      <c r="D64" s="301" t="s">
        <v>93</v>
      </c>
      <c r="E64" s="39"/>
      <c r="F64" s="39"/>
      <c r="G64" s="495">
        <f>C58*C59</f>
        <v>0</v>
      </c>
      <c r="H64" s="476"/>
      <c r="I64" s="725"/>
      <c r="J64" s="223"/>
      <c r="K64" s="581"/>
      <c r="L64" s="301" t="s">
        <v>93</v>
      </c>
      <c r="M64" s="586"/>
      <c r="N64" s="586"/>
      <c r="O64" s="495">
        <f>K58*K59</f>
        <v>0</v>
      </c>
      <c r="P64" s="476"/>
    </row>
    <row r="65" spans="1:16" ht="15" customHeight="1">
      <c r="B65" s="116"/>
      <c r="C65" s="82"/>
      <c r="D65" s="82"/>
      <c r="E65" s="82"/>
      <c r="F65" s="82"/>
      <c r="G65" s="476"/>
      <c r="H65" s="476"/>
      <c r="J65" s="223"/>
      <c r="K65" s="581"/>
      <c r="L65" s="581"/>
      <c r="M65" s="581"/>
      <c r="N65" s="581"/>
      <c r="O65" s="476"/>
      <c r="P65" s="476"/>
    </row>
    <row r="66" spans="1:16" ht="13.5" thickBot="1">
      <c r="B66" s="116"/>
      <c r="C66" s="84"/>
      <c r="D66" s="44" t="s">
        <v>20</v>
      </c>
      <c r="E66" s="82"/>
      <c r="F66" s="82"/>
      <c r="G66" s="476"/>
      <c r="H66" s="474">
        <f>SUM(G62,G64)</f>
        <v>0</v>
      </c>
      <c r="J66" s="223"/>
      <c r="K66" s="605"/>
      <c r="L66" s="589" t="s">
        <v>20</v>
      </c>
      <c r="M66" s="581"/>
      <c r="N66" s="581"/>
      <c r="O66" s="476"/>
      <c r="P66" s="474">
        <f>SUM(O62,O64)</f>
        <v>0</v>
      </c>
    </row>
    <row r="67" spans="1:16" ht="15" customHeight="1">
      <c r="B67" s="116"/>
      <c r="C67" s="117"/>
      <c r="D67" s="82"/>
      <c r="E67" s="82"/>
      <c r="F67" s="82"/>
      <c r="G67" s="476"/>
      <c r="H67" s="476"/>
      <c r="J67" s="223"/>
      <c r="K67" s="609"/>
      <c r="L67" s="581"/>
      <c r="M67" s="581"/>
      <c r="N67" s="581"/>
      <c r="O67" s="476"/>
      <c r="P67" s="476"/>
    </row>
    <row r="68" spans="1:16" s="82" customFormat="1">
      <c r="A68" s="1204" t="s">
        <v>797</v>
      </c>
      <c r="B68" s="374" t="s">
        <v>194</v>
      </c>
      <c r="C68" s="372" t="s">
        <v>642</v>
      </c>
      <c r="G68" s="476"/>
      <c r="H68" s="476"/>
      <c r="I68" s="1204" t="s">
        <v>797</v>
      </c>
      <c r="J68" s="592" t="s">
        <v>194</v>
      </c>
      <c r="K68" s="589" t="s">
        <v>642</v>
      </c>
      <c r="L68" s="581"/>
      <c r="M68" s="581"/>
      <c r="N68" s="581"/>
      <c r="O68" s="476"/>
      <c r="P68" s="476"/>
    </row>
    <row r="69" spans="1:16" s="210" customFormat="1" ht="13.9" customHeight="1">
      <c r="A69" s="1204"/>
      <c r="B69" s="223"/>
      <c r="C69" s="333">
        <f>'Current Assumptions'!B176</f>
        <v>0</v>
      </c>
      <c r="D69" s="411" t="s">
        <v>763</v>
      </c>
      <c r="G69" s="476"/>
      <c r="H69" s="476"/>
      <c r="I69" s="1204"/>
      <c r="J69" s="223"/>
      <c r="K69" s="634">
        <f>'Expected Assumptions'!E176</f>
        <v>0</v>
      </c>
      <c r="L69" s="603" t="s">
        <v>763</v>
      </c>
      <c r="M69" s="581"/>
      <c r="N69" s="581"/>
      <c r="O69" s="476"/>
      <c r="P69" s="476"/>
    </row>
    <row r="70" spans="1:16" s="210" customFormat="1">
      <c r="A70" s="351"/>
      <c r="B70" s="96"/>
      <c r="C70" s="260">
        <f>Avg._Time_to_Log_Transmittals</f>
        <v>0</v>
      </c>
      <c r="D70" s="412" t="str">
        <f>Avg._Time_to_Log_Transmittals_N</f>
        <v>Time to Log (hours / transmittal)</v>
      </c>
      <c r="G70" s="476"/>
      <c r="H70" s="476"/>
      <c r="I70" s="725"/>
      <c r="J70" s="296"/>
      <c r="K70" s="621">
        <f>'Expected Assumptions'!E13</f>
        <v>0</v>
      </c>
      <c r="L70" s="412" t="str">
        <f>Avg._Time_to_Log_Transmittals_N</f>
        <v>Time to Log (hours / transmittal)</v>
      </c>
      <c r="M70" s="581"/>
      <c r="N70" s="581"/>
      <c r="O70" s="476"/>
      <c r="P70" s="476"/>
    </row>
    <row r="71" spans="1:16">
      <c r="B71" s="96"/>
      <c r="C71" s="82"/>
      <c r="D71" s="82"/>
      <c r="E71" s="82"/>
      <c r="F71" s="82"/>
      <c r="G71" s="476"/>
      <c r="H71" s="476"/>
      <c r="J71" s="296"/>
      <c r="K71" s="581"/>
      <c r="L71" s="581"/>
      <c r="M71" s="581"/>
      <c r="N71" s="581"/>
      <c r="O71" s="476"/>
      <c r="P71" s="476"/>
    </row>
    <row r="72" spans="1:16" s="210" customFormat="1">
      <c r="A72" s="351"/>
      <c r="B72" s="96"/>
      <c r="C72" s="513">
        <f>Owners_Rep._Administrative_Rate</f>
        <v>0</v>
      </c>
      <c r="D72" s="410" t="str">
        <f>Owners_Rep._Administrative_Rate_N</f>
        <v>Owners Rep. Administrative Rate ($ / hour)</v>
      </c>
      <c r="G72" s="477">
        <f>C72*C69*C70</f>
        <v>0</v>
      </c>
      <c r="H72" s="476"/>
      <c r="I72" s="725"/>
      <c r="J72" s="296"/>
      <c r="K72" s="513">
        <f>'Expected Assumptions'!E51</f>
        <v>0</v>
      </c>
      <c r="L72" s="596" t="str">
        <f>Owners_Rep._Administrative_Rate_N</f>
        <v>Owners Rep. Administrative Rate ($ / hour)</v>
      </c>
      <c r="M72" s="581"/>
      <c r="N72" s="581"/>
      <c r="O72" s="636">
        <f>K72*K69*K70</f>
        <v>0</v>
      </c>
      <c r="P72" s="476"/>
    </row>
    <row r="73" spans="1:16" ht="15" customHeight="1">
      <c r="B73" s="96"/>
      <c r="C73" s="82"/>
      <c r="D73" s="82"/>
      <c r="E73" s="82"/>
      <c r="F73" s="82"/>
      <c r="G73" s="476"/>
      <c r="H73" s="476"/>
      <c r="J73" s="296"/>
      <c r="K73" s="581"/>
      <c r="L73" s="581"/>
      <c r="M73" s="581"/>
      <c r="N73" s="581"/>
      <c r="O73" s="476"/>
      <c r="P73" s="476"/>
    </row>
    <row r="74" spans="1:16" ht="13.5" thickBot="1">
      <c r="B74" s="96"/>
      <c r="C74" s="82"/>
      <c r="D74" s="44" t="s">
        <v>20</v>
      </c>
      <c r="E74" s="82"/>
      <c r="F74" s="82"/>
      <c r="G74" s="476"/>
      <c r="H74" s="474">
        <f>SUM(G72)</f>
        <v>0</v>
      </c>
      <c r="J74" s="296"/>
      <c r="K74" s="581"/>
      <c r="L74" s="589" t="s">
        <v>20</v>
      </c>
      <c r="M74" s="581"/>
      <c r="N74" s="581"/>
      <c r="O74" s="476"/>
      <c r="P74" s="474">
        <f>SUM(O72)</f>
        <v>0</v>
      </c>
    </row>
    <row r="75" spans="1:16" ht="15" customHeight="1">
      <c r="B75" s="96"/>
      <c r="C75" s="82"/>
      <c r="D75" s="82"/>
      <c r="E75" s="82"/>
      <c r="F75" s="82"/>
      <c r="G75" s="476"/>
      <c r="H75" s="476"/>
      <c r="J75" s="296"/>
      <c r="K75" s="581"/>
      <c r="L75" s="581"/>
      <c r="M75" s="581"/>
      <c r="N75" s="581"/>
      <c r="O75" s="476"/>
      <c r="P75" s="476"/>
    </row>
    <row r="76" spans="1:16">
      <c r="B76" s="375" t="s">
        <v>196</v>
      </c>
      <c r="C76" s="93" t="s">
        <v>195</v>
      </c>
      <c r="D76" s="82"/>
      <c r="E76" s="82"/>
      <c r="F76" s="82"/>
      <c r="G76" s="476"/>
      <c r="H76" s="476"/>
      <c r="J76" s="600" t="s">
        <v>196</v>
      </c>
      <c r="K76" s="606" t="s">
        <v>195</v>
      </c>
      <c r="L76" s="581"/>
      <c r="M76" s="581"/>
      <c r="N76" s="581"/>
      <c r="O76" s="476"/>
      <c r="P76" s="476"/>
    </row>
    <row r="77" spans="1:16">
      <c r="B77" s="96"/>
      <c r="C77" s="82"/>
      <c r="D77" s="82"/>
      <c r="E77" s="82"/>
      <c r="F77" s="82"/>
      <c r="G77" s="476"/>
      <c r="H77" s="476"/>
      <c r="J77" s="296"/>
      <c r="K77" s="581"/>
      <c r="L77" s="581"/>
      <c r="M77" s="581"/>
      <c r="N77" s="581"/>
      <c r="O77" s="476"/>
      <c r="P77" s="476"/>
    </row>
    <row r="78" spans="1:16">
      <c r="A78" s="1204" t="s">
        <v>797</v>
      </c>
      <c r="B78" s="374" t="s">
        <v>197</v>
      </c>
      <c r="C78" s="372" t="s">
        <v>643</v>
      </c>
      <c r="D78" s="82"/>
      <c r="E78" s="82"/>
      <c r="F78" s="82"/>
      <c r="G78" s="476"/>
      <c r="H78" s="476"/>
      <c r="I78" s="1204" t="s">
        <v>797</v>
      </c>
      <c r="J78" s="592" t="s">
        <v>197</v>
      </c>
      <c r="K78" s="589" t="s">
        <v>643</v>
      </c>
      <c r="L78" s="581"/>
      <c r="M78" s="581"/>
      <c r="N78" s="581"/>
      <c r="O78" s="476"/>
      <c r="P78" s="476"/>
    </row>
    <row r="79" spans="1:16" s="210" customFormat="1" ht="13.9" customHeight="1">
      <c r="A79" s="1204"/>
      <c r="B79" s="223"/>
      <c r="C79" s="333">
        <f>'Current Assumptions'!B176</f>
        <v>0</v>
      </c>
      <c r="D79" s="411" t="s">
        <v>763</v>
      </c>
      <c r="G79" s="476"/>
      <c r="H79" s="476"/>
      <c r="I79" s="1204"/>
      <c r="J79" s="223"/>
      <c r="K79" s="634">
        <f>'Expected Assumptions'!E176</f>
        <v>0</v>
      </c>
      <c r="L79" s="603" t="s">
        <v>763</v>
      </c>
      <c r="M79" s="581"/>
      <c r="N79" s="581"/>
      <c r="O79" s="476"/>
      <c r="P79" s="476"/>
    </row>
    <row r="80" spans="1:16" s="210" customFormat="1">
      <c r="A80" s="351"/>
      <c r="B80" s="96"/>
      <c r="C80" s="260">
        <f>Avg._Time_to_Log_Transmittals</f>
        <v>0</v>
      </c>
      <c r="D80" s="412" t="str">
        <f>Avg._Time_to_Log_Transmittals_N</f>
        <v>Time to Log (hours / transmittal)</v>
      </c>
      <c r="G80" s="476"/>
      <c r="H80" s="476"/>
      <c r="I80" s="725"/>
      <c r="J80" s="296"/>
      <c r="K80" s="621">
        <f>'Expected Assumptions'!E13</f>
        <v>0</v>
      </c>
      <c r="L80" s="412" t="str">
        <f>Avg._Time_to_Log_Transmittals_N</f>
        <v>Time to Log (hours / transmittal)</v>
      </c>
      <c r="M80" s="581"/>
      <c r="N80" s="581"/>
      <c r="O80" s="476"/>
      <c r="P80" s="476"/>
    </row>
    <row r="81" spans="1:16">
      <c r="B81" s="96"/>
      <c r="C81" s="80"/>
      <c r="D81" s="80"/>
      <c r="E81" s="82"/>
      <c r="F81" s="82"/>
      <c r="G81" s="476"/>
      <c r="H81" s="476"/>
      <c r="J81" s="296"/>
      <c r="K81" s="603"/>
      <c r="L81" s="603"/>
      <c r="M81" s="581"/>
      <c r="N81" s="581"/>
      <c r="O81" s="476"/>
      <c r="P81" s="476"/>
    </row>
    <row r="82" spans="1:16" s="82" customFormat="1">
      <c r="A82" s="351"/>
      <c r="B82" s="96"/>
      <c r="C82" s="513">
        <f>Drafter_Rate</f>
        <v>0</v>
      </c>
      <c r="D82" s="337" t="str">
        <f>Drafter_Rate_N</f>
        <v>Architect Drafter Rate ($ / hour)</v>
      </c>
      <c r="G82" s="495">
        <f>C82*C79*C80</f>
        <v>0</v>
      </c>
      <c r="H82" s="476"/>
      <c r="I82" s="725"/>
      <c r="J82" s="296"/>
      <c r="K82" s="513">
        <f>'Expected Assumptions'!E56</f>
        <v>0</v>
      </c>
      <c r="L82" s="337" t="str">
        <f>Drafter_Rate_N</f>
        <v>Architect Drafter Rate ($ / hour)</v>
      </c>
      <c r="M82" s="581"/>
      <c r="N82" s="581"/>
      <c r="O82" s="495">
        <f>K82*K79*K80</f>
        <v>0</v>
      </c>
      <c r="P82" s="476"/>
    </row>
    <row r="83" spans="1:16" ht="15" customHeight="1">
      <c r="B83" s="96"/>
      <c r="C83" s="82"/>
      <c r="D83" s="82"/>
      <c r="E83" s="82"/>
      <c r="F83" s="82"/>
      <c r="G83" s="476"/>
      <c r="H83" s="476"/>
      <c r="J83" s="296"/>
      <c r="K83" s="581"/>
      <c r="L83" s="581"/>
      <c r="M83" s="581"/>
      <c r="N83" s="581"/>
      <c r="O83" s="476"/>
      <c r="P83" s="476"/>
    </row>
    <row r="84" spans="1:16" ht="13.5" thickBot="1">
      <c r="B84" s="96"/>
      <c r="C84" s="82"/>
      <c r="D84" s="44" t="s">
        <v>20</v>
      </c>
      <c r="E84" s="82"/>
      <c r="F84" s="82"/>
      <c r="G84" s="476"/>
      <c r="H84" s="474">
        <f>SUM(G82)</f>
        <v>0</v>
      </c>
      <c r="J84" s="296"/>
      <c r="K84" s="581"/>
      <c r="L84" s="589" t="s">
        <v>20</v>
      </c>
      <c r="M84" s="581"/>
      <c r="N84" s="581"/>
      <c r="O84" s="476"/>
      <c r="P84" s="474">
        <f>SUM(O82)</f>
        <v>0</v>
      </c>
    </row>
    <row r="85" spans="1:16" ht="15" customHeight="1">
      <c r="B85" s="96"/>
      <c r="C85" s="82"/>
      <c r="D85" s="82"/>
      <c r="E85" s="82"/>
      <c r="F85" s="82"/>
      <c r="G85" s="476"/>
      <c r="H85" s="476"/>
      <c r="J85" s="296"/>
      <c r="K85" s="581"/>
      <c r="L85" s="581"/>
      <c r="M85" s="581"/>
      <c r="N85" s="581"/>
      <c r="O85" s="476"/>
      <c r="P85" s="476"/>
    </row>
    <row r="86" spans="1:16">
      <c r="B86" s="375" t="s">
        <v>198</v>
      </c>
      <c r="C86" s="376" t="s">
        <v>610</v>
      </c>
      <c r="D86" s="82"/>
      <c r="E86" s="82"/>
      <c r="F86" s="82"/>
      <c r="G86" s="476"/>
      <c r="H86" s="476"/>
      <c r="J86" s="600" t="s">
        <v>198</v>
      </c>
      <c r="K86" s="606" t="s">
        <v>610</v>
      </c>
      <c r="L86" s="581"/>
      <c r="M86" s="581"/>
      <c r="N86" s="581"/>
      <c r="O86" s="476"/>
      <c r="P86" s="476"/>
    </row>
    <row r="87" spans="1:16" ht="15" customHeight="1">
      <c r="B87" s="96"/>
      <c r="C87" s="82"/>
      <c r="D87" s="82"/>
      <c r="E87" s="82"/>
      <c r="F87" s="82"/>
      <c r="G87" s="476"/>
      <c r="H87" s="476"/>
      <c r="J87" s="296"/>
      <c r="K87" s="581"/>
      <c r="L87" s="581"/>
      <c r="M87" s="581"/>
      <c r="N87" s="581"/>
      <c r="O87" s="476"/>
      <c r="P87" s="476"/>
    </row>
    <row r="88" spans="1:16">
      <c r="A88" s="1204" t="s">
        <v>797</v>
      </c>
      <c r="B88" s="223" t="s">
        <v>199</v>
      </c>
      <c r="C88" s="117" t="s">
        <v>200</v>
      </c>
      <c r="D88" s="82"/>
      <c r="E88" s="82"/>
      <c r="F88" s="82"/>
      <c r="G88" s="476"/>
      <c r="H88" s="476"/>
      <c r="I88" s="1204" t="s">
        <v>797</v>
      </c>
      <c r="J88" s="223" t="s">
        <v>199</v>
      </c>
      <c r="K88" s="609" t="s">
        <v>200</v>
      </c>
      <c r="L88" s="581"/>
      <c r="M88" s="581"/>
      <c r="N88" s="581"/>
      <c r="O88" s="476"/>
      <c r="P88" s="476"/>
    </row>
    <row r="89" spans="1:16" s="210" customFormat="1" ht="13.9" customHeight="1">
      <c r="A89" s="1204"/>
      <c r="B89" s="223"/>
      <c r="C89" s="333">
        <f>'Current Assumptions'!B176</f>
        <v>0</v>
      </c>
      <c r="D89" s="411" t="s">
        <v>763</v>
      </c>
      <c r="G89" s="476"/>
      <c r="H89" s="476"/>
      <c r="I89" s="1204"/>
      <c r="J89" s="223"/>
      <c r="K89" s="634">
        <f>'Expected Assumptions'!E176</f>
        <v>0</v>
      </c>
      <c r="L89" s="603" t="s">
        <v>763</v>
      </c>
      <c r="M89" s="581"/>
      <c r="N89" s="581"/>
      <c r="O89" s="476"/>
      <c r="P89" s="476"/>
    </row>
    <row r="90" spans="1:16" s="238" customFormat="1">
      <c r="A90" s="350"/>
      <c r="B90" s="250"/>
      <c r="C90" s="543">
        <f>'Current Assumptions'!B177</f>
        <v>0</v>
      </c>
      <c r="D90" s="412" t="s">
        <v>430</v>
      </c>
      <c r="G90" s="41"/>
      <c r="H90" s="41"/>
      <c r="I90" s="677"/>
      <c r="J90" s="250"/>
      <c r="K90" s="543">
        <f>'Expected Assumptions'!E177</f>
        <v>0</v>
      </c>
      <c r="L90" s="412" t="s">
        <v>430</v>
      </c>
      <c r="M90" s="586"/>
      <c r="N90" s="586"/>
      <c r="O90" s="41"/>
      <c r="P90" s="41"/>
    </row>
    <row r="91" spans="1:16" s="210" customFormat="1">
      <c r="A91" s="351"/>
      <c r="B91" s="223"/>
      <c r="C91" s="652">
        <f>'Current Assumptions'!B178</f>
        <v>0</v>
      </c>
      <c r="D91" s="219" t="s">
        <v>450</v>
      </c>
      <c r="E91" s="238"/>
      <c r="F91" s="238"/>
      <c r="G91" s="41"/>
      <c r="H91" s="476"/>
      <c r="I91" s="725"/>
      <c r="J91" s="223"/>
      <c r="K91" s="652">
        <f>'Expected Assumptions'!E178</f>
        <v>0</v>
      </c>
      <c r="L91" s="603" t="s">
        <v>450</v>
      </c>
      <c r="M91" s="586"/>
      <c r="N91" s="586"/>
      <c r="O91" s="41"/>
      <c r="P91" s="476"/>
    </row>
    <row r="92" spans="1:16" s="82" customFormat="1">
      <c r="A92" s="351"/>
      <c r="B92" s="116"/>
      <c r="C92" s="318"/>
      <c r="G92" s="476"/>
      <c r="H92" s="476"/>
      <c r="I92" s="725"/>
      <c r="J92" s="223"/>
      <c r="K92" s="614"/>
      <c r="L92" s="581"/>
      <c r="M92" s="581"/>
      <c r="N92" s="581"/>
      <c r="O92" s="476"/>
      <c r="P92" s="476"/>
    </row>
    <row r="93" spans="1:16" s="82" customFormat="1">
      <c r="A93" s="351"/>
      <c r="B93" s="116"/>
      <c r="C93" s="513">
        <f>Drafter_Rate</f>
        <v>0</v>
      </c>
      <c r="D93" s="337" t="str">
        <f>Drafter_Rate_N</f>
        <v>Architect Drafter Rate ($ / hour)</v>
      </c>
      <c r="G93" s="477">
        <f>C93*C89*C91</f>
        <v>0</v>
      </c>
      <c r="H93" s="476"/>
      <c r="I93" s="725"/>
      <c r="J93" s="223"/>
      <c r="K93" s="513">
        <f>'Expected Assumptions'!E56</f>
        <v>0</v>
      </c>
      <c r="L93" s="337" t="str">
        <f>Drafter_Rate_N</f>
        <v>Architect Drafter Rate ($ / hour)</v>
      </c>
      <c r="M93" s="581"/>
      <c r="N93" s="581"/>
      <c r="O93" s="636">
        <f>K93*K89*K91</f>
        <v>0</v>
      </c>
      <c r="P93" s="476"/>
    </row>
    <row r="94" spans="1:16" s="82" customFormat="1">
      <c r="A94" s="351"/>
      <c r="B94" s="116"/>
      <c r="G94" s="476"/>
      <c r="H94" s="476"/>
      <c r="I94" s="725"/>
      <c r="J94" s="223"/>
      <c r="K94" s="581"/>
      <c r="L94" s="581"/>
      <c r="M94" s="581"/>
      <c r="N94" s="581"/>
      <c r="O94" s="476"/>
      <c r="P94" s="476"/>
    </row>
    <row r="95" spans="1:16" s="82" customFormat="1">
      <c r="A95" s="351"/>
      <c r="B95" s="116"/>
      <c r="D95" s="301" t="s">
        <v>93</v>
      </c>
      <c r="E95" s="39"/>
      <c r="F95" s="39"/>
      <c r="G95" s="495">
        <f>C89*C90</f>
        <v>0</v>
      </c>
      <c r="H95" s="476"/>
      <c r="I95" s="725"/>
      <c r="J95" s="223"/>
      <c r="K95" s="581"/>
      <c r="L95" s="301" t="s">
        <v>93</v>
      </c>
      <c r="M95" s="586"/>
      <c r="N95" s="586"/>
      <c r="O95" s="495">
        <f>K89*K90</f>
        <v>0</v>
      </c>
      <c r="P95" s="476"/>
    </row>
    <row r="96" spans="1:16" s="82" customFormat="1" ht="15" customHeight="1">
      <c r="A96" s="351"/>
      <c r="B96" s="116"/>
      <c r="G96" s="476"/>
      <c r="H96" s="476"/>
      <c r="I96" s="725"/>
      <c r="J96" s="223"/>
      <c r="K96" s="581"/>
      <c r="L96" s="581"/>
      <c r="M96" s="581"/>
      <c r="N96" s="581"/>
      <c r="O96" s="476"/>
      <c r="P96" s="476"/>
    </row>
    <row r="97" spans="1:16" s="82" customFormat="1" ht="13.5" thickBot="1">
      <c r="A97" s="351"/>
      <c r="B97" s="96"/>
      <c r="C97" s="84"/>
      <c r="D97" s="44" t="s">
        <v>20</v>
      </c>
      <c r="G97" s="476"/>
      <c r="H97" s="474">
        <f>SUM(G93,G95)</f>
        <v>0</v>
      </c>
      <c r="I97" s="725"/>
      <c r="J97" s="296"/>
      <c r="K97" s="605"/>
      <c r="L97" s="589" t="s">
        <v>20</v>
      </c>
      <c r="M97" s="581"/>
      <c r="N97" s="581"/>
      <c r="O97" s="476"/>
      <c r="P97" s="474">
        <f>SUM(O93,O95)</f>
        <v>0</v>
      </c>
    </row>
    <row r="98" spans="1:16" s="82" customFormat="1" ht="15" customHeight="1">
      <c r="A98" s="351"/>
      <c r="B98" s="96"/>
      <c r="C98" s="84"/>
      <c r="G98" s="476"/>
      <c r="H98" s="476"/>
      <c r="I98" s="725"/>
      <c r="J98" s="296"/>
      <c r="K98" s="605"/>
      <c r="L98" s="581"/>
      <c r="M98" s="581"/>
      <c r="N98" s="581"/>
      <c r="O98" s="476"/>
      <c r="P98" s="476"/>
    </row>
    <row r="99" spans="1:16" s="82" customFormat="1">
      <c r="A99" s="1204" t="s">
        <v>797</v>
      </c>
      <c r="B99" s="374" t="s">
        <v>201</v>
      </c>
      <c r="C99" s="372" t="s">
        <v>644</v>
      </c>
      <c r="G99" s="476"/>
      <c r="H99" s="476"/>
      <c r="I99" s="1204" t="s">
        <v>797</v>
      </c>
      <c r="J99" s="592" t="s">
        <v>201</v>
      </c>
      <c r="K99" s="589" t="s">
        <v>644</v>
      </c>
      <c r="L99" s="581"/>
      <c r="M99" s="581"/>
      <c r="N99" s="581"/>
      <c r="O99" s="476"/>
      <c r="P99" s="476"/>
    </row>
    <row r="100" spans="1:16" s="210" customFormat="1" ht="13.9" customHeight="1">
      <c r="A100" s="1204"/>
      <c r="B100" s="223"/>
      <c r="C100" s="333">
        <f>'Current Assumptions'!B176</f>
        <v>0</v>
      </c>
      <c r="D100" s="411" t="s">
        <v>763</v>
      </c>
      <c r="G100" s="476"/>
      <c r="H100" s="476"/>
      <c r="I100" s="1204"/>
      <c r="J100" s="223"/>
      <c r="K100" s="634">
        <f>'Expected Assumptions'!E176</f>
        <v>0</v>
      </c>
      <c r="L100" s="603" t="s">
        <v>763</v>
      </c>
      <c r="M100" s="581"/>
      <c r="N100" s="581"/>
      <c r="O100" s="476"/>
      <c r="P100" s="476"/>
    </row>
    <row r="101" spans="1:16" s="210" customFormat="1">
      <c r="A101" s="351"/>
      <c r="B101" s="96"/>
      <c r="C101" s="621">
        <f>Avg._Time_to_Log_Transmittals</f>
        <v>0</v>
      </c>
      <c r="D101" s="412" t="str">
        <f>Avg._Time_to_Log_Transmittals_N</f>
        <v>Time to Log (hours / transmittal)</v>
      </c>
      <c r="G101" s="476"/>
      <c r="H101" s="476"/>
      <c r="I101" s="725"/>
      <c r="J101" s="296"/>
      <c r="K101" s="621">
        <f>'Expected Assumptions'!E13</f>
        <v>0</v>
      </c>
      <c r="L101" s="412" t="str">
        <f>Avg._Time_to_Log_Transmittals_N</f>
        <v>Time to Log (hours / transmittal)</v>
      </c>
      <c r="M101" s="581"/>
      <c r="N101" s="581"/>
      <c r="O101" s="476"/>
      <c r="P101" s="476"/>
    </row>
    <row r="102" spans="1:16">
      <c r="B102" s="96"/>
      <c r="C102" s="82"/>
      <c r="D102" s="82"/>
      <c r="E102" s="82"/>
      <c r="F102" s="82"/>
      <c r="G102" s="476"/>
      <c r="H102" s="476"/>
      <c r="J102" s="296"/>
      <c r="K102" s="581"/>
      <c r="L102" s="581"/>
      <c r="M102" s="581"/>
      <c r="N102" s="581"/>
      <c r="O102" s="476"/>
      <c r="P102" s="476"/>
    </row>
    <row r="103" spans="1:16" s="82" customFormat="1">
      <c r="A103" s="351"/>
      <c r="B103" s="96"/>
      <c r="C103" s="513">
        <f>Drafter_Rate</f>
        <v>0</v>
      </c>
      <c r="D103" s="337" t="str">
        <f>Drafter_Rate_N</f>
        <v>Architect Drafter Rate ($ / hour)</v>
      </c>
      <c r="G103" s="495">
        <f>C100*C101*C103</f>
        <v>0</v>
      </c>
      <c r="H103" s="476"/>
      <c r="I103" s="725"/>
      <c r="J103" s="296"/>
      <c r="K103" s="513">
        <f>'Expected Assumptions'!E56</f>
        <v>0</v>
      </c>
      <c r="L103" s="337" t="str">
        <f>Drafter_Rate_N</f>
        <v>Architect Drafter Rate ($ / hour)</v>
      </c>
      <c r="M103" s="581"/>
      <c r="N103" s="581"/>
      <c r="O103" s="495">
        <f>K100*K101*K103</f>
        <v>0</v>
      </c>
      <c r="P103" s="476"/>
    </row>
    <row r="104" spans="1:16" ht="15" customHeight="1">
      <c r="B104" s="96"/>
      <c r="C104" s="82"/>
      <c r="D104" s="82"/>
      <c r="E104" s="82"/>
      <c r="F104" s="82"/>
      <c r="G104" s="476"/>
      <c r="H104" s="476"/>
      <c r="J104" s="296"/>
      <c r="K104" s="581"/>
      <c r="L104" s="581"/>
      <c r="M104" s="581"/>
      <c r="N104" s="581"/>
      <c r="O104" s="476"/>
      <c r="P104" s="476"/>
    </row>
    <row r="105" spans="1:16" ht="13.5" thickBot="1">
      <c r="B105" s="96"/>
      <c r="C105" s="82"/>
      <c r="D105" s="44" t="s">
        <v>20</v>
      </c>
      <c r="E105" s="82"/>
      <c r="F105" s="82"/>
      <c r="G105" s="476"/>
      <c r="H105" s="474">
        <f>SUM(G103)</f>
        <v>0</v>
      </c>
      <c r="J105" s="296"/>
      <c r="K105" s="581"/>
      <c r="L105" s="589" t="s">
        <v>20</v>
      </c>
      <c r="M105" s="581"/>
      <c r="N105" s="581"/>
      <c r="O105" s="476"/>
      <c r="P105" s="474">
        <f>SUM(O103)</f>
        <v>0</v>
      </c>
    </row>
    <row r="106" spans="1:16" ht="15" customHeight="1">
      <c r="B106" s="96"/>
      <c r="C106" s="82"/>
      <c r="D106" s="82"/>
      <c r="E106" s="82"/>
      <c r="F106" s="82"/>
      <c r="G106" s="476"/>
      <c r="H106" s="476"/>
      <c r="J106" s="296"/>
      <c r="K106" s="581"/>
      <c r="L106" s="581"/>
      <c r="M106" s="581"/>
      <c r="N106" s="581"/>
      <c r="O106" s="476"/>
      <c r="P106" s="476"/>
    </row>
    <row r="107" spans="1:16">
      <c r="B107" s="375" t="s">
        <v>202</v>
      </c>
      <c r="C107" s="93" t="s">
        <v>203</v>
      </c>
      <c r="D107" s="82"/>
      <c r="E107" s="82"/>
      <c r="F107" s="82"/>
      <c r="G107" s="476"/>
      <c r="H107" s="476"/>
      <c r="J107" s="600" t="s">
        <v>202</v>
      </c>
      <c r="K107" s="606" t="s">
        <v>203</v>
      </c>
      <c r="L107" s="581"/>
      <c r="M107" s="581"/>
      <c r="N107" s="581"/>
      <c r="O107" s="476"/>
      <c r="P107" s="476"/>
    </row>
    <row r="108" spans="1:16">
      <c r="B108" s="96"/>
      <c r="C108" s="82"/>
      <c r="D108" s="82"/>
      <c r="E108" s="82"/>
      <c r="F108" s="82"/>
      <c r="G108" s="476"/>
      <c r="H108" s="476"/>
      <c r="J108" s="296"/>
      <c r="K108" s="581"/>
      <c r="L108" s="581"/>
      <c r="M108" s="581"/>
      <c r="N108" s="581"/>
      <c r="O108" s="476"/>
      <c r="P108" s="476"/>
    </row>
    <row r="109" spans="1:16">
      <c r="A109" s="1204" t="s">
        <v>797</v>
      </c>
      <c r="B109" s="223" t="s">
        <v>204</v>
      </c>
      <c r="C109" s="609" t="s">
        <v>645</v>
      </c>
      <c r="D109" s="82"/>
      <c r="E109" s="82"/>
      <c r="F109" s="82"/>
      <c r="G109" s="476"/>
      <c r="H109" s="476"/>
      <c r="I109" s="1204" t="s">
        <v>797</v>
      </c>
      <c r="J109" s="223" t="s">
        <v>204</v>
      </c>
      <c r="K109" s="609" t="s">
        <v>645</v>
      </c>
      <c r="L109" s="581"/>
      <c r="M109" s="581"/>
      <c r="N109" s="581"/>
      <c r="O109" s="476"/>
      <c r="P109" s="476"/>
    </row>
    <row r="110" spans="1:16" s="210" customFormat="1" ht="13.9" customHeight="1">
      <c r="A110" s="1204"/>
      <c r="B110" s="223"/>
      <c r="C110" s="333">
        <f>'Current Assumptions'!B176</f>
        <v>0</v>
      </c>
      <c r="D110" s="411" t="s">
        <v>763</v>
      </c>
      <c r="G110" s="476"/>
      <c r="H110" s="476"/>
      <c r="I110" s="1204"/>
      <c r="J110" s="223"/>
      <c r="K110" s="634">
        <f>'Expected Assumptions'!E176</f>
        <v>0</v>
      </c>
      <c r="L110" s="603" t="s">
        <v>763</v>
      </c>
      <c r="M110" s="581"/>
      <c r="N110" s="581"/>
      <c r="O110" s="476"/>
      <c r="P110" s="476"/>
    </row>
    <row r="111" spans="1:16" s="210" customFormat="1">
      <c r="A111" s="351"/>
      <c r="B111" s="96"/>
      <c r="C111" s="621">
        <f>Avg._Time_to_Log_Transmittals</f>
        <v>0</v>
      </c>
      <c r="D111" s="412" t="str">
        <f>Avg._Time_to_Log_Transmittals_N</f>
        <v>Time to Log (hours / transmittal)</v>
      </c>
      <c r="G111" s="476"/>
      <c r="H111" s="476"/>
      <c r="I111" s="725"/>
      <c r="J111" s="296"/>
      <c r="K111" s="621">
        <f>'Expected Assumptions'!E13</f>
        <v>0</v>
      </c>
      <c r="L111" s="412" t="str">
        <f>Avg._Time_to_Log_Transmittals_N</f>
        <v>Time to Log (hours / transmittal)</v>
      </c>
      <c r="M111" s="581"/>
      <c r="N111" s="581"/>
      <c r="O111" s="476"/>
      <c r="P111" s="476"/>
    </row>
    <row r="112" spans="1:16">
      <c r="B112" s="96"/>
      <c r="C112" s="82"/>
      <c r="D112" s="82"/>
      <c r="E112" s="82"/>
      <c r="F112" s="82"/>
      <c r="G112" s="476"/>
      <c r="H112" s="476"/>
      <c r="J112" s="296"/>
      <c r="K112" s="581"/>
      <c r="L112" s="581"/>
      <c r="M112" s="581"/>
      <c r="N112" s="581"/>
      <c r="O112" s="476"/>
      <c r="P112" s="476"/>
    </row>
    <row r="113" spans="1:16">
      <c r="B113" s="96"/>
      <c r="C113" s="513">
        <f>Drafter_Rate</f>
        <v>0</v>
      </c>
      <c r="D113" s="337" t="str">
        <f>Drafter_Rate_N</f>
        <v>Architect Drafter Rate ($ / hour)</v>
      </c>
      <c r="E113" s="82"/>
      <c r="F113" s="82"/>
      <c r="G113" s="495">
        <f>C113*C110*C111</f>
        <v>0</v>
      </c>
      <c r="H113" s="476"/>
      <c r="J113" s="296"/>
      <c r="K113" s="513">
        <f>'Expected Assumptions'!E56</f>
        <v>0</v>
      </c>
      <c r="L113" s="337" t="str">
        <f>Drafter_Rate_N</f>
        <v>Architect Drafter Rate ($ / hour)</v>
      </c>
      <c r="M113" s="581"/>
      <c r="N113" s="581"/>
      <c r="O113" s="495">
        <f>K113*K110*K111</f>
        <v>0</v>
      </c>
      <c r="P113" s="476"/>
    </row>
    <row r="114" spans="1:16" ht="15" customHeight="1">
      <c r="B114" s="96"/>
      <c r="C114" s="82"/>
      <c r="D114" s="82"/>
      <c r="E114" s="82"/>
      <c r="F114" s="82"/>
      <c r="G114" s="476"/>
      <c r="H114" s="476"/>
      <c r="J114" s="296"/>
      <c r="K114" s="581"/>
      <c r="L114" s="581"/>
      <c r="M114" s="581"/>
      <c r="N114" s="581"/>
      <c r="O114" s="476"/>
      <c r="P114" s="476"/>
    </row>
    <row r="115" spans="1:16" ht="13.5" thickBot="1">
      <c r="B115" s="96"/>
      <c r="C115" s="82"/>
      <c r="D115" s="44" t="s">
        <v>20</v>
      </c>
      <c r="E115" s="82"/>
      <c r="F115" s="82"/>
      <c r="G115" s="476"/>
      <c r="H115" s="474">
        <f>SUM(G113)</f>
        <v>0</v>
      </c>
      <c r="J115" s="296"/>
      <c r="K115" s="581"/>
      <c r="L115" s="589" t="s">
        <v>20</v>
      </c>
      <c r="M115" s="581"/>
      <c r="N115" s="581"/>
      <c r="O115" s="476"/>
      <c r="P115" s="474">
        <f>SUM(O113)</f>
        <v>0</v>
      </c>
    </row>
    <row r="116" spans="1:16" ht="15" customHeight="1">
      <c r="B116" s="96"/>
      <c r="C116" s="82"/>
      <c r="D116" s="82"/>
      <c r="E116" s="82"/>
      <c r="F116" s="82"/>
      <c r="G116" s="476"/>
      <c r="H116" s="476"/>
      <c r="J116" s="296"/>
      <c r="K116" s="581"/>
      <c r="L116" s="581"/>
      <c r="M116" s="581"/>
      <c r="N116" s="581"/>
      <c r="O116" s="476"/>
      <c r="P116" s="476"/>
    </row>
    <row r="117" spans="1:16" s="238" customFormat="1">
      <c r="A117" s="350"/>
      <c r="B117" s="375" t="s">
        <v>937</v>
      </c>
      <c r="C117" s="376" t="s">
        <v>611</v>
      </c>
      <c r="G117" s="41"/>
      <c r="H117" s="41"/>
      <c r="I117" s="677"/>
      <c r="J117" s="600" t="s">
        <v>937</v>
      </c>
      <c r="K117" s="606" t="s">
        <v>611</v>
      </c>
      <c r="L117" s="586"/>
      <c r="M117" s="586"/>
      <c r="N117" s="586"/>
      <c r="O117" s="41"/>
      <c r="P117" s="41"/>
    </row>
    <row r="118" spans="1:16" ht="15" customHeight="1">
      <c r="B118" s="96"/>
      <c r="C118" s="84"/>
      <c r="D118" s="82"/>
      <c r="E118" s="82"/>
      <c r="F118" s="82"/>
      <c r="G118" s="476"/>
      <c r="H118" s="476"/>
      <c r="J118" s="296"/>
      <c r="K118" s="605"/>
      <c r="L118" s="581"/>
      <c r="M118" s="581"/>
      <c r="N118" s="581"/>
      <c r="O118" s="476"/>
      <c r="P118" s="476"/>
    </row>
    <row r="119" spans="1:16" s="82" customFormat="1">
      <c r="A119" s="1204" t="s">
        <v>797</v>
      </c>
      <c r="B119" s="223" t="s">
        <v>588</v>
      </c>
      <c r="C119" s="224" t="s">
        <v>418</v>
      </c>
      <c r="G119" s="476"/>
      <c r="H119" s="476"/>
      <c r="I119" s="1204" t="s">
        <v>797</v>
      </c>
      <c r="J119" s="223" t="s">
        <v>588</v>
      </c>
      <c r="K119" s="613" t="s">
        <v>418</v>
      </c>
      <c r="L119" s="1039"/>
      <c r="M119" s="1039"/>
      <c r="N119" s="1039"/>
      <c r="O119" s="41"/>
      <c r="P119" s="41"/>
    </row>
    <row r="120" spans="1:16" s="210" customFormat="1" ht="13.9" customHeight="1">
      <c r="A120" s="1204"/>
      <c r="B120" s="223"/>
      <c r="C120" s="333">
        <f>'Current Assumptions'!B176</f>
        <v>0</v>
      </c>
      <c r="D120" s="411" t="s">
        <v>763</v>
      </c>
      <c r="G120" s="476"/>
      <c r="H120" s="476"/>
      <c r="I120" s="1204"/>
      <c r="J120" s="223"/>
      <c r="K120" s="634">
        <f>'Expected Assumptions'!E176</f>
        <v>0</v>
      </c>
      <c r="L120" s="603" t="s">
        <v>763</v>
      </c>
      <c r="M120" s="581"/>
      <c r="N120" s="581"/>
      <c r="O120" s="476"/>
      <c r="P120" s="476"/>
    </row>
    <row r="121" spans="1:16" s="238" customFormat="1">
      <c r="A121" s="350"/>
      <c r="B121" s="250"/>
      <c r="C121" s="471">
        <f>'Current Assumptions'!B177</f>
        <v>0</v>
      </c>
      <c r="D121" s="412" t="s">
        <v>430</v>
      </c>
      <c r="G121" s="41"/>
      <c r="H121" s="41"/>
      <c r="I121" s="677"/>
      <c r="J121" s="250"/>
      <c r="K121" s="471">
        <f>'Expected Assumptions'!E177</f>
        <v>0</v>
      </c>
      <c r="L121" s="412" t="s">
        <v>430</v>
      </c>
      <c r="M121" s="586"/>
      <c r="N121" s="586"/>
      <c r="O121" s="41"/>
      <c r="P121" s="41"/>
    </row>
    <row r="122" spans="1:16" s="210" customFormat="1">
      <c r="A122" s="351"/>
      <c r="B122" s="223"/>
      <c r="C122" s="580">
        <f>'Current Assumptions'!B179</f>
        <v>0</v>
      </c>
      <c r="D122" s="219" t="s">
        <v>450</v>
      </c>
      <c r="E122" s="238"/>
      <c r="F122" s="238"/>
      <c r="G122" s="41"/>
      <c r="H122" s="476"/>
      <c r="I122" s="725"/>
      <c r="J122" s="223"/>
      <c r="K122" s="580">
        <f>'Expected Assumptions'!E179</f>
        <v>0</v>
      </c>
      <c r="L122" s="603" t="s">
        <v>450</v>
      </c>
      <c r="M122" s="586"/>
      <c r="N122" s="586"/>
      <c r="O122" s="41"/>
      <c r="P122" s="476"/>
    </row>
    <row r="123" spans="1:16">
      <c r="B123" s="116"/>
      <c r="C123" s="84"/>
      <c r="D123" s="82"/>
      <c r="E123" s="82"/>
      <c r="F123" s="82"/>
      <c r="G123" s="476"/>
      <c r="H123" s="476"/>
      <c r="J123" s="223"/>
      <c r="K123" s="605"/>
      <c r="L123" s="581"/>
      <c r="M123" s="581"/>
      <c r="N123" s="581"/>
      <c r="O123" s="476"/>
      <c r="P123" s="476"/>
    </row>
    <row r="124" spans="1:16">
      <c r="B124" s="116"/>
      <c r="C124" s="513">
        <f>Owners_Rep._Administrative_Rate</f>
        <v>0</v>
      </c>
      <c r="D124" s="410" t="str">
        <f>Owners_Rep._Administrative_Rate_N</f>
        <v>Owners Rep. Administrative Rate ($ / hour)</v>
      </c>
      <c r="E124" s="82"/>
      <c r="F124" s="82"/>
      <c r="G124" s="477">
        <f>C124*C120*C122</f>
        <v>0</v>
      </c>
      <c r="H124" s="476"/>
      <c r="J124" s="223"/>
      <c r="K124" s="513">
        <f>'Expected Assumptions'!E51</f>
        <v>0</v>
      </c>
      <c r="L124" s="596" t="str">
        <f>Owners_Rep._Administrative_Rate_N</f>
        <v>Owners Rep. Administrative Rate ($ / hour)</v>
      </c>
      <c r="M124" s="581"/>
      <c r="N124" s="581"/>
      <c r="O124" s="636">
        <f>K124*K120*K122</f>
        <v>0</v>
      </c>
      <c r="P124" s="476"/>
    </row>
    <row r="125" spans="1:16">
      <c r="B125" s="116"/>
      <c r="C125" s="82"/>
      <c r="D125" s="82"/>
      <c r="E125" s="82"/>
      <c r="F125" s="82"/>
      <c r="G125" s="476"/>
      <c r="H125" s="476"/>
      <c r="J125" s="223"/>
      <c r="K125" s="581"/>
      <c r="L125" s="581"/>
      <c r="M125" s="581"/>
      <c r="N125" s="581"/>
      <c r="O125" s="476"/>
      <c r="P125" s="476"/>
    </row>
    <row r="126" spans="1:16">
      <c r="B126" s="116"/>
      <c r="C126" s="82"/>
      <c r="D126" s="301" t="s">
        <v>93</v>
      </c>
      <c r="E126" s="39"/>
      <c r="F126" s="39"/>
      <c r="G126" s="495">
        <f>C121*C120</f>
        <v>0</v>
      </c>
      <c r="H126" s="476"/>
      <c r="J126" s="223"/>
      <c r="K126" s="581"/>
      <c r="L126" s="301" t="s">
        <v>93</v>
      </c>
      <c r="M126" s="586"/>
      <c r="N126" s="586"/>
      <c r="O126" s="495">
        <f>K121*K120</f>
        <v>0</v>
      </c>
      <c r="P126" s="476"/>
    </row>
    <row r="127" spans="1:16" ht="15" customHeight="1">
      <c r="B127" s="116"/>
      <c r="C127" s="82"/>
      <c r="D127" s="82"/>
      <c r="E127" s="82"/>
      <c r="F127" s="82"/>
      <c r="G127" s="476"/>
      <c r="H127" s="476"/>
      <c r="J127" s="223"/>
      <c r="K127" s="581"/>
      <c r="L127" s="581"/>
      <c r="M127" s="581"/>
      <c r="N127" s="581"/>
      <c r="O127" s="476"/>
      <c r="P127" s="476"/>
    </row>
    <row r="128" spans="1:16" ht="13.5" thickBot="1">
      <c r="B128" s="96"/>
      <c r="C128" s="84"/>
      <c r="D128" s="44" t="s">
        <v>20</v>
      </c>
      <c r="E128" s="82"/>
      <c r="F128" s="82"/>
      <c r="G128" s="476"/>
      <c r="H128" s="474">
        <f>SUM(G124,G126)</f>
        <v>0</v>
      </c>
      <c r="J128" s="296"/>
      <c r="K128" s="605"/>
      <c r="L128" s="589" t="s">
        <v>20</v>
      </c>
      <c r="M128" s="581"/>
      <c r="N128" s="581"/>
      <c r="O128" s="476"/>
      <c r="P128" s="474">
        <f>SUM(O124,O126)</f>
        <v>0</v>
      </c>
    </row>
    <row r="129" spans="1:16" ht="15" customHeight="1">
      <c r="B129" s="96"/>
      <c r="C129" s="84"/>
      <c r="D129" s="82"/>
      <c r="E129" s="82"/>
      <c r="F129" s="82"/>
      <c r="G129" s="476"/>
      <c r="H129" s="476"/>
      <c r="J129" s="296"/>
      <c r="K129" s="605"/>
      <c r="L129" s="581"/>
      <c r="M129" s="581"/>
      <c r="N129" s="581"/>
      <c r="O129" s="476"/>
      <c r="P129" s="476"/>
    </row>
    <row r="130" spans="1:16" s="82" customFormat="1">
      <c r="A130" s="1204" t="s">
        <v>797</v>
      </c>
      <c r="B130" s="374" t="s">
        <v>205</v>
      </c>
      <c r="C130" s="372" t="s">
        <v>644</v>
      </c>
      <c r="G130" s="476"/>
      <c r="H130" s="476"/>
      <c r="I130" s="1204" t="s">
        <v>797</v>
      </c>
      <c r="J130" s="592" t="s">
        <v>205</v>
      </c>
      <c r="K130" s="589" t="s">
        <v>644</v>
      </c>
      <c r="L130" s="581"/>
      <c r="M130" s="581"/>
      <c r="N130" s="581"/>
      <c r="O130" s="476"/>
      <c r="P130" s="476"/>
    </row>
    <row r="131" spans="1:16" s="210" customFormat="1" ht="13.9" customHeight="1">
      <c r="A131" s="1204"/>
      <c r="B131" s="223"/>
      <c r="C131" s="333">
        <f>'Current Assumptions'!B176</f>
        <v>0</v>
      </c>
      <c r="D131" s="411" t="s">
        <v>763</v>
      </c>
      <c r="G131" s="476"/>
      <c r="H131" s="476"/>
      <c r="I131" s="1204"/>
      <c r="J131" s="223"/>
      <c r="K131" s="634">
        <f>'Expected Assumptions'!E176</f>
        <v>0</v>
      </c>
      <c r="L131" s="603" t="s">
        <v>763</v>
      </c>
      <c r="M131" s="581"/>
      <c r="N131" s="581"/>
      <c r="O131" s="476"/>
      <c r="P131" s="476"/>
    </row>
    <row r="132" spans="1:16" s="210" customFormat="1">
      <c r="A132" s="351"/>
      <c r="B132" s="96"/>
      <c r="C132" s="621">
        <f>Avg._Time_to_Log_Transmittals</f>
        <v>0</v>
      </c>
      <c r="D132" s="316" t="str">
        <f>Avg._Time_to_Log_Transmittals_N</f>
        <v>Time to Log (hours / transmittal)</v>
      </c>
      <c r="G132" s="476"/>
      <c r="H132" s="476"/>
      <c r="I132" s="725"/>
      <c r="J132" s="296"/>
      <c r="K132" s="621">
        <f>'Expected Assumptions'!E13</f>
        <v>0</v>
      </c>
      <c r="L132" s="412" t="str">
        <f>Avg._Time_to_Log_Transmittals_N</f>
        <v>Time to Log (hours / transmittal)</v>
      </c>
      <c r="M132" s="581"/>
      <c r="N132" s="581"/>
      <c r="O132" s="476"/>
      <c r="P132" s="476"/>
    </row>
    <row r="133" spans="1:16">
      <c r="B133" s="96"/>
      <c r="C133" s="82"/>
      <c r="D133" s="82"/>
      <c r="E133" s="82"/>
      <c r="F133" s="82"/>
      <c r="G133" s="476"/>
      <c r="H133" s="476"/>
      <c r="J133" s="296"/>
      <c r="K133" s="581"/>
      <c r="L133" s="581"/>
      <c r="M133" s="581"/>
      <c r="N133" s="581"/>
      <c r="O133" s="476"/>
      <c r="P133" s="476"/>
    </row>
    <row r="134" spans="1:16">
      <c r="B134" s="96"/>
      <c r="C134" s="513">
        <f>Owners_Rep._Administrative_Rate</f>
        <v>0</v>
      </c>
      <c r="D134" s="410" t="str">
        <f>Owners_Rep._Administrative_Rate_N</f>
        <v>Owners Rep. Administrative Rate ($ / hour)</v>
      </c>
      <c r="E134" s="82"/>
      <c r="F134" s="82"/>
      <c r="G134" s="495">
        <f>C134*C131*C132</f>
        <v>0</v>
      </c>
      <c r="H134" s="476"/>
      <c r="J134" s="296"/>
      <c r="K134" s="513">
        <f>'Expected Assumptions'!E51</f>
        <v>0</v>
      </c>
      <c r="L134" s="596" t="str">
        <f>Owners_Rep._Administrative_Rate_N</f>
        <v>Owners Rep. Administrative Rate ($ / hour)</v>
      </c>
      <c r="M134" s="581"/>
      <c r="N134" s="581"/>
      <c r="O134" s="495">
        <f>K134*K131*K132</f>
        <v>0</v>
      </c>
      <c r="P134" s="476"/>
    </row>
    <row r="135" spans="1:16" ht="15" customHeight="1">
      <c r="B135" s="96"/>
      <c r="C135" s="82"/>
      <c r="D135" s="82"/>
      <c r="E135" s="82"/>
      <c r="F135" s="82"/>
      <c r="G135" s="476"/>
      <c r="H135" s="476"/>
      <c r="J135" s="296"/>
      <c r="K135" s="581"/>
      <c r="L135" s="581"/>
      <c r="M135" s="581"/>
      <c r="N135" s="581"/>
      <c r="O135" s="476"/>
      <c r="P135" s="476"/>
    </row>
    <row r="136" spans="1:16" ht="13.5" thickBot="1">
      <c r="B136" s="96"/>
      <c r="C136" s="82"/>
      <c r="D136" s="44" t="s">
        <v>20</v>
      </c>
      <c r="E136" s="82"/>
      <c r="F136" s="82"/>
      <c r="G136" s="476"/>
      <c r="H136" s="474">
        <f>SUM(G134)</f>
        <v>0</v>
      </c>
      <c r="J136" s="296"/>
      <c r="K136" s="581"/>
      <c r="L136" s="589" t="s">
        <v>20</v>
      </c>
      <c r="M136" s="581"/>
      <c r="N136" s="581"/>
      <c r="O136" s="476"/>
      <c r="P136" s="474">
        <f>SUM(O134)</f>
        <v>0</v>
      </c>
    </row>
    <row r="137" spans="1:16" ht="15" customHeight="1">
      <c r="B137" s="96"/>
      <c r="C137" s="82"/>
      <c r="D137" s="82"/>
      <c r="E137" s="82"/>
      <c r="F137" s="82"/>
      <c r="G137" s="476"/>
      <c r="H137" s="476"/>
      <c r="J137" s="296"/>
      <c r="K137" s="581"/>
      <c r="L137" s="581"/>
      <c r="M137" s="581"/>
      <c r="N137" s="581"/>
      <c r="O137" s="476"/>
      <c r="P137" s="476"/>
    </row>
    <row r="138" spans="1:16">
      <c r="B138" s="375" t="s">
        <v>206</v>
      </c>
      <c r="C138" s="93" t="s">
        <v>208</v>
      </c>
      <c r="D138" s="82"/>
      <c r="E138" s="82"/>
      <c r="F138" s="82"/>
      <c r="G138" s="476"/>
      <c r="H138" s="476"/>
      <c r="J138" s="600" t="s">
        <v>206</v>
      </c>
      <c r="K138" s="606" t="s">
        <v>208</v>
      </c>
      <c r="L138" s="581"/>
      <c r="M138" s="581"/>
      <c r="N138" s="581"/>
      <c r="O138" s="476"/>
      <c r="P138" s="476"/>
    </row>
    <row r="139" spans="1:16">
      <c r="B139" s="96"/>
      <c r="C139" s="82"/>
      <c r="D139" s="82"/>
      <c r="E139" s="82"/>
      <c r="F139" s="82"/>
      <c r="G139" s="476"/>
      <c r="H139" s="476"/>
      <c r="J139" s="296"/>
      <c r="K139" s="581"/>
      <c r="L139" s="581"/>
      <c r="M139" s="581"/>
      <c r="N139" s="581"/>
      <c r="O139" s="476"/>
      <c r="P139" s="476"/>
    </row>
    <row r="140" spans="1:16">
      <c r="A140" s="1204" t="s">
        <v>797</v>
      </c>
      <c r="B140" s="374" t="s">
        <v>207</v>
      </c>
      <c r="C140" s="372" t="s">
        <v>645</v>
      </c>
      <c r="D140" s="82"/>
      <c r="E140" s="82"/>
      <c r="F140" s="82"/>
      <c r="G140" s="476"/>
      <c r="H140" s="476"/>
      <c r="I140" s="1204" t="s">
        <v>797</v>
      </c>
      <c r="J140" s="592" t="s">
        <v>207</v>
      </c>
      <c r="K140" s="589" t="s">
        <v>645</v>
      </c>
      <c r="L140" s="581"/>
      <c r="M140" s="581"/>
      <c r="N140" s="581"/>
      <c r="O140" s="476"/>
      <c r="P140" s="476"/>
    </row>
    <row r="141" spans="1:16" s="210" customFormat="1" ht="13.9" customHeight="1">
      <c r="A141" s="1204"/>
      <c r="B141" s="223"/>
      <c r="C141" s="333">
        <f>'Current Assumptions'!B176</f>
        <v>0</v>
      </c>
      <c r="D141" s="411" t="s">
        <v>763</v>
      </c>
      <c r="G141" s="476"/>
      <c r="H141" s="476"/>
      <c r="I141" s="1204"/>
      <c r="J141" s="223"/>
      <c r="K141" s="634">
        <f>'Expected Assumptions'!E176</f>
        <v>0</v>
      </c>
      <c r="L141" s="603" t="s">
        <v>763</v>
      </c>
      <c r="M141" s="581"/>
      <c r="N141" s="581"/>
      <c r="O141" s="476"/>
      <c r="P141" s="476"/>
    </row>
    <row r="142" spans="1:16" s="210" customFormat="1">
      <c r="A142" s="351"/>
      <c r="B142" s="96"/>
      <c r="C142" s="621">
        <f>Avg._Time_to_Log_Transmittals</f>
        <v>0</v>
      </c>
      <c r="D142" s="316" t="str">
        <f>Avg._Time_to_Log_Transmittals_N</f>
        <v>Time to Log (hours / transmittal)</v>
      </c>
      <c r="G142" s="476"/>
      <c r="H142" s="476"/>
      <c r="I142" s="725"/>
      <c r="J142" s="296"/>
      <c r="K142" s="621">
        <f>'Expected Assumptions'!E13</f>
        <v>0</v>
      </c>
      <c r="L142" s="412" t="str">
        <f>Avg._Time_to_Log_Transmittals_N</f>
        <v>Time to Log (hours / transmittal)</v>
      </c>
      <c r="M142" s="581"/>
      <c r="N142" s="581"/>
      <c r="O142" s="476"/>
      <c r="P142" s="476"/>
    </row>
    <row r="143" spans="1:16">
      <c r="B143" s="96"/>
      <c r="C143" s="97"/>
      <c r="D143" s="12"/>
      <c r="E143" s="12"/>
      <c r="F143" s="12"/>
      <c r="G143" s="119"/>
      <c r="H143" s="476"/>
      <c r="J143" s="296"/>
      <c r="K143" s="377"/>
      <c r="L143" s="301"/>
      <c r="M143" s="301"/>
      <c r="N143" s="301"/>
      <c r="O143" s="610"/>
      <c r="P143" s="476"/>
    </row>
    <row r="144" spans="1:16" s="210" customFormat="1" ht="15">
      <c r="A144" s="351"/>
      <c r="B144" s="223"/>
      <c r="C144" s="510">
        <f>Contractor_Administrative_Rate</f>
        <v>0</v>
      </c>
      <c r="D144" s="337" t="str">
        <f>Contractor_Administrative_Rate_N</f>
        <v>Contractor Administrative Rate ($ / hour)</v>
      </c>
      <c r="E144" s="66"/>
      <c r="F144" s="56"/>
      <c r="G144" s="477">
        <f>C144*C141*C142</f>
        <v>0</v>
      </c>
      <c r="H144" s="119"/>
      <c r="I144" s="725"/>
      <c r="J144" s="223"/>
      <c r="K144" s="667">
        <f>'Expected Assumptions'!E60</f>
        <v>0</v>
      </c>
      <c r="L144" s="337" t="str">
        <f>Contractor_Administrative_Rate_N</f>
        <v>Contractor Administrative Rate ($ / hour)</v>
      </c>
      <c r="M144" s="307"/>
      <c r="N144" s="590"/>
      <c r="O144" s="636">
        <f>K144*K141*K142</f>
        <v>0</v>
      </c>
      <c r="P144" s="610"/>
    </row>
    <row r="145" spans="1:16">
      <c r="B145" s="96"/>
      <c r="C145" s="82"/>
      <c r="D145" s="82"/>
      <c r="E145" s="82"/>
      <c r="F145" s="82"/>
      <c r="G145" s="476"/>
      <c r="H145" s="476"/>
      <c r="J145" s="296"/>
      <c r="K145" s="581"/>
      <c r="L145" s="581"/>
      <c r="M145" s="581"/>
      <c r="N145" s="581"/>
      <c r="O145" s="476"/>
      <c r="P145" s="476"/>
    </row>
    <row r="146" spans="1:16" ht="13.5" thickBot="1">
      <c r="B146" s="96"/>
      <c r="C146" s="82"/>
      <c r="D146" s="44" t="s">
        <v>20</v>
      </c>
      <c r="E146" s="45"/>
      <c r="F146" s="44"/>
      <c r="G146" s="542"/>
      <c r="H146" s="474">
        <f>SUM(G144)</f>
        <v>0</v>
      </c>
      <c r="J146" s="296"/>
      <c r="K146" s="581"/>
      <c r="L146" s="589" t="s">
        <v>20</v>
      </c>
      <c r="M146" s="293"/>
      <c r="N146" s="589"/>
      <c r="O146" s="542"/>
      <c r="P146" s="474">
        <f>SUM(O144)</f>
        <v>0</v>
      </c>
    </row>
    <row r="147" spans="1:16" ht="15" customHeight="1">
      <c r="B147" s="96"/>
      <c r="C147" s="82"/>
      <c r="D147" s="82"/>
      <c r="E147" s="82"/>
      <c r="F147" s="82"/>
      <c r="G147" s="476"/>
      <c r="H147" s="476"/>
      <c r="J147" s="296"/>
      <c r="K147" s="581"/>
      <c r="L147" s="581"/>
      <c r="M147" s="581"/>
      <c r="N147" s="581"/>
      <c r="O147" s="476"/>
      <c r="P147" s="476"/>
    </row>
    <row r="148" spans="1:16" s="82" customFormat="1" ht="15" customHeight="1">
      <c r="A148" s="351"/>
      <c r="B148" s="96"/>
      <c r="G148" s="476"/>
      <c r="H148" s="476"/>
      <c r="I148" s="725"/>
      <c r="J148" s="296"/>
      <c r="K148" s="581"/>
      <c r="L148" s="581"/>
      <c r="M148" s="581"/>
      <c r="N148" s="581"/>
      <c r="O148" s="476"/>
      <c r="P148" s="476"/>
    </row>
    <row r="149" spans="1:16" ht="15.75" customHeight="1" thickBot="1">
      <c r="B149" s="96"/>
      <c r="C149" s="82"/>
      <c r="D149" s="82"/>
      <c r="E149" s="82"/>
      <c r="F149" s="82"/>
      <c r="G149" s="487" t="s">
        <v>68</v>
      </c>
      <c r="H149" s="499">
        <f>SUM(H37:H146)</f>
        <v>0</v>
      </c>
      <c r="J149" s="296"/>
      <c r="K149" s="581"/>
      <c r="L149" s="581"/>
      <c r="M149" s="581"/>
      <c r="N149" s="581"/>
      <c r="O149" s="607" t="s">
        <v>1217</v>
      </c>
      <c r="P149" s="499">
        <f>SUM(P37:P146)</f>
        <v>0</v>
      </c>
    </row>
    <row r="150" spans="1:16" ht="13.5" thickTop="1">
      <c r="B150" s="96"/>
      <c r="C150" s="82"/>
      <c r="D150" s="82"/>
      <c r="E150" s="82"/>
      <c r="F150" s="82"/>
      <c r="G150" s="82"/>
      <c r="H150" s="82"/>
      <c r="J150" s="12"/>
      <c r="K150" s="12"/>
      <c r="L150" s="12"/>
      <c r="M150" s="12"/>
      <c r="N150" s="12"/>
      <c r="O150" s="12"/>
      <c r="P150" s="12"/>
    </row>
    <row r="151" spans="1:16">
      <c r="B151" s="96"/>
      <c r="C151" s="82"/>
      <c r="D151" s="82"/>
      <c r="E151" s="82"/>
      <c r="F151" s="82"/>
      <c r="G151" s="82"/>
      <c r="H151" s="82"/>
      <c r="J151" s="82"/>
      <c r="K151" s="82"/>
      <c r="L151" s="82"/>
      <c r="M151" s="82"/>
      <c r="N151" s="82"/>
      <c r="O151" s="82"/>
      <c r="P151" s="82"/>
    </row>
    <row r="152" spans="1:16">
      <c r="B152" s="96"/>
      <c r="C152" s="82"/>
      <c r="D152" s="82"/>
      <c r="E152" s="82"/>
      <c r="F152" s="82"/>
      <c r="G152" s="82"/>
      <c r="H152" s="82"/>
      <c r="J152" s="82"/>
      <c r="K152" s="82"/>
      <c r="L152" s="82"/>
      <c r="M152" s="82"/>
      <c r="N152" s="82"/>
      <c r="O152" s="82"/>
      <c r="P152" s="82"/>
    </row>
    <row r="153" spans="1:16">
      <c r="B153" s="96"/>
      <c r="C153" s="82"/>
      <c r="D153" s="82"/>
      <c r="E153" s="82"/>
      <c r="F153" s="82"/>
      <c r="G153" s="82"/>
      <c r="H153" s="82"/>
      <c r="J153" s="82"/>
      <c r="K153" s="82"/>
      <c r="L153" s="82"/>
      <c r="M153" s="82"/>
      <c r="N153" s="82"/>
      <c r="O153" s="82"/>
      <c r="P153" s="82"/>
    </row>
    <row r="154" spans="1:16">
      <c r="B154" s="96"/>
      <c r="C154" s="82"/>
      <c r="D154" s="82"/>
      <c r="E154" s="82"/>
      <c r="F154" s="82"/>
      <c r="G154" s="82"/>
      <c r="H154" s="82"/>
      <c r="J154" s="82"/>
      <c r="K154" s="82"/>
      <c r="L154" s="82"/>
      <c r="M154" s="82"/>
      <c r="N154" s="82"/>
      <c r="O154" s="82"/>
      <c r="P154" s="82"/>
    </row>
    <row r="155" spans="1:16">
      <c r="B155" s="96"/>
      <c r="C155" s="82"/>
      <c r="D155" s="82"/>
      <c r="E155" s="82"/>
      <c r="F155" s="82"/>
      <c r="G155" s="82"/>
      <c r="H155" s="82"/>
      <c r="J155" s="82"/>
      <c r="K155" s="82"/>
      <c r="L155" s="82"/>
      <c r="M155" s="82"/>
      <c r="N155" s="82"/>
      <c r="O155" s="82"/>
      <c r="P155" s="82"/>
    </row>
    <row r="156" spans="1:16">
      <c r="B156" s="96"/>
      <c r="C156" s="82"/>
      <c r="D156" s="82"/>
      <c r="E156" s="82"/>
      <c r="F156" s="82"/>
      <c r="G156" s="82"/>
      <c r="H156" s="82"/>
      <c r="J156" s="82"/>
      <c r="K156" s="82"/>
      <c r="L156" s="82"/>
      <c r="M156" s="82"/>
      <c r="N156" s="82"/>
      <c r="O156" s="82"/>
      <c r="P156" s="82"/>
    </row>
    <row r="157" spans="1:16">
      <c r="B157" s="96"/>
      <c r="C157" s="82"/>
      <c r="D157" s="82"/>
      <c r="E157" s="82"/>
      <c r="F157" s="82"/>
      <c r="G157" s="82"/>
      <c r="H157" s="82"/>
      <c r="J157" s="82"/>
      <c r="K157" s="82"/>
      <c r="L157" s="82"/>
      <c r="M157" s="82"/>
      <c r="N157" s="82"/>
      <c r="O157" s="82"/>
      <c r="P157" s="82"/>
    </row>
    <row r="158" spans="1:16">
      <c r="B158" s="96"/>
      <c r="C158" s="82"/>
      <c r="D158" s="82"/>
      <c r="E158" s="82"/>
      <c r="F158" s="82"/>
      <c r="G158" s="82"/>
      <c r="H158" s="82"/>
      <c r="J158" s="82"/>
      <c r="K158" s="82"/>
      <c r="L158" s="82"/>
      <c r="M158" s="82"/>
      <c r="N158" s="82"/>
      <c r="O158" s="82"/>
      <c r="P158" s="82"/>
    </row>
    <row r="159" spans="1:16">
      <c r="B159" s="96"/>
      <c r="C159" s="82"/>
      <c r="D159" s="82"/>
      <c r="E159" s="82"/>
      <c r="F159" s="82"/>
      <c r="G159" s="82"/>
      <c r="H159" s="82"/>
      <c r="J159" s="82"/>
      <c r="K159" s="82"/>
      <c r="L159" s="82"/>
      <c r="M159" s="82"/>
      <c r="N159" s="82"/>
      <c r="O159" s="82"/>
      <c r="P159" s="82"/>
    </row>
    <row r="160" spans="1:16">
      <c r="B160" s="96"/>
      <c r="C160" s="82"/>
      <c r="D160" s="82"/>
      <c r="E160" s="82"/>
      <c r="F160" s="82"/>
      <c r="G160" s="82"/>
      <c r="H160" s="82"/>
      <c r="J160" s="82"/>
      <c r="K160" s="82"/>
      <c r="L160" s="82"/>
      <c r="M160" s="82"/>
      <c r="N160" s="82"/>
      <c r="O160" s="82"/>
      <c r="P160" s="82"/>
    </row>
    <row r="161" spans="2:16">
      <c r="B161" s="96"/>
      <c r="C161" s="82"/>
      <c r="D161" s="82"/>
      <c r="E161" s="82"/>
      <c r="F161" s="82"/>
      <c r="G161" s="82"/>
      <c r="H161" s="82"/>
      <c r="J161" s="82"/>
      <c r="K161" s="82"/>
      <c r="L161" s="82"/>
      <c r="M161" s="82"/>
      <c r="N161" s="82"/>
      <c r="O161" s="82"/>
      <c r="P161" s="82"/>
    </row>
    <row r="162" spans="2:16">
      <c r="B162" s="96"/>
      <c r="C162" s="82"/>
      <c r="D162" s="82"/>
      <c r="E162" s="82"/>
      <c r="F162" s="82"/>
      <c r="G162" s="82"/>
      <c r="H162" s="82"/>
      <c r="J162" s="82"/>
      <c r="K162" s="82"/>
      <c r="L162" s="82"/>
      <c r="M162" s="82"/>
      <c r="N162" s="82"/>
      <c r="O162" s="82"/>
      <c r="P162" s="82"/>
    </row>
    <row r="163" spans="2:16">
      <c r="B163" s="96"/>
      <c r="C163" s="82"/>
      <c r="D163" s="82"/>
      <c r="E163" s="82"/>
      <c r="F163" s="82"/>
      <c r="G163" s="82"/>
      <c r="H163" s="82"/>
      <c r="J163" s="82"/>
      <c r="K163" s="82"/>
      <c r="L163" s="82"/>
      <c r="M163" s="82"/>
      <c r="N163" s="82"/>
      <c r="O163" s="82"/>
      <c r="P163" s="82"/>
    </row>
    <row r="164" spans="2:16">
      <c r="B164" s="96"/>
      <c r="C164" s="82"/>
      <c r="D164" s="82"/>
      <c r="E164" s="82"/>
      <c r="F164" s="82"/>
      <c r="G164" s="82"/>
      <c r="H164" s="82"/>
      <c r="J164" s="82"/>
      <c r="K164" s="82"/>
      <c r="L164" s="82"/>
      <c r="M164" s="82"/>
      <c r="N164" s="82"/>
      <c r="O164" s="82"/>
      <c r="P164" s="82"/>
    </row>
    <row r="165" spans="2:16">
      <c r="B165" s="96"/>
      <c r="C165" s="82"/>
      <c r="D165" s="82"/>
      <c r="E165" s="82"/>
      <c r="F165" s="82"/>
      <c r="G165" s="82"/>
      <c r="H165" s="82"/>
      <c r="J165" s="82"/>
      <c r="K165" s="82"/>
      <c r="L165" s="82"/>
      <c r="M165" s="82"/>
      <c r="N165" s="82"/>
      <c r="O165" s="82"/>
      <c r="P165" s="82"/>
    </row>
    <row r="166" spans="2:16">
      <c r="B166" s="96"/>
      <c r="C166" s="82"/>
      <c r="D166" s="82"/>
      <c r="E166" s="82"/>
      <c r="F166" s="82"/>
      <c r="G166" s="82"/>
      <c r="H166" s="82"/>
      <c r="J166" s="82"/>
      <c r="K166" s="82"/>
      <c r="L166" s="82"/>
      <c r="M166" s="82"/>
      <c r="N166" s="82"/>
      <c r="O166" s="82"/>
      <c r="P166" s="82"/>
    </row>
    <row r="167" spans="2:16">
      <c r="B167" s="96"/>
      <c r="C167" s="82"/>
      <c r="D167" s="82"/>
      <c r="E167" s="82"/>
      <c r="F167" s="82"/>
      <c r="G167" s="82"/>
      <c r="H167" s="82"/>
      <c r="J167" s="82"/>
      <c r="K167" s="82"/>
      <c r="L167" s="82"/>
      <c r="M167" s="82"/>
      <c r="N167" s="82"/>
      <c r="O167" s="82"/>
      <c r="P167" s="82"/>
    </row>
    <row r="168" spans="2:16">
      <c r="B168" s="96"/>
      <c r="C168" s="82"/>
      <c r="D168" s="82"/>
      <c r="E168" s="82"/>
      <c r="F168" s="82"/>
      <c r="G168" s="82"/>
      <c r="H168" s="82"/>
      <c r="J168" s="82"/>
      <c r="K168" s="82"/>
      <c r="L168" s="82"/>
      <c r="M168" s="82"/>
      <c r="N168" s="82"/>
      <c r="O168" s="82"/>
      <c r="P168" s="82"/>
    </row>
    <row r="169" spans="2:16">
      <c r="B169" s="96"/>
      <c r="C169" s="82"/>
      <c r="D169" s="82"/>
      <c r="E169" s="82"/>
      <c r="F169" s="82"/>
      <c r="G169" s="82"/>
      <c r="H169" s="82"/>
      <c r="J169" s="82"/>
      <c r="K169" s="82"/>
      <c r="L169" s="82"/>
      <c r="M169" s="82"/>
      <c r="N169" s="82"/>
      <c r="O169" s="82"/>
      <c r="P169" s="82"/>
    </row>
    <row r="170" spans="2:16">
      <c r="B170" s="96"/>
      <c r="C170" s="82"/>
      <c r="D170" s="82"/>
      <c r="E170" s="82"/>
      <c r="F170" s="82"/>
      <c r="G170" s="82"/>
      <c r="H170" s="82"/>
      <c r="J170" s="82"/>
      <c r="K170" s="82"/>
      <c r="L170" s="82"/>
      <c r="M170" s="82"/>
      <c r="N170" s="82"/>
      <c r="O170" s="82"/>
      <c r="P170" s="82"/>
    </row>
    <row r="171" spans="2:16">
      <c r="B171" s="96"/>
      <c r="C171" s="82"/>
      <c r="D171" s="82"/>
      <c r="E171" s="82"/>
      <c r="F171" s="82"/>
      <c r="G171" s="82"/>
      <c r="H171" s="82"/>
      <c r="J171" s="82"/>
      <c r="K171" s="82"/>
      <c r="L171" s="82"/>
      <c r="M171" s="82"/>
      <c r="N171" s="82"/>
      <c r="O171" s="82"/>
      <c r="P171" s="82"/>
    </row>
    <row r="172" spans="2:16">
      <c r="B172" s="96"/>
      <c r="C172" s="82"/>
      <c r="D172" s="82"/>
      <c r="E172" s="82"/>
      <c r="F172" s="82"/>
      <c r="G172" s="82"/>
      <c r="H172" s="82"/>
      <c r="J172" s="82"/>
      <c r="K172" s="82"/>
      <c r="L172" s="82"/>
      <c r="M172" s="82"/>
      <c r="N172" s="82"/>
      <c r="O172" s="82"/>
      <c r="P172" s="82"/>
    </row>
    <row r="173" spans="2:16">
      <c r="B173" s="96"/>
      <c r="C173" s="82"/>
      <c r="D173" s="82"/>
      <c r="E173" s="82"/>
      <c r="F173" s="82"/>
      <c r="G173" s="82"/>
      <c r="H173" s="82"/>
      <c r="J173" s="82"/>
      <c r="K173" s="82"/>
      <c r="L173" s="82"/>
      <c r="M173" s="82"/>
      <c r="N173" s="82"/>
      <c r="O173" s="82"/>
      <c r="P173" s="82"/>
    </row>
    <row r="174" spans="2:16">
      <c r="B174" s="96"/>
      <c r="C174" s="82"/>
      <c r="D174" s="82"/>
      <c r="E174" s="82"/>
      <c r="F174" s="82"/>
      <c r="G174" s="82"/>
      <c r="H174" s="82"/>
      <c r="J174" s="82"/>
      <c r="K174" s="82"/>
      <c r="L174" s="82"/>
      <c r="M174" s="82"/>
      <c r="N174" s="82"/>
      <c r="O174" s="82"/>
      <c r="P174" s="82"/>
    </row>
    <row r="175" spans="2:16">
      <c r="B175" s="96"/>
      <c r="C175" s="82"/>
      <c r="D175" s="82"/>
      <c r="E175" s="82"/>
      <c r="F175" s="82"/>
      <c r="G175" s="82"/>
      <c r="H175" s="82"/>
      <c r="J175" s="82"/>
      <c r="K175" s="82"/>
      <c r="L175" s="82"/>
      <c r="M175" s="82"/>
      <c r="N175" s="82"/>
      <c r="O175" s="82"/>
      <c r="P175" s="82"/>
    </row>
    <row r="176" spans="2:16">
      <c r="B176" s="96"/>
      <c r="C176" s="82"/>
      <c r="D176" s="82"/>
      <c r="E176" s="82"/>
      <c r="F176" s="82"/>
      <c r="G176" s="82"/>
      <c r="H176" s="82"/>
      <c r="J176" s="82"/>
      <c r="K176" s="82"/>
      <c r="L176" s="82"/>
      <c r="M176" s="82"/>
      <c r="N176" s="82"/>
      <c r="O176" s="82"/>
      <c r="P176" s="82"/>
    </row>
    <row r="177" spans="2:16">
      <c r="B177" s="96"/>
      <c r="C177" s="82"/>
      <c r="D177" s="82"/>
      <c r="E177" s="82"/>
      <c r="F177" s="82"/>
      <c r="G177" s="82"/>
      <c r="H177" s="82"/>
      <c r="J177" s="82"/>
      <c r="K177" s="82"/>
      <c r="L177" s="82"/>
      <c r="M177" s="82"/>
      <c r="N177" s="82"/>
      <c r="O177" s="82"/>
      <c r="P177" s="82"/>
    </row>
    <row r="178" spans="2:16">
      <c r="B178" s="96"/>
      <c r="C178" s="82"/>
      <c r="D178" s="82"/>
      <c r="E178" s="82"/>
      <c r="F178" s="82"/>
      <c r="G178" s="82"/>
      <c r="H178" s="82"/>
      <c r="J178" s="82"/>
      <c r="K178" s="82"/>
      <c r="L178" s="82"/>
      <c r="M178" s="82"/>
      <c r="N178" s="82"/>
      <c r="O178" s="82"/>
      <c r="P178" s="82"/>
    </row>
    <row r="179" spans="2:16">
      <c r="B179" s="96"/>
      <c r="C179" s="82"/>
      <c r="D179" s="82"/>
      <c r="E179" s="82"/>
      <c r="F179" s="82"/>
      <c r="G179" s="82"/>
      <c r="H179" s="82"/>
      <c r="J179" s="82"/>
      <c r="K179" s="82"/>
      <c r="L179" s="82"/>
      <c r="M179" s="82"/>
      <c r="N179" s="82"/>
      <c r="O179" s="82"/>
      <c r="P179" s="82"/>
    </row>
    <row r="180" spans="2:16">
      <c r="B180" s="96"/>
      <c r="C180" s="82"/>
      <c r="D180" s="82"/>
      <c r="E180" s="82"/>
      <c r="F180" s="82"/>
      <c r="G180" s="82"/>
      <c r="H180" s="82"/>
      <c r="J180" s="82"/>
      <c r="K180" s="82"/>
      <c r="L180" s="82"/>
      <c r="M180" s="82"/>
      <c r="N180" s="82"/>
      <c r="O180" s="82"/>
      <c r="P180" s="82"/>
    </row>
    <row r="181" spans="2:16">
      <c r="B181" s="96"/>
      <c r="C181" s="82"/>
      <c r="D181" s="82"/>
      <c r="E181" s="82"/>
      <c r="F181" s="82"/>
      <c r="G181" s="82"/>
      <c r="H181" s="82"/>
      <c r="J181" s="82"/>
      <c r="K181" s="82"/>
      <c r="L181" s="82"/>
      <c r="M181" s="82"/>
      <c r="N181" s="82"/>
      <c r="O181" s="82"/>
      <c r="P181" s="82"/>
    </row>
    <row r="182" spans="2:16">
      <c r="B182" s="96"/>
      <c r="C182" s="82"/>
      <c r="D182" s="82"/>
      <c r="E182" s="82"/>
      <c r="F182" s="82"/>
      <c r="G182" s="82"/>
      <c r="H182" s="82"/>
      <c r="J182" s="82"/>
      <c r="K182" s="82"/>
      <c r="L182" s="82"/>
      <c r="M182" s="82"/>
      <c r="N182" s="82"/>
      <c r="O182" s="82"/>
      <c r="P182" s="82"/>
    </row>
    <row r="183" spans="2:16">
      <c r="B183" s="96"/>
      <c r="C183" s="82"/>
      <c r="D183" s="82"/>
      <c r="E183" s="82"/>
      <c r="F183" s="82"/>
      <c r="G183" s="82"/>
      <c r="H183" s="82"/>
      <c r="J183" s="82"/>
      <c r="K183" s="82"/>
      <c r="L183" s="82"/>
      <c r="M183" s="82"/>
      <c r="N183" s="82"/>
      <c r="O183" s="82"/>
      <c r="P183" s="82"/>
    </row>
    <row r="184" spans="2:16">
      <c r="B184" s="96"/>
      <c r="C184" s="82"/>
      <c r="D184" s="82"/>
      <c r="E184" s="82"/>
      <c r="F184" s="82"/>
      <c r="G184" s="82"/>
      <c r="H184" s="82"/>
      <c r="J184" s="82"/>
      <c r="K184" s="82"/>
      <c r="L184" s="82"/>
      <c r="M184" s="82"/>
      <c r="N184" s="82"/>
      <c r="O184" s="82"/>
      <c r="P184" s="82"/>
    </row>
    <row r="185" spans="2:16">
      <c r="B185" s="96"/>
      <c r="C185" s="82"/>
      <c r="D185" s="82"/>
      <c r="E185" s="82"/>
      <c r="F185" s="82"/>
      <c r="G185" s="82"/>
      <c r="H185" s="82"/>
      <c r="J185" s="82"/>
      <c r="K185" s="82"/>
      <c r="L185" s="82"/>
      <c r="M185" s="82"/>
      <c r="N185" s="82"/>
      <c r="O185" s="82"/>
      <c r="P185" s="82"/>
    </row>
    <row r="186" spans="2:16">
      <c r="B186" s="96"/>
      <c r="C186" s="82"/>
      <c r="D186" s="82"/>
      <c r="E186" s="82"/>
      <c r="F186" s="82"/>
      <c r="G186" s="82"/>
      <c r="H186" s="82"/>
      <c r="J186" s="82"/>
      <c r="K186" s="82"/>
      <c r="L186" s="82"/>
      <c r="M186" s="82"/>
      <c r="N186" s="82"/>
      <c r="O186" s="82"/>
      <c r="P186" s="82"/>
    </row>
    <row r="187" spans="2:16">
      <c r="B187" s="96"/>
      <c r="C187" s="82"/>
      <c r="D187" s="82"/>
      <c r="E187" s="82"/>
      <c r="F187" s="82"/>
      <c r="G187" s="82"/>
      <c r="H187" s="82"/>
      <c r="J187" s="82"/>
      <c r="K187" s="82"/>
      <c r="L187" s="82"/>
      <c r="M187" s="82"/>
      <c r="N187" s="82"/>
      <c r="O187" s="82"/>
      <c r="P187" s="82"/>
    </row>
    <row r="188" spans="2:16">
      <c r="B188" s="96"/>
      <c r="C188" s="82"/>
      <c r="D188" s="82"/>
      <c r="E188" s="82"/>
      <c r="F188" s="82"/>
      <c r="G188" s="82"/>
      <c r="H188" s="82"/>
      <c r="J188" s="82"/>
      <c r="K188" s="82"/>
      <c r="L188" s="82"/>
      <c r="M188" s="82"/>
      <c r="N188" s="82"/>
      <c r="O188" s="82"/>
      <c r="P188" s="82"/>
    </row>
    <row r="189" spans="2:16">
      <c r="B189" s="96"/>
      <c r="C189" s="82"/>
      <c r="D189" s="82"/>
      <c r="E189" s="82"/>
      <c r="F189" s="82"/>
      <c r="G189" s="82"/>
      <c r="H189" s="82"/>
      <c r="J189" s="82"/>
      <c r="K189" s="82"/>
      <c r="L189" s="82"/>
      <c r="M189" s="82"/>
      <c r="N189" s="82"/>
      <c r="O189" s="82"/>
      <c r="P189" s="82"/>
    </row>
    <row r="190" spans="2:16">
      <c r="B190" s="96"/>
      <c r="C190" s="82"/>
      <c r="D190" s="82"/>
      <c r="E190" s="82"/>
      <c r="F190" s="82"/>
      <c r="G190" s="82"/>
      <c r="H190" s="82"/>
      <c r="J190" s="82"/>
      <c r="K190" s="82"/>
      <c r="L190" s="82"/>
      <c r="M190" s="82"/>
      <c r="N190" s="82"/>
      <c r="O190" s="82"/>
      <c r="P190" s="82"/>
    </row>
    <row r="191" spans="2:16">
      <c r="B191" s="96"/>
      <c r="C191" s="82"/>
      <c r="D191" s="82"/>
      <c r="E191" s="82"/>
      <c r="F191" s="82"/>
      <c r="G191" s="82"/>
      <c r="H191" s="82"/>
      <c r="J191" s="82"/>
      <c r="K191" s="82"/>
      <c r="L191" s="82"/>
      <c r="M191" s="82"/>
      <c r="N191" s="82"/>
      <c r="O191" s="82"/>
      <c r="P191" s="82"/>
    </row>
    <row r="192" spans="2:16">
      <c r="B192" s="96"/>
      <c r="C192" s="82"/>
      <c r="D192" s="82"/>
      <c r="E192" s="82"/>
      <c r="F192" s="82"/>
      <c r="G192" s="82"/>
      <c r="H192" s="82"/>
      <c r="J192" s="82"/>
      <c r="K192" s="82"/>
      <c r="L192" s="82"/>
      <c r="M192" s="82"/>
      <c r="N192" s="82"/>
      <c r="O192" s="82"/>
      <c r="P192" s="82"/>
    </row>
    <row r="193" spans="2:16">
      <c r="B193" s="96"/>
      <c r="C193" s="82"/>
      <c r="D193" s="82"/>
      <c r="E193" s="82"/>
      <c r="F193" s="82"/>
      <c r="G193" s="82"/>
      <c r="H193" s="82"/>
      <c r="J193" s="82"/>
      <c r="K193" s="82"/>
      <c r="L193" s="82"/>
      <c r="M193" s="82"/>
      <c r="N193" s="82"/>
      <c r="O193" s="82"/>
      <c r="P193" s="82"/>
    </row>
    <row r="194" spans="2:16">
      <c r="B194" s="96"/>
      <c r="C194" s="82"/>
      <c r="D194" s="82"/>
      <c r="E194" s="82"/>
      <c r="F194" s="82"/>
      <c r="G194" s="82"/>
      <c r="H194" s="82"/>
      <c r="J194" s="82"/>
      <c r="K194" s="82"/>
      <c r="L194" s="82"/>
      <c r="M194" s="82"/>
      <c r="N194" s="82"/>
      <c r="O194" s="82"/>
      <c r="P194" s="82"/>
    </row>
    <row r="195" spans="2:16">
      <c r="B195" s="96"/>
      <c r="C195" s="82"/>
      <c r="D195" s="82"/>
      <c r="E195" s="82"/>
      <c r="F195" s="82"/>
      <c r="G195" s="82"/>
      <c r="H195" s="82"/>
      <c r="J195" s="82"/>
      <c r="K195" s="82"/>
      <c r="L195" s="82"/>
      <c r="M195" s="82"/>
      <c r="N195" s="82"/>
      <c r="O195" s="82"/>
      <c r="P195" s="82"/>
    </row>
    <row r="196" spans="2:16">
      <c r="B196" s="96"/>
      <c r="C196" s="82"/>
      <c r="D196" s="82"/>
      <c r="E196" s="82"/>
      <c r="F196" s="82"/>
      <c r="G196" s="82"/>
      <c r="H196" s="82"/>
      <c r="J196" s="82"/>
      <c r="K196" s="82"/>
      <c r="L196" s="82"/>
      <c r="M196" s="82"/>
      <c r="N196" s="82"/>
      <c r="O196" s="82"/>
      <c r="P196" s="82"/>
    </row>
    <row r="197" spans="2:16">
      <c r="B197" s="96"/>
      <c r="C197" s="82"/>
      <c r="D197" s="82"/>
      <c r="E197" s="82"/>
      <c r="F197" s="82"/>
      <c r="G197" s="82"/>
      <c r="H197" s="82"/>
      <c r="J197" s="82"/>
      <c r="K197" s="82"/>
      <c r="L197" s="82"/>
      <c r="M197" s="82"/>
      <c r="N197" s="82"/>
      <c r="O197" s="82"/>
      <c r="P197" s="82"/>
    </row>
    <row r="198" spans="2:16">
      <c r="B198" s="96"/>
      <c r="C198" s="82"/>
      <c r="D198" s="82"/>
      <c r="E198" s="82"/>
      <c r="F198" s="82"/>
      <c r="G198" s="82"/>
      <c r="H198" s="82"/>
      <c r="J198" s="82"/>
      <c r="K198" s="82"/>
      <c r="L198" s="82"/>
      <c r="M198" s="82"/>
      <c r="N198" s="82"/>
      <c r="O198" s="82"/>
      <c r="P198" s="82"/>
    </row>
    <row r="199" spans="2:16">
      <c r="B199" s="96"/>
      <c r="C199" s="82"/>
      <c r="D199" s="82"/>
      <c r="E199" s="82"/>
      <c r="F199" s="82"/>
      <c r="G199" s="82"/>
      <c r="H199" s="82"/>
      <c r="J199" s="82"/>
      <c r="K199" s="82"/>
      <c r="L199" s="82"/>
      <c r="M199" s="82"/>
      <c r="N199" s="82"/>
      <c r="O199" s="82"/>
      <c r="P199" s="82"/>
    </row>
    <row r="200" spans="2:16">
      <c r="B200" s="96"/>
      <c r="C200" s="82"/>
      <c r="D200" s="82"/>
      <c r="E200" s="82"/>
      <c r="F200" s="82"/>
      <c r="G200" s="82"/>
      <c r="H200" s="82"/>
      <c r="J200" s="82"/>
      <c r="K200" s="82"/>
      <c r="L200" s="82"/>
      <c r="M200" s="82"/>
      <c r="N200" s="82"/>
      <c r="O200" s="82"/>
      <c r="P200" s="82"/>
    </row>
    <row r="201" spans="2:16">
      <c r="B201" s="96"/>
      <c r="C201" s="82"/>
      <c r="D201" s="82"/>
      <c r="E201" s="82"/>
      <c r="F201" s="82"/>
      <c r="G201" s="82"/>
      <c r="H201" s="82"/>
      <c r="J201" s="82"/>
      <c r="K201" s="82"/>
      <c r="L201" s="82"/>
      <c r="M201" s="82"/>
      <c r="N201" s="82"/>
      <c r="O201" s="82"/>
      <c r="P201" s="82"/>
    </row>
    <row r="202" spans="2:16">
      <c r="B202" s="96"/>
      <c r="C202" s="82"/>
      <c r="D202" s="82"/>
      <c r="E202" s="82"/>
      <c r="F202" s="82"/>
      <c r="G202" s="82"/>
      <c r="H202" s="82"/>
      <c r="J202" s="82"/>
      <c r="K202" s="82"/>
      <c r="L202" s="82"/>
      <c r="M202" s="82"/>
      <c r="N202" s="82"/>
      <c r="O202" s="82"/>
      <c r="P202" s="82"/>
    </row>
    <row r="203" spans="2:16">
      <c r="B203" s="96"/>
      <c r="C203" s="82"/>
      <c r="D203" s="82"/>
      <c r="E203" s="82"/>
      <c r="F203" s="82"/>
      <c r="G203" s="82"/>
      <c r="H203" s="82"/>
      <c r="J203" s="82"/>
      <c r="K203" s="82"/>
      <c r="L203" s="82"/>
      <c r="M203" s="82"/>
      <c r="N203" s="82"/>
      <c r="O203" s="82"/>
      <c r="P203" s="82"/>
    </row>
    <row r="204" spans="2:16">
      <c r="B204" s="96"/>
      <c r="C204" s="82"/>
      <c r="D204" s="82"/>
      <c r="E204" s="82"/>
      <c r="F204" s="82"/>
      <c r="G204" s="82"/>
      <c r="H204" s="82"/>
      <c r="J204" s="82"/>
      <c r="K204" s="82"/>
      <c r="L204" s="82"/>
      <c r="M204" s="82"/>
      <c r="N204" s="82"/>
      <c r="O204" s="82"/>
      <c r="P204" s="82"/>
    </row>
    <row r="205" spans="2:16">
      <c r="B205" s="96"/>
      <c r="C205" s="82"/>
      <c r="D205" s="82"/>
      <c r="E205" s="82"/>
      <c r="F205" s="82"/>
      <c r="G205" s="82"/>
      <c r="H205" s="82"/>
      <c r="J205" s="82"/>
      <c r="K205" s="82"/>
      <c r="L205" s="82"/>
      <c r="M205" s="82"/>
      <c r="N205" s="82"/>
      <c r="O205" s="82"/>
      <c r="P205" s="82"/>
    </row>
    <row r="206" spans="2:16">
      <c r="B206" s="96"/>
      <c r="C206" s="82"/>
      <c r="D206" s="82"/>
      <c r="E206" s="82"/>
      <c r="F206" s="82"/>
      <c r="G206" s="82"/>
      <c r="H206" s="82"/>
      <c r="J206" s="82"/>
      <c r="K206" s="82"/>
      <c r="L206" s="82"/>
      <c r="M206" s="82"/>
      <c r="N206" s="82"/>
      <c r="O206" s="82"/>
      <c r="P206" s="82"/>
    </row>
    <row r="207" spans="2:16">
      <c r="B207" s="96"/>
      <c r="C207" s="82"/>
      <c r="D207" s="82"/>
      <c r="E207" s="82"/>
      <c r="F207" s="82"/>
      <c r="G207" s="82"/>
      <c r="H207" s="82"/>
      <c r="J207" s="82"/>
      <c r="K207" s="82"/>
      <c r="L207" s="82"/>
      <c r="M207" s="82"/>
      <c r="N207" s="82"/>
      <c r="O207" s="82"/>
      <c r="P207" s="82"/>
    </row>
    <row r="208" spans="2:16">
      <c r="B208" s="96"/>
      <c r="C208" s="82"/>
      <c r="D208" s="82"/>
      <c r="E208" s="82"/>
      <c r="F208" s="82"/>
      <c r="G208" s="82"/>
      <c r="H208" s="82"/>
      <c r="J208" s="82"/>
      <c r="K208" s="82"/>
      <c r="L208" s="82"/>
      <c r="M208" s="82"/>
      <c r="N208" s="82"/>
      <c r="O208" s="82"/>
      <c r="P208" s="82"/>
    </row>
    <row r="209" spans="2:16">
      <c r="B209" s="96"/>
      <c r="C209" s="82"/>
      <c r="D209" s="82"/>
      <c r="E209" s="82"/>
      <c r="F209" s="82"/>
      <c r="G209" s="82"/>
      <c r="H209" s="82"/>
      <c r="J209" s="82"/>
      <c r="K209" s="82"/>
      <c r="L209" s="82"/>
      <c r="M209" s="82"/>
      <c r="N209" s="82"/>
      <c r="O209" s="82"/>
      <c r="P209" s="82"/>
    </row>
    <row r="210" spans="2:16">
      <c r="B210" s="96"/>
      <c r="C210" s="82"/>
      <c r="D210" s="82"/>
      <c r="E210" s="82"/>
      <c r="F210" s="82"/>
      <c r="G210" s="82"/>
      <c r="H210" s="82"/>
      <c r="J210" s="82"/>
      <c r="K210" s="82"/>
      <c r="L210" s="82"/>
      <c r="M210" s="82"/>
      <c r="N210" s="82"/>
      <c r="O210" s="82"/>
      <c r="P210" s="82"/>
    </row>
    <row r="211" spans="2:16">
      <c r="B211" s="96"/>
      <c r="C211" s="82"/>
      <c r="D211" s="82"/>
      <c r="E211" s="82"/>
      <c r="F211" s="82"/>
      <c r="G211" s="82"/>
      <c r="H211" s="82"/>
      <c r="J211" s="82"/>
      <c r="K211" s="82"/>
      <c r="L211" s="82"/>
      <c r="M211" s="82"/>
      <c r="N211" s="82"/>
      <c r="O211" s="82"/>
      <c r="P211" s="82"/>
    </row>
    <row r="212" spans="2:16">
      <c r="B212" s="96"/>
      <c r="C212" s="82"/>
      <c r="D212" s="82"/>
      <c r="E212" s="82"/>
      <c r="F212" s="82"/>
      <c r="G212" s="82"/>
      <c r="H212" s="82"/>
      <c r="J212" s="82"/>
      <c r="K212" s="82"/>
      <c r="L212" s="82"/>
      <c r="M212" s="82"/>
      <c r="N212" s="82"/>
      <c r="O212" s="82"/>
      <c r="P212" s="82"/>
    </row>
    <row r="213" spans="2:16">
      <c r="B213" s="96"/>
      <c r="C213" s="82"/>
      <c r="D213" s="82"/>
      <c r="E213" s="82"/>
      <c r="F213" s="82"/>
      <c r="G213" s="82"/>
      <c r="H213" s="82"/>
      <c r="J213" s="82"/>
      <c r="K213" s="82"/>
      <c r="L213" s="82"/>
      <c r="M213" s="82"/>
      <c r="N213" s="82"/>
      <c r="O213" s="82"/>
      <c r="P213" s="82"/>
    </row>
    <row r="214" spans="2:16">
      <c r="B214" s="96"/>
      <c r="C214" s="82"/>
      <c r="D214" s="82"/>
      <c r="E214" s="82"/>
      <c r="F214" s="82"/>
      <c r="G214" s="82"/>
      <c r="H214" s="82"/>
      <c r="J214" s="82"/>
      <c r="K214" s="82"/>
      <c r="L214" s="82"/>
      <c r="M214" s="82"/>
      <c r="N214" s="82"/>
      <c r="O214" s="82"/>
      <c r="P214" s="82"/>
    </row>
    <row r="215" spans="2:16">
      <c r="B215" s="96"/>
      <c r="C215" s="82"/>
      <c r="D215" s="82"/>
      <c r="E215" s="82"/>
      <c r="F215" s="82"/>
      <c r="G215" s="82"/>
      <c r="H215" s="82"/>
      <c r="J215" s="82"/>
      <c r="K215" s="82"/>
      <c r="L215" s="82"/>
      <c r="M215" s="82"/>
      <c r="N215" s="82"/>
      <c r="O215" s="82"/>
      <c r="P215" s="82"/>
    </row>
    <row r="216" spans="2:16">
      <c r="B216" s="96"/>
      <c r="C216" s="82"/>
      <c r="D216" s="82"/>
      <c r="E216" s="82"/>
      <c r="F216" s="82"/>
      <c r="G216" s="82"/>
      <c r="H216" s="82"/>
      <c r="J216" s="82"/>
      <c r="K216" s="82"/>
      <c r="L216" s="82"/>
      <c r="M216" s="82"/>
      <c r="N216" s="82"/>
      <c r="O216" s="82"/>
      <c r="P216" s="82"/>
    </row>
    <row r="217" spans="2:16">
      <c r="B217" s="96"/>
      <c r="C217" s="82"/>
      <c r="D217" s="82"/>
      <c r="E217" s="82"/>
      <c r="F217" s="82"/>
      <c r="G217" s="82"/>
      <c r="H217" s="82"/>
      <c r="J217" s="82"/>
      <c r="K217" s="82"/>
      <c r="L217" s="82"/>
      <c r="M217" s="82"/>
      <c r="N217" s="82"/>
      <c r="O217" s="82"/>
      <c r="P217" s="82"/>
    </row>
    <row r="218" spans="2:16">
      <c r="B218" s="96"/>
      <c r="C218" s="82"/>
      <c r="D218" s="82"/>
      <c r="E218" s="82"/>
      <c r="F218" s="82"/>
      <c r="G218" s="82"/>
      <c r="H218" s="82"/>
      <c r="J218" s="82"/>
      <c r="K218" s="82"/>
      <c r="L218" s="82"/>
      <c r="M218" s="82"/>
      <c r="N218" s="82"/>
      <c r="O218" s="82"/>
      <c r="P218" s="82"/>
    </row>
    <row r="219" spans="2:16">
      <c r="B219" s="96"/>
      <c r="C219" s="82"/>
      <c r="D219" s="82"/>
      <c r="E219" s="82"/>
      <c r="F219" s="82"/>
      <c r="G219" s="82"/>
      <c r="H219" s="82"/>
      <c r="J219" s="82"/>
      <c r="K219" s="82"/>
      <c r="L219" s="82"/>
      <c r="M219" s="82"/>
      <c r="N219" s="82"/>
      <c r="O219" s="82"/>
      <c r="P219" s="82"/>
    </row>
    <row r="220" spans="2:16">
      <c r="B220" s="96"/>
      <c r="C220" s="82"/>
      <c r="D220" s="82"/>
      <c r="E220" s="82"/>
      <c r="F220" s="82"/>
      <c r="G220" s="82"/>
      <c r="H220" s="82"/>
      <c r="J220" s="82"/>
      <c r="K220" s="82"/>
      <c r="L220" s="82"/>
      <c r="M220" s="82"/>
      <c r="N220" s="82"/>
      <c r="O220" s="82"/>
      <c r="P220" s="82"/>
    </row>
    <row r="221" spans="2:16">
      <c r="B221" s="96"/>
      <c r="C221" s="82"/>
      <c r="D221" s="82"/>
      <c r="E221" s="82"/>
      <c r="F221" s="82"/>
      <c r="G221" s="82"/>
      <c r="H221" s="82"/>
      <c r="J221" s="82"/>
      <c r="K221" s="82"/>
      <c r="L221" s="82"/>
      <c r="M221" s="82"/>
      <c r="N221" s="82"/>
      <c r="O221" s="82"/>
      <c r="P221" s="82"/>
    </row>
    <row r="222" spans="2:16">
      <c r="B222" s="96"/>
      <c r="C222" s="82"/>
      <c r="D222" s="82"/>
      <c r="E222" s="82"/>
      <c r="F222" s="82"/>
      <c r="G222" s="82"/>
      <c r="H222" s="82"/>
      <c r="J222" s="82"/>
      <c r="K222" s="82"/>
      <c r="L222" s="82"/>
      <c r="M222" s="82"/>
      <c r="N222" s="82"/>
      <c r="O222" s="82"/>
      <c r="P222" s="82"/>
    </row>
    <row r="223" spans="2:16">
      <c r="B223" s="96"/>
      <c r="C223" s="82"/>
      <c r="D223" s="82"/>
      <c r="E223" s="82"/>
      <c r="F223" s="82"/>
      <c r="G223" s="82"/>
      <c r="H223" s="82"/>
      <c r="J223" s="82"/>
      <c r="K223" s="82"/>
      <c r="L223" s="82"/>
      <c r="M223" s="82"/>
      <c r="N223" s="82"/>
      <c r="O223" s="82"/>
      <c r="P223" s="82"/>
    </row>
    <row r="224" spans="2:16">
      <c r="B224" s="96"/>
      <c r="C224" s="82"/>
      <c r="D224" s="82"/>
      <c r="E224" s="82"/>
      <c r="F224" s="82"/>
      <c r="G224" s="82"/>
      <c r="H224" s="82"/>
      <c r="J224" s="82"/>
      <c r="K224" s="82"/>
      <c r="L224" s="82"/>
      <c r="M224" s="82"/>
      <c r="N224" s="82"/>
      <c r="O224" s="82"/>
      <c r="P224" s="82"/>
    </row>
    <row r="225" spans="2:16">
      <c r="B225" s="96"/>
      <c r="C225" s="82"/>
      <c r="D225" s="82"/>
      <c r="E225" s="82"/>
      <c r="F225" s="82"/>
      <c r="G225" s="82"/>
      <c r="H225" s="82"/>
      <c r="J225" s="82"/>
      <c r="K225" s="82"/>
      <c r="L225" s="82"/>
      <c r="M225" s="82"/>
      <c r="N225" s="82"/>
      <c r="O225" s="82"/>
      <c r="P225" s="82"/>
    </row>
    <row r="226" spans="2:16">
      <c r="B226" s="96"/>
      <c r="C226" s="82"/>
      <c r="D226" s="82"/>
      <c r="E226" s="82"/>
      <c r="F226" s="82"/>
      <c r="G226" s="82"/>
      <c r="H226" s="82"/>
      <c r="J226" s="82"/>
      <c r="K226" s="82"/>
      <c r="L226" s="82"/>
      <c r="M226" s="82"/>
      <c r="N226" s="82"/>
      <c r="O226" s="82"/>
      <c r="P226" s="82"/>
    </row>
    <row r="227" spans="2:16">
      <c r="B227" s="96"/>
      <c r="C227" s="82"/>
      <c r="D227" s="82"/>
      <c r="E227" s="82"/>
      <c r="F227" s="82"/>
      <c r="G227" s="82"/>
      <c r="H227" s="82"/>
      <c r="J227" s="82"/>
      <c r="K227" s="82"/>
      <c r="L227" s="82"/>
      <c r="M227" s="82"/>
      <c r="N227" s="82"/>
      <c r="O227" s="82"/>
      <c r="P227" s="82"/>
    </row>
    <row r="228" spans="2:16">
      <c r="B228" s="96"/>
      <c r="C228" s="82"/>
      <c r="D228" s="82"/>
      <c r="E228" s="82"/>
      <c r="F228" s="82"/>
      <c r="G228" s="82"/>
      <c r="H228" s="82"/>
      <c r="J228" s="82"/>
      <c r="K228" s="82"/>
      <c r="L228" s="82"/>
      <c r="M228" s="82"/>
      <c r="N228" s="82"/>
      <c r="O228" s="82"/>
      <c r="P228" s="82"/>
    </row>
    <row r="229" spans="2:16">
      <c r="B229" s="96"/>
      <c r="C229" s="82"/>
      <c r="D229" s="82"/>
      <c r="E229" s="82"/>
      <c r="F229" s="82"/>
      <c r="G229" s="82"/>
      <c r="H229" s="82"/>
      <c r="J229" s="82"/>
      <c r="K229" s="82"/>
      <c r="L229" s="82"/>
      <c r="M229" s="82"/>
      <c r="N229" s="82"/>
      <c r="O229" s="82"/>
      <c r="P229" s="82"/>
    </row>
    <row r="230" spans="2:16">
      <c r="B230" s="96"/>
      <c r="C230" s="82"/>
      <c r="D230" s="82"/>
      <c r="E230" s="82"/>
      <c r="F230" s="82"/>
      <c r="G230" s="82"/>
      <c r="H230" s="82"/>
      <c r="J230" s="82"/>
      <c r="K230" s="82"/>
      <c r="L230" s="82"/>
      <c r="M230" s="82"/>
      <c r="N230" s="82"/>
      <c r="O230" s="82"/>
      <c r="P230" s="82"/>
    </row>
    <row r="231" spans="2:16">
      <c r="B231" s="96"/>
      <c r="C231" s="82"/>
      <c r="D231" s="82"/>
      <c r="E231" s="82"/>
      <c r="F231" s="82"/>
      <c r="G231" s="82"/>
      <c r="H231" s="82"/>
      <c r="J231" s="82"/>
      <c r="K231" s="82"/>
      <c r="L231" s="82"/>
      <c r="M231" s="82"/>
      <c r="N231" s="82"/>
      <c r="O231" s="82"/>
      <c r="P231" s="82"/>
    </row>
    <row r="232" spans="2:16">
      <c r="B232" s="96"/>
      <c r="C232" s="82"/>
      <c r="D232" s="82"/>
      <c r="E232" s="82"/>
      <c r="F232" s="82"/>
      <c r="G232" s="82"/>
      <c r="H232" s="82"/>
      <c r="J232" s="82"/>
      <c r="K232" s="82"/>
      <c r="L232" s="82"/>
      <c r="M232" s="82"/>
      <c r="N232" s="82"/>
      <c r="O232" s="82"/>
      <c r="P232" s="82"/>
    </row>
    <row r="233" spans="2:16">
      <c r="B233" s="96"/>
      <c r="C233" s="82"/>
      <c r="D233" s="82"/>
      <c r="E233" s="82"/>
      <c r="F233" s="82"/>
      <c r="G233" s="82"/>
      <c r="H233" s="82"/>
      <c r="J233" s="82"/>
      <c r="K233" s="82"/>
      <c r="L233" s="82"/>
      <c r="M233" s="82"/>
      <c r="N233" s="82"/>
      <c r="O233" s="82"/>
      <c r="P233" s="82"/>
    </row>
    <row r="234" spans="2:16">
      <c r="B234" s="96"/>
      <c r="C234" s="82"/>
      <c r="D234" s="82"/>
      <c r="E234" s="82"/>
      <c r="F234" s="82"/>
      <c r="G234" s="82"/>
      <c r="H234" s="82"/>
      <c r="J234" s="82"/>
      <c r="K234" s="82"/>
      <c r="L234" s="82"/>
      <c r="M234" s="82"/>
      <c r="N234" s="82"/>
      <c r="O234" s="82"/>
      <c r="P234" s="82"/>
    </row>
    <row r="235" spans="2:16">
      <c r="B235" s="96"/>
      <c r="C235" s="82"/>
      <c r="D235" s="82"/>
      <c r="E235" s="82"/>
      <c r="F235" s="82"/>
      <c r="G235" s="82"/>
      <c r="H235" s="82"/>
      <c r="J235" s="82"/>
      <c r="K235" s="82"/>
      <c r="L235" s="82"/>
      <c r="M235" s="82"/>
      <c r="N235" s="82"/>
      <c r="O235" s="82"/>
      <c r="P235" s="82"/>
    </row>
    <row r="236" spans="2:16">
      <c r="B236" s="96"/>
      <c r="C236" s="82"/>
      <c r="D236" s="82"/>
      <c r="E236" s="82"/>
      <c r="F236" s="82"/>
      <c r="G236" s="82"/>
      <c r="H236" s="82"/>
      <c r="J236" s="82"/>
      <c r="K236" s="82"/>
      <c r="L236" s="82"/>
      <c r="M236" s="82"/>
      <c r="N236" s="82"/>
      <c r="O236" s="82"/>
      <c r="P236" s="82"/>
    </row>
    <row r="237" spans="2:16">
      <c r="B237" s="96"/>
      <c r="C237" s="82"/>
      <c r="D237" s="82"/>
      <c r="E237" s="82"/>
      <c r="F237" s="82"/>
      <c r="G237" s="82"/>
      <c r="H237" s="82"/>
      <c r="J237" s="82"/>
      <c r="K237" s="82"/>
      <c r="L237" s="82"/>
      <c r="M237" s="82"/>
      <c r="N237" s="82"/>
      <c r="O237" s="82"/>
      <c r="P237" s="82"/>
    </row>
    <row r="238" spans="2:16">
      <c r="B238" s="96"/>
      <c r="C238" s="82"/>
      <c r="D238" s="82"/>
      <c r="E238" s="82"/>
      <c r="F238" s="82"/>
      <c r="G238" s="82"/>
      <c r="H238" s="82"/>
      <c r="J238" s="82"/>
      <c r="K238" s="82"/>
      <c r="L238" s="82"/>
      <c r="M238" s="82"/>
      <c r="N238" s="82"/>
      <c r="O238" s="82"/>
      <c r="P238" s="82"/>
    </row>
    <row r="239" spans="2:16">
      <c r="B239" s="96"/>
      <c r="C239" s="82"/>
      <c r="D239" s="82"/>
      <c r="E239" s="82"/>
      <c r="F239" s="82"/>
      <c r="G239" s="82"/>
      <c r="H239" s="82"/>
      <c r="J239" s="82"/>
      <c r="K239" s="82"/>
      <c r="L239" s="82"/>
      <c r="M239" s="82"/>
      <c r="N239" s="82"/>
      <c r="O239" s="82"/>
      <c r="P239" s="82"/>
    </row>
    <row r="240" spans="2:16">
      <c r="B240" s="96"/>
      <c r="C240" s="82"/>
      <c r="D240" s="82"/>
      <c r="E240" s="82"/>
      <c r="F240" s="82"/>
      <c r="G240" s="82"/>
      <c r="H240" s="82"/>
      <c r="J240" s="82"/>
      <c r="K240" s="82"/>
      <c r="L240" s="82"/>
      <c r="M240" s="82"/>
      <c r="N240" s="82"/>
      <c r="O240" s="82"/>
      <c r="P240" s="82"/>
    </row>
    <row r="241" spans="2:16">
      <c r="B241" s="96"/>
      <c r="C241" s="82"/>
      <c r="D241" s="82"/>
      <c r="E241" s="82"/>
      <c r="F241" s="82"/>
      <c r="G241" s="82"/>
      <c r="H241" s="82"/>
      <c r="J241" s="82"/>
      <c r="K241" s="82"/>
      <c r="L241" s="82"/>
      <c r="M241" s="82"/>
      <c r="N241" s="82"/>
      <c r="O241" s="82"/>
      <c r="P241" s="82"/>
    </row>
    <row r="242" spans="2:16">
      <c r="B242" s="96"/>
      <c r="C242" s="82"/>
      <c r="D242" s="82"/>
      <c r="E242" s="82"/>
      <c r="F242" s="82"/>
      <c r="G242" s="82"/>
      <c r="H242" s="82"/>
      <c r="J242" s="82"/>
      <c r="K242" s="82"/>
      <c r="L242" s="82"/>
      <c r="M242" s="82"/>
      <c r="N242" s="82"/>
      <c r="O242" s="82"/>
      <c r="P242" s="82"/>
    </row>
    <row r="243" spans="2:16">
      <c r="B243" s="96"/>
      <c r="C243" s="82"/>
      <c r="D243" s="82"/>
      <c r="E243" s="82"/>
      <c r="F243" s="82"/>
      <c r="G243" s="82"/>
      <c r="H243" s="82"/>
      <c r="J243" s="82"/>
      <c r="K243" s="82"/>
      <c r="L243" s="82"/>
      <c r="M243" s="82"/>
      <c r="N243" s="82"/>
      <c r="O243" s="82"/>
      <c r="P243" s="82"/>
    </row>
    <row r="244" spans="2:16">
      <c r="B244" s="96"/>
      <c r="C244" s="82"/>
      <c r="D244" s="82"/>
      <c r="E244" s="82"/>
      <c r="F244" s="82"/>
      <c r="G244" s="82"/>
      <c r="H244" s="82"/>
      <c r="J244" s="82"/>
      <c r="K244" s="82"/>
      <c r="L244" s="82"/>
      <c r="M244" s="82"/>
      <c r="N244" s="82"/>
      <c r="O244" s="82"/>
      <c r="P244" s="82"/>
    </row>
    <row r="245" spans="2:16">
      <c r="B245" s="96"/>
      <c r="C245" s="82"/>
      <c r="D245" s="82"/>
      <c r="E245" s="82"/>
      <c r="F245" s="82"/>
      <c r="G245" s="82"/>
      <c r="H245" s="82"/>
      <c r="J245" s="82"/>
      <c r="K245" s="82"/>
      <c r="L245" s="82"/>
      <c r="M245" s="82"/>
      <c r="N245" s="82"/>
      <c r="O245" s="82"/>
      <c r="P245" s="82"/>
    </row>
    <row r="246" spans="2:16">
      <c r="B246" s="96"/>
      <c r="C246" s="82"/>
      <c r="D246" s="82"/>
      <c r="E246" s="82"/>
      <c r="F246" s="82"/>
      <c r="G246" s="82"/>
      <c r="H246" s="82"/>
      <c r="J246" s="82"/>
      <c r="K246" s="82"/>
      <c r="L246" s="82"/>
      <c r="M246" s="82"/>
      <c r="N246" s="82"/>
      <c r="O246" s="82"/>
      <c r="P246" s="82"/>
    </row>
    <row r="247" spans="2:16">
      <c r="B247" s="96"/>
      <c r="C247" s="82"/>
      <c r="D247" s="82"/>
      <c r="E247" s="82"/>
      <c r="F247" s="82"/>
      <c r="G247" s="82"/>
      <c r="H247" s="82"/>
      <c r="J247" s="82"/>
      <c r="K247" s="82"/>
      <c r="L247" s="82"/>
      <c r="M247" s="82"/>
      <c r="N247" s="82"/>
      <c r="O247" s="82"/>
      <c r="P247" s="82"/>
    </row>
    <row r="248" spans="2:16">
      <c r="B248" s="96"/>
      <c r="C248" s="82"/>
      <c r="D248" s="82"/>
      <c r="E248" s="82"/>
      <c r="F248" s="82"/>
      <c r="G248" s="82"/>
      <c r="H248" s="82"/>
      <c r="J248" s="82"/>
      <c r="K248" s="82"/>
      <c r="L248" s="82"/>
      <c r="M248" s="82"/>
      <c r="N248" s="82"/>
      <c r="O248" s="82"/>
      <c r="P248" s="82"/>
    </row>
    <row r="249" spans="2:16">
      <c r="B249" s="96"/>
      <c r="C249" s="82"/>
      <c r="D249" s="82"/>
      <c r="E249" s="82"/>
      <c r="F249" s="82"/>
      <c r="G249" s="82"/>
      <c r="H249" s="82"/>
      <c r="J249" s="82"/>
      <c r="K249" s="82"/>
      <c r="L249" s="82"/>
      <c r="M249" s="82"/>
      <c r="N249" s="82"/>
      <c r="O249" s="82"/>
      <c r="P249" s="82"/>
    </row>
    <row r="250" spans="2:16">
      <c r="B250" s="96"/>
      <c r="C250" s="82"/>
      <c r="D250" s="82"/>
      <c r="E250" s="82"/>
      <c r="F250" s="82"/>
      <c r="G250" s="82"/>
      <c r="H250" s="82"/>
      <c r="J250" s="82"/>
      <c r="K250" s="82"/>
      <c r="L250" s="82"/>
      <c r="M250" s="82"/>
      <c r="N250" s="82"/>
      <c r="O250" s="82"/>
      <c r="P250" s="82"/>
    </row>
    <row r="251" spans="2:16">
      <c r="B251" s="96"/>
      <c r="C251" s="82"/>
      <c r="D251" s="82"/>
      <c r="E251" s="82"/>
      <c r="F251" s="82"/>
      <c r="G251" s="82"/>
      <c r="H251" s="82"/>
      <c r="J251" s="82"/>
      <c r="K251" s="82"/>
      <c r="L251" s="82"/>
      <c r="M251" s="82"/>
      <c r="N251" s="82"/>
      <c r="O251" s="82"/>
      <c r="P251" s="82"/>
    </row>
    <row r="252" spans="2:16">
      <c r="B252" s="96"/>
      <c r="C252" s="82"/>
      <c r="D252" s="82"/>
      <c r="E252" s="82"/>
      <c r="F252" s="82"/>
      <c r="G252" s="82"/>
      <c r="H252" s="82"/>
      <c r="J252" s="82"/>
      <c r="K252" s="82"/>
      <c r="L252" s="82"/>
      <c r="M252" s="82"/>
      <c r="N252" s="82"/>
      <c r="O252" s="82"/>
      <c r="P252" s="82"/>
    </row>
    <row r="253" spans="2:16">
      <c r="B253" s="96"/>
      <c r="C253" s="82"/>
      <c r="D253" s="82"/>
      <c r="E253" s="82"/>
      <c r="F253" s="82"/>
      <c r="G253" s="82"/>
      <c r="H253" s="82"/>
      <c r="J253" s="82"/>
      <c r="K253" s="82"/>
      <c r="L253" s="82"/>
      <c r="M253" s="82"/>
      <c r="N253" s="82"/>
      <c r="O253" s="82"/>
      <c r="P253" s="82"/>
    </row>
    <row r="254" spans="2:16">
      <c r="B254" s="96"/>
      <c r="C254" s="82"/>
      <c r="D254" s="82"/>
      <c r="E254" s="82"/>
      <c r="F254" s="82"/>
      <c r="G254" s="82"/>
      <c r="H254" s="82"/>
      <c r="J254" s="82"/>
      <c r="K254" s="82"/>
      <c r="L254" s="82"/>
      <c r="M254" s="82"/>
      <c r="N254" s="82"/>
      <c r="O254" s="82"/>
      <c r="P254" s="82"/>
    </row>
    <row r="255" spans="2:16">
      <c r="B255" s="96"/>
      <c r="C255" s="82"/>
      <c r="D255" s="82"/>
      <c r="E255" s="82"/>
      <c r="F255" s="82"/>
      <c r="G255" s="82"/>
      <c r="H255" s="82"/>
      <c r="J255" s="82"/>
      <c r="K255" s="82"/>
      <c r="L255" s="82"/>
      <c r="M255" s="82"/>
      <c r="N255" s="82"/>
      <c r="O255" s="82"/>
      <c r="P255" s="82"/>
    </row>
    <row r="256" spans="2:16">
      <c r="B256" s="96"/>
      <c r="C256" s="82"/>
      <c r="D256" s="82"/>
      <c r="E256" s="82"/>
      <c r="F256" s="82"/>
      <c r="G256" s="82"/>
      <c r="H256" s="82"/>
      <c r="J256" s="82"/>
      <c r="K256" s="82"/>
      <c r="L256" s="82"/>
      <c r="M256" s="82"/>
      <c r="N256" s="82"/>
      <c r="O256" s="82"/>
      <c r="P256" s="82"/>
    </row>
    <row r="257" spans="2:16">
      <c r="B257" s="96"/>
      <c r="C257" s="82"/>
      <c r="D257" s="82"/>
      <c r="E257" s="82"/>
      <c r="F257" s="82"/>
      <c r="G257" s="82"/>
      <c r="H257" s="82"/>
      <c r="J257" s="82"/>
      <c r="K257" s="82"/>
      <c r="L257" s="82"/>
      <c r="M257" s="82"/>
      <c r="N257" s="82"/>
      <c r="O257" s="82"/>
      <c r="P257" s="82"/>
    </row>
    <row r="258" spans="2:16">
      <c r="B258" s="96"/>
      <c r="C258" s="82"/>
      <c r="D258" s="82"/>
      <c r="E258" s="82"/>
      <c r="F258" s="82"/>
      <c r="G258" s="82"/>
      <c r="H258" s="82"/>
      <c r="J258" s="82"/>
      <c r="K258" s="82"/>
      <c r="L258" s="82"/>
      <c r="M258" s="82"/>
      <c r="N258" s="82"/>
      <c r="O258" s="82"/>
      <c r="P258" s="82"/>
    </row>
    <row r="259" spans="2:16">
      <c r="B259" s="96"/>
      <c r="C259" s="82"/>
      <c r="D259" s="82"/>
      <c r="E259" s="82"/>
      <c r="F259" s="82"/>
      <c r="G259" s="82"/>
      <c r="H259" s="82"/>
      <c r="J259" s="82"/>
      <c r="K259" s="82"/>
      <c r="L259" s="82"/>
      <c r="M259" s="82"/>
      <c r="N259" s="82"/>
      <c r="O259" s="82"/>
      <c r="P259" s="82"/>
    </row>
    <row r="260" spans="2:16">
      <c r="B260" s="96"/>
      <c r="C260" s="82"/>
      <c r="D260" s="82"/>
      <c r="E260" s="82"/>
      <c r="F260" s="82"/>
      <c r="G260" s="82"/>
      <c r="H260" s="82"/>
      <c r="J260" s="82"/>
      <c r="K260" s="82"/>
      <c r="L260" s="82"/>
      <c r="M260" s="82"/>
      <c r="N260" s="82"/>
      <c r="O260" s="82"/>
      <c r="P260" s="82"/>
    </row>
    <row r="261" spans="2:16">
      <c r="B261" s="96"/>
      <c r="C261" s="82"/>
      <c r="D261" s="82"/>
      <c r="E261" s="82"/>
      <c r="F261" s="82"/>
      <c r="G261" s="82"/>
      <c r="H261" s="82"/>
      <c r="J261" s="82"/>
      <c r="K261" s="82"/>
      <c r="L261" s="82"/>
      <c r="M261" s="82"/>
      <c r="N261" s="82"/>
      <c r="O261" s="82"/>
      <c r="P261" s="82"/>
    </row>
    <row r="262" spans="2:16">
      <c r="B262" s="96"/>
      <c r="C262" s="82"/>
      <c r="D262" s="82"/>
      <c r="E262" s="82"/>
      <c r="F262" s="82"/>
      <c r="G262" s="82"/>
      <c r="H262" s="82"/>
      <c r="J262" s="82"/>
      <c r="K262" s="82"/>
      <c r="L262" s="82"/>
      <c r="M262" s="82"/>
      <c r="N262" s="82"/>
      <c r="O262" s="82"/>
      <c r="P262" s="82"/>
    </row>
    <row r="263" spans="2:16">
      <c r="B263" s="96"/>
      <c r="C263" s="82"/>
      <c r="D263" s="82"/>
      <c r="E263" s="82"/>
      <c r="F263" s="82"/>
      <c r="G263" s="82"/>
      <c r="H263" s="82"/>
      <c r="J263" s="82"/>
      <c r="K263" s="82"/>
      <c r="L263" s="82"/>
      <c r="M263" s="82"/>
      <c r="N263" s="82"/>
      <c r="O263" s="82"/>
      <c r="P263" s="82"/>
    </row>
    <row r="264" spans="2:16">
      <c r="B264" s="96"/>
      <c r="C264" s="82"/>
      <c r="D264" s="82"/>
      <c r="E264" s="82"/>
      <c r="F264" s="82"/>
      <c r="G264" s="82"/>
      <c r="H264" s="82"/>
      <c r="J264" s="82"/>
      <c r="K264" s="82"/>
      <c r="L264" s="82"/>
      <c r="M264" s="82"/>
      <c r="N264" s="82"/>
      <c r="O264" s="82"/>
      <c r="P264" s="82"/>
    </row>
    <row r="265" spans="2:16">
      <c r="B265" s="96"/>
      <c r="C265" s="82"/>
      <c r="D265" s="82"/>
      <c r="E265" s="82"/>
      <c r="F265" s="82"/>
      <c r="G265" s="82"/>
      <c r="H265" s="82"/>
      <c r="J265" s="82"/>
      <c r="K265" s="82"/>
      <c r="L265" s="82"/>
      <c r="M265" s="82"/>
      <c r="N265" s="82"/>
      <c r="O265" s="82"/>
      <c r="P265" s="82"/>
    </row>
    <row r="266" spans="2:16">
      <c r="B266" s="96"/>
      <c r="C266" s="82"/>
      <c r="D266" s="82"/>
      <c r="E266" s="82"/>
      <c r="F266" s="82"/>
      <c r="G266" s="82"/>
      <c r="H266" s="82"/>
      <c r="J266" s="82"/>
      <c r="K266" s="82"/>
      <c r="L266" s="82"/>
      <c r="M266" s="82"/>
      <c r="N266" s="82"/>
      <c r="O266" s="82"/>
      <c r="P266" s="82"/>
    </row>
    <row r="267" spans="2:16">
      <c r="B267" s="96"/>
      <c r="C267" s="82"/>
      <c r="D267" s="82"/>
      <c r="E267" s="82"/>
      <c r="F267" s="82"/>
      <c r="G267" s="82"/>
      <c r="H267" s="82"/>
      <c r="J267" s="82"/>
      <c r="K267" s="82"/>
      <c r="L267" s="82"/>
      <c r="M267" s="82"/>
      <c r="N267" s="82"/>
      <c r="O267" s="82"/>
      <c r="P267" s="82"/>
    </row>
    <row r="268" spans="2:16">
      <c r="B268" s="96"/>
      <c r="C268" s="82"/>
      <c r="D268" s="82"/>
      <c r="E268" s="82"/>
      <c r="F268" s="82"/>
      <c r="G268" s="82"/>
      <c r="H268" s="82"/>
      <c r="J268" s="82"/>
      <c r="K268" s="82"/>
      <c r="L268" s="82"/>
      <c r="M268" s="82"/>
      <c r="N268" s="82"/>
      <c r="O268" s="82"/>
      <c r="P268" s="82"/>
    </row>
    <row r="269" spans="2:16">
      <c r="B269" s="96"/>
      <c r="C269" s="82"/>
      <c r="D269" s="82"/>
      <c r="E269" s="82"/>
      <c r="F269" s="82"/>
      <c r="G269" s="82"/>
      <c r="H269" s="82"/>
      <c r="J269" s="82"/>
      <c r="K269" s="82"/>
      <c r="L269" s="82"/>
      <c r="M269" s="82"/>
      <c r="N269" s="82"/>
      <c r="O269" s="82"/>
      <c r="P269" s="82"/>
    </row>
    <row r="270" spans="2:16">
      <c r="B270" s="96"/>
      <c r="C270" s="82"/>
      <c r="D270" s="82"/>
      <c r="E270" s="82"/>
      <c r="F270" s="82"/>
      <c r="G270" s="82"/>
      <c r="H270" s="82"/>
      <c r="J270" s="82"/>
      <c r="K270" s="82"/>
      <c r="L270" s="82"/>
      <c r="M270" s="82"/>
      <c r="N270" s="82"/>
      <c r="O270" s="82"/>
      <c r="P270" s="82"/>
    </row>
    <row r="271" spans="2:16">
      <c r="B271" s="96"/>
      <c r="C271" s="82"/>
      <c r="D271" s="82"/>
      <c r="E271" s="82"/>
      <c r="F271" s="82"/>
      <c r="G271" s="82"/>
      <c r="H271" s="82"/>
      <c r="J271" s="82"/>
      <c r="K271" s="82"/>
      <c r="L271" s="82"/>
      <c r="M271" s="82"/>
      <c r="N271" s="82"/>
      <c r="O271" s="82"/>
      <c r="P271" s="82"/>
    </row>
    <row r="272" spans="2:16">
      <c r="B272" s="96"/>
      <c r="C272" s="82"/>
      <c r="D272" s="82"/>
      <c r="E272" s="82"/>
      <c r="F272" s="82"/>
      <c r="G272" s="82"/>
      <c r="H272" s="82"/>
      <c r="J272" s="82"/>
      <c r="K272" s="82"/>
      <c r="L272" s="82"/>
      <c r="M272" s="82"/>
      <c r="N272" s="82"/>
      <c r="O272" s="82"/>
      <c r="P272" s="82"/>
    </row>
    <row r="273" spans="2:16">
      <c r="B273" s="96"/>
      <c r="C273" s="82"/>
      <c r="D273" s="82"/>
      <c r="E273" s="82"/>
      <c r="F273" s="82"/>
      <c r="G273" s="82"/>
      <c r="H273" s="82"/>
      <c r="J273" s="82"/>
      <c r="K273" s="82"/>
      <c r="L273" s="82"/>
      <c r="M273" s="82"/>
      <c r="N273" s="82"/>
      <c r="O273" s="82"/>
      <c r="P273" s="82"/>
    </row>
    <row r="274" spans="2:16">
      <c r="B274" s="96"/>
      <c r="C274" s="82"/>
      <c r="D274" s="82"/>
      <c r="E274" s="82"/>
      <c r="F274" s="82"/>
      <c r="G274" s="82"/>
      <c r="H274" s="82"/>
      <c r="J274" s="82"/>
      <c r="K274" s="82"/>
      <c r="L274" s="82"/>
      <c r="M274" s="82"/>
      <c r="N274" s="82"/>
      <c r="O274" s="82"/>
      <c r="P274" s="82"/>
    </row>
    <row r="275" spans="2:16">
      <c r="B275" s="96"/>
      <c r="C275" s="82"/>
      <c r="D275" s="82"/>
      <c r="E275" s="82"/>
      <c r="F275" s="82"/>
      <c r="G275" s="82"/>
      <c r="H275" s="82"/>
      <c r="J275" s="82"/>
      <c r="K275" s="82"/>
      <c r="L275" s="82"/>
      <c r="M275" s="82"/>
      <c r="N275" s="82"/>
      <c r="O275" s="82"/>
      <c r="P275" s="82"/>
    </row>
    <row r="276" spans="2:16">
      <c r="B276" s="96"/>
      <c r="C276" s="82"/>
      <c r="D276" s="82"/>
      <c r="E276" s="82"/>
      <c r="F276" s="82"/>
      <c r="G276" s="82"/>
      <c r="H276" s="82"/>
      <c r="J276" s="82"/>
      <c r="K276" s="82"/>
      <c r="L276" s="82"/>
      <c r="M276" s="82"/>
      <c r="N276" s="82"/>
      <c r="O276" s="82"/>
      <c r="P276" s="82"/>
    </row>
    <row r="277" spans="2:16">
      <c r="B277" s="96"/>
      <c r="C277" s="82"/>
      <c r="D277" s="82"/>
      <c r="E277" s="82"/>
      <c r="F277" s="82"/>
      <c r="G277" s="82"/>
      <c r="H277" s="82"/>
      <c r="J277" s="82"/>
      <c r="K277" s="82"/>
      <c r="L277" s="82"/>
      <c r="M277" s="82"/>
      <c r="N277" s="82"/>
      <c r="O277" s="82"/>
      <c r="P277" s="82"/>
    </row>
    <row r="278" spans="2:16">
      <c r="B278" s="96"/>
      <c r="C278" s="82"/>
      <c r="D278" s="82"/>
      <c r="E278" s="82"/>
      <c r="F278" s="82"/>
      <c r="G278" s="82"/>
      <c r="H278" s="82"/>
      <c r="J278" s="82"/>
      <c r="K278" s="82"/>
      <c r="L278" s="82"/>
      <c r="M278" s="82"/>
      <c r="N278" s="82"/>
      <c r="O278" s="82"/>
      <c r="P278" s="82"/>
    </row>
    <row r="279" spans="2:16">
      <c r="B279" s="96"/>
      <c r="C279" s="82"/>
      <c r="D279" s="82"/>
      <c r="E279" s="82"/>
      <c r="F279" s="82"/>
      <c r="G279" s="82"/>
      <c r="H279" s="82"/>
      <c r="J279" s="82"/>
      <c r="K279" s="82"/>
      <c r="L279" s="82"/>
      <c r="M279" s="82"/>
      <c r="N279" s="82"/>
      <c r="O279" s="82"/>
      <c r="P279" s="82"/>
    </row>
    <row r="280" spans="2:16">
      <c r="B280" s="96"/>
      <c r="C280" s="82"/>
      <c r="D280" s="82"/>
      <c r="E280" s="82"/>
      <c r="F280" s="82"/>
      <c r="G280" s="82"/>
      <c r="H280" s="82"/>
      <c r="J280" s="82"/>
      <c r="K280" s="82"/>
      <c r="L280" s="82"/>
      <c r="M280" s="82"/>
      <c r="N280" s="82"/>
      <c r="O280" s="82"/>
      <c r="P280" s="82"/>
    </row>
    <row r="281" spans="2:16">
      <c r="B281" s="96"/>
      <c r="C281" s="82"/>
      <c r="D281" s="82"/>
      <c r="E281" s="82"/>
      <c r="F281" s="82"/>
      <c r="G281" s="82"/>
      <c r="H281" s="82"/>
      <c r="J281" s="82"/>
      <c r="K281" s="82"/>
      <c r="L281" s="82"/>
      <c r="M281" s="82"/>
      <c r="N281" s="82"/>
      <c r="O281" s="82"/>
      <c r="P281" s="82"/>
    </row>
    <row r="282" spans="2:16">
      <c r="B282" s="96"/>
      <c r="C282" s="82"/>
      <c r="D282" s="82"/>
      <c r="E282" s="82"/>
      <c r="F282" s="82"/>
      <c r="G282" s="82"/>
      <c r="H282" s="82"/>
      <c r="J282" s="82"/>
      <c r="K282" s="82"/>
      <c r="L282" s="82"/>
      <c r="M282" s="82"/>
      <c r="N282" s="82"/>
      <c r="O282" s="82"/>
      <c r="P282" s="82"/>
    </row>
    <row r="283" spans="2:16">
      <c r="B283" s="96"/>
      <c r="C283" s="82"/>
      <c r="D283" s="82"/>
      <c r="E283" s="82"/>
      <c r="F283" s="82"/>
      <c r="G283" s="82"/>
      <c r="H283" s="82"/>
      <c r="J283" s="82"/>
      <c r="K283" s="82"/>
      <c r="L283" s="82"/>
      <c r="M283" s="82"/>
      <c r="N283" s="82"/>
      <c r="O283" s="82"/>
      <c r="P283" s="82"/>
    </row>
    <row r="284" spans="2:16">
      <c r="B284" s="96"/>
      <c r="C284" s="82"/>
      <c r="D284" s="82"/>
      <c r="E284" s="82"/>
      <c r="F284" s="82"/>
      <c r="G284" s="82"/>
      <c r="H284" s="82"/>
      <c r="J284" s="82"/>
      <c r="K284" s="82"/>
      <c r="L284" s="82"/>
      <c r="M284" s="82"/>
      <c r="N284" s="82"/>
      <c r="O284" s="82"/>
      <c r="P284" s="82"/>
    </row>
    <row r="285" spans="2:16">
      <c r="B285" s="96"/>
      <c r="C285" s="82"/>
      <c r="D285" s="82"/>
      <c r="E285" s="82"/>
      <c r="F285" s="82"/>
      <c r="G285" s="82"/>
      <c r="H285" s="82"/>
      <c r="J285" s="82"/>
      <c r="K285" s="82"/>
      <c r="L285" s="82"/>
      <c r="M285" s="82"/>
      <c r="N285" s="82"/>
      <c r="O285" s="82"/>
      <c r="P285" s="82"/>
    </row>
    <row r="286" spans="2:16">
      <c r="B286" s="96"/>
      <c r="C286" s="82"/>
      <c r="D286" s="82"/>
      <c r="E286" s="82"/>
      <c r="F286" s="82"/>
      <c r="G286" s="82"/>
      <c r="H286" s="82"/>
      <c r="J286" s="82"/>
      <c r="K286" s="82"/>
      <c r="L286" s="82"/>
      <c r="M286" s="82"/>
      <c r="N286" s="82"/>
      <c r="O286" s="82"/>
      <c r="P286" s="82"/>
    </row>
    <row r="287" spans="2:16">
      <c r="B287" s="96"/>
      <c r="C287" s="82"/>
      <c r="D287" s="82"/>
      <c r="E287" s="82"/>
      <c r="F287" s="82"/>
      <c r="G287" s="82"/>
      <c r="H287" s="82"/>
      <c r="J287" s="82"/>
      <c r="K287" s="82"/>
      <c r="L287" s="82"/>
      <c r="M287" s="82"/>
      <c r="N287" s="82"/>
      <c r="O287" s="82"/>
      <c r="P287" s="82"/>
    </row>
    <row r="288" spans="2:16">
      <c r="B288" s="96"/>
      <c r="C288" s="82"/>
      <c r="D288" s="82"/>
      <c r="E288" s="82"/>
      <c r="F288" s="82"/>
      <c r="G288" s="82"/>
      <c r="H288" s="82"/>
      <c r="J288" s="82"/>
      <c r="K288" s="82"/>
      <c r="L288" s="82"/>
      <c r="M288" s="82"/>
      <c r="N288" s="82"/>
      <c r="O288" s="82"/>
      <c r="P288" s="82"/>
    </row>
    <row r="289" spans="2:16">
      <c r="B289" s="96"/>
      <c r="C289" s="82"/>
      <c r="D289" s="82"/>
      <c r="E289" s="82"/>
      <c r="F289" s="82"/>
      <c r="G289" s="82"/>
      <c r="H289" s="82"/>
      <c r="J289" s="82"/>
      <c r="K289" s="82"/>
      <c r="L289" s="82"/>
      <c r="M289" s="82"/>
      <c r="N289" s="82"/>
      <c r="O289" s="82"/>
      <c r="P289" s="82"/>
    </row>
    <row r="290" spans="2:16">
      <c r="B290" s="96"/>
      <c r="C290" s="82"/>
      <c r="D290" s="82"/>
      <c r="E290" s="82"/>
      <c r="F290" s="82"/>
      <c r="G290" s="82"/>
      <c r="H290" s="82"/>
      <c r="J290" s="82"/>
      <c r="K290" s="82"/>
      <c r="L290" s="82"/>
      <c r="M290" s="82"/>
      <c r="N290" s="82"/>
      <c r="O290" s="82"/>
      <c r="P290" s="82"/>
    </row>
    <row r="291" spans="2:16">
      <c r="B291" s="96"/>
      <c r="C291" s="82"/>
      <c r="D291" s="82"/>
      <c r="E291" s="82"/>
      <c r="F291" s="82"/>
      <c r="G291" s="82"/>
      <c r="H291" s="82"/>
      <c r="J291" s="82"/>
      <c r="K291" s="82"/>
      <c r="L291" s="82"/>
      <c r="M291" s="82"/>
      <c r="N291" s="82"/>
      <c r="O291" s="82"/>
      <c r="P291" s="82"/>
    </row>
    <row r="292" spans="2:16">
      <c r="B292" s="96"/>
      <c r="C292" s="82"/>
      <c r="D292" s="82"/>
      <c r="E292" s="82"/>
      <c r="F292" s="82"/>
      <c r="G292" s="82"/>
      <c r="H292" s="82"/>
      <c r="J292" s="82"/>
      <c r="K292" s="82"/>
      <c r="L292" s="82"/>
      <c r="M292" s="82"/>
      <c r="N292" s="82"/>
      <c r="O292" s="82"/>
      <c r="P292" s="82"/>
    </row>
    <row r="293" spans="2:16">
      <c r="B293" s="96"/>
      <c r="C293" s="82"/>
      <c r="D293" s="82"/>
      <c r="E293" s="82"/>
      <c r="F293" s="82"/>
      <c r="G293" s="82"/>
      <c r="H293" s="82"/>
      <c r="J293" s="82"/>
      <c r="K293" s="82"/>
      <c r="L293" s="82"/>
      <c r="M293" s="82"/>
      <c r="N293" s="82"/>
      <c r="O293" s="82"/>
      <c r="P293" s="82"/>
    </row>
    <row r="294" spans="2:16">
      <c r="B294" s="96"/>
      <c r="C294" s="82"/>
      <c r="D294" s="82"/>
      <c r="E294" s="82"/>
      <c r="F294" s="82"/>
      <c r="G294" s="82"/>
      <c r="H294" s="82"/>
      <c r="J294" s="82"/>
      <c r="K294" s="82"/>
      <c r="L294" s="82"/>
      <c r="M294" s="82"/>
      <c r="N294" s="82"/>
      <c r="O294" s="82"/>
      <c r="P294" s="82"/>
    </row>
    <row r="295" spans="2:16">
      <c r="B295" s="96"/>
      <c r="C295" s="82"/>
      <c r="D295" s="82"/>
      <c r="E295" s="82"/>
      <c r="F295" s="82"/>
      <c r="G295" s="82"/>
      <c r="H295" s="82"/>
      <c r="J295" s="82"/>
      <c r="K295" s="82"/>
      <c r="L295" s="82"/>
      <c r="M295" s="82"/>
      <c r="N295" s="82"/>
      <c r="O295" s="82"/>
      <c r="P295" s="82"/>
    </row>
    <row r="296" spans="2:16">
      <c r="B296" s="96"/>
      <c r="C296" s="82"/>
      <c r="D296" s="82"/>
      <c r="E296" s="82"/>
      <c r="F296" s="82"/>
      <c r="G296" s="82"/>
      <c r="H296" s="82"/>
      <c r="J296" s="82"/>
      <c r="K296" s="82"/>
      <c r="L296" s="82"/>
      <c r="M296" s="82"/>
      <c r="N296" s="82"/>
      <c r="O296" s="82"/>
      <c r="P296" s="82"/>
    </row>
    <row r="297" spans="2:16">
      <c r="B297" s="96"/>
      <c r="C297" s="82"/>
      <c r="D297" s="82"/>
      <c r="E297" s="82"/>
      <c r="F297" s="82"/>
      <c r="G297" s="82"/>
      <c r="H297" s="82"/>
      <c r="J297" s="82"/>
      <c r="K297" s="82"/>
      <c r="L297" s="82"/>
      <c r="M297" s="82"/>
      <c r="N297" s="82"/>
      <c r="O297" s="82"/>
      <c r="P297" s="82"/>
    </row>
    <row r="298" spans="2:16">
      <c r="B298" s="96"/>
      <c r="C298" s="82"/>
      <c r="D298" s="82"/>
      <c r="E298" s="82"/>
      <c r="F298" s="82"/>
      <c r="G298" s="82"/>
      <c r="H298" s="82"/>
      <c r="J298" s="82"/>
      <c r="K298" s="82"/>
      <c r="L298" s="82"/>
      <c r="M298" s="82"/>
      <c r="N298" s="82"/>
      <c r="O298" s="82"/>
      <c r="P298" s="82"/>
    </row>
    <row r="299" spans="2:16">
      <c r="B299" s="96"/>
      <c r="C299" s="82"/>
      <c r="D299" s="82"/>
      <c r="E299" s="82"/>
      <c r="F299" s="82"/>
      <c r="G299" s="82"/>
      <c r="H299" s="82"/>
      <c r="J299" s="82"/>
      <c r="K299" s="82"/>
      <c r="L299" s="82"/>
      <c r="M299" s="82"/>
      <c r="N299" s="82"/>
      <c r="O299" s="82"/>
      <c r="P299" s="82"/>
    </row>
    <row r="300" spans="2:16">
      <c r="B300" s="96"/>
      <c r="C300" s="82"/>
      <c r="D300" s="82"/>
      <c r="E300" s="82"/>
      <c r="F300" s="82"/>
      <c r="G300" s="82"/>
      <c r="H300" s="82"/>
      <c r="J300" s="82"/>
      <c r="K300" s="82"/>
      <c r="L300" s="82"/>
      <c r="M300" s="82"/>
      <c r="N300" s="82"/>
      <c r="O300" s="82"/>
      <c r="P300" s="82"/>
    </row>
    <row r="301" spans="2:16">
      <c r="B301" s="96"/>
      <c r="C301" s="82"/>
      <c r="D301" s="82"/>
      <c r="E301" s="82"/>
      <c r="F301" s="82"/>
      <c r="G301" s="82"/>
      <c r="H301" s="82"/>
      <c r="J301" s="82"/>
      <c r="K301" s="82"/>
      <c r="L301" s="82"/>
      <c r="M301" s="82"/>
      <c r="N301" s="82"/>
      <c r="O301" s="82"/>
      <c r="P301" s="82"/>
    </row>
    <row r="302" spans="2:16">
      <c r="B302" s="96"/>
      <c r="C302" s="82"/>
      <c r="D302" s="82"/>
      <c r="E302" s="82"/>
      <c r="F302" s="82"/>
      <c r="G302" s="82"/>
      <c r="H302" s="82"/>
      <c r="J302" s="82"/>
      <c r="K302" s="82"/>
      <c r="L302" s="82"/>
      <c r="M302" s="82"/>
      <c r="N302" s="82"/>
      <c r="O302" s="82"/>
      <c r="P302" s="82"/>
    </row>
    <row r="303" spans="2:16">
      <c r="B303" s="96"/>
      <c r="C303" s="82"/>
      <c r="D303" s="82"/>
      <c r="E303" s="82"/>
      <c r="F303" s="82"/>
      <c r="G303" s="82"/>
      <c r="H303" s="82"/>
      <c r="J303" s="82"/>
      <c r="K303" s="82"/>
      <c r="L303" s="82"/>
      <c r="M303" s="82"/>
      <c r="N303" s="82"/>
      <c r="O303" s="82"/>
      <c r="P303" s="82"/>
    </row>
    <row r="304" spans="2:16">
      <c r="B304" s="96"/>
      <c r="C304" s="82"/>
      <c r="D304" s="82"/>
      <c r="E304" s="82"/>
      <c r="F304" s="82"/>
      <c r="G304" s="82"/>
      <c r="H304" s="82"/>
      <c r="J304" s="82"/>
      <c r="K304" s="82"/>
      <c r="L304" s="82"/>
      <c r="M304" s="82"/>
      <c r="N304" s="82"/>
      <c r="O304" s="82"/>
      <c r="P304" s="82"/>
    </row>
    <row r="305" spans="2:16">
      <c r="B305" s="96"/>
      <c r="C305" s="82"/>
      <c r="D305" s="82"/>
      <c r="E305" s="82"/>
      <c r="F305" s="82"/>
      <c r="G305" s="82"/>
      <c r="H305" s="82"/>
      <c r="J305" s="82"/>
      <c r="K305" s="82"/>
      <c r="L305" s="82"/>
      <c r="M305" s="82"/>
      <c r="N305" s="82"/>
      <c r="O305" s="82"/>
      <c r="P305" s="82"/>
    </row>
    <row r="306" spans="2:16">
      <c r="B306" s="96"/>
      <c r="C306" s="82"/>
      <c r="D306" s="82"/>
      <c r="E306" s="82"/>
      <c r="F306" s="82"/>
      <c r="G306" s="82"/>
      <c r="H306" s="82"/>
      <c r="J306" s="82"/>
      <c r="K306" s="82"/>
      <c r="L306" s="82"/>
      <c r="M306" s="82"/>
      <c r="N306" s="82"/>
      <c r="O306" s="82"/>
      <c r="P306" s="82"/>
    </row>
    <row r="307" spans="2:16">
      <c r="B307" s="96"/>
      <c r="C307" s="82"/>
      <c r="D307" s="82"/>
      <c r="E307" s="82"/>
      <c r="F307" s="82"/>
      <c r="G307" s="82"/>
      <c r="H307" s="82"/>
      <c r="J307" s="82"/>
      <c r="K307" s="82"/>
      <c r="L307" s="82"/>
      <c r="M307" s="82"/>
      <c r="N307" s="82"/>
      <c r="O307" s="82"/>
      <c r="P307" s="82"/>
    </row>
    <row r="308" spans="2:16">
      <c r="B308" s="96"/>
      <c r="C308" s="82"/>
      <c r="D308" s="82"/>
      <c r="E308" s="82"/>
      <c r="F308" s="82"/>
      <c r="G308" s="82"/>
      <c r="H308" s="82"/>
      <c r="J308" s="82"/>
      <c r="K308" s="82"/>
      <c r="L308" s="82"/>
      <c r="M308" s="82"/>
      <c r="N308" s="82"/>
      <c r="O308" s="82"/>
      <c r="P308" s="82"/>
    </row>
    <row r="309" spans="2:16">
      <c r="B309" s="96"/>
      <c r="C309" s="82"/>
      <c r="D309" s="82"/>
      <c r="E309" s="82"/>
      <c r="F309" s="82"/>
      <c r="G309" s="82"/>
      <c r="H309" s="82"/>
      <c r="J309" s="82"/>
      <c r="K309" s="82"/>
      <c r="L309" s="82"/>
      <c r="M309" s="82"/>
      <c r="N309" s="82"/>
      <c r="O309" s="82"/>
      <c r="P309" s="82"/>
    </row>
    <row r="310" spans="2:16">
      <c r="B310" s="96"/>
      <c r="C310" s="82"/>
      <c r="D310" s="82"/>
      <c r="E310" s="82"/>
      <c r="F310" s="82"/>
      <c r="G310" s="82"/>
      <c r="H310" s="82"/>
      <c r="J310" s="82"/>
      <c r="K310" s="82"/>
      <c r="L310" s="82"/>
      <c r="M310" s="82"/>
      <c r="N310" s="82"/>
      <c r="O310" s="82"/>
      <c r="P310" s="82"/>
    </row>
    <row r="311" spans="2:16">
      <c r="B311" s="96"/>
      <c r="C311" s="82"/>
      <c r="D311" s="82"/>
      <c r="E311" s="82"/>
      <c r="F311" s="82"/>
      <c r="G311" s="82"/>
      <c r="H311" s="82"/>
      <c r="J311" s="82"/>
      <c r="K311" s="82"/>
      <c r="L311" s="82"/>
      <c r="M311" s="82"/>
      <c r="N311" s="82"/>
      <c r="O311" s="82"/>
      <c r="P311" s="82"/>
    </row>
    <row r="312" spans="2:16">
      <c r="B312" s="96"/>
      <c r="C312" s="82"/>
      <c r="D312" s="82"/>
      <c r="E312" s="82"/>
      <c r="F312" s="82"/>
      <c r="G312" s="82"/>
      <c r="H312" s="82"/>
      <c r="J312" s="82"/>
      <c r="K312" s="82"/>
      <c r="L312" s="82"/>
      <c r="M312" s="82"/>
      <c r="N312" s="82"/>
      <c r="O312" s="82"/>
      <c r="P312" s="82"/>
    </row>
    <row r="313" spans="2:16">
      <c r="B313" s="96"/>
      <c r="C313" s="82"/>
      <c r="D313" s="82"/>
      <c r="E313" s="82"/>
      <c r="F313" s="82"/>
      <c r="G313" s="82"/>
      <c r="H313" s="82"/>
      <c r="J313" s="82"/>
      <c r="K313" s="82"/>
      <c r="L313" s="82"/>
      <c r="M313" s="82"/>
      <c r="N313" s="82"/>
      <c r="O313" s="82"/>
      <c r="P313" s="82"/>
    </row>
    <row r="314" spans="2:16">
      <c r="B314" s="96"/>
      <c r="C314" s="82"/>
      <c r="D314" s="82"/>
      <c r="E314" s="82"/>
      <c r="F314" s="82"/>
      <c r="G314" s="82"/>
      <c r="H314" s="82"/>
      <c r="J314" s="82"/>
      <c r="K314" s="82"/>
      <c r="L314" s="82"/>
      <c r="M314" s="82"/>
      <c r="N314" s="82"/>
      <c r="O314" s="82"/>
      <c r="P314" s="82"/>
    </row>
    <row r="315" spans="2:16">
      <c r="B315" s="96"/>
      <c r="C315" s="82"/>
      <c r="D315" s="82"/>
      <c r="E315" s="82"/>
      <c r="F315" s="82"/>
      <c r="G315" s="82"/>
      <c r="H315" s="82"/>
      <c r="J315" s="82"/>
      <c r="K315" s="82"/>
      <c r="L315" s="82"/>
      <c r="M315" s="82"/>
      <c r="N315" s="82"/>
      <c r="O315" s="82"/>
      <c r="P315" s="82"/>
    </row>
    <row r="316" spans="2:16">
      <c r="B316" s="96"/>
      <c r="C316" s="82"/>
      <c r="D316" s="82"/>
      <c r="E316" s="82"/>
      <c r="F316" s="82"/>
      <c r="G316" s="82"/>
      <c r="H316" s="82"/>
      <c r="J316" s="82"/>
      <c r="K316" s="82"/>
      <c r="L316" s="82"/>
      <c r="M316" s="82"/>
      <c r="N316" s="82"/>
      <c r="O316" s="82"/>
      <c r="P316" s="82"/>
    </row>
    <row r="317" spans="2:16">
      <c r="B317" s="96"/>
      <c r="C317" s="82"/>
      <c r="D317" s="82"/>
      <c r="E317" s="82"/>
      <c r="F317" s="82"/>
      <c r="G317" s="82"/>
      <c r="H317" s="82"/>
      <c r="J317" s="82"/>
      <c r="K317" s="82"/>
      <c r="L317" s="82"/>
      <c r="M317" s="82"/>
      <c r="N317" s="82"/>
      <c r="O317" s="82"/>
      <c r="P317" s="82"/>
    </row>
    <row r="318" spans="2:16">
      <c r="B318" s="96"/>
      <c r="C318" s="82"/>
      <c r="D318" s="82"/>
      <c r="E318" s="82"/>
      <c r="F318" s="82"/>
      <c r="G318" s="82"/>
      <c r="H318" s="82"/>
      <c r="J318" s="82"/>
      <c r="K318" s="82"/>
      <c r="L318" s="82"/>
      <c r="M318" s="82"/>
      <c r="N318" s="82"/>
      <c r="O318" s="82"/>
      <c r="P318" s="82"/>
    </row>
    <row r="319" spans="2:16">
      <c r="B319" s="96"/>
      <c r="C319" s="82"/>
      <c r="D319" s="82"/>
      <c r="E319" s="82"/>
      <c r="F319" s="82"/>
      <c r="G319" s="82"/>
      <c r="H319" s="82"/>
      <c r="J319" s="82"/>
      <c r="K319" s="82"/>
      <c r="L319" s="82"/>
      <c r="M319" s="82"/>
      <c r="N319" s="82"/>
      <c r="O319" s="82"/>
      <c r="P319" s="82"/>
    </row>
    <row r="320" spans="2:16">
      <c r="B320" s="96"/>
      <c r="C320" s="82"/>
      <c r="D320" s="82"/>
      <c r="E320" s="82"/>
      <c r="F320" s="82"/>
      <c r="G320" s="82"/>
      <c r="H320" s="82"/>
      <c r="J320" s="82"/>
      <c r="K320" s="82"/>
      <c r="L320" s="82"/>
      <c r="M320" s="82"/>
      <c r="N320" s="82"/>
      <c r="O320" s="82"/>
      <c r="P320" s="82"/>
    </row>
    <row r="321" spans="2:16">
      <c r="B321" s="96"/>
      <c r="C321" s="82"/>
      <c r="D321" s="82"/>
      <c r="E321" s="82"/>
      <c r="F321" s="82"/>
      <c r="G321" s="82"/>
      <c r="H321" s="82"/>
      <c r="J321" s="82"/>
      <c r="K321" s="82"/>
      <c r="L321" s="82"/>
      <c r="M321" s="82"/>
      <c r="N321" s="82"/>
      <c r="O321" s="82"/>
      <c r="P321" s="82"/>
    </row>
    <row r="322" spans="2:16">
      <c r="B322" s="96"/>
      <c r="C322" s="82"/>
      <c r="D322" s="82"/>
      <c r="E322" s="82"/>
      <c r="F322" s="82"/>
      <c r="G322" s="82"/>
      <c r="H322" s="82"/>
      <c r="J322" s="82"/>
      <c r="K322" s="82"/>
      <c r="L322" s="82"/>
      <c r="M322" s="82"/>
      <c r="N322" s="82"/>
      <c r="O322" s="82"/>
      <c r="P322" s="82"/>
    </row>
    <row r="323" spans="2:16">
      <c r="B323" s="96"/>
      <c r="C323" s="82"/>
      <c r="D323" s="82"/>
      <c r="E323" s="82"/>
      <c r="F323" s="82"/>
      <c r="G323" s="82"/>
      <c r="H323" s="82"/>
      <c r="J323" s="82"/>
      <c r="K323" s="82"/>
      <c r="L323" s="82"/>
      <c r="M323" s="82"/>
      <c r="N323" s="82"/>
      <c r="O323" s="82"/>
      <c r="P323" s="82"/>
    </row>
    <row r="324" spans="2:16">
      <c r="B324" s="96"/>
      <c r="C324" s="82"/>
      <c r="D324" s="82"/>
      <c r="E324" s="82"/>
      <c r="F324" s="82"/>
      <c r="G324" s="82"/>
      <c r="H324" s="82"/>
      <c r="J324" s="82"/>
      <c r="K324" s="82"/>
      <c r="L324" s="82"/>
      <c r="M324" s="82"/>
      <c r="N324" s="82"/>
      <c r="O324" s="82"/>
      <c r="P324" s="82"/>
    </row>
    <row r="325" spans="2:16">
      <c r="B325" s="96"/>
      <c r="C325" s="82"/>
      <c r="D325" s="82"/>
      <c r="E325" s="82"/>
      <c r="F325" s="82"/>
      <c r="G325" s="82"/>
      <c r="H325" s="82"/>
      <c r="J325" s="82"/>
      <c r="K325" s="82"/>
      <c r="L325" s="82"/>
      <c r="M325" s="82"/>
      <c r="N325" s="82"/>
      <c r="O325" s="82"/>
      <c r="P325" s="82"/>
    </row>
    <row r="326" spans="2:16">
      <c r="B326" s="96"/>
      <c r="C326" s="82"/>
      <c r="D326" s="82"/>
      <c r="E326" s="82"/>
      <c r="F326" s="82"/>
      <c r="G326" s="82"/>
      <c r="H326" s="82"/>
      <c r="J326" s="82"/>
      <c r="K326" s="82"/>
      <c r="L326" s="82"/>
      <c r="M326" s="82"/>
      <c r="N326" s="82"/>
      <c r="O326" s="82"/>
      <c r="P326" s="82"/>
    </row>
    <row r="327" spans="2:16">
      <c r="B327" s="96"/>
      <c r="C327" s="82"/>
      <c r="D327" s="82"/>
      <c r="E327" s="82"/>
      <c r="F327" s="82"/>
      <c r="G327" s="82"/>
      <c r="H327" s="82"/>
      <c r="J327" s="82"/>
      <c r="K327" s="82"/>
      <c r="L327" s="82"/>
      <c r="M327" s="82"/>
      <c r="N327" s="82"/>
      <c r="O327" s="82"/>
      <c r="P327" s="82"/>
    </row>
    <row r="328" spans="2:16">
      <c r="B328" s="96"/>
      <c r="C328" s="82"/>
      <c r="D328" s="82"/>
      <c r="E328" s="82"/>
      <c r="F328" s="82"/>
      <c r="G328" s="82"/>
      <c r="H328" s="82"/>
      <c r="J328" s="82"/>
      <c r="K328" s="82"/>
      <c r="L328" s="82"/>
      <c r="M328" s="82"/>
      <c r="N328" s="82"/>
      <c r="O328" s="82"/>
      <c r="P328" s="82"/>
    </row>
    <row r="329" spans="2:16">
      <c r="B329" s="96"/>
      <c r="C329" s="82"/>
      <c r="D329" s="82"/>
      <c r="E329" s="82"/>
      <c r="F329" s="82"/>
      <c r="G329" s="82"/>
      <c r="H329" s="82"/>
      <c r="J329" s="82"/>
      <c r="K329" s="82"/>
      <c r="L329" s="82"/>
      <c r="M329" s="82"/>
      <c r="N329" s="82"/>
      <c r="O329" s="82"/>
      <c r="P329" s="82"/>
    </row>
    <row r="330" spans="2:16">
      <c r="B330" s="96"/>
      <c r="C330" s="82"/>
      <c r="D330" s="82"/>
      <c r="E330" s="82"/>
      <c r="F330" s="82"/>
      <c r="G330" s="82"/>
      <c r="H330" s="82"/>
      <c r="J330" s="82"/>
      <c r="K330" s="82"/>
      <c r="L330" s="82"/>
      <c r="M330" s="82"/>
      <c r="N330" s="82"/>
      <c r="O330" s="82"/>
      <c r="P330" s="82"/>
    </row>
    <row r="331" spans="2:16">
      <c r="B331" s="96"/>
      <c r="C331" s="82"/>
      <c r="D331" s="82"/>
      <c r="E331" s="82"/>
      <c r="F331" s="82"/>
      <c r="G331" s="82"/>
      <c r="H331" s="82"/>
      <c r="J331" s="82"/>
      <c r="K331" s="82"/>
      <c r="L331" s="82"/>
      <c r="M331" s="82"/>
      <c r="N331" s="82"/>
      <c r="O331" s="82"/>
      <c r="P331" s="82"/>
    </row>
    <row r="332" spans="2:16">
      <c r="B332" s="96"/>
      <c r="C332" s="82"/>
      <c r="D332" s="82"/>
      <c r="E332" s="82"/>
      <c r="F332" s="82"/>
      <c r="G332" s="82"/>
      <c r="H332" s="82"/>
      <c r="J332" s="82"/>
      <c r="K332" s="82"/>
      <c r="L332" s="82"/>
      <c r="M332" s="82"/>
      <c r="N332" s="82"/>
      <c r="O332" s="82"/>
      <c r="P332" s="82"/>
    </row>
    <row r="333" spans="2:16">
      <c r="B333" s="96"/>
      <c r="C333" s="82"/>
      <c r="D333" s="82"/>
      <c r="E333" s="82"/>
      <c r="F333" s="82"/>
      <c r="G333" s="82"/>
      <c r="H333" s="82"/>
      <c r="J333" s="82"/>
      <c r="K333" s="82"/>
      <c r="L333" s="82"/>
      <c r="M333" s="82"/>
      <c r="N333" s="82"/>
      <c r="O333" s="82"/>
      <c r="P333" s="82"/>
    </row>
    <row r="334" spans="2:16">
      <c r="B334" s="96"/>
      <c r="C334" s="82"/>
      <c r="D334" s="82"/>
      <c r="E334" s="82"/>
      <c r="F334" s="82"/>
      <c r="G334" s="82"/>
      <c r="H334" s="82"/>
      <c r="J334" s="82"/>
      <c r="K334" s="82"/>
      <c r="L334" s="82"/>
      <c r="M334" s="82"/>
      <c r="N334" s="82"/>
      <c r="O334" s="82"/>
      <c r="P334" s="82"/>
    </row>
    <row r="335" spans="2:16">
      <c r="B335" s="96"/>
      <c r="C335" s="82"/>
      <c r="D335" s="82"/>
      <c r="E335" s="82"/>
      <c r="F335" s="82"/>
      <c r="G335" s="82"/>
      <c r="H335" s="82"/>
      <c r="J335" s="82"/>
      <c r="K335" s="82"/>
      <c r="L335" s="82"/>
      <c r="M335" s="82"/>
      <c r="N335" s="82"/>
      <c r="O335" s="82"/>
      <c r="P335" s="82"/>
    </row>
    <row r="336" spans="2:16">
      <c r="B336" s="96"/>
      <c r="C336" s="82"/>
      <c r="D336" s="82"/>
      <c r="E336" s="82"/>
      <c r="F336" s="82"/>
      <c r="G336" s="82"/>
      <c r="H336" s="82"/>
      <c r="J336" s="82"/>
      <c r="K336" s="82"/>
      <c r="L336" s="82"/>
      <c r="M336" s="82"/>
      <c r="N336" s="82"/>
      <c r="O336" s="82"/>
      <c r="P336" s="82"/>
    </row>
    <row r="337" spans="2:16">
      <c r="B337" s="96"/>
      <c r="C337" s="82"/>
      <c r="D337" s="82"/>
      <c r="E337" s="82"/>
      <c r="F337" s="82"/>
      <c r="G337" s="82"/>
      <c r="H337" s="82"/>
      <c r="J337" s="82"/>
      <c r="K337" s="82"/>
      <c r="L337" s="82"/>
      <c r="M337" s="82"/>
      <c r="N337" s="82"/>
      <c r="O337" s="82"/>
      <c r="P337" s="82"/>
    </row>
    <row r="338" spans="2:16">
      <c r="B338" s="96"/>
      <c r="C338" s="82"/>
      <c r="D338" s="82"/>
      <c r="E338" s="82"/>
      <c r="F338" s="82"/>
      <c r="G338" s="82"/>
      <c r="H338" s="82"/>
      <c r="J338" s="82"/>
      <c r="K338" s="82"/>
      <c r="L338" s="82"/>
      <c r="M338" s="82"/>
      <c r="N338" s="82"/>
      <c r="O338" s="82"/>
      <c r="P338" s="82"/>
    </row>
    <row r="339" spans="2:16">
      <c r="B339" s="96"/>
      <c r="C339" s="82"/>
      <c r="D339" s="82"/>
      <c r="E339" s="82"/>
      <c r="F339" s="82"/>
      <c r="G339" s="82"/>
      <c r="H339" s="82"/>
      <c r="J339" s="82"/>
      <c r="K339" s="82"/>
      <c r="L339" s="82"/>
      <c r="M339" s="82"/>
      <c r="N339" s="82"/>
      <c r="O339" s="82"/>
      <c r="P339" s="82"/>
    </row>
    <row r="340" spans="2:16">
      <c r="B340" s="96"/>
      <c r="C340" s="82"/>
      <c r="D340" s="82"/>
      <c r="E340" s="82"/>
      <c r="F340" s="82"/>
      <c r="G340" s="82"/>
      <c r="H340" s="82"/>
      <c r="J340" s="82"/>
      <c r="K340" s="82"/>
      <c r="L340" s="82"/>
      <c r="M340" s="82"/>
      <c r="N340" s="82"/>
      <c r="O340" s="82"/>
      <c r="P340" s="82"/>
    </row>
    <row r="341" spans="2:16">
      <c r="B341" s="96"/>
      <c r="C341" s="82"/>
      <c r="D341" s="82"/>
      <c r="E341" s="82"/>
      <c r="F341" s="82"/>
      <c r="G341" s="82"/>
      <c r="H341" s="82"/>
      <c r="J341" s="82"/>
      <c r="K341" s="82"/>
      <c r="L341" s="82"/>
      <c r="M341" s="82"/>
      <c r="N341" s="82"/>
      <c r="O341" s="82"/>
      <c r="P341" s="82"/>
    </row>
    <row r="342" spans="2:16">
      <c r="B342" s="96"/>
      <c r="C342" s="82"/>
      <c r="D342" s="82"/>
      <c r="E342" s="82"/>
      <c r="F342" s="82"/>
      <c r="G342" s="82"/>
      <c r="H342" s="82"/>
      <c r="J342" s="82"/>
      <c r="K342" s="82"/>
      <c r="L342" s="82"/>
      <c r="M342" s="82"/>
      <c r="N342" s="82"/>
      <c r="O342" s="82"/>
      <c r="P342" s="82"/>
    </row>
    <row r="343" spans="2:16">
      <c r="B343" s="96"/>
      <c r="C343" s="82"/>
      <c r="D343" s="82"/>
      <c r="E343" s="82"/>
      <c r="F343" s="82"/>
      <c r="G343" s="82"/>
      <c r="H343" s="82"/>
      <c r="J343" s="82"/>
      <c r="K343" s="82"/>
      <c r="L343" s="82"/>
      <c r="M343" s="82"/>
      <c r="N343" s="82"/>
      <c r="O343" s="82"/>
      <c r="P343" s="82"/>
    </row>
    <row r="344" spans="2:16">
      <c r="B344" s="96"/>
      <c r="C344" s="82"/>
      <c r="D344" s="82"/>
      <c r="E344" s="82"/>
      <c r="F344" s="82"/>
      <c r="G344" s="82"/>
      <c r="H344" s="82"/>
      <c r="J344" s="82"/>
      <c r="K344" s="82"/>
      <c r="L344" s="82"/>
      <c r="M344" s="82"/>
      <c r="N344" s="82"/>
      <c r="O344" s="82"/>
      <c r="P344" s="82"/>
    </row>
    <row r="345" spans="2:16">
      <c r="B345" s="96"/>
      <c r="C345" s="82"/>
      <c r="D345" s="82"/>
      <c r="E345" s="82"/>
      <c r="F345" s="82"/>
      <c r="G345" s="82"/>
      <c r="H345" s="82"/>
      <c r="J345" s="82"/>
      <c r="K345" s="82"/>
      <c r="L345" s="82"/>
      <c r="M345" s="82"/>
      <c r="N345" s="82"/>
      <c r="O345" s="82"/>
      <c r="P345" s="82"/>
    </row>
    <row r="346" spans="2:16">
      <c r="C346" s="96"/>
    </row>
    <row r="347" spans="2:16">
      <c r="C347" s="96"/>
    </row>
    <row r="348" spans="2:16">
      <c r="C348" s="96"/>
    </row>
    <row r="349" spans="2:16">
      <c r="C349" s="96"/>
    </row>
    <row r="350" spans="2:16">
      <c r="C350" s="96"/>
    </row>
    <row r="351" spans="2:16">
      <c r="C351" s="96"/>
    </row>
    <row r="352" spans="2:16">
      <c r="C352" s="96"/>
    </row>
    <row r="353" spans="3:3">
      <c r="C353" s="96"/>
    </row>
    <row r="354" spans="3:3">
      <c r="C354" s="96"/>
    </row>
    <row r="355" spans="3:3">
      <c r="C355" s="96"/>
    </row>
    <row r="356" spans="3:3">
      <c r="C356" s="96"/>
    </row>
    <row r="357" spans="3:3">
      <c r="C357" s="96"/>
    </row>
    <row r="358" spans="3:3">
      <c r="C358" s="96"/>
    </row>
    <row r="359" spans="3:3">
      <c r="C359" s="96"/>
    </row>
    <row r="360" spans="3:3">
      <c r="C360" s="96"/>
    </row>
    <row r="361" spans="3:3">
      <c r="C361" s="96"/>
    </row>
    <row r="362" spans="3:3">
      <c r="C362" s="96"/>
    </row>
    <row r="363" spans="3:3">
      <c r="C363" s="96"/>
    </row>
    <row r="364" spans="3:3">
      <c r="C364" s="96"/>
    </row>
    <row r="365" spans="3:3">
      <c r="C365" s="96"/>
    </row>
    <row r="366" spans="3:3">
      <c r="C366" s="96"/>
    </row>
    <row r="367" spans="3:3">
      <c r="C367" s="96"/>
    </row>
    <row r="368" spans="3:3">
      <c r="C368" s="96"/>
    </row>
    <row r="369" spans="3:3">
      <c r="C369" s="96"/>
    </row>
    <row r="370" spans="3:3">
      <c r="C370" s="96"/>
    </row>
    <row r="371" spans="3:3">
      <c r="C371" s="96"/>
    </row>
    <row r="372" spans="3:3">
      <c r="C372" s="96"/>
    </row>
    <row r="373" spans="3:3">
      <c r="C373" s="96"/>
    </row>
    <row r="374" spans="3:3">
      <c r="C374" s="96"/>
    </row>
    <row r="375" spans="3:3">
      <c r="C375" s="96"/>
    </row>
    <row r="376" spans="3:3">
      <c r="C376" s="96"/>
    </row>
    <row r="377" spans="3:3">
      <c r="C377" s="96"/>
    </row>
    <row r="378" spans="3:3">
      <c r="C378" s="96"/>
    </row>
    <row r="379" spans="3:3">
      <c r="C379" s="96"/>
    </row>
    <row r="380" spans="3:3">
      <c r="C380" s="96"/>
    </row>
    <row r="381" spans="3:3">
      <c r="C381" s="96"/>
    </row>
    <row r="382" spans="3:3">
      <c r="C382" s="96"/>
    </row>
    <row r="383" spans="3:3">
      <c r="C383" s="96"/>
    </row>
    <row r="384" spans="3:3">
      <c r="C384" s="96"/>
    </row>
    <row r="385" spans="3:3">
      <c r="C385" s="96"/>
    </row>
    <row r="386" spans="3:3">
      <c r="C386" s="96"/>
    </row>
    <row r="387" spans="3:3">
      <c r="C387" s="96"/>
    </row>
    <row r="388" spans="3:3">
      <c r="C388" s="96"/>
    </row>
    <row r="389" spans="3:3">
      <c r="C389" s="96"/>
    </row>
    <row r="390" spans="3:3">
      <c r="C390" s="96"/>
    </row>
    <row r="391" spans="3:3">
      <c r="C391" s="96"/>
    </row>
    <row r="392" spans="3:3">
      <c r="C392" s="96"/>
    </row>
    <row r="393" spans="3:3">
      <c r="C393" s="96"/>
    </row>
    <row r="394" spans="3:3">
      <c r="C394" s="96"/>
    </row>
    <row r="395" spans="3:3">
      <c r="C395" s="96"/>
    </row>
    <row r="396" spans="3:3">
      <c r="C396" s="96"/>
    </row>
    <row r="397" spans="3:3">
      <c r="C397" s="96"/>
    </row>
    <row r="398" spans="3:3">
      <c r="C398" s="96"/>
    </row>
    <row r="399" spans="3:3">
      <c r="C399" s="96"/>
    </row>
    <row r="400" spans="3:3">
      <c r="C400" s="96"/>
    </row>
    <row r="401" spans="3:3">
      <c r="C401" s="96"/>
    </row>
    <row r="402" spans="3:3">
      <c r="C402" s="96"/>
    </row>
    <row r="403" spans="3:3">
      <c r="C403" s="96"/>
    </row>
    <row r="404" spans="3:3">
      <c r="C404" s="96"/>
    </row>
    <row r="405" spans="3:3">
      <c r="C405" s="96"/>
    </row>
    <row r="406" spans="3:3">
      <c r="C406" s="96"/>
    </row>
    <row r="407" spans="3:3">
      <c r="C407" s="96"/>
    </row>
    <row r="408" spans="3:3">
      <c r="C408" s="96"/>
    </row>
    <row r="409" spans="3:3">
      <c r="C409" s="96"/>
    </row>
    <row r="410" spans="3:3">
      <c r="C410" s="96"/>
    </row>
    <row r="411" spans="3:3">
      <c r="C411" s="96"/>
    </row>
    <row r="412" spans="3:3">
      <c r="C412" s="96"/>
    </row>
    <row r="413" spans="3:3">
      <c r="C413" s="96"/>
    </row>
    <row r="414" spans="3:3">
      <c r="C414" s="96"/>
    </row>
    <row r="415" spans="3:3">
      <c r="C415" s="96"/>
    </row>
  </sheetData>
  <customSheetViews>
    <customSheetView guid="{81801A75-92C7-4ED5-97DB-E3E6B3965D30}" topLeftCell="A52">
      <selection activeCell="G186" sqref="G186"/>
      <pageMargins left="0.7" right="0.7" top="0.75" bottom="0.75" header="0.3" footer="0.3"/>
      <pageSetup orientation="landscape" verticalDpi="4" r:id="rId1"/>
    </customSheetView>
    <customSheetView guid="{8F78BEB5-8927-4030-9153-90C7FA4937A5}" topLeftCell="A19">
      <selection activeCell="H26" sqref="H26"/>
      <pageMargins left="0.7" right="0.7" top="0.75" bottom="0.75" header="0.3" footer="0.3"/>
      <pageSetup orientation="landscape" verticalDpi="4" r:id="rId2"/>
    </customSheetView>
    <customSheetView guid="{F7690BCD-287A-473A-9EA1-298139938D77}" topLeftCell="A43">
      <selection activeCell="H142" sqref="H142"/>
      <pageMargins left="0.7" right="0.7" top="0.75" bottom="0.75" header="0.3" footer="0.3"/>
      <pageSetup orientation="landscape" verticalDpi="4" r:id="rId3"/>
    </customSheetView>
    <customSheetView guid="{0C5E73BF-4F4A-42B1-AFFC-19145C7AC19A}">
      <selection activeCell="J9" sqref="J9"/>
      <pageMargins left="0.7" right="0.7" top="0.44" bottom="0.6" header="0.3" footer="0.3"/>
      <pageSetup scale="70" orientation="portrait" verticalDpi="4" r:id="rId4"/>
    </customSheetView>
  </customSheetViews>
  <mergeCells count="25">
    <mergeCell ref="C8:I8"/>
    <mergeCell ref="A28:A29"/>
    <mergeCell ref="A39:A40"/>
    <mergeCell ref="A49:A50"/>
    <mergeCell ref="A57:A58"/>
    <mergeCell ref="I28:I29"/>
    <mergeCell ref="I39:I40"/>
    <mergeCell ref="I49:I50"/>
    <mergeCell ref="I57:I58"/>
    <mergeCell ref="A68:A69"/>
    <mergeCell ref="A78:A79"/>
    <mergeCell ref="A88:A89"/>
    <mergeCell ref="A140:A141"/>
    <mergeCell ref="A99:A100"/>
    <mergeCell ref="A109:A110"/>
    <mergeCell ref="A119:A120"/>
    <mergeCell ref="A130:A131"/>
    <mergeCell ref="I119:I120"/>
    <mergeCell ref="I130:I131"/>
    <mergeCell ref="I140:I141"/>
    <mergeCell ref="I68:I69"/>
    <mergeCell ref="I78:I79"/>
    <mergeCell ref="I88:I89"/>
    <mergeCell ref="I99:I100"/>
    <mergeCell ref="I109:I110"/>
  </mergeCells>
  <pageMargins left="0.7" right="0.7" top="0.44" bottom="0.6" header="0.3" footer="0.3"/>
  <pageSetup scale="70" orientation="portrait" verticalDpi="4" r:id="rId5"/>
</worksheet>
</file>

<file path=xl/worksheets/sheet2.xml><?xml version="1.0" encoding="utf-8"?>
<worksheet xmlns="http://schemas.openxmlformats.org/spreadsheetml/2006/main" xmlns:r="http://schemas.openxmlformats.org/officeDocument/2006/relationships">
  <sheetPr codeName="Sheet36"/>
  <dimension ref="A1:I214"/>
  <sheetViews>
    <sheetView topLeftCell="A190" workbookViewId="0">
      <selection activeCell="A213" sqref="A213"/>
    </sheetView>
  </sheetViews>
  <sheetFormatPr defaultColWidth="9.140625" defaultRowHeight="15"/>
  <cols>
    <col min="1" max="1" width="109.140625" style="738" bestFit="1" customWidth="1"/>
    <col min="2" max="2" width="11.85546875" style="753" customWidth="1"/>
    <col min="3" max="3" width="14" style="738" customWidth="1"/>
    <col min="4" max="4" width="11.28515625" style="738" customWidth="1"/>
    <col min="5" max="5" width="7.42578125" style="978" customWidth="1"/>
    <col min="6" max="6" width="28.85546875" style="738" bestFit="1" customWidth="1"/>
    <col min="7" max="7" width="12.5703125" style="738" bestFit="1" customWidth="1"/>
    <col min="8" max="8" width="11.5703125" style="738" bestFit="1" customWidth="1"/>
    <col min="9" max="9" width="12.5703125" style="738" bestFit="1" customWidth="1"/>
    <col min="10" max="16384" width="9.140625" style="738"/>
  </cols>
  <sheetData>
    <row r="1" spans="1:9">
      <c r="A1" s="736" t="s">
        <v>1045</v>
      </c>
      <c r="B1" s="751" t="s">
        <v>1046</v>
      </c>
      <c r="C1" s="737" t="s">
        <v>1047</v>
      </c>
      <c r="D1" s="737" t="s">
        <v>1048</v>
      </c>
      <c r="E1" s="978" t="s">
        <v>1188</v>
      </c>
      <c r="G1" s="737" t="s">
        <v>1046</v>
      </c>
      <c r="H1" s="737" t="s">
        <v>1047</v>
      </c>
      <c r="I1" s="737" t="s">
        <v>1049</v>
      </c>
    </row>
    <row r="2" spans="1:9">
      <c r="A2" s="739" t="s">
        <v>1050</v>
      </c>
      <c r="B2" s="741">
        <f>'Expected Assumptions'!B5</f>
        <v>0</v>
      </c>
      <c r="C2" s="740">
        <f>'Expected Assumptions'!E5</f>
        <v>0</v>
      </c>
      <c r="D2" s="750">
        <f>IF(C2=0,0,C2-B2)</f>
        <v>0</v>
      </c>
      <c r="E2" s="979"/>
      <c r="F2" s="742" t="s">
        <v>348</v>
      </c>
      <c r="G2" s="743">
        <f>Summary!C5</f>
        <v>0</v>
      </c>
      <c r="H2" s="743">
        <f>Summary!D5</f>
        <v>0</v>
      </c>
      <c r="I2" s="743">
        <f>Summary!E5</f>
        <v>0</v>
      </c>
    </row>
    <row r="3" spans="1:9">
      <c r="A3" s="739" t="s">
        <v>1051</v>
      </c>
      <c r="B3" s="741">
        <f>'Expected Assumptions'!B6</f>
        <v>0</v>
      </c>
      <c r="C3" s="740">
        <f>'Expected Assumptions'!E6</f>
        <v>0</v>
      </c>
      <c r="D3" s="750">
        <f t="shared" ref="D3:D15" si="0">IF(C3=0,0,C3-B3)</f>
        <v>0</v>
      </c>
      <c r="E3" s="979"/>
      <c r="F3" s="742" t="s">
        <v>347</v>
      </c>
      <c r="G3" s="743">
        <f>Summary!C6</f>
        <v>0</v>
      </c>
      <c r="H3" s="743">
        <f>Summary!D6</f>
        <v>0</v>
      </c>
      <c r="I3" s="743">
        <f>Summary!E6</f>
        <v>0</v>
      </c>
    </row>
    <row r="4" spans="1:9">
      <c r="A4" s="739" t="s">
        <v>1052</v>
      </c>
      <c r="B4" s="741">
        <f>'Expected Assumptions'!B7</f>
        <v>0</v>
      </c>
      <c r="C4" s="740">
        <f>'Expected Assumptions'!E7</f>
        <v>0</v>
      </c>
      <c r="D4" s="750">
        <f t="shared" si="0"/>
        <v>0</v>
      </c>
      <c r="E4" s="979"/>
      <c r="F4" s="742" t="s">
        <v>349</v>
      </c>
      <c r="G4" s="743">
        <f>Summary!C7</f>
        <v>0</v>
      </c>
      <c r="H4" s="743">
        <f>Summary!D7</f>
        <v>0</v>
      </c>
      <c r="I4" s="743">
        <f>Summary!E7</f>
        <v>0</v>
      </c>
    </row>
    <row r="5" spans="1:9" ht="15.75" thickBot="1">
      <c r="A5" s="744" t="s">
        <v>1053</v>
      </c>
      <c r="B5" s="741">
        <f>'Expected Assumptions'!B8</f>
        <v>0</v>
      </c>
      <c r="C5" s="740">
        <f>'Expected Assumptions'!E8</f>
        <v>0</v>
      </c>
      <c r="D5" s="750">
        <f t="shared" si="0"/>
        <v>0</v>
      </c>
      <c r="E5" s="979"/>
      <c r="F5" s="742" t="s">
        <v>350</v>
      </c>
      <c r="G5" s="743">
        <f>Summary!C8</f>
        <v>0</v>
      </c>
      <c r="H5" s="743">
        <f>Summary!D8</f>
        <v>0</v>
      </c>
      <c r="I5" s="743">
        <f>Summary!E8</f>
        <v>0</v>
      </c>
    </row>
    <row r="6" spans="1:9">
      <c r="A6" s="968" t="s">
        <v>1218</v>
      </c>
      <c r="B6" s="973">
        <f>'Expected Assumptions'!B11</f>
        <v>0</v>
      </c>
      <c r="C6" s="977">
        <f>'Expected Assumptions'!E11</f>
        <v>0</v>
      </c>
      <c r="D6" s="975">
        <f t="shared" si="0"/>
        <v>0</v>
      </c>
      <c r="E6" s="980">
        <v>10</v>
      </c>
      <c r="F6" s="742" t="s">
        <v>351</v>
      </c>
      <c r="G6" s="743">
        <f>Summary!C9</f>
        <v>0</v>
      </c>
      <c r="H6" s="743">
        <f>Summary!D9</f>
        <v>0</v>
      </c>
      <c r="I6" s="743">
        <f>Summary!E9</f>
        <v>0</v>
      </c>
    </row>
    <row r="7" spans="1:9">
      <c r="A7" s="968" t="s">
        <v>1219</v>
      </c>
      <c r="B7" s="741">
        <f>'Expected Assumptions'!B12</f>
        <v>0</v>
      </c>
      <c r="C7" s="740">
        <f>'Expected Assumptions'!E12</f>
        <v>0</v>
      </c>
      <c r="D7" s="750">
        <f t="shared" si="0"/>
        <v>0</v>
      </c>
      <c r="E7" s="979"/>
      <c r="F7" s="742" t="s">
        <v>352</v>
      </c>
      <c r="G7" s="743">
        <f>Summary!C10</f>
        <v>0</v>
      </c>
      <c r="H7" s="743">
        <f>Summary!D10</f>
        <v>0</v>
      </c>
      <c r="I7" s="743">
        <f>Summary!E10</f>
        <v>0</v>
      </c>
    </row>
    <row r="8" spans="1:9">
      <c r="A8" s="969" t="s">
        <v>1220</v>
      </c>
      <c r="B8" s="741">
        <f>'Expected Assumptions'!B10</f>
        <v>0</v>
      </c>
      <c r="C8" s="740">
        <f>'Expected Assumptions'!E10</f>
        <v>0</v>
      </c>
      <c r="D8" s="750">
        <f t="shared" si="0"/>
        <v>0</v>
      </c>
      <c r="E8" s="979"/>
      <c r="F8" s="742" t="s">
        <v>353</v>
      </c>
      <c r="G8" s="743">
        <f>Summary!C11</f>
        <v>0</v>
      </c>
      <c r="H8" s="743">
        <f>Summary!D11</f>
        <v>0</v>
      </c>
      <c r="I8" s="743">
        <f>Summary!E11</f>
        <v>0</v>
      </c>
    </row>
    <row r="9" spans="1:9" ht="15.75" thickBot="1">
      <c r="A9" s="970" t="s">
        <v>1221</v>
      </c>
      <c r="B9" s="741">
        <f>'Expected Assumptions'!B13</f>
        <v>0</v>
      </c>
      <c r="C9" s="740">
        <f>'Expected Assumptions'!E13</f>
        <v>0</v>
      </c>
      <c r="D9" s="750">
        <f t="shared" si="0"/>
        <v>0</v>
      </c>
      <c r="E9" s="979"/>
      <c r="F9" s="742" t="s">
        <v>354</v>
      </c>
      <c r="G9" s="743">
        <f>Summary!C12</f>
        <v>0</v>
      </c>
      <c r="H9" s="743">
        <f>Summary!D12</f>
        <v>0</v>
      </c>
      <c r="I9" s="743">
        <f>Summary!E12</f>
        <v>0</v>
      </c>
    </row>
    <row r="10" spans="1:9">
      <c r="A10" s="739" t="s">
        <v>1054</v>
      </c>
      <c r="B10" s="973">
        <f>'Expected Assumptions'!B16</f>
        <v>0</v>
      </c>
      <c r="C10" s="977">
        <f>'Expected Assumptions'!E16</f>
        <v>0</v>
      </c>
      <c r="D10" s="975">
        <f t="shared" si="0"/>
        <v>0</v>
      </c>
      <c r="E10" s="980">
        <v>16</v>
      </c>
      <c r="F10" s="742" t="s">
        <v>355</v>
      </c>
      <c r="G10" s="743">
        <f>Summary!C13</f>
        <v>0</v>
      </c>
      <c r="H10" s="743">
        <f>Summary!D13</f>
        <v>0</v>
      </c>
      <c r="I10" s="743">
        <f>Summary!E13</f>
        <v>0</v>
      </c>
    </row>
    <row r="11" spans="1:9">
      <c r="A11" s="739" t="s">
        <v>1055</v>
      </c>
      <c r="B11" s="741">
        <f>'Expected Assumptions'!B17</f>
        <v>0</v>
      </c>
      <c r="C11" s="740">
        <f>'Expected Assumptions'!E17</f>
        <v>0</v>
      </c>
      <c r="D11" s="750">
        <f t="shared" si="0"/>
        <v>0</v>
      </c>
      <c r="E11" s="979"/>
      <c r="F11" s="742" t="s">
        <v>356</v>
      </c>
      <c r="G11" s="743">
        <f>Summary!C14</f>
        <v>0</v>
      </c>
      <c r="H11" s="743">
        <f>Summary!D14</f>
        <v>0</v>
      </c>
      <c r="I11" s="743">
        <f>Summary!E14</f>
        <v>0</v>
      </c>
    </row>
    <row r="12" spans="1:9">
      <c r="A12" s="739" t="s">
        <v>1056</v>
      </c>
      <c r="B12" s="741">
        <f>'Expected Assumptions'!B18</f>
        <v>0</v>
      </c>
      <c r="C12" s="740">
        <f>'Expected Assumptions'!E18</f>
        <v>0</v>
      </c>
      <c r="D12" s="750">
        <f t="shared" si="0"/>
        <v>0</v>
      </c>
      <c r="E12" s="979"/>
      <c r="F12" s="742" t="s">
        <v>357</v>
      </c>
      <c r="G12" s="743">
        <f>Summary!C15</f>
        <v>0</v>
      </c>
      <c r="H12" s="743">
        <f>Summary!D15</f>
        <v>0</v>
      </c>
      <c r="I12" s="743">
        <f>Summary!E15</f>
        <v>0</v>
      </c>
    </row>
    <row r="13" spans="1:9">
      <c r="A13" s="739" t="s">
        <v>1057</v>
      </c>
      <c r="B13" s="741">
        <f>'Expected Assumptions'!B19</f>
        <v>0</v>
      </c>
      <c r="C13" s="740">
        <f>'Expected Assumptions'!E19</f>
        <v>0</v>
      </c>
      <c r="D13" s="750">
        <f t="shared" si="0"/>
        <v>0</v>
      </c>
      <c r="E13" s="979"/>
      <c r="F13" s="742" t="s">
        <v>358</v>
      </c>
      <c r="G13" s="743">
        <f>Summary!C16</f>
        <v>0</v>
      </c>
      <c r="H13" s="743">
        <f>Summary!D16</f>
        <v>0</v>
      </c>
      <c r="I13" s="743">
        <f>Summary!E16</f>
        <v>0</v>
      </c>
    </row>
    <row r="14" spans="1:9">
      <c r="A14" s="739" t="s">
        <v>1058</v>
      </c>
      <c r="B14" s="741">
        <f>'Expected Assumptions'!B20</f>
        <v>0</v>
      </c>
      <c r="C14" s="740">
        <f>'Expected Assumptions'!E20</f>
        <v>0</v>
      </c>
      <c r="D14" s="750">
        <f t="shared" si="0"/>
        <v>0</v>
      </c>
      <c r="E14" s="979"/>
      <c r="F14" s="742" t="s">
        <v>359</v>
      </c>
      <c r="G14" s="743">
        <f>Summary!C17</f>
        <v>0</v>
      </c>
      <c r="H14" s="743">
        <f>Summary!D17</f>
        <v>0</v>
      </c>
      <c r="I14" s="743">
        <f>Summary!E17</f>
        <v>0</v>
      </c>
    </row>
    <row r="15" spans="1:9" ht="15.75" thickBot="1">
      <c r="A15" s="744" t="s">
        <v>1059</v>
      </c>
      <c r="B15" s="741">
        <f>'Expected Assumptions'!B21</f>
        <v>0</v>
      </c>
      <c r="C15" s="740">
        <f>'Expected Assumptions'!E21</f>
        <v>0</v>
      </c>
      <c r="D15" s="750">
        <f t="shared" si="0"/>
        <v>0</v>
      </c>
      <c r="E15" s="979"/>
      <c r="F15" s="742" t="s">
        <v>360</v>
      </c>
      <c r="G15" s="743">
        <f>Summary!C18</f>
        <v>0</v>
      </c>
      <c r="H15" s="743">
        <f>Summary!D18</f>
        <v>0</v>
      </c>
      <c r="I15" s="743">
        <f>Summary!E18</f>
        <v>0</v>
      </c>
    </row>
    <row r="16" spans="1:9">
      <c r="A16" s="739" t="s">
        <v>1060</v>
      </c>
      <c r="B16" s="973">
        <f>'Expected Assumptions'!B24</f>
        <v>0</v>
      </c>
      <c r="C16" s="977">
        <f>'Expected Assumptions'!E24</f>
        <v>0</v>
      </c>
      <c r="D16" s="975">
        <f>IF(C16=0,0,C16-B16)</f>
        <v>0</v>
      </c>
      <c r="E16" s="980">
        <v>24</v>
      </c>
      <c r="F16" s="742" t="s">
        <v>361</v>
      </c>
      <c r="G16" s="743">
        <f>Summary!C19</f>
        <v>0</v>
      </c>
      <c r="H16" s="743">
        <f>Summary!D19</f>
        <v>0</v>
      </c>
      <c r="I16" s="743">
        <f>Summary!E19</f>
        <v>0</v>
      </c>
    </row>
    <row r="17" spans="1:9">
      <c r="A17" s="739" t="s">
        <v>1061</v>
      </c>
      <c r="B17" s="741">
        <f>'Expected Assumptions'!B25</f>
        <v>0</v>
      </c>
      <c r="C17" s="740">
        <f>'Expected Assumptions'!E25</f>
        <v>0</v>
      </c>
      <c r="D17" s="750">
        <f t="shared" ref="D17:D27" si="1">IF(C17=0,0,C17-B17)</f>
        <v>0</v>
      </c>
      <c r="E17" s="979"/>
      <c r="F17" s="742" t="s">
        <v>362</v>
      </c>
      <c r="G17" s="743">
        <f>Summary!C20</f>
        <v>0</v>
      </c>
      <c r="H17" s="743">
        <f>Summary!D20</f>
        <v>0</v>
      </c>
      <c r="I17" s="743">
        <f>Summary!E20</f>
        <v>0</v>
      </c>
    </row>
    <row r="18" spans="1:9">
      <c r="A18" s="739" t="s">
        <v>1062</v>
      </c>
      <c r="B18" s="741">
        <f>'Expected Assumptions'!B26</f>
        <v>0</v>
      </c>
      <c r="C18" s="740">
        <f>'Expected Assumptions'!E26</f>
        <v>0</v>
      </c>
      <c r="D18" s="750">
        <f t="shared" si="1"/>
        <v>0</v>
      </c>
      <c r="E18" s="979"/>
      <c r="F18" s="742" t="s">
        <v>363</v>
      </c>
      <c r="G18" s="743">
        <f>Summary!C21</f>
        <v>0</v>
      </c>
      <c r="H18" s="743">
        <f>Summary!D21</f>
        <v>0</v>
      </c>
      <c r="I18" s="743">
        <f>Summary!E21</f>
        <v>0</v>
      </c>
    </row>
    <row r="19" spans="1:9">
      <c r="A19" s="739" t="s">
        <v>1063</v>
      </c>
      <c r="B19" s="741">
        <f>'Expected Assumptions'!B27</f>
        <v>0</v>
      </c>
      <c r="C19" s="740">
        <f>'Expected Assumptions'!E27</f>
        <v>0</v>
      </c>
      <c r="D19" s="750">
        <f t="shared" si="1"/>
        <v>0</v>
      </c>
      <c r="E19" s="979"/>
      <c r="F19" s="742" t="s">
        <v>364</v>
      </c>
      <c r="G19" s="743">
        <f>Summary!C22</f>
        <v>0</v>
      </c>
      <c r="H19" s="743">
        <f>Summary!D22</f>
        <v>0</v>
      </c>
      <c r="I19" s="743">
        <f>Summary!E22</f>
        <v>0</v>
      </c>
    </row>
    <row r="20" spans="1:9">
      <c r="A20" s="739" t="s">
        <v>1064</v>
      </c>
      <c r="B20" s="741">
        <f>'Expected Assumptions'!B28</f>
        <v>0</v>
      </c>
      <c r="C20" s="740">
        <f>'Expected Assumptions'!E28</f>
        <v>0</v>
      </c>
      <c r="D20" s="750">
        <f t="shared" si="1"/>
        <v>0</v>
      </c>
      <c r="E20" s="979"/>
      <c r="F20" s="742" t="s">
        <v>365</v>
      </c>
      <c r="G20" s="743">
        <f>Summary!C23</f>
        <v>0</v>
      </c>
      <c r="H20" s="743">
        <f>Summary!D23</f>
        <v>0</v>
      </c>
      <c r="I20" s="743">
        <f>Summary!E23</f>
        <v>0</v>
      </c>
    </row>
    <row r="21" spans="1:9">
      <c r="A21" s="739" t="s">
        <v>1065</v>
      </c>
      <c r="B21" s="741">
        <f>'Expected Assumptions'!B29</f>
        <v>0</v>
      </c>
      <c r="C21" s="740">
        <f>'Expected Assumptions'!E29</f>
        <v>0</v>
      </c>
      <c r="D21" s="750">
        <f t="shared" si="1"/>
        <v>0</v>
      </c>
      <c r="E21" s="979"/>
      <c r="F21" s="742" t="s">
        <v>366</v>
      </c>
      <c r="G21" s="743">
        <f>Summary!C24</f>
        <v>0</v>
      </c>
      <c r="H21" s="743">
        <f>Summary!D24</f>
        <v>0</v>
      </c>
      <c r="I21" s="743">
        <f>Summary!E24</f>
        <v>0</v>
      </c>
    </row>
    <row r="22" spans="1:9">
      <c r="A22" s="739" t="s">
        <v>1066</v>
      </c>
      <c r="B22" s="741">
        <f>'Expected Assumptions'!B30</f>
        <v>0</v>
      </c>
      <c r="C22" s="740">
        <f>'Expected Assumptions'!E30</f>
        <v>0</v>
      </c>
      <c r="D22" s="750">
        <f t="shared" si="1"/>
        <v>0</v>
      </c>
      <c r="E22" s="979"/>
      <c r="F22" s="742" t="s">
        <v>367</v>
      </c>
      <c r="G22" s="743">
        <f>Summary!C25</f>
        <v>0</v>
      </c>
      <c r="H22" s="743">
        <f>Summary!D25</f>
        <v>0</v>
      </c>
      <c r="I22" s="743">
        <f>Summary!E25</f>
        <v>0</v>
      </c>
    </row>
    <row r="23" spans="1:9">
      <c r="A23" s="739" t="s">
        <v>1067</v>
      </c>
      <c r="B23" s="741">
        <f>'Expected Assumptions'!B31</f>
        <v>0</v>
      </c>
      <c r="C23" s="740">
        <f>'Expected Assumptions'!E31</f>
        <v>0</v>
      </c>
      <c r="D23" s="750">
        <f t="shared" si="1"/>
        <v>0</v>
      </c>
      <c r="E23" s="979"/>
      <c r="F23" s="742" t="s">
        <v>368</v>
      </c>
      <c r="G23" s="743">
        <f>Summary!C26</f>
        <v>0</v>
      </c>
      <c r="H23" s="743">
        <f>Summary!D26</f>
        <v>0</v>
      </c>
      <c r="I23" s="743">
        <f>Summary!E26</f>
        <v>0</v>
      </c>
    </row>
    <row r="24" spans="1:9">
      <c r="A24" s="739" t="s">
        <v>1068</v>
      </c>
      <c r="B24" s="741">
        <f>'Expected Assumptions'!B32</f>
        <v>0</v>
      </c>
      <c r="C24" s="740">
        <f>'Expected Assumptions'!E32</f>
        <v>0</v>
      </c>
      <c r="D24" s="750">
        <f t="shared" si="1"/>
        <v>0</v>
      </c>
      <c r="E24" s="979"/>
      <c r="F24" s="742" t="s">
        <v>369</v>
      </c>
      <c r="G24" s="743">
        <f>Summary!C27</f>
        <v>0</v>
      </c>
      <c r="H24" s="743">
        <f>Summary!D27</f>
        <v>0</v>
      </c>
      <c r="I24" s="743">
        <f>Summary!E27</f>
        <v>0</v>
      </c>
    </row>
    <row r="25" spans="1:9">
      <c r="A25" s="739" t="s">
        <v>1069</v>
      </c>
      <c r="B25" s="741">
        <f>'Expected Assumptions'!B33</f>
        <v>0</v>
      </c>
      <c r="C25" s="740">
        <f>'Expected Assumptions'!E33</f>
        <v>0</v>
      </c>
      <c r="D25" s="750">
        <f t="shared" si="1"/>
        <v>0</v>
      </c>
      <c r="E25" s="979"/>
      <c r="F25" s="742" t="s">
        <v>370</v>
      </c>
      <c r="G25" s="743">
        <f>Summary!C28</f>
        <v>0</v>
      </c>
      <c r="H25" s="743">
        <f>Summary!D28</f>
        <v>0</v>
      </c>
      <c r="I25" s="743">
        <f>Summary!E28</f>
        <v>0</v>
      </c>
    </row>
    <row r="26" spans="1:9">
      <c r="A26" s="739" t="s">
        <v>1070</v>
      </c>
      <c r="B26" s="741">
        <f>'Expected Assumptions'!B34</f>
        <v>0</v>
      </c>
      <c r="C26" s="740">
        <f>'Expected Assumptions'!E34</f>
        <v>0</v>
      </c>
      <c r="D26" s="750">
        <f t="shared" si="1"/>
        <v>0</v>
      </c>
      <c r="E26" s="979"/>
      <c r="F26" s="742" t="s">
        <v>371</v>
      </c>
      <c r="G26" s="743">
        <f>Summary!C29</f>
        <v>0</v>
      </c>
      <c r="H26" s="743">
        <f>Summary!D29</f>
        <v>0</v>
      </c>
      <c r="I26" s="743">
        <f>Summary!E29</f>
        <v>0</v>
      </c>
    </row>
    <row r="27" spans="1:9" ht="15.75" thickBot="1">
      <c r="A27" s="744" t="s">
        <v>1071</v>
      </c>
      <c r="B27" s="741">
        <f>'Expected Assumptions'!B35</f>
        <v>0</v>
      </c>
      <c r="C27" s="740">
        <f>'Expected Assumptions'!E35</f>
        <v>0</v>
      </c>
      <c r="D27" s="750">
        <f t="shared" si="1"/>
        <v>0</v>
      </c>
      <c r="E27" s="979"/>
    </row>
    <row r="28" spans="1:9">
      <c r="A28" s="739" t="s">
        <v>1072</v>
      </c>
      <c r="B28" s="973">
        <f>'Expected Assumptions'!B38</f>
        <v>0</v>
      </c>
      <c r="C28" s="973">
        <f>'Expected Assumptions'!E38</f>
        <v>0</v>
      </c>
      <c r="D28" s="975">
        <f t="shared" ref="D28:D34" si="2">IF(C28=0,0,C28-B28)</f>
        <v>0</v>
      </c>
      <c r="E28" s="980">
        <v>38</v>
      </c>
    </row>
    <row r="29" spans="1:9" ht="15.75" thickBot="1">
      <c r="A29" s="744" t="s">
        <v>1073</v>
      </c>
      <c r="B29" s="741">
        <f>'Expected Assumptions'!B39</f>
        <v>0</v>
      </c>
      <c r="C29" s="741">
        <f>'Expected Assumptions'!E39</f>
        <v>0</v>
      </c>
      <c r="D29" s="750">
        <f t="shared" si="2"/>
        <v>0</v>
      </c>
      <c r="E29" s="979"/>
    </row>
    <row r="30" spans="1:9">
      <c r="A30" s="739" t="s">
        <v>1074</v>
      </c>
      <c r="B30" s="973">
        <f>'Expected Assumptions'!B42</f>
        <v>0</v>
      </c>
      <c r="C30" s="973">
        <f>'Expected Assumptions'!E42</f>
        <v>0</v>
      </c>
      <c r="D30" s="975">
        <f t="shared" si="2"/>
        <v>0</v>
      </c>
      <c r="E30" s="980">
        <v>42</v>
      </c>
    </row>
    <row r="31" spans="1:9">
      <c r="A31" s="739" t="s">
        <v>1075</v>
      </c>
      <c r="B31" s="741">
        <f>'Expected Assumptions'!B43</f>
        <v>0</v>
      </c>
      <c r="C31" s="741">
        <f>'Expected Assumptions'!E43</f>
        <v>0</v>
      </c>
      <c r="D31" s="750">
        <f t="shared" si="2"/>
        <v>0</v>
      </c>
      <c r="E31" s="979"/>
    </row>
    <row r="32" spans="1:9">
      <c r="A32" s="739" t="s">
        <v>1076</v>
      </c>
      <c r="B32" s="741">
        <f>'Expected Assumptions'!B44</f>
        <v>0</v>
      </c>
      <c r="C32" s="741">
        <f>'Expected Assumptions'!E44</f>
        <v>0</v>
      </c>
      <c r="D32" s="750">
        <f t="shared" si="2"/>
        <v>0</v>
      </c>
      <c r="E32" s="979"/>
    </row>
    <row r="33" spans="1:5" ht="15.75" thickBot="1">
      <c r="A33" s="744" t="s">
        <v>1077</v>
      </c>
      <c r="B33" s="741">
        <f>'Expected Assumptions'!B45</f>
        <v>0</v>
      </c>
      <c r="C33" s="741">
        <f>'Expected Assumptions'!E45</f>
        <v>0</v>
      </c>
      <c r="D33" s="750">
        <f t="shared" si="2"/>
        <v>0</v>
      </c>
      <c r="E33" s="979"/>
    </row>
    <row r="34" spans="1:5">
      <c r="A34" s="739" t="s">
        <v>1078</v>
      </c>
      <c r="B34" s="976">
        <f>'Expected Assumptions'!B49</f>
        <v>0</v>
      </c>
      <c r="C34" s="976">
        <f>'Expected Assumptions'!E49</f>
        <v>0</v>
      </c>
      <c r="D34" s="975">
        <f t="shared" si="2"/>
        <v>0</v>
      </c>
      <c r="E34" s="980">
        <v>49</v>
      </c>
    </row>
    <row r="35" spans="1:5">
      <c r="A35" s="739" t="s">
        <v>1079</v>
      </c>
      <c r="B35" s="752">
        <f>'Expected Assumptions'!B50</f>
        <v>0</v>
      </c>
      <c r="C35" s="752">
        <f>'Expected Assumptions'!E50</f>
        <v>0</v>
      </c>
      <c r="D35" s="750">
        <f t="shared" ref="D35:D45" si="3">IF(C35=0,0,C35-B35)</f>
        <v>0</v>
      </c>
      <c r="E35" s="979"/>
    </row>
    <row r="36" spans="1:5">
      <c r="A36" s="739" t="s">
        <v>1080</v>
      </c>
      <c r="B36" s="752">
        <f>'Expected Assumptions'!B51</f>
        <v>0</v>
      </c>
      <c r="C36" s="752">
        <f>'Expected Assumptions'!E51</f>
        <v>0</v>
      </c>
      <c r="D36" s="750">
        <f t="shared" si="3"/>
        <v>0</v>
      </c>
      <c r="E36" s="979"/>
    </row>
    <row r="37" spans="1:5">
      <c r="A37" s="739" t="s">
        <v>1081</v>
      </c>
      <c r="B37" s="752">
        <f>'Expected Assumptions'!B52</f>
        <v>0</v>
      </c>
      <c r="C37" s="752">
        <f>'Expected Assumptions'!E52</f>
        <v>0</v>
      </c>
      <c r="D37" s="750">
        <f t="shared" si="3"/>
        <v>0</v>
      </c>
      <c r="E37" s="979"/>
    </row>
    <row r="38" spans="1:5">
      <c r="A38" s="739" t="s">
        <v>1082</v>
      </c>
      <c r="B38" s="752">
        <f>'Expected Assumptions'!B53</f>
        <v>0</v>
      </c>
      <c r="C38" s="752">
        <f>'Expected Assumptions'!E53</f>
        <v>0</v>
      </c>
      <c r="D38" s="750">
        <f t="shared" si="3"/>
        <v>0</v>
      </c>
      <c r="E38" s="979"/>
    </row>
    <row r="39" spans="1:5">
      <c r="A39" s="739" t="s">
        <v>1083</v>
      </c>
      <c r="B39" s="752">
        <f>'Expected Assumptions'!B54</f>
        <v>0</v>
      </c>
      <c r="C39" s="752">
        <f>'Expected Assumptions'!E54</f>
        <v>0</v>
      </c>
      <c r="D39" s="750">
        <f t="shared" si="3"/>
        <v>0</v>
      </c>
      <c r="E39" s="979"/>
    </row>
    <row r="40" spans="1:5">
      <c r="A40" s="739" t="s">
        <v>522</v>
      </c>
      <c r="B40" s="752">
        <f>'Expected Assumptions'!B55</f>
        <v>0</v>
      </c>
      <c r="C40" s="752">
        <f>'Expected Assumptions'!E55</f>
        <v>0</v>
      </c>
      <c r="D40" s="750">
        <f t="shared" si="3"/>
        <v>0</v>
      </c>
      <c r="E40" s="979"/>
    </row>
    <row r="41" spans="1:5">
      <c r="A41" s="739" t="s">
        <v>1084</v>
      </c>
      <c r="B41" s="752">
        <f>'Expected Assumptions'!B56</f>
        <v>0</v>
      </c>
      <c r="C41" s="752">
        <f>'Expected Assumptions'!E56</f>
        <v>0</v>
      </c>
      <c r="D41" s="750">
        <f t="shared" si="3"/>
        <v>0</v>
      </c>
      <c r="E41" s="979"/>
    </row>
    <row r="42" spans="1:5">
      <c r="A42" s="739" t="s">
        <v>1085</v>
      </c>
      <c r="B42" s="752">
        <f>'Expected Assumptions'!B57</f>
        <v>0</v>
      </c>
      <c r="C42" s="752">
        <f>'Expected Assumptions'!E57</f>
        <v>0</v>
      </c>
      <c r="D42" s="750">
        <f t="shared" si="3"/>
        <v>0</v>
      </c>
      <c r="E42" s="979"/>
    </row>
    <row r="43" spans="1:5">
      <c r="A43" s="739" t="s">
        <v>1086</v>
      </c>
      <c r="B43" s="752">
        <f>'Expected Assumptions'!B58</f>
        <v>0</v>
      </c>
      <c r="C43" s="752">
        <f>'Expected Assumptions'!E58</f>
        <v>0</v>
      </c>
      <c r="D43" s="750">
        <f t="shared" si="3"/>
        <v>0</v>
      </c>
      <c r="E43" s="979"/>
    </row>
    <row r="44" spans="1:5">
      <c r="A44" s="739" t="s">
        <v>1087</v>
      </c>
      <c r="B44" s="752">
        <f>'Expected Assumptions'!B59</f>
        <v>0</v>
      </c>
      <c r="C44" s="752">
        <f>'Expected Assumptions'!E59</f>
        <v>0</v>
      </c>
      <c r="D44" s="750">
        <f t="shared" si="3"/>
        <v>0</v>
      </c>
      <c r="E44" s="979"/>
    </row>
    <row r="45" spans="1:5" ht="15.75" thickBot="1">
      <c r="A45" s="744" t="s">
        <v>1088</v>
      </c>
      <c r="B45" s="752">
        <f>'Expected Assumptions'!B60</f>
        <v>0</v>
      </c>
      <c r="C45" s="752">
        <f>'Expected Assumptions'!E60</f>
        <v>0</v>
      </c>
      <c r="D45" s="750">
        <f t="shared" si="3"/>
        <v>0</v>
      </c>
      <c r="E45" s="979"/>
    </row>
    <row r="46" spans="1:5">
      <c r="A46" s="739" t="s">
        <v>1089</v>
      </c>
      <c r="B46" s="973">
        <f>'Expected Assumptions'!B64</f>
        <v>0</v>
      </c>
      <c r="C46" s="973">
        <f>'Expected Assumptions'!E64</f>
        <v>0</v>
      </c>
      <c r="D46" s="975">
        <f t="shared" ref="D46:D58" si="4">IF(C46=0,0,C46-B46)</f>
        <v>0</v>
      </c>
      <c r="E46" s="981">
        <v>64</v>
      </c>
    </row>
    <row r="47" spans="1:5" ht="15.75" thickBot="1">
      <c r="A47" s="744" t="s">
        <v>1090</v>
      </c>
      <c r="B47" s="741">
        <f>'Expected Assumptions'!B65</f>
        <v>0</v>
      </c>
      <c r="C47" s="741">
        <f>'Expected Assumptions'!E65</f>
        <v>0</v>
      </c>
      <c r="D47" s="750">
        <f t="shared" si="4"/>
        <v>0</v>
      </c>
      <c r="E47" s="982"/>
    </row>
    <row r="48" spans="1:5">
      <c r="A48" s="739" t="s">
        <v>1091</v>
      </c>
      <c r="B48" s="973">
        <f>'Expected Assumptions'!B70</f>
        <v>0</v>
      </c>
      <c r="C48" s="973">
        <f>'Expected Assumptions'!E70</f>
        <v>0</v>
      </c>
      <c r="D48" s="975">
        <f t="shared" si="4"/>
        <v>0</v>
      </c>
      <c r="E48" s="981">
        <v>70</v>
      </c>
    </row>
    <row r="49" spans="1:5" ht="15.75" thickBot="1">
      <c r="A49" s="744" t="s">
        <v>1092</v>
      </c>
      <c r="B49" s="741">
        <f>'Expected Assumptions'!B71</f>
        <v>0</v>
      </c>
      <c r="C49" s="741">
        <f>'Expected Assumptions'!E71</f>
        <v>0</v>
      </c>
      <c r="D49" s="750">
        <f t="shared" si="4"/>
        <v>0</v>
      </c>
      <c r="E49" s="982"/>
    </row>
    <row r="50" spans="1:5">
      <c r="A50" s="739" t="s">
        <v>1091</v>
      </c>
      <c r="B50" s="973">
        <f>'Expected Assumptions'!B73</f>
        <v>0</v>
      </c>
      <c r="C50" s="973">
        <f>'Expected Assumptions'!E73</f>
        <v>0</v>
      </c>
      <c r="D50" s="975">
        <f t="shared" si="4"/>
        <v>0</v>
      </c>
      <c r="E50" s="981">
        <v>73</v>
      </c>
    </row>
    <row r="51" spans="1:5" ht="15.75" thickBot="1">
      <c r="A51" s="744" t="s">
        <v>1092</v>
      </c>
      <c r="B51" s="741">
        <f>'Expected Assumptions'!B74</f>
        <v>0</v>
      </c>
      <c r="C51" s="741">
        <f>'Expected Assumptions'!E74</f>
        <v>0</v>
      </c>
      <c r="D51" s="750">
        <f t="shared" si="4"/>
        <v>0</v>
      </c>
      <c r="E51" s="982"/>
    </row>
    <row r="52" spans="1:5">
      <c r="A52" s="739" t="s">
        <v>1093</v>
      </c>
      <c r="B52" s="973">
        <f>'Expected Assumptions'!B76</f>
        <v>0</v>
      </c>
      <c r="C52" s="973">
        <f>'Expected Assumptions'!E76</f>
        <v>0</v>
      </c>
      <c r="D52" s="975">
        <f t="shared" si="4"/>
        <v>0</v>
      </c>
      <c r="E52" s="981">
        <v>76</v>
      </c>
    </row>
    <row r="53" spans="1:5">
      <c r="A53" s="739" t="s">
        <v>1094</v>
      </c>
      <c r="B53" s="741">
        <f>'Expected Assumptions'!B77</f>
        <v>0</v>
      </c>
      <c r="C53" s="741">
        <f>'Expected Assumptions'!E77</f>
        <v>0</v>
      </c>
      <c r="D53" s="750">
        <f t="shared" si="4"/>
        <v>0</v>
      </c>
      <c r="E53" s="982"/>
    </row>
    <row r="54" spans="1:5">
      <c r="A54" s="739" t="s">
        <v>1095</v>
      </c>
      <c r="B54" s="741">
        <f>'Expected Assumptions'!B78</f>
        <v>0</v>
      </c>
      <c r="C54" s="741">
        <f>'Expected Assumptions'!E78</f>
        <v>0</v>
      </c>
      <c r="D54" s="750">
        <f t="shared" si="4"/>
        <v>0</v>
      </c>
      <c r="E54" s="982"/>
    </row>
    <row r="55" spans="1:5" ht="15.75" thickBot="1">
      <c r="A55" s="744" t="s">
        <v>1096</v>
      </c>
      <c r="B55" s="741">
        <f>'Expected Assumptions'!B79</f>
        <v>0</v>
      </c>
      <c r="C55" s="741">
        <f>'Expected Assumptions'!E79</f>
        <v>0</v>
      </c>
      <c r="D55" s="750">
        <f t="shared" si="4"/>
        <v>0</v>
      </c>
      <c r="E55" s="982"/>
    </row>
    <row r="56" spans="1:5">
      <c r="A56" s="739" t="s">
        <v>1091</v>
      </c>
      <c r="B56" s="973">
        <f>'Expected Assumptions'!B81</f>
        <v>0</v>
      </c>
      <c r="C56" s="974">
        <f>'Expected Assumptions'!E81</f>
        <v>0</v>
      </c>
      <c r="D56" s="975">
        <f t="shared" si="4"/>
        <v>0</v>
      </c>
      <c r="E56" s="981">
        <v>81</v>
      </c>
    </row>
    <row r="57" spans="1:5" ht="15.75" thickBot="1">
      <c r="A57" s="744" t="s">
        <v>1092</v>
      </c>
      <c r="B57" s="741">
        <f>'Expected Assumptions'!B82</f>
        <v>0</v>
      </c>
      <c r="C57" s="746">
        <f>'Expected Assumptions'!E82</f>
        <v>0</v>
      </c>
      <c r="D57" s="750">
        <f t="shared" si="4"/>
        <v>0</v>
      </c>
      <c r="E57" s="982"/>
    </row>
    <row r="58" spans="1:5">
      <c r="A58" s="739" t="s">
        <v>1097</v>
      </c>
      <c r="B58" s="973">
        <f>'Expected Assumptions'!B84</f>
        <v>0</v>
      </c>
      <c r="C58" s="974">
        <f>'Expected Assumptions'!E84</f>
        <v>0</v>
      </c>
      <c r="D58" s="975">
        <f t="shared" si="4"/>
        <v>0</v>
      </c>
      <c r="E58" s="981">
        <v>84</v>
      </c>
    </row>
    <row r="59" spans="1:5">
      <c r="A59" s="739" t="s">
        <v>1098</v>
      </c>
      <c r="B59" s="741">
        <f>'Expected Assumptions'!B85</f>
        <v>0</v>
      </c>
      <c r="C59" s="746">
        <f>'Expected Assumptions'!E85</f>
        <v>0</v>
      </c>
      <c r="D59" s="750">
        <f t="shared" ref="D59:D66" si="5">IF(C59=0,0,C59-B59)</f>
        <v>0</v>
      </c>
      <c r="E59" s="982"/>
    </row>
    <row r="60" spans="1:5">
      <c r="A60" s="739" t="s">
        <v>1099</v>
      </c>
      <c r="B60" s="741">
        <f>'Expected Assumptions'!B86</f>
        <v>0</v>
      </c>
      <c r="C60" s="746">
        <f>'Expected Assumptions'!E86</f>
        <v>0</v>
      </c>
      <c r="D60" s="750">
        <f t="shared" si="5"/>
        <v>0</v>
      </c>
      <c r="E60" s="982"/>
    </row>
    <row r="61" spans="1:5">
      <c r="A61" s="739" t="s">
        <v>1100</v>
      </c>
      <c r="B61" s="741">
        <f>'Expected Assumptions'!B87</f>
        <v>0</v>
      </c>
      <c r="C61" s="746">
        <f>'Expected Assumptions'!E87</f>
        <v>0</v>
      </c>
      <c r="D61" s="750">
        <f t="shared" si="5"/>
        <v>0</v>
      </c>
      <c r="E61" s="982"/>
    </row>
    <row r="62" spans="1:5">
      <c r="A62" s="739" t="s">
        <v>1101</v>
      </c>
      <c r="B62" s="741">
        <f>'Expected Assumptions'!B88</f>
        <v>0</v>
      </c>
      <c r="C62" s="746">
        <f>'Expected Assumptions'!E88</f>
        <v>0</v>
      </c>
      <c r="D62" s="750">
        <f t="shared" si="5"/>
        <v>0</v>
      </c>
      <c r="E62" s="982"/>
    </row>
    <row r="63" spans="1:5">
      <c r="A63" s="739" t="s">
        <v>1120</v>
      </c>
      <c r="B63" s="741">
        <f>'Expected Assumptions'!B89</f>
        <v>0</v>
      </c>
      <c r="C63" s="746">
        <f>'Expected Assumptions'!E89</f>
        <v>0</v>
      </c>
      <c r="D63" s="750">
        <f t="shared" si="5"/>
        <v>0</v>
      </c>
      <c r="E63" s="982"/>
    </row>
    <row r="64" spans="1:5">
      <c r="A64" s="739" t="s">
        <v>1093</v>
      </c>
      <c r="B64" s="741">
        <f>'Expected Assumptions'!B90</f>
        <v>0</v>
      </c>
      <c r="C64" s="746">
        <f>'Expected Assumptions'!E90</f>
        <v>0</v>
      </c>
      <c r="D64" s="750">
        <f t="shared" si="5"/>
        <v>0</v>
      </c>
      <c r="E64" s="982"/>
    </row>
    <row r="65" spans="1:5">
      <c r="A65" s="739" t="s">
        <v>1095</v>
      </c>
      <c r="B65" s="741">
        <f>'Expected Assumptions'!B91</f>
        <v>0</v>
      </c>
      <c r="C65" s="746">
        <f>'Expected Assumptions'!E91</f>
        <v>0</v>
      </c>
      <c r="D65" s="750">
        <f t="shared" si="5"/>
        <v>0</v>
      </c>
      <c r="E65" s="982"/>
    </row>
    <row r="66" spans="1:5" ht="15.75" thickBot="1">
      <c r="A66" s="744" t="s">
        <v>1096</v>
      </c>
      <c r="B66" s="741">
        <f>'Expected Assumptions'!B92</f>
        <v>0</v>
      </c>
      <c r="C66" s="746">
        <f>'Expected Assumptions'!E92</f>
        <v>0</v>
      </c>
      <c r="D66" s="750">
        <f t="shared" si="5"/>
        <v>0</v>
      </c>
      <c r="E66" s="982"/>
    </row>
    <row r="67" spans="1:5">
      <c r="A67" s="739" t="s">
        <v>1102</v>
      </c>
      <c r="B67" s="973">
        <f>'Expected Assumptions'!B94</f>
        <v>0</v>
      </c>
      <c r="C67" s="974">
        <f>'Expected Assumptions'!E94</f>
        <v>0</v>
      </c>
      <c r="D67" s="975">
        <f>IF(C67=0,0,C67-B67)</f>
        <v>0</v>
      </c>
      <c r="E67" s="981">
        <v>94</v>
      </c>
    </row>
    <row r="68" spans="1:5">
      <c r="A68" s="739" t="s">
        <v>1103</v>
      </c>
      <c r="B68" s="741">
        <f>'Expected Assumptions'!B95</f>
        <v>0</v>
      </c>
      <c r="C68" s="746">
        <f>'Expected Assumptions'!E95</f>
        <v>0</v>
      </c>
      <c r="D68" s="750">
        <f t="shared" ref="D68:D74" si="6">IF(C68=0,0,C68-B68)</f>
        <v>0</v>
      </c>
      <c r="E68" s="982"/>
    </row>
    <row r="69" spans="1:5">
      <c r="A69" s="739" t="s">
        <v>1104</v>
      </c>
      <c r="B69" s="741">
        <f>'Expected Assumptions'!B96</f>
        <v>0</v>
      </c>
      <c r="C69" s="746">
        <f>'Expected Assumptions'!E96</f>
        <v>0</v>
      </c>
      <c r="D69" s="750">
        <f t="shared" si="6"/>
        <v>0</v>
      </c>
      <c r="E69" s="982"/>
    </row>
    <row r="70" spans="1:5">
      <c r="A70" s="739" t="s">
        <v>1105</v>
      </c>
      <c r="B70" s="741">
        <f>'Expected Assumptions'!B97</f>
        <v>0</v>
      </c>
      <c r="C70" s="746">
        <f>'Expected Assumptions'!E97</f>
        <v>0</v>
      </c>
      <c r="D70" s="750">
        <f t="shared" si="6"/>
        <v>0</v>
      </c>
      <c r="E70" s="982"/>
    </row>
    <row r="71" spans="1:5">
      <c r="A71" s="739" t="s">
        <v>1120</v>
      </c>
      <c r="B71" s="741">
        <f>'Expected Assumptions'!B98</f>
        <v>0</v>
      </c>
      <c r="C71" s="746">
        <f>'Expected Assumptions'!E98</f>
        <v>0</v>
      </c>
      <c r="D71" s="750">
        <f t="shared" si="6"/>
        <v>0</v>
      </c>
      <c r="E71" s="982"/>
    </row>
    <row r="72" spans="1:5">
      <c r="A72" s="739" t="s">
        <v>1093</v>
      </c>
      <c r="B72" s="741">
        <f>'Expected Assumptions'!B99</f>
        <v>0</v>
      </c>
      <c r="C72" s="746">
        <f>'Expected Assumptions'!E99</f>
        <v>0</v>
      </c>
      <c r="D72" s="750">
        <f t="shared" si="6"/>
        <v>0</v>
      </c>
      <c r="E72" s="982"/>
    </row>
    <row r="73" spans="1:5">
      <c r="A73" s="739" t="s">
        <v>1095</v>
      </c>
      <c r="B73" s="741">
        <f>'Expected Assumptions'!B100</f>
        <v>0</v>
      </c>
      <c r="C73" s="746">
        <f>'Expected Assumptions'!E100</f>
        <v>0</v>
      </c>
      <c r="D73" s="750">
        <f t="shared" si="6"/>
        <v>0</v>
      </c>
      <c r="E73" s="982"/>
    </row>
    <row r="74" spans="1:5" ht="15.75" thickBot="1">
      <c r="A74" s="744" t="s">
        <v>1096</v>
      </c>
      <c r="B74" s="741">
        <f>'Expected Assumptions'!B101</f>
        <v>0</v>
      </c>
      <c r="C74" s="746">
        <f>'Expected Assumptions'!E101</f>
        <v>0</v>
      </c>
      <c r="D74" s="750">
        <f t="shared" si="6"/>
        <v>0</v>
      </c>
      <c r="E74" s="982"/>
    </row>
    <row r="75" spans="1:5">
      <c r="A75" s="739" t="s">
        <v>1106</v>
      </c>
      <c r="B75" s="973">
        <f>'Expected Assumptions'!B103</f>
        <v>0</v>
      </c>
      <c r="C75" s="974">
        <f>'Expected Assumptions'!E103</f>
        <v>0</v>
      </c>
      <c r="D75" s="975">
        <f>IF(C75=0,0,C75-B75)</f>
        <v>0</v>
      </c>
      <c r="E75" s="981">
        <v>103</v>
      </c>
    </row>
    <row r="76" spans="1:5">
      <c r="A76" s="739" t="s">
        <v>1107</v>
      </c>
      <c r="B76" s="741">
        <f>'Expected Assumptions'!B104</f>
        <v>0</v>
      </c>
      <c r="C76" s="746">
        <f>'Expected Assumptions'!E104</f>
        <v>0</v>
      </c>
      <c r="D76" s="750">
        <f t="shared" ref="D76:D84" si="7">IF(C76=0,0,C76-B76)</f>
        <v>0</v>
      </c>
      <c r="E76" s="982"/>
    </row>
    <row r="77" spans="1:5">
      <c r="A77" s="739" t="s">
        <v>1108</v>
      </c>
      <c r="B77" s="741">
        <f>'Expected Assumptions'!B105</f>
        <v>0</v>
      </c>
      <c r="C77" s="746">
        <f>'Expected Assumptions'!E105</f>
        <v>0</v>
      </c>
      <c r="D77" s="750">
        <f t="shared" si="7"/>
        <v>0</v>
      </c>
      <c r="E77" s="982"/>
    </row>
    <row r="78" spans="1:5">
      <c r="A78" s="739" t="s">
        <v>1109</v>
      </c>
      <c r="B78" s="741">
        <f>'Expected Assumptions'!B106</f>
        <v>0</v>
      </c>
      <c r="C78" s="746">
        <f>'Expected Assumptions'!E106</f>
        <v>0</v>
      </c>
      <c r="D78" s="750">
        <f t="shared" si="7"/>
        <v>0</v>
      </c>
      <c r="E78" s="982"/>
    </row>
    <row r="79" spans="1:5">
      <c r="A79" s="739" t="s">
        <v>1110</v>
      </c>
      <c r="B79" s="741">
        <f>'Expected Assumptions'!B107</f>
        <v>0</v>
      </c>
      <c r="C79" s="746">
        <f>'Expected Assumptions'!E107</f>
        <v>0</v>
      </c>
      <c r="D79" s="750">
        <f t="shared" si="7"/>
        <v>0</v>
      </c>
      <c r="E79" s="982"/>
    </row>
    <row r="80" spans="1:5">
      <c r="A80" s="739" t="s">
        <v>1094</v>
      </c>
      <c r="B80" s="741">
        <f>'Expected Assumptions'!B108</f>
        <v>0</v>
      </c>
      <c r="C80" s="746">
        <f>'Expected Assumptions'!E108</f>
        <v>0</v>
      </c>
      <c r="D80" s="750">
        <f t="shared" si="7"/>
        <v>0</v>
      </c>
      <c r="E80" s="982"/>
    </row>
    <row r="81" spans="1:5">
      <c r="A81" s="739" t="s">
        <v>1111</v>
      </c>
      <c r="B81" s="741">
        <f>'Expected Assumptions'!B109</f>
        <v>0</v>
      </c>
      <c r="C81" s="746">
        <f>'Expected Assumptions'!E109</f>
        <v>0</v>
      </c>
      <c r="D81" s="750">
        <f t="shared" si="7"/>
        <v>0</v>
      </c>
      <c r="E81" s="982"/>
    </row>
    <row r="82" spans="1:5">
      <c r="A82" s="739" t="s">
        <v>1112</v>
      </c>
      <c r="B82" s="741">
        <f>'Expected Assumptions'!B110</f>
        <v>0</v>
      </c>
      <c r="C82" s="746">
        <f>'Expected Assumptions'!E110</f>
        <v>0</v>
      </c>
      <c r="D82" s="750">
        <f t="shared" si="7"/>
        <v>0</v>
      </c>
      <c r="E82" s="982"/>
    </row>
    <row r="83" spans="1:5">
      <c r="A83" s="739" t="s">
        <v>1113</v>
      </c>
      <c r="B83" s="741">
        <f>'Expected Assumptions'!B111</f>
        <v>0</v>
      </c>
      <c r="C83" s="746">
        <f>'Expected Assumptions'!E111</f>
        <v>0</v>
      </c>
      <c r="D83" s="750">
        <f t="shared" si="7"/>
        <v>0</v>
      </c>
      <c r="E83" s="982"/>
    </row>
    <row r="84" spans="1:5" ht="15.75" thickBot="1">
      <c r="A84" s="744" t="s">
        <v>1114</v>
      </c>
      <c r="B84" s="741">
        <f>'Expected Assumptions'!B112</f>
        <v>0</v>
      </c>
      <c r="C84" s="746">
        <f>'Expected Assumptions'!E112</f>
        <v>0</v>
      </c>
      <c r="D84" s="750">
        <f t="shared" si="7"/>
        <v>0</v>
      </c>
      <c r="E84" s="982"/>
    </row>
    <row r="85" spans="1:5">
      <c r="A85" s="739" t="s">
        <v>1115</v>
      </c>
      <c r="B85" s="973">
        <f>'Expected Assumptions'!B114</f>
        <v>0</v>
      </c>
      <c r="C85" s="974">
        <f>'Expected Assumptions'!E114</f>
        <v>0</v>
      </c>
      <c r="D85" s="975">
        <f>IF(C85=0,0,C85-B85)</f>
        <v>0</v>
      </c>
      <c r="E85" s="981">
        <v>114</v>
      </c>
    </row>
    <row r="86" spans="1:5">
      <c r="A86" s="739" t="s">
        <v>1116</v>
      </c>
      <c r="B86" s="741">
        <f>'Expected Assumptions'!B115</f>
        <v>0</v>
      </c>
      <c r="C86" s="746">
        <f>'Expected Assumptions'!E115</f>
        <v>0</v>
      </c>
      <c r="D86" s="750">
        <f t="shared" ref="D86:D97" si="8">IF(C86=0,0,C86-B86)</f>
        <v>0</v>
      </c>
      <c r="E86" s="982"/>
    </row>
    <row r="87" spans="1:5">
      <c r="A87" s="739" t="s">
        <v>1117</v>
      </c>
      <c r="B87" s="741">
        <f>'Expected Assumptions'!B116</f>
        <v>0</v>
      </c>
      <c r="C87" s="746">
        <f>'Expected Assumptions'!E116</f>
        <v>0</v>
      </c>
      <c r="D87" s="750">
        <f t="shared" si="8"/>
        <v>0</v>
      </c>
      <c r="E87" s="982"/>
    </row>
    <row r="88" spans="1:5">
      <c r="A88" s="739" t="s">
        <v>1119</v>
      </c>
      <c r="B88" s="741">
        <f>'Expected Assumptions'!B117</f>
        <v>0</v>
      </c>
      <c r="C88" s="746">
        <f>'Expected Assumptions'!E117</f>
        <v>0</v>
      </c>
      <c r="D88" s="750">
        <f>IF(C88=0,0,C88-B88)</f>
        <v>0</v>
      </c>
      <c r="E88" s="982"/>
    </row>
    <row r="89" spans="1:5">
      <c r="A89" s="739" t="s">
        <v>1118</v>
      </c>
      <c r="B89" s="741">
        <f>'Expected Assumptions'!B118</f>
        <v>0</v>
      </c>
      <c r="C89" s="746">
        <f>'Expected Assumptions'!E118</f>
        <v>0</v>
      </c>
      <c r="D89" s="750">
        <f t="shared" si="8"/>
        <v>0</v>
      </c>
      <c r="E89" s="982"/>
    </row>
    <row r="90" spans="1:5">
      <c r="A90" s="739" t="s">
        <v>1120</v>
      </c>
      <c r="B90" s="741">
        <f>'Expected Assumptions'!B119</f>
        <v>0</v>
      </c>
      <c r="C90" s="746">
        <f>'Expected Assumptions'!E119</f>
        <v>0</v>
      </c>
      <c r="D90" s="750">
        <f t="shared" si="8"/>
        <v>0</v>
      </c>
      <c r="E90" s="982"/>
    </row>
    <row r="91" spans="1:5">
      <c r="A91" s="739" t="s">
        <v>1121</v>
      </c>
      <c r="B91" s="741">
        <f>'Expected Assumptions'!B120</f>
        <v>0</v>
      </c>
      <c r="C91" s="746">
        <f>'Expected Assumptions'!E120</f>
        <v>0</v>
      </c>
      <c r="D91" s="750">
        <f t="shared" si="8"/>
        <v>0</v>
      </c>
      <c r="E91" s="982"/>
    </row>
    <row r="92" spans="1:5">
      <c r="A92" s="739" t="s">
        <v>1122</v>
      </c>
      <c r="B92" s="741">
        <f>'Expected Assumptions'!B121</f>
        <v>0</v>
      </c>
      <c r="C92" s="746">
        <f>'Expected Assumptions'!E121</f>
        <v>0</v>
      </c>
      <c r="D92" s="750">
        <f t="shared" si="8"/>
        <v>0</v>
      </c>
      <c r="E92" s="982"/>
    </row>
    <row r="93" spans="1:5">
      <c r="A93" s="739" t="s">
        <v>1093</v>
      </c>
      <c r="B93" s="741">
        <f>'Expected Assumptions'!B122</f>
        <v>0</v>
      </c>
      <c r="C93" s="746">
        <f>'Expected Assumptions'!E122</f>
        <v>0</v>
      </c>
      <c r="D93" s="750">
        <f t="shared" si="8"/>
        <v>0</v>
      </c>
      <c r="E93" s="982"/>
    </row>
    <row r="94" spans="1:5">
      <c r="A94" s="739" t="s">
        <v>1094</v>
      </c>
      <c r="B94" s="741">
        <f>'Expected Assumptions'!B123</f>
        <v>0</v>
      </c>
      <c r="C94" s="746">
        <f>'Expected Assumptions'!E123</f>
        <v>0</v>
      </c>
      <c r="D94" s="750">
        <f t="shared" si="8"/>
        <v>0</v>
      </c>
      <c r="E94" s="982"/>
    </row>
    <row r="95" spans="1:5">
      <c r="A95" s="739" t="s">
        <v>1123</v>
      </c>
      <c r="B95" s="741">
        <f>'Expected Assumptions'!B124</f>
        <v>0</v>
      </c>
      <c r="C95" s="746">
        <f>'Expected Assumptions'!E124</f>
        <v>0</v>
      </c>
      <c r="D95" s="750">
        <f t="shared" si="8"/>
        <v>0</v>
      </c>
      <c r="E95" s="982"/>
    </row>
    <row r="96" spans="1:5">
      <c r="A96" s="739" t="s">
        <v>1112</v>
      </c>
      <c r="B96" s="741">
        <f>'Expected Assumptions'!B125</f>
        <v>0</v>
      </c>
      <c r="C96" s="746">
        <f>'Expected Assumptions'!E125</f>
        <v>0</v>
      </c>
      <c r="D96" s="750">
        <f t="shared" si="8"/>
        <v>0</v>
      </c>
      <c r="E96" s="982"/>
    </row>
    <row r="97" spans="1:5" ht="15.75" thickBot="1">
      <c r="A97" s="744" t="s">
        <v>1096</v>
      </c>
      <c r="B97" s="741">
        <f>'Expected Assumptions'!B126</f>
        <v>0</v>
      </c>
      <c r="C97" s="746">
        <f>'Expected Assumptions'!E126</f>
        <v>0</v>
      </c>
      <c r="D97" s="750">
        <f t="shared" si="8"/>
        <v>0</v>
      </c>
      <c r="E97" s="982"/>
    </row>
    <row r="98" spans="1:5">
      <c r="A98" s="739" t="s">
        <v>1124</v>
      </c>
      <c r="B98" s="973">
        <f>'Expected Assumptions'!B128</f>
        <v>0</v>
      </c>
      <c r="C98" s="974">
        <f>'Expected Assumptions'!E128</f>
        <v>0</v>
      </c>
      <c r="D98" s="975">
        <f>IF(C98=0,0,C98-B98)</f>
        <v>0</v>
      </c>
      <c r="E98" s="981">
        <v>128</v>
      </c>
    </row>
    <row r="99" spans="1:5">
      <c r="A99" s="739" t="s">
        <v>1125</v>
      </c>
      <c r="B99" s="741">
        <f>'Expected Assumptions'!B129</f>
        <v>0</v>
      </c>
      <c r="C99" s="746">
        <f>'Expected Assumptions'!E129</f>
        <v>0</v>
      </c>
      <c r="D99" s="750">
        <f t="shared" ref="D99:D110" si="9">IF(C99=0,0,C99-B99)</f>
        <v>0</v>
      </c>
      <c r="E99" s="982"/>
    </row>
    <row r="100" spans="1:5">
      <c r="A100" s="739" t="s">
        <v>1126</v>
      </c>
      <c r="B100" s="741">
        <f>'Expected Assumptions'!B130</f>
        <v>0</v>
      </c>
      <c r="C100" s="746">
        <f>'Expected Assumptions'!E130</f>
        <v>0</v>
      </c>
      <c r="D100" s="750">
        <f t="shared" si="9"/>
        <v>0</v>
      </c>
      <c r="E100" s="982"/>
    </row>
    <row r="101" spans="1:5">
      <c r="A101" s="739" t="s">
        <v>1119</v>
      </c>
      <c r="B101" s="741">
        <f>'Expected Assumptions'!B131</f>
        <v>0</v>
      </c>
      <c r="C101" s="746">
        <f>'Expected Assumptions'!E131</f>
        <v>0</v>
      </c>
      <c r="D101" s="750">
        <f>IF(C101=0,0,C101-B101)</f>
        <v>0</v>
      </c>
      <c r="E101" s="982"/>
    </row>
    <row r="102" spans="1:5">
      <c r="A102" s="739" t="s">
        <v>1127</v>
      </c>
      <c r="B102" s="741">
        <f>'Expected Assumptions'!B132</f>
        <v>0</v>
      </c>
      <c r="C102" s="746">
        <f>'Expected Assumptions'!E132</f>
        <v>0</v>
      </c>
      <c r="D102" s="750">
        <f t="shared" si="9"/>
        <v>0</v>
      </c>
      <c r="E102" s="982"/>
    </row>
    <row r="103" spans="1:5">
      <c r="A103" s="739" t="s">
        <v>1120</v>
      </c>
      <c r="B103" s="741">
        <f>'Expected Assumptions'!B133</f>
        <v>0</v>
      </c>
      <c r="C103" s="746">
        <f>'Expected Assumptions'!E133</f>
        <v>0</v>
      </c>
      <c r="D103" s="750">
        <f t="shared" si="9"/>
        <v>0</v>
      </c>
      <c r="E103" s="982"/>
    </row>
    <row r="104" spans="1:5">
      <c r="A104" s="739" t="s">
        <v>1121</v>
      </c>
      <c r="B104" s="741">
        <f>'Expected Assumptions'!B134</f>
        <v>0</v>
      </c>
      <c r="C104" s="746">
        <f>'Expected Assumptions'!E134</f>
        <v>0</v>
      </c>
      <c r="D104" s="750">
        <f t="shared" si="9"/>
        <v>0</v>
      </c>
      <c r="E104" s="982"/>
    </row>
    <row r="105" spans="1:5">
      <c r="A105" s="739" t="s">
        <v>1122</v>
      </c>
      <c r="B105" s="741">
        <f>'Expected Assumptions'!B135</f>
        <v>0</v>
      </c>
      <c r="C105" s="746">
        <f>'Expected Assumptions'!E135</f>
        <v>0</v>
      </c>
      <c r="D105" s="750">
        <f t="shared" si="9"/>
        <v>0</v>
      </c>
      <c r="E105" s="982"/>
    </row>
    <row r="106" spans="1:5">
      <c r="A106" s="739" t="s">
        <v>1093</v>
      </c>
      <c r="B106" s="741">
        <f>'Expected Assumptions'!B136</f>
        <v>0</v>
      </c>
      <c r="C106" s="746">
        <f>'Expected Assumptions'!E136</f>
        <v>0</v>
      </c>
      <c r="D106" s="750">
        <f t="shared" si="9"/>
        <v>0</v>
      </c>
      <c r="E106" s="982"/>
    </row>
    <row r="107" spans="1:5">
      <c r="A107" s="739" t="s">
        <v>1094</v>
      </c>
      <c r="B107" s="741">
        <f>'Expected Assumptions'!B137</f>
        <v>0</v>
      </c>
      <c r="C107" s="746">
        <f>'Expected Assumptions'!E137</f>
        <v>0</v>
      </c>
      <c r="D107" s="750">
        <f t="shared" si="9"/>
        <v>0</v>
      </c>
      <c r="E107" s="982"/>
    </row>
    <row r="108" spans="1:5">
      <c r="A108" s="739" t="s">
        <v>1123</v>
      </c>
      <c r="B108" s="741">
        <f>'Expected Assumptions'!B138</f>
        <v>0</v>
      </c>
      <c r="C108" s="746">
        <f>'Expected Assumptions'!E138</f>
        <v>0</v>
      </c>
      <c r="D108" s="750">
        <f t="shared" si="9"/>
        <v>0</v>
      </c>
      <c r="E108" s="982"/>
    </row>
    <row r="109" spans="1:5">
      <c r="A109" s="739" t="s">
        <v>1112</v>
      </c>
      <c r="B109" s="741">
        <f>'Expected Assumptions'!B139</f>
        <v>0</v>
      </c>
      <c r="C109" s="746">
        <f>'Expected Assumptions'!E139</f>
        <v>0</v>
      </c>
      <c r="D109" s="750">
        <f t="shared" si="9"/>
        <v>0</v>
      </c>
      <c r="E109" s="982"/>
    </row>
    <row r="110" spans="1:5" ht="15.75" thickBot="1">
      <c r="A110" s="744" t="s">
        <v>1096</v>
      </c>
      <c r="B110" s="741">
        <f>'Expected Assumptions'!B140</f>
        <v>0</v>
      </c>
      <c r="C110" s="746">
        <f>'Expected Assumptions'!E140</f>
        <v>0</v>
      </c>
      <c r="D110" s="750">
        <f t="shared" si="9"/>
        <v>0</v>
      </c>
      <c r="E110" s="982"/>
    </row>
    <row r="111" spans="1:5">
      <c r="A111" s="967" t="s">
        <v>1222</v>
      </c>
      <c r="B111" s="973">
        <f>'Expected Assumptions'!B142</f>
        <v>0</v>
      </c>
      <c r="C111" s="974">
        <f>'Expected Assumptions'!E142</f>
        <v>0</v>
      </c>
      <c r="D111" s="975">
        <f>IF(C111=0,0,C111-B111)</f>
        <v>0</v>
      </c>
      <c r="E111" s="981">
        <v>142</v>
      </c>
    </row>
    <row r="112" spans="1:5">
      <c r="A112" s="739" t="s">
        <v>1128</v>
      </c>
      <c r="B112" s="741">
        <f>'Expected Assumptions'!B143</f>
        <v>0</v>
      </c>
      <c r="C112" s="746">
        <f>'Expected Assumptions'!E143</f>
        <v>0</v>
      </c>
      <c r="D112" s="750">
        <f t="shared" ref="D112:D125" si="10">IF(C112=0,0,C112-B112)</f>
        <v>0</v>
      </c>
      <c r="E112" s="982"/>
    </row>
    <row r="113" spans="1:5">
      <c r="A113" s="739" t="s">
        <v>1129</v>
      </c>
      <c r="B113" s="741">
        <f>'Expected Assumptions'!B144</f>
        <v>0</v>
      </c>
      <c r="C113" s="746">
        <f>'Expected Assumptions'!E144</f>
        <v>0</v>
      </c>
      <c r="D113" s="750">
        <f t="shared" si="10"/>
        <v>0</v>
      </c>
      <c r="E113" s="982"/>
    </row>
    <row r="114" spans="1:5">
      <c r="A114" s="739" t="s">
        <v>1130</v>
      </c>
      <c r="B114" s="741">
        <f>'Expected Assumptions'!B145</f>
        <v>0</v>
      </c>
      <c r="C114" s="746">
        <f>'Expected Assumptions'!E145</f>
        <v>0</v>
      </c>
      <c r="D114" s="750">
        <f t="shared" si="10"/>
        <v>0</v>
      </c>
      <c r="E114" s="982"/>
    </row>
    <row r="115" spans="1:5">
      <c r="A115" s="739" t="s">
        <v>1133</v>
      </c>
      <c r="B115" s="741">
        <f>'Expected Assumptions'!B146</f>
        <v>0</v>
      </c>
      <c r="C115" s="746">
        <f>'Expected Assumptions'!E146</f>
        <v>0</v>
      </c>
      <c r="D115" s="750">
        <f>IF(C115=0,0,C115-B115)</f>
        <v>0</v>
      </c>
      <c r="E115" s="982"/>
    </row>
    <row r="116" spans="1:5">
      <c r="A116" s="739" t="s">
        <v>1131</v>
      </c>
      <c r="B116" s="741">
        <f>'Expected Assumptions'!B147</f>
        <v>0</v>
      </c>
      <c r="C116" s="746">
        <f>'Expected Assumptions'!E147</f>
        <v>0</v>
      </c>
      <c r="D116" s="750">
        <f t="shared" si="10"/>
        <v>0</v>
      </c>
      <c r="E116" s="982"/>
    </row>
    <row r="117" spans="1:5">
      <c r="A117" s="739" t="s">
        <v>1132</v>
      </c>
      <c r="B117" s="741">
        <f>'Expected Assumptions'!B148</f>
        <v>0</v>
      </c>
      <c r="C117" s="746">
        <f>'Expected Assumptions'!E148</f>
        <v>0</v>
      </c>
      <c r="D117" s="750">
        <f t="shared" si="10"/>
        <v>0</v>
      </c>
      <c r="E117" s="982"/>
    </row>
    <row r="118" spans="1:5">
      <c r="A118" s="739" t="s">
        <v>1120</v>
      </c>
      <c r="B118" s="741">
        <f>'Expected Assumptions'!B149</f>
        <v>0</v>
      </c>
      <c r="C118" s="746">
        <f>'Expected Assumptions'!E149</f>
        <v>0</v>
      </c>
      <c r="D118" s="750">
        <f t="shared" si="10"/>
        <v>0</v>
      </c>
      <c r="E118" s="982"/>
    </row>
    <row r="119" spans="1:5">
      <c r="A119" s="739" t="s">
        <v>1121</v>
      </c>
      <c r="B119" s="741">
        <f>'Expected Assumptions'!B150</f>
        <v>0</v>
      </c>
      <c r="C119" s="746">
        <f>'Expected Assumptions'!E150</f>
        <v>0.8</v>
      </c>
      <c r="D119" s="750">
        <f t="shared" si="10"/>
        <v>0.8</v>
      </c>
      <c r="E119" s="982"/>
    </row>
    <row r="120" spans="1:5">
      <c r="A120" s="739" t="s">
        <v>1122</v>
      </c>
      <c r="B120" s="741">
        <f>'Expected Assumptions'!B151</f>
        <v>0</v>
      </c>
      <c r="C120" s="746">
        <f>'Expected Assumptions'!E151</f>
        <v>0.2</v>
      </c>
      <c r="D120" s="750">
        <f t="shared" si="10"/>
        <v>0.2</v>
      </c>
      <c r="E120" s="982"/>
    </row>
    <row r="121" spans="1:5">
      <c r="A121" s="739" t="s">
        <v>1093</v>
      </c>
      <c r="B121" s="741">
        <f>'Expected Assumptions'!B152</f>
        <v>0</v>
      </c>
      <c r="C121" s="746">
        <f>'Expected Assumptions'!E152</f>
        <v>0</v>
      </c>
      <c r="D121" s="750">
        <f t="shared" si="10"/>
        <v>0</v>
      </c>
      <c r="E121" s="982"/>
    </row>
    <row r="122" spans="1:5">
      <c r="A122" s="739" t="s">
        <v>1094</v>
      </c>
      <c r="B122" s="741">
        <f>'Expected Assumptions'!B153</f>
        <v>0</v>
      </c>
      <c r="C122" s="746">
        <f>'Expected Assumptions'!E153</f>
        <v>0</v>
      </c>
      <c r="D122" s="750">
        <f t="shared" si="10"/>
        <v>0</v>
      </c>
      <c r="E122" s="982"/>
    </row>
    <row r="123" spans="1:5">
      <c r="A123" s="739" t="s">
        <v>1123</v>
      </c>
      <c r="B123" s="741">
        <f>'Expected Assumptions'!B154</f>
        <v>0</v>
      </c>
      <c r="C123" s="746">
        <f>'Expected Assumptions'!E154</f>
        <v>0</v>
      </c>
      <c r="D123" s="750">
        <f t="shared" si="10"/>
        <v>0</v>
      </c>
      <c r="E123" s="982"/>
    </row>
    <row r="124" spans="1:5">
      <c r="A124" s="739" t="s">
        <v>1112</v>
      </c>
      <c r="B124" s="741">
        <f>'Expected Assumptions'!B155</f>
        <v>0</v>
      </c>
      <c r="C124" s="746">
        <f>'Expected Assumptions'!E155</f>
        <v>0</v>
      </c>
      <c r="D124" s="750">
        <f t="shared" si="10"/>
        <v>0</v>
      </c>
      <c r="E124" s="982"/>
    </row>
    <row r="125" spans="1:5" ht="15.75" thickBot="1">
      <c r="A125" s="744" t="s">
        <v>1096</v>
      </c>
      <c r="B125" s="741">
        <f>'Expected Assumptions'!B156</f>
        <v>0</v>
      </c>
      <c r="C125" s="746">
        <f>'Expected Assumptions'!E156</f>
        <v>0</v>
      </c>
      <c r="D125" s="750">
        <f t="shared" si="10"/>
        <v>0</v>
      </c>
      <c r="E125" s="982"/>
    </row>
    <row r="126" spans="1:5">
      <c r="A126" s="739" t="s">
        <v>1134</v>
      </c>
      <c r="B126" s="973">
        <f>'Expected Assumptions'!B158</f>
        <v>0</v>
      </c>
      <c r="C126" s="974">
        <f>'Expected Assumptions'!E158</f>
        <v>0</v>
      </c>
      <c r="D126" s="975">
        <f>IF(C126=0,0,C126-B126)</f>
        <v>0</v>
      </c>
      <c r="E126" s="981">
        <v>158</v>
      </c>
    </row>
    <row r="127" spans="1:5">
      <c r="A127" s="739" t="s">
        <v>1135</v>
      </c>
      <c r="B127" s="741">
        <f>'Expected Assumptions'!B159</f>
        <v>0</v>
      </c>
      <c r="C127" s="746">
        <f>'Expected Assumptions'!E159</f>
        <v>0</v>
      </c>
      <c r="D127" s="750">
        <f t="shared" ref="D127:D136" si="11">IF(C127=0,0,C127-B127)</f>
        <v>0</v>
      </c>
      <c r="E127" s="982"/>
    </row>
    <row r="128" spans="1:5">
      <c r="A128" s="739" t="s">
        <v>1136</v>
      </c>
      <c r="B128" s="741">
        <f>'Expected Assumptions'!B160</f>
        <v>0</v>
      </c>
      <c r="C128" s="746">
        <f>'Expected Assumptions'!E160</f>
        <v>0</v>
      </c>
      <c r="D128" s="750">
        <f t="shared" si="11"/>
        <v>0</v>
      </c>
      <c r="E128" s="982"/>
    </row>
    <row r="129" spans="1:5">
      <c r="A129" s="739" t="s">
        <v>1133</v>
      </c>
      <c r="B129" s="741">
        <f>'Expected Assumptions'!B161</f>
        <v>0</v>
      </c>
      <c r="C129" s="746">
        <f>'Expected Assumptions'!E161</f>
        <v>0</v>
      </c>
      <c r="D129" s="750">
        <f>IF(C129=0,0,C129-B129)</f>
        <v>0</v>
      </c>
      <c r="E129" s="982"/>
    </row>
    <row r="130" spans="1:5">
      <c r="A130" s="739" t="s">
        <v>1121</v>
      </c>
      <c r="B130" s="741">
        <f>'Expected Assumptions'!B162</f>
        <v>0</v>
      </c>
      <c r="C130" s="746">
        <f>'Expected Assumptions'!E162</f>
        <v>0</v>
      </c>
      <c r="D130" s="750">
        <f t="shared" si="11"/>
        <v>0</v>
      </c>
      <c r="E130" s="982"/>
    </row>
    <row r="131" spans="1:5">
      <c r="A131" s="739" t="s">
        <v>1122</v>
      </c>
      <c r="B131" s="741">
        <f>'Expected Assumptions'!B163</f>
        <v>0</v>
      </c>
      <c r="C131" s="746">
        <f>'Expected Assumptions'!E163</f>
        <v>0</v>
      </c>
      <c r="D131" s="750">
        <f t="shared" si="11"/>
        <v>0</v>
      </c>
      <c r="E131" s="982"/>
    </row>
    <row r="132" spans="1:5">
      <c r="A132" s="739" t="s">
        <v>1093</v>
      </c>
      <c r="B132" s="741">
        <f>'Expected Assumptions'!B164</f>
        <v>0</v>
      </c>
      <c r="C132" s="746">
        <f>'Expected Assumptions'!E164</f>
        <v>0</v>
      </c>
      <c r="D132" s="750">
        <f t="shared" si="11"/>
        <v>0</v>
      </c>
      <c r="E132" s="982"/>
    </row>
    <row r="133" spans="1:5">
      <c r="A133" s="739" t="s">
        <v>1094</v>
      </c>
      <c r="B133" s="741">
        <f>'Expected Assumptions'!B165</f>
        <v>0</v>
      </c>
      <c r="C133" s="746">
        <f>'Expected Assumptions'!E165</f>
        <v>0</v>
      </c>
      <c r="D133" s="750">
        <f t="shared" si="11"/>
        <v>0</v>
      </c>
      <c r="E133" s="982"/>
    </row>
    <row r="134" spans="1:5">
      <c r="A134" s="739" t="s">
        <v>1123</v>
      </c>
      <c r="B134" s="741">
        <f>'Expected Assumptions'!B166</f>
        <v>0</v>
      </c>
      <c r="C134" s="746">
        <f>'Expected Assumptions'!E166</f>
        <v>0</v>
      </c>
      <c r="D134" s="750">
        <f t="shared" si="11"/>
        <v>0</v>
      </c>
      <c r="E134" s="982"/>
    </row>
    <row r="135" spans="1:5">
      <c r="A135" s="739" t="s">
        <v>1112</v>
      </c>
      <c r="B135" s="741">
        <f>'Expected Assumptions'!B167</f>
        <v>0</v>
      </c>
      <c r="C135" s="746">
        <f>'Expected Assumptions'!E167</f>
        <v>0</v>
      </c>
      <c r="D135" s="750">
        <f t="shared" si="11"/>
        <v>0</v>
      </c>
      <c r="E135" s="982"/>
    </row>
    <row r="136" spans="1:5" ht="15.75" thickBot="1">
      <c r="A136" s="744" t="s">
        <v>1096</v>
      </c>
      <c r="B136" s="741">
        <f>'Expected Assumptions'!B168</f>
        <v>0</v>
      </c>
      <c r="C136" s="746">
        <f>'Expected Assumptions'!E168</f>
        <v>0</v>
      </c>
      <c r="D136" s="750">
        <f t="shared" si="11"/>
        <v>0</v>
      </c>
      <c r="E136" s="982"/>
    </row>
    <row r="137" spans="1:5">
      <c r="A137" s="739" t="s">
        <v>1093</v>
      </c>
      <c r="B137" s="973">
        <f>'Expected Assumptions'!B170</f>
        <v>0</v>
      </c>
      <c r="C137" s="974">
        <f>'Expected Assumptions'!E170</f>
        <v>0</v>
      </c>
      <c r="D137" s="975">
        <f t="shared" ref="D137:D150" si="12">IF(C137=0,0,C137-B137)</f>
        <v>0</v>
      </c>
      <c r="E137" s="981">
        <v>170</v>
      </c>
    </row>
    <row r="138" spans="1:5">
      <c r="A138" s="739" t="s">
        <v>1094</v>
      </c>
      <c r="B138" s="741">
        <f>'Expected Assumptions'!B171</f>
        <v>0</v>
      </c>
      <c r="C138" s="746">
        <f>'Expected Assumptions'!E171</f>
        <v>0</v>
      </c>
      <c r="D138" s="750">
        <f t="shared" si="12"/>
        <v>0</v>
      </c>
      <c r="E138" s="982"/>
    </row>
    <row r="139" spans="1:5">
      <c r="A139" s="739" t="s">
        <v>1095</v>
      </c>
      <c r="B139" s="741">
        <f>'Expected Assumptions'!B172</f>
        <v>0</v>
      </c>
      <c r="C139" s="746">
        <f>'Expected Assumptions'!E172</f>
        <v>0</v>
      </c>
      <c r="D139" s="750">
        <f t="shared" si="12"/>
        <v>0</v>
      </c>
      <c r="E139" s="982"/>
    </row>
    <row r="140" spans="1:5">
      <c r="A140" s="739" t="s">
        <v>1096</v>
      </c>
      <c r="B140" s="741">
        <f>'Expected Assumptions'!B173</f>
        <v>0</v>
      </c>
      <c r="C140" s="746">
        <f>'Expected Assumptions'!E173</f>
        <v>0</v>
      </c>
      <c r="D140" s="750">
        <f t="shared" si="12"/>
        <v>0</v>
      </c>
      <c r="E140" s="982"/>
    </row>
    <row r="141" spans="1:5" ht="15.75" thickBot="1">
      <c r="A141" s="744" t="s">
        <v>1137</v>
      </c>
      <c r="B141" s="741">
        <f>'Expected Assumptions'!B174</f>
        <v>0</v>
      </c>
      <c r="C141" s="746">
        <f>'Expected Assumptions'!E174</f>
        <v>0</v>
      </c>
      <c r="D141" s="750">
        <f t="shared" si="12"/>
        <v>0</v>
      </c>
      <c r="E141" s="982"/>
    </row>
    <row r="142" spans="1:5">
      <c r="A142" s="739" t="s">
        <v>1093</v>
      </c>
      <c r="B142" s="973">
        <f>'Expected Assumptions'!B176</f>
        <v>0</v>
      </c>
      <c r="C142" s="974">
        <f>'Expected Assumptions'!E176</f>
        <v>0</v>
      </c>
      <c r="D142" s="975">
        <f t="shared" si="12"/>
        <v>0</v>
      </c>
      <c r="E142" s="981">
        <v>176</v>
      </c>
    </row>
    <row r="143" spans="1:5">
      <c r="A143" s="739" t="s">
        <v>1095</v>
      </c>
      <c r="B143" s="741">
        <f>'Expected Assumptions'!B177</f>
        <v>0</v>
      </c>
      <c r="C143" s="746">
        <f>'Expected Assumptions'!E177</f>
        <v>0</v>
      </c>
      <c r="D143" s="750">
        <f t="shared" si="12"/>
        <v>0</v>
      </c>
      <c r="E143" s="982"/>
    </row>
    <row r="144" spans="1:5">
      <c r="A144" s="739" t="s">
        <v>1138</v>
      </c>
      <c r="B144" s="741">
        <f>'Expected Assumptions'!B178</f>
        <v>0</v>
      </c>
      <c r="C144" s="746">
        <f>'Expected Assumptions'!E178</f>
        <v>0</v>
      </c>
      <c r="D144" s="750">
        <f t="shared" si="12"/>
        <v>0</v>
      </c>
      <c r="E144" s="982"/>
    </row>
    <row r="145" spans="1:5" ht="15.75" thickBot="1">
      <c r="A145" s="744" t="s">
        <v>1139</v>
      </c>
      <c r="B145" s="741">
        <f>'Expected Assumptions'!B179</f>
        <v>0</v>
      </c>
      <c r="C145" s="746">
        <f>'Expected Assumptions'!E179</f>
        <v>0</v>
      </c>
      <c r="D145" s="750">
        <f t="shared" si="12"/>
        <v>0</v>
      </c>
      <c r="E145" s="982"/>
    </row>
    <row r="146" spans="1:5">
      <c r="A146" s="739" t="s">
        <v>1140</v>
      </c>
      <c r="B146" s="973">
        <f>'Expected Assumptions'!B183</f>
        <v>0</v>
      </c>
      <c r="C146" s="974">
        <f>'Expected Assumptions'!E183</f>
        <v>0</v>
      </c>
      <c r="D146" s="975">
        <f t="shared" si="12"/>
        <v>0</v>
      </c>
      <c r="E146" s="981">
        <v>183</v>
      </c>
    </row>
    <row r="147" spans="1:5">
      <c r="A147" s="739" t="s">
        <v>1095</v>
      </c>
      <c r="B147" s="741">
        <f>'Expected Assumptions'!B184</f>
        <v>0</v>
      </c>
      <c r="C147" s="746">
        <f>'Expected Assumptions'!E184</f>
        <v>0</v>
      </c>
      <c r="D147" s="750">
        <f t="shared" si="12"/>
        <v>0</v>
      </c>
      <c r="E147" s="982"/>
    </row>
    <row r="148" spans="1:5">
      <c r="A148" s="739" t="s">
        <v>1141</v>
      </c>
      <c r="B148" s="741">
        <f>'Expected Assumptions'!B185</f>
        <v>0</v>
      </c>
      <c r="C148" s="746">
        <f>'Expected Assumptions'!E185</f>
        <v>0</v>
      </c>
      <c r="D148" s="750">
        <f t="shared" si="12"/>
        <v>0</v>
      </c>
      <c r="E148" s="982"/>
    </row>
    <row r="149" spans="1:5" ht="15.75" thickBot="1">
      <c r="A149" s="744" t="s">
        <v>1142</v>
      </c>
      <c r="B149" s="741">
        <f>'Expected Assumptions'!B186</f>
        <v>0</v>
      </c>
      <c r="C149" s="746">
        <f>'Expected Assumptions'!E186</f>
        <v>0</v>
      </c>
      <c r="D149" s="750">
        <f t="shared" si="12"/>
        <v>0</v>
      </c>
      <c r="E149" s="982"/>
    </row>
    <row r="150" spans="1:5">
      <c r="A150" s="739" t="s">
        <v>1143</v>
      </c>
      <c r="B150" s="973">
        <f>'Expected Assumptions'!B192</f>
        <v>0</v>
      </c>
      <c r="C150" s="974">
        <f>'Expected Assumptions'!E192</f>
        <v>0</v>
      </c>
      <c r="D150" s="975">
        <f t="shared" si="12"/>
        <v>0</v>
      </c>
      <c r="E150" s="981">
        <v>192</v>
      </c>
    </row>
    <row r="151" spans="1:5">
      <c r="A151" s="739" t="s">
        <v>1144</v>
      </c>
      <c r="B151" s="741">
        <f>'Expected Assumptions'!B193</f>
        <v>0</v>
      </c>
      <c r="C151" s="746">
        <f>'Expected Assumptions'!E193</f>
        <v>0</v>
      </c>
      <c r="D151" s="750">
        <f t="shared" ref="D151:D160" si="13">IF(C151=0,0,C151-B151)</f>
        <v>0</v>
      </c>
      <c r="E151" s="982"/>
    </row>
    <row r="152" spans="1:5">
      <c r="A152" s="739" t="s">
        <v>1145</v>
      </c>
      <c r="B152" s="741">
        <f>'Expected Assumptions'!B194</f>
        <v>0</v>
      </c>
      <c r="C152" s="746">
        <f>'Expected Assumptions'!E194</f>
        <v>0</v>
      </c>
      <c r="D152" s="750">
        <f t="shared" si="13"/>
        <v>0</v>
      </c>
      <c r="E152" s="982"/>
    </row>
    <row r="153" spans="1:5">
      <c r="A153" s="739" t="s">
        <v>1146</v>
      </c>
      <c r="B153" s="741">
        <f>'Expected Assumptions'!B195</f>
        <v>0</v>
      </c>
      <c r="C153" s="746">
        <f>'Expected Assumptions'!E195</f>
        <v>0</v>
      </c>
      <c r="D153" s="750">
        <f t="shared" si="13"/>
        <v>0</v>
      </c>
      <c r="E153" s="982"/>
    </row>
    <row r="154" spans="1:5">
      <c r="A154" s="739" t="s">
        <v>1147</v>
      </c>
      <c r="B154" s="741">
        <f>'Expected Assumptions'!B196</f>
        <v>0</v>
      </c>
      <c r="C154" s="746">
        <f>'Expected Assumptions'!E196</f>
        <v>0</v>
      </c>
      <c r="D154" s="750">
        <f t="shared" si="13"/>
        <v>0</v>
      </c>
      <c r="E154" s="982"/>
    </row>
    <row r="155" spans="1:5">
      <c r="A155" s="739" t="s">
        <v>1148</v>
      </c>
      <c r="B155" s="741">
        <f>'Expected Assumptions'!B197</f>
        <v>0</v>
      </c>
      <c r="C155" s="746">
        <f>'Expected Assumptions'!E197</f>
        <v>0</v>
      </c>
      <c r="D155" s="750">
        <f t="shared" si="13"/>
        <v>0</v>
      </c>
      <c r="E155" s="982"/>
    </row>
    <row r="156" spans="1:5">
      <c r="A156" s="739" t="s">
        <v>1149</v>
      </c>
      <c r="B156" s="741">
        <f>'Expected Assumptions'!B198</f>
        <v>0</v>
      </c>
      <c r="C156" s="746">
        <f>'Expected Assumptions'!E198</f>
        <v>0</v>
      </c>
      <c r="D156" s="750">
        <f t="shared" si="13"/>
        <v>0</v>
      </c>
      <c r="E156" s="982"/>
    </row>
    <row r="157" spans="1:5">
      <c r="A157" s="739" t="s">
        <v>1093</v>
      </c>
      <c r="B157" s="741">
        <f>'Expected Assumptions'!B199</f>
        <v>0</v>
      </c>
      <c r="C157" s="746">
        <f>'Expected Assumptions'!E199</f>
        <v>0</v>
      </c>
      <c r="D157" s="750">
        <f t="shared" si="13"/>
        <v>0</v>
      </c>
      <c r="E157" s="982"/>
    </row>
    <row r="158" spans="1:5">
      <c r="A158" s="739" t="s">
        <v>1094</v>
      </c>
      <c r="B158" s="971">
        <f>'Expected Assumptions'!B200</f>
        <v>0</v>
      </c>
      <c r="C158" s="746">
        <f>'Expected Assumptions'!E200</f>
        <v>0</v>
      </c>
      <c r="D158" s="750">
        <f t="shared" si="13"/>
        <v>0</v>
      </c>
      <c r="E158" s="982"/>
    </row>
    <row r="159" spans="1:5">
      <c r="A159" s="739" t="s">
        <v>1150</v>
      </c>
      <c r="B159" s="741">
        <f>'Expected Assumptions'!B201</f>
        <v>0</v>
      </c>
      <c r="C159" s="746">
        <f>'Expected Assumptions'!E201</f>
        <v>0</v>
      </c>
      <c r="D159" s="750">
        <f t="shared" si="13"/>
        <v>0</v>
      </c>
      <c r="E159" s="982"/>
    </row>
    <row r="160" spans="1:5" ht="15.75" thickBot="1">
      <c r="A160" s="744" t="s">
        <v>1096</v>
      </c>
      <c r="B160" s="741">
        <f>'Expected Assumptions'!B202</f>
        <v>0</v>
      </c>
      <c r="C160" s="746">
        <f>'Expected Assumptions'!E202</f>
        <v>0</v>
      </c>
      <c r="D160" s="750">
        <f t="shared" si="13"/>
        <v>0</v>
      </c>
      <c r="E160" s="982"/>
    </row>
    <row r="161" spans="1:5">
      <c r="A161" s="739" t="s">
        <v>1151</v>
      </c>
      <c r="B161" s="973">
        <f>'Expected Assumptions'!B204</f>
        <v>0</v>
      </c>
      <c r="C161" s="974">
        <f>'Expected Assumptions'!E204</f>
        <v>0</v>
      </c>
      <c r="D161" s="975">
        <f>IF(C161=0,0,C161-B161)</f>
        <v>0</v>
      </c>
      <c r="E161" s="981">
        <v>204</v>
      </c>
    </row>
    <row r="162" spans="1:5">
      <c r="A162" s="739" t="s">
        <v>1152</v>
      </c>
      <c r="B162" s="741">
        <f>'Expected Assumptions'!B205</f>
        <v>0</v>
      </c>
      <c r="C162" s="746">
        <f>'Expected Assumptions'!E205</f>
        <v>0</v>
      </c>
      <c r="D162" s="750">
        <f t="shared" ref="D162:D173" si="14">IF(C162=0,0,C162-B162)</f>
        <v>0</v>
      </c>
      <c r="E162" s="982"/>
    </row>
    <row r="163" spans="1:5">
      <c r="A163" s="739" t="s">
        <v>1153</v>
      </c>
      <c r="B163" s="741">
        <f>'Expected Assumptions'!B206</f>
        <v>0</v>
      </c>
      <c r="C163" s="746">
        <f>'Expected Assumptions'!E206</f>
        <v>0</v>
      </c>
      <c r="D163" s="750">
        <f t="shared" si="14"/>
        <v>0</v>
      </c>
      <c r="E163" s="982"/>
    </row>
    <row r="164" spans="1:5">
      <c r="A164" s="739" t="s">
        <v>1154</v>
      </c>
      <c r="B164" s="741">
        <f>'Expected Assumptions'!B207</f>
        <v>0</v>
      </c>
      <c r="C164" s="746">
        <f>'Expected Assumptions'!E207</f>
        <v>0</v>
      </c>
      <c r="D164" s="750">
        <f t="shared" si="14"/>
        <v>0</v>
      </c>
      <c r="E164" s="982"/>
    </row>
    <row r="165" spans="1:5">
      <c r="A165" s="739" t="s">
        <v>1155</v>
      </c>
      <c r="B165" s="741">
        <f>'Expected Assumptions'!B208</f>
        <v>0</v>
      </c>
      <c r="C165" s="746">
        <f>'Expected Assumptions'!E208</f>
        <v>0</v>
      </c>
      <c r="D165" s="750">
        <f t="shared" si="14"/>
        <v>0</v>
      </c>
      <c r="E165" s="982"/>
    </row>
    <row r="166" spans="1:5">
      <c r="A166" s="739" t="s">
        <v>1156</v>
      </c>
      <c r="B166" s="741">
        <f>'Expected Assumptions'!B209</f>
        <v>0</v>
      </c>
      <c r="C166" s="746">
        <f>'Expected Assumptions'!E209</f>
        <v>0</v>
      </c>
      <c r="D166" s="750">
        <f t="shared" si="14"/>
        <v>0</v>
      </c>
      <c r="E166" s="982"/>
    </row>
    <row r="167" spans="1:5">
      <c r="A167" s="739" t="s">
        <v>1157</v>
      </c>
      <c r="B167" s="741">
        <f>'Expected Assumptions'!B210</f>
        <v>0</v>
      </c>
      <c r="C167" s="746">
        <f>'Expected Assumptions'!E210</f>
        <v>0</v>
      </c>
      <c r="D167" s="750">
        <f t="shared" si="14"/>
        <v>0</v>
      </c>
      <c r="E167" s="982"/>
    </row>
    <row r="168" spans="1:5">
      <c r="A168" s="739" t="s">
        <v>1158</v>
      </c>
      <c r="B168" s="741">
        <f>'Expected Assumptions'!B211</f>
        <v>0</v>
      </c>
      <c r="C168" s="746">
        <f>'Expected Assumptions'!E211</f>
        <v>0</v>
      </c>
      <c r="D168" s="750">
        <f t="shared" si="14"/>
        <v>0</v>
      </c>
      <c r="E168" s="982"/>
    </row>
    <row r="169" spans="1:5">
      <c r="A169" s="739" t="s">
        <v>1148</v>
      </c>
      <c r="B169" s="741">
        <f>'Expected Assumptions'!B212</f>
        <v>0</v>
      </c>
      <c r="C169" s="746">
        <f>'Expected Assumptions'!E212</f>
        <v>0</v>
      </c>
      <c r="D169" s="750">
        <f t="shared" si="14"/>
        <v>0</v>
      </c>
      <c r="E169" s="982"/>
    </row>
    <row r="170" spans="1:5">
      <c r="A170" s="739" t="s">
        <v>1149</v>
      </c>
      <c r="B170" s="741">
        <f>'Expected Assumptions'!B213</f>
        <v>0</v>
      </c>
      <c r="C170" s="746">
        <f>'Expected Assumptions'!E213</f>
        <v>0</v>
      </c>
      <c r="D170" s="750">
        <f t="shared" si="14"/>
        <v>0</v>
      </c>
      <c r="E170" s="982"/>
    </row>
    <row r="171" spans="1:5">
      <c r="A171" s="739" t="s">
        <v>1093</v>
      </c>
      <c r="B171" s="741">
        <f>'Expected Assumptions'!B214</f>
        <v>0</v>
      </c>
      <c r="C171" s="746">
        <f>'Expected Assumptions'!E214</f>
        <v>0</v>
      </c>
      <c r="D171" s="750">
        <f t="shared" si="14"/>
        <v>0</v>
      </c>
      <c r="E171" s="982"/>
    </row>
    <row r="172" spans="1:5">
      <c r="A172" s="739" t="s">
        <v>1096</v>
      </c>
      <c r="B172" s="741">
        <f>'Expected Assumptions'!B215</f>
        <v>0</v>
      </c>
      <c r="C172" s="746">
        <f>'Expected Assumptions'!E215</f>
        <v>0</v>
      </c>
      <c r="D172" s="750">
        <f t="shared" si="14"/>
        <v>0</v>
      </c>
      <c r="E172" s="982"/>
    </row>
    <row r="173" spans="1:5" ht="15.75" thickBot="1">
      <c r="A173" s="744" t="s">
        <v>1159</v>
      </c>
      <c r="B173" s="741">
        <f>'Expected Assumptions'!B216</f>
        <v>0</v>
      </c>
      <c r="C173" s="746">
        <f>'Expected Assumptions'!E216</f>
        <v>0</v>
      </c>
      <c r="D173" s="750">
        <f t="shared" si="14"/>
        <v>0</v>
      </c>
      <c r="E173" s="982"/>
    </row>
    <row r="174" spans="1:5">
      <c r="A174" s="969" t="s">
        <v>1223</v>
      </c>
      <c r="B174" s="973">
        <f>'Expected Assumptions'!B220</f>
        <v>0</v>
      </c>
      <c r="C174" s="974">
        <f>'Expected Assumptions'!E220</f>
        <v>0</v>
      </c>
      <c r="D174" s="975">
        <f>IF(C174=0,0,C174-B174)</f>
        <v>0</v>
      </c>
      <c r="E174" s="981">
        <v>220</v>
      </c>
    </row>
    <row r="175" spans="1:5">
      <c r="A175" s="739" t="s">
        <v>1161</v>
      </c>
      <c r="B175" s="741">
        <f>'Expected Assumptions'!B221</f>
        <v>0</v>
      </c>
      <c r="C175" s="746">
        <f>'Expected Assumptions'!E221</f>
        <v>0</v>
      </c>
      <c r="D175" s="750">
        <f>IF(C175=0,0,C175-B175)</f>
        <v>0</v>
      </c>
      <c r="E175" s="982"/>
    </row>
    <row r="176" spans="1:5">
      <c r="A176" s="739" t="s">
        <v>1095</v>
      </c>
      <c r="B176" s="741">
        <f>'Expected Assumptions'!B222</f>
        <v>0</v>
      </c>
      <c r="C176" s="746">
        <f>'Expected Assumptions'!E222</f>
        <v>0</v>
      </c>
      <c r="D176" s="750">
        <f>IF(C176=0,0,C176-B176)</f>
        <v>0</v>
      </c>
      <c r="E176" s="982"/>
    </row>
    <row r="177" spans="1:5" ht="15.75" thickBot="1">
      <c r="A177" s="744" t="s">
        <v>1162</v>
      </c>
      <c r="B177" s="741">
        <f>'Expected Assumptions'!B223</f>
        <v>0</v>
      </c>
      <c r="C177" s="746">
        <f>'Expected Assumptions'!E223</f>
        <v>0</v>
      </c>
      <c r="D177" s="750">
        <f>IF(C177=0,0,C177-B177)</f>
        <v>0</v>
      </c>
      <c r="E177" s="982"/>
    </row>
    <row r="178" spans="1:5">
      <c r="A178" s="969" t="s">
        <v>1224</v>
      </c>
      <c r="B178" s="973">
        <f>'Expected Assumptions'!B227</f>
        <v>0</v>
      </c>
      <c r="C178" s="974">
        <f>'Expected Assumptions'!E227</f>
        <v>0</v>
      </c>
      <c r="D178" s="975">
        <f>IF(C178=0,0,C178-B178)</f>
        <v>0</v>
      </c>
      <c r="E178" s="981">
        <v>227</v>
      </c>
    </row>
    <row r="179" spans="1:5">
      <c r="A179" s="739" t="s">
        <v>1163</v>
      </c>
      <c r="B179" s="741">
        <f>'Expected Assumptions'!B228</f>
        <v>0</v>
      </c>
      <c r="C179" s="746">
        <f>'Expected Assumptions'!E228</f>
        <v>0</v>
      </c>
      <c r="D179" s="750">
        <f t="shared" ref="D179:D185" si="15">IF(C179=0,0,C179-B179)</f>
        <v>0</v>
      </c>
      <c r="E179" s="982"/>
    </row>
    <row r="180" spans="1:5">
      <c r="A180" s="739" t="s">
        <v>1164</v>
      </c>
      <c r="B180" s="741">
        <f>'Expected Assumptions'!B229</f>
        <v>0</v>
      </c>
      <c r="C180" s="746">
        <f>'Expected Assumptions'!E229</f>
        <v>0</v>
      </c>
      <c r="D180" s="750">
        <f t="shared" si="15"/>
        <v>0</v>
      </c>
      <c r="E180" s="982"/>
    </row>
    <row r="181" spans="1:5">
      <c r="A181" s="739" t="s">
        <v>1160</v>
      </c>
      <c r="B181" s="741">
        <f>'Expected Assumptions'!B230</f>
        <v>0</v>
      </c>
      <c r="C181" s="746">
        <f>'Expected Assumptions'!E230</f>
        <v>0</v>
      </c>
      <c r="D181" s="750">
        <f t="shared" si="15"/>
        <v>0</v>
      </c>
      <c r="E181" s="982"/>
    </row>
    <row r="182" spans="1:5">
      <c r="A182" s="739" t="s">
        <v>1165</v>
      </c>
      <c r="B182" s="741">
        <f>'Expected Assumptions'!B231</f>
        <v>0</v>
      </c>
      <c r="C182" s="746">
        <f>'Expected Assumptions'!E231</f>
        <v>0</v>
      </c>
      <c r="D182" s="750">
        <f t="shared" si="15"/>
        <v>0</v>
      </c>
      <c r="E182" s="982"/>
    </row>
    <row r="183" spans="1:5">
      <c r="A183" s="739" t="s">
        <v>1093</v>
      </c>
      <c r="B183" s="741">
        <f>'Expected Assumptions'!B232</f>
        <v>0</v>
      </c>
      <c r="C183" s="746">
        <f>'Expected Assumptions'!E232</f>
        <v>0</v>
      </c>
      <c r="D183" s="750">
        <f t="shared" si="15"/>
        <v>0</v>
      </c>
      <c r="E183" s="982"/>
    </row>
    <row r="184" spans="1:5">
      <c r="A184" s="739" t="s">
        <v>1095</v>
      </c>
      <c r="B184" s="741">
        <f>'Expected Assumptions'!B233</f>
        <v>0</v>
      </c>
      <c r="C184" s="746">
        <f>'Expected Assumptions'!E233</f>
        <v>0</v>
      </c>
      <c r="D184" s="750">
        <f t="shared" si="15"/>
        <v>0</v>
      </c>
      <c r="E184" s="982"/>
    </row>
    <row r="185" spans="1:5" ht="15.75" thickBot="1">
      <c r="A185" s="744" t="s">
        <v>1096</v>
      </c>
      <c r="B185" s="741">
        <f>'Expected Assumptions'!B234</f>
        <v>0</v>
      </c>
      <c r="C185" s="746">
        <f>'Expected Assumptions'!E234</f>
        <v>0</v>
      </c>
      <c r="D185" s="750">
        <f t="shared" si="15"/>
        <v>0</v>
      </c>
      <c r="E185" s="982"/>
    </row>
    <row r="186" spans="1:5">
      <c r="A186" s="739" t="s">
        <v>1166</v>
      </c>
      <c r="B186" s="973">
        <f>'Expected Assumptions'!B238</f>
        <v>0</v>
      </c>
      <c r="C186" s="974">
        <f>'Expected Assumptions'!E238</f>
        <v>0</v>
      </c>
      <c r="D186" s="975">
        <f>IF(C186=0,0,C186-B186)</f>
        <v>0</v>
      </c>
      <c r="E186" s="981">
        <v>238</v>
      </c>
    </row>
    <row r="187" spans="1:5">
      <c r="A187" s="739" t="s">
        <v>1167</v>
      </c>
      <c r="B187" s="741">
        <f>'Expected Assumptions'!B239</f>
        <v>0</v>
      </c>
      <c r="C187" s="746">
        <f>'Expected Assumptions'!E239</f>
        <v>0</v>
      </c>
      <c r="D187" s="750">
        <f t="shared" ref="D187:D211" si="16">IF(C187=0,0,C187-B187)</f>
        <v>0</v>
      </c>
      <c r="E187" s="982"/>
    </row>
    <row r="188" spans="1:5">
      <c r="A188" s="739" t="s">
        <v>1168</v>
      </c>
      <c r="B188" s="741">
        <f>'Expected Assumptions'!B240</f>
        <v>0</v>
      </c>
      <c r="C188" s="746">
        <f>'Expected Assumptions'!E240</f>
        <v>0</v>
      </c>
      <c r="D188" s="750">
        <f t="shared" si="16"/>
        <v>0</v>
      </c>
      <c r="E188" s="982"/>
    </row>
    <row r="189" spans="1:5">
      <c r="A189" s="739" t="s">
        <v>1169</v>
      </c>
      <c r="B189" s="972">
        <f>'Expected Assumptions'!B241</f>
        <v>0</v>
      </c>
      <c r="C189" s="746">
        <f>'Expected Assumptions'!E241</f>
        <v>0</v>
      </c>
      <c r="D189" s="750">
        <f t="shared" si="16"/>
        <v>0</v>
      </c>
      <c r="E189" s="982"/>
    </row>
    <row r="190" spans="1:5">
      <c r="A190" s="739" t="s">
        <v>1170</v>
      </c>
      <c r="B190" s="971">
        <f>'Expected Assumptions'!B242</f>
        <v>0</v>
      </c>
      <c r="C190" s="746">
        <f>'Expected Assumptions'!E242</f>
        <v>0</v>
      </c>
      <c r="D190" s="750">
        <f t="shared" si="16"/>
        <v>0</v>
      </c>
      <c r="E190" s="982"/>
    </row>
    <row r="191" spans="1:5">
      <c r="A191" s="739" t="s">
        <v>1171</v>
      </c>
      <c r="B191" s="741">
        <f>'Expected Assumptions'!B243</f>
        <v>0</v>
      </c>
      <c r="C191" s="746">
        <f>'Expected Assumptions'!E243</f>
        <v>0</v>
      </c>
      <c r="D191" s="750">
        <f t="shared" si="16"/>
        <v>0</v>
      </c>
      <c r="E191" s="982"/>
    </row>
    <row r="192" spans="1:5">
      <c r="A192" s="739" t="s">
        <v>1172</v>
      </c>
      <c r="B192" s="741">
        <f>'Expected Assumptions'!B244</f>
        <v>0</v>
      </c>
      <c r="C192" s="746">
        <f>'Expected Assumptions'!E244</f>
        <v>0</v>
      </c>
      <c r="D192" s="750">
        <f t="shared" si="16"/>
        <v>0</v>
      </c>
      <c r="E192" s="982"/>
    </row>
    <row r="193" spans="1:5">
      <c r="A193" s="739" t="s">
        <v>1205</v>
      </c>
      <c r="B193" s="741">
        <f>'Expected Assumptions'!B245</f>
        <v>0</v>
      </c>
      <c r="C193" s="746">
        <f>'Expected Assumptions'!E245</f>
        <v>0</v>
      </c>
      <c r="D193" s="750">
        <f t="shared" si="16"/>
        <v>0</v>
      </c>
      <c r="E193" s="982"/>
    </row>
    <row r="194" spans="1:5">
      <c r="A194" s="739" t="s">
        <v>1173</v>
      </c>
      <c r="B194" s="741">
        <f>'Expected Assumptions'!B246</f>
        <v>0</v>
      </c>
      <c r="C194" s="746">
        <f>'Expected Assumptions'!E246</f>
        <v>0</v>
      </c>
      <c r="D194" s="750">
        <f t="shared" si="16"/>
        <v>0</v>
      </c>
      <c r="E194" s="982"/>
    </row>
    <row r="195" spans="1:5">
      <c r="A195" s="739" t="s">
        <v>1174</v>
      </c>
      <c r="B195" s="741">
        <f>'Expected Assumptions'!B247</f>
        <v>0</v>
      </c>
      <c r="C195" s="746">
        <f>'Expected Assumptions'!E247</f>
        <v>0</v>
      </c>
      <c r="D195" s="750">
        <f t="shared" si="16"/>
        <v>0</v>
      </c>
      <c r="E195" s="982"/>
    </row>
    <row r="196" spans="1:5">
      <c r="A196" s="739" t="s">
        <v>1175</v>
      </c>
      <c r="B196" s="741">
        <f>'Expected Assumptions'!B248</f>
        <v>0</v>
      </c>
      <c r="C196" s="746">
        <f>'Expected Assumptions'!E248</f>
        <v>0</v>
      </c>
      <c r="D196" s="750">
        <f t="shared" si="16"/>
        <v>0</v>
      </c>
      <c r="E196" s="982"/>
    </row>
    <row r="197" spans="1:5">
      <c r="A197" s="739" t="s">
        <v>1176</v>
      </c>
      <c r="B197" s="972">
        <f>'Expected Assumptions'!B249</f>
        <v>0</v>
      </c>
      <c r="C197" s="746">
        <f>'Expected Assumptions'!E249</f>
        <v>0</v>
      </c>
      <c r="D197" s="750">
        <f t="shared" si="16"/>
        <v>0</v>
      </c>
      <c r="E197" s="982"/>
    </row>
    <row r="198" spans="1:5">
      <c r="A198" s="739" t="s">
        <v>1177</v>
      </c>
      <c r="B198" s="972">
        <f>'Expected Assumptions'!B250</f>
        <v>0</v>
      </c>
      <c r="C198" s="746">
        <f>'Expected Assumptions'!E250</f>
        <v>0</v>
      </c>
      <c r="D198" s="750">
        <f t="shared" si="16"/>
        <v>0</v>
      </c>
      <c r="E198" s="982"/>
    </row>
    <row r="199" spans="1:5">
      <c r="A199" s="739" t="s">
        <v>1178</v>
      </c>
      <c r="B199" s="972">
        <f>'Expected Assumptions'!B251</f>
        <v>0</v>
      </c>
      <c r="C199" s="746">
        <f>'Expected Assumptions'!E251</f>
        <v>0</v>
      </c>
      <c r="D199" s="750">
        <f t="shared" si="16"/>
        <v>0</v>
      </c>
      <c r="E199" s="982"/>
    </row>
    <row r="200" spans="1:5">
      <c r="A200" s="739" t="s">
        <v>1179</v>
      </c>
      <c r="B200" s="972">
        <f>'Expected Assumptions'!B252</f>
        <v>0</v>
      </c>
      <c r="C200" s="746">
        <f>'Expected Assumptions'!E252</f>
        <v>0</v>
      </c>
      <c r="D200" s="750">
        <f t="shared" si="16"/>
        <v>0</v>
      </c>
      <c r="E200" s="982"/>
    </row>
    <row r="201" spans="1:5">
      <c r="A201" s="739" t="s">
        <v>1180</v>
      </c>
      <c r="B201" s="972">
        <f>'Expected Assumptions'!B253</f>
        <v>0</v>
      </c>
      <c r="C201" s="746">
        <f>'Expected Assumptions'!E253</f>
        <v>0</v>
      </c>
      <c r="D201" s="750">
        <f t="shared" si="16"/>
        <v>0</v>
      </c>
      <c r="E201" s="982"/>
    </row>
    <row r="202" spans="1:5">
      <c r="A202" s="739" t="s">
        <v>1181</v>
      </c>
      <c r="B202" s="971">
        <f>'Expected Assumptions'!B254</f>
        <v>0</v>
      </c>
      <c r="C202" s="746">
        <f>'Expected Assumptions'!E254</f>
        <v>0</v>
      </c>
      <c r="D202" s="750">
        <f t="shared" si="16"/>
        <v>0</v>
      </c>
      <c r="E202" s="982"/>
    </row>
    <row r="203" spans="1:5">
      <c r="A203" s="739" t="s">
        <v>1182</v>
      </c>
      <c r="B203" s="971">
        <f>'Expected Assumptions'!B255</f>
        <v>0</v>
      </c>
      <c r="C203" s="746">
        <f>'Expected Assumptions'!E255</f>
        <v>0</v>
      </c>
      <c r="D203" s="750">
        <f t="shared" si="16"/>
        <v>0</v>
      </c>
      <c r="E203" s="982"/>
    </row>
    <row r="204" spans="1:5">
      <c r="A204" s="739" t="s">
        <v>1183</v>
      </c>
      <c r="B204" s="971">
        <f>'Expected Assumptions'!B256</f>
        <v>0</v>
      </c>
      <c r="C204" s="746">
        <f>'Expected Assumptions'!E256</f>
        <v>0</v>
      </c>
      <c r="D204" s="750">
        <f t="shared" si="16"/>
        <v>0</v>
      </c>
      <c r="E204" s="982"/>
    </row>
    <row r="205" spans="1:5">
      <c r="A205" s="739" t="s">
        <v>1184</v>
      </c>
      <c r="B205" s="972">
        <f>'Expected Assumptions'!B257</f>
        <v>0</v>
      </c>
      <c r="C205" s="746">
        <f>'Expected Assumptions'!E257</f>
        <v>0</v>
      </c>
      <c r="D205" s="750">
        <f t="shared" si="16"/>
        <v>0</v>
      </c>
      <c r="E205" s="982"/>
    </row>
    <row r="206" spans="1:5">
      <c r="A206" s="739" t="s">
        <v>1185</v>
      </c>
      <c r="B206" s="972">
        <f>'Expected Assumptions'!B258</f>
        <v>0</v>
      </c>
      <c r="C206" s="746">
        <f>'Expected Assumptions'!E258</f>
        <v>0</v>
      </c>
      <c r="D206" s="750">
        <f t="shared" si="16"/>
        <v>0</v>
      </c>
      <c r="E206" s="982"/>
    </row>
    <row r="207" spans="1:5">
      <c r="A207" s="739" t="s">
        <v>1148</v>
      </c>
      <c r="B207" s="741">
        <f>'Expected Assumptions'!B259</f>
        <v>0</v>
      </c>
      <c r="C207" s="746">
        <f>'Expected Assumptions'!E259</f>
        <v>0</v>
      </c>
      <c r="D207" s="750">
        <f t="shared" si="16"/>
        <v>0</v>
      </c>
      <c r="E207" s="982"/>
    </row>
    <row r="208" spans="1:5">
      <c r="A208" s="739" t="s">
        <v>1149</v>
      </c>
      <c r="B208" s="741">
        <f>'Expected Assumptions'!B260</f>
        <v>0</v>
      </c>
      <c r="C208" s="746">
        <f>'Expected Assumptions'!E260</f>
        <v>0</v>
      </c>
      <c r="D208" s="750">
        <f t="shared" si="16"/>
        <v>0</v>
      </c>
      <c r="E208" s="982"/>
    </row>
    <row r="209" spans="1:5">
      <c r="A209" s="739" t="s">
        <v>1094</v>
      </c>
      <c r="B209" s="741">
        <f>'Expected Assumptions'!B261</f>
        <v>0</v>
      </c>
      <c r="C209" s="746">
        <f>'Expected Assumptions'!E261</f>
        <v>0</v>
      </c>
      <c r="D209" s="750">
        <f t="shared" si="16"/>
        <v>0</v>
      </c>
      <c r="E209" s="982"/>
    </row>
    <row r="210" spans="1:5">
      <c r="A210" s="739" t="s">
        <v>1095</v>
      </c>
      <c r="B210" s="741">
        <f>'Expected Assumptions'!B262</f>
        <v>0</v>
      </c>
      <c r="C210" s="746">
        <f>'Expected Assumptions'!E262</f>
        <v>0</v>
      </c>
      <c r="D210" s="750">
        <f t="shared" si="16"/>
        <v>0</v>
      </c>
      <c r="E210" s="982"/>
    </row>
    <row r="211" spans="1:5" ht="15.75" thickBot="1">
      <c r="A211" s="744" t="s">
        <v>1096</v>
      </c>
      <c r="B211" s="747">
        <f>'Expected Assumptions'!B263</f>
        <v>0</v>
      </c>
      <c r="C211" s="754">
        <f>'Expected Assumptions'!E263</f>
        <v>0</v>
      </c>
      <c r="D211" s="755">
        <f t="shared" si="16"/>
        <v>0</v>
      </c>
      <c r="E211" s="982"/>
    </row>
    <row r="212" spans="1:5">
      <c r="A212" s="748" t="s">
        <v>1186</v>
      </c>
      <c r="B212" s="741"/>
      <c r="C212" s="741"/>
      <c r="D212" s="745">
        <f>SUM(D2:D211)</f>
        <v>1</v>
      </c>
      <c r="E212" s="981"/>
    </row>
    <row r="213" spans="1:5">
      <c r="A213" s="749">
        <f>COUNTA(A2:A211)</f>
        <v>210</v>
      </c>
      <c r="B213" s="741" t="s">
        <v>1187</v>
      </c>
      <c r="C213" s="741"/>
      <c r="D213" s="745"/>
      <c r="E213" s="982"/>
    </row>
    <row r="214" spans="1:5">
      <c r="A214" s="749"/>
      <c r="B214" s="741"/>
      <c r="C214" s="741"/>
      <c r="D214" s="745"/>
      <c r="E214" s="982"/>
    </row>
  </sheetData>
  <conditionalFormatting sqref="D2:D211">
    <cfRule type="cellIs" dxfId="12554" priority="20" operator="lessThan">
      <formula>0</formula>
    </cfRule>
  </conditionalFormatting>
  <conditionalFormatting sqref="A6">
    <cfRule type="expression" dxfId="12553" priority="19">
      <formula>$B6=0</formula>
    </cfRule>
  </conditionalFormatting>
  <conditionalFormatting sqref="A7">
    <cfRule type="expression" dxfId="12552" priority="18">
      <formula>$B7=0</formula>
    </cfRule>
  </conditionalFormatting>
  <conditionalFormatting sqref="A8">
    <cfRule type="expression" dxfId="12551" priority="17">
      <formula>$B8=0</formula>
    </cfRule>
  </conditionalFormatting>
  <conditionalFormatting sqref="A9">
    <cfRule type="expression" dxfId="12550" priority="16">
      <formula>$B9=0</formula>
    </cfRule>
  </conditionalFormatting>
  <conditionalFormatting sqref="A174">
    <cfRule type="expression" dxfId="12549" priority="15">
      <formula>$B174=0</formula>
    </cfRule>
  </conditionalFormatting>
  <conditionalFormatting sqref="A174">
    <cfRule type="expression" dxfId="12548" priority="14">
      <formula>#REF!=0</formula>
    </cfRule>
  </conditionalFormatting>
  <conditionalFormatting sqref="A174">
    <cfRule type="expression" dxfId="12547" priority="13">
      <formula>#REF!=0</formula>
    </cfRule>
  </conditionalFormatting>
  <conditionalFormatting sqref="A174">
    <cfRule type="expression" dxfId="12546" priority="12">
      <formula>$B165=0</formula>
    </cfRule>
  </conditionalFormatting>
  <conditionalFormatting sqref="A174">
    <cfRule type="expression" dxfId="12545" priority="11">
      <formula>$B165=0</formula>
    </cfRule>
  </conditionalFormatting>
  <conditionalFormatting sqref="A174">
    <cfRule type="expression" dxfId="12544" priority="10">
      <formula>$B174=0</formula>
    </cfRule>
  </conditionalFormatting>
  <conditionalFormatting sqref="A174">
    <cfRule type="expression" dxfId="12543" priority="9">
      <formula>$B174=0</formula>
    </cfRule>
  </conditionalFormatting>
  <conditionalFormatting sqref="A174">
    <cfRule type="expression" dxfId="12542" priority="8">
      <formula>$B174=0</formula>
    </cfRule>
  </conditionalFormatting>
  <conditionalFormatting sqref="A174">
    <cfRule type="expression" dxfId="12541" priority="7">
      <formula>$B174=0</formula>
    </cfRule>
  </conditionalFormatting>
  <conditionalFormatting sqref="A174">
    <cfRule type="expression" dxfId="12540" priority="6">
      <formula>$B174=0</formula>
    </cfRule>
  </conditionalFormatting>
  <conditionalFormatting sqref="A174">
    <cfRule type="expression" dxfId="12539" priority="5">
      <formula>$B174=0</formula>
    </cfRule>
  </conditionalFormatting>
  <conditionalFormatting sqref="A178">
    <cfRule type="expression" dxfId="12538" priority="4">
      <formula>$B178=0</formula>
    </cfRule>
  </conditionalFormatting>
  <conditionalFormatting sqref="A178">
    <cfRule type="expression" dxfId="12537" priority="3">
      <formula>#REF!=0</formula>
    </cfRule>
  </conditionalFormatting>
  <conditionalFormatting sqref="A178">
    <cfRule type="expression" dxfId="12536" priority="2">
      <formula>$B169=0</formula>
    </cfRule>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sheetPr>
    <tabColor theme="7" tint="-0.249977111117893"/>
  </sheetPr>
  <dimension ref="A2:S495"/>
  <sheetViews>
    <sheetView workbookViewId="0">
      <pane ySplit="20" topLeftCell="A21" activePane="bottomLeft" state="frozen"/>
      <selection pane="bottomLeft" activeCell="D10" sqref="D10"/>
    </sheetView>
  </sheetViews>
  <sheetFormatPr defaultColWidth="9.140625" defaultRowHeight="12.75"/>
  <cols>
    <col min="1" max="1" width="9.140625" style="1036"/>
    <col min="2" max="2" width="16.7109375" style="1036" customWidth="1"/>
    <col min="3" max="3" width="9.7109375" style="1036" customWidth="1"/>
    <col min="4" max="10" width="14.7109375" style="1036" customWidth="1"/>
    <col min="11" max="18" width="12.7109375" style="1036" customWidth="1"/>
    <col min="19" max="16384" width="9.140625" style="1036"/>
  </cols>
  <sheetData>
    <row r="2" spans="2:19">
      <c r="B2" s="726" t="s">
        <v>16</v>
      </c>
      <c r="C2" s="449" t="s">
        <v>215</v>
      </c>
      <c r="D2" s="449"/>
      <c r="E2" s="449"/>
      <c r="F2" s="1070"/>
      <c r="H2" s="1070"/>
      <c r="L2" s="449"/>
    </row>
    <row r="3" spans="2:19">
      <c r="B3" s="726" t="s">
        <v>17</v>
      </c>
      <c r="C3" s="449" t="s">
        <v>40</v>
      </c>
      <c r="D3" s="449"/>
      <c r="E3" s="449"/>
      <c r="F3" s="1070"/>
      <c r="H3" s="1070"/>
      <c r="L3" s="449"/>
    </row>
    <row r="4" spans="2:19">
      <c r="B4" s="726" t="s">
        <v>1198</v>
      </c>
      <c r="C4" s="21" t="s">
        <v>41</v>
      </c>
      <c r="D4" s="727"/>
      <c r="E4" s="727"/>
      <c r="F4" s="211"/>
      <c r="H4" s="1070"/>
      <c r="L4" s="727"/>
    </row>
    <row r="5" spans="2:19" ht="16.5" customHeight="1">
      <c r="B5" s="726"/>
      <c r="D5" s="727"/>
      <c r="E5" s="727"/>
      <c r="F5" s="211"/>
      <c r="G5" s="727"/>
      <c r="H5" s="211"/>
      <c r="I5" s="727"/>
      <c r="J5" s="727"/>
    </row>
    <row r="6" spans="2:19" ht="67.5" customHeight="1">
      <c r="B6" s="60" t="s">
        <v>46</v>
      </c>
      <c r="C6" s="1206" t="s">
        <v>390</v>
      </c>
      <c r="D6" s="1206"/>
      <c r="E6" s="1206"/>
      <c r="F6" s="1206"/>
      <c r="G6" s="1206"/>
      <c r="H6" s="1206"/>
      <c r="I6" s="1206"/>
      <c r="J6" s="1074"/>
      <c r="K6" s="1074"/>
      <c r="L6" s="1074"/>
      <c r="M6" s="1074"/>
      <c r="N6" s="1074"/>
      <c r="O6" s="1074"/>
      <c r="P6" s="1074"/>
      <c r="Q6" s="1074"/>
      <c r="R6" s="1074"/>
      <c r="S6" s="1074"/>
    </row>
    <row r="7" spans="2:19" ht="13.5" customHeight="1">
      <c r="B7" s="726"/>
      <c r="C7" s="727"/>
      <c r="D7" s="727"/>
      <c r="E7" s="727"/>
      <c r="F7" s="211"/>
      <c r="G7" s="727"/>
      <c r="H7" s="211"/>
      <c r="I7" s="727"/>
      <c r="J7" s="727"/>
    </row>
    <row r="8" spans="2:19" ht="27" customHeight="1">
      <c r="B8" s="213" t="s">
        <v>47</v>
      </c>
      <c r="C8" s="727"/>
      <c r="D8" s="727"/>
      <c r="E8" s="727"/>
      <c r="F8" s="211"/>
      <c r="G8" s="727"/>
      <c r="H8" s="211"/>
      <c r="I8" s="727"/>
      <c r="J8" s="727"/>
    </row>
    <row r="9" spans="2:19" ht="12.75" customHeight="1">
      <c r="B9" s="726"/>
      <c r="C9" s="727"/>
      <c r="D9" s="727"/>
      <c r="E9" s="727"/>
      <c r="F9" s="211"/>
      <c r="G9" s="727"/>
      <c r="H9" s="211"/>
      <c r="I9" s="727"/>
      <c r="J9" s="727"/>
    </row>
    <row r="10" spans="2:19" ht="12.75" customHeight="1">
      <c r="B10" s="726"/>
      <c r="D10" s="136" t="s">
        <v>19</v>
      </c>
      <c r="E10" s="136" t="s">
        <v>323</v>
      </c>
      <c r="F10" s="137" t="s">
        <v>322</v>
      </c>
      <c r="G10" s="136" t="s">
        <v>321</v>
      </c>
      <c r="H10" s="727"/>
      <c r="I10" s="727"/>
    </row>
    <row r="11" spans="2:19" ht="12.75" customHeight="1">
      <c r="B11" s="726"/>
      <c r="C11" s="726" t="s">
        <v>25</v>
      </c>
      <c r="D11" s="762">
        <f>H29</f>
        <v>0</v>
      </c>
      <c r="E11" s="762">
        <v>0</v>
      </c>
      <c r="F11" s="762">
        <v>0</v>
      </c>
      <c r="G11" s="762">
        <v>0</v>
      </c>
      <c r="H11" s="727"/>
      <c r="I11" s="727"/>
    </row>
    <row r="12" spans="2:19" ht="12.75" customHeight="1">
      <c r="B12" s="726"/>
      <c r="C12" s="726" t="s">
        <v>1041</v>
      </c>
      <c r="D12" s="762">
        <v>0</v>
      </c>
      <c r="E12" s="762">
        <v>0</v>
      </c>
      <c r="F12" s="762">
        <v>0</v>
      </c>
      <c r="G12" s="762">
        <v>0</v>
      </c>
      <c r="H12" s="727"/>
      <c r="I12" s="727"/>
    </row>
    <row r="13" spans="2:19" ht="12.75" customHeight="1" thickBot="1">
      <c r="B13" s="726"/>
      <c r="C13" s="729" t="s">
        <v>66</v>
      </c>
      <c r="D13" s="730">
        <f>D11-D12</f>
        <v>0</v>
      </c>
      <c r="E13" s="730">
        <f>E11-E12</f>
        <v>0</v>
      </c>
      <c r="F13" s="730">
        <f>F11-F12</f>
        <v>0</v>
      </c>
      <c r="G13" s="730">
        <f>G11-G12</f>
        <v>0</v>
      </c>
      <c r="H13" s="727"/>
      <c r="I13" s="727"/>
    </row>
    <row r="14" spans="2:19" ht="13.5" thickTop="1">
      <c r="F14" s="1070"/>
      <c r="H14" s="1070"/>
    </row>
    <row r="15" spans="2:19">
      <c r="F15" s="1070"/>
      <c r="H15" s="1070"/>
    </row>
    <row r="16" spans="2:19">
      <c r="B16" s="32" t="s">
        <v>64</v>
      </c>
      <c r="C16" s="32"/>
      <c r="D16" s="32"/>
      <c r="E16" s="32"/>
      <c r="F16" s="32"/>
      <c r="G16" s="32"/>
      <c r="H16" s="32"/>
      <c r="I16" s="32"/>
      <c r="J16" s="32"/>
      <c r="K16" s="32"/>
      <c r="L16" s="32"/>
      <c r="M16" s="32"/>
      <c r="N16" s="32"/>
      <c r="O16" s="32"/>
      <c r="P16" s="32"/>
      <c r="Q16" s="32"/>
      <c r="R16" s="32"/>
    </row>
    <row r="17" spans="1:18">
      <c r="E17" s="1070"/>
      <c r="G17" s="1070"/>
    </row>
    <row r="18" spans="1:18">
      <c r="B18" s="1071"/>
      <c r="C18" s="1071"/>
      <c r="D18" s="1071"/>
      <c r="E18" s="1071"/>
      <c r="F18" s="1071"/>
      <c r="G18" s="1071"/>
      <c r="H18" s="1071"/>
      <c r="I18" s="1071"/>
      <c r="J18" s="1071"/>
      <c r="K18" s="1071"/>
      <c r="L18" s="1071"/>
      <c r="M18" s="1071"/>
      <c r="N18" s="1071"/>
      <c r="O18" s="1071"/>
      <c r="P18" s="1071"/>
      <c r="Q18" s="1071"/>
      <c r="R18" s="1071"/>
    </row>
    <row r="19" spans="1:18">
      <c r="E19" s="1070"/>
      <c r="G19" s="1070"/>
    </row>
    <row r="20" spans="1:18">
      <c r="A20" s="263"/>
      <c r="B20" s="33" t="s">
        <v>18</v>
      </c>
      <c r="C20" s="33"/>
      <c r="D20" s="33"/>
      <c r="E20" s="34"/>
      <c r="F20" s="33"/>
      <c r="G20" s="33"/>
      <c r="H20" s="35"/>
      <c r="J20" s="36" t="s">
        <v>1031</v>
      </c>
      <c r="K20" s="36"/>
      <c r="L20" s="36"/>
      <c r="M20" s="36"/>
      <c r="N20" s="36"/>
      <c r="O20" s="36"/>
      <c r="P20" s="36"/>
    </row>
    <row r="21" spans="1:18">
      <c r="K21" s="1037"/>
      <c r="L21" s="1037"/>
      <c r="M21" s="1037"/>
      <c r="N21" s="1037"/>
      <c r="O21" s="1037"/>
      <c r="P21" s="1037"/>
      <c r="Q21" s="1037"/>
    </row>
    <row r="22" spans="1:18">
      <c r="B22" s="716" t="s">
        <v>209</v>
      </c>
      <c r="C22" s="379" t="s">
        <v>210</v>
      </c>
      <c r="D22" s="151"/>
      <c r="E22" s="151"/>
      <c r="F22" s="1037"/>
      <c r="G22" s="1037"/>
      <c r="H22" s="1037"/>
      <c r="I22" s="1037"/>
      <c r="J22" s="716" t="s">
        <v>209</v>
      </c>
      <c r="K22" s="379" t="s">
        <v>210</v>
      </c>
      <c r="L22" s="151"/>
      <c r="M22" s="151"/>
      <c r="N22" s="1037"/>
      <c r="O22" s="1037"/>
      <c r="P22" s="1037"/>
      <c r="Q22" s="1037"/>
    </row>
    <row r="23" spans="1:18" ht="15" customHeight="1">
      <c r="B23" s="296"/>
      <c r="C23" s="1037"/>
      <c r="D23" s="1037"/>
      <c r="E23" s="1037"/>
      <c r="F23" s="1037"/>
      <c r="G23" s="1037"/>
      <c r="H23" s="1037"/>
      <c r="J23" s="296"/>
      <c r="K23" s="1037"/>
      <c r="L23" s="1037"/>
      <c r="M23" s="1037"/>
      <c r="N23" s="1037"/>
      <c r="O23" s="1037"/>
      <c r="P23" s="1037"/>
      <c r="Q23" s="1037"/>
    </row>
    <row r="24" spans="1:18" s="614" customFormat="1">
      <c r="B24" s="716" t="s">
        <v>211</v>
      </c>
      <c r="C24" s="1210" t="s">
        <v>212</v>
      </c>
      <c r="D24" s="1210"/>
      <c r="E24" s="1210"/>
      <c r="F24" s="241"/>
      <c r="G24" s="241"/>
      <c r="H24" s="241"/>
      <c r="J24" s="716" t="s">
        <v>211</v>
      </c>
      <c r="K24" s="1210" t="s">
        <v>212</v>
      </c>
      <c r="L24" s="1210"/>
      <c r="M24" s="1210"/>
      <c r="N24" s="241"/>
      <c r="O24" s="241"/>
      <c r="P24" s="241"/>
      <c r="Q24" s="241"/>
    </row>
    <row r="25" spans="1:18" ht="15" customHeight="1">
      <c r="B25" s="296"/>
      <c r="C25" s="1037"/>
      <c r="D25" s="1037"/>
      <c r="E25" s="1037"/>
      <c r="F25" s="1037"/>
      <c r="G25" s="1037"/>
      <c r="H25" s="1037"/>
      <c r="J25" s="296"/>
      <c r="K25" s="1037"/>
      <c r="L25" s="1037"/>
      <c r="M25" s="1037"/>
      <c r="N25" s="1037"/>
      <c r="O25" s="1037"/>
      <c r="P25" s="1037"/>
      <c r="Q25" s="1037"/>
    </row>
    <row r="26" spans="1:18">
      <c r="B26" s="716" t="s">
        <v>213</v>
      </c>
      <c r="C26" s="718" t="s">
        <v>214</v>
      </c>
      <c r="D26" s="1037"/>
      <c r="E26" s="1037"/>
      <c r="F26" s="1037"/>
      <c r="G26" s="1037"/>
      <c r="H26" s="1037"/>
      <c r="J26" s="716" t="s">
        <v>213</v>
      </c>
      <c r="K26" s="718" t="s">
        <v>214</v>
      </c>
      <c r="L26" s="1037"/>
      <c r="M26" s="1037"/>
      <c r="N26" s="1037"/>
      <c r="O26" s="1037"/>
      <c r="P26" s="1037"/>
      <c r="Q26" s="1037"/>
    </row>
    <row r="27" spans="1:18" ht="15" customHeight="1">
      <c r="B27" s="101"/>
      <c r="C27" s="1037"/>
      <c r="D27" s="1037"/>
      <c r="E27" s="1037"/>
      <c r="F27" s="1037"/>
      <c r="G27" s="1037"/>
      <c r="H27" s="1037"/>
      <c r="J27" s="101"/>
      <c r="K27" s="1037"/>
      <c r="L27" s="1037"/>
      <c r="M27" s="1037"/>
      <c r="N27" s="1037"/>
      <c r="O27" s="1037"/>
      <c r="P27" s="1037"/>
      <c r="Q27" s="1037"/>
    </row>
    <row r="28" spans="1:18">
      <c r="B28" s="101"/>
      <c r="C28" s="1037"/>
      <c r="D28" s="1037"/>
      <c r="E28" s="1037"/>
      <c r="F28" s="1037"/>
      <c r="G28" s="114"/>
      <c r="H28" s="612"/>
      <c r="J28" s="101"/>
      <c r="K28" s="1037"/>
      <c r="L28" s="1037"/>
      <c r="M28" s="1037"/>
      <c r="N28" s="1037"/>
      <c r="O28" s="114"/>
      <c r="P28" s="612"/>
      <c r="Q28" s="1037"/>
    </row>
    <row r="29" spans="1:18" ht="15.75" customHeight="1" thickBot="1">
      <c r="B29" s="129"/>
      <c r="C29" s="658"/>
      <c r="D29" s="658"/>
      <c r="E29" s="658"/>
      <c r="F29" s="658"/>
      <c r="G29" s="607" t="s">
        <v>68</v>
      </c>
      <c r="H29" s="225">
        <v>0</v>
      </c>
      <c r="J29" s="129"/>
      <c r="K29" s="658"/>
      <c r="L29" s="658"/>
      <c r="M29" s="658"/>
      <c r="N29" s="658"/>
      <c r="O29" s="607" t="s">
        <v>1217</v>
      </c>
      <c r="P29" s="225">
        <v>0</v>
      </c>
      <c r="Q29" s="1037"/>
      <c r="R29" s="1037"/>
    </row>
    <row r="30" spans="1:18" ht="13.5" thickTop="1">
      <c r="B30" s="101"/>
      <c r="C30" s="299"/>
      <c r="D30" s="1037"/>
      <c r="E30" s="1037"/>
      <c r="F30" s="1037"/>
      <c r="G30" s="1037"/>
      <c r="H30" s="1037"/>
      <c r="K30" s="38"/>
      <c r="L30" s="1037"/>
      <c r="M30" s="1037"/>
      <c r="N30" s="1037"/>
      <c r="O30" s="1037"/>
      <c r="P30" s="1037"/>
      <c r="Q30" s="1037"/>
    </row>
    <row r="31" spans="1:18">
      <c r="B31" s="101"/>
      <c r="C31" s="1037"/>
      <c r="D31" s="1037"/>
      <c r="E31" s="15"/>
      <c r="F31" s="1037"/>
      <c r="G31" s="1037"/>
      <c r="H31" s="1037"/>
      <c r="K31" s="38"/>
      <c r="L31" s="1037"/>
      <c r="M31" s="1037"/>
      <c r="N31" s="1037"/>
      <c r="O31" s="1037"/>
      <c r="P31" s="1037"/>
      <c r="Q31" s="1037"/>
    </row>
    <row r="32" spans="1:18" ht="15">
      <c r="B32" s="101"/>
      <c r="C32" s="1037"/>
      <c r="D32" s="1037"/>
      <c r="E32" s="290"/>
      <c r="F32" s="14"/>
      <c r="G32" s="584"/>
      <c r="H32" s="1037"/>
      <c r="K32" s="38"/>
      <c r="L32" s="299"/>
      <c r="M32" s="1037"/>
      <c r="N32" s="1037"/>
      <c r="O32" s="1037"/>
      <c r="P32" s="1037"/>
      <c r="Q32" s="1037"/>
    </row>
    <row r="33" spans="2:17">
      <c r="B33" s="101"/>
      <c r="C33" s="1037"/>
      <c r="D33" s="1037"/>
      <c r="E33" s="1037"/>
      <c r="F33" s="1037"/>
      <c r="G33" s="1037"/>
      <c r="H33" s="1037"/>
      <c r="K33" s="38"/>
      <c r="L33" s="1037"/>
      <c r="M33" s="1037"/>
      <c r="N33" s="15"/>
      <c r="O33" s="1037"/>
      <c r="P33" s="1037"/>
      <c r="Q33" s="1037"/>
    </row>
    <row r="34" spans="2:17" ht="15">
      <c r="B34" s="101"/>
      <c r="C34" s="1037"/>
      <c r="D34" s="1037"/>
      <c r="E34" s="1037"/>
      <c r="F34" s="1037"/>
      <c r="G34" s="1037"/>
      <c r="H34" s="1037"/>
      <c r="K34" s="38"/>
      <c r="L34" s="1037"/>
      <c r="M34" s="1037"/>
      <c r="N34" s="290"/>
      <c r="O34" s="14"/>
      <c r="P34" s="15"/>
      <c r="Q34" s="584"/>
    </row>
    <row r="35" spans="2:17">
      <c r="B35" s="296"/>
      <c r="C35" s="1037"/>
      <c r="D35" s="1037"/>
      <c r="E35" s="1037"/>
      <c r="F35" s="1037"/>
      <c r="G35" s="1037"/>
      <c r="H35" s="1037"/>
      <c r="K35" s="38"/>
      <c r="L35" s="1037"/>
      <c r="M35" s="1037"/>
      <c r="N35" s="1037"/>
      <c r="O35" s="1037"/>
      <c r="P35" s="1037"/>
      <c r="Q35" s="1037"/>
    </row>
    <row r="36" spans="2:17">
      <c r="B36" s="296"/>
      <c r="C36" s="1037"/>
      <c r="D36" s="1037"/>
      <c r="E36" s="1037"/>
      <c r="F36" s="1037"/>
      <c r="G36" s="1037"/>
      <c r="H36" s="1037"/>
      <c r="K36" s="38"/>
      <c r="L36" s="1037"/>
      <c r="M36" s="1037"/>
      <c r="N36" s="1037"/>
      <c r="O36" s="1037"/>
      <c r="P36" s="1037"/>
      <c r="Q36" s="1037"/>
    </row>
    <row r="37" spans="2:17">
      <c r="B37" s="101"/>
      <c r="C37" s="1037"/>
      <c r="D37" s="1037"/>
      <c r="E37" s="1037"/>
      <c r="F37" s="1037"/>
      <c r="G37" s="1037"/>
      <c r="H37" s="1037"/>
      <c r="K37" s="1037"/>
      <c r="L37" s="1037"/>
      <c r="M37" s="1037"/>
      <c r="N37" s="1037"/>
      <c r="O37" s="1037"/>
      <c r="P37" s="1037"/>
      <c r="Q37" s="1037"/>
    </row>
    <row r="38" spans="2:17">
      <c r="B38" s="296"/>
      <c r="C38" s="1037"/>
      <c r="D38" s="1037"/>
      <c r="E38" s="1037"/>
      <c r="F38" s="1037"/>
      <c r="G38" s="1037"/>
      <c r="H38" s="1037"/>
      <c r="K38" s="1037"/>
      <c r="L38" s="1037"/>
      <c r="M38" s="1037"/>
      <c r="N38" s="1037"/>
      <c r="O38" s="1037"/>
      <c r="P38" s="1037"/>
      <c r="Q38" s="1037"/>
    </row>
    <row r="39" spans="2:17" ht="15" customHeight="1">
      <c r="B39" s="101"/>
      <c r="C39" s="299"/>
      <c r="D39" s="1037"/>
      <c r="E39" s="1037"/>
      <c r="F39" s="1037"/>
      <c r="G39" s="1037"/>
      <c r="H39" s="1037"/>
      <c r="K39" s="38"/>
      <c r="L39" s="1037"/>
      <c r="M39" s="1037"/>
      <c r="N39" s="1037"/>
      <c r="O39" s="1037"/>
      <c r="P39" s="1037"/>
      <c r="Q39" s="1037"/>
    </row>
    <row r="40" spans="2:17">
      <c r="B40" s="101"/>
      <c r="C40" s="1037"/>
      <c r="D40" s="1037"/>
      <c r="E40" s="15"/>
      <c r="F40" s="1037"/>
      <c r="G40" s="1037"/>
      <c r="H40" s="1037"/>
      <c r="K40" s="1037"/>
      <c r="L40" s="1037"/>
      <c r="M40" s="1037"/>
      <c r="N40" s="1037"/>
      <c r="O40" s="1037"/>
      <c r="P40" s="1037"/>
      <c r="Q40" s="1037"/>
    </row>
    <row r="41" spans="2:17" ht="15">
      <c r="B41" s="101"/>
      <c r="C41" s="1037"/>
      <c r="D41" s="1037"/>
      <c r="E41" s="290"/>
      <c r="F41" s="14"/>
      <c r="G41" s="584"/>
      <c r="H41" s="1037"/>
      <c r="K41" s="38"/>
      <c r="L41" s="299"/>
      <c r="M41" s="1037"/>
      <c r="N41" s="1037"/>
      <c r="O41" s="1037"/>
      <c r="P41" s="1037"/>
      <c r="Q41" s="1037"/>
    </row>
    <row r="42" spans="2:17">
      <c r="B42" s="101"/>
      <c r="C42" s="1037"/>
      <c r="D42" s="1037"/>
      <c r="E42" s="1037"/>
      <c r="F42" s="1037"/>
      <c r="G42" s="1037"/>
      <c r="H42" s="1037"/>
      <c r="K42" s="38"/>
      <c r="L42" s="1037"/>
      <c r="M42" s="1037"/>
      <c r="N42" s="15"/>
      <c r="O42" s="1037"/>
      <c r="P42" s="1037"/>
      <c r="Q42" s="1037"/>
    </row>
    <row r="43" spans="2:17" ht="15">
      <c r="B43" s="296"/>
      <c r="C43" s="1037"/>
      <c r="D43" s="1037"/>
      <c r="E43" s="1037"/>
      <c r="F43" s="1037"/>
      <c r="G43" s="1037"/>
      <c r="H43" s="1037"/>
      <c r="K43" s="38"/>
      <c r="L43" s="1037"/>
      <c r="M43" s="1037"/>
      <c r="N43" s="290"/>
      <c r="O43" s="14"/>
      <c r="P43" s="15"/>
      <c r="Q43" s="584"/>
    </row>
    <row r="44" spans="2:17">
      <c r="B44" s="101"/>
      <c r="C44" s="1037"/>
      <c r="D44" s="1037"/>
      <c r="E44" s="1037"/>
      <c r="F44" s="1037"/>
      <c r="G44" s="1037"/>
      <c r="H44" s="1037"/>
      <c r="K44" s="38"/>
      <c r="L44" s="1037"/>
      <c r="M44" s="1037"/>
      <c r="N44" s="1037"/>
      <c r="O44" s="1037"/>
      <c r="P44" s="1037"/>
      <c r="Q44" s="1037"/>
    </row>
    <row r="45" spans="2:17">
      <c r="B45" s="296"/>
      <c r="C45" s="1037"/>
      <c r="D45" s="1037"/>
      <c r="E45" s="1037"/>
      <c r="F45" s="1037"/>
      <c r="G45" s="1037"/>
      <c r="H45" s="1037"/>
      <c r="K45" s="1037"/>
      <c r="L45" s="1037"/>
      <c r="M45" s="1037"/>
      <c r="N45" s="1037"/>
      <c r="O45" s="1037"/>
      <c r="P45" s="1037"/>
      <c r="Q45" s="1037"/>
    </row>
    <row r="46" spans="2:17">
      <c r="B46" s="296"/>
      <c r="C46" s="299"/>
      <c r="D46" s="1037"/>
      <c r="E46" s="1037"/>
      <c r="F46" s="1037"/>
      <c r="G46" s="1037"/>
      <c r="H46" s="1037"/>
      <c r="K46" s="38"/>
      <c r="L46" s="1037"/>
      <c r="M46" s="1037"/>
      <c r="N46" s="1037"/>
      <c r="O46" s="1037"/>
      <c r="P46" s="1037"/>
      <c r="Q46" s="1037"/>
    </row>
    <row r="47" spans="2:17">
      <c r="B47" s="296"/>
      <c r="C47" s="1037"/>
      <c r="D47" s="1037"/>
      <c r="E47" s="15"/>
      <c r="F47" s="1037"/>
      <c r="G47" s="1037"/>
      <c r="H47" s="1037"/>
      <c r="K47" s="38"/>
      <c r="L47" s="1037"/>
      <c r="M47" s="1037"/>
      <c r="N47" s="290"/>
      <c r="O47" s="1037"/>
      <c r="P47" s="1037"/>
      <c r="Q47" s="1037"/>
    </row>
    <row r="48" spans="2:17">
      <c r="B48" s="296"/>
      <c r="C48" s="1037"/>
      <c r="D48" s="1037"/>
      <c r="E48" s="1037"/>
      <c r="F48" s="1037"/>
      <c r="G48" s="1037"/>
      <c r="H48" s="1037"/>
      <c r="K48" s="38"/>
      <c r="L48" s="299"/>
      <c r="M48" s="1037"/>
      <c r="N48" s="1037"/>
      <c r="O48" s="1037"/>
      <c r="P48" s="1037"/>
      <c r="Q48" s="1037"/>
    </row>
    <row r="49" spans="2:17">
      <c r="B49" s="296"/>
      <c r="C49" s="1037"/>
      <c r="D49" s="1037"/>
      <c r="E49" s="1037"/>
      <c r="F49" s="1037"/>
      <c r="G49" s="1037"/>
      <c r="H49" s="1037"/>
      <c r="K49" s="38"/>
      <c r="L49" s="1037"/>
      <c r="M49" s="1037"/>
      <c r="N49" s="15"/>
      <c r="O49" s="1037"/>
      <c r="P49" s="1037"/>
      <c r="Q49" s="1037"/>
    </row>
    <row r="50" spans="2:17" ht="15">
      <c r="B50" s="296"/>
      <c r="C50" s="1037"/>
      <c r="D50" s="1037"/>
      <c r="E50" s="290"/>
      <c r="F50" s="14"/>
      <c r="G50" s="584"/>
      <c r="H50" s="1037"/>
      <c r="K50" s="38"/>
      <c r="L50" s="1037"/>
      <c r="M50" s="1037"/>
      <c r="N50" s="290"/>
      <c r="O50" s="14"/>
      <c r="P50" s="1037"/>
      <c r="Q50" s="584"/>
    </row>
    <row r="51" spans="2:17">
      <c r="B51" s="296"/>
      <c r="C51" s="1037"/>
      <c r="D51" s="1037"/>
      <c r="E51" s="1037"/>
      <c r="F51" s="1037"/>
      <c r="G51" s="1037"/>
      <c r="H51" s="1037"/>
      <c r="K51" s="38"/>
      <c r="L51" s="1037"/>
      <c r="M51" s="1037"/>
      <c r="N51" s="1037"/>
      <c r="O51" s="1037"/>
      <c r="P51" s="1037"/>
      <c r="Q51" s="1037"/>
    </row>
    <row r="52" spans="2:17">
      <c r="B52" s="296"/>
      <c r="C52" s="1037"/>
      <c r="D52" s="1037"/>
      <c r="E52" s="1037"/>
      <c r="F52" s="1037"/>
      <c r="G52" s="1037"/>
      <c r="H52" s="1037"/>
      <c r="K52" s="38"/>
      <c r="L52" s="1037"/>
      <c r="M52" s="1037"/>
      <c r="N52" s="1037"/>
      <c r="O52" s="1037"/>
      <c r="P52" s="1037"/>
      <c r="Q52" s="1037"/>
    </row>
    <row r="53" spans="2:17">
      <c r="B53" s="101"/>
      <c r="C53" s="1037"/>
      <c r="D53" s="1037"/>
      <c r="E53" s="1037"/>
      <c r="F53" s="1037"/>
      <c r="G53" s="1037"/>
      <c r="H53" s="1037"/>
      <c r="K53" s="38"/>
      <c r="L53" s="1037"/>
      <c r="M53" s="1037"/>
      <c r="N53" s="1037"/>
      <c r="O53" s="1037"/>
      <c r="P53" s="1037"/>
      <c r="Q53" s="1037"/>
    </row>
    <row r="54" spans="2:17">
      <c r="B54" s="296"/>
      <c r="C54" s="1037"/>
      <c r="D54" s="1037"/>
      <c r="E54" s="1037"/>
      <c r="F54" s="1037"/>
      <c r="G54" s="1037"/>
      <c r="H54" s="1037"/>
      <c r="K54" s="1037"/>
      <c r="L54" s="1037"/>
      <c r="M54" s="1037"/>
      <c r="N54" s="1037"/>
      <c r="O54" s="1037"/>
      <c r="P54" s="1037"/>
      <c r="Q54" s="1037"/>
    </row>
    <row r="55" spans="2:17">
      <c r="B55" s="296"/>
      <c r="C55" s="299"/>
      <c r="D55" s="1037"/>
      <c r="E55" s="1037"/>
      <c r="F55" s="1037"/>
      <c r="G55" s="1037"/>
      <c r="H55" s="1037"/>
      <c r="K55" s="38"/>
      <c r="L55" s="1037"/>
      <c r="M55" s="1037"/>
      <c r="N55" s="1037"/>
      <c r="O55" s="1037"/>
      <c r="P55" s="1037"/>
      <c r="Q55" s="1037"/>
    </row>
    <row r="56" spans="2:17">
      <c r="B56" s="296"/>
      <c r="C56" s="1037"/>
      <c r="D56" s="1037"/>
      <c r="E56" s="15"/>
      <c r="F56" s="1037"/>
      <c r="G56" s="1037"/>
      <c r="H56" s="1037"/>
      <c r="K56" s="38"/>
      <c r="L56" s="1037"/>
      <c r="M56" s="1037"/>
      <c r="N56" s="290"/>
      <c r="O56" s="1037"/>
      <c r="P56" s="1037"/>
      <c r="Q56" s="1037"/>
    </row>
    <row r="57" spans="2:17">
      <c r="B57" s="296"/>
      <c r="C57" s="1037"/>
      <c r="D57" s="1037"/>
      <c r="E57" s="1037"/>
      <c r="F57" s="1037"/>
      <c r="G57" s="1037"/>
      <c r="H57" s="1037"/>
      <c r="K57" s="38"/>
      <c r="L57" s="299"/>
      <c r="M57" s="1037"/>
      <c r="N57" s="1037"/>
      <c r="O57" s="1037"/>
      <c r="P57" s="1037"/>
      <c r="Q57" s="1037"/>
    </row>
    <row r="58" spans="2:17">
      <c r="B58" s="296"/>
      <c r="C58" s="1037"/>
      <c r="D58" s="1037"/>
      <c r="E58" s="1037"/>
      <c r="F58" s="1037"/>
      <c r="G58" s="1037"/>
      <c r="H58" s="1037"/>
      <c r="K58" s="38"/>
      <c r="L58" s="1037"/>
      <c r="M58" s="1037"/>
      <c r="N58" s="15"/>
      <c r="O58" s="1037"/>
      <c r="P58" s="1037"/>
      <c r="Q58" s="1037"/>
    </row>
    <row r="59" spans="2:17" ht="15">
      <c r="B59" s="296"/>
      <c r="C59" s="1037"/>
      <c r="D59" s="1037"/>
      <c r="E59" s="290"/>
      <c r="F59" s="14"/>
      <c r="G59" s="584"/>
      <c r="H59" s="1037"/>
      <c r="K59" s="38"/>
      <c r="L59" s="1037"/>
      <c r="M59" s="1037"/>
      <c r="N59" s="290"/>
      <c r="O59" s="14"/>
      <c r="P59" s="1037"/>
      <c r="Q59" s="584"/>
    </row>
    <row r="60" spans="2:17">
      <c r="B60" s="101"/>
      <c r="C60" s="1037"/>
      <c r="D60" s="1037"/>
      <c r="E60" s="1037"/>
      <c r="F60" s="1037"/>
      <c r="G60" s="1037"/>
      <c r="H60" s="1037"/>
      <c r="K60" s="38"/>
      <c r="L60" s="1037"/>
      <c r="M60" s="1037"/>
      <c r="N60" s="1037"/>
      <c r="O60" s="1037"/>
      <c r="P60" s="1037"/>
      <c r="Q60" s="1037"/>
    </row>
    <row r="61" spans="2:17">
      <c r="B61" s="296"/>
      <c r="C61" s="1037"/>
      <c r="D61" s="1037"/>
      <c r="E61" s="1037"/>
      <c r="F61" s="1037"/>
      <c r="G61" s="1037"/>
      <c r="H61" s="1037"/>
      <c r="K61" s="38"/>
      <c r="L61" s="1037"/>
      <c r="M61" s="1037"/>
      <c r="N61" s="1037"/>
      <c r="O61" s="1037"/>
      <c r="P61" s="1037"/>
      <c r="Q61" s="1037"/>
    </row>
    <row r="62" spans="2:17">
      <c r="B62" s="296"/>
      <c r="C62" s="1037"/>
      <c r="D62" s="1037"/>
      <c r="E62" s="1037"/>
      <c r="F62" s="1037"/>
      <c r="G62" s="1037"/>
      <c r="H62" s="1037"/>
      <c r="K62" s="38"/>
      <c r="L62" s="1037"/>
      <c r="M62" s="1037"/>
      <c r="N62" s="1037"/>
      <c r="O62" s="1037"/>
      <c r="P62" s="1037"/>
      <c r="Q62" s="1037"/>
    </row>
    <row r="63" spans="2:17">
      <c r="B63" s="101"/>
      <c r="C63" s="1037"/>
      <c r="D63" s="1037"/>
      <c r="E63" s="1037"/>
      <c r="F63" s="1037"/>
      <c r="G63" s="1037"/>
      <c r="H63" s="1037"/>
      <c r="K63" s="1037"/>
      <c r="L63" s="1037"/>
      <c r="M63" s="1037"/>
      <c r="N63" s="1037"/>
      <c r="O63" s="1037"/>
      <c r="P63" s="1037"/>
      <c r="Q63" s="1037"/>
    </row>
    <row r="64" spans="2:17">
      <c r="B64" s="101"/>
      <c r="C64" s="1037"/>
      <c r="D64" s="1037"/>
      <c r="E64" s="290"/>
      <c r="F64" s="1037"/>
      <c r="G64" s="1037"/>
      <c r="H64" s="1037"/>
      <c r="K64" s="1037"/>
      <c r="L64" s="1037"/>
      <c r="M64" s="1037"/>
      <c r="N64" s="1037"/>
      <c r="O64" s="1037"/>
      <c r="P64" s="1037"/>
      <c r="Q64" s="1037"/>
    </row>
    <row r="65" spans="2:17">
      <c r="B65" s="101"/>
      <c r="C65" s="299"/>
      <c r="D65" s="1037"/>
      <c r="E65" s="1037"/>
      <c r="F65" s="1037"/>
      <c r="G65" s="1037"/>
      <c r="H65" s="1037"/>
      <c r="K65" s="38"/>
      <c r="L65" s="1037"/>
      <c r="M65" s="1037"/>
      <c r="N65" s="1037"/>
      <c r="O65" s="1037"/>
      <c r="P65" s="1037"/>
      <c r="Q65" s="1037"/>
    </row>
    <row r="66" spans="2:17">
      <c r="B66" s="101"/>
      <c r="C66" s="1037"/>
      <c r="D66" s="1037"/>
      <c r="E66" s="15"/>
      <c r="F66" s="1037"/>
      <c r="G66" s="1037"/>
      <c r="H66" s="1037"/>
      <c r="K66" s="1037"/>
      <c r="L66" s="1037"/>
      <c r="M66" s="1037"/>
      <c r="N66" s="290"/>
      <c r="O66" s="1037"/>
      <c r="P66" s="1037"/>
      <c r="Q66" s="1037"/>
    </row>
    <row r="67" spans="2:17">
      <c r="B67" s="101"/>
      <c r="C67" s="1037"/>
      <c r="D67" s="1037"/>
      <c r="E67" s="290"/>
      <c r="F67" s="1037"/>
      <c r="G67" s="1037"/>
      <c r="H67" s="1037"/>
      <c r="K67" s="1037"/>
      <c r="L67" s="299"/>
      <c r="M67" s="1037"/>
      <c r="N67" s="1037"/>
      <c r="O67" s="1037"/>
      <c r="P67" s="1037"/>
      <c r="Q67" s="1037"/>
    </row>
    <row r="68" spans="2:17">
      <c r="B68" s="101"/>
      <c r="C68" s="1037"/>
      <c r="D68" s="1037"/>
      <c r="E68" s="290"/>
      <c r="F68" s="1037"/>
      <c r="G68" s="1037"/>
      <c r="H68" s="1037"/>
      <c r="K68" s="1037"/>
      <c r="L68" s="1037"/>
      <c r="M68" s="1037"/>
      <c r="N68" s="15"/>
      <c r="O68" s="1037"/>
      <c r="P68" s="1037"/>
      <c r="Q68" s="1037"/>
    </row>
    <row r="69" spans="2:17" ht="15">
      <c r="B69" s="101"/>
      <c r="C69" s="1037"/>
      <c r="D69" s="1037"/>
      <c r="E69" s="15"/>
      <c r="F69" s="1037"/>
      <c r="G69" s="1037"/>
      <c r="H69" s="1037"/>
      <c r="K69" s="1037"/>
      <c r="L69" s="1037"/>
      <c r="M69" s="1037"/>
      <c r="N69" s="290"/>
      <c r="O69" s="14"/>
      <c r="P69" s="1037"/>
      <c r="Q69" s="584"/>
    </row>
    <row r="70" spans="2:17" ht="17.25">
      <c r="B70" s="101"/>
      <c r="C70" s="1037"/>
      <c r="D70" s="1037"/>
      <c r="E70" s="290"/>
      <c r="F70" s="14"/>
      <c r="G70" s="63"/>
      <c r="H70" s="1037"/>
      <c r="K70" s="1037"/>
      <c r="L70" s="1037"/>
      <c r="M70" s="1037"/>
      <c r="N70" s="1037"/>
      <c r="O70" s="1037"/>
      <c r="P70" s="1037"/>
      <c r="Q70" s="1037"/>
    </row>
    <row r="71" spans="2:17">
      <c r="B71" s="101"/>
      <c r="C71" s="1037"/>
      <c r="D71" s="1037"/>
      <c r="E71" s="1037"/>
      <c r="F71" s="1037"/>
      <c r="G71" s="1037"/>
      <c r="H71" s="1037"/>
      <c r="K71" s="1037"/>
      <c r="L71" s="1037"/>
      <c r="M71" s="1037"/>
      <c r="N71" s="1037"/>
      <c r="O71" s="1037"/>
      <c r="P71" s="1037"/>
      <c r="Q71" s="1037"/>
    </row>
    <row r="72" spans="2:17">
      <c r="B72" s="296"/>
      <c r="C72" s="1037"/>
      <c r="D72" s="1037"/>
      <c r="E72" s="1037"/>
      <c r="F72" s="1037"/>
      <c r="G72" s="1037"/>
      <c r="H72" s="1037"/>
      <c r="K72" s="1037"/>
      <c r="L72" s="1037"/>
      <c r="M72" s="1037"/>
      <c r="N72" s="1037"/>
      <c r="O72" s="1037"/>
      <c r="P72" s="1037"/>
      <c r="Q72" s="1037"/>
    </row>
    <row r="73" spans="2:17">
      <c r="B73" s="101"/>
      <c r="C73" s="1037"/>
      <c r="D73" s="1037"/>
      <c r="E73" s="1037"/>
      <c r="F73" s="1037"/>
      <c r="G73" s="1037"/>
      <c r="H73" s="1037"/>
      <c r="K73" s="1037"/>
      <c r="L73" s="1037"/>
      <c r="M73" s="1037"/>
      <c r="N73" s="1037"/>
      <c r="O73" s="1037"/>
      <c r="P73" s="1037"/>
      <c r="Q73" s="1037"/>
    </row>
    <row r="74" spans="2:17">
      <c r="B74" s="101"/>
      <c r="C74" s="1037"/>
      <c r="D74" s="1037"/>
      <c r="E74" s="1037"/>
      <c r="F74" s="1037"/>
      <c r="G74" s="1037"/>
      <c r="H74" s="1037"/>
      <c r="K74" s="1037"/>
      <c r="L74" s="1037"/>
      <c r="M74" s="1037"/>
      <c r="N74" s="1037"/>
      <c r="O74" s="1037"/>
      <c r="P74" s="1037"/>
      <c r="Q74" s="1037"/>
    </row>
    <row r="75" spans="2:17">
      <c r="B75" s="101"/>
      <c r="C75" s="299"/>
      <c r="D75" s="1037"/>
      <c r="E75" s="1037"/>
      <c r="F75" s="1037"/>
      <c r="G75" s="1037"/>
      <c r="H75" s="1037"/>
      <c r="K75" s="38"/>
      <c r="L75" s="1037"/>
      <c r="M75" s="1037"/>
      <c r="N75" s="1037"/>
      <c r="O75" s="1037"/>
      <c r="P75" s="1037"/>
      <c r="Q75" s="1037"/>
    </row>
    <row r="76" spans="2:17">
      <c r="B76" s="101"/>
      <c r="C76" s="1037"/>
      <c r="D76" s="1037"/>
      <c r="E76" s="15"/>
      <c r="F76" s="1037"/>
      <c r="G76" s="1037"/>
      <c r="H76" s="1037"/>
      <c r="K76" s="1037"/>
      <c r="L76" s="1037"/>
      <c r="M76" s="1037"/>
      <c r="N76" s="1037"/>
      <c r="O76" s="1037"/>
      <c r="P76" s="1037"/>
      <c r="Q76" s="1037"/>
    </row>
    <row r="77" spans="2:17">
      <c r="B77" s="101"/>
      <c r="C77" s="1037"/>
      <c r="D77" s="1037"/>
      <c r="E77" s="1037"/>
      <c r="F77" s="1037"/>
      <c r="G77" s="1037"/>
      <c r="H77" s="1037"/>
      <c r="K77" s="1037"/>
      <c r="L77" s="299"/>
      <c r="M77" s="1037"/>
      <c r="N77" s="1037"/>
      <c r="O77" s="1037"/>
      <c r="P77" s="1037"/>
      <c r="Q77" s="1037"/>
    </row>
    <row r="78" spans="2:17">
      <c r="B78" s="101"/>
      <c r="C78" s="1037"/>
      <c r="D78" s="1037"/>
      <c r="E78" s="1037"/>
      <c r="F78" s="1037"/>
      <c r="G78" s="1037"/>
      <c r="H78" s="1037"/>
      <c r="K78" s="1037"/>
      <c r="L78" s="1037"/>
      <c r="M78" s="1037"/>
      <c r="N78" s="15"/>
      <c r="O78" s="1037"/>
      <c r="P78" s="1037"/>
      <c r="Q78" s="1037"/>
    </row>
    <row r="79" spans="2:17" ht="15">
      <c r="B79" s="101"/>
      <c r="C79" s="1037"/>
      <c r="D79" s="1037"/>
      <c r="E79" s="290"/>
      <c r="F79" s="14"/>
      <c r="G79" s="584"/>
      <c r="H79" s="1037"/>
      <c r="K79" s="1037"/>
      <c r="L79" s="1037"/>
      <c r="M79" s="1037"/>
      <c r="N79" s="1037"/>
      <c r="O79" s="1037"/>
      <c r="P79" s="1037"/>
      <c r="Q79" s="1037"/>
    </row>
    <row r="80" spans="2:17">
      <c r="B80" s="101"/>
      <c r="C80" s="1037"/>
      <c r="D80" s="1037"/>
      <c r="E80" s="1037"/>
      <c r="F80" s="1037"/>
      <c r="G80" s="1037"/>
      <c r="H80" s="1037"/>
      <c r="K80" s="1037"/>
      <c r="L80" s="1037"/>
      <c r="M80" s="1037"/>
      <c r="N80" s="290"/>
      <c r="O80" s="1037"/>
      <c r="P80" s="1037"/>
      <c r="Q80" s="1037"/>
    </row>
    <row r="81" spans="2:17">
      <c r="B81" s="101"/>
      <c r="C81" s="1037"/>
      <c r="D81" s="1037"/>
      <c r="E81" s="1037"/>
      <c r="F81" s="1037"/>
      <c r="G81" s="1037"/>
      <c r="H81" s="1037"/>
      <c r="K81" s="1037"/>
      <c r="L81" s="299"/>
      <c r="M81" s="1037"/>
      <c r="N81" s="1037"/>
      <c r="O81" s="1037"/>
      <c r="P81" s="1037"/>
      <c r="Q81" s="1037"/>
    </row>
    <row r="82" spans="2:17">
      <c r="B82" s="296"/>
      <c r="C82" s="1037"/>
      <c r="D82" s="1037"/>
      <c r="E82" s="1037"/>
      <c r="F82" s="1037"/>
      <c r="G82" s="1037"/>
      <c r="H82" s="1037"/>
      <c r="K82" s="1037"/>
      <c r="L82" s="299"/>
      <c r="M82" s="1037"/>
      <c r="N82" s="290"/>
      <c r="O82" s="1037"/>
      <c r="P82" s="1037"/>
      <c r="Q82" s="1037"/>
    </row>
    <row r="83" spans="2:17" ht="15">
      <c r="B83" s="296"/>
      <c r="C83" s="1037"/>
      <c r="D83" s="1037"/>
      <c r="E83" s="1037"/>
      <c r="F83" s="1037"/>
      <c r="G83" s="1037"/>
      <c r="H83" s="1037"/>
      <c r="K83" s="1037"/>
      <c r="L83" s="1037"/>
      <c r="M83" s="1037"/>
      <c r="N83" s="290"/>
      <c r="O83" s="14"/>
      <c r="P83" s="1037"/>
      <c r="Q83" s="584"/>
    </row>
    <row r="84" spans="2:17">
      <c r="B84" s="101"/>
      <c r="C84" s="1037"/>
      <c r="D84" s="1037"/>
      <c r="E84" s="1037"/>
      <c r="F84" s="1037"/>
      <c r="G84" s="1037"/>
      <c r="H84" s="1037"/>
      <c r="K84" s="1037"/>
      <c r="L84" s="1037"/>
      <c r="M84" s="1037"/>
      <c r="N84" s="1037"/>
      <c r="O84" s="1037"/>
      <c r="P84" s="1037"/>
      <c r="Q84" s="1037"/>
    </row>
    <row r="85" spans="2:17">
      <c r="B85" s="296"/>
      <c r="C85" s="1037"/>
      <c r="D85" s="1037"/>
      <c r="E85" s="290"/>
      <c r="F85" s="1037"/>
      <c r="G85" s="1037"/>
      <c r="H85" s="1037"/>
      <c r="K85" s="1037"/>
      <c r="L85" s="1037"/>
      <c r="M85" s="1037"/>
      <c r="N85" s="1037"/>
      <c r="O85" s="1037"/>
      <c r="P85" s="1037"/>
      <c r="Q85" s="1037"/>
    </row>
    <row r="86" spans="2:17">
      <c r="B86" s="296"/>
      <c r="C86" s="299"/>
      <c r="D86" s="1037"/>
      <c r="E86" s="1037"/>
      <c r="F86" s="1037"/>
      <c r="G86" s="1037"/>
      <c r="H86" s="1037"/>
      <c r="K86" s="122"/>
      <c r="L86" s="719"/>
      <c r="M86" s="719"/>
      <c r="N86" s="719"/>
      <c r="O86" s="719"/>
      <c r="P86" s="1037"/>
      <c r="Q86" s="1037"/>
    </row>
    <row r="87" spans="2:17">
      <c r="B87" s="296"/>
      <c r="C87" s="1037"/>
      <c r="D87" s="1037"/>
      <c r="E87" s="15"/>
      <c r="F87" s="1037"/>
      <c r="G87" s="1037"/>
      <c r="H87" s="1037"/>
      <c r="K87" s="658"/>
      <c r="L87" s="658"/>
      <c r="M87" s="658"/>
      <c r="N87" s="658"/>
      <c r="O87" s="658"/>
      <c r="P87" s="1037"/>
      <c r="Q87" s="1037"/>
    </row>
    <row r="88" spans="2:17">
      <c r="B88" s="296"/>
      <c r="C88" s="1037"/>
      <c r="D88" s="1037"/>
      <c r="E88" s="290"/>
      <c r="F88" s="1037"/>
      <c r="G88" s="1037"/>
      <c r="H88" s="1037"/>
      <c r="K88" s="658"/>
      <c r="L88" s="299"/>
      <c r="M88" s="1037"/>
      <c r="N88" s="1037"/>
      <c r="O88" s="1037"/>
      <c r="P88" s="1037"/>
      <c r="Q88" s="1037"/>
    </row>
    <row r="89" spans="2:17">
      <c r="B89" s="296"/>
      <c r="C89" s="1037"/>
      <c r="D89" s="1037"/>
      <c r="E89" s="290"/>
      <c r="F89" s="1037"/>
      <c r="G89" s="1037"/>
      <c r="H89" s="1037"/>
      <c r="K89" s="658"/>
      <c r="L89" s="1037"/>
      <c r="M89" s="1037"/>
      <c r="N89" s="15"/>
      <c r="O89" s="1037"/>
      <c r="P89" s="1037"/>
      <c r="Q89" s="1037"/>
    </row>
    <row r="90" spans="2:17">
      <c r="B90" s="296"/>
      <c r="C90" s="1037"/>
      <c r="D90" s="1037"/>
      <c r="E90" s="15"/>
      <c r="F90" s="1037"/>
      <c r="G90" s="1037"/>
      <c r="H90" s="1037"/>
      <c r="K90" s="658"/>
      <c r="L90" s="658"/>
      <c r="M90" s="658"/>
      <c r="N90" s="658"/>
      <c r="O90" s="658"/>
      <c r="P90" s="15"/>
      <c r="Q90" s="1037"/>
    </row>
    <row r="91" spans="2:17" ht="17.25">
      <c r="B91" s="296"/>
      <c r="C91" s="1037"/>
      <c r="D91" s="1037"/>
      <c r="E91" s="290"/>
      <c r="F91" s="14"/>
      <c r="G91" s="63"/>
      <c r="H91" s="1037"/>
      <c r="K91" s="658"/>
      <c r="L91" s="658"/>
      <c r="M91" s="658"/>
      <c r="N91" s="121"/>
      <c r="O91" s="658"/>
      <c r="P91" s="1037"/>
      <c r="Q91" s="1037"/>
    </row>
    <row r="92" spans="2:17">
      <c r="B92" s="296"/>
      <c r="C92" s="1037"/>
      <c r="D92" s="1037"/>
      <c r="E92" s="1037"/>
      <c r="F92" s="1037"/>
      <c r="G92" s="1037"/>
      <c r="H92" s="1037"/>
      <c r="K92" s="658"/>
      <c r="L92" s="658"/>
      <c r="M92" s="658"/>
      <c r="N92" s="658"/>
      <c r="O92" s="658"/>
      <c r="P92" s="1037"/>
      <c r="Q92" s="1037"/>
    </row>
    <row r="93" spans="2:17" ht="15">
      <c r="B93" s="296"/>
      <c r="C93" s="1037"/>
      <c r="D93" s="1037"/>
      <c r="E93" s="1037"/>
      <c r="F93" s="1037"/>
      <c r="G93" s="1037"/>
      <c r="H93" s="1037"/>
      <c r="K93" s="1037"/>
      <c r="L93" s="590"/>
      <c r="M93" s="1037"/>
      <c r="N93" s="290"/>
      <c r="O93" s="1037"/>
      <c r="P93" s="1037"/>
      <c r="Q93" s="1037"/>
    </row>
    <row r="94" spans="2:17" ht="15">
      <c r="B94" s="296"/>
      <c r="C94" s="1037"/>
      <c r="D94" s="1037"/>
      <c r="E94" s="1037"/>
      <c r="F94" s="1037"/>
      <c r="G94" s="1037"/>
      <c r="H94" s="1037"/>
      <c r="K94" s="1037"/>
      <c r="L94" s="1037"/>
      <c r="M94" s="1037"/>
      <c r="N94" s="290"/>
      <c r="O94" s="14"/>
      <c r="P94" s="1037"/>
      <c r="Q94" s="584"/>
    </row>
    <row r="95" spans="2:17">
      <c r="B95" s="296"/>
      <c r="C95" s="1037"/>
      <c r="D95" s="1037"/>
      <c r="E95" s="1037"/>
      <c r="F95" s="1037"/>
      <c r="G95" s="1037"/>
      <c r="H95" s="1037"/>
      <c r="K95" s="1037"/>
      <c r="L95" s="1037"/>
      <c r="M95" s="1037"/>
      <c r="N95" s="1037"/>
      <c r="O95" s="1037"/>
      <c r="P95" s="1037"/>
      <c r="Q95" s="1037"/>
    </row>
    <row r="96" spans="2:17">
      <c r="B96" s="123"/>
      <c r="C96" s="1037"/>
      <c r="D96" s="1037"/>
      <c r="E96" s="1037"/>
      <c r="F96" s="1037"/>
      <c r="G96" s="1037"/>
      <c r="H96" s="1037"/>
      <c r="K96" s="1037"/>
      <c r="L96" s="1037"/>
      <c r="M96" s="1037"/>
      <c r="N96" s="1037"/>
      <c r="O96" s="1037"/>
      <c r="P96" s="1037"/>
      <c r="Q96" s="1037"/>
    </row>
    <row r="97" spans="2:18">
      <c r="B97" s="123"/>
      <c r="C97" s="1037"/>
      <c r="D97" s="1037"/>
      <c r="E97" s="1037"/>
      <c r="F97" s="1037"/>
      <c r="G97" s="1037"/>
      <c r="H97" s="1037"/>
      <c r="K97" s="38"/>
      <c r="L97" s="1037"/>
      <c r="M97" s="1037"/>
      <c r="N97" s="1037"/>
      <c r="O97" s="1037"/>
      <c r="P97" s="1037"/>
      <c r="Q97" s="1037"/>
    </row>
    <row r="98" spans="2:18">
      <c r="B98" s="123"/>
      <c r="C98" s="299"/>
      <c r="D98" s="1037"/>
      <c r="E98" s="1037"/>
      <c r="F98" s="1037"/>
      <c r="G98" s="1037"/>
      <c r="H98" s="1037"/>
      <c r="K98" s="1037"/>
      <c r="L98" s="1037"/>
      <c r="M98" s="1037"/>
      <c r="N98" s="290"/>
      <c r="O98" s="1037"/>
      <c r="P98" s="1037"/>
      <c r="Q98" s="1037"/>
    </row>
    <row r="99" spans="2:18">
      <c r="B99" s="123"/>
      <c r="C99" s="1037"/>
      <c r="D99" s="1037"/>
      <c r="E99" s="15"/>
      <c r="F99" s="1037"/>
      <c r="G99" s="1037"/>
      <c r="H99" s="1037"/>
      <c r="K99" s="1037"/>
      <c r="L99" s="299"/>
      <c r="M99" s="1037"/>
      <c r="N99" s="1037"/>
      <c r="O99" s="1037"/>
      <c r="P99" s="1037"/>
      <c r="Q99" s="1037"/>
    </row>
    <row r="100" spans="2:18">
      <c r="B100" s="123"/>
      <c r="C100" s="1037"/>
      <c r="D100" s="1037"/>
      <c r="E100" s="1037"/>
      <c r="F100" s="1037"/>
      <c r="G100" s="1037"/>
      <c r="H100" s="1037"/>
      <c r="K100" s="1037"/>
      <c r="L100" s="1037"/>
      <c r="M100" s="1037"/>
      <c r="N100" s="15"/>
      <c r="O100" s="1037"/>
      <c r="P100" s="1037"/>
      <c r="Q100" s="1037"/>
    </row>
    <row r="101" spans="2:18">
      <c r="B101" s="123"/>
      <c r="C101" s="1037"/>
      <c r="D101" s="1037"/>
      <c r="E101" s="290"/>
      <c r="F101" s="1037"/>
      <c r="G101" s="1037"/>
      <c r="H101" s="1037"/>
      <c r="K101" s="1037"/>
      <c r="L101" s="1037"/>
      <c r="M101" s="1037"/>
      <c r="N101" s="1037"/>
      <c r="O101" s="1037"/>
      <c r="P101" s="1037"/>
      <c r="Q101" s="1037"/>
    </row>
    <row r="102" spans="2:18" ht="15">
      <c r="B102" s="123"/>
      <c r="C102" s="1037"/>
      <c r="D102" s="1037"/>
      <c r="E102" s="290"/>
      <c r="F102" s="14"/>
      <c r="G102" s="584"/>
      <c r="H102" s="1037"/>
      <c r="K102" s="1037"/>
      <c r="L102" s="1037"/>
      <c r="M102" s="1037"/>
      <c r="N102" s="290"/>
      <c r="O102" s="1037"/>
      <c r="P102" s="1037"/>
      <c r="Q102" s="1037"/>
    </row>
    <row r="103" spans="2:18" ht="15">
      <c r="B103" s="123"/>
      <c r="C103" s="1037"/>
      <c r="D103" s="1037"/>
      <c r="E103" s="1037"/>
      <c r="F103" s="1037"/>
      <c r="G103" s="1037"/>
      <c r="H103" s="1037"/>
      <c r="K103" s="1037"/>
      <c r="L103" s="1037"/>
      <c r="M103" s="1037"/>
      <c r="N103" s="290"/>
      <c r="O103" s="14"/>
      <c r="P103" s="1037"/>
      <c r="Q103" s="584"/>
    </row>
    <row r="104" spans="2:18">
      <c r="B104" s="123"/>
      <c r="C104" s="1037"/>
      <c r="D104" s="1037"/>
      <c r="E104" s="1037"/>
      <c r="F104" s="1037"/>
      <c r="G104" s="1037"/>
      <c r="H104" s="1037"/>
      <c r="K104" s="1037"/>
      <c r="L104" s="1037"/>
      <c r="M104" s="1037"/>
      <c r="N104" s="1037"/>
      <c r="O104" s="1037"/>
      <c r="P104" s="1037"/>
      <c r="Q104" s="1037"/>
    </row>
    <row r="105" spans="2:18" ht="15">
      <c r="B105" s="123"/>
      <c r="C105" s="1037"/>
      <c r="D105" s="1037"/>
      <c r="E105" s="1037"/>
      <c r="F105" s="1037"/>
      <c r="G105" s="1037"/>
      <c r="H105" s="1037"/>
      <c r="K105" s="1037"/>
      <c r="L105" s="1037"/>
      <c r="M105" s="1037"/>
      <c r="N105" s="290"/>
      <c r="O105" s="14"/>
      <c r="P105" s="15"/>
      <c r="Q105" s="584"/>
    </row>
    <row r="106" spans="2:18">
      <c r="B106" s="123"/>
      <c r="C106" s="299"/>
      <c r="D106" s="1037"/>
      <c r="E106" s="1037"/>
      <c r="F106" s="1037"/>
      <c r="G106" s="1037"/>
      <c r="H106" s="1037"/>
      <c r="K106" s="1037"/>
      <c r="L106" s="1037"/>
      <c r="M106" s="1037"/>
      <c r="N106" s="1037"/>
      <c r="O106" s="1037"/>
      <c r="P106" s="1037"/>
      <c r="Q106" s="584"/>
      <c r="R106" s="40"/>
    </row>
    <row r="107" spans="2:18">
      <c r="B107" s="123"/>
      <c r="C107" s="1037"/>
      <c r="D107" s="1037"/>
      <c r="E107" s="15"/>
      <c r="F107" s="1037"/>
      <c r="G107" s="1037"/>
      <c r="H107" s="1037"/>
      <c r="K107" s="1037"/>
      <c r="L107" s="1037"/>
      <c r="M107" s="1037"/>
      <c r="N107" s="1037"/>
      <c r="O107" s="1037"/>
      <c r="P107" s="1037"/>
      <c r="Q107" s="1037"/>
    </row>
    <row r="108" spans="2:18">
      <c r="B108" s="123"/>
      <c r="C108" s="1037"/>
      <c r="D108" s="1037"/>
      <c r="E108" s="1037"/>
      <c r="F108" s="1037"/>
      <c r="G108" s="1037"/>
      <c r="H108" s="1037"/>
      <c r="K108" s="1037"/>
      <c r="L108" s="1037"/>
      <c r="M108" s="1037"/>
      <c r="N108" s="1037"/>
      <c r="O108" s="1037"/>
      <c r="P108" s="1037"/>
      <c r="Q108" s="1037"/>
    </row>
    <row r="109" spans="2:18">
      <c r="B109" s="123"/>
      <c r="C109" s="1037"/>
      <c r="D109" s="1037"/>
      <c r="E109" s="290"/>
      <c r="F109" s="1037"/>
      <c r="G109" s="1037"/>
      <c r="H109" s="1037"/>
      <c r="K109" s="1037"/>
      <c r="L109" s="1037"/>
      <c r="M109" s="1037"/>
      <c r="N109" s="1037"/>
      <c r="O109" s="1037"/>
      <c r="P109" s="1037"/>
      <c r="Q109" s="1037"/>
    </row>
    <row r="110" spans="2:18">
      <c r="B110" s="123"/>
      <c r="C110" s="299"/>
      <c r="D110" s="1037"/>
      <c r="E110" s="1037"/>
      <c r="F110" s="1037"/>
      <c r="G110" s="1037"/>
      <c r="H110" s="1037"/>
      <c r="K110" s="1037"/>
      <c r="L110" s="1037"/>
      <c r="M110" s="1037"/>
      <c r="N110" s="1037"/>
      <c r="O110" s="1037"/>
      <c r="P110" s="1037"/>
      <c r="Q110" s="1037"/>
    </row>
    <row r="111" spans="2:18">
      <c r="B111" s="123"/>
      <c r="C111" s="299"/>
      <c r="D111" s="1037"/>
      <c r="E111" s="290"/>
      <c r="F111" s="1037"/>
      <c r="G111" s="1037"/>
      <c r="H111" s="1037"/>
      <c r="K111" s="1037"/>
      <c r="L111" s="1037"/>
      <c r="M111" s="1037"/>
      <c r="N111" s="1037"/>
      <c r="O111" s="1037"/>
      <c r="P111" s="1037"/>
      <c r="Q111" s="1037"/>
    </row>
    <row r="112" spans="2:18">
      <c r="B112" s="123"/>
      <c r="C112" s="1037"/>
      <c r="D112" s="1037"/>
      <c r="E112" s="290"/>
      <c r="F112" s="1037"/>
      <c r="G112" s="1037"/>
      <c r="H112" s="1037"/>
      <c r="K112" s="1037"/>
      <c r="L112" s="1037"/>
      <c r="M112" s="1037"/>
      <c r="N112" s="1037"/>
      <c r="O112" s="1037"/>
      <c r="P112" s="1037"/>
      <c r="Q112" s="1037"/>
    </row>
    <row r="113" spans="2:18" ht="15">
      <c r="B113" s="124"/>
      <c r="C113" s="1037"/>
      <c r="D113" s="1037"/>
      <c r="E113" s="1037"/>
      <c r="F113" s="14"/>
      <c r="G113" s="610"/>
      <c r="H113" s="1037"/>
      <c r="K113" s="1037"/>
      <c r="L113" s="1037"/>
      <c r="M113" s="1037"/>
      <c r="N113" s="1037"/>
      <c r="O113" s="1037"/>
      <c r="P113" s="1037"/>
      <c r="Q113" s="1037"/>
    </row>
    <row r="114" spans="2:18" ht="15">
      <c r="B114" s="124"/>
      <c r="C114" s="1037"/>
      <c r="D114" s="1037"/>
      <c r="E114" s="1037"/>
      <c r="F114" s="14"/>
      <c r="G114" s="610"/>
      <c r="H114" s="1037"/>
      <c r="K114" s="1037"/>
      <c r="L114" s="1037"/>
      <c r="M114" s="1037"/>
      <c r="N114" s="1037"/>
      <c r="O114" s="1037"/>
      <c r="P114" s="1037"/>
      <c r="Q114" s="1037"/>
    </row>
    <row r="115" spans="2:18" s="1039" customFormat="1" ht="15">
      <c r="B115" s="124"/>
      <c r="C115" s="1037"/>
      <c r="D115" s="1037"/>
      <c r="E115" s="1037"/>
      <c r="F115" s="14"/>
      <c r="G115" s="610"/>
      <c r="H115" s="1037"/>
      <c r="K115" s="1037"/>
      <c r="L115" s="1037"/>
      <c r="M115" s="1037"/>
      <c r="N115" s="1037"/>
      <c r="O115" s="1037"/>
      <c r="P115" s="1037"/>
      <c r="Q115" s="1037"/>
      <c r="R115" s="1036"/>
    </row>
    <row r="116" spans="2:18" s="1039" customFormat="1">
      <c r="B116" s="125"/>
      <c r="C116" s="719"/>
      <c r="D116" s="658"/>
      <c r="E116" s="658"/>
      <c r="F116" s="658"/>
      <c r="G116" s="658"/>
      <c r="H116" s="658"/>
      <c r="K116" s="1037"/>
      <c r="L116" s="1037"/>
      <c r="M116" s="1037"/>
      <c r="N116" s="1037"/>
      <c r="O116" s="1037"/>
      <c r="P116" s="1037"/>
      <c r="Q116" s="1037"/>
      <c r="R116" s="1036"/>
    </row>
    <row r="117" spans="2:18" s="1039" customFormat="1">
      <c r="B117" s="126"/>
      <c r="C117" s="658"/>
      <c r="D117" s="658"/>
      <c r="E117" s="658"/>
      <c r="F117" s="658"/>
      <c r="G117" s="658"/>
      <c r="H117" s="658"/>
      <c r="K117" s="1037"/>
      <c r="L117" s="1037"/>
      <c r="M117" s="1037"/>
      <c r="N117" s="1037"/>
      <c r="O117" s="1037"/>
      <c r="P117" s="1037"/>
      <c r="Q117" s="1037"/>
      <c r="R117" s="1036"/>
    </row>
    <row r="118" spans="2:18" s="715" customFormat="1">
      <c r="B118" s="126"/>
      <c r="C118" s="299"/>
      <c r="D118" s="1037"/>
      <c r="E118" s="1037"/>
      <c r="F118" s="1037"/>
      <c r="G118" s="658"/>
      <c r="H118" s="658"/>
      <c r="K118" s="1037"/>
      <c r="L118" s="1037"/>
      <c r="M118" s="1037"/>
      <c r="N118" s="1037"/>
      <c r="O118" s="1037"/>
      <c r="P118" s="1037"/>
      <c r="Q118" s="1037"/>
      <c r="R118" s="1036"/>
    </row>
    <row r="119" spans="2:18" s="715" customFormat="1">
      <c r="B119" s="126"/>
      <c r="C119" s="1037"/>
      <c r="D119" s="1037"/>
      <c r="E119" s="15"/>
      <c r="F119" s="1037"/>
      <c r="G119" s="658"/>
      <c r="H119" s="658"/>
      <c r="K119" s="1037"/>
      <c r="L119" s="1037"/>
      <c r="M119" s="1037"/>
      <c r="N119" s="1037"/>
      <c r="O119" s="1037"/>
      <c r="P119" s="1037"/>
      <c r="Q119" s="1037"/>
      <c r="R119" s="1036"/>
    </row>
    <row r="120" spans="2:18" s="715" customFormat="1">
      <c r="B120" s="126"/>
      <c r="C120" s="658"/>
      <c r="D120" s="658"/>
      <c r="E120" s="658"/>
      <c r="F120" s="658"/>
      <c r="G120" s="658"/>
      <c r="H120" s="658"/>
      <c r="K120" s="1037"/>
      <c r="L120" s="1037"/>
      <c r="M120" s="1037"/>
      <c r="N120" s="1037"/>
      <c r="O120" s="1037"/>
      <c r="P120" s="1037"/>
      <c r="Q120" s="1037"/>
      <c r="R120" s="1036"/>
    </row>
    <row r="121" spans="2:18" s="715" customFormat="1">
      <c r="B121" s="126"/>
      <c r="C121" s="658"/>
      <c r="D121" s="658"/>
      <c r="E121" s="121"/>
      <c r="F121" s="658"/>
      <c r="G121" s="658"/>
      <c r="H121" s="658"/>
      <c r="K121" s="1037"/>
      <c r="L121" s="1037"/>
      <c r="M121" s="1037"/>
      <c r="N121" s="1037"/>
      <c r="O121" s="1037"/>
      <c r="P121" s="1037"/>
      <c r="Q121" s="1037"/>
      <c r="R121" s="1036"/>
    </row>
    <row r="122" spans="2:18" s="715" customFormat="1">
      <c r="B122" s="126"/>
      <c r="C122" s="658"/>
      <c r="D122" s="658"/>
      <c r="E122" s="658"/>
      <c r="F122" s="658"/>
      <c r="G122" s="658"/>
      <c r="H122" s="658"/>
      <c r="K122" s="1037"/>
      <c r="L122" s="1037"/>
      <c r="M122" s="1037"/>
      <c r="N122" s="1037"/>
      <c r="O122" s="1037"/>
      <c r="P122" s="1037"/>
      <c r="Q122" s="1037"/>
      <c r="R122" s="1036"/>
    </row>
    <row r="123" spans="2:18" s="715" customFormat="1" ht="15">
      <c r="B123" s="123"/>
      <c r="C123" s="590"/>
      <c r="D123" s="1037"/>
      <c r="E123" s="290"/>
      <c r="F123" s="1037"/>
      <c r="G123" s="1037"/>
      <c r="H123" s="1037"/>
      <c r="K123" s="1037"/>
      <c r="L123" s="1037"/>
      <c r="M123" s="1037"/>
      <c r="N123" s="1037"/>
      <c r="O123" s="1037"/>
      <c r="P123" s="1037"/>
      <c r="Q123" s="1037"/>
      <c r="R123" s="1036"/>
    </row>
    <row r="124" spans="2:18" s="715" customFormat="1" ht="15">
      <c r="B124" s="296"/>
      <c r="C124" s="1037"/>
      <c r="D124" s="1037"/>
      <c r="E124" s="290"/>
      <c r="F124" s="14"/>
      <c r="G124" s="584"/>
      <c r="H124" s="1037"/>
      <c r="K124" s="1037"/>
      <c r="L124" s="1037"/>
      <c r="M124" s="1037"/>
      <c r="N124" s="1037"/>
      <c r="O124" s="1037"/>
      <c r="P124" s="1037"/>
      <c r="Q124" s="1037"/>
      <c r="R124" s="1036"/>
    </row>
    <row r="125" spans="2:18">
      <c r="B125" s="296"/>
      <c r="C125" s="1037"/>
      <c r="D125" s="1037"/>
      <c r="E125" s="1037"/>
      <c r="F125" s="1037"/>
      <c r="G125" s="1037"/>
      <c r="H125" s="1037"/>
      <c r="K125" s="1037"/>
      <c r="L125" s="1037"/>
      <c r="M125" s="1037"/>
      <c r="N125" s="1037"/>
      <c r="O125" s="1037"/>
      <c r="P125" s="1037"/>
      <c r="Q125" s="1037"/>
    </row>
    <row r="126" spans="2:18">
      <c r="B126" s="296"/>
      <c r="C126" s="1037"/>
      <c r="D126" s="1037"/>
      <c r="E126" s="1037"/>
      <c r="F126" s="1037"/>
      <c r="G126" s="1037"/>
      <c r="H126" s="1037"/>
      <c r="K126" s="1037"/>
      <c r="L126" s="1037"/>
      <c r="M126" s="1037"/>
      <c r="N126" s="1037"/>
      <c r="O126" s="1037"/>
      <c r="P126" s="1037"/>
      <c r="Q126" s="1037"/>
    </row>
    <row r="127" spans="2:18">
      <c r="B127" s="101"/>
      <c r="C127" s="1037"/>
      <c r="D127" s="1037"/>
      <c r="E127" s="1037"/>
      <c r="F127" s="1037"/>
      <c r="G127" s="1037"/>
      <c r="H127" s="1037"/>
      <c r="K127" s="1037"/>
      <c r="L127" s="1037"/>
      <c r="M127" s="1037"/>
      <c r="N127" s="1037"/>
      <c r="O127" s="1037"/>
      <c r="P127" s="1037"/>
      <c r="Q127" s="1037"/>
    </row>
    <row r="128" spans="2:18">
      <c r="B128" s="296"/>
      <c r="C128" s="1037"/>
      <c r="D128" s="1037"/>
      <c r="E128" s="1037"/>
      <c r="F128" s="1037"/>
      <c r="G128" s="1037"/>
      <c r="H128" s="1037"/>
      <c r="K128" s="1037"/>
      <c r="L128" s="1037"/>
      <c r="M128" s="1037"/>
      <c r="N128" s="1037"/>
      <c r="O128" s="1037"/>
      <c r="P128" s="1037"/>
      <c r="Q128" s="1037"/>
    </row>
    <row r="129" spans="2:17">
      <c r="B129" s="296"/>
      <c r="C129" s="299"/>
      <c r="D129" s="1037"/>
      <c r="E129" s="1037"/>
      <c r="F129" s="1037"/>
      <c r="G129" s="1037"/>
      <c r="H129" s="1037"/>
      <c r="K129" s="1037"/>
      <c r="L129" s="1037"/>
      <c r="M129" s="1037"/>
      <c r="N129" s="1037"/>
      <c r="O129" s="1037"/>
      <c r="P129" s="1037"/>
      <c r="Q129" s="1037"/>
    </row>
    <row r="130" spans="2:17">
      <c r="B130" s="296"/>
      <c r="C130" s="1037"/>
      <c r="D130" s="1037"/>
      <c r="E130" s="15"/>
      <c r="F130" s="1037"/>
      <c r="G130" s="1037"/>
      <c r="H130" s="1037"/>
      <c r="K130" s="1037"/>
      <c r="L130" s="1037"/>
      <c r="M130" s="1037"/>
      <c r="N130" s="1037"/>
      <c r="O130" s="1037"/>
      <c r="P130" s="1037"/>
      <c r="Q130" s="1037"/>
    </row>
    <row r="131" spans="2:17">
      <c r="B131" s="296"/>
      <c r="C131" s="1037"/>
      <c r="D131" s="1037"/>
      <c r="E131" s="1037"/>
      <c r="F131" s="1037"/>
      <c r="G131" s="1037"/>
      <c r="H131" s="1037"/>
      <c r="K131" s="1037"/>
      <c r="L131" s="1037"/>
      <c r="M131" s="1037"/>
      <c r="N131" s="1037"/>
      <c r="O131" s="1037"/>
      <c r="P131" s="1037"/>
      <c r="Q131" s="1037"/>
    </row>
    <row r="132" spans="2:17">
      <c r="B132" s="296"/>
      <c r="C132" s="1037"/>
      <c r="D132" s="1037"/>
      <c r="E132" s="290"/>
      <c r="F132" s="1037"/>
      <c r="G132" s="1037"/>
      <c r="H132" s="1037"/>
      <c r="K132" s="1037"/>
      <c r="L132" s="1037"/>
      <c r="M132" s="1037"/>
      <c r="N132" s="1037"/>
      <c r="O132" s="1037"/>
      <c r="P132" s="1037"/>
      <c r="Q132" s="1037"/>
    </row>
    <row r="133" spans="2:17">
      <c r="B133" s="296"/>
      <c r="C133" s="1037"/>
      <c r="D133" s="1037"/>
      <c r="E133" s="290"/>
      <c r="F133" s="1037"/>
      <c r="G133" s="1037"/>
      <c r="H133" s="1037"/>
      <c r="K133" s="1037"/>
      <c r="L133" s="1037"/>
      <c r="M133" s="1037"/>
      <c r="N133" s="1037"/>
      <c r="O133" s="1037"/>
      <c r="P133" s="1037"/>
      <c r="Q133" s="1037"/>
    </row>
    <row r="134" spans="2:17" ht="15">
      <c r="B134" s="296"/>
      <c r="C134" s="1037"/>
      <c r="D134" s="1037"/>
      <c r="E134" s="1037"/>
      <c r="F134" s="14"/>
      <c r="G134" s="610"/>
      <c r="H134" s="1037"/>
      <c r="K134" s="1037"/>
      <c r="L134" s="1037"/>
      <c r="M134" s="1037"/>
      <c r="N134" s="1037"/>
      <c r="O134" s="1037"/>
      <c r="P134" s="1037"/>
      <c r="Q134" s="1037"/>
    </row>
    <row r="135" spans="2:17" ht="15">
      <c r="B135" s="296"/>
      <c r="C135" s="1037"/>
      <c r="D135" s="1037"/>
      <c r="E135" s="1037"/>
      <c r="F135" s="14"/>
      <c r="G135" s="610"/>
      <c r="H135" s="1037"/>
      <c r="K135" s="1037"/>
      <c r="L135" s="1037"/>
      <c r="M135" s="1037"/>
      <c r="N135" s="1037"/>
      <c r="O135" s="1037"/>
      <c r="P135" s="1037"/>
      <c r="Q135" s="1037"/>
    </row>
    <row r="136" spans="2:17" ht="15">
      <c r="B136" s="296"/>
      <c r="C136" s="1037"/>
      <c r="D136" s="1037"/>
      <c r="E136" s="1037"/>
      <c r="F136" s="14"/>
      <c r="G136" s="610"/>
      <c r="H136" s="1037"/>
      <c r="K136" s="1037"/>
      <c r="L136" s="1037"/>
      <c r="M136" s="1037"/>
      <c r="N136" s="1037"/>
      <c r="O136" s="1037"/>
      <c r="P136" s="1037"/>
      <c r="Q136" s="1037"/>
    </row>
    <row r="137" spans="2:17" ht="15">
      <c r="B137" s="296"/>
      <c r="C137" s="1037"/>
      <c r="D137" s="1037"/>
      <c r="E137" s="1037"/>
      <c r="F137" s="14"/>
      <c r="G137" s="610"/>
      <c r="H137" s="1037"/>
      <c r="K137" s="1037"/>
      <c r="L137" s="1037"/>
      <c r="M137" s="1037"/>
      <c r="N137" s="1037"/>
      <c r="O137" s="1037"/>
      <c r="P137" s="1037"/>
      <c r="Q137" s="1037"/>
    </row>
    <row r="138" spans="2:17">
      <c r="B138" s="296"/>
      <c r="C138" s="1037"/>
      <c r="D138" s="1037"/>
      <c r="E138" s="1037"/>
      <c r="F138" s="1037"/>
      <c r="G138" s="1037"/>
      <c r="H138" s="584"/>
      <c r="K138" s="1037"/>
      <c r="L138" s="1037"/>
      <c r="M138" s="1037"/>
      <c r="N138" s="1037"/>
      <c r="O138" s="1037"/>
      <c r="P138" s="1037"/>
      <c r="Q138" s="1037"/>
    </row>
    <row r="139" spans="2:17">
      <c r="B139" s="296"/>
      <c r="C139" s="1037"/>
      <c r="D139" s="1037"/>
      <c r="E139" s="1037"/>
      <c r="F139" s="1037"/>
      <c r="G139" s="1037"/>
      <c r="H139" s="1037"/>
      <c r="K139" s="1037"/>
      <c r="L139" s="1037"/>
      <c r="M139" s="1037"/>
      <c r="N139" s="1037"/>
      <c r="O139" s="1037"/>
      <c r="P139" s="1037"/>
      <c r="Q139" s="1037"/>
    </row>
    <row r="140" spans="2:17">
      <c r="B140" s="296"/>
      <c r="C140" s="1037"/>
      <c r="D140" s="1037"/>
      <c r="E140" s="1037"/>
      <c r="F140" s="1037"/>
      <c r="G140" s="1037"/>
      <c r="H140" s="1037"/>
      <c r="K140" s="1037"/>
      <c r="L140" s="1037"/>
      <c r="M140" s="1037"/>
      <c r="N140" s="1037"/>
      <c r="O140" s="1037"/>
      <c r="P140" s="1037"/>
      <c r="Q140" s="1037"/>
    </row>
    <row r="141" spans="2:17">
      <c r="B141" s="296"/>
      <c r="C141" s="1037"/>
      <c r="D141" s="1037"/>
      <c r="E141" s="1037"/>
      <c r="F141" s="1037"/>
      <c r="G141" s="1037"/>
      <c r="H141" s="1037"/>
      <c r="K141" s="1037"/>
      <c r="L141" s="1037"/>
      <c r="M141" s="1037"/>
      <c r="N141" s="1037"/>
      <c r="O141" s="1037"/>
      <c r="P141" s="1037"/>
      <c r="Q141" s="1037"/>
    </row>
    <row r="142" spans="2:17">
      <c r="B142" s="296"/>
      <c r="C142" s="1037"/>
      <c r="D142" s="1037"/>
      <c r="E142" s="1037"/>
      <c r="F142" s="1037"/>
      <c r="G142" s="1037"/>
      <c r="H142" s="1037"/>
      <c r="K142" s="1037"/>
      <c r="L142" s="1037"/>
      <c r="M142" s="1037"/>
      <c r="N142" s="1037"/>
      <c r="O142" s="1037"/>
      <c r="P142" s="1037"/>
      <c r="Q142" s="1037"/>
    </row>
    <row r="143" spans="2:17">
      <c r="B143" s="296"/>
      <c r="C143" s="1037"/>
      <c r="D143" s="1037"/>
      <c r="E143" s="1037"/>
      <c r="F143" s="1037"/>
      <c r="G143" s="1037"/>
      <c r="H143" s="1037"/>
      <c r="K143" s="1037"/>
      <c r="L143" s="1037"/>
      <c r="M143" s="1037"/>
      <c r="N143" s="1037"/>
      <c r="O143" s="1037"/>
      <c r="P143" s="1037"/>
      <c r="Q143" s="1037"/>
    </row>
    <row r="144" spans="2:17">
      <c r="B144" s="296"/>
      <c r="C144" s="1037"/>
      <c r="D144" s="1037"/>
      <c r="E144" s="1037"/>
      <c r="F144" s="1037"/>
      <c r="G144" s="1037"/>
      <c r="H144" s="1037"/>
      <c r="K144" s="1037"/>
      <c r="L144" s="1037"/>
      <c r="M144" s="1037"/>
      <c r="N144" s="1037"/>
      <c r="O144" s="1037"/>
      <c r="P144" s="1037"/>
      <c r="Q144" s="1037"/>
    </row>
    <row r="145" spans="2:17">
      <c r="B145" s="296"/>
      <c r="C145" s="1037"/>
      <c r="D145" s="1037"/>
      <c r="E145" s="1037"/>
      <c r="F145" s="1037"/>
      <c r="G145" s="1037"/>
      <c r="H145" s="1037"/>
      <c r="K145" s="1037"/>
      <c r="L145" s="1037"/>
      <c r="M145" s="1037"/>
      <c r="N145" s="1037"/>
      <c r="O145" s="1037"/>
      <c r="P145" s="1037"/>
      <c r="Q145" s="1037"/>
    </row>
    <row r="146" spans="2:17">
      <c r="B146" s="296"/>
      <c r="C146" s="1037"/>
      <c r="D146" s="1037"/>
      <c r="E146" s="1037"/>
      <c r="F146" s="1037"/>
      <c r="G146" s="1037"/>
      <c r="H146" s="1037"/>
      <c r="K146" s="1037"/>
      <c r="L146" s="1037"/>
      <c r="M146" s="1037"/>
      <c r="N146" s="1037"/>
      <c r="O146" s="1037"/>
      <c r="P146" s="1037"/>
      <c r="Q146" s="1037"/>
    </row>
    <row r="147" spans="2:17">
      <c r="B147" s="296"/>
      <c r="C147" s="1037"/>
      <c r="D147" s="1037"/>
      <c r="E147" s="1037"/>
      <c r="F147" s="1037"/>
      <c r="G147" s="1037"/>
      <c r="H147" s="1037"/>
      <c r="K147" s="1037"/>
      <c r="L147" s="1037"/>
      <c r="M147" s="1037"/>
      <c r="N147" s="1037"/>
      <c r="O147" s="1037"/>
      <c r="P147" s="1037"/>
      <c r="Q147" s="1037"/>
    </row>
    <row r="148" spans="2:17">
      <c r="B148" s="296"/>
      <c r="C148" s="1037"/>
      <c r="D148" s="1037"/>
      <c r="E148" s="1037"/>
      <c r="F148" s="1037"/>
      <c r="G148" s="1037"/>
      <c r="H148" s="1037"/>
      <c r="K148" s="1037"/>
      <c r="L148" s="1037"/>
      <c r="M148" s="1037"/>
      <c r="N148" s="1037"/>
      <c r="O148" s="1037"/>
      <c r="P148" s="1037"/>
      <c r="Q148" s="1037"/>
    </row>
    <row r="149" spans="2:17">
      <c r="B149" s="296"/>
      <c r="C149" s="1037"/>
      <c r="D149" s="1037"/>
      <c r="E149" s="1037"/>
      <c r="F149" s="1037"/>
      <c r="G149" s="1037"/>
      <c r="H149" s="1037"/>
      <c r="K149" s="1037"/>
      <c r="L149" s="1037"/>
      <c r="M149" s="1037"/>
      <c r="N149" s="1037"/>
      <c r="O149" s="1037"/>
      <c r="P149" s="1037"/>
      <c r="Q149" s="1037"/>
    </row>
    <row r="150" spans="2:17">
      <c r="B150" s="296"/>
      <c r="C150" s="1037"/>
      <c r="D150" s="1037"/>
      <c r="E150" s="1037"/>
      <c r="F150" s="1037"/>
      <c r="G150" s="1037"/>
      <c r="H150" s="1037"/>
      <c r="K150" s="1037"/>
      <c r="L150" s="1037"/>
      <c r="M150" s="1037"/>
      <c r="N150" s="1037"/>
      <c r="O150" s="1037"/>
      <c r="P150" s="1037"/>
      <c r="Q150" s="1037"/>
    </row>
    <row r="151" spans="2:17">
      <c r="B151" s="296"/>
      <c r="C151" s="1037"/>
      <c r="D151" s="1037"/>
      <c r="E151" s="1037"/>
      <c r="F151" s="1037"/>
      <c r="G151" s="1037"/>
      <c r="H151" s="1037"/>
      <c r="K151" s="1037"/>
      <c r="L151" s="1037"/>
      <c r="M151" s="1037"/>
      <c r="N151" s="1037"/>
      <c r="O151" s="1037"/>
      <c r="P151" s="1037"/>
      <c r="Q151" s="1037"/>
    </row>
    <row r="152" spans="2:17">
      <c r="B152" s="296"/>
      <c r="C152" s="1037"/>
      <c r="D152" s="1037"/>
      <c r="E152" s="1037"/>
      <c r="F152" s="1037"/>
      <c r="G152" s="1037"/>
      <c r="H152" s="1037"/>
      <c r="K152" s="1037"/>
      <c r="L152" s="1037"/>
      <c r="M152" s="1037"/>
      <c r="N152" s="1037"/>
      <c r="O152" s="1037"/>
      <c r="P152" s="1037"/>
      <c r="Q152" s="1037"/>
    </row>
    <row r="153" spans="2:17">
      <c r="B153" s="296"/>
      <c r="C153" s="1037"/>
      <c r="D153" s="1037"/>
      <c r="E153" s="1037"/>
      <c r="F153" s="1037"/>
      <c r="G153" s="1037"/>
      <c r="H153" s="1037"/>
      <c r="K153" s="1037"/>
      <c r="L153" s="1037"/>
      <c r="M153" s="1037"/>
      <c r="N153" s="1037"/>
      <c r="O153" s="1037"/>
      <c r="P153" s="1037"/>
      <c r="Q153" s="1037"/>
    </row>
    <row r="154" spans="2:17">
      <c r="B154" s="296"/>
      <c r="C154" s="1037"/>
      <c r="D154" s="1037"/>
      <c r="E154" s="1037"/>
      <c r="F154" s="1037"/>
      <c r="G154" s="1037"/>
      <c r="H154" s="1037"/>
      <c r="K154" s="1037"/>
      <c r="L154" s="1037"/>
      <c r="M154" s="1037"/>
      <c r="N154" s="1037"/>
      <c r="O154" s="1037"/>
      <c r="P154" s="1037"/>
      <c r="Q154" s="1037"/>
    </row>
    <row r="155" spans="2:17">
      <c r="B155" s="296"/>
      <c r="C155" s="1037"/>
      <c r="D155" s="1037"/>
      <c r="E155" s="1037"/>
      <c r="F155" s="1037"/>
      <c r="G155" s="1037"/>
      <c r="H155" s="1037"/>
      <c r="K155" s="1037"/>
      <c r="L155" s="1037"/>
      <c r="M155" s="1037"/>
      <c r="N155" s="1037"/>
      <c r="O155" s="1037"/>
      <c r="P155" s="1037"/>
      <c r="Q155" s="1037"/>
    </row>
    <row r="156" spans="2:17">
      <c r="B156" s="296"/>
      <c r="C156" s="1037"/>
      <c r="D156" s="1037"/>
      <c r="E156" s="1037"/>
      <c r="F156" s="1037"/>
      <c r="G156" s="1037"/>
      <c r="H156" s="1037"/>
      <c r="K156" s="1037"/>
      <c r="L156" s="1037"/>
      <c r="M156" s="1037"/>
      <c r="N156" s="1037"/>
      <c r="O156" s="1037"/>
      <c r="P156" s="1037"/>
      <c r="Q156" s="1037"/>
    </row>
    <row r="157" spans="2:17">
      <c r="B157" s="296"/>
      <c r="C157" s="1037"/>
      <c r="D157" s="1037"/>
      <c r="E157" s="1037"/>
      <c r="F157" s="1037"/>
      <c r="G157" s="1037"/>
      <c r="H157" s="1037"/>
      <c r="K157" s="1037"/>
      <c r="L157" s="1037"/>
      <c r="M157" s="1037"/>
      <c r="N157" s="1037"/>
      <c r="O157" s="1037"/>
      <c r="P157" s="1037"/>
      <c r="Q157" s="1037"/>
    </row>
    <row r="158" spans="2:17">
      <c r="B158" s="296"/>
      <c r="C158" s="1037"/>
      <c r="D158" s="1037"/>
      <c r="E158" s="1037"/>
      <c r="F158" s="1037"/>
      <c r="G158" s="1037"/>
      <c r="H158" s="1037"/>
      <c r="K158" s="1037"/>
      <c r="L158" s="1037"/>
      <c r="M158" s="1037"/>
      <c r="N158" s="1037"/>
      <c r="O158" s="1037"/>
      <c r="P158" s="1037"/>
      <c r="Q158" s="1037"/>
    </row>
    <row r="159" spans="2:17">
      <c r="B159" s="296"/>
      <c r="C159" s="1037"/>
      <c r="D159" s="1037"/>
      <c r="E159" s="1037"/>
      <c r="F159" s="1037"/>
      <c r="G159" s="1037"/>
      <c r="H159" s="1037"/>
      <c r="K159" s="1037"/>
      <c r="L159" s="1037"/>
      <c r="M159" s="1037"/>
      <c r="N159" s="1037"/>
      <c r="O159" s="1037"/>
      <c r="P159" s="1037"/>
      <c r="Q159" s="1037"/>
    </row>
    <row r="160" spans="2:17">
      <c r="B160" s="296"/>
      <c r="C160" s="1037"/>
      <c r="D160" s="1037"/>
      <c r="E160" s="1037"/>
      <c r="F160" s="1037"/>
      <c r="G160" s="1037"/>
      <c r="H160" s="1037"/>
      <c r="K160" s="1037"/>
      <c r="L160" s="1037"/>
      <c r="M160" s="1037"/>
      <c r="N160" s="1037"/>
      <c r="O160" s="1037"/>
      <c r="P160" s="1037"/>
      <c r="Q160" s="1037"/>
    </row>
    <row r="161" spans="2:17">
      <c r="B161" s="296"/>
      <c r="C161" s="1037"/>
      <c r="D161" s="1037"/>
      <c r="E161" s="1037"/>
      <c r="F161" s="1037"/>
      <c r="G161" s="1037"/>
      <c r="H161" s="1037"/>
      <c r="K161" s="1037"/>
      <c r="L161" s="1037"/>
      <c r="M161" s="1037"/>
      <c r="N161" s="1037"/>
      <c r="O161" s="1037"/>
      <c r="P161" s="1037"/>
      <c r="Q161" s="1037"/>
    </row>
    <row r="162" spans="2:17">
      <c r="B162" s="296"/>
      <c r="C162" s="1037"/>
      <c r="D162" s="1037"/>
      <c r="E162" s="1037"/>
      <c r="F162" s="1037"/>
      <c r="G162" s="1037"/>
      <c r="H162" s="1037"/>
      <c r="K162" s="1037"/>
      <c r="L162" s="1037"/>
      <c r="M162" s="1037"/>
      <c r="N162" s="1037"/>
      <c r="O162" s="1037"/>
      <c r="P162" s="1037"/>
      <c r="Q162" s="1037"/>
    </row>
    <row r="163" spans="2:17">
      <c r="B163" s="296"/>
      <c r="C163" s="1037"/>
      <c r="D163" s="1037"/>
      <c r="E163" s="1037"/>
      <c r="F163" s="1037"/>
      <c r="G163" s="1037"/>
      <c r="H163" s="1037"/>
      <c r="K163" s="1037"/>
      <c r="L163" s="1037"/>
      <c r="M163" s="1037"/>
      <c r="N163" s="1037"/>
      <c r="O163" s="1037"/>
      <c r="P163" s="1037"/>
      <c r="Q163" s="1037"/>
    </row>
    <row r="164" spans="2:17">
      <c r="B164" s="296"/>
      <c r="C164" s="1037"/>
      <c r="D164" s="1037"/>
      <c r="E164" s="1037"/>
      <c r="F164" s="1037"/>
      <c r="G164" s="1037"/>
      <c r="H164" s="1037"/>
      <c r="K164" s="1037"/>
      <c r="L164" s="1037"/>
      <c r="M164" s="1037"/>
      <c r="N164" s="1037"/>
      <c r="O164" s="1037"/>
      <c r="P164" s="1037"/>
      <c r="Q164" s="1037"/>
    </row>
    <row r="165" spans="2:17">
      <c r="B165" s="296"/>
      <c r="C165" s="1037"/>
      <c r="D165" s="1037"/>
      <c r="E165" s="1037"/>
      <c r="F165" s="1037"/>
      <c r="G165" s="1037"/>
      <c r="H165" s="1037"/>
      <c r="K165" s="1037"/>
      <c r="L165" s="1037"/>
      <c r="M165" s="1037"/>
      <c r="N165" s="1037"/>
      <c r="O165" s="1037"/>
      <c r="P165" s="1037"/>
      <c r="Q165" s="1037"/>
    </row>
    <row r="166" spans="2:17">
      <c r="B166" s="296"/>
      <c r="C166" s="1037"/>
      <c r="D166" s="1037"/>
      <c r="E166" s="1037"/>
      <c r="F166" s="1037"/>
      <c r="G166" s="1037"/>
      <c r="H166" s="1037"/>
      <c r="K166" s="1037"/>
      <c r="L166" s="1037"/>
      <c r="M166" s="1037"/>
      <c r="N166" s="1037"/>
      <c r="O166" s="1037"/>
      <c r="P166" s="1037"/>
      <c r="Q166" s="1037"/>
    </row>
    <row r="167" spans="2:17">
      <c r="B167" s="296"/>
      <c r="C167" s="1037"/>
      <c r="D167" s="1037"/>
      <c r="E167" s="1037"/>
      <c r="F167" s="1037"/>
      <c r="G167" s="1037"/>
      <c r="H167" s="1037"/>
      <c r="K167" s="1037"/>
      <c r="L167" s="1037"/>
      <c r="M167" s="1037"/>
      <c r="N167" s="1037"/>
      <c r="O167" s="1037"/>
      <c r="P167" s="1037"/>
      <c r="Q167" s="1037"/>
    </row>
    <row r="168" spans="2:17">
      <c r="B168" s="296"/>
      <c r="C168" s="1037"/>
      <c r="D168" s="1037"/>
      <c r="E168" s="1037"/>
      <c r="F168" s="1037"/>
      <c r="G168" s="1037"/>
      <c r="H168" s="1037"/>
      <c r="K168" s="1037"/>
      <c r="L168" s="1037"/>
      <c r="M168" s="1037"/>
      <c r="N168" s="1037"/>
      <c r="O168" s="1037"/>
      <c r="P168" s="1037"/>
      <c r="Q168" s="1037"/>
    </row>
    <row r="169" spans="2:17">
      <c r="B169" s="296"/>
      <c r="C169" s="1037"/>
      <c r="D169" s="1037"/>
      <c r="E169" s="1037"/>
      <c r="F169" s="1037"/>
      <c r="G169" s="1037"/>
      <c r="H169" s="1037"/>
      <c r="K169" s="1037"/>
      <c r="L169" s="1037"/>
      <c r="M169" s="1037"/>
      <c r="N169" s="1037"/>
      <c r="O169" s="1037"/>
      <c r="P169" s="1037"/>
      <c r="Q169" s="1037"/>
    </row>
    <row r="170" spans="2:17">
      <c r="B170" s="296"/>
      <c r="C170" s="1037"/>
      <c r="D170" s="1037"/>
      <c r="E170" s="1037"/>
      <c r="F170" s="1037"/>
      <c r="G170" s="1037"/>
      <c r="H170" s="1037"/>
      <c r="K170" s="1037"/>
      <c r="L170" s="1037"/>
      <c r="M170" s="1037"/>
      <c r="N170" s="1037"/>
      <c r="O170" s="1037"/>
      <c r="P170" s="1037"/>
      <c r="Q170" s="1037"/>
    </row>
    <row r="171" spans="2:17">
      <c r="B171" s="296"/>
      <c r="C171" s="1037"/>
      <c r="D171" s="1037"/>
      <c r="E171" s="1037"/>
      <c r="F171" s="1037"/>
      <c r="G171" s="1037"/>
      <c r="H171" s="1037"/>
      <c r="K171" s="1037"/>
      <c r="L171" s="1037"/>
      <c r="M171" s="1037"/>
      <c r="N171" s="1037"/>
      <c r="O171" s="1037"/>
      <c r="P171" s="1037"/>
      <c r="Q171" s="1037"/>
    </row>
    <row r="172" spans="2:17">
      <c r="B172" s="296"/>
      <c r="C172" s="1037"/>
      <c r="D172" s="1037"/>
      <c r="E172" s="1037"/>
      <c r="F172" s="1037"/>
      <c r="G172" s="1037"/>
      <c r="H172" s="1037"/>
      <c r="K172" s="1037"/>
      <c r="L172" s="1037"/>
      <c r="M172" s="1037"/>
      <c r="N172" s="1037"/>
      <c r="O172" s="1037"/>
      <c r="P172" s="1037"/>
      <c r="Q172" s="1037"/>
    </row>
    <row r="173" spans="2:17">
      <c r="B173" s="296"/>
      <c r="C173" s="1037"/>
      <c r="D173" s="1037"/>
      <c r="E173" s="1037"/>
      <c r="F173" s="1037"/>
      <c r="G173" s="1037"/>
      <c r="H173" s="1037"/>
      <c r="K173" s="1037"/>
      <c r="L173" s="1037"/>
      <c r="M173" s="1037"/>
      <c r="N173" s="1037"/>
      <c r="O173" s="1037"/>
      <c r="P173" s="1037"/>
      <c r="Q173" s="1037"/>
    </row>
    <row r="174" spans="2:17">
      <c r="B174" s="296"/>
      <c r="C174" s="1037"/>
      <c r="D174" s="1037"/>
      <c r="E174" s="1037"/>
      <c r="F174" s="1037"/>
      <c r="G174" s="1037"/>
      <c r="H174" s="1037"/>
      <c r="K174" s="1037"/>
      <c r="L174" s="1037"/>
      <c r="M174" s="1037"/>
      <c r="N174" s="1037"/>
      <c r="O174" s="1037"/>
      <c r="P174" s="1037"/>
      <c r="Q174" s="1037"/>
    </row>
    <row r="175" spans="2:17">
      <c r="B175" s="296"/>
      <c r="C175" s="1037"/>
      <c r="D175" s="1037"/>
      <c r="E175" s="1037"/>
      <c r="F175" s="1037"/>
      <c r="G175" s="1037"/>
      <c r="H175" s="1037"/>
      <c r="K175" s="1037"/>
      <c r="L175" s="1037"/>
      <c r="M175" s="1037"/>
      <c r="N175" s="1037"/>
      <c r="O175" s="1037"/>
      <c r="P175" s="1037"/>
      <c r="Q175" s="1037"/>
    </row>
    <row r="176" spans="2:17">
      <c r="B176" s="296"/>
      <c r="C176" s="1037"/>
      <c r="D176" s="1037"/>
      <c r="E176" s="1037"/>
      <c r="F176" s="1037"/>
      <c r="G176" s="1037"/>
      <c r="H176" s="1037"/>
      <c r="K176" s="1037"/>
      <c r="L176" s="1037"/>
      <c r="M176" s="1037"/>
      <c r="N176" s="1037"/>
      <c r="O176" s="1037"/>
      <c r="P176" s="1037"/>
      <c r="Q176" s="1037"/>
    </row>
    <row r="177" spans="2:17">
      <c r="B177" s="296"/>
      <c r="C177" s="1037"/>
      <c r="D177" s="1037"/>
      <c r="E177" s="1037"/>
      <c r="F177" s="1037"/>
      <c r="G177" s="1037"/>
      <c r="H177" s="1037"/>
      <c r="K177" s="1037"/>
      <c r="L177" s="1037"/>
      <c r="M177" s="1037"/>
      <c r="N177" s="1037"/>
      <c r="O177" s="1037"/>
      <c r="P177" s="1037"/>
      <c r="Q177" s="1037"/>
    </row>
    <row r="178" spans="2:17">
      <c r="B178" s="296"/>
      <c r="C178" s="1037"/>
      <c r="D178" s="1037"/>
      <c r="E178" s="1037"/>
      <c r="F178" s="1037"/>
      <c r="G178" s="1037"/>
      <c r="H178" s="1037"/>
      <c r="K178" s="1037"/>
      <c r="L178" s="1037"/>
      <c r="M178" s="1037"/>
      <c r="N178" s="1037"/>
      <c r="O178" s="1037"/>
      <c r="P178" s="1037"/>
      <c r="Q178" s="1037"/>
    </row>
    <row r="179" spans="2:17">
      <c r="B179" s="296"/>
      <c r="C179" s="1037"/>
      <c r="D179" s="1037"/>
      <c r="E179" s="1037"/>
      <c r="F179" s="1037"/>
      <c r="G179" s="1037"/>
      <c r="H179" s="1037"/>
      <c r="K179" s="1037"/>
      <c r="L179" s="1037"/>
      <c r="M179" s="1037"/>
      <c r="N179" s="1037"/>
      <c r="O179" s="1037"/>
      <c r="P179" s="1037"/>
      <c r="Q179" s="1037"/>
    </row>
    <row r="180" spans="2:17">
      <c r="B180" s="296"/>
      <c r="C180" s="1037"/>
      <c r="D180" s="1037"/>
      <c r="E180" s="1037"/>
      <c r="F180" s="1037"/>
      <c r="G180" s="1037"/>
      <c r="H180" s="1037"/>
      <c r="K180" s="1037"/>
      <c r="L180" s="1037"/>
      <c r="M180" s="1037"/>
      <c r="N180" s="1037"/>
      <c r="O180" s="1037"/>
      <c r="P180" s="1037"/>
      <c r="Q180" s="1037"/>
    </row>
    <row r="181" spans="2:17">
      <c r="B181" s="296"/>
      <c r="C181" s="1037"/>
      <c r="D181" s="1037"/>
      <c r="E181" s="1037"/>
      <c r="F181" s="1037"/>
      <c r="G181" s="1037"/>
      <c r="H181" s="1037"/>
      <c r="K181" s="1037"/>
      <c r="L181" s="1037"/>
      <c r="M181" s="1037"/>
      <c r="N181" s="1037"/>
      <c r="O181" s="1037"/>
      <c r="P181" s="1037"/>
      <c r="Q181" s="1037"/>
    </row>
    <row r="182" spans="2:17">
      <c r="B182" s="296"/>
      <c r="C182" s="1037"/>
      <c r="D182" s="1037"/>
      <c r="E182" s="1037"/>
      <c r="F182" s="1037"/>
      <c r="G182" s="1037"/>
      <c r="H182" s="1037"/>
      <c r="K182" s="1037"/>
      <c r="L182" s="1037"/>
      <c r="M182" s="1037"/>
      <c r="N182" s="1037"/>
      <c r="O182" s="1037"/>
      <c r="P182" s="1037"/>
      <c r="Q182" s="1037"/>
    </row>
    <row r="183" spans="2:17">
      <c r="B183" s="296"/>
      <c r="C183" s="1037"/>
      <c r="D183" s="1037"/>
      <c r="E183" s="1037"/>
      <c r="F183" s="1037"/>
      <c r="G183" s="1037"/>
      <c r="H183" s="1037"/>
      <c r="K183" s="1037"/>
      <c r="L183" s="1037"/>
      <c r="M183" s="1037"/>
      <c r="N183" s="1037"/>
      <c r="O183" s="1037"/>
      <c r="P183" s="1037"/>
      <c r="Q183" s="1037"/>
    </row>
    <row r="184" spans="2:17">
      <c r="B184" s="296"/>
      <c r="C184" s="1037"/>
      <c r="D184" s="1037"/>
      <c r="E184" s="1037"/>
      <c r="F184" s="1037"/>
      <c r="G184" s="1037"/>
      <c r="H184" s="1037"/>
      <c r="K184" s="1037"/>
      <c r="L184" s="1037"/>
      <c r="M184" s="1037"/>
      <c r="N184" s="1037"/>
      <c r="O184" s="1037"/>
      <c r="P184" s="1037"/>
      <c r="Q184" s="1037"/>
    </row>
    <row r="185" spans="2:17">
      <c r="B185" s="296"/>
      <c r="C185" s="1037"/>
      <c r="D185" s="1037"/>
      <c r="E185" s="1037"/>
      <c r="F185" s="1037"/>
      <c r="G185" s="1037"/>
      <c r="H185" s="1037"/>
      <c r="K185" s="1037"/>
      <c r="L185" s="1037"/>
      <c r="M185" s="1037"/>
      <c r="N185" s="1037"/>
      <c r="O185" s="1037"/>
      <c r="P185" s="1037"/>
      <c r="Q185" s="1037"/>
    </row>
    <row r="186" spans="2:17">
      <c r="B186" s="296"/>
      <c r="C186" s="1037"/>
      <c r="D186" s="1037"/>
      <c r="E186" s="1037"/>
      <c r="F186" s="1037"/>
      <c r="G186" s="1037"/>
      <c r="H186" s="1037"/>
      <c r="K186" s="1037"/>
      <c r="L186" s="1037"/>
      <c r="M186" s="1037"/>
      <c r="N186" s="1037"/>
      <c r="O186" s="1037"/>
      <c r="P186" s="1037"/>
      <c r="Q186" s="1037"/>
    </row>
    <row r="187" spans="2:17">
      <c r="B187" s="296"/>
      <c r="C187" s="1037"/>
      <c r="D187" s="1037"/>
      <c r="E187" s="1037"/>
      <c r="F187" s="1037"/>
      <c r="G187" s="1037"/>
      <c r="H187" s="1037"/>
      <c r="K187" s="1037"/>
      <c r="L187" s="1037"/>
      <c r="M187" s="1037"/>
      <c r="N187" s="1037"/>
      <c r="O187" s="1037"/>
      <c r="P187" s="1037"/>
      <c r="Q187" s="1037"/>
    </row>
    <row r="188" spans="2:17">
      <c r="B188" s="296"/>
      <c r="C188" s="1037"/>
      <c r="D188" s="1037"/>
      <c r="E188" s="1037"/>
      <c r="F188" s="1037"/>
      <c r="G188" s="1037"/>
      <c r="H188" s="1037"/>
      <c r="K188" s="1037"/>
      <c r="L188" s="1037"/>
      <c r="M188" s="1037"/>
      <c r="N188" s="1037"/>
      <c r="O188" s="1037"/>
      <c r="P188" s="1037"/>
      <c r="Q188" s="1037"/>
    </row>
    <row r="189" spans="2:17">
      <c r="B189" s="296"/>
      <c r="C189" s="1037"/>
      <c r="D189" s="1037"/>
      <c r="E189" s="1037"/>
      <c r="F189" s="1037"/>
      <c r="G189" s="1037"/>
      <c r="H189" s="1037"/>
      <c r="K189" s="1037"/>
      <c r="L189" s="1037"/>
      <c r="M189" s="1037"/>
      <c r="N189" s="1037"/>
      <c r="O189" s="1037"/>
      <c r="P189" s="1037"/>
      <c r="Q189" s="1037"/>
    </row>
    <row r="190" spans="2:17">
      <c r="B190" s="296"/>
      <c r="C190" s="1037"/>
      <c r="D190" s="1037"/>
      <c r="E190" s="1037"/>
      <c r="F190" s="1037"/>
      <c r="G190" s="1037"/>
      <c r="H190" s="1037"/>
      <c r="K190" s="1037"/>
      <c r="L190" s="1037"/>
      <c r="M190" s="1037"/>
      <c r="N190" s="1037"/>
      <c r="O190" s="1037"/>
      <c r="P190" s="1037"/>
      <c r="Q190" s="1037"/>
    </row>
    <row r="191" spans="2:17">
      <c r="B191" s="296"/>
      <c r="C191" s="1037"/>
      <c r="D191" s="1037"/>
      <c r="E191" s="1037"/>
      <c r="F191" s="1037"/>
      <c r="G191" s="1037"/>
      <c r="H191" s="1037"/>
      <c r="K191" s="1037"/>
      <c r="L191" s="1037"/>
      <c r="M191" s="1037"/>
      <c r="N191" s="1037"/>
      <c r="O191" s="1037"/>
      <c r="P191" s="1037"/>
      <c r="Q191" s="1037"/>
    </row>
    <row r="192" spans="2:17">
      <c r="B192" s="296"/>
      <c r="C192" s="1037"/>
      <c r="D192" s="1037"/>
      <c r="E192" s="1037"/>
      <c r="F192" s="1037"/>
      <c r="G192" s="1037"/>
      <c r="H192" s="1037"/>
      <c r="K192" s="1037"/>
      <c r="L192" s="1037"/>
      <c r="M192" s="1037"/>
      <c r="N192" s="1037"/>
      <c r="O192" s="1037"/>
      <c r="P192" s="1037"/>
      <c r="Q192" s="1037"/>
    </row>
    <row r="193" spans="2:17">
      <c r="B193" s="296"/>
      <c r="C193" s="1037"/>
      <c r="D193" s="1037"/>
      <c r="E193" s="1037"/>
      <c r="F193" s="1037"/>
      <c r="G193" s="1037"/>
      <c r="H193" s="1037"/>
      <c r="K193" s="1037"/>
      <c r="L193" s="1037"/>
      <c r="M193" s="1037"/>
      <c r="N193" s="1037"/>
      <c r="O193" s="1037"/>
      <c r="P193" s="1037"/>
      <c r="Q193" s="1037"/>
    </row>
    <row r="194" spans="2:17">
      <c r="B194" s="296"/>
      <c r="C194" s="1037"/>
      <c r="D194" s="1037"/>
      <c r="E194" s="1037"/>
      <c r="F194" s="1037"/>
      <c r="G194" s="1037"/>
      <c r="H194" s="1037"/>
      <c r="K194" s="1037"/>
      <c r="L194" s="1037"/>
      <c r="M194" s="1037"/>
      <c r="N194" s="1037"/>
      <c r="O194" s="1037"/>
      <c r="P194" s="1037"/>
      <c r="Q194" s="1037"/>
    </row>
    <row r="195" spans="2:17">
      <c r="B195" s="296"/>
      <c r="C195" s="1037"/>
      <c r="D195" s="1037"/>
      <c r="E195" s="1037"/>
      <c r="F195" s="1037"/>
      <c r="G195" s="1037"/>
      <c r="H195" s="1037"/>
      <c r="K195" s="1037"/>
      <c r="L195" s="1037"/>
      <c r="M195" s="1037"/>
      <c r="N195" s="1037"/>
      <c r="O195" s="1037"/>
      <c r="P195" s="1037"/>
      <c r="Q195" s="1037"/>
    </row>
    <row r="196" spans="2:17">
      <c r="B196" s="296"/>
      <c r="C196" s="1037"/>
      <c r="D196" s="1037"/>
      <c r="E196" s="1037"/>
      <c r="F196" s="1037"/>
      <c r="G196" s="1037"/>
      <c r="H196" s="1037"/>
      <c r="K196" s="1037"/>
      <c r="L196" s="1037"/>
      <c r="M196" s="1037"/>
      <c r="N196" s="1037"/>
      <c r="O196" s="1037"/>
      <c r="P196" s="1037"/>
      <c r="Q196" s="1037"/>
    </row>
    <row r="197" spans="2:17">
      <c r="B197" s="296"/>
      <c r="C197" s="1037"/>
      <c r="D197" s="1037"/>
      <c r="E197" s="1037"/>
      <c r="F197" s="1037"/>
      <c r="G197" s="1037"/>
      <c r="H197" s="1037"/>
      <c r="K197" s="1037"/>
      <c r="L197" s="1037"/>
      <c r="M197" s="1037"/>
      <c r="N197" s="1037"/>
      <c r="O197" s="1037"/>
      <c r="P197" s="1037"/>
      <c r="Q197" s="1037"/>
    </row>
    <row r="198" spans="2:17">
      <c r="B198" s="296"/>
      <c r="C198" s="1037"/>
      <c r="D198" s="1037"/>
      <c r="E198" s="1037"/>
      <c r="F198" s="1037"/>
      <c r="G198" s="1037"/>
      <c r="H198" s="1037"/>
      <c r="K198" s="1037"/>
      <c r="L198" s="1037"/>
      <c r="M198" s="1037"/>
      <c r="N198" s="1037"/>
      <c r="O198" s="1037"/>
      <c r="P198" s="1037"/>
      <c r="Q198" s="1037"/>
    </row>
    <row r="199" spans="2:17">
      <c r="B199" s="296"/>
      <c r="C199" s="1037"/>
      <c r="D199" s="1037"/>
      <c r="E199" s="1037"/>
      <c r="F199" s="1037"/>
      <c r="G199" s="1037"/>
      <c r="H199" s="1037"/>
      <c r="K199" s="1037"/>
      <c r="L199" s="1037"/>
      <c r="M199" s="1037"/>
      <c r="N199" s="1037"/>
      <c r="O199" s="1037"/>
      <c r="P199" s="1037"/>
      <c r="Q199" s="1037"/>
    </row>
    <row r="200" spans="2:17">
      <c r="B200" s="296"/>
      <c r="C200" s="1037"/>
      <c r="D200" s="1037"/>
      <c r="E200" s="1037"/>
      <c r="F200" s="1037"/>
      <c r="G200" s="1037"/>
      <c r="H200" s="1037"/>
      <c r="K200" s="1037"/>
      <c r="L200" s="1037"/>
      <c r="M200" s="1037"/>
      <c r="N200" s="1037"/>
      <c r="O200" s="1037"/>
      <c r="P200" s="1037"/>
      <c r="Q200" s="1037"/>
    </row>
    <row r="201" spans="2:17">
      <c r="B201" s="296"/>
      <c r="C201" s="1037"/>
      <c r="D201" s="1037"/>
      <c r="E201" s="1037"/>
      <c r="F201" s="1037"/>
      <c r="G201" s="1037"/>
      <c r="H201" s="1037"/>
      <c r="K201" s="1037"/>
      <c r="L201" s="1037"/>
      <c r="M201" s="1037"/>
      <c r="N201" s="1037"/>
      <c r="O201" s="1037"/>
      <c r="P201" s="1037"/>
      <c r="Q201" s="1037"/>
    </row>
    <row r="202" spans="2:17">
      <c r="B202" s="296"/>
      <c r="C202" s="1037"/>
      <c r="D202" s="1037"/>
      <c r="E202" s="1037"/>
      <c r="F202" s="1037"/>
      <c r="G202" s="1037"/>
      <c r="H202" s="1037"/>
      <c r="K202" s="1037"/>
      <c r="L202" s="1037"/>
      <c r="M202" s="1037"/>
      <c r="N202" s="1037"/>
      <c r="O202" s="1037"/>
      <c r="P202" s="1037"/>
      <c r="Q202" s="1037"/>
    </row>
    <row r="203" spans="2:17">
      <c r="B203" s="296"/>
      <c r="C203" s="1037"/>
      <c r="D203" s="1037"/>
      <c r="E203" s="1037"/>
      <c r="F203" s="1037"/>
      <c r="G203" s="1037"/>
      <c r="H203" s="1037"/>
      <c r="K203" s="1037"/>
      <c r="L203" s="1037"/>
      <c r="M203" s="1037"/>
      <c r="N203" s="1037"/>
      <c r="O203" s="1037"/>
      <c r="P203" s="1037"/>
      <c r="Q203" s="1037"/>
    </row>
    <row r="204" spans="2:17">
      <c r="B204" s="296"/>
      <c r="C204" s="1037"/>
      <c r="D204" s="1037"/>
      <c r="E204" s="1037"/>
      <c r="F204" s="1037"/>
      <c r="G204" s="1037"/>
      <c r="H204" s="1037"/>
      <c r="K204" s="1037"/>
      <c r="L204" s="1037"/>
      <c r="M204" s="1037"/>
      <c r="N204" s="1037"/>
      <c r="O204" s="1037"/>
      <c r="P204" s="1037"/>
      <c r="Q204" s="1037"/>
    </row>
    <row r="205" spans="2:17">
      <c r="B205" s="296"/>
      <c r="C205" s="1037"/>
      <c r="D205" s="1037"/>
      <c r="E205" s="1037"/>
      <c r="F205" s="1037"/>
      <c r="G205" s="1037"/>
      <c r="H205" s="1037"/>
      <c r="K205" s="1037"/>
      <c r="L205" s="1037"/>
      <c r="M205" s="1037"/>
      <c r="N205" s="1037"/>
      <c r="O205" s="1037"/>
      <c r="P205" s="1037"/>
      <c r="Q205" s="1037"/>
    </row>
    <row r="206" spans="2:17">
      <c r="B206" s="296"/>
      <c r="C206" s="1037"/>
      <c r="D206" s="1037"/>
      <c r="E206" s="1037"/>
      <c r="F206" s="1037"/>
      <c r="G206" s="1037"/>
      <c r="H206" s="1037"/>
      <c r="K206" s="1037"/>
      <c r="L206" s="1037"/>
      <c r="M206" s="1037"/>
      <c r="N206" s="1037"/>
      <c r="O206" s="1037"/>
      <c r="P206" s="1037"/>
      <c r="Q206" s="1037"/>
    </row>
    <row r="207" spans="2:17">
      <c r="B207" s="296"/>
      <c r="C207" s="1037"/>
      <c r="D207" s="1037"/>
      <c r="E207" s="1037"/>
      <c r="F207" s="1037"/>
      <c r="G207" s="1037"/>
      <c r="H207" s="1037"/>
      <c r="K207" s="1037"/>
      <c r="L207" s="1037"/>
      <c r="M207" s="1037"/>
      <c r="N207" s="1037"/>
      <c r="O207" s="1037"/>
      <c r="P207" s="1037"/>
      <c r="Q207" s="1037"/>
    </row>
    <row r="208" spans="2:17">
      <c r="B208" s="296"/>
      <c r="C208" s="1037"/>
      <c r="D208" s="1037"/>
      <c r="E208" s="1037"/>
      <c r="F208" s="1037"/>
      <c r="G208" s="1037"/>
      <c r="H208" s="1037"/>
      <c r="K208" s="1037"/>
      <c r="L208" s="1037"/>
      <c r="M208" s="1037"/>
      <c r="N208" s="1037"/>
      <c r="O208" s="1037"/>
      <c r="P208" s="1037"/>
      <c r="Q208" s="1037"/>
    </row>
    <row r="209" spans="2:17">
      <c r="B209" s="296"/>
      <c r="C209" s="1037"/>
      <c r="D209" s="1037"/>
      <c r="E209" s="1037"/>
      <c r="F209" s="1037"/>
      <c r="G209" s="1037"/>
      <c r="H209" s="1037"/>
      <c r="K209" s="1037"/>
      <c r="L209" s="1037"/>
      <c r="M209" s="1037"/>
      <c r="N209" s="1037"/>
      <c r="O209" s="1037"/>
      <c r="P209" s="1037"/>
      <c r="Q209" s="1037"/>
    </row>
    <row r="210" spans="2:17">
      <c r="B210" s="296"/>
      <c r="C210" s="1037"/>
      <c r="D210" s="1037"/>
      <c r="E210" s="1037"/>
      <c r="F210" s="1037"/>
      <c r="G210" s="1037"/>
      <c r="H210" s="1037"/>
      <c r="K210" s="1037"/>
      <c r="L210" s="1037"/>
      <c r="M210" s="1037"/>
      <c r="N210" s="1037"/>
      <c r="O210" s="1037"/>
      <c r="P210" s="1037"/>
      <c r="Q210" s="1037"/>
    </row>
    <row r="211" spans="2:17">
      <c r="B211" s="296"/>
      <c r="C211" s="1037"/>
      <c r="D211" s="1037"/>
      <c r="E211" s="1037"/>
      <c r="F211" s="1037"/>
      <c r="G211" s="1037"/>
      <c r="H211" s="1037"/>
      <c r="K211" s="1037"/>
      <c r="L211" s="1037"/>
      <c r="M211" s="1037"/>
      <c r="N211" s="1037"/>
      <c r="O211" s="1037"/>
      <c r="P211" s="1037"/>
      <c r="Q211" s="1037"/>
    </row>
    <row r="212" spans="2:17">
      <c r="B212" s="296"/>
      <c r="C212" s="1037"/>
      <c r="D212" s="1037"/>
      <c r="E212" s="1037"/>
      <c r="F212" s="1037"/>
      <c r="G212" s="1037"/>
      <c r="H212" s="1037"/>
      <c r="K212" s="1037"/>
      <c r="L212" s="1037"/>
      <c r="M212" s="1037"/>
      <c r="N212" s="1037"/>
      <c r="O212" s="1037"/>
      <c r="P212" s="1037"/>
      <c r="Q212" s="1037"/>
    </row>
    <row r="213" spans="2:17">
      <c r="B213" s="296"/>
      <c r="C213" s="1037"/>
      <c r="D213" s="1037"/>
      <c r="E213" s="1037"/>
      <c r="F213" s="1037"/>
      <c r="G213" s="1037"/>
      <c r="H213" s="1037"/>
      <c r="K213" s="1037"/>
      <c r="L213" s="1037"/>
      <c r="M213" s="1037"/>
      <c r="N213" s="1037"/>
      <c r="O213" s="1037"/>
      <c r="P213" s="1037"/>
      <c r="Q213" s="1037"/>
    </row>
    <row r="214" spans="2:17">
      <c r="B214" s="296"/>
      <c r="C214" s="1037"/>
      <c r="D214" s="1037"/>
      <c r="E214" s="1037"/>
      <c r="F214" s="1037"/>
      <c r="G214" s="1037"/>
      <c r="H214" s="1037"/>
      <c r="K214" s="1037"/>
      <c r="L214" s="1037"/>
      <c r="M214" s="1037"/>
      <c r="N214" s="1037"/>
      <c r="O214" s="1037"/>
      <c r="P214" s="1037"/>
      <c r="Q214" s="1037"/>
    </row>
    <row r="215" spans="2:17">
      <c r="B215" s="296"/>
      <c r="C215" s="1037"/>
      <c r="D215" s="1037"/>
      <c r="E215" s="1037"/>
      <c r="F215" s="1037"/>
      <c r="G215" s="1037"/>
      <c r="H215" s="1037"/>
      <c r="K215" s="1037"/>
      <c r="L215" s="1037"/>
      <c r="M215" s="1037"/>
      <c r="N215" s="1037"/>
      <c r="O215" s="1037"/>
      <c r="P215" s="1037"/>
      <c r="Q215" s="1037"/>
    </row>
    <row r="216" spans="2:17">
      <c r="B216" s="296"/>
      <c r="C216" s="1037"/>
      <c r="D216" s="1037"/>
      <c r="E216" s="1037"/>
      <c r="F216" s="1037"/>
      <c r="G216" s="1037"/>
      <c r="H216" s="1037"/>
      <c r="K216" s="1037"/>
      <c r="L216" s="1037"/>
      <c r="M216" s="1037"/>
      <c r="N216" s="1037"/>
      <c r="O216" s="1037"/>
      <c r="P216" s="1037"/>
      <c r="Q216" s="1037"/>
    </row>
    <row r="217" spans="2:17">
      <c r="B217" s="296"/>
      <c r="C217" s="1037"/>
      <c r="D217" s="1037"/>
      <c r="E217" s="1037"/>
      <c r="F217" s="1037"/>
      <c r="G217" s="1037"/>
      <c r="H217" s="1037"/>
      <c r="K217" s="1037"/>
      <c r="L217" s="1037"/>
      <c r="M217" s="1037"/>
      <c r="N217" s="1037"/>
      <c r="O217" s="1037"/>
      <c r="P217" s="1037"/>
      <c r="Q217" s="1037"/>
    </row>
    <row r="218" spans="2:17">
      <c r="B218" s="296"/>
      <c r="C218" s="1037"/>
      <c r="D218" s="1037"/>
      <c r="E218" s="1037"/>
      <c r="F218" s="1037"/>
      <c r="G218" s="1037"/>
      <c r="H218" s="1037"/>
      <c r="K218" s="1037"/>
      <c r="L218" s="1037"/>
      <c r="M218" s="1037"/>
      <c r="N218" s="1037"/>
      <c r="O218" s="1037"/>
      <c r="P218" s="1037"/>
      <c r="Q218" s="1037"/>
    </row>
    <row r="219" spans="2:17">
      <c r="B219" s="296"/>
      <c r="C219" s="1037"/>
      <c r="D219" s="1037"/>
      <c r="E219" s="1037"/>
      <c r="F219" s="1037"/>
      <c r="G219" s="1037"/>
      <c r="H219" s="1037"/>
      <c r="K219" s="1037"/>
      <c r="L219" s="1037"/>
      <c r="M219" s="1037"/>
      <c r="N219" s="1037"/>
      <c r="O219" s="1037"/>
      <c r="P219" s="1037"/>
      <c r="Q219" s="1037"/>
    </row>
    <row r="220" spans="2:17">
      <c r="B220" s="296"/>
      <c r="C220" s="1037"/>
      <c r="D220" s="1037"/>
      <c r="E220" s="1037"/>
      <c r="F220" s="1037"/>
      <c r="G220" s="1037"/>
      <c r="H220" s="1037"/>
      <c r="K220" s="1037"/>
      <c r="L220" s="1037"/>
      <c r="M220" s="1037"/>
      <c r="N220" s="1037"/>
      <c r="O220" s="1037"/>
      <c r="P220" s="1037"/>
      <c r="Q220" s="1037"/>
    </row>
    <row r="221" spans="2:17">
      <c r="B221" s="296"/>
      <c r="C221" s="1037"/>
      <c r="D221" s="1037"/>
      <c r="E221" s="1037"/>
      <c r="F221" s="1037"/>
      <c r="G221" s="1037"/>
      <c r="H221" s="1037"/>
      <c r="K221" s="1037"/>
      <c r="L221" s="1037"/>
      <c r="M221" s="1037"/>
      <c r="N221" s="1037"/>
      <c r="O221" s="1037"/>
      <c r="P221" s="1037"/>
      <c r="Q221" s="1037"/>
    </row>
    <row r="222" spans="2:17">
      <c r="B222" s="296"/>
      <c r="C222" s="1037"/>
      <c r="D222" s="1037"/>
      <c r="E222" s="1037"/>
      <c r="F222" s="1037"/>
      <c r="G222" s="1037"/>
      <c r="H222" s="1037"/>
      <c r="K222" s="1037"/>
      <c r="L222" s="1037"/>
      <c r="M222" s="1037"/>
      <c r="N222" s="1037"/>
      <c r="O222" s="1037"/>
      <c r="P222" s="1037"/>
      <c r="Q222" s="1037"/>
    </row>
    <row r="223" spans="2:17">
      <c r="B223" s="296"/>
      <c r="C223" s="1037"/>
      <c r="D223" s="1037"/>
      <c r="E223" s="1037"/>
      <c r="F223" s="1037"/>
      <c r="G223" s="1037"/>
      <c r="H223" s="1037"/>
      <c r="K223" s="1037"/>
      <c r="L223" s="1037"/>
      <c r="M223" s="1037"/>
      <c r="N223" s="1037"/>
      <c r="O223" s="1037"/>
      <c r="P223" s="1037"/>
      <c r="Q223" s="1037"/>
    </row>
    <row r="224" spans="2:17">
      <c r="B224" s="296"/>
      <c r="C224" s="1037"/>
      <c r="D224" s="1037"/>
      <c r="E224" s="1037"/>
      <c r="F224" s="1037"/>
      <c r="G224" s="1037"/>
      <c r="H224" s="1037"/>
      <c r="K224" s="1037"/>
      <c r="L224" s="1037"/>
      <c r="M224" s="1037"/>
      <c r="N224" s="1037"/>
      <c r="O224" s="1037"/>
      <c r="P224" s="1037"/>
      <c r="Q224" s="1037"/>
    </row>
    <row r="225" spans="2:17">
      <c r="B225" s="296"/>
      <c r="C225" s="1037"/>
      <c r="D225" s="1037"/>
      <c r="E225" s="1037"/>
      <c r="F225" s="1037"/>
      <c r="G225" s="1037"/>
      <c r="H225" s="1037"/>
      <c r="K225" s="1037"/>
      <c r="L225" s="1037"/>
      <c r="M225" s="1037"/>
      <c r="N225" s="1037"/>
      <c r="O225" s="1037"/>
      <c r="P225" s="1037"/>
      <c r="Q225" s="1037"/>
    </row>
    <row r="226" spans="2:17">
      <c r="B226" s="296"/>
      <c r="C226" s="1037"/>
      <c r="D226" s="1037"/>
      <c r="E226" s="1037"/>
      <c r="F226" s="1037"/>
      <c r="G226" s="1037"/>
      <c r="H226" s="1037"/>
      <c r="K226" s="1037"/>
      <c r="L226" s="1037"/>
      <c r="M226" s="1037"/>
      <c r="N226" s="1037"/>
      <c r="O226" s="1037"/>
      <c r="P226" s="1037"/>
      <c r="Q226" s="1037"/>
    </row>
    <row r="227" spans="2:17">
      <c r="B227" s="296"/>
      <c r="C227" s="1037"/>
      <c r="D227" s="1037"/>
      <c r="E227" s="1037"/>
      <c r="F227" s="1037"/>
      <c r="G227" s="1037"/>
      <c r="H227" s="1037"/>
      <c r="K227" s="1037"/>
      <c r="L227" s="1037"/>
      <c r="M227" s="1037"/>
      <c r="N227" s="1037"/>
      <c r="O227" s="1037"/>
      <c r="P227" s="1037"/>
      <c r="Q227" s="1037"/>
    </row>
    <row r="228" spans="2:17">
      <c r="B228" s="296"/>
      <c r="C228" s="1037"/>
      <c r="D228" s="1037"/>
      <c r="E228" s="1037"/>
      <c r="F228" s="1037"/>
      <c r="G228" s="1037"/>
      <c r="H228" s="1037"/>
      <c r="K228" s="1037"/>
      <c r="L228" s="1037"/>
      <c r="M228" s="1037"/>
      <c r="N228" s="1037"/>
      <c r="O228" s="1037"/>
      <c r="P228" s="1037"/>
      <c r="Q228" s="1037"/>
    </row>
    <row r="229" spans="2:17">
      <c r="B229" s="296"/>
      <c r="C229" s="1037"/>
      <c r="D229" s="1037"/>
      <c r="E229" s="1037"/>
      <c r="F229" s="1037"/>
      <c r="G229" s="1037"/>
      <c r="H229" s="1037"/>
      <c r="K229" s="1037"/>
      <c r="L229" s="1037"/>
      <c r="M229" s="1037"/>
      <c r="N229" s="1037"/>
      <c r="O229" s="1037"/>
      <c r="P229" s="1037"/>
      <c r="Q229" s="1037"/>
    </row>
    <row r="230" spans="2:17">
      <c r="B230" s="296"/>
      <c r="C230" s="1037"/>
      <c r="D230" s="1037"/>
      <c r="E230" s="1037"/>
      <c r="F230" s="1037"/>
      <c r="G230" s="1037"/>
      <c r="H230" s="1037"/>
      <c r="K230" s="1037"/>
      <c r="L230" s="1037"/>
      <c r="M230" s="1037"/>
      <c r="N230" s="1037"/>
      <c r="O230" s="1037"/>
      <c r="P230" s="1037"/>
      <c r="Q230" s="1037"/>
    </row>
    <row r="231" spans="2:17">
      <c r="B231" s="296"/>
      <c r="C231" s="1037"/>
      <c r="D231" s="1037"/>
      <c r="E231" s="1037"/>
      <c r="F231" s="1037"/>
      <c r="G231" s="1037"/>
      <c r="H231" s="1037"/>
      <c r="K231" s="1037"/>
      <c r="L231" s="1037"/>
      <c r="M231" s="1037"/>
      <c r="N231" s="1037"/>
      <c r="O231" s="1037"/>
      <c r="P231" s="1037"/>
      <c r="Q231" s="1037"/>
    </row>
    <row r="232" spans="2:17">
      <c r="B232" s="296"/>
      <c r="C232" s="1037"/>
      <c r="D232" s="1037"/>
      <c r="E232" s="1037"/>
      <c r="F232" s="1037"/>
      <c r="G232" s="1037"/>
      <c r="H232" s="1037"/>
      <c r="K232" s="1037"/>
      <c r="L232" s="1037"/>
      <c r="M232" s="1037"/>
      <c r="N232" s="1037"/>
      <c r="O232" s="1037"/>
      <c r="P232" s="1037"/>
      <c r="Q232" s="1037"/>
    </row>
    <row r="233" spans="2:17">
      <c r="B233" s="296"/>
      <c r="C233" s="1037"/>
      <c r="D233" s="1037"/>
      <c r="E233" s="1037"/>
      <c r="F233" s="1037"/>
      <c r="G233" s="1037"/>
      <c r="H233" s="1037"/>
      <c r="K233" s="1037"/>
      <c r="L233" s="1037"/>
      <c r="M233" s="1037"/>
      <c r="N233" s="1037"/>
      <c r="O233" s="1037"/>
      <c r="P233" s="1037"/>
      <c r="Q233" s="1037"/>
    </row>
    <row r="234" spans="2:17">
      <c r="B234" s="296"/>
      <c r="C234" s="1037"/>
      <c r="D234" s="1037"/>
      <c r="E234" s="1037"/>
      <c r="F234" s="1037"/>
      <c r="G234" s="1037"/>
      <c r="H234" s="1037"/>
      <c r="K234" s="1037"/>
      <c r="L234" s="1037"/>
      <c r="M234" s="1037"/>
      <c r="N234" s="1037"/>
      <c r="O234" s="1037"/>
      <c r="P234" s="1037"/>
      <c r="Q234" s="1037"/>
    </row>
    <row r="235" spans="2:17">
      <c r="B235" s="296"/>
      <c r="C235" s="1037"/>
      <c r="D235" s="1037"/>
      <c r="E235" s="1037"/>
      <c r="F235" s="1037"/>
      <c r="G235" s="1037"/>
      <c r="H235" s="1037"/>
      <c r="K235" s="1037"/>
      <c r="L235" s="1037"/>
      <c r="M235" s="1037"/>
      <c r="N235" s="1037"/>
      <c r="O235" s="1037"/>
      <c r="P235" s="1037"/>
      <c r="Q235" s="1037"/>
    </row>
    <row r="236" spans="2:17">
      <c r="B236" s="296"/>
      <c r="C236" s="1037"/>
      <c r="D236" s="1037"/>
      <c r="E236" s="1037"/>
      <c r="F236" s="1037"/>
      <c r="G236" s="1037"/>
      <c r="H236" s="1037"/>
      <c r="K236" s="1037"/>
      <c r="L236" s="1037"/>
      <c r="M236" s="1037"/>
      <c r="N236" s="1037"/>
      <c r="O236" s="1037"/>
      <c r="P236" s="1037"/>
      <c r="Q236" s="1037"/>
    </row>
    <row r="237" spans="2:17">
      <c r="B237" s="296"/>
      <c r="K237" s="1037"/>
      <c r="L237" s="1037"/>
      <c r="M237" s="1037"/>
      <c r="N237" s="1037"/>
      <c r="O237" s="1037"/>
      <c r="P237" s="1037"/>
      <c r="Q237" s="1037"/>
    </row>
    <row r="238" spans="2:17">
      <c r="B238" s="296"/>
      <c r="K238" s="1037"/>
      <c r="L238" s="1037"/>
      <c r="M238" s="1037"/>
      <c r="N238" s="1037"/>
      <c r="O238" s="1037"/>
      <c r="P238" s="1037"/>
      <c r="Q238" s="1037"/>
    </row>
    <row r="239" spans="2:17">
      <c r="B239" s="296"/>
      <c r="K239" s="1037"/>
      <c r="L239" s="1037"/>
      <c r="M239" s="1037"/>
      <c r="N239" s="1037"/>
      <c r="O239" s="1037"/>
      <c r="P239" s="1037"/>
      <c r="Q239" s="1037"/>
    </row>
    <row r="240" spans="2:17">
      <c r="B240" s="296"/>
      <c r="K240" s="1037"/>
      <c r="L240" s="1037"/>
      <c r="M240" s="1037"/>
      <c r="N240" s="1037"/>
      <c r="O240" s="1037"/>
      <c r="P240" s="1037"/>
      <c r="Q240" s="1037"/>
    </row>
    <row r="241" spans="2:17">
      <c r="B241" s="296"/>
      <c r="K241" s="1037"/>
      <c r="L241" s="1037"/>
      <c r="M241" s="1037"/>
      <c r="N241" s="1037"/>
      <c r="O241" s="1037"/>
      <c r="P241" s="1037"/>
      <c r="Q241" s="1037"/>
    </row>
    <row r="242" spans="2:17">
      <c r="B242" s="296"/>
      <c r="K242" s="1037"/>
      <c r="L242" s="1037"/>
      <c r="M242" s="1037"/>
      <c r="N242" s="1037"/>
      <c r="O242" s="1037"/>
      <c r="P242" s="1037"/>
      <c r="Q242" s="1037"/>
    </row>
    <row r="243" spans="2:17">
      <c r="B243" s="296"/>
      <c r="K243" s="1037"/>
      <c r="L243" s="1037"/>
      <c r="M243" s="1037"/>
      <c r="N243" s="1037"/>
      <c r="O243" s="1037"/>
      <c r="P243" s="1037"/>
      <c r="Q243" s="1037"/>
    </row>
    <row r="244" spans="2:17">
      <c r="B244" s="296"/>
      <c r="K244" s="1037"/>
      <c r="L244" s="1037"/>
      <c r="M244" s="1037"/>
      <c r="N244" s="1037"/>
      <c r="O244" s="1037"/>
      <c r="P244" s="1037"/>
      <c r="Q244" s="1037"/>
    </row>
    <row r="245" spans="2:17">
      <c r="B245" s="296"/>
      <c r="K245" s="1037"/>
      <c r="L245" s="1037"/>
      <c r="M245" s="1037"/>
      <c r="N245" s="1037"/>
      <c r="O245" s="1037"/>
      <c r="P245" s="1037"/>
      <c r="Q245" s="1037"/>
    </row>
    <row r="246" spans="2:17">
      <c r="B246" s="296"/>
      <c r="K246" s="1037"/>
      <c r="L246" s="1037"/>
      <c r="M246" s="1037"/>
      <c r="N246" s="1037"/>
      <c r="O246" s="1037"/>
      <c r="P246" s="1037"/>
      <c r="Q246" s="1037"/>
    </row>
    <row r="247" spans="2:17">
      <c r="B247" s="296"/>
      <c r="K247" s="1037"/>
      <c r="L247" s="1037"/>
      <c r="M247" s="1037"/>
      <c r="N247" s="1037"/>
      <c r="O247" s="1037"/>
      <c r="P247" s="1037"/>
      <c r="Q247" s="1037"/>
    </row>
    <row r="248" spans="2:17">
      <c r="B248" s="296"/>
      <c r="K248" s="1037"/>
      <c r="L248" s="1037"/>
      <c r="M248" s="1037"/>
      <c r="N248" s="1037"/>
      <c r="O248" s="1037"/>
      <c r="P248" s="1037"/>
      <c r="Q248" s="1037"/>
    </row>
    <row r="249" spans="2:17">
      <c r="B249" s="296"/>
      <c r="K249" s="1037"/>
      <c r="L249" s="1037"/>
      <c r="M249" s="1037"/>
      <c r="N249" s="1037"/>
      <c r="O249" s="1037"/>
      <c r="P249" s="1037"/>
      <c r="Q249" s="1037"/>
    </row>
    <row r="250" spans="2:17">
      <c r="B250" s="296"/>
      <c r="K250" s="1037"/>
      <c r="L250" s="1037"/>
      <c r="M250" s="1037"/>
      <c r="N250" s="1037"/>
      <c r="O250" s="1037"/>
      <c r="P250" s="1037"/>
      <c r="Q250" s="1037"/>
    </row>
    <row r="251" spans="2:17">
      <c r="B251" s="296"/>
    </row>
    <row r="252" spans="2:17">
      <c r="B252" s="296"/>
    </row>
    <row r="253" spans="2:17">
      <c r="B253" s="296"/>
    </row>
    <row r="254" spans="2:17">
      <c r="B254" s="296"/>
    </row>
    <row r="255" spans="2:17">
      <c r="B255" s="296"/>
    </row>
    <row r="256" spans="2:17">
      <c r="B256" s="296"/>
    </row>
    <row r="257" spans="2:2">
      <c r="B257" s="296"/>
    </row>
    <row r="258" spans="2:2">
      <c r="B258" s="296"/>
    </row>
    <row r="259" spans="2:2">
      <c r="B259" s="296"/>
    </row>
    <row r="260" spans="2:2">
      <c r="B260" s="296"/>
    </row>
    <row r="261" spans="2:2">
      <c r="B261" s="296"/>
    </row>
    <row r="262" spans="2:2">
      <c r="B262" s="296"/>
    </row>
    <row r="263" spans="2:2">
      <c r="B263" s="296"/>
    </row>
    <row r="264" spans="2:2">
      <c r="B264" s="296"/>
    </row>
    <row r="265" spans="2:2">
      <c r="B265" s="296"/>
    </row>
    <row r="266" spans="2:2">
      <c r="B266" s="296"/>
    </row>
    <row r="267" spans="2:2">
      <c r="B267" s="296"/>
    </row>
    <row r="268" spans="2:2">
      <c r="B268" s="296"/>
    </row>
    <row r="269" spans="2:2">
      <c r="B269" s="296"/>
    </row>
    <row r="270" spans="2:2">
      <c r="B270" s="296"/>
    </row>
    <row r="271" spans="2:2">
      <c r="B271" s="296"/>
    </row>
    <row r="272" spans="2:2">
      <c r="B272" s="296"/>
    </row>
    <row r="273" spans="2:2">
      <c r="B273" s="296"/>
    </row>
    <row r="274" spans="2:2">
      <c r="B274" s="296"/>
    </row>
    <row r="275" spans="2:2">
      <c r="B275" s="296"/>
    </row>
    <row r="276" spans="2:2">
      <c r="B276" s="296"/>
    </row>
    <row r="277" spans="2:2">
      <c r="B277" s="296"/>
    </row>
    <row r="278" spans="2:2">
      <c r="B278" s="296"/>
    </row>
    <row r="279" spans="2:2">
      <c r="B279" s="296"/>
    </row>
    <row r="280" spans="2:2">
      <c r="B280" s="296"/>
    </row>
    <row r="281" spans="2:2">
      <c r="B281" s="296"/>
    </row>
    <row r="282" spans="2:2">
      <c r="B282" s="296"/>
    </row>
    <row r="283" spans="2:2">
      <c r="B283" s="296"/>
    </row>
    <row r="284" spans="2:2">
      <c r="B284" s="296"/>
    </row>
    <row r="285" spans="2:2">
      <c r="B285" s="296"/>
    </row>
    <row r="286" spans="2:2">
      <c r="B286" s="296"/>
    </row>
    <row r="287" spans="2:2">
      <c r="B287" s="296"/>
    </row>
    <row r="288" spans="2:2">
      <c r="B288" s="296"/>
    </row>
    <row r="289" spans="2:2">
      <c r="B289" s="296"/>
    </row>
    <row r="290" spans="2:2">
      <c r="B290" s="296"/>
    </row>
    <row r="291" spans="2:2">
      <c r="B291" s="296"/>
    </row>
    <row r="292" spans="2:2">
      <c r="B292" s="296"/>
    </row>
    <row r="293" spans="2:2">
      <c r="B293" s="296"/>
    </row>
    <row r="294" spans="2:2">
      <c r="B294" s="296"/>
    </row>
    <row r="295" spans="2:2">
      <c r="B295" s="296"/>
    </row>
    <row r="296" spans="2:2">
      <c r="B296" s="296"/>
    </row>
    <row r="297" spans="2:2">
      <c r="B297" s="296"/>
    </row>
    <row r="298" spans="2:2">
      <c r="B298" s="296"/>
    </row>
    <row r="299" spans="2:2">
      <c r="B299" s="296"/>
    </row>
    <row r="300" spans="2:2">
      <c r="B300" s="296"/>
    </row>
    <row r="301" spans="2:2">
      <c r="B301" s="296"/>
    </row>
    <row r="302" spans="2:2">
      <c r="B302" s="296"/>
    </row>
    <row r="303" spans="2:2">
      <c r="B303" s="296"/>
    </row>
    <row r="304" spans="2:2">
      <c r="B304" s="296"/>
    </row>
    <row r="305" spans="2:2">
      <c r="B305" s="296"/>
    </row>
    <row r="306" spans="2:2">
      <c r="B306" s="296"/>
    </row>
    <row r="307" spans="2:2">
      <c r="B307" s="296"/>
    </row>
    <row r="308" spans="2:2">
      <c r="B308" s="296"/>
    </row>
    <row r="309" spans="2:2">
      <c r="B309" s="296"/>
    </row>
    <row r="310" spans="2:2">
      <c r="B310" s="296"/>
    </row>
    <row r="311" spans="2:2">
      <c r="B311" s="296"/>
    </row>
    <row r="312" spans="2:2">
      <c r="B312" s="296"/>
    </row>
    <row r="313" spans="2:2">
      <c r="B313" s="296"/>
    </row>
    <row r="314" spans="2:2">
      <c r="B314" s="296"/>
    </row>
    <row r="315" spans="2:2">
      <c r="B315" s="296"/>
    </row>
    <row r="316" spans="2:2">
      <c r="B316" s="296"/>
    </row>
    <row r="317" spans="2:2">
      <c r="B317" s="296"/>
    </row>
    <row r="318" spans="2:2">
      <c r="B318" s="296"/>
    </row>
    <row r="319" spans="2:2">
      <c r="B319" s="296"/>
    </row>
    <row r="320" spans="2:2">
      <c r="B320" s="296"/>
    </row>
    <row r="321" spans="2:2">
      <c r="B321" s="296"/>
    </row>
    <row r="322" spans="2:2">
      <c r="B322" s="296"/>
    </row>
    <row r="323" spans="2:2">
      <c r="B323" s="296"/>
    </row>
    <row r="324" spans="2:2">
      <c r="B324" s="296"/>
    </row>
    <row r="325" spans="2:2">
      <c r="B325" s="296"/>
    </row>
    <row r="326" spans="2:2">
      <c r="B326" s="296"/>
    </row>
    <row r="327" spans="2:2">
      <c r="B327" s="296"/>
    </row>
    <row r="328" spans="2:2">
      <c r="B328" s="296"/>
    </row>
    <row r="329" spans="2:2">
      <c r="B329" s="296"/>
    </row>
    <row r="330" spans="2:2">
      <c r="B330" s="296"/>
    </row>
    <row r="331" spans="2:2">
      <c r="B331" s="296"/>
    </row>
    <row r="332" spans="2:2">
      <c r="B332" s="296"/>
    </row>
    <row r="333" spans="2:2">
      <c r="B333" s="296"/>
    </row>
    <row r="334" spans="2:2">
      <c r="B334" s="296"/>
    </row>
    <row r="335" spans="2:2">
      <c r="B335" s="296"/>
    </row>
    <row r="336" spans="2:2">
      <c r="B336" s="296"/>
    </row>
    <row r="337" spans="2:2">
      <c r="B337" s="296"/>
    </row>
    <row r="338" spans="2:2">
      <c r="B338" s="296"/>
    </row>
    <row r="339" spans="2:2">
      <c r="B339" s="296"/>
    </row>
    <row r="340" spans="2:2">
      <c r="B340" s="296"/>
    </row>
    <row r="341" spans="2:2">
      <c r="B341" s="296"/>
    </row>
    <row r="342" spans="2:2">
      <c r="B342" s="296"/>
    </row>
    <row r="343" spans="2:2">
      <c r="B343" s="296"/>
    </row>
    <row r="344" spans="2:2">
      <c r="B344" s="296"/>
    </row>
    <row r="345" spans="2:2">
      <c r="B345" s="296"/>
    </row>
    <row r="346" spans="2:2">
      <c r="B346" s="296"/>
    </row>
    <row r="347" spans="2:2">
      <c r="B347" s="296"/>
    </row>
    <row r="348" spans="2:2">
      <c r="B348" s="296"/>
    </row>
    <row r="349" spans="2:2">
      <c r="B349" s="296"/>
    </row>
    <row r="350" spans="2:2">
      <c r="B350" s="296"/>
    </row>
    <row r="351" spans="2:2">
      <c r="B351" s="296"/>
    </row>
    <row r="352" spans="2:2">
      <c r="B352" s="296"/>
    </row>
    <row r="353" spans="2:2">
      <c r="B353" s="296"/>
    </row>
    <row r="354" spans="2:2">
      <c r="B354" s="296"/>
    </row>
    <row r="355" spans="2:2">
      <c r="B355" s="296"/>
    </row>
    <row r="356" spans="2:2">
      <c r="B356" s="296"/>
    </row>
    <row r="357" spans="2:2">
      <c r="B357" s="296"/>
    </row>
    <row r="358" spans="2:2">
      <c r="B358" s="296"/>
    </row>
    <row r="359" spans="2:2">
      <c r="B359" s="296"/>
    </row>
    <row r="360" spans="2:2">
      <c r="B360" s="296"/>
    </row>
    <row r="361" spans="2:2">
      <c r="B361" s="296"/>
    </row>
    <row r="362" spans="2:2">
      <c r="B362" s="296"/>
    </row>
    <row r="363" spans="2:2">
      <c r="B363" s="296"/>
    </row>
    <row r="364" spans="2:2">
      <c r="B364" s="296"/>
    </row>
    <row r="365" spans="2:2">
      <c r="B365" s="296"/>
    </row>
    <row r="366" spans="2:2">
      <c r="B366" s="296"/>
    </row>
    <row r="367" spans="2:2">
      <c r="B367" s="296"/>
    </row>
    <row r="368" spans="2:2">
      <c r="B368" s="296"/>
    </row>
    <row r="369" spans="2:2">
      <c r="B369" s="296"/>
    </row>
    <row r="370" spans="2:2">
      <c r="B370" s="296"/>
    </row>
    <row r="371" spans="2:2">
      <c r="B371" s="296"/>
    </row>
    <row r="372" spans="2:2">
      <c r="B372" s="296"/>
    </row>
    <row r="373" spans="2:2">
      <c r="B373" s="296"/>
    </row>
    <row r="374" spans="2:2">
      <c r="B374" s="296"/>
    </row>
    <row r="375" spans="2:2">
      <c r="B375" s="296"/>
    </row>
    <row r="376" spans="2:2">
      <c r="B376" s="296"/>
    </row>
    <row r="377" spans="2:2">
      <c r="B377" s="296"/>
    </row>
    <row r="378" spans="2:2">
      <c r="B378" s="296"/>
    </row>
    <row r="379" spans="2:2">
      <c r="B379" s="296"/>
    </row>
    <row r="380" spans="2:2">
      <c r="B380" s="296"/>
    </row>
    <row r="381" spans="2:2">
      <c r="B381" s="296"/>
    </row>
    <row r="382" spans="2:2">
      <c r="B382" s="296"/>
    </row>
    <row r="383" spans="2:2">
      <c r="B383" s="296"/>
    </row>
    <row r="384" spans="2:2">
      <c r="B384" s="296"/>
    </row>
    <row r="385" spans="2:2">
      <c r="B385" s="296"/>
    </row>
    <row r="386" spans="2:2">
      <c r="B386" s="296"/>
    </row>
    <row r="387" spans="2:2">
      <c r="B387" s="296"/>
    </row>
    <row r="388" spans="2:2">
      <c r="B388" s="296"/>
    </row>
    <row r="389" spans="2:2">
      <c r="B389" s="296"/>
    </row>
    <row r="390" spans="2:2">
      <c r="B390" s="296"/>
    </row>
    <row r="391" spans="2:2">
      <c r="B391" s="296"/>
    </row>
    <row r="392" spans="2:2">
      <c r="B392" s="296"/>
    </row>
    <row r="393" spans="2:2">
      <c r="B393" s="296"/>
    </row>
    <row r="394" spans="2:2">
      <c r="B394" s="62"/>
    </row>
    <row r="395" spans="2:2">
      <c r="B395" s="62"/>
    </row>
    <row r="396" spans="2:2">
      <c r="B396" s="62"/>
    </row>
    <row r="397" spans="2:2">
      <c r="B397" s="62"/>
    </row>
    <row r="398" spans="2:2">
      <c r="B398" s="62"/>
    </row>
    <row r="399" spans="2:2">
      <c r="B399" s="62"/>
    </row>
    <row r="400" spans="2:2">
      <c r="B400" s="62"/>
    </row>
    <row r="401" spans="2:2">
      <c r="B401" s="62"/>
    </row>
    <row r="402" spans="2:2">
      <c r="B402" s="62"/>
    </row>
    <row r="403" spans="2:2">
      <c r="B403" s="62"/>
    </row>
    <row r="404" spans="2:2">
      <c r="B404" s="62"/>
    </row>
    <row r="405" spans="2:2">
      <c r="B405" s="62"/>
    </row>
    <row r="406" spans="2:2">
      <c r="B406" s="62"/>
    </row>
    <row r="407" spans="2:2">
      <c r="B407" s="62"/>
    </row>
    <row r="408" spans="2:2">
      <c r="B408" s="62"/>
    </row>
    <row r="409" spans="2:2">
      <c r="B409" s="62"/>
    </row>
    <row r="410" spans="2:2">
      <c r="B410" s="62"/>
    </row>
    <row r="411" spans="2:2">
      <c r="B411" s="62"/>
    </row>
    <row r="412" spans="2:2">
      <c r="B412" s="62"/>
    </row>
    <row r="413" spans="2:2">
      <c r="B413" s="62"/>
    </row>
    <row r="414" spans="2:2">
      <c r="B414" s="62"/>
    </row>
    <row r="415" spans="2:2">
      <c r="B415" s="62"/>
    </row>
    <row r="416" spans="2:2">
      <c r="B416" s="62"/>
    </row>
    <row r="417" spans="2:2">
      <c r="B417" s="62"/>
    </row>
    <row r="418" spans="2:2">
      <c r="B418" s="62"/>
    </row>
    <row r="419" spans="2:2">
      <c r="B419" s="62"/>
    </row>
    <row r="420" spans="2:2">
      <c r="B420" s="62"/>
    </row>
    <row r="421" spans="2:2">
      <c r="B421" s="62"/>
    </row>
    <row r="422" spans="2:2">
      <c r="B422" s="62"/>
    </row>
    <row r="423" spans="2:2">
      <c r="B423" s="62"/>
    </row>
    <row r="424" spans="2:2">
      <c r="B424" s="62"/>
    </row>
    <row r="425" spans="2:2">
      <c r="B425" s="62"/>
    </row>
    <row r="426" spans="2:2">
      <c r="B426" s="62"/>
    </row>
    <row r="427" spans="2:2">
      <c r="B427" s="62"/>
    </row>
    <row r="428" spans="2:2">
      <c r="B428" s="62"/>
    </row>
    <row r="429" spans="2:2">
      <c r="B429" s="62"/>
    </row>
    <row r="430" spans="2:2">
      <c r="B430" s="62"/>
    </row>
    <row r="431" spans="2:2">
      <c r="B431" s="62"/>
    </row>
    <row r="432" spans="2:2">
      <c r="B432" s="62"/>
    </row>
    <row r="433" spans="2:3">
      <c r="B433" s="62"/>
    </row>
    <row r="434" spans="2:3">
      <c r="B434" s="62"/>
    </row>
    <row r="435" spans="2:3">
      <c r="B435" s="62"/>
    </row>
    <row r="436" spans="2:3">
      <c r="B436" s="62"/>
    </row>
    <row r="437" spans="2:3">
      <c r="B437" s="62"/>
    </row>
    <row r="438" spans="2:3">
      <c r="B438" s="62"/>
    </row>
    <row r="439" spans="2:3">
      <c r="B439" s="62"/>
    </row>
    <row r="440" spans="2:3">
      <c r="B440" s="62"/>
    </row>
    <row r="441" spans="2:3">
      <c r="B441" s="62"/>
    </row>
    <row r="442" spans="2:3">
      <c r="B442" s="62"/>
    </row>
    <row r="443" spans="2:3">
      <c r="B443" s="62"/>
    </row>
    <row r="444" spans="2:3">
      <c r="B444" s="62"/>
    </row>
    <row r="445" spans="2:3">
      <c r="B445" s="62"/>
    </row>
    <row r="446" spans="2:3">
      <c r="B446" s="62"/>
    </row>
    <row r="447" spans="2:3">
      <c r="C447" s="62"/>
    </row>
    <row r="448" spans="2:3">
      <c r="C448" s="62"/>
    </row>
    <row r="449" spans="3:3">
      <c r="C449" s="62"/>
    </row>
    <row r="450" spans="3:3">
      <c r="C450" s="62"/>
    </row>
    <row r="451" spans="3:3">
      <c r="C451" s="62"/>
    </row>
    <row r="452" spans="3:3">
      <c r="C452" s="62"/>
    </row>
    <row r="453" spans="3:3">
      <c r="C453" s="62"/>
    </row>
    <row r="454" spans="3:3">
      <c r="C454" s="62"/>
    </row>
    <row r="455" spans="3:3">
      <c r="C455" s="62"/>
    </row>
    <row r="456" spans="3:3">
      <c r="C456" s="62"/>
    </row>
    <row r="457" spans="3:3">
      <c r="C457" s="62"/>
    </row>
    <row r="458" spans="3:3">
      <c r="C458" s="62"/>
    </row>
    <row r="459" spans="3:3">
      <c r="C459" s="62"/>
    </row>
    <row r="460" spans="3:3">
      <c r="C460" s="62"/>
    </row>
    <row r="461" spans="3:3">
      <c r="C461" s="62"/>
    </row>
    <row r="462" spans="3:3">
      <c r="C462" s="62"/>
    </row>
    <row r="463" spans="3:3">
      <c r="C463" s="62"/>
    </row>
    <row r="464" spans="3:3">
      <c r="C464" s="62"/>
    </row>
    <row r="465" spans="3:3">
      <c r="C465" s="62"/>
    </row>
    <row r="466" spans="3:3">
      <c r="C466" s="62"/>
    </row>
    <row r="467" spans="3:3">
      <c r="C467" s="62"/>
    </row>
    <row r="468" spans="3:3">
      <c r="C468" s="62"/>
    </row>
    <row r="469" spans="3:3">
      <c r="C469" s="62"/>
    </row>
    <row r="470" spans="3:3">
      <c r="C470" s="62"/>
    </row>
    <row r="471" spans="3:3">
      <c r="C471" s="62"/>
    </row>
    <row r="472" spans="3:3">
      <c r="C472" s="62"/>
    </row>
    <row r="473" spans="3:3">
      <c r="C473" s="62"/>
    </row>
    <row r="474" spans="3:3">
      <c r="C474" s="62"/>
    </row>
    <row r="475" spans="3:3">
      <c r="C475" s="62"/>
    </row>
    <row r="476" spans="3:3">
      <c r="C476" s="62"/>
    </row>
    <row r="477" spans="3:3">
      <c r="C477" s="62"/>
    </row>
    <row r="478" spans="3:3">
      <c r="C478" s="62"/>
    </row>
    <row r="479" spans="3:3">
      <c r="C479" s="62"/>
    </row>
    <row r="480" spans="3:3">
      <c r="C480" s="62"/>
    </row>
    <row r="481" spans="3:3">
      <c r="C481" s="62"/>
    </row>
    <row r="482" spans="3:3">
      <c r="C482" s="62"/>
    </row>
    <row r="483" spans="3:3">
      <c r="C483" s="62"/>
    </row>
    <row r="484" spans="3:3">
      <c r="C484" s="62"/>
    </row>
    <row r="485" spans="3:3">
      <c r="C485" s="62"/>
    </row>
    <row r="486" spans="3:3">
      <c r="C486" s="62"/>
    </row>
    <row r="487" spans="3:3">
      <c r="C487" s="62"/>
    </row>
    <row r="488" spans="3:3">
      <c r="C488" s="62"/>
    </row>
    <row r="489" spans="3:3">
      <c r="C489" s="62"/>
    </row>
    <row r="490" spans="3:3">
      <c r="C490" s="62"/>
    </row>
    <row r="491" spans="3:3">
      <c r="C491" s="62"/>
    </row>
    <row r="492" spans="3:3">
      <c r="C492" s="62"/>
    </row>
    <row r="493" spans="3:3">
      <c r="C493" s="62"/>
    </row>
    <row r="494" spans="3:3">
      <c r="C494" s="62"/>
    </row>
    <row r="495" spans="3:3">
      <c r="C495" s="62"/>
    </row>
  </sheetData>
  <mergeCells count="3">
    <mergeCell ref="C6:I6"/>
    <mergeCell ref="C24:E24"/>
    <mergeCell ref="K24:M24"/>
  </mergeCells>
  <pageMargins left="0.7" right="0.7" top="0.75" bottom="0.75" header="0.3" footer="0.3"/>
  <pageSetup scale="70" orientation="portrait" r:id="rId1"/>
</worksheet>
</file>

<file path=xl/worksheets/sheet21.xml><?xml version="1.0" encoding="utf-8"?>
<worksheet xmlns="http://schemas.openxmlformats.org/spreadsheetml/2006/main" xmlns:r="http://schemas.openxmlformats.org/officeDocument/2006/relationships">
  <sheetPr codeName="Sheet22">
    <tabColor theme="7" tint="-0.249977111117893"/>
  </sheetPr>
  <dimension ref="A2:W431"/>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2" width="14.5703125" style="82" customWidth="1"/>
    <col min="3" max="3" width="9.7109375" style="82" customWidth="1"/>
    <col min="4" max="7" width="14.7109375" style="82" customWidth="1"/>
    <col min="8" max="8" width="14.7109375" style="372" customWidth="1"/>
    <col min="9" max="9" width="13.7109375" style="725" customWidth="1"/>
    <col min="10" max="10" width="14.7109375" style="82" customWidth="1"/>
    <col min="11" max="11" width="11.140625" style="82" customWidth="1"/>
    <col min="12" max="18" width="12.7109375" style="82" customWidth="1"/>
    <col min="19" max="16384" width="9.140625" style="82"/>
  </cols>
  <sheetData>
    <row r="2" spans="2:23">
      <c r="B2" s="4" t="s">
        <v>16</v>
      </c>
      <c r="C2" s="449" t="s">
        <v>919</v>
      </c>
      <c r="D2" s="6"/>
      <c r="E2" s="6"/>
      <c r="F2" s="29"/>
      <c r="H2" s="293"/>
      <c r="L2" s="6"/>
    </row>
    <row r="3" spans="2:23">
      <c r="B3" s="4" t="s">
        <v>17</v>
      </c>
      <c r="C3" s="6" t="s">
        <v>40</v>
      </c>
      <c r="D3" s="6"/>
      <c r="E3" s="6"/>
      <c r="F3" s="29"/>
      <c r="H3" s="293"/>
      <c r="L3" s="6"/>
    </row>
    <row r="4" spans="2:23">
      <c r="B4" s="726" t="s">
        <v>1198</v>
      </c>
      <c r="C4" s="21" t="s">
        <v>41</v>
      </c>
      <c r="D4" s="5"/>
      <c r="E4" s="5"/>
      <c r="F4" s="3"/>
      <c r="H4" s="293"/>
      <c r="L4" s="5"/>
    </row>
    <row r="5" spans="2:23" ht="16.5" customHeight="1">
      <c r="B5" s="4"/>
      <c r="D5" s="5"/>
      <c r="E5" s="5"/>
      <c r="F5" s="3"/>
      <c r="G5" s="5"/>
      <c r="H5" s="458"/>
      <c r="J5" s="5"/>
    </row>
    <row r="6" spans="2:23" ht="67.5" customHeight="1">
      <c r="B6" s="60" t="s">
        <v>46</v>
      </c>
      <c r="C6" s="1206" t="s">
        <v>1231</v>
      </c>
      <c r="D6" s="1206"/>
      <c r="E6" s="1206"/>
      <c r="F6" s="1206"/>
      <c r="G6" s="1206"/>
      <c r="H6" s="1206"/>
      <c r="I6" s="1206"/>
      <c r="J6" s="182"/>
      <c r="K6" s="182"/>
      <c r="L6" s="182"/>
      <c r="M6" s="182"/>
      <c r="N6" s="182"/>
      <c r="O6" s="182"/>
      <c r="P6" s="182"/>
      <c r="Q6" s="182"/>
      <c r="R6" s="169"/>
      <c r="S6" s="169"/>
    </row>
    <row r="7" spans="2:23" ht="13.5" customHeight="1">
      <c r="B7" s="4"/>
      <c r="C7" s="5"/>
      <c r="D7" s="5"/>
      <c r="E7" s="5"/>
      <c r="F7" s="3"/>
      <c r="G7" s="5"/>
      <c r="H7" s="458"/>
      <c r="J7" s="5"/>
    </row>
    <row r="8" spans="2:23" ht="27" customHeight="1">
      <c r="B8" s="57" t="s">
        <v>47</v>
      </c>
      <c r="C8" s="5"/>
      <c r="D8" s="19"/>
      <c r="E8" s="765"/>
      <c r="F8" s="3"/>
      <c r="G8" s="5"/>
      <c r="H8" s="458"/>
      <c r="J8" s="727"/>
      <c r="K8" s="731"/>
      <c r="L8" s="731"/>
      <c r="M8" s="725"/>
      <c r="N8" s="725"/>
      <c r="O8" s="728"/>
      <c r="P8" s="725"/>
      <c r="Q8" s="725"/>
      <c r="R8" s="725"/>
      <c r="S8" s="731"/>
      <c r="T8" s="725"/>
      <c r="U8" s="725"/>
    </row>
    <row r="9" spans="2:23" ht="12.75" customHeight="1">
      <c r="B9" s="4"/>
      <c r="C9" s="5"/>
      <c r="D9" s="5"/>
      <c r="E9" s="765"/>
      <c r="F9" s="3"/>
      <c r="G9" s="5"/>
      <c r="H9" s="458"/>
      <c r="J9" s="727"/>
      <c r="K9" s="731"/>
      <c r="L9" s="731"/>
      <c r="M9" s="725"/>
      <c r="N9" s="725"/>
      <c r="O9" s="728"/>
      <c r="P9" s="725"/>
      <c r="Q9" s="725"/>
      <c r="R9" s="725"/>
      <c r="S9" s="731"/>
      <c r="T9" s="725"/>
      <c r="U9" s="725"/>
    </row>
    <row r="10" spans="2:23" ht="12.75" customHeight="1">
      <c r="B10" s="4"/>
      <c r="D10" s="136" t="s">
        <v>19</v>
      </c>
      <c r="E10" s="136" t="s">
        <v>323</v>
      </c>
      <c r="F10" s="137" t="s">
        <v>322</v>
      </c>
      <c r="G10" s="136" t="s">
        <v>321</v>
      </c>
      <c r="H10" s="459"/>
      <c r="J10" s="655"/>
      <c r="K10" s="655"/>
      <c r="L10" s="307"/>
      <c r="M10" s="307"/>
      <c r="N10" s="307"/>
      <c r="O10" s="655"/>
      <c r="P10" s="655"/>
      <c r="Q10" s="655"/>
      <c r="R10" s="655"/>
      <c r="S10" s="307"/>
      <c r="T10" s="307"/>
      <c r="U10" s="307"/>
      <c r="V10" s="655"/>
      <c r="W10" s="655"/>
    </row>
    <row r="11" spans="2:23" ht="12.75" customHeight="1">
      <c r="B11" s="4"/>
      <c r="C11" s="4" t="s">
        <v>25</v>
      </c>
      <c r="D11" s="762">
        <f>H150</f>
        <v>0</v>
      </c>
      <c r="E11" s="762">
        <f>SUM(H55,H67,H75,H116,H129,H137)</f>
        <v>0</v>
      </c>
      <c r="F11" s="762">
        <f>SUM(H85,H98,H106)</f>
        <v>0</v>
      </c>
      <c r="G11" s="762">
        <f>SUM(H37,H45,H147)</f>
        <v>0</v>
      </c>
      <c r="H11" s="459"/>
      <c r="J11" s="937"/>
      <c r="K11" s="610"/>
      <c r="L11" s="610"/>
      <c r="M11" s="610"/>
      <c r="N11" s="610"/>
      <c r="O11" s="655"/>
      <c r="P11" s="655"/>
      <c r="Q11" s="937"/>
      <c r="R11" s="610"/>
      <c r="S11" s="610"/>
      <c r="T11" s="610"/>
      <c r="U11" s="584"/>
      <c r="V11" s="655"/>
      <c r="W11" s="655"/>
    </row>
    <row r="12" spans="2:23" ht="12.75" customHeight="1">
      <c r="B12" s="4"/>
      <c r="C12" s="726" t="s">
        <v>1041</v>
      </c>
      <c r="D12" s="762">
        <f>P150</f>
        <v>0</v>
      </c>
      <c r="E12" s="762">
        <f>SUM(P55,P67,P75,P116,P129,P137)</f>
        <v>0</v>
      </c>
      <c r="F12" s="762">
        <f>SUM(P85,P98,P106)</f>
        <v>0</v>
      </c>
      <c r="G12" s="762">
        <f>SUM(P37,P45,P147)</f>
        <v>0</v>
      </c>
      <c r="H12" s="459"/>
      <c r="J12" s="937"/>
      <c r="K12" s="610"/>
      <c r="L12" s="610"/>
      <c r="M12" s="610"/>
      <c r="N12" s="610"/>
      <c r="O12" s="655"/>
      <c r="P12" s="655"/>
      <c r="Q12" s="937"/>
      <c r="R12" s="610"/>
      <c r="S12" s="610"/>
      <c r="T12" s="610"/>
      <c r="U12" s="584"/>
      <c r="V12" s="655"/>
      <c r="W12" s="655"/>
    </row>
    <row r="13" spans="2:23" ht="12.75" customHeight="1" thickBot="1">
      <c r="B13" s="4"/>
      <c r="C13" s="10" t="s">
        <v>66</v>
      </c>
      <c r="D13" s="11">
        <f>D11-D12</f>
        <v>0</v>
      </c>
      <c r="E13" s="11">
        <f>E11-E12</f>
        <v>0</v>
      </c>
      <c r="F13" s="11">
        <f>F11-F12</f>
        <v>0</v>
      </c>
      <c r="G13" s="11">
        <f>G11-G12</f>
        <v>0</v>
      </c>
      <c r="H13" s="459"/>
      <c r="J13" s="103"/>
      <c r="K13" s="46"/>
      <c r="L13" s="46"/>
      <c r="M13" s="983"/>
      <c r="N13" s="46"/>
      <c r="O13" s="655"/>
      <c r="P13" s="655"/>
      <c r="Q13" s="103"/>
      <c r="R13" s="46"/>
      <c r="S13" s="46"/>
      <c r="T13" s="983"/>
      <c r="U13" s="46"/>
      <c r="V13" s="655"/>
      <c r="W13" s="655"/>
    </row>
    <row r="14" spans="2:23" ht="13.5" thickTop="1">
      <c r="F14" s="29"/>
      <c r="H14" s="293"/>
    </row>
    <row r="15" spans="2:23">
      <c r="E15" s="217"/>
      <c r="F15" s="29"/>
      <c r="H15" s="293"/>
    </row>
    <row r="16" spans="2:23">
      <c r="B16" s="32" t="s">
        <v>64</v>
      </c>
      <c r="C16" s="32"/>
      <c r="D16" s="32"/>
      <c r="E16" s="32"/>
      <c r="F16" s="32"/>
      <c r="G16" s="32"/>
      <c r="H16" s="32"/>
      <c r="J16" s="32"/>
      <c r="K16" s="32"/>
      <c r="L16" s="32"/>
      <c r="M16" s="32"/>
      <c r="N16" s="32"/>
      <c r="O16" s="32"/>
      <c r="P16" s="32"/>
      <c r="Q16" s="32"/>
      <c r="R16" s="32"/>
    </row>
    <row r="17" spans="1:18">
      <c r="E17" s="29"/>
      <c r="G17" s="29"/>
    </row>
    <row r="18" spans="1:18">
      <c r="B18" s="193"/>
      <c r="C18" s="193"/>
      <c r="D18" s="193"/>
      <c r="E18" s="193"/>
      <c r="F18" s="193"/>
      <c r="G18" s="193"/>
      <c r="H18" s="442"/>
      <c r="J18" s="193"/>
      <c r="K18" s="193"/>
      <c r="L18" s="193"/>
      <c r="M18" s="193"/>
      <c r="N18" s="193"/>
      <c r="O18" s="193"/>
      <c r="P18" s="193"/>
      <c r="Q18" s="193"/>
      <c r="R18" s="193"/>
    </row>
    <row r="19" spans="1:18">
      <c r="E19" s="29"/>
      <c r="G19" s="29"/>
    </row>
    <row r="20" spans="1:18" s="581" customFormat="1">
      <c r="A20" s="263"/>
      <c r="B20" s="33" t="s">
        <v>18</v>
      </c>
      <c r="C20" s="33"/>
      <c r="D20" s="33"/>
      <c r="E20" s="34"/>
      <c r="F20" s="33"/>
      <c r="G20" s="33"/>
      <c r="H20" s="35"/>
      <c r="I20" s="263"/>
      <c r="J20" s="36" t="s">
        <v>1031</v>
      </c>
      <c r="K20" s="36"/>
      <c r="L20" s="36"/>
      <c r="M20" s="36"/>
      <c r="N20" s="36"/>
      <c r="O20" s="36"/>
      <c r="P20" s="36"/>
    </row>
    <row r="21" spans="1:18">
      <c r="K21" s="12"/>
      <c r="L21" s="12"/>
      <c r="M21" s="12"/>
      <c r="N21" s="12"/>
      <c r="O21" s="12"/>
      <c r="P21" s="12"/>
      <c r="Q21" s="12"/>
    </row>
    <row r="22" spans="1:18">
      <c r="B22" s="218" t="s">
        <v>216</v>
      </c>
      <c r="C22" s="222" t="s">
        <v>217</v>
      </c>
      <c r="D22" s="12"/>
      <c r="E22" s="12"/>
      <c r="F22" s="12"/>
      <c r="G22" s="12"/>
      <c r="H22" s="377"/>
      <c r="J22" s="600" t="s">
        <v>216</v>
      </c>
      <c r="K22" s="379" t="s">
        <v>217</v>
      </c>
      <c r="L22" s="301"/>
      <c r="M22" s="301"/>
      <c r="N22" s="301"/>
      <c r="O22" s="301"/>
      <c r="P22" s="377"/>
      <c r="Q22" s="12"/>
    </row>
    <row r="23" spans="1:18" ht="15" customHeight="1">
      <c r="B23" s="101"/>
      <c r="C23" s="12"/>
      <c r="D23" s="12"/>
      <c r="E23" s="12"/>
      <c r="F23" s="12"/>
      <c r="G23" s="12"/>
      <c r="H23" s="377"/>
      <c r="J23" s="101"/>
      <c r="K23" s="301"/>
      <c r="L23" s="301"/>
      <c r="M23" s="301"/>
      <c r="N23" s="301"/>
      <c r="O23" s="301"/>
      <c r="P23" s="377"/>
      <c r="Q23" s="12"/>
    </row>
    <row r="24" spans="1:18">
      <c r="B24" s="218" t="s">
        <v>218</v>
      </c>
      <c r="C24" s="199" t="s">
        <v>410</v>
      </c>
      <c r="D24" s="12"/>
      <c r="E24" s="12"/>
      <c r="F24" s="12"/>
      <c r="G24" s="12"/>
      <c r="H24" s="377"/>
      <c r="J24" s="600" t="s">
        <v>218</v>
      </c>
      <c r="K24" s="199" t="s">
        <v>410</v>
      </c>
      <c r="L24" s="301"/>
      <c r="M24" s="301"/>
      <c r="N24" s="301"/>
      <c r="O24" s="301"/>
      <c r="P24" s="377"/>
      <c r="Q24" s="12"/>
    </row>
    <row r="25" spans="1:18" ht="15" customHeight="1">
      <c r="B25" s="101"/>
      <c r="C25" s="12"/>
      <c r="D25" s="12"/>
      <c r="E25" s="12"/>
      <c r="F25" s="12"/>
      <c r="G25" s="12"/>
      <c r="H25" s="377"/>
      <c r="J25" s="101"/>
      <c r="K25" s="301"/>
      <c r="L25" s="301"/>
      <c r="M25" s="301"/>
      <c r="N25" s="301"/>
      <c r="O25" s="301"/>
      <c r="P25" s="377"/>
      <c r="Q25" s="12"/>
    </row>
    <row r="26" spans="1:18" ht="15">
      <c r="B26" s="218" t="s">
        <v>219</v>
      </c>
      <c r="C26" s="222" t="s">
        <v>587</v>
      </c>
      <c r="D26" s="12"/>
      <c r="E26" s="13"/>
      <c r="F26" s="14"/>
      <c r="G26" s="16"/>
      <c r="H26" s="377"/>
      <c r="J26" s="600" t="s">
        <v>219</v>
      </c>
      <c r="K26" s="379" t="s">
        <v>587</v>
      </c>
      <c r="L26" s="301"/>
      <c r="M26" s="290"/>
      <c r="N26" s="14"/>
      <c r="O26" s="584"/>
      <c r="P26" s="377"/>
      <c r="Q26" s="12"/>
    </row>
    <row r="27" spans="1:18" ht="15" customHeight="1">
      <c r="B27" s="101"/>
      <c r="C27" s="12"/>
      <c r="D27" s="12"/>
      <c r="E27" s="12"/>
      <c r="F27" s="12"/>
      <c r="G27" s="12"/>
      <c r="H27" s="377"/>
      <c r="J27" s="101"/>
      <c r="K27" s="301"/>
      <c r="L27" s="301"/>
      <c r="M27" s="301"/>
      <c r="N27" s="301"/>
      <c r="O27" s="301"/>
      <c r="P27" s="377"/>
      <c r="Q27" s="12"/>
    </row>
    <row r="28" spans="1:18">
      <c r="A28" s="1204" t="s">
        <v>797</v>
      </c>
      <c r="B28" s="116" t="s">
        <v>220</v>
      </c>
      <c r="C28" s="109" t="s">
        <v>589</v>
      </c>
      <c r="D28" s="12"/>
      <c r="E28" s="12"/>
      <c r="F28" s="12"/>
      <c r="G28" s="12"/>
      <c r="H28" s="377"/>
      <c r="I28" s="1204" t="s">
        <v>797</v>
      </c>
      <c r="J28" s="223" t="s">
        <v>220</v>
      </c>
      <c r="K28" s="381" t="s">
        <v>589</v>
      </c>
      <c r="L28" s="301"/>
      <c r="M28" s="301"/>
      <c r="N28" s="301"/>
      <c r="O28" s="301"/>
      <c r="P28" s="377"/>
      <c r="Q28" s="12"/>
    </row>
    <row r="29" spans="1:18" s="210" customFormat="1" ht="13.9" customHeight="1">
      <c r="A29" s="1204"/>
      <c r="B29" s="223"/>
      <c r="C29" s="333">
        <f>'Current Assumptions'!B183</f>
        <v>0</v>
      </c>
      <c r="D29" s="412" t="s">
        <v>809</v>
      </c>
      <c r="H29" s="372"/>
      <c r="I29" s="1204"/>
      <c r="J29" s="223"/>
      <c r="K29" s="634">
        <f>'Expected Assumptions'!E183</f>
        <v>0</v>
      </c>
      <c r="L29" s="412" t="s">
        <v>809</v>
      </c>
      <c r="M29" s="581"/>
      <c r="N29" s="581"/>
      <c r="O29" s="581"/>
      <c r="P29" s="589"/>
      <c r="Q29" s="237"/>
      <c r="R29" s="236"/>
    </row>
    <row r="30" spans="1:18" s="238" customFormat="1">
      <c r="A30" s="350"/>
      <c r="B30" s="250"/>
      <c r="C30" s="544">
        <f>'Current Assumptions'!B184</f>
        <v>0</v>
      </c>
      <c r="D30" s="412" t="s">
        <v>430</v>
      </c>
      <c r="H30" s="371"/>
      <c r="I30" s="677"/>
      <c r="J30" s="250"/>
      <c r="K30" s="544">
        <f>'Expected Assumptions'!E184</f>
        <v>0</v>
      </c>
      <c r="L30" s="412" t="s">
        <v>430</v>
      </c>
      <c r="M30" s="586"/>
      <c r="N30" s="586"/>
      <c r="O30" s="586"/>
      <c r="P30" s="588"/>
      <c r="Q30" s="236"/>
      <c r="R30" s="236"/>
    </row>
    <row r="31" spans="1:18" s="210" customFormat="1">
      <c r="A31" s="351"/>
      <c r="B31" s="223"/>
      <c r="C31" s="568">
        <f>'Current Assumptions'!B185</f>
        <v>0</v>
      </c>
      <c r="D31" s="219" t="s">
        <v>451</v>
      </c>
      <c r="E31" s="238"/>
      <c r="F31" s="238"/>
      <c r="G31" s="238"/>
      <c r="H31" s="372"/>
      <c r="I31" s="725"/>
      <c r="J31" s="223"/>
      <c r="K31" s="568">
        <f>'Expected Assumptions'!E185</f>
        <v>0</v>
      </c>
      <c r="L31" s="603" t="s">
        <v>451</v>
      </c>
      <c r="M31" s="586"/>
      <c r="N31" s="586"/>
      <c r="O31" s="586"/>
      <c r="P31" s="589"/>
      <c r="Q31" s="236"/>
      <c r="R31" s="236"/>
    </row>
    <row r="32" spans="1:18">
      <c r="B32" s="116"/>
      <c r="C32" s="97"/>
      <c r="D32" s="12"/>
      <c r="E32" s="12"/>
      <c r="F32" s="12"/>
      <c r="G32" s="12"/>
      <c r="H32" s="377"/>
      <c r="J32" s="223"/>
      <c r="K32" s="377"/>
      <c r="L32" s="301"/>
      <c r="M32" s="301"/>
      <c r="N32" s="301"/>
      <c r="O32" s="301"/>
      <c r="P32" s="377"/>
      <c r="Q32" s="16"/>
    </row>
    <row r="33" spans="1:18" ht="15">
      <c r="B33" s="116"/>
      <c r="C33" s="75">
        <f>Contractor_Administrative_Rate</f>
        <v>0</v>
      </c>
      <c r="D33" s="337" t="str">
        <f>Contractor_Administrative_Rate_N</f>
        <v>Contractor Administrative Rate ($ / hour)</v>
      </c>
      <c r="E33" s="66"/>
      <c r="F33" s="56"/>
      <c r="G33" s="477">
        <f>C33*C29*C31</f>
        <v>0</v>
      </c>
      <c r="H33" s="494"/>
      <c r="J33" s="223"/>
      <c r="K33" s="75">
        <f>'Expected Assumptions'!E60</f>
        <v>0</v>
      </c>
      <c r="L33" s="337" t="str">
        <f>Contractor_Administrative_Rate_N</f>
        <v>Contractor Administrative Rate ($ / hour)</v>
      </c>
      <c r="M33" s="307"/>
      <c r="N33" s="590"/>
      <c r="O33" s="636">
        <f>K33*K29*K31</f>
        <v>0</v>
      </c>
      <c r="P33" s="494"/>
      <c r="Q33" s="16"/>
    </row>
    <row r="34" spans="1:18">
      <c r="B34" s="116"/>
      <c r="C34" s="80"/>
      <c r="D34" s="80"/>
      <c r="E34" s="39"/>
      <c r="F34" s="39"/>
      <c r="G34" s="41"/>
      <c r="H34" s="478"/>
      <c r="J34" s="223"/>
      <c r="K34" s="603"/>
      <c r="L34" s="603"/>
      <c r="M34" s="586"/>
      <c r="N34" s="586"/>
      <c r="O34" s="41"/>
      <c r="P34" s="478"/>
      <c r="Q34" s="16"/>
    </row>
    <row r="35" spans="1:18">
      <c r="B35" s="116"/>
      <c r="C35" s="80"/>
      <c r="D35" s="301" t="s">
        <v>93</v>
      </c>
      <c r="E35" s="39"/>
      <c r="F35" s="39"/>
      <c r="G35" s="495">
        <f>C29*C30</f>
        <v>0</v>
      </c>
      <c r="H35" s="478"/>
      <c r="J35" s="223"/>
      <c r="K35" s="603"/>
      <c r="L35" s="301" t="s">
        <v>93</v>
      </c>
      <c r="M35" s="586"/>
      <c r="N35" s="586"/>
      <c r="O35" s="495">
        <f>K29*K30</f>
        <v>0</v>
      </c>
      <c r="P35" s="478"/>
      <c r="Q35" s="16"/>
    </row>
    <row r="36" spans="1:18" ht="15" customHeight="1">
      <c r="B36" s="116"/>
      <c r="C36" s="80"/>
      <c r="D36" s="80"/>
      <c r="E36" s="39"/>
      <c r="F36" s="39"/>
      <c r="G36" s="41"/>
      <c r="H36" s="478"/>
      <c r="J36" s="223"/>
      <c r="K36" s="603"/>
      <c r="L36" s="603"/>
      <c r="M36" s="586"/>
      <c r="N36" s="586"/>
      <c r="O36" s="41"/>
      <c r="P36" s="478"/>
      <c r="Q36" s="12"/>
    </row>
    <row r="37" spans="1:18" ht="13.5" thickBot="1">
      <c r="B37" s="116"/>
      <c r="C37" s="39"/>
      <c r="D37" s="44" t="s">
        <v>20</v>
      </c>
      <c r="E37" s="45"/>
      <c r="F37" s="44"/>
      <c r="G37" s="542"/>
      <c r="H37" s="474">
        <f>SUM(G33,G35)</f>
        <v>0</v>
      </c>
      <c r="J37" s="223"/>
      <c r="K37" s="586"/>
      <c r="L37" s="589" t="s">
        <v>20</v>
      </c>
      <c r="M37" s="293"/>
      <c r="N37" s="589"/>
      <c r="O37" s="542"/>
      <c r="P37" s="474">
        <f>SUM(O33,O35)</f>
        <v>0</v>
      </c>
      <c r="Q37" s="12"/>
    </row>
    <row r="38" spans="1:18" ht="15" customHeight="1">
      <c r="B38" s="116"/>
      <c r="C38" s="117"/>
      <c r="G38" s="476"/>
      <c r="H38" s="478"/>
      <c r="J38" s="223"/>
      <c r="K38" s="609"/>
      <c r="L38" s="581"/>
      <c r="M38" s="581"/>
      <c r="N38" s="581"/>
      <c r="O38" s="476"/>
      <c r="P38" s="478"/>
      <c r="Q38" s="12"/>
    </row>
    <row r="39" spans="1:18">
      <c r="A39" s="1204" t="s">
        <v>797</v>
      </c>
      <c r="B39" s="70" t="s">
        <v>221</v>
      </c>
      <c r="C39" s="377" t="s">
        <v>646</v>
      </c>
      <c r="D39" s="12"/>
      <c r="E39" s="12"/>
      <c r="F39" s="12"/>
      <c r="G39" s="119"/>
      <c r="H39" s="494"/>
      <c r="I39" s="1204" t="s">
        <v>797</v>
      </c>
      <c r="J39" s="592" t="s">
        <v>221</v>
      </c>
      <c r="K39" s="377" t="s">
        <v>646</v>
      </c>
      <c r="L39" s="301"/>
      <c r="M39" s="301"/>
      <c r="N39" s="301"/>
      <c r="O39" s="610"/>
      <c r="P39" s="494"/>
      <c r="Q39" s="12"/>
    </row>
    <row r="40" spans="1:18" s="210" customFormat="1" ht="13.9" customHeight="1">
      <c r="A40" s="1204"/>
      <c r="B40" s="223"/>
      <c r="C40" s="348">
        <f>'Current Assumptions'!B183</f>
        <v>0</v>
      </c>
      <c r="D40" s="412" t="s">
        <v>809</v>
      </c>
      <c r="G40" s="476"/>
      <c r="H40" s="478"/>
      <c r="I40" s="1204"/>
      <c r="J40" s="223"/>
      <c r="K40" s="634">
        <f>'Expected Assumptions'!E183</f>
        <v>0</v>
      </c>
      <c r="L40" s="412" t="s">
        <v>809</v>
      </c>
      <c r="M40" s="581"/>
      <c r="N40" s="581"/>
      <c r="O40" s="476"/>
      <c r="P40" s="478"/>
      <c r="Q40" s="237"/>
      <c r="R40" s="236"/>
    </row>
    <row r="41" spans="1:18" s="210" customFormat="1">
      <c r="A41" s="351"/>
      <c r="B41" s="96"/>
      <c r="C41" s="711">
        <f>Avg._Time_to_Log_Transmittals</f>
        <v>0</v>
      </c>
      <c r="D41" s="412" t="str">
        <f>Avg._Time_to_Log_Transmittals_N</f>
        <v>Time to Log (hours / transmittal)</v>
      </c>
      <c r="G41" s="476"/>
      <c r="H41" s="478"/>
      <c r="I41" s="725"/>
      <c r="J41" s="296"/>
      <c r="K41" s="621">
        <f>'Expected Assumptions'!E13</f>
        <v>0</v>
      </c>
      <c r="L41" s="412" t="str">
        <f>Avg._Time_to_Log_Transmittals_N</f>
        <v>Time to Log (hours / transmittal)</v>
      </c>
      <c r="M41" s="581"/>
      <c r="N41" s="581"/>
      <c r="O41" s="476"/>
      <c r="P41" s="478"/>
      <c r="Q41" s="236"/>
      <c r="R41" s="236"/>
    </row>
    <row r="42" spans="1:18">
      <c r="G42" s="476"/>
      <c r="H42" s="478"/>
      <c r="J42" s="581"/>
      <c r="K42" s="581"/>
      <c r="L42" s="581"/>
      <c r="M42" s="581"/>
      <c r="N42" s="581"/>
      <c r="O42" s="476"/>
      <c r="P42" s="478"/>
    </row>
    <row r="43" spans="1:18" ht="15">
      <c r="B43" s="101"/>
      <c r="C43" s="513">
        <f>Contractor_Administrative_Rate</f>
        <v>0</v>
      </c>
      <c r="D43" s="337" t="str">
        <f>Contractor_Administrative_Rate_N</f>
        <v>Contractor Administrative Rate ($ / hour)</v>
      </c>
      <c r="E43" s="66"/>
      <c r="F43" s="56"/>
      <c r="G43" s="495">
        <f>C43*C40*C41</f>
        <v>0</v>
      </c>
      <c r="H43" s="478"/>
      <c r="J43" s="101"/>
      <c r="K43" s="513">
        <f>'Expected Assumptions'!E60</f>
        <v>0</v>
      </c>
      <c r="L43" s="337" t="str">
        <f>Contractor_Administrative_Rate_N</f>
        <v>Contractor Administrative Rate ($ / hour)</v>
      </c>
      <c r="M43" s="307"/>
      <c r="N43" s="590"/>
      <c r="O43" s="495">
        <f>K43*K40*K41</f>
        <v>0</v>
      </c>
      <c r="P43" s="478"/>
      <c r="Q43" s="12"/>
    </row>
    <row r="44" spans="1:18" ht="15" customHeight="1">
      <c r="B44" s="101"/>
      <c r="G44" s="476"/>
      <c r="H44" s="478"/>
      <c r="J44" s="101"/>
      <c r="K44" s="581"/>
      <c r="L44" s="581"/>
      <c r="M44" s="581"/>
      <c r="N44" s="581"/>
      <c r="O44" s="476"/>
      <c r="P44" s="478"/>
      <c r="Q44" s="12"/>
    </row>
    <row r="45" spans="1:18" ht="13.5" thickBot="1">
      <c r="B45" s="101"/>
      <c r="D45" s="44" t="s">
        <v>20</v>
      </c>
      <c r="E45" s="45"/>
      <c r="F45" s="44"/>
      <c r="G45" s="542"/>
      <c r="H45" s="474">
        <f>SUM(,G43)</f>
        <v>0</v>
      </c>
      <c r="J45" s="101"/>
      <c r="K45" s="581"/>
      <c r="L45" s="589" t="s">
        <v>20</v>
      </c>
      <c r="M45" s="293"/>
      <c r="N45" s="589"/>
      <c r="O45" s="542"/>
      <c r="P45" s="474">
        <f>SUM(,O43)</f>
        <v>0</v>
      </c>
      <c r="Q45" s="12"/>
    </row>
    <row r="46" spans="1:18" ht="15" customHeight="1">
      <c r="B46" s="96"/>
      <c r="C46" s="12"/>
      <c r="D46" s="12"/>
      <c r="E46" s="12"/>
      <c r="F46" s="12"/>
      <c r="G46" s="119"/>
      <c r="H46" s="494"/>
      <c r="J46" s="296"/>
      <c r="K46" s="301"/>
      <c r="L46" s="301"/>
      <c r="M46" s="301"/>
      <c r="N46" s="301"/>
      <c r="O46" s="610"/>
      <c r="P46" s="494"/>
      <c r="Q46" s="12"/>
    </row>
    <row r="47" spans="1:18">
      <c r="B47" s="77" t="s">
        <v>222</v>
      </c>
      <c r="C47" s="107" t="s">
        <v>409</v>
      </c>
      <c r="D47" s="12"/>
      <c r="E47" s="12"/>
      <c r="F47" s="12"/>
      <c r="G47" s="119"/>
      <c r="H47" s="494"/>
      <c r="J47" s="600" t="s">
        <v>222</v>
      </c>
      <c r="K47" s="379" t="s">
        <v>409</v>
      </c>
      <c r="L47" s="301"/>
      <c r="M47" s="301"/>
      <c r="N47" s="301"/>
      <c r="O47" s="610"/>
      <c r="P47" s="494"/>
      <c r="Q47" s="16"/>
    </row>
    <row r="48" spans="1:18">
      <c r="B48" s="96"/>
      <c r="C48" s="118"/>
      <c r="D48" s="12"/>
      <c r="E48" s="12"/>
      <c r="F48" s="12"/>
      <c r="G48" s="119"/>
      <c r="H48" s="494"/>
      <c r="J48" s="296"/>
      <c r="K48" s="299"/>
      <c r="L48" s="301"/>
      <c r="M48" s="301"/>
      <c r="N48" s="301"/>
      <c r="O48" s="610"/>
      <c r="P48" s="494"/>
      <c r="Q48" s="12"/>
    </row>
    <row r="49" spans="1:18">
      <c r="A49" s="1204" t="s">
        <v>797</v>
      </c>
      <c r="B49" s="70">
        <v>150.07</v>
      </c>
      <c r="C49" s="372" t="s">
        <v>647</v>
      </c>
      <c r="D49" s="12"/>
      <c r="E49" s="15"/>
      <c r="F49" s="12"/>
      <c r="G49" s="119"/>
      <c r="H49" s="494"/>
      <c r="I49" s="1204" t="s">
        <v>797</v>
      </c>
      <c r="J49" s="592">
        <v>150.07</v>
      </c>
      <c r="K49" s="589" t="s">
        <v>647</v>
      </c>
      <c r="L49" s="301"/>
      <c r="M49" s="15"/>
      <c r="N49" s="301"/>
      <c r="O49" s="610"/>
      <c r="P49" s="494"/>
      <c r="Q49" s="12"/>
    </row>
    <row r="50" spans="1:18" s="210" customFormat="1" ht="13.9" customHeight="1">
      <c r="A50" s="1204"/>
      <c r="B50" s="223"/>
      <c r="C50" s="333">
        <f>'Current Assumptions'!B183</f>
        <v>0</v>
      </c>
      <c r="D50" s="708" t="s">
        <v>809</v>
      </c>
      <c r="G50" s="476"/>
      <c r="H50" s="478"/>
      <c r="I50" s="1204"/>
      <c r="J50" s="223"/>
      <c r="K50" s="634">
        <f>'Expected Assumptions'!E183</f>
        <v>0</v>
      </c>
      <c r="L50" s="708" t="s">
        <v>809</v>
      </c>
      <c r="M50" s="581"/>
      <c r="N50" s="581"/>
      <c r="O50" s="476"/>
      <c r="P50" s="478"/>
      <c r="Q50" s="237"/>
      <c r="R50" s="236"/>
    </row>
    <row r="51" spans="1:18" s="210" customFormat="1">
      <c r="A51" s="351"/>
      <c r="B51" s="96"/>
      <c r="C51" s="711">
        <f>Avg._Time_to_Log_Transmittals</f>
        <v>0</v>
      </c>
      <c r="D51" s="412" t="str">
        <f>Avg._Time_to_Log_Transmittals_N</f>
        <v>Time to Log (hours / transmittal)</v>
      </c>
      <c r="G51" s="476"/>
      <c r="H51" s="478"/>
      <c r="I51" s="725"/>
      <c r="J51" s="296"/>
      <c r="K51" s="621">
        <f>'Expected Assumptions'!E13</f>
        <v>0</v>
      </c>
      <c r="L51" s="412" t="str">
        <f>Avg._Time_to_Log_Transmittals_N</f>
        <v>Time to Log (hours / transmittal)</v>
      </c>
      <c r="M51" s="581"/>
      <c r="N51" s="581"/>
      <c r="O51" s="476"/>
      <c r="P51" s="478"/>
      <c r="Q51" s="236"/>
      <c r="R51" s="236"/>
    </row>
    <row r="52" spans="1:18">
      <c r="B52" s="96"/>
      <c r="G52" s="476"/>
      <c r="H52" s="478"/>
      <c r="J52" s="296"/>
      <c r="K52" s="581"/>
      <c r="L52" s="581"/>
      <c r="M52" s="581"/>
      <c r="N52" s="581"/>
      <c r="O52" s="476"/>
      <c r="P52" s="478"/>
      <c r="Q52" s="12"/>
    </row>
    <row r="53" spans="1:18">
      <c r="B53" s="96"/>
      <c r="C53" s="513">
        <f>Owners_Rep._Administrative_Rate</f>
        <v>0</v>
      </c>
      <c r="D53" s="410" t="str">
        <f>Owners_Rep._Administrative_Rate_N</f>
        <v>Owners Rep. Administrative Rate ($ / hour)</v>
      </c>
      <c r="G53" s="495">
        <f>C53*C50*C51</f>
        <v>0</v>
      </c>
      <c r="H53" s="478"/>
      <c r="J53" s="296"/>
      <c r="K53" s="513">
        <f>'Expected Assumptions'!E51</f>
        <v>0</v>
      </c>
      <c r="L53" s="596" t="str">
        <f>Owners_Rep._Administrative_Rate_N</f>
        <v>Owners Rep. Administrative Rate ($ / hour)</v>
      </c>
      <c r="M53" s="581"/>
      <c r="N53" s="581"/>
      <c r="O53" s="495">
        <f>K53*K50*K51</f>
        <v>0</v>
      </c>
      <c r="P53" s="478"/>
      <c r="Q53" s="12"/>
    </row>
    <row r="54" spans="1:18" ht="15" customHeight="1">
      <c r="B54" s="96"/>
      <c r="G54" s="476"/>
      <c r="H54" s="478"/>
      <c r="J54" s="296"/>
      <c r="K54" s="581"/>
      <c r="L54" s="581"/>
      <c r="M54" s="581"/>
      <c r="N54" s="581"/>
      <c r="O54" s="476"/>
      <c r="P54" s="478"/>
      <c r="Q54" s="12"/>
    </row>
    <row r="55" spans="1:18" ht="13.5" thickBot="1">
      <c r="B55" s="96"/>
      <c r="D55" s="44" t="s">
        <v>20</v>
      </c>
      <c r="G55" s="476"/>
      <c r="H55" s="474">
        <f>SUM(G53)</f>
        <v>0</v>
      </c>
      <c r="J55" s="296"/>
      <c r="K55" s="581"/>
      <c r="L55" s="589" t="s">
        <v>20</v>
      </c>
      <c r="M55" s="581"/>
      <c r="N55" s="581"/>
      <c r="O55" s="476"/>
      <c r="P55" s="474">
        <f>SUM(O53)</f>
        <v>0</v>
      </c>
      <c r="Q55" s="12"/>
    </row>
    <row r="56" spans="1:18" ht="15" customHeight="1">
      <c r="B56" s="96"/>
      <c r="D56" s="12"/>
      <c r="E56" s="12"/>
      <c r="F56" s="12"/>
      <c r="G56" s="119"/>
      <c r="H56" s="494"/>
      <c r="J56" s="296"/>
      <c r="K56" s="581"/>
      <c r="L56" s="301"/>
      <c r="M56" s="301"/>
      <c r="N56" s="301"/>
      <c r="O56" s="610"/>
      <c r="P56" s="494"/>
      <c r="Q56" s="12"/>
    </row>
    <row r="57" spans="1:18">
      <c r="B57" s="96"/>
      <c r="D57" s="12"/>
      <c r="E57" s="12"/>
      <c r="F57" s="12"/>
      <c r="G57" s="119"/>
      <c r="H57" s="494"/>
      <c r="J57" s="296"/>
      <c r="K57" s="581"/>
      <c r="L57" s="301"/>
      <c r="M57" s="301"/>
      <c r="N57" s="301"/>
      <c r="O57" s="610"/>
      <c r="P57" s="494"/>
      <c r="Q57" s="16"/>
    </row>
    <row r="58" spans="1:18" ht="15">
      <c r="A58" s="1204" t="s">
        <v>797</v>
      </c>
      <c r="B58" s="223" t="s">
        <v>939</v>
      </c>
      <c r="C58" s="117" t="s">
        <v>404</v>
      </c>
      <c r="D58" s="12"/>
      <c r="E58" s="13"/>
      <c r="F58" s="14"/>
      <c r="G58" s="119"/>
      <c r="H58" s="494"/>
      <c r="I58" s="1204" t="s">
        <v>797</v>
      </c>
      <c r="J58" s="223" t="s">
        <v>939</v>
      </c>
      <c r="K58" s="613" t="s">
        <v>404</v>
      </c>
      <c r="L58" s="1037"/>
      <c r="M58" s="290"/>
      <c r="N58" s="14"/>
      <c r="O58" s="610"/>
      <c r="P58" s="721"/>
      <c r="Q58" s="12"/>
    </row>
    <row r="59" spans="1:18" s="210" customFormat="1" ht="13.9" customHeight="1">
      <c r="A59" s="1204"/>
      <c r="B59" s="223"/>
      <c r="C59" s="333">
        <f>'Current Assumptions'!B183</f>
        <v>0</v>
      </c>
      <c r="D59" s="412" t="s">
        <v>809</v>
      </c>
      <c r="G59" s="476"/>
      <c r="H59" s="478"/>
      <c r="I59" s="1204"/>
      <c r="J59" s="223"/>
      <c r="K59" s="634">
        <f>'Expected Assumptions'!E183</f>
        <v>0</v>
      </c>
      <c r="L59" s="412" t="s">
        <v>809</v>
      </c>
      <c r="M59" s="581"/>
      <c r="N59" s="581"/>
      <c r="O59" s="476"/>
      <c r="P59" s="478"/>
      <c r="Q59" s="237"/>
      <c r="R59" s="236"/>
    </row>
    <row r="60" spans="1:18" s="238" customFormat="1">
      <c r="A60" s="350"/>
      <c r="B60" s="250"/>
      <c r="C60" s="471">
        <f>'Current Assumptions'!B184</f>
        <v>0</v>
      </c>
      <c r="D60" s="412" t="s">
        <v>430</v>
      </c>
      <c r="G60" s="41"/>
      <c r="H60" s="500"/>
      <c r="I60" s="677"/>
      <c r="J60" s="250"/>
      <c r="K60" s="471">
        <f>'Expected Assumptions'!E184</f>
        <v>0</v>
      </c>
      <c r="L60" s="412" t="s">
        <v>430</v>
      </c>
      <c r="M60" s="586"/>
      <c r="N60" s="586"/>
      <c r="O60" s="41"/>
      <c r="P60" s="500"/>
      <c r="Q60" s="236"/>
      <c r="R60" s="236"/>
    </row>
    <row r="61" spans="1:18" s="210" customFormat="1">
      <c r="A61" s="351"/>
      <c r="B61" s="223"/>
      <c r="C61" s="580">
        <f>'Current Assumptions'!B186</f>
        <v>0</v>
      </c>
      <c r="D61" s="219" t="s">
        <v>451</v>
      </c>
      <c r="E61" s="238"/>
      <c r="F61" s="238"/>
      <c r="G61" s="41"/>
      <c r="H61" s="478"/>
      <c r="I61" s="725"/>
      <c r="J61" s="223"/>
      <c r="K61" s="683">
        <f>'Expected Assumptions'!E186</f>
        <v>0</v>
      </c>
      <c r="L61" s="603" t="s">
        <v>451</v>
      </c>
      <c r="M61" s="586"/>
      <c r="N61" s="586"/>
      <c r="O61" s="41"/>
      <c r="P61" s="478"/>
      <c r="Q61" s="236"/>
      <c r="R61" s="236"/>
    </row>
    <row r="62" spans="1:18">
      <c r="B62" s="116"/>
      <c r="C62" s="84"/>
      <c r="G62" s="476"/>
      <c r="H62" s="478"/>
      <c r="J62" s="223"/>
      <c r="K62" s="605"/>
      <c r="L62" s="581"/>
      <c r="M62" s="581"/>
      <c r="N62" s="581"/>
      <c r="O62" s="476"/>
      <c r="P62" s="478"/>
      <c r="Q62" s="12"/>
    </row>
    <row r="63" spans="1:18">
      <c r="B63" s="116"/>
      <c r="C63" s="415">
        <f>Owners_Rep._Administrative_Rate</f>
        <v>0</v>
      </c>
      <c r="D63" s="410" t="str">
        <f>Owners_Rep._Administrative_Rate_N</f>
        <v>Owners Rep. Administrative Rate ($ / hour)</v>
      </c>
      <c r="G63" s="477">
        <f>C63*C59*C61</f>
        <v>0</v>
      </c>
      <c r="H63" s="478"/>
      <c r="J63" s="223"/>
      <c r="K63" s="415">
        <f>'Expected Assumptions'!E51</f>
        <v>0</v>
      </c>
      <c r="L63" s="596" t="str">
        <f>Owners_Rep._Administrative_Rate_N</f>
        <v>Owners Rep. Administrative Rate ($ / hour)</v>
      </c>
      <c r="M63" s="581"/>
      <c r="N63" s="581"/>
      <c r="O63" s="636">
        <f>K63*K59*K61</f>
        <v>0</v>
      </c>
      <c r="P63" s="478"/>
      <c r="Q63" s="12"/>
    </row>
    <row r="64" spans="1:18">
      <c r="B64" s="116"/>
      <c r="G64" s="476"/>
      <c r="H64" s="478"/>
      <c r="J64" s="223"/>
      <c r="K64" s="581"/>
      <c r="L64" s="581"/>
      <c r="M64" s="581"/>
      <c r="N64" s="581"/>
      <c r="O64" s="476"/>
      <c r="P64" s="478"/>
      <c r="Q64" s="12"/>
    </row>
    <row r="65" spans="1:18">
      <c r="B65" s="116"/>
      <c r="D65" s="301" t="s">
        <v>93</v>
      </c>
      <c r="E65" s="39"/>
      <c r="F65" s="39"/>
      <c r="G65" s="495">
        <f>C59*C60</f>
        <v>0</v>
      </c>
      <c r="H65" s="478"/>
      <c r="J65" s="223"/>
      <c r="K65" s="581"/>
      <c r="L65" s="301" t="s">
        <v>93</v>
      </c>
      <c r="M65" s="586"/>
      <c r="N65" s="586"/>
      <c r="O65" s="495">
        <f>K59*K60</f>
        <v>0</v>
      </c>
      <c r="P65" s="478"/>
      <c r="Q65" s="12"/>
    </row>
    <row r="66" spans="1:18">
      <c r="B66" s="116"/>
      <c r="G66" s="476"/>
      <c r="H66" s="478"/>
      <c r="J66" s="223"/>
      <c r="K66" s="581"/>
      <c r="L66" s="581"/>
      <c r="M66" s="581"/>
      <c r="N66" s="581"/>
      <c r="O66" s="476"/>
      <c r="P66" s="478"/>
      <c r="Q66" s="16"/>
    </row>
    <row r="67" spans="1:18" ht="13.5" thickBot="1">
      <c r="B67" s="96"/>
      <c r="C67" s="84"/>
      <c r="D67" s="44" t="s">
        <v>20</v>
      </c>
      <c r="G67" s="476"/>
      <c r="H67" s="474">
        <f>SUM(G63,G65)</f>
        <v>0</v>
      </c>
      <c r="J67" s="296"/>
      <c r="K67" s="605"/>
      <c r="L67" s="589" t="s">
        <v>20</v>
      </c>
      <c r="M67" s="581"/>
      <c r="N67" s="581"/>
      <c r="O67" s="476"/>
      <c r="P67" s="474">
        <f>SUM(O63,O65)</f>
        <v>0</v>
      </c>
      <c r="Q67" s="12"/>
    </row>
    <row r="68" spans="1:18" ht="15" customHeight="1">
      <c r="B68" s="96"/>
      <c r="C68" s="84"/>
      <c r="D68" s="44"/>
      <c r="G68" s="476"/>
      <c r="H68" s="494"/>
      <c r="J68" s="296"/>
      <c r="K68" s="605"/>
      <c r="L68" s="589"/>
      <c r="M68" s="581"/>
      <c r="N68" s="581"/>
      <c r="O68" s="476"/>
      <c r="P68" s="494"/>
      <c r="Q68" s="12"/>
    </row>
    <row r="69" spans="1:18">
      <c r="A69" s="1204" t="s">
        <v>797</v>
      </c>
      <c r="B69" s="374" t="s">
        <v>940</v>
      </c>
      <c r="C69" s="372" t="s">
        <v>648</v>
      </c>
      <c r="D69" s="12"/>
      <c r="E69" s="12"/>
      <c r="F69" s="12"/>
      <c r="G69" s="119"/>
      <c r="H69" s="494"/>
      <c r="I69" s="1204" t="s">
        <v>797</v>
      </c>
      <c r="J69" s="592" t="s">
        <v>940</v>
      </c>
      <c r="K69" s="589" t="s">
        <v>648</v>
      </c>
      <c r="L69" s="301"/>
      <c r="M69" s="301"/>
      <c r="N69" s="301"/>
      <c r="O69" s="610"/>
      <c r="P69" s="494"/>
      <c r="Q69" s="12"/>
    </row>
    <row r="70" spans="1:18" s="210" customFormat="1" ht="13.9" customHeight="1">
      <c r="A70" s="1204"/>
      <c r="B70" s="223"/>
      <c r="C70" s="333">
        <f>'Current Assumptions'!B183</f>
        <v>0</v>
      </c>
      <c r="D70" s="412" t="s">
        <v>809</v>
      </c>
      <c r="G70" s="476"/>
      <c r="H70" s="478"/>
      <c r="I70" s="1204"/>
      <c r="J70" s="223"/>
      <c r="K70" s="634">
        <f>'Expected Assumptions'!E183</f>
        <v>0</v>
      </c>
      <c r="L70" s="412" t="s">
        <v>809</v>
      </c>
      <c r="M70" s="581"/>
      <c r="N70" s="581"/>
      <c r="O70" s="476"/>
      <c r="P70" s="478"/>
      <c r="Q70" s="237"/>
      <c r="R70" s="236"/>
    </row>
    <row r="71" spans="1:18" s="210" customFormat="1">
      <c r="A71" s="351"/>
      <c r="B71" s="96"/>
      <c r="C71" s="621">
        <f>Avg._Time_to_Log_Transmittals</f>
        <v>0</v>
      </c>
      <c r="D71" s="412" t="str">
        <f>Avg._Time_to_Log_Transmittals_N</f>
        <v>Time to Log (hours / transmittal)</v>
      </c>
      <c r="G71" s="476"/>
      <c r="H71" s="478"/>
      <c r="I71" s="725"/>
      <c r="J71" s="296"/>
      <c r="K71" s="621">
        <f>'Expected Assumptions'!E13</f>
        <v>0</v>
      </c>
      <c r="L71" s="412" t="str">
        <f>Avg._Time_to_Log_Transmittals_N</f>
        <v>Time to Log (hours / transmittal)</v>
      </c>
      <c r="M71" s="581"/>
      <c r="N71" s="581"/>
      <c r="O71" s="476"/>
      <c r="P71" s="478"/>
      <c r="Q71" s="236"/>
      <c r="R71" s="236"/>
    </row>
    <row r="72" spans="1:18">
      <c r="B72" s="96"/>
      <c r="G72" s="476"/>
      <c r="H72" s="478"/>
      <c r="J72" s="296"/>
      <c r="K72" s="581"/>
      <c r="L72" s="581"/>
      <c r="M72" s="581"/>
      <c r="N72" s="581"/>
      <c r="O72" s="476"/>
      <c r="P72" s="478"/>
      <c r="Q72" s="12"/>
    </row>
    <row r="73" spans="1:18">
      <c r="B73" s="96"/>
      <c r="C73" s="513">
        <f>Owners_Rep._Administrative_Rate</f>
        <v>0</v>
      </c>
      <c r="D73" s="410" t="str">
        <f>Owners_Rep._Administrative_Rate_N</f>
        <v>Owners Rep. Administrative Rate ($ / hour)</v>
      </c>
      <c r="G73" s="495">
        <f>C73*C70*C71</f>
        <v>0</v>
      </c>
      <c r="H73" s="478"/>
      <c r="J73" s="296"/>
      <c r="K73" s="513">
        <f>'Expected Assumptions'!E51</f>
        <v>0</v>
      </c>
      <c r="L73" s="596" t="str">
        <f>Owners_Rep._Administrative_Rate_N</f>
        <v>Owners Rep. Administrative Rate ($ / hour)</v>
      </c>
      <c r="M73" s="581"/>
      <c r="N73" s="581"/>
      <c r="O73" s="495">
        <f>K73*K70*K71</f>
        <v>0</v>
      </c>
      <c r="P73" s="478"/>
      <c r="Q73" s="12"/>
    </row>
    <row r="74" spans="1:18" ht="15" customHeight="1">
      <c r="B74" s="96"/>
      <c r="G74" s="476"/>
      <c r="H74" s="478"/>
      <c r="J74" s="296"/>
      <c r="K74" s="581"/>
      <c r="L74" s="581"/>
      <c r="M74" s="581"/>
      <c r="N74" s="581"/>
      <c r="O74" s="476"/>
      <c r="P74" s="478"/>
      <c r="Q74" s="12"/>
    </row>
    <row r="75" spans="1:18" ht="13.5" thickBot="1">
      <c r="B75" s="96"/>
      <c r="D75" s="44" t="s">
        <v>20</v>
      </c>
      <c r="G75" s="476"/>
      <c r="H75" s="474">
        <f>SUM(G73)</f>
        <v>0</v>
      </c>
      <c r="J75" s="296"/>
      <c r="K75" s="581"/>
      <c r="L75" s="589" t="s">
        <v>20</v>
      </c>
      <c r="M75" s="581"/>
      <c r="N75" s="581"/>
      <c r="O75" s="476"/>
      <c r="P75" s="474">
        <f>SUM(O73)</f>
        <v>0</v>
      </c>
      <c r="Q75" s="12"/>
    </row>
    <row r="76" spans="1:18" ht="15" customHeight="1">
      <c r="B76" s="96"/>
      <c r="D76" s="12"/>
      <c r="E76" s="13"/>
      <c r="F76" s="12"/>
      <c r="G76" s="119"/>
      <c r="H76" s="494"/>
      <c r="J76" s="296"/>
      <c r="K76" s="581"/>
      <c r="L76" s="301"/>
      <c r="M76" s="290"/>
      <c r="N76" s="301"/>
      <c r="O76" s="610"/>
      <c r="P76" s="494"/>
      <c r="Q76" s="12"/>
    </row>
    <row r="77" spans="1:18" ht="17.25">
      <c r="B77" s="375" t="s">
        <v>334</v>
      </c>
      <c r="C77" s="93" t="s">
        <v>408</v>
      </c>
      <c r="D77" s="12"/>
      <c r="E77" s="13"/>
      <c r="F77" s="14"/>
      <c r="G77" s="545"/>
      <c r="H77" s="494"/>
      <c r="J77" s="600" t="s">
        <v>334</v>
      </c>
      <c r="K77" s="606" t="s">
        <v>408</v>
      </c>
      <c r="L77" s="301"/>
      <c r="M77" s="290"/>
      <c r="N77" s="14"/>
      <c r="O77" s="545"/>
      <c r="P77" s="494"/>
      <c r="Q77" s="12"/>
    </row>
    <row r="78" spans="1:18">
      <c r="B78" s="96"/>
      <c r="D78" s="12"/>
      <c r="E78" s="12"/>
      <c r="F78" s="12"/>
      <c r="G78" s="119"/>
      <c r="H78" s="494"/>
      <c r="J78" s="296"/>
      <c r="K78" s="581"/>
      <c r="L78" s="301"/>
      <c r="M78" s="301"/>
      <c r="N78" s="301"/>
      <c r="O78" s="610"/>
      <c r="P78" s="494"/>
      <c r="Q78" s="12"/>
    </row>
    <row r="79" spans="1:18">
      <c r="A79" s="1204" t="s">
        <v>797</v>
      </c>
      <c r="B79" s="374" t="s">
        <v>941</v>
      </c>
      <c r="C79" s="372" t="s">
        <v>647</v>
      </c>
      <c r="D79" s="12"/>
      <c r="E79" s="12"/>
      <c r="F79" s="12"/>
      <c r="G79" s="119"/>
      <c r="H79" s="494"/>
      <c r="I79" s="1204" t="s">
        <v>797</v>
      </c>
      <c r="J79" s="592" t="s">
        <v>941</v>
      </c>
      <c r="K79" s="589" t="s">
        <v>647</v>
      </c>
      <c r="L79" s="301"/>
      <c r="M79" s="301"/>
      <c r="N79" s="301"/>
      <c r="O79" s="610"/>
      <c r="P79" s="494"/>
      <c r="Q79" s="12"/>
    </row>
    <row r="80" spans="1:18" s="210" customFormat="1" ht="13.9" customHeight="1">
      <c r="A80" s="1204"/>
      <c r="B80" s="223"/>
      <c r="C80" s="333">
        <f>'Current Assumptions'!B183</f>
        <v>0</v>
      </c>
      <c r="D80" s="412" t="s">
        <v>809</v>
      </c>
      <c r="G80" s="476"/>
      <c r="H80" s="478"/>
      <c r="I80" s="1204"/>
      <c r="J80" s="223"/>
      <c r="K80" s="634">
        <f>'Expected Assumptions'!E183</f>
        <v>0</v>
      </c>
      <c r="L80" s="412" t="s">
        <v>809</v>
      </c>
      <c r="M80" s="581"/>
      <c r="N80" s="581"/>
      <c r="O80" s="476"/>
      <c r="P80" s="478"/>
      <c r="Q80" s="237"/>
      <c r="R80" s="236"/>
    </row>
    <row r="81" spans="1:18" s="210" customFormat="1">
      <c r="A81" s="351"/>
      <c r="B81" s="96"/>
      <c r="C81" s="621">
        <f>Avg._Time_to_Log_Transmittals</f>
        <v>0</v>
      </c>
      <c r="D81" s="412" t="str">
        <f>Avg._Time_to_Log_Transmittals_N</f>
        <v>Time to Log (hours / transmittal)</v>
      </c>
      <c r="G81" s="476"/>
      <c r="H81" s="478"/>
      <c r="I81" s="725"/>
      <c r="J81" s="296"/>
      <c r="K81" s="621">
        <f>'Expected Assumptions'!E13</f>
        <v>0</v>
      </c>
      <c r="L81" s="412" t="str">
        <f>Avg._Time_to_Log_Transmittals_N</f>
        <v>Time to Log (hours / transmittal)</v>
      </c>
      <c r="M81" s="581"/>
      <c r="N81" s="581"/>
      <c r="O81" s="476"/>
      <c r="P81" s="478"/>
      <c r="Q81" s="236"/>
      <c r="R81" s="236"/>
    </row>
    <row r="82" spans="1:18">
      <c r="B82" s="96"/>
      <c r="C82" s="80"/>
      <c r="D82" s="80"/>
      <c r="G82" s="476"/>
      <c r="H82" s="478"/>
      <c r="J82" s="296"/>
      <c r="K82" s="603"/>
      <c r="L82" s="603"/>
      <c r="M82" s="581"/>
      <c r="N82" s="581"/>
      <c r="O82" s="476"/>
      <c r="P82" s="478"/>
      <c r="Q82" s="12"/>
    </row>
    <row r="83" spans="1:18">
      <c r="B83" s="96"/>
      <c r="C83" s="513">
        <f>Drafter_Rate</f>
        <v>0</v>
      </c>
      <c r="D83" s="338" t="str">
        <f>Drafter_Rate_N</f>
        <v>Architect Drafter Rate ($ / hour)</v>
      </c>
      <c r="G83" s="495">
        <f>C83*C80*C81</f>
        <v>0</v>
      </c>
      <c r="H83" s="478"/>
      <c r="J83" s="296"/>
      <c r="K83" s="513">
        <f>'Expected Assumptions'!E56</f>
        <v>0</v>
      </c>
      <c r="L83" s="416" t="str">
        <f>Drafter_Rate_N</f>
        <v>Architect Drafter Rate ($ / hour)</v>
      </c>
      <c r="M83" s="581"/>
      <c r="N83" s="581"/>
      <c r="O83" s="495">
        <f>K83*K80*K81</f>
        <v>0</v>
      </c>
      <c r="P83" s="478"/>
      <c r="Q83" s="12"/>
    </row>
    <row r="84" spans="1:18" ht="15" customHeight="1">
      <c r="B84" s="96"/>
      <c r="G84" s="476"/>
      <c r="H84" s="478"/>
      <c r="J84" s="296"/>
      <c r="K84" s="581"/>
      <c r="L84" s="581"/>
      <c r="M84" s="581"/>
      <c r="N84" s="581"/>
      <c r="O84" s="476"/>
      <c r="P84" s="478"/>
      <c r="Q84" s="12"/>
    </row>
    <row r="85" spans="1:18" ht="13.5" thickBot="1">
      <c r="B85" s="96"/>
      <c r="D85" s="44" t="s">
        <v>20</v>
      </c>
      <c r="G85" s="476"/>
      <c r="H85" s="474">
        <f>SUM(G83)</f>
        <v>0</v>
      </c>
      <c r="J85" s="296"/>
      <c r="K85" s="581"/>
      <c r="L85" s="589" t="s">
        <v>20</v>
      </c>
      <c r="M85" s="581"/>
      <c r="N85" s="581"/>
      <c r="O85" s="476"/>
      <c r="P85" s="474">
        <f>SUM(O83)</f>
        <v>0</v>
      </c>
      <c r="Q85" s="12"/>
    </row>
    <row r="86" spans="1:18">
      <c r="B86" s="96"/>
      <c r="D86" s="12"/>
      <c r="E86" s="13"/>
      <c r="F86" s="12"/>
      <c r="G86" s="119"/>
      <c r="H86" s="494"/>
      <c r="J86" s="296"/>
      <c r="K86" s="581"/>
      <c r="L86" s="301"/>
      <c r="M86" s="290"/>
      <c r="N86" s="301"/>
      <c r="O86" s="610"/>
      <c r="P86" s="494"/>
      <c r="Q86" s="16"/>
    </row>
    <row r="87" spans="1:18">
      <c r="B87" s="375" t="s">
        <v>591</v>
      </c>
      <c r="C87" s="376" t="s">
        <v>621</v>
      </c>
      <c r="D87" s="12"/>
      <c r="E87" s="12"/>
      <c r="F87" s="12"/>
      <c r="G87" s="119"/>
      <c r="H87" s="494"/>
      <c r="J87" s="600" t="s">
        <v>591</v>
      </c>
      <c r="K87" s="606" t="s">
        <v>621</v>
      </c>
      <c r="L87" s="301"/>
      <c r="M87" s="301"/>
      <c r="N87" s="301"/>
      <c r="O87" s="610"/>
      <c r="P87" s="494"/>
      <c r="Q87" s="12"/>
    </row>
    <row r="88" spans="1:18" ht="15" customHeight="1">
      <c r="B88" s="96"/>
      <c r="G88" s="476"/>
      <c r="H88" s="478"/>
      <c r="J88" s="296"/>
      <c r="K88" s="581"/>
      <c r="L88" s="581"/>
      <c r="M88" s="581"/>
      <c r="N88" s="581"/>
      <c r="O88" s="476"/>
      <c r="P88" s="478"/>
      <c r="Q88" s="12"/>
    </row>
    <row r="89" spans="1:18">
      <c r="A89" s="1204" t="s">
        <v>797</v>
      </c>
      <c r="B89" s="223" t="s">
        <v>590</v>
      </c>
      <c r="C89" s="117" t="s">
        <v>407</v>
      </c>
      <c r="D89" s="12"/>
      <c r="E89" s="13"/>
      <c r="F89" s="12"/>
      <c r="G89" s="119"/>
      <c r="H89" s="494"/>
      <c r="I89" s="1204" t="s">
        <v>797</v>
      </c>
      <c r="J89" s="223" t="s">
        <v>590</v>
      </c>
      <c r="K89" s="613" t="s">
        <v>407</v>
      </c>
      <c r="L89" s="1037"/>
      <c r="M89" s="290"/>
      <c r="N89" s="1037"/>
      <c r="O89" s="610"/>
      <c r="P89" s="721"/>
      <c r="Q89" s="12"/>
    </row>
    <row r="90" spans="1:18" s="210" customFormat="1" ht="13.9" customHeight="1">
      <c r="A90" s="1204"/>
      <c r="B90" s="223"/>
      <c r="C90" s="333">
        <f>'Current Assumptions'!B183</f>
        <v>0</v>
      </c>
      <c r="D90" s="412" t="s">
        <v>809</v>
      </c>
      <c r="G90" s="476"/>
      <c r="H90" s="478"/>
      <c r="I90" s="1204"/>
      <c r="J90" s="223"/>
      <c r="K90" s="634">
        <f>'Expected Assumptions'!E183</f>
        <v>0</v>
      </c>
      <c r="L90" s="412" t="s">
        <v>809</v>
      </c>
      <c r="M90" s="581"/>
      <c r="N90" s="581"/>
      <c r="O90" s="476"/>
      <c r="P90" s="478"/>
      <c r="Q90" s="237"/>
      <c r="R90" s="236"/>
    </row>
    <row r="91" spans="1:18" s="238" customFormat="1">
      <c r="A91" s="350"/>
      <c r="B91" s="250"/>
      <c r="C91" s="471">
        <f>'Current Assumptions'!B184</f>
        <v>0</v>
      </c>
      <c r="D91" s="412" t="s">
        <v>430</v>
      </c>
      <c r="G91" s="41"/>
      <c r="H91" s="500"/>
      <c r="I91" s="677"/>
      <c r="J91" s="250"/>
      <c r="K91" s="471">
        <f>'Expected Assumptions'!E184</f>
        <v>0</v>
      </c>
      <c r="L91" s="412" t="s">
        <v>430</v>
      </c>
      <c r="M91" s="586"/>
      <c r="N91" s="586"/>
      <c r="O91" s="41"/>
      <c r="P91" s="500"/>
      <c r="Q91" s="236"/>
      <c r="R91" s="236"/>
    </row>
    <row r="92" spans="1:18" s="210" customFormat="1">
      <c r="A92" s="351"/>
      <c r="B92" s="223"/>
      <c r="C92" s="681">
        <f>'Current Assumptions'!B185</f>
        <v>0</v>
      </c>
      <c r="D92" s="219" t="s">
        <v>451</v>
      </c>
      <c r="E92" s="238"/>
      <c r="F92" s="238"/>
      <c r="G92" s="41"/>
      <c r="H92" s="478"/>
      <c r="I92" s="725"/>
      <c r="J92" s="223"/>
      <c r="K92" s="570">
        <f>'Expected Assumptions'!E185</f>
        <v>0</v>
      </c>
      <c r="L92" s="603" t="s">
        <v>451</v>
      </c>
      <c r="M92" s="586"/>
      <c r="N92" s="586"/>
      <c r="O92" s="41"/>
      <c r="P92" s="478"/>
      <c r="Q92" s="236"/>
      <c r="R92" s="236"/>
    </row>
    <row r="93" spans="1:18">
      <c r="B93" s="116"/>
      <c r="C93" s="84"/>
      <c r="G93" s="476"/>
      <c r="H93" s="478"/>
      <c r="J93" s="223"/>
      <c r="K93" s="605"/>
      <c r="L93" s="581"/>
      <c r="M93" s="581"/>
      <c r="N93" s="581"/>
      <c r="O93" s="476"/>
      <c r="P93" s="478"/>
      <c r="Q93" s="16"/>
      <c r="R93" s="40"/>
    </row>
    <row r="94" spans="1:18">
      <c r="B94" s="116"/>
      <c r="C94" s="513">
        <f>Drafter_Rate</f>
        <v>0</v>
      </c>
      <c r="D94" s="338" t="str">
        <f>Drafter_Rate_N</f>
        <v>Architect Drafter Rate ($ / hour)</v>
      </c>
      <c r="G94" s="477">
        <f>C94*C90*C92</f>
        <v>0</v>
      </c>
      <c r="H94" s="478"/>
      <c r="J94" s="223"/>
      <c r="K94" s="513">
        <f>'Expected Assumptions'!E56</f>
        <v>0</v>
      </c>
      <c r="L94" s="416" t="str">
        <f>Drafter_Rate_N</f>
        <v>Architect Drafter Rate ($ / hour)</v>
      </c>
      <c r="M94" s="581"/>
      <c r="N94" s="581"/>
      <c r="O94" s="636">
        <f>K94*K90*K92</f>
        <v>0</v>
      </c>
      <c r="P94" s="478"/>
      <c r="Q94" s="16"/>
      <c r="R94" s="40"/>
    </row>
    <row r="95" spans="1:18">
      <c r="B95" s="116"/>
      <c r="G95" s="476"/>
      <c r="H95" s="478"/>
      <c r="J95" s="223"/>
      <c r="K95" s="581"/>
      <c r="L95" s="581"/>
      <c r="M95" s="581"/>
      <c r="N95" s="581"/>
      <c r="O95" s="476"/>
      <c r="P95" s="478"/>
      <c r="Q95" s="16"/>
      <c r="R95" s="40"/>
    </row>
    <row r="96" spans="1:18">
      <c r="B96" s="116"/>
      <c r="D96" s="301" t="s">
        <v>93</v>
      </c>
      <c r="E96" s="39"/>
      <c r="F96" s="39"/>
      <c r="G96" s="495">
        <f>C90*C91</f>
        <v>0</v>
      </c>
      <c r="H96" s="478"/>
      <c r="J96" s="223"/>
      <c r="K96" s="581"/>
      <c r="L96" s="301" t="s">
        <v>93</v>
      </c>
      <c r="M96" s="586"/>
      <c r="N96" s="586"/>
      <c r="O96" s="495">
        <f>K90*K91</f>
        <v>0</v>
      </c>
      <c r="P96" s="478"/>
      <c r="Q96" s="16"/>
      <c r="R96" s="40"/>
    </row>
    <row r="97" spans="1:18" ht="15" customHeight="1">
      <c r="B97" s="116"/>
      <c r="G97" s="476"/>
      <c r="H97" s="478"/>
      <c r="J97" s="223"/>
      <c r="K97" s="581"/>
      <c r="L97" s="581"/>
      <c r="M97" s="581"/>
      <c r="N97" s="581"/>
      <c r="O97" s="476"/>
      <c r="P97" s="478"/>
      <c r="Q97" s="16"/>
      <c r="R97" s="40"/>
    </row>
    <row r="98" spans="1:18" ht="13.5" thickBot="1">
      <c r="B98" s="116"/>
      <c r="C98" s="84"/>
      <c r="D98" s="44" t="s">
        <v>20</v>
      </c>
      <c r="G98" s="476"/>
      <c r="H98" s="474">
        <f>SUM(G94,G96)</f>
        <v>0</v>
      </c>
      <c r="J98" s="223"/>
      <c r="K98" s="605"/>
      <c r="L98" s="589" t="s">
        <v>20</v>
      </c>
      <c r="M98" s="581"/>
      <c r="N98" s="581"/>
      <c r="O98" s="476"/>
      <c r="P98" s="474">
        <f>SUM(O94,O96)</f>
        <v>0</v>
      </c>
      <c r="Q98" s="16"/>
      <c r="R98" s="40"/>
    </row>
    <row r="99" spans="1:18" ht="15" customHeight="1">
      <c r="B99" s="116"/>
      <c r="C99" s="117"/>
      <c r="D99" s="12"/>
      <c r="E99" s="13"/>
      <c r="F99" s="12"/>
      <c r="G99" s="119"/>
      <c r="H99" s="494"/>
      <c r="J99" s="223"/>
      <c r="K99" s="609"/>
      <c r="L99" s="301"/>
      <c r="M99" s="290"/>
      <c r="N99" s="301"/>
      <c r="O99" s="610"/>
      <c r="P99" s="494"/>
      <c r="Q99" s="16"/>
      <c r="R99" s="40"/>
    </row>
    <row r="100" spans="1:18">
      <c r="A100" s="1204" t="s">
        <v>797</v>
      </c>
      <c r="B100" s="374" t="s">
        <v>592</v>
      </c>
      <c r="C100" s="372" t="s">
        <v>649</v>
      </c>
      <c r="D100" s="12"/>
      <c r="E100" s="12"/>
      <c r="F100" s="12"/>
      <c r="G100" s="119"/>
      <c r="H100" s="494"/>
      <c r="I100" s="1204" t="s">
        <v>797</v>
      </c>
      <c r="J100" s="592" t="s">
        <v>592</v>
      </c>
      <c r="K100" s="589" t="s">
        <v>649</v>
      </c>
      <c r="L100" s="301"/>
      <c r="M100" s="301"/>
      <c r="N100" s="301"/>
      <c r="O100" s="610"/>
      <c r="P100" s="494"/>
      <c r="Q100" s="12"/>
    </row>
    <row r="101" spans="1:18" s="210" customFormat="1">
      <c r="A101" s="1204"/>
      <c r="B101" s="70"/>
      <c r="C101" s="333">
        <f>'Current Assumptions'!B183</f>
        <v>0</v>
      </c>
      <c r="D101" s="412" t="s">
        <v>809</v>
      </c>
      <c r="E101" s="236"/>
      <c r="F101" s="236"/>
      <c r="G101" s="119"/>
      <c r="H101" s="494"/>
      <c r="I101" s="1204"/>
      <c r="J101" s="592"/>
      <c r="K101" s="634">
        <f>'Expected Assumptions'!E183</f>
        <v>0</v>
      </c>
      <c r="L101" s="412" t="s">
        <v>809</v>
      </c>
      <c r="M101" s="301"/>
      <c r="N101" s="301"/>
      <c r="O101" s="610"/>
      <c r="P101" s="494"/>
      <c r="Q101" s="236"/>
    </row>
    <row r="102" spans="1:18" s="210" customFormat="1">
      <c r="A102" s="351"/>
      <c r="B102" s="70"/>
      <c r="C102" s="621">
        <f>Avg._Time_to_Log_Transmittals</f>
        <v>0</v>
      </c>
      <c r="D102" s="412" t="str">
        <f>Avg._Time_to_Log_Transmittals_N</f>
        <v>Time to Log (hours / transmittal)</v>
      </c>
      <c r="E102" s="236"/>
      <c r="F102" s="236"/>
      <c r="G102" s="119"/>
      <c r="H102" s="494"/>
      <c r="I102" s="725"/>
      <c r="J102" s="592"/>
      <c r="K102" s="621">
        <f>'Expected Assumptions'!E13</f>
        <v>0</v>
      </c>
      <c r="L102" s="412" t="str">
        <f>Avg._Time_to_Log_Transmittals_N</f>
        <v>Time to Log (hours / transmittal)</v>
      </c>
      <c r="M102" s="301"/>
      <c r="N102" s="301"/>
      <c r="O102" s="610"/>
      <c r="P102" s="494"/>
      <c r="Q102" s="236"/>
    </row>
    <row r="103" spans="1:18" s="39" customFormat="1">
      <c r="A103" s="350"/>
      <c r="B103" s="96"/>
      <c r="C103" s="82"/>
      <c r="D103" s="82"/>
      <c r="E103" s="82"/>
      <c r="F103" s="82"/>
      <c r="G103" s="476"/>
      <c r="H103" s="478"/>
      <c r="I103" s="677"/>
      <c r="J103" s="296"/>
      <c r="K103" s="581"/>
      <c r="L103" s="581"/>
      <c r="M103" s="581"/>
      <c r="N103" s="581"/>
      <c r="O103" s="476"/>
      <c r="P103" s="478"/>
      <c r="Q103" s="12"/>
      <c r="R103" s="82"/>
    </row>
    <row r="104" spans="1:18" s="44" customFormat="1">
      <c r="A104" s="306"/>
      <c r="B104" s="96"/>
      <c r="C104" s="513">
        <f>Drafter_Rate</f>
        <v>0</v>
      </c>
      <c r="D104" s="338" t="str">
        <f>Drafter_Rate_N</f>
        <v>Architect Drafter Rate ($ / hour)</v>
      </c>
      <c r="E104" s="82"/>
      <c r="F104" s="82"/>
      <c r="G104" s="495">
        <f>C104*C101*C102</f>
        <v>0</v>
      </c>
      <c r="H104" s="478"/>
      <c r="I104" s="715"/>
      <c r="J104" s="296"/>
      <c r="K104" s="513">
        <f>'Expected Assumptions'!E56</f>
        <v>0</v>
      </c>
      <c r="L104" s="416" t="str">
        <f>Drafter_Rate_N</f>
        <v>Architect Drafter Rate ($ / hour)</v>
      </c>
      <c r="M104" s="581"/>
      <c r="N104" s="581"/>
      <c r="O104" s="495">
        <f>K104*K101*K102</f>
        <v>0</v>
      </c>
      <c r="P104" s="478"/>
      <c r="Q104" s="12"/>
      <c r="R104" s="82"/>
    </row>
    <row r="105" spans="1:18" s="44" customFormat="1" ht="15" customHeight="1">
      <c r="A105" s="306"/>
      <c r="B105" s="96"/>
      <c r="C105" s="82"/>
      <c r="D105" s="82"/>
      <c r="E105" s="82"/>
      <c r="F105" s="82"/>
      <c r="G105" s="476"/>
      <c r="H105" s="478"/>
      <c r="I105" s="715"/>
      <c r="J105" s="296"/>
      <c r="K105" s="581"/>
      <c r="L105" s="581"/>
      <c r="M105" s="581"/>
      <c r="N105" s="581"/>
      <c r="O105" s="476"/>
      <c r="P105" s="478"/>
      <c r="Q105" s="12"/>
      <c r="R105" s="82"/>
    </row>
    <row r="106" spans="1:18" s="44" customFormat="1" ht="13.5" customHeight="1" thickBot="1">
      <c r="A106" s="306"/>
      <c r="B106" s="96"/>
      <c r="C106" s="82"/>
      <c r="D106" s="44" t="s">
        <v>20</v>
      </c>
      <c r="E106" s="82"/>
      <c r="F106" s="82"/>
      <c r="G106" s="476"/>
      <c r="H106" s="474">
        <f>SUM(G104)</f>
        <v>0</v>
      </c>
      <c r="I106" s="715"/>
      <c r="J106" s="296"/>
      <c r="K106" s="581"/>
      <c r="L106" s="589" t="s">
        <v>20</v>
      </c>
      <c r="M106" s="581"/>
      <c r="N106" s="581"/>
      <c r="O106" s="476"/>
      <c r="P106" s="474">
        <f>SUM(O104)</f>
        <v>0</v>
      </c>
      <c r="Q106" s="12"/>
      <c r="R106" s="82"/>
    </row>
    <row r="107" spans="1:18" s="44" customFormat="1" ht="15" customHeight="1">
      <c r="A107" s="306"/>
      <c r="B107" s="96"/>
      <c r="C107" s="82"/>
      <c r="D107" s="82"/>
      <c r="E107" s="82"/>
      <c r="F107" s="82"/>
      <c r="G107" s="476"/>
      <c r="H107" s="494"/>
      <c r="I107" s="715"/>
      <c r="J107" s="296"/>
      <c r="K107" s="581"/>
      <c r="L107" s="581"/>
      <c r="M107" s="581"/>
      <c r="N107" s="581"/>
      <c r="O107" s="476"/>
      <c r="P107" s="494"/>
      <c r="Q107" s="12"/>
      <c r="R107" s="82"/>
    </row>
    <row r="108" spans="1:18" s="44" customFormat="1" ht="15">
      <c r="A108" s="306"/>
      <c r="B108" s="375" t="s">
        <v>593</v>
      </c>
      <c r="C108" s="93" t="s">
        <v>406</v>
      </c>
      <c r="D108" s="12"/>
      <c r="E108" s="12"/>
      <c r="F108" s="14"/>
      <c r="G108" s="119"/>
      <c r="H108" s="494"/>
      <c r="I108" s="715"/>
      <c r="J108" s="600" t="s">
        <v>593</v>
      </c>
      <c r="K108" s="606" t="s">
        <v>406</v>
      </c>
      <c r="L108" s="301"/>
      <c r="M108" s="301"/>
      <c r="N108" s="14"/>
      <c r="O108" s="610"/>
      <c r="P108" s="494"/>
      <c r="Q108" s="12"/>
      <c r="R108" s="82"/>
    </row>
    <row r="109" spans="1:18" s="44" customFormat="1" ht="15">
      <c r="A109" s="306"/>
      <c r="B109" s="96"/>
      <c r="C109" s="82"/>
      <c r="D109" s="12"/>
      <c r="E109" s="12"/>
      <c r="F109" s="14"/>
      <c r="G109" s="119"/>
      <c r="H109" s="494"/>
      <c r="I109" s="715"/>
      <c r="J109" s="296"/>
      <c r="K109" s="581"/>
      <c r="L109" s="301"/>
      <c r="M109" s="301"/>
      <c r="N109" s="14"/>
      <c r="O109" s="610"/>
      <c r="P109" s="494"/>
      <c r="Q109" s="12"/>
      <c r="R109" s="82"/>
    </row>
    <row r="110" spans="1:18" ht="15">
      <c r="A110" s="1204" t="s">
        <v>797</v>
      </c>
      <c r="B110" s="223" t="s">
        <v>594</v>
      </c>
      <c r="C110" s="383" t="s">
        <v>650</v>
      </c>
      <c r="D110" s="12"/>
      <c r="E110" s="12"/>
      <c r="F110" s="14"/>
      <c r="G110" s="119"/>
      <c r="H110" s="478"/>
      <c r="I110" s="1204" t="s">
        <v>797</v>
      </c>
      <c r="J110" s="223" t="s">
        <v>594</v>
      </c>
      <c r="K110" s="609" t="s">
        <v>650</v>
      </c>
      <c r="L110" s="301"/>
      <c r="M110" s="301"/>
      <c r="N110" s="14"/>
      <c r="O110" s="610"/>
      <c r="P110" s="478"/>
      <c r="Q110" s="12"/>
    </row>
    <row r="111" spans="1:18">
      <c r="A111" s="1204"/>
      <c r="B111" s="96"/>
      <c r="C111" s="333">
        <f>'Current Assumptions'!B183</f>
        <v>0</v>
      </c>
      <c r="D111" s="412" t="s">
        <v>809</v>
      </c>
      <c r="G111" s="476"/>
      <c r="H111" s="478"/>
      <c r="I111" s="1204"/>
      <c r="J111" s="296"/>
      <c r="K111" s="634">
        <f>'Expected Assumptions'!E183</f>
        <v>0</v>
      </c>
      <c r="L111" s="412" t="s">
        <v>809</v>
      </c>
      <c r="M111" s="581"/>
      <c r="N111" s="581"/>
      <c r="O111" s="476"/>
      <c r="P111" s="478"/>
      <c r="Q111" s="12"/>
    </row>
    <row r="112" spans="1:18">
      <c r="B112" s="96"/>
      <c r="C112" s="621">
        <f>Avg._Time_to_Log_Transmittals</f>
        <v>0</v>
      </c>
      <c r="D112" s="412" t="str">
        <f>Avg._Time_to_Log_Transmittals_N</f>
        <v>Time to Log (hours / transmittal)</v>
      </c>
      <c r="G112" s="476"/>
      <c r="H112" s="478"/>
      <c r="J112" s="296"/>
      <c r="K112" s="621">
        <f>'Expected Assumptions'!E13</f>
        <v>0</v>
      </c>
      <c r="L112" s="412" t="str">
        <f>Avg._Time_to_Log_Transmittals_N</f>
        <v>Time to Log (hours / transmittal)</v>
      </c>
      <c r="M112" s="581"/>
      <c r="N112" s="581"/>
      <c r="O112" s="476"/>
      <c r="P112" s="478"/>
      <c r="Q112" s="12"/>
    </row>
    <row r="113" spans="1:18">
      <c r="B113" s="96"/>
      <c r="G113" s="476"/>
      <c r="H113" s="478"/>
      <c r="J113" s="296"/>
      <c r="K113" s="581"/>
      <c r="L113" s="581"/>
      <c r="M113" s="581"/>
      <c r="N113" s="581"/>
      <c r="O113" s="476"/>
      <c r="P113" s="478"/>
      <c r="Q113" s="12"/>
    </row>
    <row r="114" spans="1:18">
      <c r="B114" s="96"/>
      <c r="C114" s="513">
        <f>Owners_Rep._Administrative_Rate</f>
        <v>0</v>
      </c>
      <c r="D114" s="410" t="str">
        <f>Owners_Rep._Administrative_Rate_N</f>
        <v>Owners Rep. Administrative Rate ($ / hour)</v>
      </c>
      <c r="G114" s="495">
        <f>C114*C111*C112</f>
        <v>0</v>
      </c>
      <c r="H114" s="478"/>
      <c r="J114" s="296"/>
      <c r="K114" s="513">
        <f>'Expected Assumptions'!E51</f>
        <v>0</v>
      </c>
      <c r="L114" s="596" t="str">
        <f>Owners_Rep._Administrative_Rate_N</f>
        <v>Owners Rep. Administrative Rate ($ / hour)</v>
      </c>
      <c r="M114" s="581"/>
      <c r="N114" s="581"/>
      <c r="O114" s="495">
        <f>K114*K111*K112</f>
        <v>0</v>
      </c>
      <c r="P114" s="478"/>
      <c r="Q114" s="12"/>
    </row>
    <row r="115" spans="1:18" ht="15" customHeight="1">
      <c r="B115" s="96"/>
      <c r="G115" s="476"/>
      <c r="H115" s="478"/>
      <c r="J115" s="296"/>
      <c r="K115" s="581"/>
      <c r="L115" s="581"/>
      <c r="M115" s="581"/>
      <c r="N115" s="581"/>
      <c r="O115" s="476"/>
      <c r="P115" s="478"/>
      <c r="Q115" s="12"/>
    </row>
    <row r="116" spans="1:18" ht="13.5" thickBot="1">
      <c r="B116" s="96"/>
      <c r="D116" s="44" t="s">
        <v>20</v>
      </c>
      <c r="G116" s="476"/>
      <c r="H116" s="474">
        <f>SUM(G114)</f>
        <v>0</v>
      </c>
      <c r="J116" s="296"/>
      <c r="K116" s="581"/>
      <c r="L116" s="589" t="s">
        <v>20</v>
      </c>
      <c r="M116" s="581"/>
      <c r="N116" s="581"/>
      <c r="O116" s="476"/>
      <c r="P116" s="474">
        <f>SUM(O114)</f>
        <v>0</v>
      </c>
      <c r="Q116" s="12"/>
    </row>
    <row r="117" spans="1:18" ht="15" customHeight="1">
      <c r="B117" s="96"/>
      <c r="D117" s="12"/>
      <c r="E117" s="12"/>
      <c r="F117" s="12"/>
      <c r="G117" s="119"/>
      <c r="H117" s="494"/>
      <c r="J117" s="296"/>
      <c r="K117" s="581"/>
      <c r="L117" s="301"/>
      <c r="M117" s="301"/>
      <c r="N117" s="301"/>
      <c r="O117" s="610"/>
      <c r="P117" s="494"/>
      <c r="Q117" s="12"/>
    </row>
    <row r="118" spans="1:18">
      <c r="B118" s="375" t="s">
        <v>935</v>
      </c>
      <c r="C118" s="220" t="s">
        <v>405</v>
      </c>
      <c r="D118" s="12"/>
      <c r="E118" s="12"/>
      <c r="F118" s="12"/>
      <c r="G118" s="119"/>
      <c r="H118" s="494"/>
      <c r="J118" s="600" t="s">
        <v>935</v>
      </c>
      <c r="K118" s="606" t="s">
        <v>405</v>
      </c>
      <c r="L118" s="301"/>
      <c r="M118" s="301"/>
      <c r="N118" s="301"/>
      <c r="O118" s="610"/>
      <c r="P118" s="494"/>
      <c r="Q118" s="12"/>
    </row>
    <row r="119" spans="1:18" ht="15" customHeight="1">
      <c r="B119" s="96"/>
      <c r="D119" s="12"/>
      <c r="E119" s="12"/>
      <c r="F119" s="12"/>
      <c r="G119" s="119"/>
      <c r="H119" s="494"/>
      <c r="J119" s="296"/>
      <c r="K119" s="581"/>
      <c r="L119" s="301"/>
      <c r="M119" s="301"/>
      <c r="N119" s="301"/>
      <c r="O119" s="610"/>
      <c r="P119" s="494"/>
      <c r="Q119" s="12"/>
    </row>
    <row r="120" spans="1:18">
      <c r="A120" s="1204" t="s">
        <v>797</v>
      </c>
      <c r="B120" s="223" t="s">
        <v>595</v>
      </c>
      <c r="C120" s="383" t="s">
        <v>938</v>
      </c>
      <c r="D120" s="12"/>
      <c r="E120" s="12"/>
      <c r="F120" s="12"/>
      <c r="G120" s="119"/>
      <c r="H120" s="494"/>
      <c r="I120" s="1204" t="s">
        <v>797</v>
      </c>
      <c r="J120" s="223" t="s">
        <v>595</v>
      </c>
      <c r="K120" s="609" t="s">
        <v>938</v>
      </c>
      <c r="L120" s="301"/>
      <c r="M120" s="301"/>
      <c r="N120" s="301"/>
      <c r="O120" s="610"/>
      <c r="P120" s="494"/>
      <c r="Q120" s="12"/>
    </row>
    <row r="121" spans="1:18" s="210" customFormat="1" ht="13.9" customHeight="1">
      <c r="A121" s="1204"/>
      <c r="B121" s="223"/>
      <c r="C121" s="333">
        <f>'Current Assumptions'!B183</f>
        <v>0</v>
      </c>
      <c r="D121" s="412" t="s">
        <v>809</v>
      </c>
      <c r="G121" s="476"/>
      <c r="H121" s="478"/>
      <c r="I121" s="1204"/>
      <c r="J121" s="223"/>
      <c r="K121" s="634">
        <f>'Expected Assumptions'!E183</f>
        <v>0</v>
      </c>
      <c r="L121" s="412" t="s">
        <v>809</v>
      </c>
      <c r="M121" s="581"/>
      <c r="N121" s="581"/>
      <c r="O121" s="476"/>
      <c r="P121" s="478"/>
      <c r="Q121" s="237"/>
      <c r="R121" s="236"/>
    </row>
    <row r="122" spans="1:18" s="238" customFormat="1">
      <c r="A122" s="350"/>
      <c r="B122" s="250"/>
      <c r="C122" s="471">
        <f>'Current Assumptions'!B184</f>
        <v>0</v>
      </c>
      <c r="D122" s="412" t="s">
        <v>430</v>
      </c>
      <c r="G122" s="41"/>
      <c r="H122" s="500"/>
      <c r="I122" s="677"/>
      <c r="J122" s="250"/>
      <c r="K122" s="471">
        <f>'Expected Assumptions'!E184</f>
        <v>0</v>
      </c>
      <c r="L122" s="412" t="s">
        <v>430</v>
      </c>
      <c r="M122" s="586"/>
      <c r="N122" s="586"/>
      <c r="O122" s="41"/>
      <c r="P122" s="500"/>
      <c r="Q122" s="236"/>
      <c r="R122" s="236"/>
    </row>
    <row r="123" spans="1:18" s="210" customFormat="1">
      <c r="A123" s="351"/>
      <c r="B123" s="223"/>
      <c r="C123" s="681">
        <f>'Current Assumptions'!B186</f>
        <v>0</v>
      </c>
      <c r="D123" s="219" t="s">
        <v>451</v>
      </c>
      <c r="E123" s="238"/>
      <c r="F123" s="238"/>
      <c r="G123" s="41"/>
      <c r="H123" s="478"/>
      <c r="I123" s="725"/>
      <c r="J123" s="223"/>
      <c r="K123" s="580">
        <f>'Expected Assumptions'!E186</f>
        <v>0</v>
      </c>
      <c r="L123" s="603" t="s">
        <v>451</v>
      </c>
      <c r="M123" s="586"/>
      <c r="N123" s="586"/>
      <c r="O123" s="41"/>
      <c r="P123" s="478"/>
      <c r="Q123" s="236"/>
      <c r="R123" s="236"/>
    </row>
    <row r="124" spans="1:18">
      <c r="B124" s="116"/>
      <c r="C124" s="84"/>
      <c r="G124" s="476"/>
      <c r="H124" s="478"/>
      <c r="J124" s="223"/>
      <c r="K124" s="605"/>
      <c r="L124" s="581"/>
      <c r="M124" s="581"/>
      <c r="N124" s="581"/>
      <c r="O124" s="476"/>
      <c r="P124" s="478"/>
      <c r="Q124" s="12"/>
    </row>
    <row r="125" spans="1:18">
      <c r="B125" s="116"/>
      <c r="C125" s="513">
        <f>Owners_Rep._Administrative_Rate</f>
        <v>0</v>
      </c>
      <c r="D125" s="410" t="str">
        <f>Owners_Rep._Administrative_Rate_N</f>
        <v>Owners Rep. Administrative Rate ($ / hour)</v>
      </c>
      <c r="G125" s="477">
        <f>C125*C121*C123</f>
        <v>0</v>
      </c>
      <c r="H125" s="478"/>
      <c r="J125" s="223"/>
      <c r="K125" s="513">
        <f>'Expected Assumptions'!E51</f>
        <v>0</v>
      </c>
      <c r="L125" s="596" t="str">
        <f>Owners_Rep._Administrative_Rate_N</f>
        <v>Owners Rep. Administrative Rate ($ / hour)</v>
      </c>
      <c r="M125" s="581"/>
      <c r="N125" s="581"/>
      <c r="O125" s="636">
        <f>K125*K121*K123</f>
        <v>0</v>
      </c>
      <c r="P125" s="478"/>
      <c r="Q125" s="12"/>
    </row>
    <row r="126" spans="1:18">
      <c r="B126" s="116"/>
      <c r="G126" s="476"/>
      <c r="H126" s="478"/>
      <c r="J126" s="223"/>
      <c r="K126" s="581"/>
      <c r="L126" s="581"/>
      <c r="M126" s="581"/>
      <c r="N126" s="581"/>
      <c r="O126" s="476"/>
      <c r="P126" s="478"/>
      <c r="Q126" s="12"/>
    </row>
    <row r="127" spans="1:18">
      <c r="B127" s="116"/>
      <c r="D127" s="301" t="s">
        <v>93</v>
      </c>
      <c r="E127" s="39"/>
      <c r="F127" s="39"/>
      <c r="G127" s="495">
        <f>C121*C122</f>
        <v>0</v>
      </c>
      <c r="H127" s="478"/>
      <c r="J127" s="223"/>
      <c r="K127" s="581"/>
      <c r="L127" s="301" t="s">
        <v>93</v>
      </c>
      <c r="M127" s="586"/>
      <c r="N127" s="586"/>
      <c r="O127" s="495">
        <f>K121*K122</f>
        <v>0</v>
      </c>
      <c r="P127" s="478"/>
      <c r="Q127" s="12"/>
    </row>
    <row r="128" spans="1:18" ht="15" customHeight="1">
      <c r="B128" s="116"/>
      <c r="G128" s="476"/>
      <c r="H128" s="478"/>
      <c r="J128" s="223"/>
      <c r="K128" s="581"/>
      <c r="L128" s="581"/>
      <c r="M128" s="581"/>
      <c r="N128" s="581"/>
      <c r="O128" s="476"/>
      <c r="P128" s="478"/>
      <c r="Q128" s="12"/>
    </row>
    <row r="129" spans="1:17" ht="13.5" thickBot="1">
      <c r="B129" s="116"/>
      <c r="C129" s="84"/>
      <c r="D129" s="44" t="s">
        <v>20</v>
      </c>
      <c r="G129" s="476"/>
      <c r="H129" s="474">
        <f>SUM(G125,G127)</f>
        <v>0</v>
      </c>
      <c r="J129" s="223"/>
      <c r="K129" s="605"/>
      <c r="L129" s="589" t="s">
        <v>20</v>
      </c>
      <c r="M129" s="581"/>
      <c r="N129" s="581"/>
      <c r="O129" s="476"/>
      <c r="P129" s="474">
        <f>SUM(O125,O127)</f>
        <v>0</v>
      </c>
      <c r="Q129" s="12"/>
    </row>
    <row r="130" spans="1:17" ht="15" customHeight="1">
      <c r="B130" s="116"/>
      <c r="C130" s="117"/>
      <c r="D130" s="12"/>
      <c r="E130" s="12"/>
      <c r="F130" s="12"/>
      <c r="G130" s="119"/>
      <c r="H130" s="494"/>
      <c r="J130" s="223"/>
      <c r="K130" s="609"/>
      <c r="L130" s="301"/>
      <c r="M130" s="301"/>
      <c r="N130" s="301"/>
      <c r="O130" s="610"/>
      <c r="P130" s="494"/>
      <c r="Q130" s="12"/>
    </row>
    <row r="131" spans="1:17">
      <c r="A131" s="1204" t="s">
        <v>797</v>
      </c>
      <c r="B131" s="374" t="s">
        <v>596</v>
      </c>
      <c r="C131" s="372" t="s">
        <v>649</v>
      </c>
      <c r="D131" s="12"/>
      <c r="E131" s="12"/>
      <c r="F131" s="12"/>
      <c r="G131" s="119"/>
      <c r="H131" s="494"/>
      <c r="I131" s="1204" t="s">
        <v>797</v>
      </c>
      <c r="J131" s="592" t="s">
        <v>596</v>
      </c>
      <c r="K131" s="589" t="s">
        <v>649</v>
      </c>
      <c r="L131" s="301"/>
      <c r="M131" s="301"/>
      <c r="N131" s="301"/>
      <c r="O131" s="610"/>
      <c r="P131" s="494"/>
      <c r="Q131" s="12"/>
    </row>
    <row r="132" spans="1:17">
      <c r="A132" s="1204"/>
      <c r="B132" s="96"/>
      <c r="C132" s="333">
        <f>'Current Assumptions'!B183</f>
        <v>0</v>
      </c>
      <c r="D132" s="412" t="s">
        <v>809</v>
      </c>
      <c r="G132" s="476"/>
      <c r="H132" s="478"/>
      <c r="I132" s="1204"/>
      <c r="J132" s="296"/>
      <c r="K132" s="634">
        <f>'Expected Assumptions'!E183</f>
        <v>0</v>
      </c>
      <c r="L132" s="412" t="s">
        <v>809</v>
      </c>
      <c r="M132" s="581"/>
      <c r="N132" s="581"/>
      <c r="O132" s="476"/>
      <c r="P132" s="478"/>
      <c r="Q132" s="12"/>
    </row>
    <row r="133" spans="1:17">
      <c r="B133" s="96"/>
      <c r="C133" s="621">
        <f>Avg._Time_to_Log_Transmittals</f>
        <v>0</v>
      </c>
      <c r="D133" s="412" t="str">
        <f>Avg._Time_to_Log_Transmittals_N</f>
        <v>Time to Log (hours / transmittal)</v>
      </c>
      <c r="G133" s="476"/>
      <c r="H133" s="478"/>
      <c r="J133" s="296"/>
      <c r="K133" s="621">
        <f>'Expected Assumptions'!E13</f>
        <v>0</v>
      </c>
      <c r="L133" s="412" t="str">
        <f>Avg._Time_to_Log_Transmittals_N</f>
        <v>Time to Log (hours / transmittal)</v>
      </c>
      <c r="M133" s="581"/>
      <c r="N133" s="581"/>
      <c r="O133" s="476"/>
      <c r="P133" s="478"/>
      <c r="Q133" s="12"/>
    </row>
    <row r="134" spans="1:17">
      <c r="B134" s="96"/>
      <c r="G134" s="476"/>
      <c r="H134" s="478"/>
      <c r="J134" s="296"/>
      <c r="K134" s="581"/>
      <c r="L134" s="581"/>
      <c r="M134" s="581"/>
      <c r="N134" s="581"/>
      <c r="O134" s="476"/>
      <c r="P134" s="478"/>
      <c r="Q134" s="12"/>
    </row>
    <row r="135" spans="1:17">
      <c r="B135" s="96"/>
      <c r="C135" s="513">
        <f>Owners_Rep._Administrative_Rate</f>
        <v>0</v>
      </c>
      <c r="D135" s="410" t="str">
        <f>Owners_Rep._Administrative_Rate_N</f>
        <v>Owners Rep. Administrative Rate ($ / hour)</v>
      </c>
      <c r="G135" s="495">
        <f>C135*C132*C133</f>
        <v>0</v>
      </c>
      <c r="H135" s="478"/>
      <c r="J135" s="296"/>
      <c r="K135" s="513">
        <f>'Expected Assumptions'!E51</f>
        <v>0</v>
      </c>
      <c r="L135" s="596" t="str">
        <f>Owners_Rep._Administrative_Rate_N</f>
        <v>Owners Rep. Administrative Rate ($ / hour)</v>
      </c>
      <c r="M135" s="581"/>
      <c r="N135" s="581"/>
      <c r="O135" s="495">
        <f>K135*K132*K133</f>
        <v>0</v>
      </c>
      <c r="P135" s="478"/>
      <c r="Q135" s="12"/>
    </row>
    <row r="136" spans="1:17" ht="15" customHeight="1">
      <c r="B136" s="96"/>
      <c r="G136" s="476"/>
      <c r="H136" s="478"/>
      <c r="J136" s="296"/>
      <c r="K136" s="581"/>
      <c r="L136" s="581"/>
      <c r="M136" s="581"/>
      <c r="N136" s="581"/>
      <c r="O136" s="476"/>
      <c r="P136" s="478"/>
      <c r="Q136" s="12"/>
    </row>
    <row r="137" spans="1:17" ht="13.5" thickBot="1">
      <c r="B137" s="96"/>
      <c r="D137" s="44" t="s">
        <v>20</v>
      </c>
      <c r="G137" s="476"/>
      <c r="H137" s="474">
        <f>SUM(G135)</f>
        <v>0</v>
      </c>
      <c r="J137" s="296"/>
      <c r="K137" s="581"/>
      <c r="L137" s="589" t="s">
        <v>20</v>
      </c>
      <c r="M137" s="581"/>
      <c r="N137" s="581"/>
      <c r="O137" s="476"/>
      <c r="P137" s="474">
        <f>SUM(O135)</f>
        <v>0</v>
      </c>
      <c r="Q137" s="12"/>
    </row>
    <row r="138" spans="1:17" ht="15" customHeight="1">
      <c r="B138" s="96"/>
      <c r="D138" s="12"/>
      <c r="E138" s="12"/>
      <c r="F138" s="12"/>
      <c r="G138" s="119"/>
      <c r="H138" s="494"/>
      <c r="J138" s="296"/>
      <c r="K138" s="581"/>
      <c r="L138" s="301"/>
      <c r="M138" s="301"/>
      <c r="N138" s="301"/>
      <c r="O138" s="610"/>
      <c r="P138" s="494"/>
      <c r="Q138" s="12"/>
    </row>
    <row r="139" spans="1:17">
      <c r="A139" s="263"/>
      <c r="B139" s="375" t="s">
        <v>335</v>
      </c>
      <c r="C139" s="93" t="s">
        <v>403</v>
      </c>
      <c r="D139" s="12"/>
      <c r="E139" s="12"/>
      <c r="F139" s="12"/>
      <c r="G139" s="119"/>
      <c r="H139" s="494"/>
      <c r="I139" s="263"/>
      <c r="J139" s="600" t="s">
        <v>335</v>
      </c>
      <c r="K139" s="606" t="s">
        <v>403</v>
      </c>
      <c r="L139" s="301"/>
      <c r="M139" s="301"/>
      <c r="N139" s="301"/>
      <c r="O139" s="610"/>
      <c r="P139" s="494"/>
      <c r="Q139" s="12"/>
    </row>
    <row r="140" spans="1:17" ht="13.15" customHeight="1">
      <c r="A140" s="1204" t="s">
        <v>797</v>
      </c>
      <c r="B140" s="96"/>
      <c r="D140" s="12"/>
      <c r="E140" s="12"/>
      <c r="F140" s="12"/>
      <c r="G140" s="119"/>
      <c r="H140" s="494"/>
      <c r="I140" s="1204" t="s">
        <v>797</v>
      </c>
      <c r="J140" s="296"/>
      <c r="K140" s="581"/>
      <c r="L140" s="301"/>
      <c r="M140" s="301"/>
      <c r="N140" s="301"/>
      <c r="O140" s="610"/>
      <c r="P140" s="494"/>
      <c r="Q140" s="12"/>
    </row>
    <row r="141" spans="1:17">
      <c r="A141" s="1204"/>
      <c r="B141" s="223" t="s">
        <v>942</v>
      </c>
      <c r="C141" s="383" t="s">
        <v>402</v>
      </c>
      <c r="D141" s="12"/>
      <c r="E141" s="12"/>
      <c r="F141" s="12"/>
      <c r="G141" s="119"/>
      <c r="H141" s="494"/>
      <c r="I141" s="1204"/>
      <c r="J141" s="223" t="s">
        <v>942</v>
      </c>
      <c r="K141" s="609" t="s">
        <v>402</v>
      </c>
      <c r="L141" s="301"/>
      <c r="M141" s="301"/>
      <c r="N141" s="301"/>
      <c r="O141" s="610"/>
      <c r="P141" s="494"/>
      <c r="Q141" s="12"/>
    </row>
    <row r="142" spans="1:17">
      <c r="B142" s="96"/>
      <c r="C142" s="333">
        <f>'Current Assumptions'!B183</f>
        <v>0</v>
      </c>
      <c r="D142" s="412" t="s">
        <v>809</v>
      </c>
      <c r="G142" s="476"/>
      <c r="H142" s="478"/>
      <c r="J142" s="296"/>
      <c r="K142" s="634">
        <f>'Expected Assumptions'!E183</f>
        <v>0</v>
      </c>
      <c r="L142" s="412" t="s">
        <v>809</v>
      </c>
      <c r="M142" s="581"/>
      <c r="N142" s="581"/>
      <c r="O142" s="476"/>
      <c r="P142" s="478"/>
      <c r="Q142" s="12"/>
    </row>
    <row r="143" spans="1:17">
      <c r="B143" s="96"/>
      <c r="C143" s="621">
        <f>Avg._Time_to_Log_Transmittals</f>
        <v>0</v>
      </c>
      <c r="D143" s="412" t="str">
        <f>Avg._Time_to_Log_Transmittals_N</f>
        <v>Time to Log (hours / transmittal)</v>
      </c>
      <c r="G143" s="476"/>
      <c r="H143" s="478"/>
      <c r="J143" s="296"/>
      <c r="K143" s="621">
        <f>'Expected Assumptions'!E13</f>
        <v>0</v>
      </c>
      <c r="L143" s="412" t="str">
        <f>Avg._Time_to_Log_Transmittals_N</f>
        <v>Time to Log (hours / transmittal)</v>
      </c>
      <c r="M143" s="581"/>
      <c r="N143" s="581"/>
      <c r="O143" s="476"/>
      <c r="P143" s="478"/>
      <c r="Q143" s="12"/>
    </row>
    <row r="144" spans="1:17">
      <c r="B144" s="96"/>
      <c r="G144" s="476"/>
      <c r="H144" s="478"/>
      <c r="J144" s="296"/>
      <c r="K144" s="581"/>
      <c r="L144" s="581"/>
      <c r="M144" s="581"/>
      <c r="N144" s="581"/>
      <c r="O144" s="476"/>
      <c r="P144" s="478"/>
      <c r="Q144" s="12"/>
    </row>
    <row r="145" spans="2:17">
      <c r="B145" s="96"/>
      <c r="C145" s="510">
        <f>Contractor_Administrative_Rate</f>
        <v>0</v>
      </c>
      <c r="D145" s="337" t="str">
        <f>Contractor_Administrative_Rate_N</f>
        <v>Contractor Administrative Rate ($ / hour)</v>
      </c>
      <c r="E145" s="66"/>
      <c r="G145" s="495">
        <f>C145*C142*C143</f>
        <v>0</v>
      </c>
      <c r="H145" s="478"/>
      <c r="J145" s="296"/>
      <c r="K145" s="667">
        <f>'Expected Assumptions'!E60</f>
        <v>0</v>
      </c>
      <c r="L145" s="337" t="str">
        <f>Contractor_Administrative_Rate_N</f>
        <v>Contractor Administrative Rate ($ / hour)</v>
      </c>
      <c r="M145" s="307"/>
      <c r="N145" s="581"/>
      <c r="O145" s="495">
        <f>K145*K142*K143</f>
        <v>0</v>
      </c>
      <c r="P145" s="478"/>
      <c r="Q145" s="12"/>
    </row>
    <row r="146" spans="2:17" ht="15" customHeight="1">
      <c r="B146" s="96"/>
      <c r="G146" s="476"/>
      <c r="H146" s="478"/>
      <c r="J146" s="296"/>
      <c r="K146" s="581"/>
      <c r="L146" s="581"/>
      <c r="M146" s="581"/>
      <c r="N146" s="581"/>
      <c r="O146" s="476"/>
      <c r="P146" s="478"/>
      <c r="Q146" s="12"/>
    </row>
    <row r="147" spans="2:17" ht="13.5" thickBot="1">
      <c r="B147" s="96"/>
      <c r="D147" s="44" t="s">
        <v>20</v>
      </c>
      <c r="G147" s="476"/>
      <c r="H147" s="474">
        <f>SUM(G145)</f>
        <v>0</v>
      </c>
      <c r="J147" s="296"/>
      <c r="K147" s="581"/>
      <c r="L147" s="589" t="s">
        <v>20</v>
      </c>
      <c r="M147" s="581"/>
      <c r="N147" s="581"/>
      <c r="O147" s="476"/>
      <c r="P147" s="474">
        <f>SUM(O145)</f>
        <v>0</v>
      </c>
      <c r="Q147" s="12"/>
    </row>
    <row r="148" spans="2:17" ht="15" customHeight="1">
      <c r="B148" s="96"/>
      <c r="D148" s="12"/>
      <c r="E148" s="12"/>
      <c r="F148" s="12"/>
      <c r="G148" s="119"/>
      <c r="H148" s="494"/>
      <c r="J148" s="296"/>
      <c r="K148" s="581"/>
      <c r="L148" s="301"/>
      <c r="M148" s="301"/>
      <c r="N148" s="301"/>
      <c r="O148" s="610"/>
      <c r="P148" s="494"/>
      <c r="Q148" s="12"/>
    </row>
    <row r="149" spans="2:17" ht="15" customHeight="1">
      <c r="B149" s="96"/>
      <c r="C149" s="12"/>
      <c r="D149" s="12"/>
      <c r="E149" s="12"/>
      <c r="F149" s="12"/>
      <c r="G149" s="119"/>
      <c r="H149" s="494"/>
      <c r="J149" s="296"/>
      <c r="K149" s="301"/>
      <c r="L149" s="301"/>
      <c r="M149" s="301"/>
      <c r="N149" s="301"/>
      <c r="O149" s="610"/>
      <c r="P149" s="494"/>
      <c r="Q149" s="12"/>
    </row>
    <row r="150" spans="2:17" ht="15.75" customHeight="1" thickBot="1">
      <c r="B150" s="96"/>
      <c r="C150" s="12"/>
      <c r="D150" s="12"/>
      <c r="E150" s="12"/>
      <c r="F150" s="12"/>
      <c r="G150" s="487" t="s">
        <v>68</v>
      </c>
      <c r="H150" s="499">
        <f>SUM(H37:H147)</f>
        <v>0</v>
      </c>
      <c r="J150" s="296"/>
      <c r="K150" s="301"/>
      <c r="L150" s="301"/>
      <c r="M150" s="301"/>
      <c r="N150" s="301"/>
      <c r="O150" s="607" t="s">
        <v>1217</v>
      </c>
      <c r="P150" s="499">
        <f>SUM(P37:P147)</f>
        <v>0</v>
      </c>
      <c r="Q150" s="12"/>
    </row>
    <row r="151" spans="2:17" ht="13.5" thickTop="1">
      <c r="B151" s="96"/>
      <c r="C151" s="12"/>
      <c r="D151" s="12"/>
      <c r="E151" s="12"/>
      <c r="F151" s="12"/>
      <c r="G151" s="12"/>
      <c r="H151" s="377"/>
      <c r="K151" s="12"/>
      <c r="L151" s="12"/>
      <c r="M151" s="12"/>
      <c r="N151" s="12"/>
      <c r="O151" s="12"/>
      <c r="P151" s="12"/>
      <c r="Q151" s="12"/>
    </row>
    <row r="152" spans="2:17">
      <c r="B152" s="96"/>
      <c r="C152" s="12"/>
      <c r="D152" s="12"/>
      <c r="E152" s="12"/>
      <c r="F152" s="12"/>
      <c r="G152" s="12"/>
      <c r="H152" s="377"/>
      <c r="K152" s="12"/>
      <c r="L152" s="12"/>
      <c r="M152" s="12"/>
      <c r="N152" s="12"/>
      <c r="O152" s="12"/>
      <c r="P152" s="12"/>
      <c r="Q152" s="12"/>
    </row>
    <row r="153" spans="2:17">
      <c r="B153" s="96"/>
      <c r="C153" s="12"/>
      <c r="D153" s="12"/>
      <c r="E153" s="12"/>
      <c r="F153" s="12"/>
      <c r="G153" s="12"/>
      <c r="H153" s="377"/>
      <c r="K153" s="12"/>
      <c r="L153" s="12"/>
      <c r="M153" s="12"/>
      <c r="N153" s="12"/>
      <c r="O153" s="12"/>
      <c r="P153" s="12"/>
      <c r="Q153" s="12"/>
    </row>
    <row r="154" spans="2:17">
      <c r="B154" s="96"/>
      <c r="C154" s="12"/>
      <c r="D154" s="12"/>
      <c r="E154" s="12"/>
      <c r="F154" s="12"/>
      <c r="G154" s="12"/>
      <c r="H154" s="377"/>
      <c r="K154" s="12"/>
      <c r="L154" s="12"/>
      <c r="M154" s="12"/>
      <c r="N154" s="12"/>
      <c r="O154" s="12"/>
      <c r="P154" s="12"/>
      <c r="Q154" s="12"/>
    </row>
    <row r="155" spans="2:17">
      <c r="B155" s="96"/>
      <c r="C155" s="12"/>
      <c r="D155" s="12"/>
      <c r="E155" s="12"/>
      <c r="F155" s="12"/>
      <c r="G155" s="12"/>
      <c r="H155" s="377"/>
      <c r="K155" s="12"/>
      <c r="L155" s="12"/>
      <c r="M155" s="12"/>
      <c r="N155" s="12"/>
      <c r="O155" s="12"/>
      <c r="P155" s="12"/>
      <c r="Q155" s="12"/>
    </row>
    <row r="156" spans="2:17">
      <c r="B156" s="96"/>
      <c r="C156" s="12"/>
      <c r="D156" s="12"/>
      <c r="E156" s="12"/>
      <c r="F156" s="12"/>
      <c r="G156" s="12"/>
      <c r="H156" s="377"/>
      <c r="K156" s="12"/>
      <c r="L156" s="12"/>
      <c r="M156" s="12"/>
      <c r="N156" s="12"/>
      <c r="O156" s="12"/>
      <c r="P156" s="12"/>
      <c r="Q156" s="12"/>
    </row>
    <row r="157" spans="2:17">
      <c r="B157" s="96"/>
      <c r="C157" s="12"/>
      <c r="D157" s="12"/>
      <c r="E157" s="12"/>
      <c r="F157" s="12"/>
      <c r="G157" s="12"/>
      <c r="H157" s="377"/>
      <c r="K157" s="12"/>
      <c r="L157" s="12"/>
      <c r="M157" s="12"/>
      <c r="N157" s="12"/>
      <c r="O157" s="12"/>
      <c r="P157" s="12"/>
      <c r="Q157" s="12"/>
    </row>
    <row r="158" spans="2:17">
      <c r="B158" s="96"/>
      <c r="C158" s="12"/>
      <c r="D158" s="12"/>
      <c r="E158" s="12"/>
      <c r="F158" s="12"/>
      <c r="G158" s="12"/>
      <c r="H158" s="377"/>
      <c r="K158" s="12"/>
      <c r="L158" s="12"/>
      <c r="M158" s="12"/>
      <c r="N158" s="12"/>
      <c r="O158" s="12"/>
      <c r="P158" s="12"/>
      <c r="Q158" s="12"/>
    </row>
    <row r="159" spans="2:17">
      <c r="B159" s="96"/>
      <c r="C159" s="12"/>
      <c r="D159" s="12"/>
      <c r="E159" s="12"/>
      <c r="F159" s="12"/>
      <c r="G159" s="12"/>
      <c r="H159" s="377"/>
      <c r="K159" s="12"/>
      <c r="L159" s="12"/>
      <c r="M159" s="12"/>
      <c r="N159" s="12"/>
      <c r="O159" s="12"/>
      <c r="P159" s="12"/>
      <c r="Q159" s="12"/>
    </row>
    <row r="160" spans="2:17">
      <c r="B160" s="96"/>
      <c r="C160" s="12"/>
      <c r="D160" s="12"/>
      <c r="E160" s="12"/>
      <c r="F160" s="12"/>
      <c r="G160" s="12"/>
      <c r="H160" s="377"/>
      <c r="K160" s="12"/>
      <c r="L160" s="12"/>
      <c r="M160" s="12"/>
      <c r="N160" s="12"/>
      <c r="O160" s="12"/>
      <c r="P160" s="12"/>
      <c r="Q160" s="12"/>
    </row>
    <row r="161" spans="2:17">
      <c r="B161" s="96"/>
      <c r="C161" s="12"/>
      <c r="D161" s="12"/>
      <c r="E161" s="12"/>
      <c r="F161" s="12"/>
      <c r="G161" s="12"/>
      <c r="H161" s="377"/>
      <c r="K161" s="12"/>
      <c r="L161" s="12"/>
      <c r="M161" s="12"/>
      <c r="N161" s="12"/>
      <c r="O161" s="12"/>
      <c r="P161" s="12"/>
      <c r="Q161" s="12"/>
    </row>
    <row r="162" spans="2:17">
      <c r="B162" s="96"/>
      <c r="C162" s="12"/>
      <c r="D162" s="12"/>
      <c r="E162" s="12"/>
      <c r="F162" s="12"/>
      <c r="G162" s="12"/>
      <c r="H162" s="377"/>
      <c r="K162" s="12"/>
      <c r="L162" s="12"/>
      <c r="M162" s="12"/>
      <c r="N162" s="12"/>
      <c r="O162" s="12"/>
      <c r="P162" s="12"/>
      <c r="Q162" s="12"/>
    </row>
    <row r="163" spans="2:17">
      <c r="B163" s="96"/>
      <c r="C163" s="12"/>
      <c r="D163" s="12"/>
      <c r="E163" s="12"/>
      <c r="F163" s="12"/>
      <c r="G163" s="12"/>
      <c r="H163" s="377"/>
      <c r="K163" s="12"/>
      <c r="L163" s="12"/>
      <c r="M163" s="12"/>
      <c r="N163" s="12"/>
      <c r="O163" s="12"/>
      <c r="P163" s="12"/>
      <c r="Q163" s="12"/>
    </row>
    <row r="164" spans="2:17">
      <c r="B164" s="96"/>
      <c r="C164" s="12"/>
      <c r="D164" s="12"/>
      <c r="E164" s="12"/>
      <c r="F164" s="12"/>
      <c r="G164" s="12"/>
      <c r="H164" s="377"/>
      <c r="K164" s="12"/>
      <c r="L164" s="12"/>
      <c r="M164" s="12"/>
      <c r="N164" s="12"/>
      <c r="O164" s="12"/>
      <c r="P164" s="12"/>
      <c r="Q164" s="12"/>
    </row>
    <row r="165" spans="2:17">
      <c r="B165" s="96"/>
      <c r="C165" s="12"/>
      <c r="D165" s="12"/>
      <c r="E165" s="12"/>
      <c r="F165" s="12"/>
      <c r="G165" s="12"/>
      <c r="H165" s="377"/>
      <c r="K165" s="12"/>
      <c r="L165" s="12"/>
      <c r="M165" s="12"/>
      <c r="N165" s="12"/>
      <c r="O165" s="12"/>
      <c r="P165" s="12"/>
      <c r="Q165" s="12"/>
    </row>
    <row r="166" spans="2:17">
      <c r="B166" s="96"/>
      <c r="C166" s="12"/>
      <c r="D166" s="12"/>
      <c r="E166" s="12"/>
      <c r="F166" s="12"/>
      <c r="G166" s="12"/>
      <c r="H166" s="377"/>
      <c r="K166" s="12"/>
      <c r="L166" s="12"/>
      <c r="M166" s="12"/>
      <c r="N166" s="12"/>
      <c r="O166" s="12"/>
      <c r="P166" s="12"/>
      <c r="Q166" s="12"/>
    </row>
    <row r="167" spans="2:17">
      <c r="B167" s="96"/>
      <c r="C167" s="12"/>
      <c r="D167" s="12"/>
      <c r="E167" s="12"/>
      <c r="F167" s="12"/>
      <c r="G167" s="12"/>
      <c r="H167" s="377"/>
      <c r="K167" s="12"/>
      <c r="L167" s="12"/>
      <c r="M167" s="12"/>
      <c r="N167" s="12"/>
      <c r="O167" s="12"/>
      <c r="P167" s="12"/>
      <c r="Q167" s="12"/>
    </row>
    <row r="168" spans="2:17">
      <c r="B168" s="96"/>
      <c r="C168" s="12"/>
      <c r="D168" s="12"/>
      <c r="E168" s="12"/>
      <c r="F168" s="12"/>
      <c r="G168" s="12"/>
      <c r="H168" s="377"/>
      <c r="K168" s="12"/>
      <c r="L168" s="12"/>
      <c r="M168" s="12"/>
      <c r="N168" s="12"/>
      <c r="O168" s="12"/>
      <c r="P168" s="12"/>
      <c r="Q168" s="12"/>
    </row>
    <row r="169" spans="2:17">
      <c r="B169" s="96"/>
      <c r="C169" s="12"/>
      <c r="D169" s="12"/>
      <c r="E169" s="12"/>
      <c r="F169" s="12"/>
      <c r="G169" s="12"/>
      <c r="H169" s="377"/>
      <c r="K169" s="12"/>
      <c r="L169" s="12"/>
      <c r="M169" s="12"/>
      <c r="N169" s="12"/>
      <c r="O169" s="12"/>
      <c r="P169" s="12"/>
      <c r="Q169" s="12"/>
    </row>
    <row r="170" spans="2:17">
      <c r="B170" s="96"/>
      <c r="C170" s="12"/>
      <c r="D170" s="12"/>
      <c r="E170" s="12"/>
      <c r="F170" s="12"/>
      <c r="G170" s="12"/>
      <c r="H170" s="377"/>
      <c r="K170" s="12"/>
      <c r="L170" s="12"/>
      <c r="M170" s="12"/>
      <c r="N170" s="12"/>
      <c r="O170" s="12"/>
      <c r="P170" s="12"/>
      <c r="Q170" s="12"/>
    </row>
    <row r="171" spans="2:17">
      <c r="B171" s="96"/>
      <c r="C171" s="12"/>
      <c r="D171" s="12"/>
      <c r="E171" s="12"/>
      <c r="F171" s="12"/>
      <c r="G171" s="12"/>
      <c r="H171" s="377"/>
      <c r="K171" s="12"/>
      <c r="L171" s="12"/>
      <c r="M171" s="12"/>
      <c r="N171" s="12"/>
      <c r="O171" s="12"/>
      <c r="P171" s="12"/>
      <c r="Q171" s="12"/>
    </row>
    <row r="172" spans="2:17">
      <c r="B172" s="96"/>
      <c r="C172" s="12"/>
      <c r="D172" s="12"/>
      <c r="E172" s="12"/>
      <c r="F172" s="12"/>
      <c r="G172" s="12"/>
      <c r="H172" s="377"/>
      <c r="K172" s="12"/>
      <c r="L172" s="12"/>
      <c r="M172" s="12"/>
      <c r="N172" s="12"/>
      <c r="O172" s="12"/>
      <c r="P172" s="12"/>
      <c r="Q172" s="12"/>
    </row>
    <row r="173" spans="2:17">
      <c r="B173" s="96"/>
      <c r="G173" s="12"/>
      <c r="H173" s="377"/>
      <c r="K173" s="12"/>
      <c r="L173" s="12"/>
      <c r="M173" s="12"/>
      <c r="N173" s="12"/>
      <c r="O173" s="12"/>
      <c r="P173" s="12"/>
      <c r="Q173" s="12"/>
    </row>
    <row r="174" spans="2:17">
      <c r="B174" s="96"/>
      <c r="K174" s="12"/>
      <c r="L174" s="12"/>
      <c r="M174" s="12"/>
      <c r="N174" s="12"/>
      <c r="O174" s="12"/>
      <c r="P174" s="12"/>
      <c r="Q174" s="12"/>
    </row>
    <row r="175" spans="2:17">
      <c r="B175" s="96"/>
      <c r="K175" s="12"/>
      <c r="L175" s="12"/>
      <c r="M175" s="12"/>
      <c r="N175" s="12"/>
      <c r="O175" s="12"/>
      <c r="P175" s="12"/>
      <c r="Q175" s="12"/>
    </row>
    <row r="176" spans="2:17">
      <c r="B176" s="96"/>
      <c r="K176" s="12"/>
      <c r="L176" s="12"/>
      <c r="M176" s="12"/>
      <c r="N176" s="12"/>
      <c r="O176" s="12"/>
      <c r="P176" s="12"/>
      <c r="Q176" s="12"/>
    </row>
    <row r="177" spans="2:17">
      <c r="B177" s="96"/>
      <c r="K177" s="12"/>
      <c r="L177" s="12"/>
      <c r="M177" s="12"/>
      <c r="N177" s="12"/>
      <c r="O177" s="12"/>
      <c r="P177" s="12"/>
      <c r="Q177" s="12"/>
    </row>
    <row r="178" spans="2:17">
      <c r="B178" s="96"/>
      <c r="K178" s="12"/>
      <c r="L178" s="12"/>
      <c r="M178" s="12"/>
      <c r="N178" s="12"/>
      <c r="O178" s="12"/>
      <c r="P178" s="12"/>
      <c r="Q178" s="12"/>
    </row>
    <row r="179" spans="2:17">
      <c r="B179" s="96"/>
      <c r="K179" s="12"/>
      <c r="L179" s="12"/>
      <c r="M179" s="12"/>
      <c r="N179" s="12"/>
      <c r="O179" s="12"/>
      <c r="P179" s="12"/>
      <c r="Q179" s="12"/>
    </row>
    <row r="180" spans="2:17">
      <c r="B180" s="96"/>
      <c r="K180" s="12"/>
      <c r="L180" s="12"/>
      <c r="M180" s="12"/>
      <c r="N180" s="12"/>
      <c r="O180" s="12"/>
      <c r="P180" s="12"/>
      <c r="Q180" s="12"/>
    </row>
    <row r="181" spans="2:17">
      <c r="B181" s="96"/>
      <c r="K181" s="12"/>
      <c r="L181" s="12"/>
      <c r="M181" s="12"/>
      <c r="N181" s="12"/>
      <c r="O181" s="12"/>
      <c r="P181" s="12"/>
      <c r="Q181" s="12"/>
    </row>
    <row r="182" spans="2:17">
      <c r="B182" s="96"/>
      <c r="K182" s="12"/>
      <c r="L182" s="12"/>
      <c r="M182" s="12"/>
      <c r="N182" s="12"/>
      <c r="O182" s="12"/>
      <c r="P182" s="12"/>
      <c r="Q182" s="12"/>
    </row>
    <row r="183" spans="2:17">
      <c r="B183" s="96"/>
      <c r="K183" s="12"/>
      <c r="L183" s="12"/>
      <c r="M183" s="12"/>
      <c r="N183" s="12"/>
      <c r="O183" s="12"/>
      <c r="P183" s="12"/>
      <c r="Q183" s="12"/>
    </row>
    <row r="184" spans="2:17">
      <c r="B184" s="96"/>
      <c r="K184" s="12"/>
      <c r="L184" s="12"/>
      <c r="M184" s="12"/>
      <c r="N184" s="12"/>
      <c r="O184" s="12"/>
      <c r="P184" s="12"/>
      <c r="Q184" s="12"/>
    </row>
    <row r="185" spans="2:17">
      <c r="B185" s="96"/>
      <c r="K185" s="12"/>
      <c r="L185" s="12"/>
      <c r="M185" s="12"/>
      <c r="N185" s="12"/>
      <c r="O185" s="12"/>
      <c r="P185" s="12"/>
      <c r="Q185" s="12"/>
    </row>
    <row r="186" spans="2:17">
      <c r="B186" s="96"/>
      <c r="K186" s="12"/>
      <c r="L186" s="12"/>
      <c r="M186" s="12"/>
      <c r="N186" s="12"/>
      <c r="O186" s="12"/>
      <c r="P186" s="12"/>
      <c r="Q186" s="12"/>
    </row>
    <row r="187" spans="2:17">
      <c r="B187" s="96"/>
      <c r="K187" s="12"/>
      <c r="L187" s="12"/>
      <c r="M187" s="12"/>
      <c r="N187" s="12"/>
      <c r="O187" s="12"/>
      <c r="P187" s="12"/>
      <c r="Q187" s="12"/>
    </row>
    <row r="188" spans="2:17">
      <c r="B188" s="96"/>
      <c r="K188" s="12"/>
      <c r="L188" s="12"/>
      <c r="M188" s="12"/>
      <c r="N188" s="12"/>
      <c r="O188" s="12"/>
      <c r="P188" s="12"/>
      <c r="Q188" s="12"/>
    </row>
    <row r="189" spans="2:17">
      <c r="B189" s="96"/>
      <c r="K189" s="12"/>
      <c r="L189" s="12"/>
      <c r="M189" s="12"/>
      <c r="N189" s="12"/>
      <c r="O189" s="12"/>
      <c r="P189" s="12"/>
      <c r="Q189" s="12"/>
    </row>
    <row r="190" spans="2:17">
      <c r="B190" s="96"/>
      <c r="K190" s="12"/>
      <c r="L190" s="12"/>
      <c r="M190" s="12"/>
      <c r="N190" s="12"/>
      <c r="O190" s="12"/>
      <c r="P190" s="12"/>
      <c r="Q190" s="12"/>
    </row>
    <row r="191" spans="2:17">
      <c r="B191" s="96"/>
      <c r="K191" s="12"/>
      <c r="L191" s="12"/>
      <c r="M191" s="12"/>
      <c r="N191" s="12"/>
      <c r="O191" s="12"/>
      <c r="P191" s="12"/>
      <c r="Q191" s="12"/>
    </row>
    <row r="192" spans="2:17">
      <c r="B192" s="96"/>
      <c r="K192" s="12"/>
      <c r="L192" s="12"/>
      <c r="M192" s="12"/>
      <c r="N192" s="12"/>
      <c r="O192" s="12"/>
      <c r="P192" s="12"/>
      <c r="Q192" s="12"/>
    </row>
    <row r="193" spans="2:17">
      <c r="B193" s="96"/>
      <c r="K193" s="12"/>
      <c r="L193" s="12"/>
      <c r="M193" s="12"/>
      <c r="N193" s="12"/>
      <c r="O193" s="12"/>
      <c r="P193" s="12"/>
      <c r="Q193" s="12"/>
    </row>
    <row r="194" spans="2:17">
      <c r="B194" s="96"/>
      <c r="K194" s="12"/>
      <c r="L194" s="12"/>
      <c r="M194" s="12"/>
      <c r="N194" s="12"/>
      <c r="O194" s="12"/>
      <c r="P194" s="12"/>
      <c r="Q194" s="12"/>
    </row>
    <row r="195" spans="2:17">
      <c r="B195" s="96"/>
      <c r="K195" s="12"/>
      <c r="L195" s="12"/>
      <c r="M195" s="12"/>
      <c r="N195" s="12"/>
      <c r="O195" s="12"/>
      <c r="P195" s="12"/>
      <c r="Q195" s="12"/>
    </row>
    <row r="196" spans="2:17">
      <c r="B196" s="96"/>
      <c r="K196" s="12"/>
      <c r="L196" s="12"/>
      <c r="M196" s="12"/>
      <c r="N196" s="12"/>
      <c r="O196" s="12"/>
      <c r="P196" s="12"/>
      <c r="Q196" s="12"/>
    </row>
    <row r="197" spans="2:17">
      <c r="B197" s="96"/>
      <c r="K197" s="12"/>
      <c r="L197" s="12"/>
      <c r="M197" s="12"/>
      <c r="N197" s="12"/>
      <c r="O197" s="12"/>
      <c r="P197" s="12"/>
      <c r="Q197" s="12"/>
    </row>
    <row r="198" spans="2:17">
      <c r="B198" s="96"/>
      <c r="K198" s="12"/>
      <c r="L198" s="12"/>
      <c r="M198" s="12"/>
      <c r="N198" s="12"/>
      <c r="O198" s="12"/>
      <c r="P198" s="12"/>
      <c r="Q198" s="12"/>
    </row>
    <row r="199" spans="2:17">
      <c r="B199" s="96"/>
      <c r="K199" s="12"/>
      <c r="L199" s="12"/>
      <c r="M199" s="12"/>
      <c r="N199" s="12"/>
      <c r="O199" s="12"/>
      <c r="P199" s="12"/>
      <c r="Q199" s="12"/>
    </row>
    <row r="200" spans="2:17">
      <c r="B200" s="96"/>
      <c r="K200" s="12"/>
      <c r="L200" s="12"/>
      <c r="M200" s="12"/>
      <c r="N200" s="12"/>
      <c r="O200" s="12"/>
      <c r="P200" s="12"/>
      <c r="Q200" s="12"/>
    </row>
    <row r="201" spans="2:17">
      <c r="B201" s="96"/>
      <c r="K201" s="12"/>
      <c r="L201" s="12"/>
      <c r="M201" s="12"/>
      <c r="N201" s="12"/>
      <c r="O201" s="12"/>
      <c r="P201" s="12"/>
      <c r="Q201" s="12"/>
    </row>
    <row r="202" spans="2:17">
      <c r="B202" s="96"/>
      <c r="K202" s="12"/>
      <c r="L202" s="12"/>
      <c r="M202" s="12"/>
      <c r="N202" s="12"/>
      <c r="O202" s="12"/>
      <c r="P202" s="12"/>
      <c r="Q202" s="12"/>
    </row>
    <row r="203" spans="2:17">
      <c r="B203" s="96"/>
      <c r="K203" s="12"/>
      <c r="L203" s="12"/>
      <c r="M203" s="12"/>
      <c r="N203" s="12"/>
      <c r="O203" s="12"/>
      <c r="P203" s="12"/>
      <c r="Q203" s="12"/>
    </row>
    <row r="204" spans="2:17">
      <c r="B204" s="96"/>
      <c r="K204" s="12"/>
      <c r="L204" s="12"/>
      <c r="M204" s="12"/>
      <c r="N204" s="12"/>
      <c r="O204" s="12"/>
      <c r="P204" s="12"/>
      <c r="Q204" s="12"/>
    </row>
    <row r="205" spans="2:17">
      <c r="B205" s="96"/>
      <c r="K205" s="12"/>
      <c r="L205" s="12"/>
      <c r="M205" s="12"/>
      <c r="N205" s="12"/>
      <c r="O205" s="12"/>
      <c r="P205" s="12"/>
      <c r="Q205" s="12"/>
    </row>
    <row r="206" spans="2:17">
      <c r="B206" s="96"/>
      <c r="K206" s="12"/>
      <c r="L206" s="12"/>
      <c r="M206" s="12"/>
      <c r="N206" s="12"/>
      <c r="O206" s="12"/>
      <c r="P206" s="12"/>
      <c r="Q206" s="12"/>
    </row>
    <row r="207" spans="2:17">
      <c r="B207" s="96"/>
      <c r="K207" s="12"/>
      <c r="L207" s="12"/>
      <c r="M207" s="12"/>
      <c r="N207" s="12"/>
      <c r="O207" s="12"/>
      <c r="P207" s="12"/>
      <c r="Q207" s="12"/>
    </row>
    <row r="208" spans="2:17">
      <c r="B208" s="96"/>
    </row>
    <row r="209" spans="2:2">
      <c r="B209" s="96"/>
    </row>
    <row r="210" spans="2:2">
      <c r="B210" s="96"/>
    </row>
    <row r="211" spans="2:2">
      <c r="B211" s="96"/>
    </row>
    <row r="212" spans="2:2">
      <c r="B212" s="96"/>
    </row>
    <row r="213" spans="2:2">
      <c r="B213" s="96"/>
    </row>
    <row r="214" spans="2:2">
      <c r="B214" s="96"/>
    </row>
    <row r="215" spans="2:2">
      <c r="B215" s="96"/>
    </row>
    <row r="216" spans="2:2">
      <c r="B216" s="96"/>
    </row>
    <row r="217" spans="2:2">
      <c r="B217" s="96"/>
    </row>
    <row r="218" spans="2:2">
      <c r="B218" s="96"/>
    </row>
    <row r="219" spans="2:2">
      <c r="B219" s="96"/>
    </row>
    <row r="220" spans="2:2">
      <c r="B220" s="96"/>
    </row>
    <row r="221" spans="2:2">
      <c r="B221" s="96"/>
    </row>
    <row r="222" spans="2:2">
      <c r="B222" s="96"/>
    </row>
    <row r="223" spans="2:2">
      <c r="B223" s="96"/>
    </row>
    <row r="224" spans="2:2">
      <c r="B224" s="96"/>
    </row>
    <row r="225" spans="2:2">
      <c r="B225" s="96"/>
    </row>
    <row r="226" spans="2:2">
      <c r="B226" s="96"/>
    </row>
    <row r="227" spans="2:2">
      <c r="B227" s="96"/>
    </row>
    <row r="228" spans="2:2">
      <c r="B228" s="96"/>
    </row>
    <row r="229" spans="2:2">
      <c r="B229" s="96"/>
    </row>
    <row r="230" spans="2:2">
      <c r="B230" s="96"/>
    </row>
    <row r="231" spans="2:2">
      <c r="B231" s="96"/>
    </row>
    <row r="232" spans="2:2">
      <c r="B232" s="96"/>
    </row>
    <row r="233" spans="2:2">
      <c r="B233" s="96"/>
    </row>
    <row r="234" spans="2:2">
      <c r="B234" s="96"/>
    </row>
    <row r="235" spans="2:2">
      <c r="B235" s="96"/>
    </row>
    <row r="236" spans="2:2">
      <c r="B236" s="96"/>
    </row>
    <row r="237" spans="2:2">
      <c r="B237" s="96"/>
    </row>
    <row r="238" spans="2:2">
      <c r="B238" s="96"/>
    </row>
    <row r="239" spans="2:2">
      <c r="B239" s="96"/>
    </row>
    <row r="240" spans="2:2">
      <c r="B240" s="96"/>
    </row>
    <row r="241" spans="2:2">
      <c r="B241" s="96"/>
    </row>
    <row r="242" spans="2:2">
      <c r="B242" s="96"/>
    </row>
    <row r="243" spans="2:2">
      <c r="B243" s="96"/>
    </row>
    <row r="244" spans="2:2">
      <c r="B244" s="96"/>
    </row>
    <row r="245" spans="2:2">
      <c r="B245" s="96"/>
    </row>
    <row r="246" spans="2:2">
      <c r="B246" s="96"/>
    </row>
    <row r="247" spans="2:2">
      <c r="B247" s="96"/>
    </row>
    <row r="248" spans="2:2">
      <c r="B248" s="96"/>
    </row>
    <row r="249" spans="2:2">
      <c r="B249" s="96"/>
    </row>
    <row r="250" spans="2:2">
      <c r="B250" s="96"/>
    </row>
    <row r="251" spans="2:2">
      <c r="B251" s="96"/>
    </row>
    <row r="252" spans="2:2">
      <c r="B252" s="96"/>
    </row>
    <row r="253" spans="2:2">
      <c r="B253" s="96"/>
    </row>
    <row r="254" spans="2:2">
      <c r="B254" s="96"/>
    </row>
    <row r="255" spans="2:2">
      <c r="B255" s="96"/>
    </row>
    <row r="256" spans="2:2">
      <c r="B256" s="96"/>
    </row>
    <row r="257" spans="2:2">
      <c r="B257" s="96"/>
    </row>
    <row r="258" spans="2:2">
      <c r="B258" s="96"/>
    </row>
    <row r="259" spans="2:2">
      <c r="B259" s="96"/>
    </row>
    <row r="260" spans="2:2">
      <c r="B260" s="96"/>
    </row>
    <row r="261" spans="2:2">
      <c r="B261" s="96"/>
    </row>
    <row r="262" spans="2:2">
      <c r="B262" s="96"/>
    </row>
    <row r="263" spans="2:2">
      <c r="B263" s="96"/>
    </row>
    <row r="264" spans="2:2">
      <c r="B264" s="96"/>
    </row>
    <row r="265" spans="2:2">
      <c r="B265" s="96"/>
    </row>
    <row r="266" spans="2:2">
      <c r="B266" s="96"/>
    </row>
    <row r="267" spans="2:2">
      <c r="B267" s="96"/>
    </row>
    <row r="268" spans="2:2">
      <c r="B268" s="96"/>
    </row>
    <row r="269" spans="2:2">
      <c r="B269" s="96"/>
    </row>
    <row r="270" spans="2:2">
      <c r="B270" s="96"/>
    </row>
    <row r="271" spans="2:2">
      <c r="B271" s="96"/>
    </row>
    <row r="272" spans="2:2">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row r="298" spans="2:2">
      <c r="B298" s="96"/>
    </row>
    <row r="299" spans="2:2">
      <c r="B299" s="96"/>
    </row>
    <row r="300" spans="2:2">
      <c r="B300" s="96"/>
    </row>
    <row r="301" spans="2:2">
      <c r="B301" s="96"/>
    </row>
    <row r="302" spans="2:2">
      <c r="B302" s="96"/>
    </row>
    <row r="303" spans="2:2">
      <c r="B303" s="96"/>
    </row>
    <row r="304" spans="2:2">
      <c r="B304" s="96"/>
    </row>
    <row r="305" spans="2:2">
      <c r="B305" s="96"/>
    </row>
    <row r="306" spans="2:2">
      <c r="B306" s="96"/>
    </row>
    <row r="307" spans="2:2">
      <c r="B307" s="96"/>
    </row>
    <row r="308" spans="2:2">
      <c r="B308" s="96"/>
    </row>
    <row r="309" spans="2:2">
      <c r="B309" s="96"/>
    </row>
    <row r="310" spans="2:2">
      <c r="B310" s="96"/>
    </row>
    <row r="311" spans="2:2">
      <c r="B311" s="96"/>
    </row>
    <row r="312" spans="2:2">
      <c r="B312" s="96"/>
    </row>
    <row r="313" spans="2:2">
      <c r="B313" s="96"/>
    </row>
    <row r="314" spans="2:2">
      <c r="B314" s="96"/>
    </row>
    <row r="315" spans="2:2">
      <c r="B315" s="96"/>
    </row>
    <row r="316" spans="2:2">
      <c r="B316" s="96"/>
    </row>
    <row r="317" spans="2:2">
      <c r="B317" s="96"/>
    </row>
    <row r="318" spans="2:2">
      <c r="B318" s="96"/>
    </row>
    <row r="319" spans="2:2">
      <c r="B319" s="96"/>
    </row>
    <row r="320" spans="2:2">
      <c r="B320" s="96"/>
    </row>
    <row r="321" spans="2:2">
      <c r="B321" s="96"/>
    </row>
    <row r="322" spans="2:2">
      <c r="B322" s="96"/>
    </row>
    <row r="323" spans="2:2">
      <c r="B323" s="96"/>
    </row>
    <row r="324" spans="2:2">
      <c r="B324" s="96"/>
    </row>
    <row r="325" spans="2:2">
      <c r="B325" s="96"/>
    </row>
    <row r="326" spans="2:2">
      <c r="B326" s="96"/>
    </row>
    <row r="327" spans="2:2">
      <c r="B327" s="96"/>
    </row>
    <row r="328" spans="2:2">
      <c r="B328" s="96"/>
    </row>
    <row r="329" spans="2:2">
      <c r="B329" s="96"/>
    </row>
    <row r="330" spans="2:2">
      <c r="B330" s="96"/>
    </row>
    <row r="331" spans="2:2">
      <c r="B331" s="62"/>
    </row>
    <row r="332" spans="2:2">
      <c r="B332" s="62"/>
    </row>
    <row r="333" spans="2:2">
      <c r="B333" s="62"/>
    </row>
    <row r="334" spans="2:2">
      <c r="B334" s="62"/>
    </row>
    <row r="335" spans="2:2">
      <c r="B335" s="62"/>
    </row>
    <row r="336" spans="2:2">
      <c r="B336" s="62"/>
    </row>
    <row r="337" spans="2:2">
      <c r="B337" s="62"/>
    </row>
    <row r="338" spans="2:2">
      <c r="B338" s="62"/>
    </row>
    <row r="339" spans="2:2">
      <c r="B339" s="62"/>
    </row>
    <row r="340" spans="2:2">
      <c r="B340" s="62"/>
    </row>
    <row r="341" spans="2:2">
      <c r="B341" s="62"/>
    </row>
    <row r="342" spans="2:2">
      <c r="B342" s="62"/>
    </row>
    <row r="343" spans="2:2">
      <c r="B343" s="62"/>
    </row>
    <row r="344" spans="2:2">
      <c r="B344" s="62"/>
    </row>
    <row r="345" spans="2:2">
      <c r="B345" s="62"/>
    </row>
    <row r="346" spans="2:2">
      <c r="B346" s="62"/>
    </row>
    <row r="347" spans="2:2">
      <c r="B347" s="62"/>
    </row>
    <row r="348" spans="2:2">
      <c r="B348" s="62"/>
    </row>
    <row r="349" spans="2:2">
      <c r="B349" s="62"/>
    </row>
    <row r="350" spans="2:2">
      <c r="B350" s="62"/>
    </row>
    <row r="351" spans="2:2">
      <c r="B351" s="62"/>
    </row>
    <row r="352" spans="2:2">
      <c r="B352" s="62"/>
    </row>
    <row r="353" spans="2:2">
      <c r="B353" s="62"/>
    </row>
    <row r="354" spans="2:2">
      <c r="B354" s="62"/>
    </row>
    <row r="355" spans="2:2">
      <c r="B355" s="62"/>
    </row>
    <row r="356" spans="2:2">
      <c r="B356" s="62"/>
    </row>
    <row r="357" spans="2:2">
      <c r="B357" s="62"/>
    </row>
    <row r="358" spans="2:2">
      <c r="B358" s="62"/>
    </row>
    <row r="359" spans="2:2">
      <c r="B359" s="62"/>
    </row>
    <row r="360" spans="2:2">
      <c r="B360" s="62"/>
    </row>
    <row r="361" spans="2:2">
      <c r="B361" s="62"/>
    </row>
    <row r="362" spans="2:2">
      <c r="B362" s="62"/>
    </row>
    <row r="363" spans="2:2">
      <c r="B363" s="62"/>
    </row>
    <row r="364" spans="2:2">
      <c r="B364" s="62"/>
    </row>
    <row r="365" spans="2:2">
      <c r="B365" s="62"/>
    </row>
    <row r="366" spans="2:2">
      <c r="B366" s="62"/>
    </row>
    <row r="367" spans="2:2">
      <c r="B367" s="62"/>
    </row>
    <row r="368" spans="2:2">
      <c r="B368" s="62"/>
    </row>
    <row r="369" spans="2:3">
      <c r="B369" s="62"/>
    </row>
    <row r="370" spans="2:3">
      <c r="B370" s="62"/>
    </row>
    <row r="371" spans="2:3">
      <c r="B371" s="62"/>
    </row>
    <row r="372" spans="2:3">
      <c r="B372" s="62"/>
    </row>
    <row r="373" spans="2:3">
      <c r="B373" s="62"/>
    </row>
    <row r="374" spans="2:3">
      <c r="B374" s="62"/>
    </row>
    <row r="375" spans="2:3">
      <c r="B375" s="62"/>
    </row>
    <row r="376" spans="2:3">
      <c r="B376" s="62"/>
    </row>
    <row r="377" spans="2:3">
      <c r="B377" s="62"/>
    </row>
    <row r="378" spans="2:3">
      <c r="B378" s="62"/>
    </row>
    <row r="379" spans="2:3">
      <c r="B379" s="62"/>
    </row>
    <row r="380" spans="2:3">
      <c r="B380" s="62"/>
    </row>
    <row r="381" spans="2:3">
      <c r="B381" s="62"/>
    </row>
    <row r="382" spans="2:3">
      <c r="B382" s="62"/>
    </row>
    <row r="383" spans="2:3">
      <c r="C383" s="62"/>
    </row>
    <row r="384" spans="2:3">
      <c r="C384" s="62"/>
    </row>
    <row r="385" spans="3:3">
      <c r="C385" s="62"/>
    </row>
    <row r="386" spans="3:3">
      <c r="C386" s="62"/>
    </row>
    <row r="387" spans="3:3">
      <c r="C387" s="62"/>
    </row>
    <row r="388" spans="3:3">
      <c r="C388" s="62"/>
    </row>
    <row r="389" spans="3:3">
      <c r="C389" s="62"/>
    </row>
    <row r="390" spans="3:3">
      <c r="C390" s="62"/>
    </row>
    <row r="391" spans="3:3">
      <c r="C391" s="62"/>
    </row>
    <row r="392" spans="3:3">
      <c r="C392" s="62"/>
    </row>
    <row r="393" spans="3:3">
      <c r="C393" s="62"/>
    </row>
    <row r="394" spans="3:3">
      <c r="C394" s="62"/>
    </row>
    <row r="395" spans="3:3">
      <c r="C395" s="62"/>
    </row>
    <row r="396" spans="3:3">
      <c r="C396" s="62"/>
    </row>
    <row r="397" spans="3:3">
      <c r="C397" s="62"/>
    </row>
    <row r="398" spans="3:3">
      <c r="C398" s="62"/>
    </row>
    <row r="399" spans="3:3">
      <c r="C399" s="62"/>
    </row>
    <row r="400" spans="3:3">
      <c r="C400" s="62"/>
    </row>
    <row r="401" spans="3:3">
      <c r="C401" s="62"/>
    </row>
    <row r="402" spans="3:3">
      <c r="C402" s="62"/>
    </row>
    <row r="403" spans="3:3">
      <c r="C403" s="62"/>
    </row>
    <row r="404" spans="3:3">
      <c r="C404" s="62"/>
    </row>
    <row r="405" spans="3:3">
      <c r="C405" s="62"/>
    </row>
    <row r="406" spans="3:3">
      <c r="C406" s="62"/>
    </row>
    <row r="407" spans="3:3">
      <c r="C407" s="62"/>
    </row>
    <row r="408" spans="3:3">
      <c r="C408" s="62"/>
    </row>
    <row r="409" spans="3:3">
      <c r="C409" s="62"/>
    </row>
    <row r="410" spans="3:3">
      <c r="C410" s="62"/>
    </row>
    <row r="411" spans="3:3">
      <c r="C411" s="62"/>
    </row>
    <row r="412" spans="3:3">
      <c r="C412" s="62"/>
    </row>
    <row r="413" spans="3:3">
      <c r="C413" s="62"/>
    </row>
    <row r="414" spans="3:3">
      <c r="C414" s="62"/>
    </row>
    <row r="415" spans="3:3">
      <c r="C415" s="62"/>
    </row>
    <row r="416" spans="3:3">
      <c r="C416" s="62"/>
    </row>
    <row r="417" spans="3:3">
      <c r="C417" s="62"/>
    </row>
    <row r="418" spans="3:3">
      <c r="C418" s="62"/>
    </row>
    <row r="419" spans="3:3">
      <c r="C419" s="62"/>
    </row>
    <row r="420" spans="3:3">
      <c r="C420" s="62"/>
    </row>
    <row r="421" spans="3:3">
      <c r="C421" s="62"/>
    </row>
    <row r="422" spans="3:3">
      <c r="C422" s="62"/>
    </row>
    <row r="423" spans="3:3">
      <c r="C423" s="62"/>
    </row>
    <row r="424" spans="3:3">
      <c r="C424" s="62"/>
    </row>
    <row r="425" spans="3:3">
      <c r="C425" s="62"/>
    </row>
    <row r="426" spans="3:3">
      <c r="C426" s="62"/>
    </row>
    <row r="427" spans="3:3">
      <c r="C427" s="62"/>
    </row>
    <row r="428" spans="3:3">
      <c r="C428" s="62"/>
    </row>
    <row r="429" spans="3:3">
      <c r="C429" s="62"/>
    </row>
    <row r="430" spans="3:3">
      <c r="C430" s="62"/>
    </row>
    <row r="431" spans="3:3">
      <c r="C431" s="62"/>
    </row>
  </sheetData>
  <customSheetViews>
    <customSheetView guid="{81801A75-92C7-4ED5-97DB-E3E6B3965D30}" topLeftCell="A150">
      <selection activeCell="G187" sqref="G187"/>
      <pageMargins left="0.7" right="0.7" top="0.75" bottom="0.75" header="0.3" footer="0.3"/>
      <pageSetup orientation="portrait" r:id="rId1"/>
    </customSheetView>
    <customSheetView guid="{8F78BEB5-8927-4030-9153-90C7FA4937A5}" topLeftCell="A21">
      <selection activeCell="G196" sqref="G196"/>
      <pageMargins left="0.7" right="0.7" top="0.75" bottom="0.75" header="0.3" footer="0.3"/>
      <pageSetup orientation="portrait" r:id="rId2"/>
    </customSheetView>
    <customSheetView guid="{F7690BCD-287A-473A-9EA1-298139938D77}" topLeftCell="A22">
      <selection activeCell="B6" sqref="B6:H6"/>
      <pageMargins left="0.7" right="0.7" top="0.75" bottom="0.75" header="0.3" footer="0.3"/>
      <pageSetup orientation="portrait" r:id="rId3"/>
    </customSheetView>
    <customSheetView guid="{0C5E73BF-4F4A-42B1-AFFC-19145C7AC19A}" topLeftCell="B1">
      <selection activeCell="U13" sqref="I11:U13"/>
      <pageMargins left="0.7" right="0.7" top="0.2" bottom="0.49" header="0.19" footer="0.3"/>
      <pageSetup scale="70" orientation="portrait" r:id="rId4"/>
    </customSheetView>
  </customSheetViews>
  <mergeCells count="25">
    <mergeCell ref="C6:I6"/>
    <mergeCell ref="A28:A29"/>
    <mergeCell ref="A39:A40"/>
    <mergeCell ref="A49:A50"/>
    <mergeCell ref="A58:A59"/>
    <mergeCell ref="I28:I29"/>
    <mergeCell ref="I39:I40"/>
    <mergeCell ref="I49:I50"/>
    <mergeCell ref="I58:I59"/>
    <mergeCell ref="A120:A121"/>
    <mergeCell ref="A131:A132"/>
    <mergeCell ref="A140:A141"/>
    <mergeCell ref="A69:A70"/>
    <mergeCell ref="A79:A80"/>
    <mergeCell ref="A89:A90"/>
    <mergeCell ref="A100:A101"/>
    <mergeCell ref="A110:A111"/>
    <mergeCell ref="I120:I121"/>
    <mergeCell ref="I131:I132"/>
    <mergeCell ref="I140:I141"/>
    <mergeCell ref="I69:I70"/>
    <mergeCell ref="I79:I80"/>
    <mergeCell ref="I89:I90"/>
    <mergeCell ref="I100:I101"/>
    <mergeCell ref="I110:I111"/>
  </mergeCells>
  <pageMargins left="0.7" right="0.7" top="0.2" bottom="0.49" header="0.19" footer="0.3"/>
  <pageSetup scale="70" orientation="portrait" r:id="rId5"/>
</worksheet>
</file>

<file path=xl/worksheets/sheet22.xml><?xml version="1.0" encoding="utf-8"?>
<worksheet xmlns="http://schemas.openxmlformats.org/spreadsheetml/2006/main" xmlns:r="http://schemas.openxmlformats.org/officeDocument/2006/relationships">
  <sheetPr codeName="Sheet23">
    <tabColor theme="7" tint="-0.249977111117893"/>
  </sheetPr>
  <dimension ref="A1:S485"/>
  <sheetViews>
    <sheetView workbookViewId="0">
      <pane ySplit="20" topLeftCell="A21" activePane="bottomLeft" state="frozen"/>
      <selection pane="bottomLeft" activeCell="D10" sqref="D10"/>
    </sheetView>
  </sheetViews>
  <sheetFormatPr defaultRowHeight="12.75"/>
  <cols>
    <col min="1" max="1" width="13.7109375" style="351" customWidth="1"/>
    <col min="2" max="2" width="14.7109375" customWidth="1"/>
    <col min="3" max="3" width="9.7109375" customWidth="1"/>
    <col min="4" max="10" width="14.7109375" customWidth="1"/>
    <col min="11" max="11" width="13.140625" customWidth="1"/>
    <col min="12" max="18" width="12.7109375" customWidth="1"/>
  </cols>
  <sheetData>
    <row r="1" spans="1:19" s="82" customFormat="1">
      <c r="A1" s="351"/>
    </row>
    <row r="2" spans="1:19">
      <c r="B2" s="4" t="s">
        <v>16</v>
      </c>
      <c r="C2" s="6" t="s">
        <v>54</v>
      </c>
      <c r="D2" s="6"/>
      <c r="E2" s="6"/>
      <c r="F2" s="2"/>
      <c r="H2" s="2"/>
      <c r="L2" s="6"/>
    </row>
    <row r="3" spans="1:19">
      <c r="B3" s="4" t="s">
        <v>17</v>
      </c>
      <c r="C3" s="6" t="s">
        <v>40</v>
      </c>
      <c r="D3" s="6"/>
      <c r="E3" s="6"/>
      <c r="F3" s="2"/>
      <c r="H3" s="2"/>
      <c r="L3" s="6"/>
    </row>
    <row r="4" spans="1:19">
      <c r="B4" s="726" t="s">
        <v>1198</v>
      </c>
      <c r="C4" s="21" t="s">
        <v>41</v>
      </c>
      <c r="D4" s="5"/>
      <c r="E4" s="5"/>
      <c r="F4" s="3"/>
      <c r="H4" s="2"/>
      <c r="L4" s="5"/>
    </row>
    <row r="5" spans="1:19" ht="16.5" customHeight="1">
      <c r="B5" s="4"/>
      <c r="D5" s="5"/>
      <c r="E5" s="5"/>
      <c r="F5" s="3"/>
      <c r="G5" s="5"/>
      <c r="H5" s="3"/>
      <c r="I5" s="5"/>
      <c r="J5" s="5"/>
    </row>
    <row r="6" spans="1:19" s="27" customFormat="1" ht="67.5" customHeight="1">
      <c r="A6" s="351"/>
      <c r="B6" s="60" t="s">
        <v>46</v>
      </c>
      <c r="C6" s="1206" t="s">
        <v>392</v>
      </c>
      <c r="D6" s="1206"/>
      <c r="E6" s="1206"/>
      <c r="F6" s="1206"/>
      <c r="G6" s="1206"/>
      <c r="H6" s="1206"/>
      <c r="I6" s="1206"/>
      <c r="J6" s="182"/>
      <c r="K6" s="182"/>
      <c r="L6" s="182"/>
      <c r="M6" s="182"/>
      <c r="N6" s="182"/>
      <c r="O6" s="182"/>
      <c r="P6" s="182"/>
      <c r="Q6" s="182"/>
      <c r="R6" s="169"/>
      <c r="S6" s="169"/>
    </row>
    <row r="7" spans="1:19" s="27" customFormat="1">
      <c r="A7" s="351"/>
      <c r="B7" s="4"/>
      <c r="C7" s="5"/>
      <c r="D7" s="5"/>
      <c r="E7" s="5"/>
      <c r="F7" s="3"/>
      <c r="G7" s="5"/>
      <c r="H7" s="3"/>
      <c r="I7" s="5"/>
      <c r="J7" s="5"/>
    </row>
    <row r="8" spans="1:19" s="27" customFormat="1" ht="27" customHeight="1">
      <c r="A8" s="351"/>
      <c r="B8" s="57" t="s">
        <v>47</v>
      </c>
      <c r="C8" s="5"/>
      <c r="D8" s="5"/>
      <c r="E8" s="5"/>
      <c r="F8" s="3"/>
      <c r="G8" s="5"/>
      <c r="H8" s="3"/>
      <c r="I8" s="5"/>
      <c r="J8" s="5"/>
    </row>
    <row r="9" spans="1:19" s="27" customFormat="1" ht="12.75" customHeight="1">
      <c r="A9" s="351"/>
      <c r="B9" s="4"/>
      <c r="C9" s="5"/>
      <c r="D9" s="5"/>
      <c r="E9" s="5"/>
      <c r="F9" s="3"/>
      <c r="G9" s="5"/>
      <c r="H9" s="3"/>
      <c r="I9" s="5"/>
      <c r="J9" s="5"/>
    </row>
    <row r="10" spans="1:19" s="82" customFormat="1" ht="12.75" customHeight="1">
      <c r="A10" s="351"/>
      <c r="B10" s="4"/>
      <c r="D10" s="136" t="s">
        <v>19</v>
      </c>
      <c r="E10" s="136" t="s">
        <v>323</v>
      </c>
      <c r="F10" s="137" t="s">
        <v>322</v>
      </c>
      <c r="G10" s="136" t="s">
        <v>321</v>
      </c>
      <c r="H10" s="5"/>
      <c r="I10" s="5"/>
    </row>
    <row r="11" spans="1:19" s="82" customFormat="1" ht="12.75" customHeight="1">
      <c r="A11" s="351"/>
      <c r="B11" s="4"/>
      <c r="C11" s="4" t="s">
        <v>25</v>
      </c>
      <c r="D11" s="9">
        <f>G29</f>
        <v>0</v>
      </c>
      <c r="E11" s="9">
        <v>0</v>
      </c>
      <c r="F11" s="9">
        <v>0</v>
      </c>
      <c r="G11" s="9">
        <v>0</v>
      </c>
      <c r="H11" s="5"/>
      <c r="I11" s="5"/>
    </row>
    <row r="12" spans="1:19" s="82" customFormat="1" ht="12.75" customHeight="1">
      <c r="A12" s="351"/>
      <c r="B12" s="4"/>
      <c r="C12" s="726" t="s">
        <v>1041</v>
      </c>
      <c r="D12" s="9">
        <v>0</v>
      </c>
      <c r="E12" s="9">
        <v>0</v>
      </c>
      <c r="F12" s="9">
        <v>0</v>
      </c>
      <c r="G12" s="9">
        <v>0</v>
      </c>
      <c r="H12" s="5"/>
      <c r="I12" s="5"/>
    </row>
    <row r="13" spans="1:19" s="82" customFormat="1" ht="12.75" customHeight="1" thickBot="1">
      <c r="A13" s="351"/>
      <c r="B13" s="4"/>
      <c r="C13" s="10" t="s">
        <v>66</v>
      </c>
      <c r="D13" s="11">
        <f>D11-D12</f>
        <v>0</v>
      </c>
      <c r="E13" s="11">
        <f>E11-E12</f>
        <v>0</v>
      </c>
      <c r="F13" s="11">
        <f>F11-F12</f>
        <v>0</v>
      </c>
      <c r="G13" s="11">
        <f>G11-G12</f>
        <v>0</v>
      </c>
      <c r="H13" s="5"/>
      <c r="I13" s="5"/>
    </row>
    <row r="14" spans="1:19" s="27" customFormat="1" ht="13.5" thickTop="1">
      <c r="A14" s="351"/>
      <c r="F14" s="29"/>
      <c r="H14" s="29"/>
    </row>
    <row r="15" spans="1:19" s="27" customFormat="1">
      <c r="A15" s="351"/>
      <c r="F15" s="29"/>
      <c r="H15" s="29"/>
    </row>
    <row r="16" spans="1:19" s="27" customFormat="1">
      <c r="A16" s="351"/>
      <c r="B16" s="32" t="s">
        <v>64</v>
      </c>
      <c r="C16" s="32"/>
      <c r="D16" s="32"/>
      <c r="E16" s="32"/>
      <c r="F16" s="32"/>
      <c r="G16" s="32"/>
      <c r="H16" s="32"/>
      <c r="I16" s="32"/>
      <c r="J16" s="32"/>
      <c r="K16" s="32"/>
      <c r="L16" s="32"/>
      <c r="M16" s="32"/>
      <c r="N16" s="32"/>
      <c r="O16" s="32"/>
      <c r="P16" s="32"/>
      <c r="Q16" s="32"/>
      <c r="R16" s="32"/>
    </row>
    <row r="17" spans="1:18">
      <c r="B17" s="82"/>
      <c r="C17" s="82"/>
      <c r="D17" s="82"/>
      <c r="E17" s="29"/>
      <c r="F17" s="82"/>
      <c r="G17" s="29"/>
      <c r="H17" s="82"/>
      <c r="I17" s="82"/>
      <c r="J17" s="82"/>
      <c r="K17" s="82"/>
      <c r="L17" s="82"/>
      <c r="M17" s="82"/>
      <c r="N17" s="82"/>
      <c r="O17" s="82"/>
      <c r="P17" s="82"/>
      <c r="Q17" s="82"/>
      <c r="R17" s="82"/>
    </row>
    <row r="18" spans="1:18" s="27" customFormat="1">
      <c r="A18" s="351"/>
      <c r="B18" s="193"/>
      <c r="C18" s="193"/>
      <c r="D18" s="193"/>
      <c r="E18" s="193"/>
      <c r="F18" s="193"/>
      <c r="G18" s="193"/>
      <c r="H18" s="193"/>
      <c r="I18" s="193"/>
      <c r="J18" s="193"/>
      <c r="K18" s="193"/>
      <c r="L18" s="193"/>
      <c r="M18" s="193"/>
      <c r="N18" s="193"/>
      <c r="O18" s="193"/>
      <c r="P18" s="193"/>
      <c r="Q18" s="193"/>
      <c r="R18" s="193"/>
    </row>
    <row r="19" spans="1:18" s="27" customFormat="1">
      <c r="A19" s="351"/>
      <c r="B19" s="82"/>
      <c r="C19" s="82"/>
      <c r="D19" s="82"/>
      <c r="E19" s="29"/>
      <c r="F19" s="82"/>
      <c r="G19" s="29"/>
      <c r="H19" s="82"/>
      <c r="I19" s="82"/>
      <c r="J19" s="82"/>
      <c r="K19" s="82"/>
      <c r="L19" s="82"/>
      <c r="M19" s="82"/>
      <c r="N19" s="82"/>
      <c r="O19" s="82"/>
      <c r="P19" s="82"/>
      <c r="Q19" s="82"/>
      <c r="R19" s="82"/>
    </row>
    <row r="20" spans="1:18" s="581" customFormat="1">
      <c r="A20" s="263"/>
      <c r="B20" s="33" t="s">
        <v>18</v>
      </c>
      <c r="C20" s="33"/>
      <c r="D20" s="33"/>
      <c r="E20" s="34"/>
      <c r="F20" s="33"/>
      <c r="G20" s="33"/>
      <c r="H20" s="35"/>
      <c r="J20" s="36" t="s">
        <v>1031</v>
      </c>
      <c r="K20" s="36"/>
      <c r="L20" s="36"/>
      <c r="M20" s="36"/>
      <c r="N20" s="36"/>
      <c r="O20" s="36"/>
      <c r="P20" s="36"/>
    </row>
    <row r="21" spans="1:18">
      <c r="B21" s="82"/>
      <c r="C21" s="82"/>
      <c r="D21" s="82"/>
      <c r="E21" s="82"/>
      <c r="F21" s="82"/>
      <c r="G21" s="82"/>
      <c r="H21" s="82"/>
      <c r="I21" s="82"/>
      <c r="J21" s="82"/>
      <c r="K21" s="82"/>
      <c r="L21" s="82"/>
      <c r="M21" s="82"/>
      <c r="N21" s="82"/>
      <c r="O21" s="82"/>
      <c r="P21" s="82"/>
      <c r="Q21" s="82"/>
      <c r="R21" s="82"/>
    </row>
    <row r="22" spans="1:18">
      <c r="B22" s="221" t="s">
        <v>227</v>
      </c>
      <c r="C22" s="222" t="s">
        <v>228</v>
      </c>
      <c r="D22" s="12"/>
      <c r="E22" s="12"/>
      <c r="F22" s="12"/>
      <c r="G22" s="12"/>
      <c r="H22" s="12"/>
      <c r="I22" s="12"/>
      <c r="J22" s="378" t="s">
        <v>227</v>
      </c>
      <c r="K22" s="379" t="s">
        <v>228</v>
      </c>
      <c r="L22" s="301"/>
      <c r="M22" s="301"/>
      <c r="N22" s="301"/>
      <c r="O22" s="301"/>
      <c r="P22" s="12"/>
      <c r="Q22" s="12"/>
      <c r="R22" s="12"/>
    </row>
    <row r="23" spans="1:18" ht="15" customHeight="1">
      <c r="B23" s="102"/>
      <c r="C23" s="12"/>
      <c r="D23" s="12"/>
      <c r="E23" s="12"/>
      <c r="F23" s="12"/>
      <c r="G23" s="12"/>
      <c r="H23" s="12"/>
      <c r="J23" s="240"/>
      <c r="K23" s="301"/>
      <c r="L23" s="301"/>
      <c r="M23" s="301"/>
      <c r="N23" s="301"/>
      <c r="O23" s="301"/>
      <c r="P23" s="12"/>
      <c r="Q23" s="12"/>
      <c r="R23" s="12"/>
    </row>
    <row r="24" spans="1:18" s="25" customFormat="1">
      <c r="A24" s="425"/>
      <c r="B24" s="378" t="s">
        <v>229</v>
      </c>
      <c r="C24" s="379" t="s">
        <v>810</v>
      </c>
      <c r="D24" s="12"/>
      <c r="E24" s="12"/>
      <c r="F24" s="12"/>
      <c r="G24" s="12"/>
      <c r="H24" s="12"/>
      <c r="J24" s="378" t="s">
        <v>229</v>
      </c>
      <c r="K24" s="379" t="s">
        <v>810</v>
      </c>
      <c r="L24" s="301"/>
      <c r="M24" s="301"/>
      <c r="N24" s="301"/>
      <c r="O24" s="301"/>
      <c r="P24" s="12"/>
      <c r="Q24" s="12"/>
      <c r="R24" s="12"/>
    </row>
    <row r="25" spans="1:18" s="24" customFormat="1" ht="15" customHeight="1">
      <c r="A25" s="351"/>
      <c r="B25" s="102"/>
      <c r="C25" s="12"/>
      <c r="D25" s="12"/>
      <c r="E25" s="15"/>
      <c r="F25" s="12"/>
      <c r="G25" s="12"/>
      <c r="H25" s="12"/>
      <c r="J25" s="240"/>
      <c r="K25" s="301"/>
      <c r="L25" s="301"/>
      <c r="M25" s="15"/>
      <c r="N25" s="301"/>
      <c r="O25" s="301"/>
      <c r="P25" s="12"/>
      <c r="Q25" s="12"/>
      <c r="R25" s="12"/>
    </row>
    <row r="26" spans="1:18" s="24" customFormat="1" ht="15">
      <c r="A26" s="351"/>
      <c r="B26" s="378" t="s">
        <v>230</v>
      </c>
      <c r="C26" s="379" t="s">
        <v>214</v>
      </c>
      <c r="D26" s="12"/>
      <c r="E26" s="13"/>
      <c r="F26" s="14"/>
      <c r="G26" s="16"/>
      <c r="H26" s="12"/>
      <c r="J26" s="378" t="s">
        <v>230</v>
      </c>
      <c r="K26" s="379" t="s">
        <v>214</v>
      </c>
      <c r="L26" s="301"/>
      <c r="M26" s="290"/>
      <c r="N26" s="14"/>
      <c r="O26" s="584"/>
      <c r="P26" s="12"/>
      <c r="Q26" s="12"/>
      <c r="R26" s="12"/>
    </row>
    <row r="27" spans="1:18" s="82" customFormat="1" ht="15">
      <c r="A27" s="351"/>
      <c r="B27" s="77"/>
      <c r="C27" s="93"/>
      <c r="D27" s="12"/>
      <c r="E27" s="13"/>
      <c r="F27" s="14"/>
      <c r="G27" s="302"/>
      <c r="H27" s="301"/>
      <c r="I27" s="301"/>
      <c r="J27" s="600"/>
      <c r="K27" s="606"/>
      <c r="L27" s="301"/>
      <c r="M27" s="290"/>
      <c r="N27" s="14"/>
      <c r="O27" s="584"/>
      <c r="P27" s="12"/>
      <c r="Q27" s="12"/>
      <c r="R27" s="12"/>
    </row>
    <row r="28" spans="1:18" ht="15.75" customHeight="1">
      <c r="B28" s="102"/>
      <c r="C28" s="12"/>
      <c r="D28" s="12"/>
      <c r="E28" s="12"/>
      <c r="F28" s="301"/>
      <c r="G28" s="114"/>
      <c r="H28" s="388"/>
      <c r="I28" s="301"/>
      <c r="J28" s="240"/>
      <c r="K28" s="301"/>
      <c r="L28" s="301"/>
      <c r="M28" s="301"/>
      <c r="N28" s="301"/>
      <c r="O28" s="114"/>
      <c r="P28" s="12"/>
      <c r="Q28" s="12"/>
      <c r="R28" s="12"/>
    </row>
    <row r="29" spans="1:18" s="404" customFormat="1" ht="15.75" customHeight="1" thickBot="1">
      <c r="A29" s="129"/>
      <c r="B29" s="377"/>
      <c r="C29" s="377"/>
      <c r="D29" s="377"/>
      <c r="E29" s="377"/>
      <c r="F29" s="382" t="s">
        <v>68</v>
      </c>
      <c r="G29" s="225">
        <v>0</v>
      </c>
      <c r="J29" s="377"/>
      <c r="K29" s="377"/>
      <c r="L29" s="377"/>
      <c r="M29" s="377"/>
      <c r="N29" s="607" t="s">
        <v>1217</v>
      </c>
      <c r="O29" s="225">
        <v>0</v>
      </c>
      <c r="P29" s="301"/>
      <c r="Q29" s="301"/>
    </row>
    <row r="30" spans="1:18" ht="13.5" thickTop="1">
      <c r="B30" s="102"/>
      <c r="C30" s="12"/>
      <c r="D30" s="12"/>
      <c r="E30" s="12"/>
      <c r="F30" s="301"/>
      <c r="G30" s="377"/>
      <c r="H30" s="377"/>
      <c r="I30" s="301"/>
      <c r="J30" s="82"/>
      <c r="K30" s="38"/>
      <c r="L30" s="12"/>
      <c r="M30" s="12"/>
      <c r="N30" s="12"/>
      <c r="O30" s="12"/>
      <c r="P30" s="12"/>
      <c r="Q30" s="12"/>
      <c r="R30" s="12"/>
    </row>
    <row r="31" spans="1:18" s="25" customFormat="1">
      <c r="A31" s="351"/>
      <c r="B31" s="98"/>
      <c r="C31" s="12"/>
      <c r="D31" s="12"/>
      <c r="E31" s="12"/>
      <c r="F31" s="301"/>
      <c r="G31" s="301"/>
      <c r="H31" s="301"/>
      <c r="I31" s="301"/>
      <c r="J31" s="82"/>
      <c r="K31" s="12"/>
      <c r="L31" s="12"/>
      <c r="M31" s="12"/>
      <c r="N31" s="12"/>
      <c r="O31" s="12"/>
      <c r="P31" s="12"/>
      <c r="Q31" s="12"/>
      <c r="R31" s="12"/>
    </row>
    <row r="32" spans="1:18" s="27" customFormat="1">
      <c r="A32" s="351"/>
      <c r="B32" s="98"/>
      <c r="C32" s="12"/>
      <c r="D32" s="12"/>
      <c r="E32" s="12"/>
      <c r="F32" s="301"/>
      <c r="G32" s="301"/>
      <c r="H32" s="301"/>
      <c r="I32" s="301"/>
      <c r="J32" s="82"/>
      <c r="K32" s="12"/>
      <c r="L32" s="118"/>
      <c r="M32" s="12"/>
      <c r="N32" s="12"/>
      <c r="O32" s="12"/>
      <c r="P32" s="12"/>
      <c r="Q32" s="12"/>
      <c r="R32" s="12"/>
    </row>
    <row r="33" spans="1:18" s="27" customFormat="1">
      <c r="A33" s="351"/>
      <c r="B33" s="102"/>
      <c r="C33" s="12"/>
      <c r="D33" s="12"/>
      <c r="E33" s="12"/>
      <c r="F33" s="301"/>
      <c r="G33" s="301"/>
      <c r="H33" s="301"/>
      <c r="I33" s="301"/>
      <c r="J33" s="82"/>
      <c r="K33" s="12"/>
      <c r="L33" s="12"/>
      <c r="M33" s="12"/>
      <c r="N33" s="15"/>
      <c r="O33" s="12"/>
      <c r="P33" s="12"/>
      <c r="Q33" s="12"/>
      <c r="R33" s="12"/>
    </row>
    <row r="34" spans="1:18" s="25" customFormat="1">
      <c r="A34" s="351"/>
      <c r="B34" s="102"/>
      <c r="C34" s="12"/>
      <c r="D34" s="12"/>
      <c r="E34" s="12"/>
      <c r="F34" s="12"/>
      <c r="G34" s="12"/>
      <c r="H34" s="12"/>
      <c r="J34" s="82"/>
      <c r="K34" s="12"/>
      <c r="L34" s="12"/>
      <c r="M34" s="12"/>
      <c r="N34" s="12"/>
      <c r="O34" s="12"/>
      <c r="P34" s="12"/>
      <c r="Q34" s="12"/>
      <c r="R34" s="12"/>
    </row>
    <row r="35" spans="1:18" s="25" customFormat="1">
      <c r="A35" s="351"/>
      <c r="B35" s="102"/>
      <c r="C35" s="118"/>
      <c r="D35" s="12"/>
      <c r="E35" s="12"/>
      <c r="F35" s="12"/>
      <c r="G35" s="12"/>
      <c r="H35" s="12"/>
      <c r="J35" s="82"/>
      <c r="K35" s="12"/>
      <c r="L35" s="12"/>
      <c r="M35" s="12"/>
      <c r="N35" s="13"/>
      <c r="O35" s="12"/>
      <c r="P35" s="12"/>
      <c r="Q35" s="12"/>
      <c r="R35" s="12"/>
    </row>
    <row r="36" spans="1:18" s="25" customFormat="1">
      <c r="A36" s="351"/>
      <c r="B36" s="102"/>
      <c r="C36" s="12"/>
      <c r="D36" s="12"/>
      <c r="E36" s="15"/>
      <c r="F36" s="12"/>
      <c r="G36" s="12"/>
      <c r="H36" s="12"/>
      <c r="J36" s="82"/>
      <c r="K36" s="12"/>
      <c r="L36" s="118"/>
      <c r="M36" s="12"/>
      <c r="N36" s="12"/>
      <c r="O36" s="12"/>
      <c r="P36" s="12"/>
      <c r="Q36" s="12"/>
      <c r="R36" s="12"/>
    </row>
    <row r="37" spans="1:18" s="25" customFormat="1" ht="15">
      <c r="A37" s="351"/>
      <c r="B37" s="102"/>
      <c r="C37" s="12"/>
      <c r="D37" s="12"/>
      <c r="E37" s="13"/>
      <c r="F37" s="14"/>
      <c r="G37" s="16"/>
      <c r="H37" s="12"/>
      <c r="J37" s="82"/>
      <c r="K37" s="12"/>
      <c r="L37" s="118"/>
      <c r="M37" s="12"/>
      <c r="N37" s="13"/>
      <c r="O37" s="12"/>
      <c r="P37" s="12"/>
      <c r="Q37" s="12"/>
      <c r="R37" s="12"/>
    </row>
    <row r="38" spans="1:18" s="25" customFormat="1" ht="15">
      <c r="A38" s="351"/>
      <c r="B38" s="102"/>
      <c r="C38" s="12"/>
      <c r="D38" s="12"/>
      <c r="E38" s="12"/>
      <c r="F38" s="12"/>
      <c r="G38" s="12"/>
      <c r="H38" s="12"/>
      <c r="J38" s="82"/>
      <c r="K38" s="12"/>
      <c r="L38" s="12"/>
      <c r="M38" s="12"/>
      <c r="N38" s="13"/>
      <c r="O38" s="14"/>
      <c r="P38" s="12"/>
      <c r="Q38" s="16"/>
      <c r="R38" s="12"/>
    </row>
    <row r="39" spans="1:18" s="25" customFormat="1">
      <c r="A39" s="351"/>
      <c r="B39" s="102"/>
      <c r="C39" s="12"/>
      <c r="D39" s="12"/>
      <c r="E39" s="12"/>
      <c r="F39" s="12"/>
      <c r="G39" s="12"/>
      <c r="H39" s="12"/>
      <c r="J39" s="82"/>
      <c r="K39" s="12"/>
      <c r="L39" s="12"/>
      <c r="M39" s="12"/>
      <c r="N39" s="12"/>
      <c r="O39" s="12"/>
      <c r="P39" s="12"/>
      <c r="Q39" s="12"/>
      <c r="R39" s="12"/>
    </row>
    <row r="40" spans="1:18">
      <c r="B40" s="98"/>
      <c r="C40" s="12"/>
      <c r="D40" s="12"/>
      <c r="E40" s="12"/>
      <c r="F40" s="12"/>
      <c r="G40" s="12"/>
      <c r="H40" s="12"/>
      <c r="J40" s="82"/>
      <c r="K40" s="12"/>
      <c r="L40" s="12"/>
      <c r="M40" s="12"/>
      <c r="N40" s="12"/>
      <c r="O40" s="12"/>
      <c r="P40" s="12"/>
      <c r="Q40" s="12"/>
      <c r="R40" s="12"/>
    </row>
    <row r="41" spans="1:18">
      <c r="B41" s="98"/>
      <c r="C41" s="12"/>
      <c r="D41" s="12"/>
      <c r="E41" s="12"/>
      <c r="F41" s="12"/>
      <c r="G41" s="12"/>
      <c r="H41" s="12"/>
      <c r="J41" s="82"/>
      <c r="K41" s="122"/>
      <c r="L41" s="120"/>
      <c r="M41" s="120"/>
      <c r="N41" s="120"/>
      <c r="O41" s="120"/>
      <c r="P41" s="12"/>
      <c r="Q41" s="12"/>
      <c r="R41" s="12"/>
    </row>
    <row r="42" spans="1:18">
      <c r="B42" s="102"/>
      <c r="C42" s="12"/>
      <c r="D42" s="12"/>
      <c r="E42" s="12"/>
      <c r="F42" s="12"/>
      <c r="G42" s="12"/>
      <c r="H42" s="12"/>
      <c r="J42" s="82"/>
      <c r="K42" s="97"/>
      <c r="L42" s="97"/>
      <c r="M42" s="97"/>
      <c r="N42" s="97"/>
      <c r="O42" s="97"/>
      <c r="P42" s="12"/>
      <c r="Q42" s="12"/>
      <c r="R42" s="12"/>
    </row>
    <row r="43" spans="1:18" s="27" customFormat="1">
      <c r="A43" s="351"/>
      <c r="B43" s="98"/>
      <c r="C43" s="12"/>
      <c r="D43" s="12"/>
      <c r="E43" s="12"/>
      <c r="F43" s="12"/>
      <c r="G43" s="12"/>
      <c r="H43" s="12"/>
      <c r="J43" s="82"/>
      <c r="K43" s="97"/>
      <c r="L43" s="118"/>
      <c r="M43" s="12"/>
      <c r="N43" s="12"/>
      <c r="O43" s="12"/>
      <c r="P43" s="12"/>
      <c r="Q43" s="12"/>
      <c r="R43" s="12"/>
    </row>
    <row r="44" spans="1:18" s="27" customFormat="1">
      <c r="A44" s="351"/>
      <c r="B44" s="102"/>
      <c r="C44" s="118"/>
      <c r="D44" s="12"/>
      <c r="E44" s="12"/>
      <c r="F44" s="12"/>
      <c r="G44" s="12"/>
      <c r="H44" s="12"/>
      <c r="J44" s="82"/>
      <c r="K44" s="97"/>
      <c r="L44" s="12"/>
      <c r="M44" s="12"/>
      <c r="N44" s="15"/>
      <c r="O44" s="12"/>
      <c r="P44" s="12"/>
      <c r="Q44" s="12"/>
      <c r="R44" s="12"/>
    </row>
    <row r="45" spans="1:18">
      <c r="B45" s="102"/>
      <c r="C45" s="12"/>
      <c r="D45" s="12"/>
      <c r="E45" s="15"/>
      <c r="F45" s="12"/>
      <c r="G45" s="12"/>
      <c r="H45" s="12"/>
      <c r="J45" s="82"/>
      <c r="K45" s="97"/>
      <c r="L45" s="97"/>
      <c r="M45" s="97"/>
      <c r="N45" s="97"/>
      <c r="O45" s="97"/>
      <c r="P45" s="15"/>
      <c r="Q45" s="12"/>
      <c r="R45" s="12"/>
    </row>
    <row r="46" spans="1:18" ht="15">
      <c r="B46" s="102"/>
      <c r="C46" s="12"/>
      <c r="D46" s="12"/>
      <c r="E46" s="13"/>
      <c r="F46" s="14"/>
      <c r="G46" s="16"/>
      <c r="H46" s="12"/>
      <c r="J46" s="82"/>
      <c r="K46" s="97"/>
      <c r="L46" s="97"/>
      <c r="M46" s="97"/>
      <c r="N46" s="121"/>
      <c r="O46" s="97"/>
      <c r="P46" s="12"/>
      <c r="Q46" s="12"/>
      <c r="R46" s="12"/>
    </row>
    <row r="47" spans="1:18">
      <c r="B47" s="102"/>
      <c r="C47" s="12"/>
      <c r="D47" s="12"/>
      <c r="E47" s="12"/>
      <c r="F47" s="12"/>
      <c r="G47" s="12"/>
      <c r="H47" s="12"/>
      <c r="J47" s="82"/>
      <c r="K47" s="97"/>
      <c r="L47" s="97"/>
      <c r="M47" s="97"/>
      <c r="N47" s="97"/>
      <c r="O47" s="97"/>
      <c r="P47" s="12"/>
      <c r="Q47" s="12"/>
      <c r="R47" s="12"/>
    </row>
    <row r="48" spans="1:18" ht="15">
      <c r="B48" s="98"/>
      <c r="C48" s="12"/>
      <c r="D48" s="12"/>
      <c r="E48" s="12"/>
      <c r="F48" s="12"/>
      <c r="G48" s="12"/>
      <c r="H48" s="12"/>
      <c r="J48" s="82"/>
      <c r="K48" s="12"/>
      <c r="L48" s="56"/>
      <c r="M48" s="12"/>
      <c r="N48" s="13"/>
      <c r="O48" s="12"/>
      <c r="P48" s="12"/>
      <c r="Q48" s="12"/>
      <c r="R48" s="12"/>
    </row>
    <row r="49" spans="1:18" ht="15">
      <c r="B49" s="102"/>
      <c r="C49" s="12"/>
      <c r="D49" s="12"/>
      <c r="E49" s="12"/>
      <c r="F49" s="12"/>
      <c r="G49" s="12"/>
      <c r="H49" s="12"/>
      <c r="J49" s="82"/>
      <c r="K49" s="12"/>
      <c r="L49" s="12"/>
      <c r="M49" s="12"/>
      <c r="N49" s="13"/>
      <c r="O49" s="14"/>
      <c r="P49" s="12"/>
      <c r="Q49" s="16"/>
      <c r="R49" s="12"/>
    </row>
    <row r="50" spans="1:18">
      <c r="B50" s="98"/>
      <c r="C50" s="12"/>
      <c r="D50" s="12"/>
      <c r="E50" s="12"/>
      <c r="F50" s="12"/>
      <c r="G50" s="12"/>
      <c r="H50" s="12"/>
      <c r="J50" s="82"/>
      <c r="K50" s="12"/>
      <c r="L50" s="12"/>
      <c r="M50" s="12"/>
      <c r="N50" s="12"/>
      <c r="O50" s="12"/>
      <c r="P50" s="12"/>
      <c r="Q50" s="12"/>
      <c r="R50" s="12"/>
    </row>
    <row r="51" spans="1:18">
      <c r="B51" s="98"/>
      <c r="C51" s="118"/>
      <c r="D51" s="12"/>
      <c r="E51" s="12"/>
      <c r="F51" s="12"/>
      <c r="G51" s="12"/>
      <c r="H51" s="12"/>
      <c r="J51" s="82"/>
      <c r="K51" s="12"/>
      <c r="L51" s="12"/>
      <c r="M51" s="12"/>
      <c r="N51" s="12"/>
      <c r="O51" s="12"/>
      <c r="P51" s="12"/>
      <c r="Q51" s="12"/>
      <c r="R51" s="12"/>
    </row>
    <row r="52" spans="1:18" s="27" customFormat="1">
      <c r="A52" s="351"/>
      <c r="B52" s="98"/>
      <c r="C52" s="12"/>
      <c r="D52" s="12"/>
      <c r="E52" s="15"/>
      <c r="F52" s="12"/>
      <c r="G52" s="12"/>
      <c r="H52" s="12"/>
      <c r="J52" s="82"/>
      <c r="K52" s="38"/>
      <c r="L52" s="12"/>
      <c r="M52" s="12"/>
      <c r="N52" s="12"/>
      <c r="O52" s="12"/>
      <c r="P52" s="12"/>
      <c r="Q52" s="12"/>
      <c r="R52" s="12"/>
    </row>
    <row r="53" spans="1:18" s="27" customFormat="1">
      <c r="A53" s="351"/>
      <c r="B53" s="98"/>
      <c r="C53" s="12"/>
      <c r="D53" s="12"/>
      <c r="E53" s="12"/>
      <c r="F53" s="12"/>
      <c r="G53" s="12"/>
      <c r="H53" s="12"/>
      <c r="J53" s="82"/>
      <c r="K53" s="12"/>
      <c r="L53" s="12"/>
      <c r="M53" s="12"/>
      <c r="N53" s="13"/>
      <c r="O53" s="12"/>
      <c r="P53" s="12"/>
      <c r="Q53" s="12"/>
      <c r="R53" s="12"/>
    </row>
    <row r="54" spans="1:18" s="27" customFormat="1">
      <c r="A54" s="351"/>
      <c r="B54" s="98"/>
      <c r="C54" s="12"/>
      <c r="D54" s="12"/>
      <c r="E54" s="12"/>
      <c r="F54" s="12"/>
      <c r="G54" s="12"/>
      <c r="H54" s="12"/>
      <c r="J54" s="82"/>
      <c r="K54" s="12"/>
      <c r="L54" s="118"/>
      <c r="M54" s="12"/>
      <c r="N54" s="12"/>
      <c r="O54" s="12"/>
      <c r="P54" s="12"/>
      <c r="Q54" s="12"/>
      <c r="R54" s="12"/>
    </row>
    <row r="55" spans="1:18" s="27" customFormat="1" ht="15">
      <c r="A55" s="351"/>
      <c r="B55" s="98"/>
      <c r="C55" s="12"/>
      <c r="D55" s="12"/>
      <c r="E55" s="13"/>
      <c r="F55" s="14"/>
      <c r="G55" s="16"/>
      <c r="H55" s="12"/>
      <c r="J55" s="82"/>
      <c r="K55" s="12"/>
      <c r="L55" s="12"/>
      <c r="M55" s="12"/>
      <c r="N55" s="15"/>
      <c r="O55" s="12"/>
      <c r="P55" s="12"/>
      <c r="Q55" s="12"/>
      <c r="R55" s="12"/>
    </row>
    <row r="56" spans="1:18" s="27" customFormat="1">
      <c r="A56" s="351"/>
      <c r="B56" s="98"/>
      <c r="C56" s="12"/>
      <c r="D56" s="12"/>
      <c r="E56" s="12"/>
      <c r="F56" s="12"/>
      <c r="G56" s="12"/>
      <c r="H56" s="12"/>
      <c r="J56" s="82"/>
      <c r="K56" s="12"/>
      <c r="L56" s="12"/>
      <c r="M56" s="12"/>
      <c r="N56" s="12"/>
      <c r="O56" s="12"/>
      <c r="P56" s="12"/>
      <c r="Q56" s="12"/>
      <c r="R56" s="12"/>
    </row>
    <row r="57" spans="1:18" s="27" customFormat="1">
      <c r="A57" s="351"/>
      <c r="B57" s="98"/>
      <c r="C57" s="12"/>
      <c r="D57" s="12"/>
      <c r="E57" s="12"/>
      <c r="F57" s="12"/>
      <c r="G57" s="12"/>
      <c r="H57" s="12"/>
      <c r="J57" s="82"/>
      <c r="K57" s="12"/>
      <c r="L57" s="12"/>
      <c r="M57" s="12"/>
      <c r="N57" s="13"/>
      <c r="O57" s="12"/>
      <c r="P57" s="12"/>
      <c r="Q57" s="12"/>
      <c r="R57" s="12"/>
    </row>
    <row r="58" spans="1:18" s="27" customFormat="1" ht="15">
      <c r="A58" s="351"/>
      <c r="B58" s="102"/>
      <c r="C58" s="12"/>
      <c r="D58" s="12"/>
      <c r="E58" s="12"/>
      <c r="F58" s="12"/>
      <c r="G58" s="12"/>
      <c r="H58" s="12"/>
      <c r="J58" s="82"/>
      <c r="K58" s="12"/>
      <c r="L58" s="12"/>
      <c r="M58" s="12"/>
      <c r="N58" s="13"/>
      <c r="O58" s="14"/>
      <c r="P58" s="12"/>
      <c r="Q58" s="16"/>
      <c r="R58" s="12"/>
    </row>
    <row r="59" spans="1:18" s="27" customFormat="1">
      <c r="A59" s="351"/>
      <c r="B59" s="98"/>
      <c r="C59" s="12"/>
      <c r="D59" s="12"/>
      <c r="E59" s="12"/>
      <c r="F59" s="12"/>
      <c r="G59" s="12"/>
      <c r="H59" s="12"/>
      <c r="J59" s="82"/>
      <c r="K59" s="12"/>
      <c r="L59" s="12"/>
      <c r="M59" s="12"/>
      <c r="N59" s="12"/>
      <c r="O59" s="12"/>
      <c r="P59" s="12"/>
      <c r="Q59" s="12"/>
      <c r="R59" s="12"/>
    </row>
    <row r="60" spans="1:18" s="27" customFormat="1" ht="15">
      <c r="A60" s="351"/>
      <c r="B60" s="98"/>
      <c r="C60" s="118"/>
      <c r="D60" s="12"/>
      <c r="E60" s="12"/>
      <c r="F60" s="12"/>
      <c r="G60" s="12"/>
      <c r="H60" s="12"/>
      <c r="J60" s="82"/>
      <c r="K60" s="12"/>
      <c r="L60" s="12"/>
      <c r="M60" s="12"/>
      <c r="N60" s="13"/>
      <c r="O60" s="14"/>
      <c r="P60" s="15"/>
      <c r="Q60" s="16"/>
      <c r="R60" s="12"/>
    </row>
    <row r="61" spans="1:18" s="27" customFormat="1">
      <c r="A61" s="351"/>
      <c r="B61" s="98"/>
      <c r="C61" s="12"/>
      <c r="D61" s="12"/>
      <c r="E61" s="15"/>
      <c r="F61" s="12"/>
      <c r="G61" s="12"/>
      <c r="H61" s="12"/>
      <c r="J61" s="82"/>
      <c r="K61" s="12"/>
      <c r="L61" s="12"/>
      <c r="M61" s="12"/>
      <c r="N61" s="12"/>
      <c r="O61" s="12"/>
      <c r="P61" s="12"/>
      <c r="Q61" s="16"/>
      <c r="R61" s="40"/>
    </row>
    <row r="62" spans="1:18" s="27" customFormat="1">
      <c r="A62" s="351"/>
      <c r="B62" s="98"/>
      <c r="C62" s="12"/>
      <c r="D62" s="12"/>
      <c r="E62" s="12"/>
      <c r="F62" s="12"/>
      <c r="G62" s="12"/>
      <c r="H62" s="12"/>
      <c r="J62" s="82"/>
      <c r="K62" s="12"/>
      <c r="L62" s="12"/>
      <c r="M62" s="12"/>
      <c r="N62" s="12"/>
      <c r="O62" s="12"/>
      <c r="P62" s="12"/>
      <c r="Q62" s="12"/>
      <c r="R62" s="12"/>
    </row>
    <row r="63" spans="1:18" s="27" customFormat="1">
      <c r="A63" s="351"/>
      <c r="B63" s="98"/>
      <c r="C63" s="12"/>
      <c r="D63" s="12"/>
      <c r="E63" s="12"/>
      <c r="F63" s="12"/>
      <c r="G63" s="12"/>
      <c r="H63" s="12"/>
      <c r="J63" s="82"/>
      <c r="K63" s="82"/>
      <c r="L63" s="82"/>
      <c r="M63" s="82"/>
      <c r="N63" s="82"/>
      <c r="O63" s="82"/>
      <c r="P63" s="82"/>
      <c r="Q63" s="82"/>
      <c r="R63" s="82"/>
    </row>
    <row r="64" spans="1:18" s="27" customFormat="1" ht="15">
      <c r="A64" s="351"/>
      <c r="B64" s="98"/>
      <c r="C64" s="12"/>
      <c r="D64" s="12"/>
      <c r="E64" s="13"/>
      <c r="F64" s="14"/>
      <c r="G64" s="16"/>
      <c r="H64" s="12"/>
      <c r="J64" s="82"/>
      <c r="K64" s="82"/>
      <c r="L64" s="82"/>
      <c r="M64" s="82"/>
      <c r="N64" s="82"/>
      <c r="O64" s="82"/>
      <c r="P64" s="82"/>
      <c r="Q64" s="82"/>
      <c r="R64" s="82"/>
    </row>
    <row r="65" spans="1:18" s="27" customFormat="1">
      <c r="A65" s="351"/>
      <c r="B65" s="102"/>
      <c r="C65" s="12"/>
      <c r="D65" s="12"/>
      <c r="E65" s="12"/>
      <c r="F65" s="12"/>
      <c r="G65" s="12"/>
      <c r="H65" s="12"/>
      <c r="J65" s="82"/>
      <c r="K65" s="82"/>
      <c r="L65" s="82"/>
      <c r="M65" s="82"/>
      <c r="N65" s="82"/>
      <c r="O65" s="82"/>
      <c r="P65" s="82"/>
      <c r="Q65" s="82"/>
      <c r="R65" s="82"/>
    </row>
    <row r="66" spans="1:18" s="27" customFormat="1">
      <c r="A66" s="351"/>
      <c r="B66" s="98"/>
      <c r="C66" s="12"/>
      <c r="D66" s="12"/>
      <c r="E66" s="12"/>
      <c r="F66" s="12"/>
      <c r="G66" s="12"/>
      <c r="H66" s="12"/>
      <c r="J66" s="82"/>
      <c r="K66" s="82"/>
      <c r="L66" s="82"/>
      <c r="M66" s="82"/>
      <c r="N66" s="82"/>
      <c r="O66" s="82"/>
      <c r="P66" s="82"/>
      <c r="Q66" s="82"/>
      <c r="R66" s="82"/>
    </row>
    <row r="67" spans="1:18" s="27" customFormat="1">
      <c r="A67" s="351"/>
      <c r="B67" s="98"/>
      <c r="C67" s="12"/>
      <c r="D67" s="12"/>
      <c r="E67" s="12"/>
      <c r="F67" s="12"/>
      <c r="G67" s="12"/>
      <c r="H67" s="12"/>
      <c r="J67" s="82"/>
      <c r="K67" s="82"/>
      <c r="L67" s="82"/>
      <c r="M67" s="82"/>
      <c r="N67" s="82"/>
      <c r="O67" s="82"/>
      <c r="P67" s="82"/>
      <c r="Q67" s="82"/>
      <c r="R67" s="82"/>
    </row>
    <row r="68" spans="1:18" s="27" customFormat="1">
      <c r="A68" s="351"/>
      <c r="B68" s="102"/>
      <c r="C68" s="12"/>
      <c r="D68" s="12"/>
      <c r="E68" s="12"/>
      <c r="F68" s="12"/>
      <c r="G68" s="12"/>
      <c r="H68" s="12"/>
      <c r="J68" s="82"/>
      <c r="K68" s="82"/>
      <c r="L68" s="82"/>
      <c r="M68" s="82"/>
      <c r="N68" s="82"/>
      <c r="O68" s="82"/>
      <c r="P68" s="82"/>
      <c r="Q68" s="82"/>
      <c r="R68" s="82"/>
    </row>
    <row r="69" spans="1:18" s="27" customFormat="1">
      <c r="A69" s="351"/>
      <c r="B69" s="102"/>
      <c r="C69" s="12"/>
      <c r="D69" s="12"/>
      <c r="E69" s="13"/>
      <c r="F69" s="12"/>
      <c r="G69" s="12"/>
      <c r="H69" s="12"/>
      <c r="J69" s="82"/>
      <c r="K69" s="82"/>
      <c r="L69" s="82"/>
      <c r="M69" s="82"/>
      <c r="N69" s="82"/>
      <c r="O69" s="82"/>
      <c r="P69" s="82"/>
      <c r="Q69" s="82"/>
      <c r="R69" s="82"/>
    </row>
    <row r="70" spans="1:18" s="39" customFormat="1">
      <c r="A70" s="350"/>
      <c r="B70" s="102"/>
      <c r="C70" s="118"/>
      <c r="D70" s="12"/>
      <c r="E70" s="12"/>
      <c r="F70" s="12"/>
      <c r="G70" s="12"/>
      <c r="H70" s="12"/>
      <c r="K70" s="82"/>
      <c r="L70" s="82"/>
      <c r="M70" s="82"/>
      <c r="N70" s="82"/>
      <c r="O70" s="82"/>
      <c r="P70" s="82"/>
      <c r="Q70" s="82"/>
      <c r="R70" s="82"/>
    </row>
    <row r="71" spans="1:18" s="39" customFormat="1">
      <c r="A71" s="350"/>
      <c r="B71" s="102"/>
      <c r="C71" s="12"/>
      <c r="D71" s="12"/>
      <c r="E71" s="15"/>
      <c r="F71" s="12"/>
      <c r="G71" s="12"/>
      <c r="H71" s="12"/>
      <c r="K71" s="82"/>
      <c r="L71" s="82"/>
      <c r="M71" s="82"/>
      <c r="N71" s="82"/>
      <c r="O71" s="82"/>
      <c r="P71" s="82"/>
      <c r="Q71" s="82"/>
      <c r="R71" s="82"/>
    </row>
    <row r="72" spans="1:18" s="39" customFormat="1">
      <c r="A72" s="350"/>
      <c r="B72" s="102"/>
      <c r="C72" s="12"/>
      <c r="D72" s="12"/>
      <c r="E72" s="13"/>
      <c r="F72" s="12"/>
      <c r="G72" s="12"/>
      <c r="H72" s="12"/>
      <c r="K72" s="82"/>
      <c r="L72" s="82"/>
      <c r="M72" s="82"/>
      <c r="N72" s="82"/>
      <c r="O72" s="82"/>
      <c r="P72" s="82"/>
      <c r="Q72" s="82"/>
      <c r="R72" s="82"/>
    </row>
    <row r="73" spans="1:18" s="44" customFormat="1">
      <c r="A73" s="306"/>
      <c r="B73" s="102"/>
      <c r="C73" s="12"/>
      <c r="D73" s="12"/>
      <c r="E73" s="13"/>
      <c r="F73" s="12"/>
      <c r="G73" s="12"/>
      <c r="H73" s="12"/>
      <c r="K73" s="82"/>
      <c r="L73" s="82"/>
      <c r="M73" s="82"/>
      <c r="N73" s="82"/>
      <c r="O73" s="82"/>
      <c r="P73" s="82"/>
      <c r="Q73" s="82"/>
      <c r="R73" s="82"/>
    </row>
    <row r="74" spans="1:18" s="44" customFormat="1">
      <c r="A74" s="306"/>
      <c r="B74" s="102"/>
      <c r="C74" s="12"/>
      <c r="D74" s="12"/>
      <c r="E74" s="15"/>
      <c r="F74" s="12"/>
      <c r="G74" s="12"/>
      <c r="H74" s="12"/>
      <c r="K74" s="82"/>
      <c r="L74" s="82"/>
      <c r="M74" s="82"/>
      <c r="N74" s="82"/>
      <c r="O74" s="82"/>
      <c r="P74" s="82"/>
      <c r="Q74" s="82"/>
      <c r="R74" s="82"/>
    </row>
    <row r="75" spans="1:18" s="44" customFormat="1" ht="17.25">
      <c r="A75" s="306"/>
      <c r="B75" s="102"/>
      <c r="C75" s="12"/>
      <c r="D75" s="12"/>
      <c r="E75" s="13"/>
      <c r="F75" s="14"/>
      <c r="G75" s="63"/>
      <c r="H75" s="12"/>
      <c r="K75" s="82"/>
      <c r="L75" s="82"/>
      <c r="M75" s="82"/>
      <c r="N75" s="82"/>
      <c r="O75" s="82"/>
      <c r="P75" s="82"/>
      <c r="Q75" s="82"/>
      <c r="R75" s="82"/>
    </row>
    <row r="76" spans="1:18" s="44" customFormat="1">
      <c r="A76" s="306"/>
      <c r="B76" s="102"/>
      <c r="C76" s="12"/>
      <c r="D76" s="12"/>
      <c r="E76" s="12"/>
      <c r="F76" s="12"/>
      <c r="G76" s="12"/>
      <c r="H76" s="12"/>
      <c r="K76" s="82"/>
      <c r="L76" s="82"/>
      <c r="M76" s="82"/>
      <c r="N76" s="82"/>
      <c r="O76" s="82"/>
      <c r="P76" s="82"/>
      <c r="Q76" s="82"/>
      <c r="R76" s="82"/>
    </row>
    <row r="77" spans="1:18" s="44" customFormat="1">
      <c r="A77" s="306"/>
      <c r="B77" s="98"/>
      <c r="C77" s="12"/>
      <c r="D77" s="12"/>
      <c r="E77" s="12"/>
      <c r="F77" s="12"/>
      <c r="G77" s="12"/>
      <c r="H77" s="12"/>
      <c r="K77" s="82"/>
      <c r="L77" s="82"/>
      <c r="M77" s="82"/>
      <c r="N77" s="82"/>
      <c r="O77" s="82"/>
      <c r="P77" s="82"/>
      <c r="Q77" s="82"/>
      <c r="R77" s="82"/>
    </row>
    <row r="78" spans="1:18" s="44" customFormat="1">
      <c r="A78" s="306"/>
      <c r="B78" s="102"/>
      <c r="C78" s="12"/>
      <c r="D78" s="12"/>
      <c r="E78" s="12"/>
      <c r="F78" s="12"/>
      <c r="G78" s="12"/>
      <c r="H78" s="12"/>
      <c r="K78" s="82"/>
      <c r="L78" s="82"/>
      <c r="M78" s="82"/>
      <c r="N78" s="82"/>
      <c r="O78" s="82"/>
      <c r="P78" s="82"/>
      <c r="Q78" s="82"/>
      <c r="R78" s="82"/>
    </row>
    <row r="79" spans="1:18" s="44" customFormat="1">
      <c r="A79" s="306"/>
      <c r="B79" s="102"/>
      <c r="C79" s="12"/>
      <c r="D79" s="12"/>
      <c r="E79" s="12"/>
      <c r="F79" s="12"/>
      <c r="G79" s="12"/>
      <c r="H79" s="12"/>
      <c r="K79" s="82"/>
      <c r="L79" s="82"/>
      <c r="M79" s="82"/>
      <c r="N79" s="82"/>
      <c r="O79" s="82"/>
      <c r="P79" s="82"/>
      <c r="Q79" s="82"/>
      <c r="R79" s="82"/>
    </row>
    <row r="80" spans="1:18" s="27" customFormat="1">
      <c r="A80" s="351"/>
      <c r="B80" s="102"/>
      <c r="C80" s="118"/>
      <c r="D80" s="12"/>
      <c r="E80" s="12"/>
      <c r="F80" s="12"/>
      <c r="G80" s="12"/>
      <c r="H80" s="12"/>
      <c r="J80" s="82"/>
      <c r="K80" s="82"/>
      <c r="L80" s="82"/>
      <c r="M80" s="82"/>
      <c r="N80" s="82"/>
      <c r="O80" s="82"/>
      <c r="P80" s="82"/>
      <c r="Q80" s="82"/>
      <c r="R80" s="82"/>
    </row>
    <row r="81" spans="1:18" s="27" customFormat="1">
      <c r="A81" s="351"/>
      <c r="B81" s="102"/>
      <c r="C81" s="12"/>
      <c r="D81" s="12"/>
      <c r="E81" s="15"/>
      <c r="F81" s="12"/>
      <c r="G81" s="12"/>
      <c r="H81" s="12"/>
      <c r="J81" s="82"/>
      <c r="K81" s="82"/>
      <c r="L81" s="82"/>
      <c r="M81" s="82"/>
      <c r="N81" s="82"/>
      <c r="O81" s="82"/>
      <c r="P81" s="82"/>
      <c r="Q81" s="82"/>
      <c r="R81" s="82"/>
    </row>
    <row r="82" spans="1:18" s="27" customFormat="1">
      <c r="A82" s="351"/>
      <c r="B82" s="102"/>
      <c r="C82" s="12"/>
      <c r="D82" s="12"/>
      <c r="E82" s="12"/>
      <c r="F82" s="12"/>
      <c r="G82" s="12"/>
      <c r="H82" s="12"/>
      <c r="J82" s="82"/>
      <c r="K82" s="82"/>
      <c r="L82" s="82"/>
      <c r="M82" s="82"/>
      <c r="N82" s="82"/>
      <c r="O82" s="82"/>
      <c r="P82" s="82"/>
      <c r="Q82" s="82"/>
      <c r="R82" s="82"/>
    </row>
    <row r="83" spans="1:18" s="27" customFormat="1">
      <c r="A83" s="351"/>
      <c r="B83" s="102"/>
      <c r="C83" s="12"/>
      <c r="D83" s="12"/>
      <c r="E83" s="12"/>
      <c r="F83" s="12"/>
      <c r="G83" s="12"/>
      <c r="H83" s="12"/>
      <c r="J83" s="82"/>
      <c r="K83" s="82"/>
      <c r="L83" s="82"/>
      <c r="M83" s="82"/>
      <c r="N83" s="82"/>
      <c r="O83" s="82"/>
      <c r="P83" s="82"/>
      <c r="Q83" s="82"/>
      <c r="R83" s="82"/>
    </row>
    <row r="84" spans="1:18" s="27" customFormat="1" ht="15">
      <c r="A84" s="351"/>
      <c r="B84" s="102"/>
      <c r="C84" s="12"/>
      <c r="D84" s="12"/>
      <c r="E84" s="13"/>
      <c r="F84" s="14"/>
      <c r="G84" s="16"/>
      <c r="H84" s="12"/>
      <c r="J84" s="82"/>
      <c r="K84" s="82"/>
      <c r="L84" s="82"/>
      <c r="M84" s="82"/>
      <c r="N84" s="82"/>
      <c r="O84" s="82"/>
      <c r="P84" s="82"/>
      <c r="Q84" s="82"/>
      <c r="R84" s="82"/>
    </row>
    <row r="85" spans="1:18" s="27" customFormat="1">
      <c r="A85" s="351"/>
      <c r="B85" s="102"/>
      <c r="C85" s="12"/>
      <c r="D85" s="12"/>
      <c r="E85" s="12"/>
      <c r="F85" s="12"/>
      <c r="G85" s="12"/>
      <c r="H85" s="12"/>
      <c r="J85" s="82"/>
      <c r="K85" s="82"/>
      <c r="L85" s="82"/>
      <c r="M85" s="82"/>
      <c r="N85" s="82"/>
      <c r="O85" s="82"/>
      <c r="P85" s="82"/>
      <c r="Q85" s="82"/>
      <c r="R85" s="82"/>
    </row>
    <row r="86" spans="1:18" s="27" customFormat="1">
      <c r="A86" s="351"/>
      <c r="B86" s="102"/>
      <c r="C86" s="12"/>
      <c r="D86" s="12"/>
      <c r="E86" s="12"/>
      <c r="F86" s="12"/>
      <c r="G86" s="12"/>
      <c r="H86" s="12"/>
      <c r="J86" s="82"/>
      <c r="K86" s="82"/>
      <c r="L86" s="82"/>
      <c r="M86" s="82"/>
      <c r="N86" s="82"/>
      <c r="O86" s="82"/>
      <c r="P86" s="82"/>
      <c r="Q86" s="82"/>
      <c r="R86" s="82"/>
    </row>
    <row r="87" spans="1:18" s="27" customFormat="1">
      <c r="A87" s="351"/>
      <c r="B87" s="98"/>
      <c r="C87" s="12"/>
      <c r="D87" s="12"/>
      <c r="E87" s="12"/>
      <c r="F87" s="12"/>
      <c r="G87" s="12"/>
      <c r="H87" s="12"/>
      <c r="J87" s="82"/>
      <c r="K87" s="82"/>
      <c r="L87" s="82"/>
      <c r="M87" s="82"/>
      <c r="N87" s="82"/>
      <c r="O87" s="82"/>
      <c r="P87" s="82"/>
      <c r="Q87" s="82"/>
      <c r="R87" s="82"/>
    </row>
    <row r="88" spans="1:18" s="27" customFormat="1">
      <c r="A88" s="351"/>
      <c r="B88" s="98"/>
      <c r="C88" s="12"/>
      <c r="D88" s="12"/>
      <c r="E88" s="12"/>
      <c r="F88" s="12"/>
      <c r="G88" s="12"/>
      <c r="H88" s="12"/>
      <c r="J88" s="82"/>
      <c r="K88" s="82"/>
      <c r="L88" s="82"/>
      <c r="M88" s="82"/>
      <c r="N88" s="82"/>
      <c r="O88" s="82"/>
      <c r="P88" s="82"/>
      <c r="Q88" s="82"/>
      <c r="R88" s="82"/>
    </row>
    <row r="89" spans="1:18" s="27" customFormat="1">
      <c r="A89" s="351"/>
      <c r="B89" s="102"/>
      <c r="C89" s="12"/>
      <c r="D89" s="12"/>
      <c r="E89" s="12"/>
      <c r="F89" s="12"/>
      <c r="G89" s="12"/>
      <c r="H89" s="12"/>
      <c r="J89" s="82"/>
      <c r="K89" s="82"/>
      <c r="L89" s="82"/>
      <c r="M89" s="82"/>
      <c r="N89" s="82"/>
      <c r="O89" s="82"/>
      <c r="P89" s="82"/>
      <c r="Q89" s="82"/>
      <c r="R89" s="82"/>
    </row>
    <row r="90" spans="1:18" s="27" customFormat="1">
      <c r="A90" s="351"/>
      <c r="B90" s="98"/>
      <c r="C90" s="12"/>
      <c r="D90" s="12"/>
      <c r="E90" s="13"/>
      <c r="F90" s="12"/>
      <c r="G90" s="12"/>
      <c r="H90" s="12"/>
      <c r="J90" s="82"/>
      <c r="K90" s="82"/>
      <c r="L90" s="82"/>
      <c r="M90" s="82"/>
      <c r="N90" s="82"/>
      <c r="O90" s="82"/>
      <c r="P90" s="82"/>
      <c r="Q90" s="82"/>
      <c r="R90" s="82"/>
    </row>
    <row r="91" spans="1:18" s="27" customFormat="1">
      <c r="A91" s="351"/>
      <c r="B91" s="98"/>
      <c r="C91" s="118"/>
      <c r="D91" s="12"/>
      <c r="E91" s="12"/>
      <c r="F91" s="12"/>
      <c r="G91" s="12"/>
      <c r="H91" s="12"/>
      <c r="J91" s="82"/>
      <c r="K91" s="82"/>
      <c r="L91" s="82"/>
      <c r="M91" s="82"/>
      <c r="N91" s="82"/>
      <c r="O91" s="82"/>
      <c r="P91" s="82"/>
      <c r="Q91" s="82"/>
      <c r="R91" s="82"/>
    </row>
    <row r="92" spans="1:18" s="27" customFormat="1">
      <c r="A92" s="351"/>
      <c r="B92" s="98"/>
      <c r="C92" s="12"/>
      <c r="D92" s="12"/>
      <c r="E92" s="15"/>
      <c r="F92" s="12"/>
      <c r="G92" s="12"/>
      <c r="H92" s="12"/>
      <c r="J92" s="82"/>
      <c r="K92" s="82"/>
      <c r="L92" s="82"/>
      <c r="M92" s="82"/>
      <c r="N92" s="82"/>
      <c r="O92" s="82"/>
      <c r="P92" s="82"/>
      <c r="Q92" s="82"/>
      <c r="R92" s="82"/>
    </row>
    <row r="93" spans="1:18" s="27" customFormat="1">
      <c r="A93" s="351"/>
      <c r="B93" s="98"/>
      <c r="C93" s="12"/>
      <c r="D93" s="12"/>
      <c r="E93" s="13"/>
      <c r="F93" s="12"/>
      <c r="G93" s="12"/>
      <c r="H93" s="12"/>
      <c r="J93" s="82"/>
      <c r="K93" s="82"/>
      <c r="L93" s="82"/>
      <c r="M93" s="82"/>
      <c r="N93" s="82"/>
      <c r="O93" s="82"/>
      <c r="P93" s="82"/>
      <c r="Q93" s="82"/>
      <c r="R93" s="82"/>
    </row>
    <row r="94" spans="1:18" s="27" customFormat="1">
      <c r="A94" s="351"/>
      <c r="B94" s="98"/>
      <c r="C94" s="12"/>
      <c r="D94" s="12"/>
      <c r="E94" s="13"/>
      <c r="F94" s="12"/>
      <c r="G94" s="12"/>
      <c r="H94" s="12"/>
      <c r="J94" s="82"/>
      <c r="K94" s="82"/>
      <c r="L94" s="82"/>
      <c r="M94" s="82"/>
      <c r="N94" s="82"/>
      <c r="O94" s="82"/>
      <c r="P94" s="82"/>
      <c r="Q94" s="82"/>
      <c r="R94" s="82"/>
    </row>
    <row r="95" spans="1:18" s="27" customFormat="1">
      <c r="A95" s="351"/>
      <c r="B95" s="98"/>
      <c r="C95" s="12"/>
      <c r="D95" s="12"/>
      <c r="E95" s="15"/>
      <c r="F95" s="12"/>
      <c r="G95" s="12"/>
      <c r="H95" s="12"/>
      <c r="J95" s="82"/>
      <c r="K95" s="82"/>
      <c r="L95" s="82"/>
      <c r="M95" s="82"/>
      <c r="N95" s="82"/>
      <c r="O95" s="82"/>
      <c r="P95" s="82"/>
      <c r="Q95" s="82"/>
      <c r="R95" s="82"/>
    </row>
    <row r="96" spans="1:18" s="27" customFormat="1" ht="17.25">
      <c r="A96" s="351"/>
      <c r="B96" s="98"/>
      <c r="C96" s="12"/>
      <c r="D96" s="12"/>
      <c r="E96" s="13"/>
      <c r="F96" s="14"/>
      <c r="G96" s="63"/>
      <c r="H96" s="12"/>
      <c r="J96" s="82"/>
      <c r="K96" s="82"/>
      <c r="L96" s="82"/>
      <c r="M96" s="82"/>
      <c r="N96" s="82"/>
      <c r="O96" s="82"/>
      <c r="P96" s="82"/>
      <c r="Q96" s="82"/>
      <c r="R96" s="82"/>
    </row>
    <row r="97" spans="2:18">
      <c r="B97" s="98"/>
      <c r="C97" s="12"/>
      <c r="D97" s="12"/>
      <c r="E97" s="12"/>
      <c r="F97" s="12"/>
      <c r="G97" s="12"/>
      <c r="H97" s="12"/>
      <c r="J97" s="82"/>
      <c r="K97" s="82"/>
      <c r="L97" s="82"/>
      <c r="M97" s="82"/>
      <c r="N97" s="82"/>
      <c r="O97" s="82"/>
      <c r="P97" s="82"/>
      <c r="Q97" s="82"/>
      <c r="R97" s="82"/>
    </row>
    <row r="98" spans="2:18">
      <c r="B98" s="98"/>
      <c r="C98" s="12"/>
      <c r="D98" s="12"/>
      <c r="E98" s="12"/>
      <c r="F98" s="12"/>
      <c r="G98" s="12"/>
      <c r="H98" s="12"/>
      <c r="J98" s="82"/>
      <c r="K98" s="82"/>
      <c r="L98" s="82"/>
      <c r="M98" s="82"/>
      <c r="N98" s="82"/>
      <c r="O98" s="82"/>
      <c r="P98" s="82"/>
      <c r="Q98" s="82"/>
      <c r="R98" s="82"/>
    </row>
    <row r="99" spans="2:18">
      <c r="B99" s="98"/>
      <c r="C99" s="12"/>
      <c r="D99" s="12"/>
      <c r="E99" s="12"/>
      <c r="F99" s="12"/>
      <c r="G99" s="12"/>
      <c r="H99" s="12"/>
      <c r="J99" s="82"/>
      <c r="K99" s="82"/>
      <c r="L99" s="82"/>
      <c r="M99" s="82"/>
      <c r="N99" s="82"/>
      <c r="O99" s="82"/>
      <c r="P99" s="82"/>
      <c r="Q99" s="82"/>
      <c r="R99" s="82"/>
    </row>
    <row r="100" spans="2:18">
      <c r="B100" s="98"/>
      <c r="C100" s="12"/>
      <c r="D100" s="12"/>
      <c r="E100" s="12"/>
      <c r="F100" s="12"/>
      <c r="G100" s="12"/>
      <c r="H100" s="12"/>
      <c r="J100" s="82"/>
      <c r="K100" s="82"/>
      <c r="L100" s="82"/>
      <c r="M100" s="82"/>
      <c r="N100" s="82"/>
      <c r="O100" s="82"/>
      <c r="P100" s="82"/>
      <c r="Q100" s="82"/>
      <c r="R100" s="82"/>
    </row>
    <row r="101" spans="2:18">
      <c r="B101" s="102"/>
      <c r="C101" s="12"/>
      <c r="D101" s="12"/>
      <c r="E101" s="12"/>
      <c r="F101" s="12"/>
      <c r="G101" s="12"/>
      <c r="H101" s="12"/>
      <c r="J101" s="82"/>
      <c r="K101" s="82"/>
      <c r="L101" s="82"/>
      <c r="M101" s="82"/>
      <c r="N101" s="82"/>
      <c r="O101" s="82"/>
      <c r="P101" s="82"/>
      <c r="Q101" s="82"/>
      <c r="R101" s="82"/>
    </row>
    <row r="102" spans="2:18">
      <c r="B102" s="102"/>
      <c r="C102" s="12"/>
      <c r="D102" s="12"/>
      <c r="E102" s="12"/>
      <c r="F102" s="12"/>
      <c r="G102" s="12"/>
      <c r="H102" s="12"/>
      <c r="J102" s="82"/>
      <c r="K102" s="82"/>
      <c r="L102" s="82"/>
      <c r="M102" s="82"/>
      <c r="N102" s="82"/>
      <c r="O102" s="82"/>
      <c r="P102" s="82"/>
      <c r="Q102" s="82"/>
      <c r="R102" s="82"/>
    </row>
    <row r="103" spans="2:18">
      <c r="B103" s="102"/>
      <c r="C103" s="118"/>
      <c r="D103" s="12"/>
      <c r="E103" s="12"/>
      <c r="F103" s="12"/>
      <c r="G103" s="12"/>
      <c r="H103" s="12"/>
      <c r="J103" s="82"/>
      <c r="K103" s="82"/>
      <c r="L103" s="82"/>
      <c r="M103" s="82"/>
      <c r="N103" s="82"/>
      <c r="O103" s="82"/>
      <c r="P103" s="82"/>
      <c r="Q103" s="82"/>
      <c r="R103" s="82"/>
    </row>
    <row r="104" spans="2:18">
      <c r="B104" s="102"/>
      <c r="C104" s="12"/>
      <c r="D104" s="12"/>
      <c r="E104" s="15"/>
      <c r="F104" s="12"/>
      <c r="G104" s="12"/>
      <c r="H104" s="12"/>
      <c r="J104" s="82"/>
      <c r="K104" s="82"/>
      <c r="L104" s="82"/>
      <c r="M104" s="82"/>
      <c r="N104" s="82"/>
      <c r="O104" s="82"/>
      <c r="P104" s="82"/>
      <c r="Q104" s="82"/>
      <c r="R104" s="82"/>
    </row>
    <row r="105" spans="2:18">
      <c r="B105" s="102"/>
      <c r="C105" s="12"/>
      <c r="D105" s="12"/>
      <c r="E105" s="12"/>
      <c r="F105" s="12"/>
      <c r="G105" s="12"/>
      <c r="H105" s="12"/>
      <c r="J105" s="82"/>
      <c r="K105" s="82"/>
      <c r="L105" s="82"/>
      <c r="M105" s="82"/>
      <c r="N105" s="82"/>
      <c r="O105" s="82"/>
      <c r="P105" s="82"/>
      <c r="Q105" s="82"/>
      <c r="R105" s="82"/>
    </row>
    <row r="106" spans="2:18">
      <c r="B106" s="102"/>
      <c r="C106" s="12"/>
      <c r="D106" s="12"/>
      <c r="E106" s="13"/>
      <c r="F106" s="12"/>
      <c r="G106" s="12"/>
      <c r="H106" s="12"/>
      <c r="J106" s="82"/>
      <c r="K106" s="82"/>
      <c r="L106" s="82"/>
      <c r="M106" s="82"/>
      <c r="N106" s="82"/>
      <c r="O106" s="82"/>
      <c r="P106" s="82"/>
      <c r="Q106" s="82"/>
      <c r="R106" s="82"/>
    </row>
    <row r="107" spans="2:18" ht="15">
      <c r="B107" s="102"/>
      <c r="C107" s="12"/>
      <c r="D107" s="12"/>
      <c r="E107" s="13"/>
      <c r="F107" s="14"/>
      <c r="G107" s="16"/>
      <c r="H107" s="12"/>
      <c r="J107" s="82"/>
      <c r="K107" s="82"/>
      <c r="L107" s="82"/>
      <c r="M107" s="82"/>
      <c r="N107" s="82"/>
      <c r="O107" s="82"/>
      <c r="P107" s="82"/>
      <c r="Q107" s="82"/>
      <c r="R107" s="82"/>
    </row>
    <row r="108" spans="2:18">
      <c r="B108" s="102"/>
      <c r="C108" s="12"/>
      <c r="D108" s="12"/>
      <c r="E108" s="12"/>
      <c r="F108" s="12"/>
      <c r="G108" s="12"/>
      <c r="H108" s="12"/>
      <c r="J108" s="82"/>
      <c r="K108" s="82"/>
      <c r="L108" s="82"/>
      <c r="M108" s="82"/>
      <c r="N108" s="82"/>
      <c r="O108" s="82"/>
      <c r="P108" s="82"/>
      <c r="Q108" s="82"/>
      <c r="R108" s="82"/>
    </row>
    <row r="109" spans="2:18">
      <c r="B109" s="102"/>
      <c r="C109" s="12"/>
      <c r="D109" s="12"/>
      <c r="E109" s="12"/>
      <c r="F109" s="12"/>
      <c r="G109" s="12"/>
      <c r="H109" s="12"/>
      <c r="J109" s="82"/>
      <c r="K109" s="82"/>
      <c r="L109" s="82"/>
      <c r="M109" s="82"/>
      <c r="N109" s="82"/>
      <c r="O109" s="82"/>
      <c r="P109" s="82"/>
      <c r="Q109" s="82"/>
      <c r="R109" s="82"/>
    </row>
    <row r="110" spans="2:18">
      <c r="B110" s="102"/>
      <c r="C110" s="12"/>
      <c r="D110" s="12"/>
      <c r="E110" s="12"/>
      <c r="F110" s="12"/>
      <c r="G110" s="12"/>
      <c r="H110" s="12"/>
      <c r="J110" s="82"/>
      <c r="K110" s="82"/>
      <c r="L110" s="82"/>
      <c r="M110" s="82"/>
      <c r="N110" s="82"/>
      <c r="O110" s="82"/>
      <c r="P110" s="82"/>
      <c r="Q110" s="82"/>
      <c r="R110" s="82"/>
    </row>
    <row r="111" spans="2:18">
      <c r="B111" s="102"/>
      <c r="C111" s="118"/>
      <c r="D111" s="12"/>
      <c r="E111" s="12"/>
      <c r="F111" s="12"/>
      <c r="G111" s="12"/>
      <c r="H111" s="12"/>
      <c r="J111" s="82"/>
      <c r="K111" s="82"/>
      <c r="L111" s="82"/>
      <c r="M111" s="82"/>
      <c r="N111" s="82"/>
      <c r="O111" s="82"/>
      <c r="P111" s="82"/>
      <c r="Q111" s="82"/>
      <c r="R111" s="82"/>
    </row>
    <row r="112" spans="2:18">
      <c r="B112" s="102"/>
      <c r="C112" s="12"/>
      <c r="D112" s="12"/>
      <c r="E112" s="15"/>
      <c r="F112" s="12"/>
      <c r="G112" s="12"/>
      <c r="H112" s="12"/>
      <c r="J112" s="82"/>
      <c r="K112" s="82"/>
      <c r="L112" s="82"/>
      <c r="M112" s="82"/>
      <c r="N112" s="82"/>
      <c r="O112" s="82"/>
      <c r="P112" s="82"/>
      <c r="Q112" s="82"/>
      <c r="R112" s="82"/>
    </row>
    <row r="113" spans="2:18">
      <c r="B113" s="102"/>
      <c r="C113" s="12"/>
      <c r="D113" s="12"/>
      <c r="E113" s="12"/>
      <c r="F113" s="12"/>
      <c r="G113" s="12"/>
      <c r="H113" s="12"/>
      <c r="J113" s="82"/>
      <c r="K113" s="82"/>
      <c r="L113" s="82"/>
      <c r="M113" s="82"/>
      <c r="N113" s="82"/>
      <c r="O113" s="82"/>
      <c r="P113" s="82"/>
      <c r="Q113" s="82"/>
      <c r="R113" s="82"/>
    </row>
    <row r="114" spans="2:18">
      <c r="B114" s="102"/>
      <c r="C114" s="12"/>
      <c r="D114" s="12"/>
      <c r="E114" s="13"/>
      <c r="F114" s="12"/>
      <c r="G114" s="12"/>
      <c r="H114" s="12"/>
      <c r="J114" s="82"/>
      <c r="K114" s="82"/>
      <c r="L114" s="82"/>
      <c r="M114" s="82"/>
      <c r="N114" s="82"/>
      <c r="O114" s="82"/>
      <c r="P114" s="82"/>
      <c r="Q114" s="82"/>
      <c r="R114" s="82"/>
    </row>
    <row r="115" spans="2:18">
      <c r="B115" s="102"/>
      <c r="C115" s="118"/>
      <c r="D115" s="12"/>
      <c r="E115" s="12"/>
      <c r="F115" s="12"/>
      <c r="G115" s="12"/>
      <c r="H115" s="12"/>
      <c r="J115" s="82"/>
      <c r="K115" s="82"/>
      <c r="L115" s="82"/>
      <c r="M115" s="82"/>
      <c r="N115" s="82"/>
      <c r="O115" s="82"/>
      <c r="P115" s="82"/>
      <c r="Q115" s="82"/>
      <c r="R115" s="82"/>
    </row>
    <row r="116" spans="2:18">
      <c r="B116" s="102"/>
      <c r="C116" s="118"/>
      <c r="D116" s="12"/>
      <c r="E116" s="13"/>
      <c r="F116" s="12"/>
      <c r="G116" s="12"/>
      <c r="H116" s="12"/>
      <c r="J116" s="82"/>
      <c r="K116" s="82"/>
      <c r="L116" s="82"/>
      <c r="M116" s="82"/>
      <c r="N116" s="82"/>
      <c r="O116" s="82"/>
      <c r="P116" s="82"/>
      <c r="Q116" s="82"/>
      <c r="R116" s="82"/>
    </row>
    <row r="117" spans="2:18">
      <c r="B117" s="102"/>
      <c r="C117" s="12"/>
      <c r="D117" s="12"/>
      <c r="E117" s="13"/>
      <c r="F117" s="12"/>
      <c r="G117" s="12"/>
      <c r="H117" s="12"/>
      <c r="J117" s="82"/>
      <c r="K117" s="82"/>
      <c r="L117" s="82"/>
      <c r="M117" s="82"/>
      <c r="N117" s="82"/>
      <c r="O117" s="82"/>
      <c r="P117" s="82"/>
      <c r="Q117" s="82"/>
      <c r="R117" s="82"/>
    </row>
    <row r="118" spans="2:18" ht="15">
      <c r="B118" s="98"/>
      <c r="C118" s="12"/>
      <c r="D118" s="12"/>
      <c r="E118" s="12"/>
      <c r="F118" s="14"/>
      <c r="G118" s="119"/>
      <c r="H118" s="12"/>
      <c r="J118" s="82"/>
      <c r="K118" s="82"/>
      <c r="L118" s="82"/>
      <c r="M118" s="82"/>
      <c r="N118" s="82"/>
      <c r="O118" s="82"/>
      <c r="P118" s="82"/>
      <c r="Q118" s="82"/>
      <c r="R118" s="82"/>
    </row>
    <row r="119" spans="2:18" ht="15">
      <c r="B119" s="98"/>
      <c r="C119" s="12"/>
      <c r="D119" s="12"/>
      <c r="E119" s="12"/>
      <c r="F119" s="14"/>
      <c r="G119" s="119"/>
      <c r="H119" s="12"/>
      <c r="J119" s="82"/>
      <c r="K119" s="82"/>
      <c r="L119" s="82"/>
      <c r="M119" s="82"/>
      <c r="N119" s="82"/>
      <c r="O119" s="82"/>
      <c r="P119" s="82"/>
      <c r="Q119" s="82"/>
      <c r="R119" s="82"/>
    </row>
    <row r="120" spans="2:18" ht="15">
      <c r="B120" s="98"/>
      <c r="C120" s="12"/>
      <c r="D120" s="12"/>
      <c r="E120" s="12"/>
      <c r="F120" s="14"/>
      <c r="G120" s="119"/>
      <c r="H120" s="12"/>
      <c r="J120" s="82"/>
      <c r="K120" s="82"/>
      <c r="L120" s="82"/>
      <c r="M120" s="82"/>
      <c r="N120" s="82"/>
      <c r="O120" s="82"/>
      <c r="P120" s="82"/>
      <c r="Q120" s="82"/>
      <c r="R120" s="82"/>
    </row>
    <row r="121" spans="2:18">
      <c r="B121" s="128"/>
      <c r="C121" s="120"/>
      <c r="D121" s="97"/>
      <c r="E121" s="97"/>
      <c r="F121" s="97"/>
      <c r="G121" s="97"/>
      <c r="H121" s="97"/>
      <c r="J121" s="82"/>
      <c r="K121" s="82"/>
      <c r="L121" s="82"/>
      <c r="M121" s="82"/>
      <c r="N121" s="82"/>
      <c r="O121" s="82"/>
      <c r="P121" s="82"/>
      <c r="Q121" s="82"/>
      <c r="R121" s="82"/>
    </row>
    <row r="122" spans="2:18">
      <c r="B122" s="129"/>
      <c r="C122" s="97"/>
      <c r="D122" s="97"/>
      <c r="E122" s="97"/>
      <c r="F122" s="97"/>
      <c r="G122" s="97"/>
      <c r="H122" s="97"/>
      <c r="J122" s="82"/>
      <c r="K122" s="82"/>
      <c r="L122" s="82"/>
      <c r="M122" s="82"/>
      <c r="N122" s="82"/>
      <c r="O122" s="82"/>
      <c r="P122" s="82"/>
      <c r="Q122" s="82"/>
      <c r="R122" s="82"/>
    </row>
    <row r="123" spans="2:18">
      <c r="B123" s="129"/>
      <c r="C123" s="118"/>
      <c r="D123" s="12"/>
      <c r="E123" s="12"/>
      <c r="F123" s="12"/>
      <c r="G123" s="97"/>
      <c r="H123" s="97"/>
      <c r="J123" s="82"/>
      <c r="K123" s="82"/>
      <c r="L123" s="82"/>
      <c r="M123" s="82"/>
      <c r="N123" s="82"/>
      <c r="O123" s="82"/>
      <c r="P123" s="82"/>
      <c r="Q123" s="82"/>
      <c r="R123" s="82"/>
    </row>
    <row r="124" spans="2:18">
      <c r="B124" s="129"/>
      <c r="C124" s="12"/>
      <c r="D124" s="12"/>
      <c r="E124" s="15"/>
      <c r="F124" s="12"/>
      <c r="G124" s="97"/>
      <c r="H124" s="97"/>
      <c r="J124" s="82"/>
      <c r="K124" s="82"/>
      <c r="L124" s="82"/>
      <c r="M124" s="82"/>
      <c r="N124" s="82"/>
      <c r="O124" s="82"/>
      <c r="P124" s="82"/>
      <c r="Q124" s="82"/>
      <c r="R124" s="82"/>
    </row>
    <row r="125" spans="2:18">
      <c r="B125" s="129"/>
      <c r="C125" s="97"/>
      <c r="D125" s="97"/>
      <c r="E125" s="97"/>
      <c r="F125" s="97"/>
      <c r="G125" s="97"/>
      <c r="H125" s="97"/>
      <c r="J125" s="82"/>
      <c r="K125" s="82"/>
      <c r="L125" s="82"/>
      <c r="M125" s="82"/>
      <c r="N125" s="82"/>
      <c r="O125" s="82"/>
      <c r="P125" s="82"/>
      <c r="Q125" s="82"/>
      <c r="R125" s="82"/>
    </row>
    <row r="126" spans="2:18">
      <c r="B126" s="129"/>
      <c r="C126" s="97"/>
      <c r="D126" s="97"/>
      <c r="E126" s="121"/>
      <c r="F126" s="97"/>
      <c r="G126" s="97"/>
      <c r="H126" s="97"/>
      <c r="J126" s="82"/>
      <c r="K126" s="82"/>
      <c r="L126" s="82"/>
      <c r="M126" s="82"/>
      <c r="N126" s="82"/>
      <c r="O126" s="82"/>
      <c r="P126" s="82"/>
      <c r="Q126" s="82"/>
      <c r="R126" s="82"/>
    </row>
    <row r="127" spans="2:18">
      <c r="B127" s="129"/>
      <c r="C127" s="97"/>
      <c r="D127" s="97"/>
      <c r="E127" s="97"/>
      <c r="F127" s="97"/>
      <c r="G127" s="97"/>
      <c r="H127" s="97"/>
      <c r="J127" s="82"/>
      <c r="K127" s="82"/>
      <c r="L127" s="82"/>
      <c r="M127" s="82"/>
      <c r="N127" s="82"/>
      <c r="O127" s="82"/>
      <c r="P127" s="82"/>
      <c r="Q127" s="82"/>
      <c r="R127" s="82"/>
    </row>
    <row r="128" spans="2:18" ht="15">
      <c r="B128" s="102"/>
      <c r="C128" s="56"/>
      <c r="D128" s="12"/>
      <c r="E128" s="13"/>
      <c r="F128" s="12"/>
      <c r="G128" s="12"/>
      <c r="H128" s="12"/>
      <c r="J128" s="82"/>
      <c r="K128" s="82"/>
      <c r="L128" s="82"/>
      <c r="M128" s="82"/>
      <c r="N128" s="82"/>
      <c r="O128" s="82"/>
      <c r="P128" s="82"/>
      <c r="Q128" s="82"/>
      <c r="R128" s="82"/>
    </row>
    <row r="129" spans="2:18" ht="15">
      <c r="B129" s="98"/>
      <c r="C129" s="12"/>
      <c r="D129" s="12"/>
      <c r="E129" s="13"/>
      <c r="F129" s="14"/>
      <c r="G129" s="16"/>
      <c r="H129" s="12"/>
      <c r="J129" s="82"/>
      <c r="K129" s="82"/>
      <c r="L129" s="82"/>
      <c r="M129" s="82"/>
      <c r="N129" s="82"/>
      <c r="O129" s="82"/>
      <c r="P129" s="82"/>
      <c r="Q129" s="82"/>
      <c r="R129" s="82"/>
    </row>
    <row r="130" spans="2:18">
      <c r="B130" s="98"/>
      <c r="C130" s="12"/>
      <c r="D130" s="12"/>
      <c r="E130" s="12"/>
      <c r="F130" s="12"/>
      <c r="G130" s="12"/>
      <c r="H130" s="12"/>
      <c r="J130" s="82"/>
      <c r="K130" s="82"/>
      <c r="L130" s="82"/>
      <c r="M130" s="82"/>
      <c r="N130" s="82"/>
      <c r="O130" s="82"/>
      <c r="P130" s="82"/>
      <c r="Q130" s="82"/>
      <c r="R130" s="82"/>
    </row>
    <row r="131" spans="2:18">
      <c r="B131" s="98"/>
      <c r="C131" s="12"/>
      <c r="D131" s="12"/>
      <c r="E131" s="12"/>
      <c r="F131" s="12"/>
      <c r="G131" s="12"/>
      <c r="H131" s="12"/>
      <c r="J131" s="82"/>
      <c r="K131" s="82"/>
      <c r="L131" s="82"/>
      <c r="M131" s="82"/>
      <c r="N131" s="82"/>
      <c r="O131" s="82"/>
      <c r="P131" s="82"/>
      <c r="Q131" s="82"/>
      <c r="R131" s="82"/>
    </row>
    <row r="132" spans="2:18">
      <c r="B132" s="102"/>
      <c r="C132" s="12"/>
      <c r="D132" s="12"/>
      <c r="E132" s="12"/>
      <c r="F132" s="12"/>
      <c r="G132" s="12"/>
      <c r="H132" s="12"/>
      <c r="J132" s="82"/>
      <c r="K132" s="82"/>
      <c r="L132" s="82"/>
      <c r="M132" s="82"/>
      <c r="N132" s="82"/>
      <c r="O132" s="82"/>
      <c r="P132" s="82"/>
      <c r="Q132" s="82"/>
      <c r="R132" s="82"/>
    </row>
    <row r="133" spans="2:18">
      <c r="B133" s="98"/>
      <c r="C133" s="12"/>
      <c r="D133" s="12"/>
      <c r="E133" s="12"/>
      <c r="F133" s="12"/>
      <c r="G133" s="12"/>
      <c r="H133" s="12"/>
      <c r="J133" s="82"/>
      <c r="K133" s="82"/>
      <c r="L133" s="82"/>
      <c r="M133" s="82"/>
      <c r="N133" s="82"/>
      <c r="O133" s="82"/>
      <c r="P133" s="82"/>
      <c r="Q133" s="82"/>
      <c r="R133" s="82"/>
    </row>
    <row r="134" spans="2:18">
      <c r="B134" s="98"/>
      <c r="C134" s="118"/>
      <c r="D134" s="12"/>
      <c r="E134" s="12"/>
      <c r="F134" s="12"/>
      <c r="G134" s="12"/>
      <c r="H134" s="12"/>
      <c r="J134" s="82"/>
      <c r="K134" s="82"/>
      <c r="L134" s="82"/>
      <c r="M134" s="82"/>
      <c r="N134" s="82"/>
      <c r="O134" s="82"/>
      <c r="P134" s="82"/>
      <c r="Q134" s="82"/>
      <c r="R134" s="82"/>
    </row>
    <row r="135" spans="2:18">
      <c r="B135" s="98"/>
      <c r="C135" s="12"/>
      <c r="D135" s="12"/>
      <c r="E135" s="15"/>
      <c r="F135" s="12"/>
      <c r="G135" s="12"/>
      <c r="H135" s="12"/>
      <c r="J135" s="82"/>
      <c r="K135" s="82"/>
      <c r="L135" s="82"/>
      <c r="M135" s="82"/>
      <c r="N135" s="82"/>
      <c r="O135" s="82"/>
      <c r="P135" s="82"/>
      <c r="Q135" s="82"/>
      <c r="R135" s="82"/>
    </row>
    <row r="136" spans="2:18">
      <c r="B136" s="98"/>
      <c r="C136" s="12"/>
      <c r="D136" s="12"/>
      <c r="E136" s="12"/>
      <c r="F136" s="12"/>
      <c r="G136" s="12"/>
      <c r="H136" s="12"/>
      <c r="J136" s="82"/>
      <c r="K136" s="82"/>
      <c r="L136" s="82"/>
      <c r="M136" s="82"/>
      <c r="N136" s="82"/>
      <c r="O136" s="82"/>
      <c r="P136" s="82"/>
      <c r="Q136" s="82"/>
      <c r="R136" s="82"/>
    </row>
    <row r="137" spans="2:18">
      <c r="B137" s="98"/>
      <c r="C137" s="12"/>
      <c r="D137" s="12"/>
      <c r="E137" s="13"/>
      <c r="F137" s="12"/>
      <c r="G137" s="12"/>
      <c r="H137" s="12"/>
      <c r="J137" s="82"/>
      <c r="K137" s="82"/>
      <c r="L137" s="82"/>
      <c r="M137" s="82"/>
      <c r="N137" s="82"/>
      <c r="O137" s="82"/>
      <c r="P137" s="82"/>
      <c r="Q137" s="82"/>
      <c r="R137" s="82"/>
    </row>
    <row r="138" spans="2:18">
      <c r="B138" s="98"/>
      <c r="C138" s="12"/>
      <c r="D138" s="12"/>
      <c r="E138" s="13"/>
      <c r="F138" s="12"/>
      <c r="G138" s="12"/>
      <c r="H138" s="12"/>
      <c r="J138" s="82"/>
      <c r="K138" s="82"/>
      <c r="L138" s="82"/>
      <c r="M138" s="82"/>
      <c r="N138" s="82"/>
      <c r="O138" s="82"/>
      <c r="P138" s="82"/>
      <c r="Q138" s="82"/>
      <c r="R138" s="82"/>
    </row>
    <row r="139" spans="2:18" ht="15">
      <c r="B139" s="98"/>
      <c r="C139" s="12"/>
      <c r="D139" s="12"/>
      <c r="E139" s="12"/>
      <c r="F139" s="14"/>
      <c r="G139" s="119"/>
      <c r="H139" s="12"/>
      <c r="J139" s="82"/>
      <c r="K139" s="82"/>
      <c r="L139" s="82"/>
      <c r="M139" s="82"/>
      <c r="N139" s="82"/>
      <c r="O139" s="82"/>
      <c r="P139" s="82"/>
      <c r="Q139" s="82"/>
      <c r="R139" s="82"/>
    </row>
    <row r="140" spans="2:18" ht="15">
      <c r="B140" s="98"/>
      <c r="C140" s="12"/>
      <c r="D140" s="12"/>
      <c r="E140" s="12"/>
      <c r="F140" s="14"/>
      <c r="G140" s="119"/>
      <c r="H140" s="12"/>
      <c r="J140" s="82"/>
      <c r="K140" s="82"/>
      <c r="L140" s="82"/>
      <c r="M140" s="82"/>
      <c r="N140" s="82"/>
      <c r="O140" s="82"/>
      <c r="P140" s="82"/>
      <c r="Q140" s="82"/>
      <c r="R140" s="82"/>
    </row>
    <row r="141" spans="2:18" ht="15">
      <c r="B141" s="98"/>
      <c r="C141" s="12"/>
      <c r="D141" s="12"/>
      <c r="E141" s="12"/>
      <c r="F141" s="14"/>
      <c r="G141" s="119"/>
      <c r="H141" s="12"/>
      <c r="J141" s="82"/>
      <c r="K141" s="82"/>
      <c r="L141" s="82"/>
      <c r="M141" s="82"/>
      <c r="N141" s="82"/>
      <c r="O141" s="82"/>
      <c r="P141" s="82"/>
      <c r="Q141" s="82"/>
      <c r="R141" s="82"/>
    </row>
    <row r="142" spans="2:18" ht="15">
      <c r="B142" s="98"/>
      <c r="C142" s="12"/>
      <c r="D142" s="12"/>
      <c r="E142" s="12"/>
      <c r="F142" s="14"/>
      <c r="G142" s="119"/>
      <c r="H142" s="12"/>
      <c r="J142" s="82"/>
      <c r="K142" s="82"/>
      <c r="L142" s="82"/>
      <c r="M142" s="82"/>
      <c r="N142" s="82"/>
      <c r="O142" s="82"/>
      <c r="P142" s="82"/>
      <c r="Q142" s="82"/>
      <c r="R142" s="82"/>
    </row>
    <row r="143" spans="2:18">
      <c r="B143" s="98"/>
      <c r="C143" s="12"/>
      <c r="D143" s="12"/>
      <c r="E143" s="12"/>
      <c r="F143" s="12"/>
      <c r="G143" s="12"/>
      <c r="H143" s="16"/>
      <c r="J143" s="82"/>
      <c r="K143" s="82"/>
      <c r="L143" s="82"/>
      <c r="M143" s="82"/>
      <c r="N143" s="82"/>
      <c r="O143" s="82"/>
      <c r="P143" s="82"/>
      <c r="Q143" s="82"/>
      <c r="R143" s="82"/>
    </row>
    <row r="144" spans="2:18">
      <c r="B144" s="98"/>
      <c r="C144" s="12"/>
      <c r="D144" s="12"/>
      <c r="E144" s="12"/>
      <c r="F144" s="12"/>
      <c r="G144" s="12"/>
      <c r="H144" s="12"/>
      <c r="J144" s="82"/>
      <c r="K144" s="82"/>
      <c r="L144" s="82"/>
      <c r="M144" s="82"/>
      <c r="N144" s="82"/>
      <c r="O144" s="82"/>
      <c r="P144" s="82"/>
      <c r="Q144" s="82"/>
      <c r="R144" s="82"/>
    </row>
    <row r="145" spans="2:18">
      <c r="B145" s="98"/>
      <c r="C145" s="12"/>
      <c r="D145" s="12"/>
      <c r="E145" s="12"/>
      <c r="F145" s="12"/>
      <c r="G145" s="12"/>
      <c r="H145" s="12"/>
      <c r="J145" s="82"/>
      <c r="K145" s="82"/>
      <c r="L145" s="82"/>
      <c r="M145" s="82"/>
      <c r="N145" s="82"/>
      <c r="O145" s="82"/>
      <c r="P145" s="82"/>
      <c r="Q145" s="82"/>
      <c r="R145" s="82"/>
    </row>
    <row r="146" spans="2:18">
      <c r="B146" s="98"/>
      <c r="C146" s="12"/>
      <c r="D146" s="12"/>
      <c r="E146" s="12"/>
      <c r="F146" s="12"/>
      <c r="G146" s="12"/>
      <c r="H146" s="12"/>
      <c r="J146" s="82"/>
      <c r="K146" s="82"/>
      <c r="L146" s="82"/>
      <c r="M146" s="82"/>
      <c r="N146" s="82"/>
      <c r="O146" s="82"/>
      <c r="P146" s="82"/>
      <c r="Q146" s="82"/>
      <c r="R146" s="82"/>
    </row>
    <row r="147" spans="2:18">
      <c r="B147" s="98"/>
      <c r="C147" s="12"/>
      <c r="D147" s="12"/>
      <c r="E147" s="12"/>
      <c r="F147" s="12"/>
      <c r="G147" s="12"/>
      <c r="H147" s="12"/>
      <c r="J147" s="82"/>
      <c r="K147" s="82"/>
      <c r="L147" s="82"/>
      <c r="M147" s="82"/>
      <c r="N147" s="82"/>
      <c r="O147" s="82"/>
      <c r="P147" s="82"/>
      <c r="Q147" s="82"/>
      <c r="R147" s="82"/>
    </row>
    <row r="148" spans="2:18">
      <c r="B148" s="98"/>
      <c r="C148" s="12"/>
      <c r="D148" s="12"/>
      <c r="E148" s="12"/>
      <c r="F148" s="12"/>
      <c r="G148" s="12"/>
      <c r="H148" s="12"/>
      <c r="J148" s="82"/>
      <c r="K148" s="82"/>
      <c r="L148" s="82"/>
      <c r="M148" s="82"/>
      <c r="N148" s="82"/>
      <c r="O148" s="82"/>
      <c r="P148" s="82"/>
      <c r="Q148" s="82"/>
      <c r="R148" s="82"/>
    </row>
    <row r="149" spans="2:18">
      <c r="B149" s="98"/>
      <c r="C149" s="12"/>
      <c r="D149" s="12"/>
      <c r="E149" s="12"/>
      <c r="F149" s="12"/>
      <c r="G149" s="12"/>
      <c r="H149" s="12"/>
      <c r="J149" s="82"/>
      <c r="K149" s="82"/>
      <c r="L149" s="82"/>
      <c r="M149" s="82"/>
      <c r="N149" s="82"/>
      <c r="O149" s="82"/>
      <c r="P149" s="82"/>
      <c r="Q149" s="82"/>
      <c r="R149" s="82"/>
    </row>
    <row r="150" spans="2:18">
      <c r="B150" s="98"/>
      <c r="C150" s="12"/>
      <c r="D150" s="12"/>
      <c r="E150" s="12"/>
      <c r="F150" s="12"/>
      <c r="G150" s="12"/>
      <c r="H150" s="12"/>
      <c r="J150" s="82"/>
      <c r="K150" s="82"/>
      <c r="L150" s="82"/>
      <c r="M150" s="82"/>
      <c r="N150" s="82"/>
      <c r="O150" s="82"/>
      <c r="P150" s="82"/>
      <c r="Q150" s="82"/>
      <c r="R150" s="82"/>
    </row>
    <row r="151" spans="2:18">
      <c r="B151" s="98"/>
      <c r="C151" s="12"/>
      <c r="D151" s="12"/>
      <c r="E151" s="12"/>
      <c r="F151" s="12"/>
      <c r="G151" s="12"/>
      <c r="H151" s="12"/>
      <c r="J151" s="82"/>
      <c r="K151" s="82"/>
      <c r="L151" s="82"/>
      <c r="M151" s="82"/>
      <c r="N151" s="82"/>
      <c r="O151" s="82"/>
      <c r="P151" s="82"/>
      <c r="Q151" s="82"/>
      <c r="R151" s="82"/>
    </row>
    <row r="152" spans="2:18">
      <c r="B152" s="98"/>
      <c r="C152" s="12"/>
      <c r="D152" s="12"/>
      <c r="E152" s="12"/>
      <c r="F152" s="12"/>
      <c r="G152" s="12"/>
      <c r="H152" s="12"/>
      <c r="J152" s="82"/>
      <c r="K152" s="82"/>
      <c r="L152" s="82"/>
      <c r="M152" s="82"/>
      <c r="N152" s="82"/>
      <c r="O152" s="82"/>
      <c r="P152" s="82"/>
      <c r="Q152" s="82"/>
      <c r="R152" s="82"/>
    </row>
    <row r="153" spans="2:18">
      <c r="B153" s="98"/>
      <c r="C153" s="12"/>
      <c r="D153" s="12"/>
      <c r="E153" s="12"/>
      <c r="F153" s="12"/>
      <c r="G153" s="12"/>
      <c r="H153" s="12"/>
      <c r="J153" s="82"/>
      <c r="K153" s="82"/>
      <c r="L153" s="82"/>
      <c r="M153" s="82"/>
      <c r="N153" s="82"/>
      <c r="O153" s="82"/>
      <c r="P153" s="82"/>
      <c r="Q153" s="82"/>
      <c r="R153" s="82"/>
    </row>
    <row r="154" spans="2:18">
      <c r="B154" s="98"/>
      <c r="C154" s="12"/>
      <c r="D154" s="12"/>
      <c r="E154" s="12"/>
      <c r="F154" s="12"/>
      <c r="G154" s="12"/>
      <c r="H154" s="12"/>
      <c r="J154" s="82"/>
      <c r="K154" s="82"/>
      <c r="L154" s="82"/>
      <c r="M154" s="82"/>
      <c r="N154" s="82"/>
      <c r="O154" s="82"/>
      <c r="P154" s="82"/>
      <c r="Q154" s="82"/>
      <c r="R154" s="82"/>
    </row>
    <row r="155" spans="2:18">
      <c r="B155" s="98"/>
      <c r="C155" s="12"/>
      <c r="D155" s="12"/>
      <c r="E155" s="12"/>
      <c r="F155" s="12"/>
      <c r="G155" s="12"/>
      <c r="H155" s="12"/>
      <c r="J155" s="82"/>
      <c r="K155" s="82"/>
      <c r="L155" s="82"/>
      <c r="M155" s="82"/>
      <c r="N155" s="82"/>
      <c r="O155" s="82"/>
      <c r="P155" s="82"/>
      <c r="Q155" s="82"/>
      <c r="R155" s="82"/>
    </row>
    <row r="156" spans="2:18">
      <c r="B156" s="98"/>
      <c r="C156" s="12"/>
      <c r="D156" s="12"/>
      <c r="E156" s="12"/>
      <c r="F156" s="12"/>
      <c r="G156" s="12"/>
      <c r="H156" s="12"/>
      <c r="J156" s="82"/>
      <c r="K156" s="82"/>
      <c r="L156" s="82"/>
      <c r="M156" s="82"/>
      <c r="N156" s="82"/>
      <c r="O156" s="82"/>
      <c r="P156" s="82"/>
      <c r="Q156" s="82"/>
      <c r="R156" s="82"/>
    </row>
    <row r="157" spans="2:18">
      <c r="B157" s="98"/>
      <c r="C157" s="12"/>
      <c r="D157" s="12"/>
      <c r="E157" s="12"/>
      <c r="F157" s="12"/>
      <c r="G157" s="12"/>
      <c r="H157" s="12"/>
      <c r="J157" s="82"/>
      <c r="K157" s="82"/>
      <c r="L157" s="82"/>
      <c r="M157" s="82"/>
      <c r="N157" s="82"/>
      <c r="O157" s="82"/>
      <c r="P157" s="82"/>
      <c r="Q157" s="82"/>
      <c r="R157" s="82"/>
    </row>
    <row r="158" spans="2:18">
      <c r="B158" s="98"/>
      <c r="C158" s="12"/>
      <c r="D158" s="12"/>
      <c r="E158" s="12"/>
      <c r="F158" s="12"/>
      <c r="G158" s="12"/>
      <c r="H158" s="12"/>
      <c r="J158" s="82"/>
      <c r="K158" s="82"/>
      <c r="L158" s="82"/>
      <c r="M158" s="82"/>
      <c r="N158" s="82"/>
      <c r="O158" s="82"/>
      <c r="P158" s="82"/>
      <c r="Q158" s="82"/>
      <c r="R158" s="82"/>
    </row>
    <row r="159" spans="2:18">
      <c r="B159" s="98"/>
      <c r="C159" s="12"/>
      <c r="D159" s="12"/>
      <c r="E159" s="12"/>
      <c r="F159" s="12"/>
      <c r="G159" s="12"/>
      <c r="H159" s="12"/>
      <c r="J159" s="82"/>
      <c r="K159" s="82"/>
      <c r="L159" s="82"/>
      <c r="M159" s="82"/>
      <c r="N159" s="82"/>
      <c r="O159" s="82"/>
      <c r="P159" s="82"/>
      <c r="Q159" s="82"/>
      <c r="R159" s="82"/>
    </row>
    <row r="160" spans="2:18">
      <c r="B160" s="98"/>
      <c r="C160" s="12"/>
      <c r="D160" s="12"/>
      <c r="E160" s="12"/>
      <c r="F160" s="12"/>
      <c r="G160" s="12"/>
      <c r="H160" s="12"/>
      <c r="J160" s="82"/>
      <c r="K160" s="82"/>
      <c r="L160" s="82"/>
      <c r="M160" s="82"/>
      <c r="N160" s="82"/>
      <c r="O160" s="82"/>
      <c r="P160" s="82"/>
      <c r="Q160" s="82"/>
      <c r="R160" s="82"/>
    </row>
    <row r="161" spans="2:18">
      <c r="B161" s="98"/>
      <c r="C161" s="12"/>
      <c r="D161" s="12"/>
      <c r="E161" s="12"/>
      <c r="F161" s="12"/>
      <c r="G161" s="12"/>
      <c r="H161" s="12"/>
      <c r="J161" s="82"/>
      <c r="K161" s="82"/>
      <c r="L161" s="82"/>
      <c r="M161" s="82"/>
      <c r="N161" s="82"/>
      <c r="O161" s="82"/>
      <c r="P161" s="82"/>
      <c r="Q161" s="82"/>
      <c r="R161" s="82"/>
    </row>
    <row r="162" spans="2:18">
      <c r="B162" s="98"/>
      <c r="C162" s="12"/>
      <c r="D162" s="12"/>
      <c r="E162" s="12"/>
      <c r="F162" s="12"/>
      <c r="G162" s="12"/>
      <c r="H162" s="12"/>
      <c r="J162" s="82"/>
      <c r="K162" s="82"/>
      <c r="L162" s="82"/>
      <c r="M162" s="82"/>
      <c r="N162" s="82"/>
      <c r="O162" s="82"/>
      <c r="P162" s="82"/>
      <c r="Q162" s="82"/>
      <c r="R162" s="82"/>
    </row>
    <row r="163" spans="2:18">
      <c r="B163" s="98"/>
      <c r="C163" s="12"/>
      <c r="D163" s="12"/>
      <c r="E163" s="12"/>
      <c r="F163" s="12"/>
      <c r="G163" s="12"/>
      <c r="H163" s="12"/>
      <c r="J163" s="82"/>
      <c r="K163" s="82"/>
      <c r="L163" s="82"/>
      <c r="M163" s="82"/>
      <c r="N163" s="82"/>
      <c r="O163" s="82"/>
      <c r="P163" s="82"/>
      <c r="Q163" s="82"/>
      <c r="R163" s="82"/>
    </row>
    <row r="164" spans="2:18">
      <c r="B164" s="98"/>
      <c r="C164" s="12"/>
      <c r="D164" s="12"/>
      <c r="E164" s="12"/>
      <c r="F164" s="12"/>
      <c r="G164" s="12"/>
      <c r="H164" s="12"/>
      <c r="J164" s="82"/>
      <c r="K164" s="82"/>
      <c r="L164" s="82"/>
      <c r="M164" s="82"/>
      <c r="N164" s="82"/>
      <c r="O164" s="82"/>
      <c r="P164" s="82"/>
      <c r="Q164" s="82"/>
      <c r="R164" s="82"/>
    </row>
    <row r="165" spans="2:18">
      <c r="B165" s="98"/>
      <c r="C165" s="12"/>
      <c r="D165" s="12"/>
      <c r="E165" s="12"/>
      <c r="F165" s="12"/>
      <c r="G165" s="12"/>
      <c r="H165" s="12"/>
      <c r="J165" s="82"/>
      <c r="K165" s="82"/>
      <c r="L165" s="82"/>
      <c r="M165" s="82"/>
      <c r="N165" s="82"/>
      <c r="O165" s="82"/>
      <c r="P165" s="82"/>
      <c r="Q165" s="82"/>
      <c r="R165" s="82"/>
    </row>
    <row r="166" spans="2:18">
      <c r="B166" s="98"/>
      <c r="C166" s="12"/>
      <c r="D166" s="12"/>
      <c r="E166" s="12"/>
      <c r="F166" s="12"/>
      <c r="G166" s="12"/>
      <c r="H166" s="12"/>
      <c r="J166" s="82"/>
      <c r="K166" s="82"/>
      <c r="L166" s="82"/>
      <c r="M166" s="82"/>
      <c r="N166" s="82"/>
      <c r="O166" s="82"/>
      <c r="P166" s="82"/>
      <c r="Q166" s="82"/>
      <c r="R166" s="82"/>
    </row>
    <row r="167" spans="2:18">
      <c r="B167" s="98"/>
      <c r="C167" s="12"/>
      <c r="D167" s="12"/>
      <c r="E167" s="12"/>
      <c r="F167" s="12"/>
      <c r="G167" s="12"/>
      <c r="H167" s="12"/>
      <c r="J167" s="82"/>
      <c r="K167" s="82"/>
      <c r="L167" s="82"/>
      <c r="M167" s="82"/>
      <c r="N167" s="82"/>
      <c r="O167" s="82"/>
      <c r="P167" s="82"/>
      <c r="Q167" s="82"/>
      <c r="R167" s="82"/>
    </row>
    <row r="168" spans="2:18">
      <c r="B168" s="98"/>
      <c r="C168" s="12"/>
      <c r="D168" s="12"/>
      <c r="E168" s="12"/>
      <c r="F168" s="12"/>
      <c r="G168" s="12"/>
      <c r="H168" s="12"/>
      <c r="J168" s="82"/>
      <c r="K168" s="82"/>
      <c r="L168" s="82"/>
      <c r="M168" s="82"/>
      <c r="N168" s="82"/>
      <c r="O168" s="82"/>
      <c r="P168" s="82"/>
      <c r="Q168" s="82"/>
      <c r="R168" s="82"/>
    </row>
    <row r="169" spans="2:18">
      <c r="B169" s="98"/>
      <c r="C169" s="12"/>
      <c r="D169" s="12"/>
      <c r="E169" s="12"/>
      <c r="F169" s="12"/>
      <c r="G169" s="12"/>
      <c r="H169" s="12"/>
      <c r="J169" s="82"/>
      <c r="K169" s="82"/>
      <c r="L169" s="82"/>
      <c r="M169" s="82"/>
      <c r="N169" s="82"/>
      <c r="O169" s="82"/>
      <c r="P169" s="82"/>
      <c r="Q169" s="82"/>
      <c r="R169" s="82"/>
    </row>
    <row r="170" spans="2:18">
      <c r="B170" s="98"/>
      <c r="C170" s="12"/>
      <c r="D170" s="12"/>
      <c r="E170" s="12"/>
      <c r="F170" s="12"/>
      <c r="G170" s="12"/>
      <c r="H170" s="12"/>
      <c r="J170" s="82"/>
      <c r="K170" s="82"/>
      <c r="L170" s="82"/>
      <c r="M170" s="82"/>
      <c r="N170" s="82"/>
      <c r="O170" s="82"/>
      <c r="P170" s="82"/>
      <c r="Q170" s="82"/>
      <c r="R170" s="82"/>
    </row>
    <row r="171" spans="2:18">
      <c r="B171" s="98"/>
      <c r="C171" s="12"/>
      <c r="D171" s="12"/>
      <c r="E171" s="12"/>
      <c r="F171" s="12"/>
      <c r="G171" s="12"/>
      <c r="H171" s="12"/>
      <c r="J171" s="82"/>
      <c r="K171" s="82"/>
      <c r="L171" s="82"/>
      <c r="M171" s="82"/>
      <c r="N171" s="82"/>
      <c r="O171" s="82"/>
      <c r="P171" s="82"/>
      <c r="Q171" s="82"/>
      <c r="R171" s="82"/>
    </row>
    <row r="172" spans="2:18">
      <c r="B172" s="98"/>
      <c r="C172" s="12"/>
      <c r="D172" s="12"/>
      <c r="E172" s="12"/>
      <c r="F172" s="12"/>
      <c r="G172" s="12"/>
      <c r="H172" s="12"/>
      <c r="J172" s="82"/>
      <c r="K172" s="82"/>
      <c r="L172" s="82"/>
      <c r="M172" s="82"/>
      <c r="N172" s="82"/>
      <c r="O172" s="82"/>
      <c r="P172" s="82"/>
      <c r="Q172" s="82"/>
      <c r="R172" s="82"/>
    </row>
    <row r="173" spans="2:18">
      <c r="B173" s="98"/>
      <c r="C173" s="12"/>
      <c r="D173" s="12"/>
      <c r="E173" s="12"/>
      <c r="F173" s="12"/>
      <c r="G173" s="12"/>
      <c r="H173" s="12"/>
      <c r="J173" s="82"/>
      <c r="K173" s="82"/>
      <c r="L173" s="82"/>
      <c r="M173" s="82"/>
      <c r="N173" s="82"/>
      <c r="O173" s="82"/>
      <c r="P173" s="82"/>
      <c r="Q173" s="82"/>
      <c r="R173" s="82"/>
    </row>
    <row r="174" spans="2:18">
      <c r="B174" s="98"/>
      <c r="C174" s="12"/>
      <c r="D174" s="12"/>
      <c r="E174" s="12"/>
      <c r="F174" s="12"/>
      <c r="G174" s="12"/>
      <c r="H174" s="12"/>
      <c r="J174" s="82"/>
      <c r="K174" s="82"/>
      <c r="L174" s="82"/>
      <c r="M174" s="82"/>
      <c r="N174" s="82"/>
      <c r="O174" s="82"/>
      <c r="P174" s="82"/>
      <c r="Q174" s="82"/>
      <c r="R174" s="82"/>
    </row>
    <row r="175" spans="2:18">
      <c r="B175" s="98"/>
      <c r="C175" s="12"/>
      <c r="D175" s="12"/>
      <c r="E175" s="12"/>
      <c r="F175" s="12"/>
      <c r="G175" s="12"/>
      <c r="H175" s="12"/>
      <c r="J175" s="82"/>
      <c r="K175" s="82"/>
      <c r="L175" s="82"/>
      <c r="M175" s="82"/>
      <c r="N175" s="82"/>
      <c r="O175" s="82"/>
      <c r="P175" s="82"/>
      <c r="Q175" s="82"/>
      <c r="R175" s="82"/>
    </row>
    <row r="176" spans="2:18">
      <c r="B176" s="98"/>
      <c r="C176" s="12"/>
      <c r="D176" s="12"/>
      <c r="E176" s="12"/>
      <c r="F176" s="12"/>
      <c r="G176" s="12"/>
      <c r="H176" s="12"/>
      <c r="J176" s="82"/>
      <c r="K176" s="82"/>
      <c r="L176" s="82"/>
      <c r="M176" s="82"/>
      <c r="N176" s="82"/>
      <c r="O176" s="82"/>
      <c r="P176" s="82"/>
      <c r="Q176" s="82"/>
      <c r="R176" s="82"/>
    </row>
    <row r="177" spans="2:18">
      <c r="B177" s="98"/>
      <c r="C177" s="12"/>
      <c r="D177" s="12"/>
      <c r="E177" s="12"/>
      <c r="F177" s="12"/>
      <c r="G177" s="12"/>
      <c r="H177" s="12"/>
      <c r="J177" s="82"/>
      <c r="K177" s="82"/>
      <c r="L177" s="82"/>
      <c r="M177" s="82"/>
      <c r="N177" s="82"/>
      <c r="O177" s="82"/>
      <c r="P177" s="82"/>
      <c r="Q177" s="82"/>
      <c r="R177" s="82"/>
    </row>
    <row r="178" spans="2:18">
      <c r="B178" s="96"/>
      <c r="C178" s="82"/>
      <c r="D178" s="82"/>
      <c r="E178" s="82"/>
      <c r="F178" s="82"/>
      <c r="G178" s="82"/>
      <c r="H178" s="82"/>
      <c r="J178" s="82"/>
      <c r="K178" s="82"/>
      <c r="L178" s="82"/>
      <c r="M178" s="82"/>
      <c r="N178" s="82"/>
      <c r="O178" s="82"/>
      <c r="P178" s="82"/>
      <c r="Q178" s="82"/>
      <c r="R178" s="82"/>
    </row>
    <row r="179" spans="2:18">
      <c r="B179" s="96"/>
      <c r="C179" s="82"/>
      <c r="D179" s="82"/>
      <c r="E179" s="82"/>
      <c r="F179" s="82"/>
      <c r="G179" s="82"/>
      <c r="H179" s="82"/>
      <c r="J179" s="82"/>
      <c r="K179" s="82"/>
      <c r="L179" s="82"/>
      <c r="M179" s="82"/>
      <c r="N179" s="82"/>
      <c r="O179" s="82"/>
      <c r="P179" s="82"/>
      <c r="Q179" s="82"/>
      <c r="R179" s="82"/>
    </row>
    <row r="180" spans="2:18">
      <c r="B180" s="96"/>
      <c r="C180" s="82"/>
      <c r="D180" s="82"/>
      <c r="E180" s="82"/>
      <c r="F180" s="82"/>
      <c r="G180" s="82"/>
      <c r="H180" s="82"/>
      <c r="J180" s="82"/>
      <c r="K180" s="82"/>
      <c r="L180" s="82"/>
      <c r="M180" s="82"/>
      <c r="N180" s="82"/>
      <c r="O180" s="82"/>
      <c r="P180" s="82"/>
      <c r="Q180" s="82"/>
      <c r="R180" s="82"/>
    </row>
    <row r="181" spans="2:18">
      <c r="B181" s="96"/>
      <c r="C181" s="82"/>
      <c r="D181" s="82"/>
      <c r="E181" s="82"/>
      <c r="F181" s="82"/>
      <c r="G181" s="82"/>
      <c r="H181" s="82"/>
      <c r="J181" s="82"/>
      <c r="K181" s="82"/>
      <c r="L181" s="82"/>
      <c r="M181" s="82"/>
      <c r="N181" s="82"/>
      <c r="O181" s="82"/>
      <c r="P181" s="82"/>
      <c r="Q181" s="82"/>
      <c r="R181" s="82"/>
    </row>
    <row r="182" spans="2:18">
      <c r="B182" s="96"/>
      <c r="C182" s="82"/>
      <c r="D182" s="82"/>
      <c r="E182" s="82"/>
      <c r="F182" s="82"/>
      <c r="G182" s="82"/>
      <c r="H182" s="82"/>
      <c r="J182" s="82"/>
      <c r="K182" s="82"/>
      <c r="L182" s="82"/>
      <c r="M182" s="82"/>
      <c r="N182" s="82"/>
      <c r="O182" s="82"/>
      <c r="P182" s="82"/>
      <c r="Q182" s="82"/>
      <c r="R182" s="82"/>
    </row>
    <row r="183" spans="2:18">
      <c r="B183" s="96"/>
      <c r="C183" s="82"/>
      <c r="D183" s="82"/>
      <c r="E183" s="82"/>
      <c r="F183" s="82"/>
      <c r="G183" s="82"/>
      <c r="H183" s="82"/>
      <c r="J183" s="82"/>
      <c r="K183" s="82"/>
      <c r="L183" s="82"/>
      <c r="M183" s="82"/>
      <c r="N183" s="82"/>
      <c r="O183" s="82"/>
      <c r="P183" s="82"/>
      <c r="Q183" s="82"/>
      <c r="R183" s="82"/>
    </row>
    <row r="184" spans="2:18">
      <c r="B184" s="96"/>
      <c r="C184" s="82"/>
      <c r="D184" s="82"/>
      <c r="E184" s="82"/>
      <c r="F184" s="82"/>
      <c r="G184" s="82"/>
      <c r="H184" s="82"/>
      <c r="J184" s="82"/>
      <c r="K184" s="82"/>
      <c r="L184" s="82"/>
      <c r="M184" s="82"/>
      <c r="N184" s="82"/>
      <c r="O184" s="82"/>
      <c r="P184" s="82"/>
      <c r="Q184" s="82"/>
      <c r="R184" s="82"/>
    </row>
    <row r="185" spans="2:18">
      <c r="B185" s="96"/>
      <c r="C185" s="82"/>
      <c r="D185" s="82"/>
      <c r="E185" s="82"/>
      <c r="F185" s="82"/>
      <c r="G185" s="82"/>
      <c r="H185" s="82"/>
      <c r="J185" s="82"/>
      <c r="K185" s="82"/>
      <c r="L185" s="82"/>
      <c r="M185" s="82"/>
      <c r="N185" s="82"/>
      <c r="O185" s="82"/>
      <c r="P185" s="82"/>
      <c r="Q185" s="82"/>
      <c r="R185" s="82"/>
    </row>
    <row r="186" spans="2:18">
      <c r="B186" s="96"/>
      <c r="C186" s="82"/>
      <c r="D186" s="82"/>
      <c r="E186" s="82"/>
      <c r="F186" s="82"/>
      <c r="G186" s="82"/>
      <c r="H186" s="82"/>
      <c r="J186" s="82"/>
      <c r="K186" s="82"/>
      <c r="L186" s="82"/>
      <c r="M186" s="82"/>
      <c r="N186" s="82"/>
      <c r="O186" s="82"/>
      <c r="P186" s="82"/>
      <c r="Q186" s="82"/>
      <c r="R186" s="82"/>
    </row>
    <row r="187" spans="2:18">
      <c r="B187" s="96"/>
      <c r="C187" s="82"/>
      <c r="D187" s="82"/>
      <c r="E187" s="82"/>
      <c r="F187" s="82"/>
      <c r="G187" s="82"/>
      <c r="H187" s="82"/>
      <c r="J187" s="82"/>
      <c r="K187" s="82"/>
      <c r="L187" s="82"/>
      <c r="M187" s="82"/>
      <c r="N187" s="82"/>
      <c r="O187" s="82"/>
      <c r="P187" s="82"/>
      <c r="Q187" s="82"/>
      <c r="R187" s="82"/>
    </row>
    <row r="188" spans="2:18">
      <c r="B188" s="96"/>
      <c r="C188" s="82"/>
      <c r="D188" s="82"/>
      <c r="E188" s="82"/>
      <c r="F188" s="82"/>
      <c r="G188" s="82"/>
      <c r="H188" s="82"/>
      <c r="J188" s="82"/>
      <c r="K188" s="82"/>
      <c r="L188" s="82"/>
      <c r="M188" s="82"/>
      <c r="N188" s="82"/>
      <c r="O188" s="82"/>
      <c r="P188" s="82"/>
      <c r="Q188" s="82"/>
      <c r="R188" s="82"/>
    </row>
    <row r="189" spans="2:18">
      <c r="B189" s="96"/>
      <c r="C189" s="82"/>
      <c r="D189" s="82"/>
      <c r="E189" s="82"/>
      <c r="F189" s="82"/>
      <c r="G189" s="82"/>
      <c r="H189" s="82"/>
      <c r="J189" s="82"/>
      <c r="K189" s="82"/>
      <c r="L189" s="82"/>
      <c r="M189" s="82"/>
      <c r="N189" s="82"/>
      <c r="O189" s="82"/>
      <c r="P189" s="82"/>
      <c r="Q189" s="82"/>
      <c r="R189" s="82"/>
    </row>
    <row r="190" spans="2:18">
      <c r="B190" s="96"/>
      <c r="C190" s="82"/>
      <c r="D190" s="82"/>
      <c r="E190" s="82"/>
      <c r="F190" s="82"/>
      <c r="G190" s="82"/>
      <c r="H190" s="82"/>
      <c r="J190" s="82"/>
      <c r="K190" s="82"/>
      <c r="L190" s="82"/>
      <c r="M190" s="82"/>
      <c r="N190" s="82"/>
      <c r="O190" s="82"/>
      <c r="P190" s="82"/>
      <c r="Q190" s="82"/>
      <c r="R190" s="82"/>
    </row>
    <row r="191" spans="2:18">
      <c r="B191" s="96"/>
      <c r="C191" s="82"/>
      <c r="D191" s="82"/>
      <c r="E191" s="82"/>
      <c r="F191" s="82"/>
      <c r="G191" s="82"/>
      <c r="H191" s="82"/>
      <c r="J191" s="82"/>
      <c r="K191" s="82"/>
      <c r="L191" s="82"/>
      <c r="M191" s="82"/>
      <c r="N191" s="82"/>
      <c r="O191" s="82"/>
      <c r="P191" s="82"/>
      <c r="Q191" s="82"/>
      <c r="R191" s="82"/>
    </row>
    <row r="192" spans="2:18">
      <c r="B192" s="96"/>
      <c r="C192" s="82"/>
      <c r="D192" s="82"/>
      <c r="E192" s="82"/>
      <c r="F192" s="82"/>
      <c r="G192" s="82"/>
      <c r="H192" s="82"/>
      <c r="J192" s="82"/>
      <c r="K192" s="82"/>
      <c r="L192" s="82"/>
      <c r="M192" s="82"/>
      <c r="N192" s="82"/>
      <c r="O192" s="82"/>
      <c r="P192" s="82"/>
      <c r="Q192" s="82"/>
      <c r="R192" s="82"/>
    </row>
    <row r="193" spans="2:18">
      <c r="B193" s="96"/>
      <c r="C193" s="82"/>
      <c r="D193" s="82"/>
      <c r="E193" s="82"/>
      <c r="F193" s="82"/>
      <c r="G193" s="82"/>
      <c r="H193" s="82"/>
      <c r="J193" s="82"/>
      <c r="K193" s="82"/>
      <c r="L193" s="82"/>
      <c r="M193" s="82"/>
      <c r="N193" s="82"/>
      <c r="O193" s="82"/>
      <c r="P193" s="82"/>
      <c r="Q193" s="82"/>
      <c r="R193" s="82"/>
    </row>
    <row r="194" spans="2:18">
      <c r="B194" s="96"/>
      <c r="C194" s="82"/>
      <c r="D194" s="82"/>
      <c r="E194" s="82"/>
      <c r="F194" s="82"/>
      <c r="G194" s="82"/>
      <c r="H194" s="82"/>
      <c r="J194" s="82"/>
      <c r="K194" s="82"/>
      <c r="L194" s="82"/>
      <c r="M194" s="82"/>
      <c r="N194" s="82"/>
      <c r="O194" s="82"/>
      <c r="P194" s="82"/>
      <c r="Q194" s="82"/>
      <c r="R194" s="82"/>
    </row>
    <row r="195" spans="2:18">
      <c r="B195" s="96"/>
      <c r="C195" s="82"/>
      <c r="D195" s="82"/>
      <c r="E195" s="82"/>
      <c r="F195" s="82"/>
      <c r="G195" s="82"/>
      <c r="H195" s="82"/>
      <c r="J195" s="82"/>
      <c r="K195" s="82"/>
      <c r="L195" s="82"/>
      <c r="M195" s="82"/>
      <c r="N195" s="82"/>
      <c r="O195" s="82"/>
      <c r="P195" s="82"/>
      <c r="Q195" s="82"/>
      <c r="R195" s="82"/>
    </row>
    <row r="196" spans="2:18">
      <c r="B196" s="96"/>
      <c r="C196" s="82"/>
      <c r="D196" s="82"/>
      <c r="E196" s="82"/>
      <c r="F196" s="82"/>
      <c r="G196" s="82"/>
      <c r="H196" s="82"/>
      <c r="J196" s="82"/>
      <c r="K196" s="82"/>
      <c r="L196" s="82"/>
      <c r="M196" s="82"/>
      <c r="N196" s="82"/>
      <c r="O196" s="82"/>
      <c r="P196" s="82"/>
      <c r="Q196" s="82"/>
      <c r="R196" s="82"/>
    </row>
    <row r="197" spans="2:18">
      <c r="B197" s="96"/>
      <c r="C197" s="82"/>
      <c r="D197" s="82"/>
      <c r="E197" s="82"/>
      <c r="F197" s="82"/>
      <c r="G197" s="82"/>
      <c r="H197" s="82"/>
      <c r="J197" s="82"/>
      <c r="K197" s="82"/>
      <c r="L197" s="82"/>
      <c r="M197" s="82"/>
      <c r="N197" s="82"/>
      <c r="O197" s="82"/>
      <c r="P197" s="82"/>
      <c r="Q197" s="82"/>
      <c r="R197" s="82"/>
    </row>
    <row r="198" spans="2:18">
      <c r="B198" s="96"/>
      <c r="C198" s="82"/>
      <c r="D198" s="82"/>
      <c r="E198" s="82"/>
      <c r="F198" s="82"/>
      <c r="G198" s="82"/>
      <c r="H198" s="82"/>
      <c r="J198" s="82"/>
      <c r="K198" s="82"/>
      <c r="L198" s="82"/>
      <c r="M198" s="82"/>
      <c r="N198" s="82"/>
      <c r="O198" s="82"/>
      <c r="P198" s="82"/>
      <c r="Q198" s="82"/>
      <c r="R198" s="82"/>
    </row>
    <row r="199" spans="2:18">
      <c r="B199" s="96"/>
      <c r="C199" s="82"/>
      <c r="D199" s="82"/>
      <c r="E199" s="82"/>
      <c r="F199" s="82"/>
      <c r="G199" s="82"/>
      <c r="H199" s="82"/>
      <c r="J199" s="82"/>
      <c r="K199" s="82"/>
      <c r="L199" s="82"/>
      <c r="M199" s="82"/>
      <c r="N199" s="82"/>
      <c r="O199" s="82"/>
      <c r="P199" s="82"/>
      <c r="Q199" s="82"/>
      <c r="R199" s="82"/>
    </row>
    <row r="200" spans="2:18">
      <c r="B200" s="96"/>
      <c r="C200" s="82"/>
      <c r="D200" s="82"/>
      <c r="E200" s="82"/>
      <c r="F200" s="82"/>
      <c r="G200" s="82"/>
      <c r="H200" s="82"/>
      <c r="J200" s="82"/>
      <c r="K200" s="82"/>
      <c r="L200" s="82"/>
      <c r="M200" s="82"/>
      <c r="N200" s="82"/>
      <c r="O200" s="82"/>
      <c r="P200" s="82"/>
      <c r="Q200" s="82"/>
      <c r="R200" s="82"/>
    </row>
    <row r="201" spans="2:18">
      <c r="B201" s="96"/>
      <c r="C201" s="82"/>
      <c r="D201" s="82"/>
      <c r="E201" s="82"/>
      <c r="F201" s="82"/>
      <c r="G201" s="82"/>
      <c r="H201" s="82"/>
      <c r="J201" s="82"/>
      <c r="K201" s="82"/>
      <c r="L201" s="82"/>
      <c r="M201" s="82"/>
      <c r="N201" s="82"/>
      <c r="O201" s="82"/>
      <c r="P201" s="82"/>
      <c r="Q201" s="82"/>
      <c r="R201" s="82"/>
    </row>
    <row r="202" spans="2:18">
      <c r="B202" s="96"/>
      <c r="C202" s="82"/>
      <c r="D202" s="82"/>
      <c r="E202" s="82"/>
      <c r="F202" s="82"/>
      <c r="G202" s="82"/>
      <c r="H202" s="82"/>
      <c r="J202" s="82"/>
      <c r="K202" s="82"/>
      <c r="L202" s="82"/>
      <c r="M202" s="82"/>
      <c r="N202" s="82"/>
      <c r="O202" s="82"/>
      <c r="P202" s="82"/>
      <c r="Q202" s="82"/>
      <c r="R202" s="82"/>
    </row>
    <row r="203" spans="2:18">
      <c r="B203" s="96"/>
      <c r="C203" s="82"/>
      <c r="D203" s="82"/>
      <c r="E203" s="82"/>
      <c r="F203" s="82"/>
      <c r="G203" s="82"/>
      <c r="H203" s="82"/>
      <c r="J203" s="82"/>
      <c r="K203" s="82"/>
      <c r="L203" s="82"/>
      <c r="M203" s="82"/>
      <c r="N203" s="82"/>
      <c r="O203" s="82"/>
      <c r="P203" s="82"/>
      <c r="Q203" s="82"/>
      <c r="R203" s="82"/>
    </row>
    <row r="204" spans="2:18">
      <c r="B204" s="96"/>
      <c r="C204" s="82"/>
      <c r="D204" s="82"/>
      <c r="E204" s="82"/>
      <c r="F204" s="82"/>
      <c r="G204" s="82"/>
      <c r="H204" s="82"/>
      <c r="J204" s="82"/>
      <c r="K204" s="82"/>
      <c r="L204" s="82"/>
      <c r="M204" s="82"/>
      <c r="N204" s="82"/>
      <c r="O204" s="82"/>
      <c r="P204" s="82"/>
      <c r="Q204" s="82"/>
      <c r="R204" s="82"/>
    </row>
    <row r="205" spans="2:18">
      <c r="B205" s="96"/>
      <c r="C205" s="82"/>
      <c r="D205" s="82"/>
      <c r="E205" s="82"/>
      <c r="F205" s="82"/>
      <c r="G205" s="82"/>
      <c r="H205" s="82"/>
      <c r="J205" s="82"/>
      <c r="K205" s="82"/>
      <c r="L205" s="82"/>
      <c r="M205" s="82"/>
      <c r="N205" s="82"/>
      <c r="O205" s="82"/>
      <c r="P205" s="82"/>
      <c r="Q205" s="82"/>
      <c r="R205" s="82"/>
    </row>
    <row r="206" spans="2:18">
      <c r="B206" s="96"/>
      <c r="C206" s="82"/>
      <c r="D206" s="82"/>
      <c r="E206" s="82"/>
      <c r="F206" s="82"/>
      <c r="G206" s="82"/>
      <c r="H206" s="82"/>
      <c r="J206" s="82"/>
      <c r="K206" s="82"/>
      <c r="L206" s="82"/>
      <c r="M206" s="82"/>
      <c r="N206" s="82"/>
      <c r="O206" s="82"/>
      <c r="P206" s="82"/>
      <c r="Q206" s="82"/>
      <c r="R206" s="82"/>
    </row>
    <row r="207" spans="2:18">
      <c r="B207" s="96"/>
      <c r="C207" s="82"/>
      <c r="D207" s="82"/>
      <c r="E207" s="82"/>
      <c r="F207" s="82"/>
      <c r="G207" s="82"/>
      <c r="H207" s="82"/>
      <c r="J207" s="82"/>
      <c r="K207" s="82"/>
      <c r="L207" s="82"/>
      <c r="M207" s="82"/>
      <c r="N207" s="82"/>
      <c r="O207" s="82"/>
      <c r="P207" s="82"/>
      <c r="Q207" s="82"/>
      <c r="R207" s="82"/>
    </row>
    <row r="208" spans="2:18">
      <c r="B208" s="96"/>
      <c r="C208" s="82"/>
      <c r="D208" s="82"/>
      <c r="E208" s="82"/>
      <c r="F208" s="82"/>
      <c r="G208" s="82"/>
      <c r="H208" s="82"/>
      <c r="J208" s="82"/>
      <c r="K208" s="82"/>
      <c r="L208" s="82"/>
      <c r="M208" s="82"/>
      <c r="N208" s="82"/>
      <c r="O208" s="82"/>
      <c r="P208" s="82"/>
      <c r="Q208" s="82"/>
      <c r="R208" s="82"/>
    </row>
    <row r="209" spans="2:18">
      <c r="B209" s="96"/>
      <c r="C209" s="82"/>
      <c r="D209" s="82"/>
      <c r="E209" s="82"/>
      <c r="F209" s="82"/>
      <c r="G209" s="82"/>
      <c r="H209" s="82"/>
      <c r="J209" s="82"/>
      <c r="K209" s="82"/>
      <c r="L209" s="82"/>
      <c r="M209" s="82"/>
      <c r="N209" s="82"/>
      <c r="O209" s="82"/>
      <c r="P209" s="82"/>
      <c r="Q209" s="82"/>
      <c r="R209" s="82"/>
    </row>
    <row r="210" spans="2:18">
      <c r="B210" s="96"/>
      <c r="C210" s="82"/>
      <c r="D210" s="82"/>
      <c r="E210" s="82"/>
      <c r="F210" s="82"/>
      <c r="G210" s="82"/>
      <c r="H210" s="82"/>
      <c r="J210" s="82"/>
      <c r="K210" s="82"/>
      <c r="L210" s="82"/>
      <c r="M210" s="82"/>
      <c r="N210" s="82"/>
      <c r="O210" s="82"/>
      <c r="P210" s="82"/>
      <c r="Q210" s="82"/>
      <c r="R210" s="82"/>
    </row>
    <row r="211" spans="2:18">
      <c r="B211" s="96"/>
      <c r="C211" s="82"/>
      <c r="D211" s="82"/>
      <c r="E211" s="82"/>
      <c r="F211" s="82"/>
      <c r="G211" s="82"/>
      <c r="H211" s="82"/>
      <c r="J211" s="82"/>
      <c r="K211" s="82"/>
      <c r="L211" s="82"/>
      <c r="M211" s="82"/>
      <c r="N211" s="82"/>
      <c r="O211" s="82"/>
      <c r="P211" s="82"/>
      <c r="Q211" s="82"/>
      <c r="R211" s="82"/>
    </row>
    <row r="212" spans="2:18">
      <c r="B212" s="96"/>
      <c r="C212" s="82"/>
      <c r="D212" s="82"/>
      <c r="E212" s="82"/>
      <c r="F212" s="82"/>
      <c r="G212" s="82"/>
      <c r="H212" s="82"/>
      <c r="J212" s="82"/>
      <c r="K212" s="82"/>
      <c r="L212" s="82"/>
      <c r="M212" s="82"/>
      <c r="N212" s="82"/>
      <c r="O212" s="82"/>
      <c r="P212" s="82"/>
      <c r="Q212" s="82"/>
      <c r="R212" s="82"/>
    </row>
    <row r="213" spans="2:18">
      <c r="B213" s="96"/>
      <c r="C213" s="82"/>
      <c r="D213" s="82"/>
      <c r="E213" s="82"/>
      <c r="F213" s="82"/>
      <c r="G213" s="82"/>
      <c r="H213" s="82"/>
      <c r="J213" s="82"/>
      <c r="K213" s="82"/>
      <c r="L213" s="82"/>
      <c r="M213" s="82"/>
      <c r="N213" s="82"/>
      <c r="O213" s="82"/>
      <c r="P213" s="82"/>
      <c r="Q213" s="82"/>
      <c r="R213" s="82"/>
    </row>
    <row r="214" spans="2:18">
      <c r="B214" s="96"/>
      <c r="C214" s="82"/>
      <c r="D214" s="82"/>
      <c r="E214" s="82"/>
      <c r="F214" s="82"/>
      <c r="G214" s="82"/>
      <c r="H214" s="82"/>
      <c r="J214" s="82"/>
      <c r="K214" s="82"/>
      <c r="L214" s="82"/>
      <c r="M214" s="82"/>
      <c r="N214" s="82"/>
      <c r="O214" s="82"/>
      <c r="P214" s="82"/>
      <c r="Q214" s="82"/>
      <c r="R214" s="82"/>
    </row>
    <row r="215" spans="2:18">
      <c r="B215" s="96"/>
      <c r="C215" s="82"/>
      <c r="D215" s="82"/>
      <c r="E215" s="82"/>
      <c r="F215" s="82"/>
      <c r="G215" s="82"/>
      <c r="H215" s="82"/>
      <c r="J215" s="82"/>
      <c r="K215" s="82"/>
      <c r="L215" s="82"/>
      <c r="M215" s="82"/>
      <c r="N215" s="82"/>
      <c r="O215" s="82"/>
      <c r="P215" s="82"/>
      <c r="Q215" s="82"/>
      <c r="R215" s="82"/>
    </row>
    <row r="216" spans="2:18">
      <c r="B216" s="96"/>
      <c r="C216" s="82"/>
      <c r="D216" s="82"/>
      <c r="E216" s="82"/>
      <c r="F216" s="82"/>
      <c r="G216" s="82"/>
      <c r="H216" s="82"/>
      <c r="J216" s="82"/>
      <c r="K216" s="82"/>
      <c r="L216" s="82"/>
      <c r="M216" s="82"/>
      <c r="N216" s="82"/>
      <c r="O216" s="82"/>
      <c r="P216" s="82"/>
      <c r="Q216" s="82"/>
      <c r="R216" s="82"/>
    </row>
    <row r="217" spans="2:18">
      <c r="B217" s="96"/>
      <c r="C217" s="82"/>
      <c r="D217" s="82"/>
      <c r="E217" s="82"/>
      <c r="F217" s="82"/>
      <c r="G217" s="82"/>
      <c r="H217" s="82"/>
      <c r="J217" s="82"/>
      <c r="K217" s="82"/>
      <c r="L217" s="82"/>
      <c r="M217" s="82"/>
      <c r="N217" s="82"/>
      <c r="O217" s="82"/>
      <c r="P217" s="82"/>
      <c r="Q217" s="82"/>
      <c r="R217" s="82"/>
    </row>
    <row r="218" spans="2:18">
      <c r="B218" s="96"/>
      <c r="C218" s="82"/>
      <c r="D218" s="82"/>
      <c r="E218" s="82"/>
      <c r="F218" s="82"/>
      <c r="G218" s="82"/>
      <c r="H218" s="82"/>
      <c r="J218" s="82"/>
      <c r="K218" s="82"/>
      <c r="L218" s="82"/>
      <c r="M218" s="82"/>
      <c r="N218" s="82"/>
      <c r="O218" s="82"/>
      <c r="P218" s="82"/>
      <c r="Q218" s="82"/>
      <c r="R218" s="82"/>
    </row>
    <row r="219" spans="2:18">
      <c r="B219" s="96"/>
      <c r="C219" s="82"/>
      <c r="D219" s="82"/>
      <c r="E219" s="82"/>
      <c r="F219" s="82"/>
      <c r="G219" s="82"/>
      <c r="H219" s="82"/>
      <c r="J219" s="82"/>
      <c r="K219" s="82"/>
      <c r="L219" s="82"/>
      <c r="M219" s="82"/>
      <c r="N219" s="82"/>
      <c r="O219" s="82"/>
      <c r="P219" s="82"/>
      <c r="Q219" s="82"/>
      <c r="R219" s="82"/>
    </row>
    <row r="220" spans="2:18">
      <c r="B220" s="96"/>
      <c r="C220" s="82"/>
      <c r="D220" s="82"/>
      <c r="E220" s="82"/>
      <c r="F220" s="82"/>
      <c r="G220" s="82"/>
      <c r="H220" s="82"/>
      <c r="J220" s="82"/>
      <c r="K220" s="82"/>
      <c r="L220" s="82"/>
      <c r="M220" s="82"/>
      <c r="N220" s="82"/>
      <c r="O220" s="82"/>
      <c r="P220" s="82"/>
      <c r="Q220" s="82"/>
      <c r="R220" s="82"/>
    </row>
    <row r="221" spans="2:18">
      <c r="B221" s="96"/>
      <c r="C221" s="82"/>
      <c r="D221" s="82"/>
      <c r="E221" s="82"/>
      <c r="F221" s="82"/>
      <c r="G221" s="82"/>
      <c r="H221" s="82"/>
      <c r="J221" s="82"/>
      <c r="K221" s="82"/>
      <c r="L221" s="82"/>
      <c r="M221" s="82"/>
      <c r="N221" s="82"/>
      <c r="O221" s="82"/>
      <c r="P221" s="82"/>
      <c r="Q221" s="82"/>
      <c r="R221" s="82"/>
    </row>
    <row r="222" spans="2:18">
      <c r="B222" s="96"/>
      <c r="C222" s="82"/>
      <c r="D222" s="82"/>
      <c r="E222" s="82"/>
      <c r="F222" s="82"/>
      <c r="G222" s="82"/>
      <c r="H222" s="82"/>
      <c r="J222" s="82"/>
      <c r="K222" s="82"/>
      <c r="L222" s="82"/>
      <c r="M222" s="82"/>
      <c r="N222" s="82"/>
      <c r="O222" s="82"/>
      <c r="P222" s="82"/>
      <c r="Q222" s="82"/>
      <c r="R222" s="82"/>
    </row>
    <row r="223" spans="2:18">
      <c r="B223" s="96"/>
      <c r="C223" s="82"/>
      <c r="D223" s="82"/>
      <c r="E223" s="82"/>
      <c r="F223" s="82"/>
      <c r="G223" s="82"/>
      <c r="H223" s="82"/>
      <c r="J223" s="82"/>
      <c r="K223" s="82"/>
      <c r="L223" s="82"/>
      <c r="M223" s="82"/>
      <c r="N223" s="82"/>
      <c r="O223" s="82"/>
      <c r="P223" s="82"/>
      <c r="Q223" s="82"/>
      <c r="R223" s="82"/>
    </row>
    <row r="224" spans="2:18">
      <c r="B224" s="96"/>
      <c r="C224" s="82"/>
      <c r="D224" s="82"/>
      <c r="E224" s="82"/>
      <c r="F224" s="82"/>
      <c r="G224" s="82"/>
      <c r="H224" s="82"/>
      <c r="J224" s="82"/>
      <c r="K224" s="82"/>
      <c r="L224" s="82"/>
      <c r="M224" s="82"/>
      <c r="N224" s="82"/>
      <c r="O224" s="82"/>
      <c r="P224" s="82"/>
      <c r="Q224" s="82"/>
      <c r="R224" s="82"/>
    </row>
    <row r="225" spans="2:18">
      <c r="B225" s="96"/>
      <c r="C225" s="82"/>
      <c r="D225" s="82"/>
      <c r="E225" s="82"/>
      <c r="F225" s="82"/>
      <c r="G225" s="82"/>
      <c r="H225" s="82"/>
      <c r="J225" s="82"/>
      <c r="K225" s="82"/>
      <c r="L225" s="82"/>
      <c r="M225" s="82"/>
      <c r="N225" s="82"/>
      <c r="O225" s="82"/>
      <c r="P225" s="82"/>
      <c r="Q225" s="82"/>
      <c r="R225" s="82"/>
    </row>
    <row r="226" spans="2:18">
      <c r="B226" s="96"/>
      <c r="C226" s="82"/>
      <c r="D226" s="82"/>
      <c r="E226" s="82"/>
      <c r="F226" s="82"/>
      <c r="G226" s="82"/>
      <c r="H226" s="82"/>
      <c r="J226" s="82"/>
      <c r="K226" s="82"/>
      <c r="L226" s="82"/>
      <c r="M226" s="82"/>
      <c r="N226" s="82"/>
      <c r="O226" s="82"/>
      <c r="P226" s="82"/>
      <c r="Q226" s="82"/>
      <c r="R226" s="82"/>
    </row>
    <row r="227" spans="2:18">
      <c r="B227" s="96"/>
      <c r="C227" s="82"/>
      <c r="D227" s="82"/>
      <c r="E227" s="82"/>
      <c r="F227" s="82"/>
      <c r="G227" s="82"/>
      <c r="H227" s="82"/>
      <c r="J227" s="82"/>
      <c r="K227" s="82"/>
      <c r="L227" s="82"/>
      <c r="M227" s="82"/>
      <c r="N227" s="82"/>
      <c r="O227" s="82"/>
      <c r="P227" s="82"/>
      <c r="Q227" s="82"/>
      <c r="R227" s="82"/>
    </row>
    <row r="228" spans="2:18">
      <c r="B228" s="96"/>
      <c r="C228" s="82"/>
      <c r="D228" s="82"/>
      <c r="E228" s="82"/>
      <c r="F228" s="82"/>
      <c r="G228" s="82"/>
      <c r="H228" s="82"/>
      <c r="J228" s="82"/>
      <c r="K228" s="82"/>
      <c r="L228" s="82"/>
      <c r="M228" s="82"/>
      <c r="N228" s="82"/>
      <c r="O228" s="82"/>
      <c r="P228" s="82"/>
      <c r="Q228" s="82"/>
      <c r="R228" s="82"/>
    </row>
    <row r="229" spans="2:18">
      <c r="B229" s="96"/>
      <c r="C229" s="82"/>
      <c r="D229" s="82"/>
      <c r="E229" s="82"/>
      <c r="F229" s="82"/>
      <c r="G229" s="82"/>
      <c r="H229" s="82"/>
      <c r="J229" s="82"/>
      <c r="K229" s="82"/>
      <c r="L229" s="82"/>
      <c r="M229" s="82"/>
      <c r="N229" s="82"/>
      <c r="O229" s="82"/>
      <c r="P229" s="82"/>
      <c r="Q229" s="82"/>
      <c r="R229" s="82"/>
    </row>
    <row r="230" spans="2:18">
      <c r="B230" s="96"/>
      <c r="C230" s="82"/>
      <c r="D230" s="82"/>
      <c r="E230" s="82"/>
      <c r="F230" s="82"/>
      <c r="G230" s="82"/>
      <c r="H230" s="82"/>
      <c r="J230" s="82"/>
      <c r="K230" s="82"/>
      <c r="L230" s="82"/>
      <c r="M230" s="82"/>
      <c r="N230" s="82"/>
      <c r="O230" s="82"/>
      <c r="P230" s="82"/>
      <c r="Q230" s="82"/>
      <c r="R230" s="82"/>
    </row>
    <row r="231" spans="2:18">
      <c r="B231" s="96"/>
      <c r="C231" s="82"/>
      <c r="D231" s="82"/>
      <c r="E231" s="82"/>
      <c r="F231" s="82"/>
      <c r="G231" s="82"/>
      <c r="H231" s="82"/>
      <c r="J231" s="82"/>
      <c r="K231" s="82"/>
      <c r="L231" s="82"/>
      <c r="M231" s="82"/>
      <c r="N231" s="82"/>
      <c r="O231" s="82"/>
      <c r="P231" s="82"/>
      <c r="Q231" s="82"/>
      <c r="R231" s="82"/>
    </row>
    <row r="232" spans="2:18">
      <c r="B232" s="96"/>
      <c r="C232" s="82"/>
      <c r="D232" s="82"/>
      <c r="E232" s="82"/>
      <c r="F232" s="82"/>
      <c r="G232" s="82"/>
      <c r="H232" s="82"/>
      <c r="J232" s="82"/>
      <c r="K232" s="82"/>
      <c r="L232" s="82"/>
      <c r="M232" s="82"/>
      <c r="N232" s="82"/>
      <c r="O232" s="82"/>
      <c r="P232" s="82"/>
      <c r="Q232" s="82"/>
      <c r="R232" s="82"/>
    </row>
    <row r="233" spans="2:18">
      <c r="B233" s="96"/>
      <c r="C233" s="82"/>
      <c r="D233" s="82"/>
      <c r="E233" s="82"/>
      <c r="F233" s="82"/>
      <c r="G233" s="82"/>
      <c r="H233" s="82"/>
      <c r="J233" s="82"/>
      <c r="K233" s="82"/>
      <c r="L233" s="82"/>
      <c r="M233" s="82"/>
      <c r="N233" s="82"/>
      <c r="O233" s="82"/>
      <c r="P233" s="82"/>
      <c r="Q233" s="82"/>
      <c r="R233" s="82"/>
    </row>
    <row r="234" spans="2:18">
      <c r="B234" s="96"/>
      <c r="C234" s="82"/>
      <c r="D234" s="82"/>
      <c r="E234" s="82"/>
      <c r="F234" s="82"/>
      <c r="G234" s="82"/>
      <c r="H234" s="82"/>
      <c r="J234" s="82"/>
      <c r="K234" s="82"/>
      <c r="L234" s="82"/>
      <c r="M234" s="82"/>
      <c r="N234" s="82"/>
      <c r="O234" s="82"/>
      <c r="P234" s="82"/>
      <c r="Q234" s="82"/>
      <c r="R234" s="82"/>
    </row>
    <row r="235" spans="2:18">
      <c r="B235" s="96"/>
      <c r="C235" s="82"/>
      <c r="D235" s="82"/>
      <c r="E235" s="82"/>
      <c r="F235" s="82"/>
      <c r="G235" s="82"/>
      <c r="H235" s="82"/>
      <c r="J235" s="82"/>
      <c r="K235" s="82"/>
      <c r="L235" s="82"/>
      <c r="M235" s="82"/>
      <c r="N235" s="82"/>
      <c r="O235" s="82"/>
      <c r="P235" s="82"/>
      <c r="Q235" s="82"/>
      <c r="R235" s="82"/>
    </row>
    <row r="236" spans="2:18">
      <c r="B236" s="96"/>
      <c r="C236" s="82"/>
      <c r="D236" s="82"/>
      <c r="E236" s="82"/>
      <c r="F236" s="82"/>
      <c r="G236" s="82"/>
      <c r="H236" s="82"/>
      <c r="J236" s="82"/>
      <c r="K236" s="82"/>
      <c r="L236" s="82"/>
      <c r="M236" s="82"/>
      <c r="N236" s="82"/>
      <c r="O236" s="82"/>
      <c r="P236" s="82"/>
      <c r="Q236" s="82"/>
      <c r="R236" s="82"/>
    </row>
    <row r="237" spans="2:18">
      <c r="B237" s="96"/>
      <c r="C237" s="82"/>
      <c r="D237" s="82"/>
      <c r="E237" s="82"/>
      <c r="F237" s="82"/>
      <c r="G237" s="82"/>
      <c r="H237" s="82"/>
      <c r="J237" s="82"/>
      <c r="K237" s="82"/>
      <c r="L237" s="82"/>
      <c r="M237" s="82"/>
      <c r="N237" s="82"/>
      <c r="O237" s="82"/>
      <c r="P237" s="82"/>
      <c r="Q237" s="82"/>
      <c r="R237" s="82"/>
    </row>
    <row r="238" spans="2:18">
      <c r="B238" s="96"/>
      <c r="C238" s="82"/>
      <c r="D238" s="82"/>
      <c r="E238" s="82"/>
      <c r="F238" s="82"/>
      <c r="G238" s="82"/>
      <c r="H238" s="82"/>
      <c r="J238" s="82"/>
      <c r="K238" s="82"/>
      <c r="L238" s="82"/>
      <c r="M238" s="82"/>
      <c r="N238" s="82"/>
      <c r="O238" s="82"/>
      <c r="P238" s="82"/>
      <c r="Q238" s="82"/>
      <c r="R238" s="82"/>
    </row>
    <row r="239" spans="2:18">
      <c r="B239" s="96"/>
      <c r="C239" s="82"/>
      <c r="D239" s="82"/>
      <c r="E239" s="82"/>
      <c r="F239" s="82"/>
      <c r="G239" s="82"/>
      <c r="H239" s="82"/>
      <c r="J239" s="82"/>
      <c r="K239" s="82"/>
      <c r="L239" s="82"/>
      <c r="M239" s="82"/>
      <c r="N239" s="82"/>
      <c r="O239" s="82"/>
      <c r="P239" s="82"/>
      <c r="Q239" s="82"/>
      <c r="R239" s="82"/>
    </row>
    <row r="240" spans="2:18">
      <c r="B240" s="96"/>
      <c r="C240" s="82"/>
      <c r="D240" s="82"/>
      <c r="E240" s="82"/>
      <c r="F240" s="82"/>
      <c r="G240" s="82"/>
      <c r="H240" s="82"/>
      <c r="J240" s="82"/>
      <c r="K240" s="82"/>
      <c r="L240" s="82"/>
      <c r="M240" s="82"/>
      <c r="N240" s="82"/>
      <c r="O240" s="82"/>
      <c r="P240" s="82"/>
      <c r="Q240" s="82"/>
      <c r="R240" s="82"/>
    </row>
    <row r="241" spans="2:18">
      <c r="B241" s="96"/>
      <c r="C241" s="82"/>
      <c r="D241" s="82"/>
      <c r="E241" s="82"/>
      <c r="F241" s="82"/>
      <c r="G241" s="82"/>
      <c r="H241" s="82"/>
      <c r="J241" s="82"/>
      <c r="K241" s="82"/>
      <c r="L241" s="82"/>
      <c r="M241" s="82"/>
      <c r="N241" s="82"/>
      <c r="O241" s="82"/>
      <c r="P241" s="82"/>
      <c r="Q241" s="82"/>
      <c r="R241" s="82"/>
    </row>
    <row r="242" spans="2:18">
      <c r="B242" s="96"/>
      <c r="C242" s="82"/>
      <c r="D242" s="82"/>
      <c r="E242" s="82"/>
      <c r="F242" s="82"/>
      <c r="G242" s="82"/>
      <c r="H242" s="82"/>
      <c r="J242" s="82"/>
      <c r="K242" s="82"/>
      <c r="L242" s="82"/>
      <c r="M242" s="82"/>
      <c r="N242" s="82"/>
      <c r="O242" s="82"/>
      <c r="P242" s="82"/>
      <c r="Q242" s="82"/>
      <c r="R242" s="82"/>
    </row>
    <row r="243" spans="2:18">
      <c r="B243" s="96"/>
      <c r="C243" s="82"/>
      <c r="D243" s="82"/>
      <c r="E243" s="82"/>
      <c r="F243" s="82"/>
      <c r="G243" s="82"/>
      <c r="H243" s="82"/>
      <c r="J243" s="82"/>
      <c r="K243" s="82"/>
      <c r="L243" s="82"/>
      <c r="M243" s="82"/>
      <c r="N243" s="82"/>
      <c r="O243" s="82"/>
      <c r="P243" s="82"/>
      <c r="Q243" s="82"/>
      <c r="R243" s="82"/>
    </row>
    <row r="244" spans="2:18">
      <c r="B244" s="96"/>
      <c r="C244" s="82"/>
      <c r="D244" s="82"/>
      <c r="E244" s="82"/>
      <c r="F244" s="82"/>
      <c r="G244" s="82"/>
      <c r="H244" s="82"/>
      <c r="J244" s="82"/>
      <c r="K244" s="82"/>
      <c r="L244" s="82"/>
      <c r="M244" s="82"/>
      <c r="N244" s="82"/>
      <c r="O244" s="82"/>
      <c r="P244" s="82"/>
      <c r="Q244" s="82"/>
      <c r="R244" s="82"/>
    </row>
    <row r="245" spans="2:18">
      <c r="B245" s="96"/>
      <c r="C245" s="82"/>
      <c r="D245" s="82"/>
      <c r="E245" s="82"/>
      <c r="F245" s="82"/>
      <c r="G245" s="82"/>
      <c r="H245" s="82"/>
      <c r="J245" s="82"/>
      <c r="K245" s="82"/>
      <c r="L245" s="82"/>
      <c r="M245" s="82"/>
      <c r="N245" s="82"/>
      <c r="O245" s="82"/>
      <c r="P245" s="82"/>
      <c r="Q245" s="82"/>
      <c r="R245" s="82"/>
    </row>
    <row r="246" spans="2:18">
      <c r="B246" s="96"/>
      <c r="C246" s="82"/>
      <c r="D246" s="82"/>
      <c r="E246" s="82"/>
      <c r="F246" s="82"/>
      <c r="G246" s="82"/>
      <c r="H246" s="82"/>
      <c r="J246" s="82"/>
      <c r="K246" s="82"/>
      <c r="L246" s="82"/>
      <c r="M246" s="82"/>
      <c r="N246" s="82"/>
      <c r="O246" s="82"/>
      <c r="P246" s="82"/>
      <c r="Q246" s="82"/>
      <c r="R246" s="82"/>
    </row>
    <row r="247" spans="2:18">
      <c r="B247" s="96"/>
      <c r="C247" s="82"/>
      <c r="D247" s="82"/>
      <c r="E247" s="82"/>
      <c r="F247" s="82"/>
      <c r="G247" s="82"/>
      <c r="H247" s="82"/>
      <c r="J247" s="82"/>
      <c r="K247" s="82"/>
      <c r="L247" s="82"/>
      <c r="M247" s="82"/>
      <c r="N247" s="82"/>
      <c r="O247" s="82"/>
      <c r="P247" s="82"/>
      <c r="Q247" s="82"/>
      <c r="R247" s="82"/>
    </row>
    <row r="248" spans="2:18">
      <c r="B248" s="96"/>
      <c r="C248" s="82"/>
      <c r="D248" s="82"/>
      <c r="E248" s="82"/>
      <c r="F248" s="82"/>
      <c r="G248" s="82"/>
      <c r="H248" s="82"/>
      <c r="J248" s="82"/>
      <c r="K248" s="82"/>
      <c r="L248" s="82"/>
      <c r="M248" s="82"/>
      <c r="N248" s="82"/>
      <c r="O248" s="82"/>
      <c r="P248" s="82"/>
      <c r="Q248" s="82"/>
      <c r="R248" s="82"/>
    </row>
    <row r="249" spans="2:18">
      <c r="B249" s="96"/>
      <c r="C249" s="82"/>
      <c r="D249" s="82"/>
      <c r="E249" s="82"/>
      <c r="F249" s="82"/>
      <c r="G249" s="82"/>
      <c r="H249" s="82"/>
      <c r="J249" s="82"/>
      <c r="K249" s="82"/>
      <c r="L249" s="82"/>
      <c r="M249" s="82"/>
      <c r="N249" s="82"/>
      <c r="O249" s="82"/>
      <c r="P249" s="82"/>
      <c r="Q249" s="82"/>
      <c r="R249" s="82"/>
    </row>
    <row r="250" spans="2:18">
      <c r="B250" s="96"/>
      <c r="C250" s="82"/>
      <c r="D250" s="82"/>
      <c r="E250" s="82"/>
      <c r="F250" s="82"/>
      <c r="G250" s="82"/>
      <c r="H250" s="82"/>
      <c r="J250" s="82"/>
      <c r="K250" s="82"/>
      <c r="L250" s="82"/>
      <c r="M250" s="82"/>
      <c r="N250" s="82"/>
      <c r="O250" s="82"/>
      <c r="P250" s="82"/>
      <c r="Q250" s="82"/>
      <c r="R250" s="82"/>
    </row>
    <row r="251" spans="2:18">
      <c r="B251" s="96"/>
      <c r="C251" s="82"/>
      <c r="D251" s="82"/>
      <c r="E251" s="82"/>
      <c r="F251" s="82"/>
      <c r="G251" s="82"/>
      <c r="H251" s="82"/>
      <c r="J251" s="82"/>
      <c r="K251" s="82"/>
      <c r="L251" s="82"/>
      <c r="M251" s="82"/>
      <c r="N251" s="82"/>
      <c r="O251" s="82"/>
      <c r="P251" s="82"/>
      <c r="Q251" s="82"/>
      <c r="R251" s="82"/>
    </row>
    <row r="252" spans="2:18">
      <c r="B252" s="96"/>
      <c r="C252" s="82"/>
      <c r="D252" s="82"/>
      <c r="E252" s="82"/>
      <c r="F252" s="82"/>
      <c r="G252" s="82"/>
      <c r="H252" s="82"/>
      <c r="J252" s="82"/>
      <c r="K252" s="82"/>
      <c r="L252" s="82"/>
      <c r="M252" s="82"/>
      <c r="N252" s="82"/>
      <c r="O252" s="82"/>
      <c r="P252" s="82"/>
      <c r="Q252" s="82"/>
      <c r="R252" s="82"/>
    </row>
    <row r="253" spans="2:18">
      <c r="B253" s="96"/>
      <c r="C253" s="82"/>
      <c r="D253" s="82"/>
      <c r="E253" s="82"/>
      <c r="F253" s="82"/>
      <c r="G253" s="82"/>
      <c r="H253" s="82"/>
      <c r="J253" s="82"/>
      <c r="K253" s="82"/>
      <c r="L253" s="82"/>
      <c r="M253" s="82"/>
      <c r="N253" s="82"/>
      <c r="O253" s="82"/>
      <c r="P253" s="82"/>
      <c r="Q253" s="82"/>
      <c r="R253" s="82"/>
    </row>
    <row r="254" spans="2:18">
      <c r="B254" s="96"/>
      <c r="C254" s="82"/>
      <c r="D254" s="82"/>
      <c r="E254" s="82"/>
      <c r="F254" s="82"/>
      <c r="G254" s="82"/>
      <c r="H254" s="82"/>
      <c r="J254" s="82"/>
      <c r="K254" s="82"/>
      <c r="L254" s="82"/>
      <c r="M254" s="82"/>
      <c r="N254" s="82"/>
      <c r="O254" s="82"/>
      <c r="P254" s="82"/>
      <c r="Q254" s="82"/>
      <c r="R254" s="82"/>
    </row>
    <row r="255" spans="2:18">
      <c r="B255" s="96"/>
      <c r="C255" s="82"/>
      <c r="D255" s="82"/>
      <c r="E255" s="82"/>
      <c r="F255" s="82"/>
      <c r="G255" s="82"/>
      <c r="H255" s="82"/>
      <c r="J255" s="82"/>
      <c r="K255" s="82"/>
      <c r="L255" s="82"/>
      <c r="M255" s="82"/>
      <c r="N255" s="82"/>
      <c r="O255" s="82"/>
      <c r="P255" s="82"/>
      <c r="Q255" s="82"/>
      <c r="R255" s="82"/>
    </row>
    <row r="256" spans="2:18">
      <c r="B256" s="96"/>
      <c r="C256" s="82"/>
      <c r="D256" s="82"/>
      <c r="E256" s="82"/>
      <c r="F256" s="82"/>
      <c r="G256" s="82"/>
      <c r="H256" s="82"/>
      <c r="J256" s="82"/>
      <c r="K256" s="82"/>
      <c r="L256" s="82"/>
      <c r="M256" s="82"/>
      <c r="N256" s="82"/>
      <c r="O256" s="82"/>
      <c r="P256" s="82"/>
      <c r="Q256" s="82"/>
      <c r="R256" s="82"/>
    </row>
    <row r="257" spans="2:18">
      <c r="B257" s="96"/>
      <c r="C257" s="82"/>
      <c r="D257" s="82"/>
      <c r="E257" s="82"/>
      <c r="F257" s="82"/>
      <c r="G257" s="82"/>
      <c r="H257" s="82"/>
      <c r="J257" s="82"/>
      <c r="K257" s="82"/>
      <c r="L257" s="82"/>
      <c r="M257" s="82"/>
      <c r="N257" s="82"/>
      <c r="O257" s="82"/>
      <c r="P257" s="82"/>
      <c r="Q257" s="82"/>
      <c r="R257" s="82"/>
    </row>
    <row r="258" spans="2:18">
      <c r="B258" s="96"/>
      <c r="C258" s="82"/>
      <c r="D258" s="82"/>
      <c r="E258" s="82"/>
      <c r="F258" s="82"/>
      <c r="G258" s="82"/>
      <c r="H258" s="82"/>
      <c r="J258" s="82"/>
      <c r="K258" s="82"/>
      <c r="L258" s="82"/>
      <c r="M258" s="82"/>
      <c r="N258" s="82"/>
      <c r="O258" s="82"/>
      <c r="P258" s="82"/>
      <c r="Q258" s="82"/>
      <c r="R258" s="82"/>
    </row>
    <row r="259" spans="2:18">
      <c r="B259" s="96"/>
      <c r="C259" s="82"/>
      <c r="D259" s="82"/>
      <c r="E259" s="82"/>
      <c r="F259" s="82"/>
      <c r="G259" s="82"/>
      <c r="H259" s="82"/>
      <c r="J259" s="82"/>
      <c r="K259" s="82"/>
      <c r="L259" s="82"/>
      <c r="M259" s="82"/>
      <c r="N259" s="82"/>
      <c r="O259" s="82"/>
      <c r="P259" s="82"/>
      <c r="Q259" s="82"/>
      <c r="R259" s="82"/>
    </row>
    <row r="260" spans="2:18">
      <c r="B260" s="96"/>
      <c r="C260" s="82"/>
      <c r="D260" s="82"/>
      <c r="E260" s="82"/>
      <c r="F260" s="82"/>
      <c r="G260" s="82"/>
      <c r="H260" s="82"/>
      <c r="J260" s="82"/>
      <c r="K260" s="82"/>
      <c r="L260" s="82"/>
      <c r="M260" s="82"/>
      <c r="N260" s="82"/>
      <c r="O260" s="82"/>
      <c r="P260" s="82"/>
      <c r="Q260" s="82"/>
      <c r="R260" s="82"/>
    </row>
    <row r="261" spans="2:18">
      <c r="B261" s="96"/>
      <c r="C261" s="82"/>
      <c r="D261" s="82"/>
      <c r="E261" s="82"/>
      <c r="F261" s="82"/>
      <c r="G261" s="82"/>
      <c r="H261" s="82"/>
      <c r="J261" s="82"/>
      <c r="K261" s="82"/>
      <c r="L261" s="82"/>
      <c r="M261" s="82"/>
      <c r="N261" s="82"/>
      <c r="O261" s="82"/>
      <c r="P261" s="82"/>
      <c r="Q261" s="82"/>
      <c r="R261" s="82"/>
    </row>
    <row r="262" spans="2:18">
      <c r="B262" s="96"/>
      <c r="C262" s="82"/>
      <c r="D262" s="82"/>
      <c r="E262" s="82"/>
      <c r="F262" s="82"/>
      <c r="G262" s="82"/>
      <c r="H262" s="82"/>
      <c r="J262" s="82"/>
      <c r="K262" s="82"/>
      <c r="L262" s="82"/>
      <c r="M262" s="82"/>
      <c r="N262" s="82"/>
      <c r="O262" s="82"/>
      <c r="P262" s="82"/>
      <c r="Q262" s="82"/>
      <c r="R262" s="82"/>
    </row>
    <row r="263" spans="2:18">
      <c r="B263" s="96"/>
      <c r="C263" s="82"/>
      <c r="D263" s="82"/>
      <c r="E263" s="82"/>
      <c r="F263" s="82"/>
      <c r="G263" s="82"/>
      <c r="H263" s="82"/>
      <c r="J263" s="82"/>
      <c r="K263" s="82"/>
      <c r="L263" s="82"/>
      <c r="M263" s="82"/>
      <c r="N263" s="82"/>
      <c r="O263" s="82"/>
      <c r="P263" s="82"/>
      <c r="Q263" s="82"/>
      <c r="R263" s="82"/>
    </row>
    <row r="264" spans="2:18">
      <c r="B264" s="96"/>
      <c r="C264" s="82"/>
      <c r="D264" s="82"/>
      <c r="E264" s="82"/>
      <c r="F264" s="82"/>
      <c r="G264" s="82"/>
      <c r="H264" s="82"/>
      <c r="J264" s="82"/>
      <c r="K264" s="82"/>
      <c r="L264" s="82"/>
      <c r="M264" s="82"/>
      <c r="N264" s="82"/>
      <c r="O264" s="82"/>
      <c r="P264" s="82"/>
      <c r="Q264" s="82"/>
      <c r="R264" s="82"/>
    </row>
    <row r="265" spans="2:18">
      <c r="B265" s="96"/>
      <c r="C265" s="82"/>
      <c r="D265" s="82"/>
      <c r="E265" s="82"/>
      <c r="F265" s="82"/>
      <c r="G265" s="82"/>
      <c r="H265" s="82"/>
      <c r="J265" s="82"/>
      <c r="K265" s="82"/>
      <c r="L265" s="82"/>
      <c r="M265" s="82"/>
      <c r="N265" s="82"/>
      <c r="O265" s="82"/>
      <c r="P265" s="82"/>
      <c r="Q265" s="82"/>
      <c r="R265" s="82"/>
    </row>
    <row r="266" spans="2:18">
      <c r="B266" s="96"/>
      <c r="C266" s="82"/>
      <c r="D266" s="82"/>
      <c r="E266" s="82"/>
      <c r="F266" s="82"/>
      <c r="G266" s="82"/>
      <c r="H266" s="82"/>
      <c r="J266" s="82"/>
      <c r="K266" s="82"/>
      <c r="L266" s="82"/>
      <c r="M266" s="82"/>
      <c r="N266" s="82"/>
      <c r="O266" s="82"/>
      <c r="P266" s="82"/>
      <c r="Q266" s="82"/>
      <c r="R266" s="82"/>
    </row>
    <row r="267" spans="2:18">
      <c r="B267" s="96"/>
      <c r="C267" s="82"/>
      <c r="D267" s="82"/>
      <c r="E267" s="82"/>
      <c r="F267" s="82"/>
      <c r="G267" s="82"/>
      <c r="H267" s="82"/>
      <c r="J267" s="82"/>
      <c r="K267" s="82"/>
      <c r="L267" s="82"/>
      <c r="M267" s="82"/>
      <c r="N267" s="82"/>
      <c r="O267" s="82"/>
      <c r="P267" s="82"/>
      <c r="Q267" s="82"/>
      <c r="R267" s="82"/>
    </row>
    <row r="268" spans="2:18">
      <c r="B268" s="96"/>
      <c r="C268" s="82"/>
      <c r="D268" s="82"/>
      <c r="E268" s="82"/>
      <c r="F268" s="82"/>
      <c r="G268" s="82"/>
      <c r="H268" s="82"/>
      <c r="J268" s="82"/>
      <c r="K268" s="82"/>
      <c r="L268" s="82"/>
      <c r="M268" s="82"/>
      <c r="N268" s="82"/>
      <c r="O268" s="82"/>
      <c r="P268" s="82"/>
      <c r="Q268" s="82"/>
      <c r="R268" s="82"/>
    </row>
    <row r="269" spans="2:18">
      <c r="B269" s="96"/>
      <c r="C269" s="82"/>
      <c r="D269" s="82"/>
      <c r="E269" s="82"/>
      <c r="F269" s="82"/>
      <c r="G269" s="82"/>
      <c r="H269" s="82"/>
      <c r="J269" s="82"/>
      <c r="K269" s="82"/>
      <c r="L269" s="82"/>
      <c r="M269" s="82"/>
      <c r="N269" s="82"/>
      <c r="O269" s="82"/>
      <c r="P269" s="82"/>
      <c r="Q269" s="82"/>
      <c r="R269" s="82"/>
    </row>
    <row r="270" spans="2:18">
      <c r="B270" s="96"/>
      <c r="C270" s="82"/>
      <c r="D270" s="82"/>
      <c r="E270" s="82"/>
      <c r="F270" s="82"/>
      <c r="G270" s="82"/>
      <c r="H270" s="82"/>
      <c r="J270" s="82"/>
      <c r="K270" s="82"/>
      <c r="L270" s="82"/>
      <c r="M270" s="82"/>
      <c r="N270" s="82"/>
      <c r="O270" s="82"/>
      <c r="P270" s="82"/>
      <c r="Q270" s="82"/>
      <c r="R270" s="82"/>
    </row>
    <row r="271" spans="2:18">
      <c r="B271" s="96"/>
      <c r="C271" s="82"/>
      <c r="D271" s="82"/>
      <c r="E271" s="82"/>
      <c r="F271" s="82"/>
      <c r="G271" s="82"/>
      <c r="H271" s="82"/>
      <c r="J271" s="82"/>
      <c r="K271" s="82"/>
      <c r="L271" s="82"/>
      <c r="M271" s="82"/>
      <c r="N271" s="82"/>
      <c r="O271" s="82"/>
      <c r="P271" s="82"/>
      <c r="Q271" s="82"/>
      <c r="R271" s="82"/>
    </row>
    <row r="272" spans="2:18">
      <c r="B272" s="96"/>
      <c r="C272" s="82"/>
      <c r="D272" s="82"/>
      <c r="E272" s="82"/>
      <c r="F272" s="82"/>
      <c r="G272" s="82"/>
      <c r="H272" s="82"/>
      <c r="J272" s="82"/>
      <c r="K272" s="82"/>
      <c r="L272" s="82"/>
      <c r="M272" s="82"/>
      <c r="N272" s="82"/>
      <c r="O272" s="82"/>
      <c r="P272" s="82"/>
      <c r="Q272" s="82"/>
      <c r="R272" s="82"/>
    </row>
    <row r="273" spans="2:18">
      <c r="B273" s="96"/>
      <c r="C273" s="82"/>
      <c r="D273" s="82"/>
      <c r="E273" s="82"/>
      <c r="F273" s="82"/>
      <c r="G273" s="82"/>
      <c r="H273" s="82"/>
      <c r="J273" s="82"/>
      <c r="K273" s="82"/>
      <c r="L273" s="82"/>
      <c r="M273" s="82"/>
      <c r="N273" s="82"/>
      <c r="O273" s="82"/>
      <c r="P273" s="82"/>
      <c r="Q273" s="82"/>
      <c r="R273" s="82"/>
    </row>
    <row r="274" spans="2:18">
      <c r="B274" s="96"/>
      <c r="C274" s="82"/>
      <c r="D274" s="82"/>
      <c r="E274" s="82"/>
      <c r="F274" s="82"/>
      <c r="G274" s="82"/>
      <c r="H274" s="82"/>
      <c r="J274" s="82"/>
      <c r="K274" s="82"/>
      <c r="L274" s="82"/>
      <c r="M274" s="82"/>
      <c r="N274" s="82"/>
      <c r="O274" s="82"/>
      <c r="P274" s="82"/>
      <c r="Q274" s="82"/>
      <c r="R274" s="82"/>
    </row>
    <row r="275" spans="2:18">
      <c r="B275" s="96"/>
      <c r="C275" s="82"/>
      <c r="D275" s="82"/>
      <c r="E275" s="82"/>
      <c r="F275" s="82"/>
      <c r="G275" s="82"/>
      <c r="H275" s="82"/>
      <c r="J275" s="82"/>
      <c r="K275" s="82"/>
      <c r="L275" s="82"/>
      <c r="M275" s="82"/>
      <c r="N275" s="82"/>
      <c r="O275" s="82"/>
      <c r="P275" s="82"/>
      <c r="Q275" s="82"/>
      <c r="R275" s="82"/>
    </row>
    <row r="276" spans="2:18">
      <c r="B276" s="96"/>
      <c r="C276" s="82"/>
      <c r="D276" s="82"/>
      <c r="E276" s="82"/>
      <c r="F276" s="82"/>
      <c r="G276" s="82"/>
      <c r="H276" s="82"/>
      <c r="J276" s="82"/>
      <c r="K276" s="82"/>
      <c r="L276" s="82"/>
      <c r="M276" s="82"/>
      <c r="N276" s="82"/>
      <c r="O276" s="82"/>
      <c r="P276" s="82"/>
      <c r="Q276" s="82"/>
      <c r="R276" s="82"/>
    </row>
    <row r="277" spans="2:18">
      <c r="B277" s="96"/>
      <c r="C277" s="82"/>
      <c r="D277" s="82"/>
      <c r="E277" s="82"/>
      <c r="F277" s="82"/>
      <c r="G277" s="82"/>
      <c r="H277" s="82"/>
      <c r="J277" s="82"/>
      <c r="K277" s="82"/>
      <c r="L277" s="82"/>
      <c r="M277" s="82"/>
      <c r="N277" s="82"/>
      <c r="O277" s="82"/>
      <c r="P277" s="82"/>
      <c r="Q277" s="82"/>
      <c r="R277" s="82"/>
    </row>
    <row r="278" spans="2:18">
      <c r="B278" s="96"/>
      <c r="C278" s="82"/>
      <c r="D278" s="82"/>
      <c r="E278" s="82"/>
      <c r="F278" s="82"/>
      <c r="G278" s="82"/>
      <c r="H278" s="82"/>
      <c r="J278" s="82"/>
      <c r="K278" s="82"/>
      <c r="L278" s="82"/>
      <c r="M278" s="82"/>
      <c r="N278" s="82"/>
      <c r="O278" s="82"/>
      <c r="P278" s="82"/>
      <c r="Q278" s="82"/>
      <c r="R278" s="82"/>
    </row>
    <row r="279" spans="2:18">
      <c r="B279" s="96"/>
      <c r="C279" s="82"/>
      <c r="D279" s="82"/>
      <c r="E279" s="82"/>
      <c r="F279" s="82"/>
      <c r="G279" s="82"/>
      <c r="H279" s="82"/>
      <c r="J279" s="82"/>
      <c r="K279" s="82"/>
      <c r="L279" s="82"/>
      <c r="M279" s="82"/>
      <c r="N279" s="82"/>
      <c r="O279" s="82"/>
      <c r="P279" s="82"/>
      <c r="Q279" s="82"/>
      <c r="R279" s="82"/>
    </row>
    <row r="280" spans="2:18">
      <c r="B280" s="96"/>
      <c r="C280" s="82"/>
      <c r="D280" s="82"/>
      <c r="E280" s="82"/>
      <c r="F280" s="82"/>
      <c r="G280" s="82"/>
      <c r="H280" s="82"/>
      <c r="J280" s="82"/>
      <c r="K280" s="82"/>
      <c r="L280" s="82"/>
      <c r="M280" s="82"/>
      <c r="N280" s="82"/>
      <c r="O280" s="82"/>
      <c r="P280" s="82"/>
      <c r="Q280" s="82"/>
      <c r="R280" s="82"/>
    </row>
    <row r="281" spans="2:18">
      <c r="B281" s="96"/>
      <c r="C281" s="82"/>
      <c r="D281" s="82"/>
      <c r="E281" s="82"/>
      <c r="F281" s="82"/>
      <c r="G281" s="82"/>
      <c r="H281" s="82"/>
      <c r="J281" s="82"/>
      <c r="K281" s="82"/>
      <c r="L281" s="82"/>
      <c r="M281" s="82"/>
      <c r="N281" s="82"/>
      <c r="O281" s="82"/>
      <c r="P281" s="82"/>
      <c r="Q281" s="82"/>
      <c r="R281" s="82"/>
    </row>
    <row r="282" spans="2:18">
      <c r="B282" s="96"/>
      <c r="C282" s="82"/>
      <c r="D282" s="82"/>
      <c r="E282" s="82"/>
      <c r="F282" s="82"/>
      <c r="G282" s="82"/>
      <c r="H282" s="82"/>
      <c r="J282" s="82"/>
      <c r="K282" s="82"/>
      <c r="L282" s="82"/>
      <c r="M282" s="82"/>
      <c r="N282" s="82"/>
      <c r="O282" s="82"/>
      <c r="P282" s="82"/>
      <c r="Q282" s="82"/>
      <c r="R282" s="82"/>
    </row>
    <row r="283" spans="2:18">
      <c r="B283" s="96"/>
      <c r="C283" s="82"/>
      <c r="D283" s="82"/>
      <c r="E283" s="82"/>
      <c r="F283" s="82"/>
      <c r="G283" s="82"/>
      <c r="H283" s="82"/>
      <c r="J283" s="82"/>
      <c r="K283" s="82"/>
      <c r="L283" s="82"/>
      <c r="M283" s="82"/>
      <c r="N283" s="82"/>
      <c r="O283" s="82"/>
      <c r="P283" s="82"/>
      <c r="Q283" s="82"/>
      <c r="R283" s="82"/>
    </row>
    <row r="284" spans="2:18">
      <c r="B284" s="96"/>
      <c r="C284" s="82"/>
      <c r="D284" s="82"/>
      <c r="E284" s="82"/>
      <c r="F284" s="82"/>
      <c r="G284" s="82"/>
      <c r="H284" s="82"/>
      <c r="J284" s="82"/>
      <c r="K284" s="82"/>
      <c r="L284" s="82"/>
      <c r="M284" s="82"/>
      <c r="N284" s="82"/>
      <c r="O284" s="82"/>
      <c r="P284" s="82"/>
      <c r="Q284" s="82"/>
      <c r="R284" s="82"/>
    </row>
    <row r="285" spans="2:18">
      <c r="B285" s="96"/>
      <c r="C285" s="82"/>
      <c r="D285" s="82"/>
      <c r="E285" s="82"/>
      <c r="F285" s="82"/>
      <c r="G285" s="82"/>
      <c r="H285" s="82"/>
      <c r="J285" s="82"/>
      <c r="K285" s="82"/>
      <c r="L285" s="82"/>
      <c r="M285" s="82"/>
      <c r="N285" s="82"/>
      <c r="O285" s="82"/>
      <c r="P285" s="82"/>
      <c r="Q285" s="82"/>
      <c r="R285" s="82"/>
    </row>
    <row r="286" spans="2:18">
      <c r="B286" s="96"/>
      <c r="C286" s="82"/>
      <c r="D286" s="82"/>
      <c r="E286" s="82"/>
      <c r="F286" s="82"/>
      <c r="G286" s="82"/>
      <c r="H286" s="82"/>
      <c r="J286" s="82"/>
      <c r="K286" s="82"/>
      <c r="L286" s="82"/>
      <c r="M286" s="82"/>
      <c r="N286" s="82"/>
      <c r="O286" s="82"/>
      <c r="P286" s="82"/>
      <c r="Q286" s="82"/>
      <c r="R286" s="82"/>
    </row>
    <row r="287" spans="2:18">
      <c r="B287" s="96"/>
      <c r="C287" s="82"/>
      <c r="D287" s="82"/>
      <c r="E287" s="82"/>
      <c r="F287" s="82"/>
      <c r="G287" s="82"/>
      <c r="H287" s="82"/>
      <c r="J287" s="82"/>
      <c r="K287" s="82"/>
      <c r="L287" s="82"/>
      <c r="M287" s="82"/>
      <c r="N287" s="82"/>
      <c r="O287" s="82"/>
      <c r="P287" s="82"/>
      <c r="Q287" s="82"/>
      <c r="R287" s="82"/>
    </row>
    <row r="288" spans="2:18">
      <c r="B288" s="96"/>
      <c r="C288" s="82"/>
      <c r="D288" s="82"/>
      <c r="E288" s="82"/>
      <c r="F288" s="82"/>
      <c r="G288" s="82"/>
      <c r="H288" s="82"/>
      <c r="J288" s="82"/>
      <c r="K288" s="82"/>
      <c r="L288" s="82"/>
      <c r="M288" s="82"/>
      <c r="N288" s="82"/>
      <c r="O288" s="82"/>
      <c r="P288" s="82"/>
      <c r="Q288" s="82"/>
      <c r="R288" s="82"/>
    </row>
    <row r="289" spans="2:18">
      <c r="B289" s="96"/>
      <c r="C289" s="82"/>
      <c r="D289" s="82"/>
      <c r="E289" s="82"/>
      <c r="F289" s="82"/>
      <c r="G289" s="82"/>
      <c r="H289" s="82"/>
      <c r="J289" s="82"/>
      <c r="K289" s="82"/>
      <c r="L289" s="82"/>
      <c r="M289" s="82"/>
      <c r="N289" s="82"/>
      <c r="O289" s="82"/>
      <c r="P289" s="82"/>
      <c r="Q289" s="82"/>
      <c r="R289" s="82"/>
    </row>
    <row r="290" spans="2:18">
      <c r="B290" s="96"/>
      <c r="C290" s="82"/>
      <c r="D290" s="82"/>
      <c r="E290" s="82"/>
      <c r="F290" s="82"/>
      <c r="G290" s="82"/>
      <c r="H290" s="82"/>
      <c r="J290" s="82"/>
      <c r="K290" s="82"/>
      <c r="L290" s="82"/>
      <c r="M290" s="82"/>
      <c r="N290" s="82"/>
      <c r="O290" s="82"/>
      <c r="P290" s="82"/>
      <c r="Q290" s="82"/>
      <c r="R290" s="82"/>
    </row>
    <row r="291" spans="2:18">
      <c r="B291" s="96"/>
      <c r="C291" s="82"/>
      <c r="D291" s="82"/>
      <c r="E291" s="82"/>
      <c r="F291" s="82"/>
      <c r="G291" s="82"/>
      <c r="H291" s="82"/>
      <c r="J291" s="82"/>
      <c r="K291" s="82"/>
      <c r="L291" s="82"/>
      <c r="M291" s="82"/>
      <c r="N291" s="82"/>
      <c r="O291" s="82"/>
      <c r="P291" s="82"/>
      <c r="Q291" s="82"/>
      <c r="R291" s="82"/>
    </row>
    <row r="292" spans="2:18">
      <c r="B292" s="96"/>
      <c r="C292" s="82"/>
      <c r="D292" s="82"/>
      <c r="E292" s="82"/>
      <c r="F292" s="82"/>
      <c r="G292" s="82"/>
      <c r="H292" s="82"/>
      <c r="J292" s="82"/>
      <c r="K292" s="82"/>
      <c r="L292" s="82"/>
      <c r="M292" s="82"/>
      <c r="N292" s="82"/>
      <c r="O292" s="82"/>
      <c r="P292" s="82"/>
      <c r="Q292" s="82"/>
      <c r="R292" s="82"/>
    </row>
    <row r="293" spans="2:18">
      <c r="B293" s="96"/>
      <c r="C293" s="82"/>
      <c r="D293" s="82"/>
      <c r="E293" s="82"/>
      <c r="F293" s="82"/>
      <c r="G293" s="82"/>
      <c r="H293" s="82"/>
      <c r="J293" s="82"/>
      <c r="K293" s="82"/>
      <c r="L293" s="82"/>
      <c r="M293" s="82"/>
      <c r="N293" s="82"/>
      <c r="O293" s="82"/>
      <c r="P293" s="82"/>
      <c r="Q293" s="82"/>
      <c r="R293" s="82"/>
    </row>
    <row r="294" spans="2:18">
      <c r="B294" s="96"/>
      <c r="C294" s="82"/>
      <c r="D294" s="82"/>
      <c r="E294" s="82"/>
      <c r="F294" s="82"/>
      <c r="G294" s="82"/>
      <c r="H294" s="82"/>
      <c r="J294" s="82"/>
      <c r="K294" s="82"/>
      <c r="L294" s="82"/>
      <c r="M294" s="82"/>
      <c r="N294" s="82"/>
      <c r="O294" s="82"/>
      <c r="P294" s="82"/>
      <c r="Q294" s="82"/>
      <c r="R294" s="82"/>
    </row>
    <row r="295" spans="2:18">
      <c r="B295" s="96"/>
      <c r="C295" s="82"/>
      <c r="D295" s="82"/>
      <c r="E295" s="82"/>
      <c r="F295" s="82"/>
      <c r="G295" s="82"/>
      <c r="H295" s="82"/>
      <c r="J295" s="82"/>
      <c r="K295" s="82"/>
      <c r="L295" s="82"/>
      <c r="M295" s="82"/>
      <c r="N295" s="82"/>
      <c r="O295" s="82"/>
      <c r="P295" s="82"/>
      <c r="Q295" s="82"/>
      <c r="R295" s="82"/>
    </row>
    <row r="296" spans="2:18">
      <c r="B296" s="96"/>
      <c r="C296" s="82"/>
      <c r="D296" s="82"/>
      <c r="E296" s="82"/>
      <c r="F296" s="82"/>
      <c r="G296" s="82"/>
      <c r="H296" s="82"/>
      <c r="J296" s="82"/>
      <c r="K296" s="82"/>
      <c r="L296" s="82"/>
      <c r="M296" s="82"/>
      <c r="N296" s="82"/>
      <c r="O296" s="82"/>
      <c r="P296" s="82"/>
      <c r="Q296" s="82"/>
      <c r="R296" s="82"/>
    </row>
    <row r="297" spans="2:18">
      <c r="B297" s="96"/>
      <c r="C297" s="82"/>
      <c r="D297" s="82"/>
      <c r="E297" s="82"/>
      <c r="F297" s="82"/>
      <c r="G297" s="82"/>
      <c r="H297" s="82"/>
      <c r="J297" s="82"/>
      <c r="K297" s="82"/>
      <c r="L297" s="82"/>
      <c r="M297" s="82"/>
      <c r="N297" s="82"/>
      <c r="O297" s="82"/>
      <c r="P297" s="82"/>
      <c r="Q297" s="82"/>
      <c r="R297" s="82"/>
    </row>
    <row r="298" spans="2:18">
      <c r="B298" s="96"/>
      <c r="C298" s="82"/>
      <c r="D298" s="82"/>
      <c r="E298" s="82"/>
      <c r="F298" s="82"/>
      <c r="G298" s="82"/>
      <c r="H298" s="82"/>
      <c r="J298" s="82"/>
      <c r="K298" s="82"/>
      <c r="L298" s="82"/>
      <c r="M298" s="82"/>
      <c r="N298" s="82"/>
      <c r="O298" s="82"/>
      <c r="P298" s="82"/>
      <c r="Q298" s="82"/>
      <c r="R298" s="82"/>
    </row>
    <row r="299" spans="2:18">
      <c r="B299" s="96"/>
      <c r="C299" s="82"/>
      <c r="D299" s="82"/>
      <c r="E299" s="82"/>
      <c r="F299" s="82"/>
      <c r="G299" s="82"/>
      <c r="H299" s="82"/>
      <c r="J299" s="82"/>
      <c r="K299" s="82"/>
      <c r="L299" s="82"/>
      <c r="M299" s="82"/>
      <c r="N299" s="82"/>
      <c r="O299" s="82"/>
      <c r="P299" s="82"/>
      <c r="Q299" s="82"/>
      <c r="R299" s="82"/>
    </row>
    <row r="300" spans="2:18">
      <c r="B300" s="96"/>
      <c r="C300" s="82"/>
      <c r="D300" s="82"/>
      <c r="E300" s="82"/>
      <c r="F300" s="82"/>
      <c r="G300" s="82"/>
      <c r="H300" s="82"/>
      <c r="J300" s="82"/>
      <c r="K300" s="82"/>
      <c r="L300" s="82"/>
      <c r="M300" s="82"/>
      <c r="N300" s="82"/>
      <c r="O300" s="82"/>
      <c r="P300" s="82"/>
      <c r="Q300" s="82"/>
      <c r="R300" s="82"/>
    </row>
    <row r="301" spans="2:18">
      <c r="B301" s="96"/>
      <c r="C301" s="82"/>
      <c r="D301" s="82"/>
      <c r="E301" s="82"/>
      <c r="F301" s="82"/>
      <c r="G301" s="82"/>
      <c r="H301" s="82"/>
      <c r="J301" s="82"/>
      <c r="K301" s="82"/>
      <c r="L301" s="82"/>
      <c r="M301" s="82"/>
      <c r="N301" s="82"/>
      <c r="O301" s="82"/>
      <c r="P301" s="82"/>
      <c r="Q301" s="82"/>
      <c r="R301" s="82"/>
    </row>
    <row r="302" spans="2:18">
      <c r="B302" s="96"/>
      <c r="C302" s="82"/>
      <c r="D302" s="82"/>
      <c r="E302" s="82"/>
      <c r="F302" s="82"/>
      <c r="G302" s="82"/>
      <c r="H302" s="82"/>
      <c r="J302" s="82"/>
      <c r="K302" s="82"/>
      <c r="L302" s="82"/>
      <c r="M302" s="82"/>
      <c r="N302" s="82"/>
      <c r="O302" s="82"/>
      <c r="P302" s="82"/>
      <c r="Q302" s="82"/>
      <c r="R302" s="82"/>
    </row>
    <row r="303" spans="2:18">
      <c r="B303" s="96"/>
      <c r="C303" s="82"/>
      <c r="D303" s="82"/>
      <c r="E303" s="82"/>
      <c r="F303" s="82"/>
      <c r="G303" s="82"/>
      <c r="H303" s="82"/>
      <c r="J303" s="82"/>
      <c r="K303" s="82"/>
      <c r="L303" s="82"/>
      <c r="M303" s="82"/>
      <c r="N303" s="82"/>
      <c r="O303" s="82"/>
      <c r="P303" s="82"/>
      <c r="Q303" s="82"/>
      <c r="R303" s="82"/>
    </row>
    <row r="304" spans="2:18">
      <c r="B304" s="96"/>
      <c r="C304" s="82"/>
      <c r="D304" s="82"/>
      <c r="E304" s="82"/>
      <c r="F304" s="82"/>
      <c r="G304" s="82"/>
      <c r="H304" s="82"/>
      <c r="J304" s="82"/>
      <c r="K304" s="82"/>
      <c r="L304" s="82"/>
      <c r="M304" s="82"/>
      <c r="N304" s="82"/>
      <c r="O304" s="82"/>
      <c r="P304" s="82"/>
      <c r="Q304" s="82"/>
      <c r="R304" s="82"/>
    </row>
    <row r="305" spans="2:18">
      <c r="B305" s="96"/>
      <c r="C305" s="82"/>
      <c r="D305" s="82"/>
      <c r="E305" s="82"/>
      <c r="F305" s="82"/>
      <c r="G305" s="82"/>
      <c r="H305" s="82"/>
      <c r="J305" s="82"/>
      <c r="K305" s="82"/>
      <c r="L305" s="82"/>
      <c r="M305" s="82"/>
      <c r="N305" s="82"/>
      <c r="O305" s="82"/>
      <c r="P305" s="82"/>
      <c r="Q305" s="82"/>
      <c r="R305" s="82"/>
    </row>
    <row r="306" spans="2:18">
      <c r="B306" s="96"/>
      <c r="C306" s="82"/>
      <c r="D306" s="82"/>
      <c r="E306" s="82"/>
      <c r="F306" s="82"/>
      <c r="G306" s="82"/>
      <c r="H306" s="82"/>
      <c r="J306" s="82"/>
      <c r="K306" s="82"/>
      <c r="L306" s="82"/>
      <c r="M306" s="82"/>
      <c r="N306" s="82"/>
      <c r="O306" s="82"/>
      <c r="P306" s="82"/>
      <c r="Q306" s="82"/>
      <c r="R306" s="82"/>
    </row>
    <row r="307" spans="2:18">
      <c r="B307" s="96"/>
      <c r="C307" s="82"/>
      <c r="D307" s="82"/>
      <c r="E307" s="82"/>
      <c r="F307" s="82"/>
      <c r="G307" s="82"/>
      <c r="H307" s="82"/>
      <c r="J307" s="82"/>
      <c r="K307" s="82"/>
      <c r="L307" s="82"/>
      <c r="M307" s="82"/>
      <c r="N307" s="82"/>
      <c r="O307" s="82"/>
      <c r="P307" s="82"/>
      <c r="Q307" s="82"/>
      <c r="R307" s="82"/>
    </row>
    <row r="308" spans="2:18">
      <c r="B308" s="96"/>
      <c r="C308" s="82"/>
      <c r="D308" s="82"/>
      <c r="E308" s="82"/>
      <c r="F308" s="82"/>
      <c r="G308" s="82"/>
      <c r="H308" s="82"/>
      <c r="J308" s="82"/>
      <c r="K308" s="82"/>
      <c r="L308" s="82"/>
      <c r="M308" s="82"/>
      <c r="N308" s="82"/>
      <c r="O308" s="82"/>
      <c r="P308" s="82"/>
      <c r="Q308" s="82"/>
      <c r="R308" s="82"/>
    </row>
    <row r="309" spans="2:18">
      <c r="B309" s="96"/>
      <c r="C309" s="82"/>
      <c r="D309" s="82"/>
      <c r="E309" s="82"/>
      <c r="F309" s="82"/>
      <c r="G309" s="82"/>
      <c r="H309" s="82"/>
      <c r="J309" s="82"/>
      <c r="K309" s="82"/>
      <c r="L309" s="82"/>
      <c r="M309" s="82"/>
      <c r="N309" s="82"/>
      <c r="O309" s="82"/>
      <c r="P309" s="82"/>
      <c r="Q309" s="82"/>
      <c r="R309" s="82"/>
    </row>
    <row r="310" spans="2:18">
      <c r="B310" s="96"/>
      <c r="C310" s="82"/>
      <c r="D310" s="82"/>
      <c r="E310" s="82"/>
      <c r="F310" s="82"/>
      <c r="G310" s="82"/>
      <c r="H310" s="82"/>
      <c r="J310" s="82"/>
      <c r="K310" s="82"/>
      <c r="L310" s="82"/>
      <c r="M310" s="82"/>
      <c r="N310" s="82"/>
      <c r="O310" s="82"/>
      <c r="P310" s="82"/>
      <c r="Q310" s="82"/>
      <c r="R310" s="82"/>
    </row>
    <row r="311" spans="2:18">
      <c r="B311" s="96"/>
      <c r="C311" s="82"/>
      <c r="D311" s="82"/>
      <c r="E311" s="82"/>
      <c r="F311" s="82"/>
      <c r="G311" s="82"/>
      <c r="H311" s="82"/>
      <c r="J311" s="82"/>
      <c r="K311" s="82"/>
      <c r="L311" s="82"/>
      <c r="M311" s="82"/>
      <c r="N311" s="82"/>
      <c r="O311" s="82"/>
      <c r="P311" s="82"/>
      <c r="Q311" s="82"/>
      <c r="R311" s="82"/>
    </row>
    <row r="312" spans="2:18">
      <c r="B312" s="96"/>
      <c r="C312" s="82"/>
      <c r="D312" s="82"/>
      <c r="E312" s="82"/>
      <c r="F312" s="82"/>
      <c r="G312" s="82"/>
      <c r="H312" s="82"/>
      <c r="J312" s="82"/>
      <c r="K312" s="82"/>
      <c r="L312" s="82"/>
      <c r="M312" s="82"/>
      <c r="N312" s="82"/>
      <c r="O312" s="82"/>
      <c r="P312" s="82"/>
      <c r="Q312" s="82"/>
      <c r="R312" s="82"/>
    </row>
    <row r="313" spans="2:18">
      <c r="B313" s="96"/>
      <c r="C313" s="82"/>
      <c r="D313" s="82"/>
      <c r="E313" s="82"/>
      <c r="F313" s="82"/>
      <c r="G313" s="82"/>
      <c r="H313" s="82"/>
      <c r="J313" s="82"/>
      <c r="K313" s="82"/>
      <c r="L313" s="82"/>
      <c r="M313" s="82"/>
      <c r="N313" s="82"/>
      <c r="O313" s="82"/>
      <c r="P313" s="82"/>
      <c r="Q313" s="82"/>
      <c r="R313" s="82"/>
    </row>
    <row r="314" spans="2:18">
      <c r="B314" s="96"/>
      <c r="C314" s="82"/>
      <c r="D314" s="82"/>
      <c r="E314" s="82"/>
      <c r="F314" s="82"/>
      <c r="G314" s="82"/>
      <c r="H314" s="82"/>
      <c r="J314" s="82"/>
      <c r="K314" s="82"/>
      <c r="L314" s="82"/>
      <c r="M314" s="82"/>
      <c r="N314" s="82"/>
      <c r="O314" s="82"/>
      <c r="P314" s="82"/>
      <c r="Q314" s="82"/>
      <c r="R314" s="82"/>
    </row>
    <row r="315" spans="2:18">
      <c r="B315" s="96"/>
      <c r="C315" s="82"/>
      <c r="D315" s="82"/>
      <c r="E315" s="82"/>
      <c r="F315" s="82"/>
      <c r="G315" s="82"/>
      <c r="H315" s="82"/>
      <c r="J315" s="82"/>
      <c r="K315" s="82"/>
      <c r="L315" s="82"/>
      <c r="M315" s="82"/>
      <c r="N315" s="82"/>
      <c r="O315" s="82"/>
      <c r="P315" s="82"/>
      <c r="Q315" s="82"/>
      <c r="R315" s="82"/>
    </row>
    <row r="316" spans="2:18">
      <c r="B316" s="96"/>
      <c r="C316" s="82"/>
      <c r="D316" s="82"/>
      <c r="E316" s="82"/>
      <c r="F316" s="82"/>
      <c r="G316" s="82"/>
      <c r="H316" s="82"/>
      <c r="J316" s="82"/>
      <c r="K316" s="82"/>
      <c r="L316" s="82"/>
      <c r="M316" s="82"/>
      <c r="N316" s="82"/>
      <c r="O316" s="82"/>
      <c r="P316" s="82"/>
      <c r="Q316" s="82"/>
      <c r="R316" s="82"/>
    </row>
    <row r="317" spans="2:18">
      <c r="B317" s="96"/>
      <c r="C317" s="82"/>
      <c r="D317" s="82"/>
      <c r="E317" s="82"/>
      <c r="F317" s="82"/>
      <c r="G317" s="82"/>
      <c r="H317" s="82"/>
      <c r="J317" s="82"/>
      <c r="K317" s="82"/>
      <c r="L317" s="82"/>
      <c r="M317" s="82"/>
      <c r="N317" s="82"/>
      <c r="O317" s="82"/>
      <c r="P317" s="82"/>
      <c r="Q317" s="82"/>
      <c r="R317" s="82"/>
    </row>
    <row r="318" spans="2:18">
      <c r="B318" s="96"/>
      <c r="C318" s="82"/>
      <c r="D318" s="82"/>
      <c r="E318" s="82"/>
      <c r="F318" s="82"/>
      <c r="G318" s="82"/>
      <c r="H318" s="82"/>
      <c r="J318" s="82"/>
      <c r="K318" s="82"/>
      <c r="L318" s="82"/>
      <c r="M318" s="82"/>
      <c r="N318" s="82"/>
      <c r="O318" s="82"/>
      <c r="P318" s="82"/>
      <c r="Q318" s="82"/>
      <c r="R318" s="82"/>
    </row>
    <row r="319" spans="2:18">
      <c r="B319" s="96"/>
      <c r="C319" s="82"/>
      <c r="D319" s="82"/>
      <c r="E319" s="82"/>
      <c r="F319" s="82"/>
      <c r="G319" s="82"/>
      <c r="H319" s="82"/>
      <c r="J319" s="82"/>
      <c r="K319" s="82"/>
      <c r="L319" s="82"/>
      <c r="M319" s="82"/>
      <c r="N319" s="82"/>
      <c r="O319" s="82"/>
      <c r="P319" s="82"/>
      <c r="Q319" s="82"/>
      <c r="R319" s="82"/>
    </row>
    <row r="320" spans="2:18">
      <c r="B320" s="96"/>
      <c r="C320" s="82"/>
      <c r="D320" s="82"/>
      <c r="E320" s="82"/>
      <c r="F320" s="82"/>
      <c r="G320" s="82"/>
      <c r="H320" s="82"/>
      <c r="J320" s="82"/>
      <c r="K320" s="82"/>
      <c r="L320" s="82"/>
      <c r="M320" s="82"/>
      <c r="N320" s="82"/>
      <c r="O320" s="82"/>
      <c r="P320" s="82"/>
      <c r="Q320" s="82"/>
      <c r="R320" s="82"/>
    </row>
    <row r="321" spans="2:18">
      <c r="B321" s="96"/>
      <c r="C321" s="82"/>
      <c r="D321" s="82"/>
      <c r="E321" s="82"/>
      <c r="F321" s="82"/>
      <c r="G321" s="82"/>
      <c r="H321" s="82"/>
      <c r="J321" s="82"/>
      <c r="K321" s="82"/>
      <c r="L321" s="82"/>
      <c r="M321" s="82"/>
      <c r="N321" s="82"/>
      <c r="O321" s="82"/>
      <c r="P321" s="82"/>
      <c r="Q321" s="82"/>
      <c r="R321" s="82"/>
    </row>
    <row r="322" spans="2:18">
      <c r="B322" s="96"/>
      <c r="C322" s="82"/>
      <c r="D322" s="82"/>
      <c r="E322" s="82"/>
      <c r="F322" s="82"/>
      <c r="G322" s="82"/>
      <c r="H322" s="82"/>
      <c r="J322" s="82"/>
      <c r="K322" s="82"/>
      <c r="L322" s="82"/>
      <c r="M322" s="82"/>
      <c r="N322" s="82"/>
      <c r="O322" s="82"/>
      <c r="P322" s="82"/>
      <c r="Q322" s="82"/>
      <c r="R322" s="82"/>
    </row>
    <row r="323" spans="2:18">
      <c r="B323" s="96"/>
      <c r="C323" s="82"/>
      <c r="D323" s="82"/>
      <c r="E323" s="82"/>
      <c r="F323" s="82"/>
      <c r="G323" s="82"/>
      <c r="H323" s="82"/>
      <c r="J323" s="82"/>
      <c r="K323" s="82"/>
      <c r="L323" s="82"/>
      <c r="M323" s="82"/>
      <c r="N323" s="82"/>
      <c r="O323" s="82"/>
      <c r="P323" s="82"/>
      <c r="Q323" s="82"/>
      <c r="R323" s="82"/>
    </row>
    <row r="324" spans="2:18">
      <c r="B324" s="96"/>
      <c r="C324" s="82"/>
      <c r="D324" s="82"/>
      <c r="E324" s="82"/>
      <c r="F324" s="82"/>
      <c r="G324" s="82"/>
      <c r="H324" s="82"/>
      <c r="J324" s="82"/>
      <c r="K324" s="82"/>
      <c r="L324" s="82"/>
      <c r="M324" s="82"/>
      <c r="N324" s="82"/>
      <c r="O324" s="82"/>
      <c r="P324" s="82"/>
      <c r="Q324" s="82"/>
      <c r="R324" s="82"/>
    </row>
    <row r="325" spans="2:18">
      <c r="B325" s="96"/>
      <c r="C325" s="82"/>
      <c r="D325" s="82"/>
      <c r="E325" s="82"/>
      <c r="F325" s="82"/>
      <c r="G325" s="82"/>
      <c r="H325" s="82"/>
      <c r="J325" s="82"/>
      <c r="K325" s="82"/>
      <c r="L325" s="82"/>
      <c r="M325" s="82"/>
      <c r="N325" s="82"/>
      <c r="O325" s="82"/>
      <c r="P325" s="82"/>
      <c r="Q325" s="82"/>
      <c r="R325" s="82"/>
    </row>
    <row r="326" spans="2:18">
      <c r="B326" s="96"/>
      <c r="C326" s="82"/>
      <c r="D326" s="82"/>
      <c r="E326" s="82"/>
      <c r="F326" s="82"/>
      <c r="G326" s="82"/>
      <c r="H326" s="82"/>
      <c r="J326" s="82"/>
      <c r="K326" s="82"/>
      <c r="L326" s="82"/>
      <c r="M326" s="82"/>
      <c r="N326" s="82"/>
      <c r="O326" s="82"/>
      <c r="P326" s="82"/>
      <c r="Q326" s="82"/>
      <c r="R326" s="82"/>
    </row>
    <row r="327" spans="2:18">
      <c r="B327" s="96"/>
      <c r="C327" s="82"/>
      <c r="D327" s="82"/>
      <c r="E327" s="82"/>
      <c r="F327" s="82"/>
      <c r="G327" s="82"/>
      <c r="H327" s="82"/>
      <c r="J327" s="82"/>
      <c r="K327" s="82"/>
      <c r="L327" s="82"/>
      <c r="M327" s="82"/>
      <c r="N327" s="82"/>
      <c r="O327" s="82"/>
      <c r="P327" s="82"/>
      <c r="Q327" s="82"/>
      <c r="R327" s="82"/>
    </row>
    <row r="328" spans="2:18">
      <c r="B328" s="96"/>
      <c r="C328" s="82"/>
      <c r="D328" s="82"/>
      <c r="E328" s="82"/>
      <c r="F328" s="82"/>
      <c r="G328" s="82"/>
      <c r="H328" s="82"/>
      <c r="J328" s="82"/>
      <c r="K328" s="82"/>
      <c r="L328" s="82"/>
      <c r="M328" s="82"/>
      <c r="N328" s="82"/>
      <c r="O328" s="82"/>
      <c r="P328" s="82"/>
      <c r="Q328" s="82"/>
      <c r="R328" s="82"/>
    </row>
    <row r="329" spans="2:18">
      <c r="B329" s="96"/>
      <c r="C329" s="82"/>
      <c r="D329" s="82"/>
      <c r="E329" s="82"/>
      <c r="F329" s="82"/>
      <c r="G329" s="82"/>
      <c r="H329" s="82"/>
      <c r="J329" s="82"/>
      <c r="K329" s="82"/>
      <c r="L329" s="82"/>
      <c r="M329" s="82"/>
      <c r="N329" s="82"/>
      <c r="O329" s="82"/>
      <c r="P329" s="82"/>
      <c r="Q329" s="82"/>
      <c r="R329" s="82"/>
    </row>
    <row r="330" spans="2:18">
      <c r="B330" s="96"/>
      <c r="C330" s="82"/>
      <c r="D330" s="82"/>
      <c r="E330" s="82"/>
      <c r="F330" s="82"/>
      <c r="G330" s="82"/>
      <c r="H330" s="82"/>
      <c r="J330" s="82"/>
      <c r="K330" s="82"/>
      <c r="L330" s="82"/>
      <c r="M330" s="82"/>
      <c r="N330" s="82"/>
      <c r="O330" s="82"/>
      <c r="P330" s="82"/>
      <c r="Q330" s="82"/>
      <c r="R330" s="82"/>
    </row>
    <row r="331" spans="2:18">
      <c r="B331" s="96"/>
      <c r="C331" s="82"/>
      <c r="D331" s="82"/>
      <c r="E331" s="82"/>
      <c r="F331" s="82"/>
      <c r="G331" s="82"/>
      <c r="H331" s="82"/>
      <c r="J331" s="82"/>
      <c r="K331" s="82"/>
      <c r="L331" s="82"/>
      <c r="M331" s="82"/>
      <c r="N331" s="82"/>
      <c r="O331" s="82"/>
      <c r="P331" s="82"/>
      <c r="Q331" s="82"/>
      <c r="R331" s="82"/>
    </row>
    <row r="332" spans="2:18">
      <c r="B332" s="96"/>
      <c r="C332" s="82"/>
      <c r="D332" s="82"/>
      <c r="E332" s="82"/>
      <c r="F332" s="82"/>
      <c r="G332" s="82"/>
      <c r="H332" s="82"/>
      <c r="J332" s="82"/>
      <c r="K332" s="82"/>
      <c r="L332" s="82"/>
      <c r="M332" s="82"/>
      <c r="N332" s="82"/>
      <c r="O332" s="82"/>
      <c r="P332" s="82"/>
      <c r="Q332" s="82"/>
      <c r="R332" s="82"/>
    </row>
    <row r="333" spans="2:18">
      <c r="B333" s="96"/>
      <c r="C333" s="82"/>
      <c r="D333" s="82"/>
      <c r="E333" s="82"/>
      <c r="F333" s="82"/>
      <c r="G333" s="82"/>
      <c r="H333" s="82"/>
      <c r="J333" s="82"/>
      <c r="K333" s="82"/>
      <c r="L333" s="82"/>
      <c r="M333" s="82"/>
      <c r="N333" s="82"/>
      <c r="O333" s="82"/>
      <c r="P333" s="82"/>
      <c r="Q333" s="82"/>
      <c r="R333" s="82"/>
    </row>
    <row r="334" spans="2:18">
      <c r="B334" s="96"/>
      <c r="C334" s="82"/>
      <c r="D334" s="82"/>
      <c r="E334" s="82"/>
      <c r="F334" s="82"/>
      <c r="G334" s="82"/>
      <c r="H334" s="82"/>
      <c r="J334" s="82"/>
      <c r="K334" s="82"/>
      <c r="L334" s="82"/>
      <c r="M334" s="82"/>
      <c r="N334" s="82"/>
      <c r="O334" s="82"/>
      <c r="P334" s="82"/>
      <c r="Q334" s="82"/>
      <c r="R334" s="82"/>
    </row>
    <row r="335" spans="2:18">
      <c r="B335" s="96"/>
      <c r="C335" s="82"/>
      <c r="D335" s="82"/>
      <c r="E335" s="82"/>
      <c r="F335" s="82"/>
      <c r="G335" s="82"/>
      <c r="H335" s="82"/>
      <c r="J335" s="82"/>
      <c r="K335" s="82"/>
      <c r="L335" s="82"/>
      <c r="M335" s="82"/>
      <c r="N335" s="82"/>
      <c r="O335" s="82"/>
      <c r="P335" s="82"/>
      <c r="Q335" s="82"/>
      <c r="R335" s="82"/>
    </row>
    <row r="336" spans="2:18">
      <c r="B336" s="96"/>
      <c r="C336" s="82"/>
      <c r="D336" s="82"/>
      <c r="E336" s="82"/>
      <c r="F336" s="82"/>
      <c r="G336" s="82"/>
      <c r="H336" s="82"/>
      <c r="J336" s="82"/>
      <c r="K336" s="82"/>
      <c r="L336" s="82"/>
      <c r="M336" s="82"/>
      <c r="N336" s="82"/>
      <c r="O336" s="82"/>
      <c r="P336" s="82"/>
      <c r="Q336" s="82"/>
      <c r="R336" s="82"/>
    </row>
    <row r="337" spans="2:18">
      <c r="B337" s="96"/>
      <c r="C337" s="82"/>
      <c r="D337" s="82"/>
      <c r="E337" s="82"/>
      <c r="F337" s="82"/>
      <c r="G337" s="82"/>
      <c r="H337" s="82"/>
      <c r="J337" s="82"/>
      <c r="K337" s="82"/>
      <c r="L337" s="82"/>
      <c r="M337" s="82"/>
      <c r="N337" s="82"/>
      <c r="O337" s="82"/>
      <c r="P337" s="82"/>
      <c r="Q337" s="82"/>
      <c r="R337" s="82"/>
    </row>
    <row r="338" spans="2:18">
      <c r="B338" s="96"/>
      <c r="C338" s="82"/>
      <c r="D338" s="82"/>
      <c r="E338" s="82"/>
      <c r="F338" s="82"/>
      <c r="G338" s="82"/>
      <c r="H338" s="82"/>
      <c r="J338" s="82"/>
      <c r="K338" s="82"/>
      <c r="L338" s="82"/>
      <c r="M338" s="82"/>
      <c r="N338" s="82"/>
      <c r="O338" s="82"/>
      <c r="P338" s="82"/>
      <c r="Q338" s="82"/>
      <c r="R338" s="82"/>
    </row>
    <row r="339" spans="2:18">
      <c r="B339" s="96"/>
      <c r="C339" s="82"/>
      <c r="D339" s="82"/>
      <c r="E339" s="82"/>
      <c r="F339" s="82"/>
      <c r="G339" s="82"/>
      <c r="H339" s="82"/>
      <c r="J339" s="82"/>
      <c r="K339" s="82"/>
      <c r="L339" s="82"/>
      <c r="M339" s="82"/>
      <c r="N339" s="82"/>
      <c r="O339" s="82"/>
      <c r="P339" s="82"/>
      <c r="Q339" s="82"/>
      <c r="R339" s="82"/>
    </row>
    <row r="340" spans="2:18">
      <c r="B340" s="96"/>
      <c r="C340" s="82"/>
      <c r="D340" s="82"/>
      <c r="E340" s="82"/>
      <c r="F340" s="82"/>
      <c r="G340" s="82"/>
      <c r="H340" s="82"/>
      <c r="J340" s="82"/>
      <c r="K340" s="82"/>
      <c r="L340" s="82"/>
      <c r="M340" s="82"/>
      <c r="N340" s="82"/>
      <c r="O340" s="82"/>
      <c r="P340" s="82"/>
      <c r="Q340" s="82"/>
      <c r="R340" s="82"/>
    </row>
    <row r="341" spans="2:18">
      <c r="B341" s="96"/>
      <c r="C341" s="82"/>
      <c r="D341" s="82"/>
      <c r="E341" s="82"/>
      <c r="F341" s="82"/>
      <c r="G341" s="82"/>
      <c r="H341" s="82"/>
      <c r="J341" s="82"/>
      <c r="K341" s="82"/>
      <c r="L341" s="82"/>
      <c r="M341" s="82"/>
      <c r="N341" s="82"/>
      <c r="O341" s="82"/>
      <c r="P341" s="82"/>
      <c r="Q341" s="82"/>
      <c r="R341" s="82"/>
    </row>
    <row r="342" spans="2:18">
      <c r="B342" s="96"/>
      <c r="C342" s="82"/>
      <c r="D342" s="82"/>
      <c r="E342" s="82"/>
      <c r="F342" s="82"/>
      <c r="G342" s="82"/>
      <c r="H342" s="82"/>
      <c r="J342" s="82"/>
      <c r="K342" s="82"/>
      <c r="L342" s="82"/>
      <c r="M342" s="82"/>
      <c r="N342" s="82"/>
      <c r="O342" s="82"/>
      <c r="P342" s="82"/>
      <c r="Q342" s="82"/>
      <c r="R342" s="82"/>
    </row>
    <row r="343" spans="2:18">
      <c r="B343" s="96"/>
      <c r="C343" s="82"/>
      <c r="D343" s="82"/>
      <c r="E343" s="82"/>
      <c r="F343" s="82"/>
      <c r="G343" s="82"/>
      <c r="H343" s="82"/>
      <c r="J343" s="82"/>
      <c r="K343" s="82"/>
      <c r="L343" s="82"/>
      <c r="M343" s="82"/>
      <c r="N343" s="82"/>
      <c r="O343" s="82"/>
      <c r="P343" s="82"/>
      <c r="Q343" s="82"/>
      <c r="R343" s="82"/>
    </row>
    <row r="344" spans="2:18">
      <c r="B344" s="96"/>
      <c r="C344" s="82"/>
      <c r="D344" s="82"/>
      <c r="E344" s="82"/>
      <c r="F344" s="82"/>
      <c r="G344" s="82"/>
      <c r="H344" s="82"/>
      <c r="J344" s="82"/>
      <c r="K344" s="82"/>
      <c r="L344" s="82"/>
      <c r="M344" s="82"/>
      <c r="N344" s="82"/>
      <c r="O344" s="82"/>
      <c r="P344" s="82"/>
      <c r="Q344" s="82"/>
      <c r="R344" s="82"/>
    </row>
    <row r="345" spans="2:18">
      <c r="B345" s="96"/>
      <c r="C345" s="82"/>
      <c r="D345" s="82"/>
      <c r="E345" s="82"/>
      <c r="F345" s="82"/>
      <c r="G345" s="82"/>
      <c r="H345" s="82"/>
      <c r="J345" s="82"/>
      <c r="K345" s="82"/>
      <c r="L345" s="82"/>
      <c r="M345" s="82"/>
      <c r="N345" s="82"/>
      <c r="O345" s="82"/>
      <c r="P345" s="82"/>
      <c r="Q345" s="82"/>
      <c r="R345" s="82"/>
    </row>
    <row r="346" spans="2:18">
      <c r="B346" s="96"/>
      <c r="C346" s="82"/>
      <c r="D346" s="82"/>
      <c r="E346" s="82"/>
      <c r="F346" s="82"/>
      <c r="G346" s="82"/>
      <c r="H346" s="82"/>
      <c r="J346" s="82"/>
      <c r="K346" s="82"/>
      <c r="L346" s="82"/>
      <c r="M346" s="82"/>
      <c r="N346" s="82"/>
      <c r="O346" s="82"/>
      <c r="P346" s="82"/>
      <c r="Q346" s="82"/>
      <c r="R346" s="82"/>
    </row>
    <row r="347" spans="2:18">
      <c r="B347" s="96"/>
      <c r="C347" s="82"/>
      <c r="D347" s="82"/>
      <c r="E347" s="82"/>
      <c r="F347" s="82"/>
      <c r="G347" s="82"/>
      <c r="H347" s="82"/>
      <c r="J347" s="82"/>
      <c r="K347" s="82"/>
      <c r="L347" s="82"/>
      <c r="M347" s="82"/>
      <c r="N347" s="82"/>
      <c r="O347" s="82"/>
      <c r="P347" s="82"/>
      <c r="Q347" s="82"/>
      <c r="R347" s="82"/>
    </row>
    <row r="348" spans="2:18">
      <c r="B348" s="96"/>
      <c r="C348" s="82"/>
      <c r="D348" s="82"/>
      <c r="E348" s="82"/>
      <c r="F348" s="82"/>
      <c r="G348" s="82"/>
      <c r="H348" s="82"/>
      <c r="J348" s="82"/>
      <c r="K348" s="82"/>
      <c r="L348" s="82"/>
      <c r="M348" s="82"/>
      <c r="N348" s="82"/>
      <c r="O348" s="82"/>
      <c r="P348" s="82"/>
      <c r="Q348" s="82"/>
      <c r="R348" s="82"/>
    </row>
    <row r="349" spans="2:18">
      <c r="B349" s="96"/>
      <c r="C349" s="82"/>
      <c r="D349" s="82"/>
      <c r="E349" s="82"/>
      <c r="F349" s="82"/>
      <c r="G349" s="82"/>
      <c r="H349" s="82"/>
      <c r="J349" s="82"/>
      <c r="K349" s="82"/>
      <c r="L349" s="82"/>
      <c r="M349" s="82"/>
      <c r="N349" s="82"/>
      <c r="O349" s="82"/>
      <c r="P349" s="82"/>
      <c r="Q349" s="82"/>
      <c r="R349" s="82"/>
    </row>
    <row r="350" spans="2:18">
      <c r="B350" s="96"/>
      <c r="C350" s="82"/>
      <c r="D350" s="82"/>
      <c r="E350" s="82"/>
      <c r="F350" s="82"/>
      <c r="G350" s="82"/>
      <c r="H350" s="82"/>
      <c r="J350" s="82"/>
      <c r="K350" s="82"/>
      <c r="L350" s="82"/>
      <c r="M350" s="82"/>
      <c r="N350" s="82"/>
      <c r="O350" s="82"/>
      <c r="P350" s="82"/>
      <c r="Q350" s="82"/>
      <c r="R350" s="82"/>
    </row>
    <row r="351" spans="2:18">
      <c r="B351" s="96"/>
      <c r="C351" s="82"/>
      <c r="D351" s="82"/>
      <c r="E351" s="82"/>
      <c r="F351" s="82"/>
      <c r="G351" s="82"/>
      <c r="H351" s="82"/>
      <c r="J351" s="82"/>
      <c r="K351" s="82"/>
      <c r="L351" s="82"/>
      <c r="M351" s="82"/>
      <c r="N351" s="82"/>
      <c r="O351" s="82"/>
      <c r="P351" s="82"/>
      <c r="Q351" s="82"/>
      <c r="R351" s="82"/>
    </row>
    <row r="352" spans="2:18">
      <c r="B352" s="96"/>
      <c r="C352" s="82"/>
      <c r="D352" s="82"/>
      <c r="E352" s="82"/>
      <c r="F352" s="82"/>
      <c r="G352" s="82"/>
      <c r="H352" s="82"/>
      <c r="J352" s="82"/>
      <c r="K352" s="82"/>
      <c r="L352" s="82"/>
      <c r="M352" s="82"/>
      <c r="N352" s="82"/>
      <c r="O352" s="82"/>
      <c r="P352" s="82"/>
      <c r="Q352" s="82"/>
      <c r="R352" s="82"/>
    </row>
    <row r="353" spans="2:18">
      <c r="B353" s="96"/>
      <c r="C353" s="82"/>
      <c r="D353" s="82"/>
      <c r="E353" s="82"/>
      <c r="F353" s="82"/>
      <c r="G353" s="82"/>
      <c r="H353" s="82"/>
      <c r="J353" s="82"/>
      <c r="K353" s="82"/>
      <c r="L353" s="82"/>
      <c r="M353" s="82"/>
      <c r="N353" s="82"/>
      <c r="O353" s="82"/>
      <c r="P353" s="82"/>
      <c r="Q353" s="82"/>
      <c r="R353" s="82"/>
    </row>
    <row r="354" spans="2:18">
      <c r="B354" s="96"/>
      <c r="C354" s="82"/>
      <c r="D354" s="82"/>
      <c r="E354" s="82"/>
      <c r="F354" s="82"/>
      <c r="G354" s="82"/>
      <c r="H354" s="82"/>
      <c r="J354" s="82"/>
      <c r="K354" s="82"/>
      <c r="L354" s="82"/>
      <c r="M354" s="82"/>
      <c r="N354" s="82"/>
      <c r="O354" s="82"/>
      <c r="P354" s="82"/>
      <c r="Q354" s="82"/>
      <c r="R354" s="82"/>
    </row>
    <row r="355" spans="2:18">
      <c r="B355" s="96"/>
      <c r="C355" s="82"/>
      <c r="D355" s="82"/>
      <c r="E355" s="82"/>
      <c r="F355" s="82"/>
      <c r="G355" s="82"/>
      <c r="H355" s="82"/>
      <c r="J355" s="82"/>
      <c r="K355" s="82"/>
      <c r="L355" s="82"/>
      <c r="M355" s="82"/>
      <c r="N355" s="82"/>
      <c r="O355" s="82"/>
      <c r="P355" s="82"/>
      <c r="Q355" s="82"/>
      <c r="R355" s="82"/>
    </row>
    <row r="356" spans="2:18">
      <c r="B356" s="96"/>
      <c r="C356" s="82"/>
      <c r="D356" s="82"/>
      <c r="E356" s="82"/>
      <c r="F356" s="82"/>
      <c r="G356" s="82"/>
      <c r="H356" s="82"/>
      <c r="J356" s="82"/>
      <c r="K356" s="82"/>
      <c r="L356" s="82"/>
      <c r="M356" s="82"/>
      <c r="N356" s="82"/>
      <c r="O356" s="82"/>
      <c r="P356" s="82"/>
      <c r="Q356" s="82"/>
      <c r="R356" s="82"/>
    </row>
    <row r="357" spans="2:18">
      <c r="B357" s="96"/>
      <c r="C357" s="82"/>
      <c r="D357" s="82"/>
      <c r="E357" s="82"/>
      <c r="F357" s="82"/>
      <c r="G357" s="82"/>
      <c r="H357" s="82"/>
      <c r="J357" s="82"/>
      <c r="K357" s="82"/>
      <c r="L357" s="82"/>
      <c r="M357" s="82"/>
      <c r="N357" s="82"/>
      <c r="O357" s="82"/>
      <c r="P357" s="82"/>
      <c r="Q357" s="82"/>
      <c r="R357" s="82"/>
    </row>
    <row r="358" spans="2:18">
      <c r="B358" s="96"/>
      <c r="C358" s="82"/>
      <c r="D358" s="82"/>
      <c r="E358" s="82"/>
      <c r="F358" s="82"/>
      <c r="G358" s="82"/>
      <c r="H358" s="82"/>
      <c r="J358" s="82"/>
      <c r="K358" s="82"/>
      <c r="L358" s="82"/>
      <c r="M358" s="82"/>
      <c r="N358" s="82"/>
      <c r="O358" s="82"/>
      <c r="P358" s="82"/>
      <c r="Q358" s="82"/>
      <c r="R358" s="82"/>
    </row>
    <row r="359" spans="2:18">
      <c r="B359" s="96"/>
      <c r="C359" s="82"/>
      <c r="D359" s="82"/>
      <c r="E359" s="82"/>
      <c r="F359" s="82"/>
      <c r="G359" s="82"/>
      <c r="H359" s="82"/>
      <c r="J359" s="82"/>
      <c r="K359" s="82"/>
      <c r="L359" s="82"/>
      <c r="M359" s="82"/>
      <c r="N359" s="82"/>
      <c r="O359" s="82"/>
      <c r="P359" s="82"/>
      <c r="Q359" s="82"/>
      <c r="R359" s="82"/>
    </row>
    <row r="360" spans="2:18">
      <c r="B360" s="96"/>
      <c r="C360" s="82"/>
      <c r="D360" s="82"/>
      <c r="E360" s="82"/>
      <c r="F360" s="82"/>
      <c r="G360" s="82"/>
      <c r="H360" s="82"/>
      <c r="J360" s="82"/>
      <c r="K360" s="82"/>
      <c r="L360" s="82"/>
      <c r="M360" s="82"/>
      <c r="N360" s="82"/>
      <c r="O360" s="82"/>
      <c r="P360" s="82"/>
      <c r="Q360" s="82"/>
      <c r="R360" s="82"/>
    </row>
    <row r="361" spans="2:18">
      <c r="B361" s="96"/>
      <c r="C361" s="82"/>
      <c r="D361" s="82"/>
      <c r="E361" s="82"/>
      <c r="F361" s="82"/>
      <c r="G361" s="82"/>
      <c r="H361" s="82"/>
      <c r="J361" s="82"/>
      <c r="K361" s="82"/>
      <c r="L361" s="82"/>
      <c r="M361" s="82"/>
      <c r="N361" s="82"/>
      <c r="O361" s="82"/>
      <c r="P361" s="82"/>
      <c r="Q361" s="82"/>
      <c r="R361" s="82"/>
    </row>
    <row r="362" spans="2:18">
      <c r="B362" s="96"/>
      <c r="C362" s="82"/>
      <c r="D362" s="82"/>
      <c r="E362" s="82"/>
      <c r="F362" s="82"/>
      <c r="G362" s="82"/>
      <c r="H362" s="82"/>
      <c r="J362" s="82"/>
      <c r="K362" s="82"/>
      <c r="L362" s="82"/>
      <c r="M362" s="82"/>
      <c r="N362" s="82"/>
      <c r="O362" s="82"/>
      <c r="P362" s="82"/>
      <c r="Q362" s="82"/>
      <c r="R362" s="82"/>
    </row>
    <row r="363" spans="2:18">
      <c r="B363" s="96"/>
      <c r="C363" s="82"/>
      <c r="D363" s="82"/>
      <c r="E363" s="82"/>
      <c r="F363" s="82"/>
      <c r="G363" s="82"/>
      <c r="H363" s="82"/>
      <c r="J363" s="82"/>
      <c r="K363" s="82"/>
      <c r="L363" s="82"/>
      <c r="M363" s="82"/>
      <c r="N363" s="82"/>
      <c r="O363" s="82"/>
      <c r="P363" s="82"/>
      <c r="Q363" s="82"/>
      <c r="R363" s="82"/>
    </row>
    <row r="364" spans="2:18">
      <c r="B364" s="96"/>
      <c r="C364" s="82"/>
      <c r="D364" s="82"/>
      <c r="E364" s="82"/>
      <c r="F364" s="82"/>
      <c r="G364" s="82"/>
      <c r="H364" s="82"/>
      <c r="J364" s="82"/>
      <c r="K364" s="82"/>
      <c r="L364" s="82"/>
      <c r="M364" s="82"/>
      <c r="N364" s="82"/>
      <c r="O364" s="82"/>
      <c r="P364" s="82"/>
      <c r="Q364" s="82"/>
      <c r="R364" s="82"/>
    </row>
    <row r="365" spans="2:18">
      <c r="B365" s="96"/>
      <c r="C365" s="82"/>
      <c r="D365" s="82"/>
      <c r="E365" s="82"/>
      <c r="F365" s="82"/>
      <c r="G365" s="82"/>
      <c r="H365" s="82"/>
      <c r="J365" s="82"/>
      <c r="K365" s="82"/>
      <c r="L365" s="82"/>
      <c r="M365" s="82"/>
      <c r="N365" s="82"/>
      <c r="O365" s="82"/>
      <c r="P365" s="82"/>
      <c r="Q365" s="82"/>
      <c r="R365" s="82"/>
    </row>
    <row r="366" spans="2:18">
      <c r="B366" s="96"/>
      <c r="C366" s="82"/>
      <c r="D366" s="82"/>
      <c r="E366" s="82"/>
      <c r="F366" s="82"/>
      <c r="G366" s="82"/>
      <c r="H366" s="82"/>
      <c r="J366" s="82"/>
      <c r="K366" s="82"/>
      <c r="L366" s="82"/>
      <c r="M366" s="82"/>
      <c r="N366" s="82"/>
      <c r="O366" s="82"/>
      <c r="P366" s="82"/>
      <c r="Q366" s="82"/>
      <c r="R366" s="82"/>
    </row>
    <row r="367" spans="2:18">
      <c r="B367" s="96"/>
      <c r="C367" s="82"/>
      <c r="D367" s="82"/>
      <c r="E367" s="82"/>
      <c r="F367" s="82"/>
      <c r="G367" s="82"/>
      <c r="H367" s="82"/>
      <c r="J367" s="82"/>
      <c r="K367" s="82"/>
      <c r="L367" s="82"/>
      <c r="M367" s="82"/>
      <c r="N367" s="82"/>
      <c r="O367" s="82"/>
      <c r="P367" s="82"/>
      <c r="Q367" s="82"/>
      <c r="R367" s="82"/>
    </row>
    <row r="368" spans="2:18">
      <c r="B368" s="96"/>
      <c r="C368" s="82"/>
      <c r="D368" s="82"/>
      <c r="E368" s="82"/>
      <c r="F368" s="82"/>
      <c r="G368" s="82"/>
      <c r="H368" s="82"/>
      <c r="J368" s="82"/>
      <c r="K368" s="82"/>
      <c r="L368" s="82"/>
      <c r="M368" s="82"/>
      <c r="N368" s="82"/>
      <c r="O368" s="82"/>
      <c r="P368" s="82"/>
      <c r="Q368" s="82"/>
      <c r="R368" s="82"/>
    </row>
    <row r="369" spans="2:18">
      <c r="B369" s="96"/>
      <c r="C369" s="82"/>
      <c r="D369" s="82"/>
      <c r="E369" s="82"/>
      <c r="F369" s="82"/>
      <c r="G369" s="82"/>
      <c r="H369" s="82"/>
      <c r="J369" s="82"/>
      <c r="K369" s="82"/>
      <c r="L369" s="82"/>
      <c r="M369" s="82"/>
      <c r="N369" s="82"/>
      <c r="O369" s="82"/>
      <c r="P369" s="82"/>
      <c r="Q369" s="82"/>
      <c r="R369" s="82"/>
    </row>
    <row r="370" spans="2:18">
      <c r="B370" s="96"/>
      <c r="C370" s="82"/>
      <c r="D370" s="82"/>
      <c r="E370" s="82"/>
      <c r="F370" s="82"/>
      <c r="G370" s="82"/>
      <c r="H370" s="82"/>
      <c r="J370" s="82"/>
      <c r="K370" s="82"/>
      <c r="L370" s="82"/>
      <c r="M370" s="82"/>
      <c r="N370" s="82"/>
      <c r="O370" s="82"/>
      <c r="P370" s="82"/>
      <c r="Q370" s="82"/>
      <c r="R370" s="82"/>
    </row>
    <row r="371" spans="2:18">
      <c r="B371" s="96"/>
      <c r="C371" s="82"/>
      <c r="D371" s="82"/>
      <c r="E371" s="82"/>
      <c r="F371" s="82"/>
      <c r="G371" s="82"/>
      <c r="H371" s="82"/>
      <c r="J371" s="82"/>
      <c r="K371" s="82"/>
      <c r="L371" s="82"/>
      <c r="M371" s="82"/>
      <c r="N371" s="82"/>
      <c r="O371" s="82"/>
      <c r="P371" s="82"/>
      <c r="Q371" s="82"/>
      <c r="R371" s="82"/>
    </row>
    <row r="372" spans="2:18">
      <c r="B372" s="96"/>
      <c r="C372" s="82"/>
      <c r="D372" s="82"/>
      <c r="E372" s="82"/>
      <c r="F372" s="82"/>
      <c r="G372" s="82"/>
      <c r="H372" s="82"/>
      <c r="J372" s="82"/>
      <c r="K372" s="82"/>
      <c r="L372" s="82"/>
      <c r="M372" s="82"/>
      <c r="N372" s="82"/>
      <c r="O372" s="82"/>
      <c r="P372" s="82"/>
      <c r="Q372" s="82"/>
      <c r="R372" s="82"/>
    </row>
    <row r="373" spans="2:18">
      <c r="B373" s="96"/>
      <c r="C373" s="82"/>
      <c r="D373" s="82"/>
      <c r="E373" s="82"/>
      <c r="F373" s="82"/>
      <c r="G373" s="82"/>
      <c r="H373" s="82"/>
      <c r="J373" s="82"/>
      <c r="K373" s="82"/>
      <c r="L373" s="82"/>
      <c r="M373" s="82"/>
      <c r="N373" s="82"/>
      <c r="O373" s="82"/>
      <c r="P373" s="82"/>
      <c r="Q373" s="82"/>
      <c r="R373" s="82"/>
    </row>
    <row r="374" spans="2:18">
      <c r="B374" s="96"/>
      <c r="C374" s="82"/>
      <c r="D374" s="82"/>
      <c r="E374" s="82"/>
      <c r="F374" s="82"/>
      <c r="G374" s="82"/>
      <c r="H374" s="82"/>
      <c r="J374" s="82"/>
      <c r="K374" s="82"/>
      <c r="L374" s="82"/>
      <c r="M374" s="82"/>
      <c r="N374" s="82"/>
      <c r="O374" s="82"/>
      <c r="P374" s="82"/>
      <c r="Q374" s="82"/>
      <c r="R374" s="82"/>
    </row>
    <row r="375" spans="2:18">
      <c r="B375" s="96"/>
      <c r="C375" s="82"/>
      <c r="D375" s="82"/>
      <c r="E375" s="82"/>
      <c r="F375" s="82"/>
      <c r="G375" s="82"/>
      <c r="H375" s="82"/>
      <c r="J375" s="82"/>
      <c r="K375" s="82"/>
      <c r="L375" s="82"/>
      <c r="M375" s="82"/>
      <c r="N375" s="82"/>
      <c r="O375" s="82"/>
      <c r="P375" s="82"/>
      <c r="Q375" s="82"/>
      <c r="R375" s="82"/>
    </row>
    <row r="376" spans="2:18">
      <c r="B376" s="96"/>
      <c r="C376" s="82"/>
      <c r="D376" s="82"/>
      <c r="E376" s="82"/>
      <c r="F376" s="82"/>
      <c r="G376" s="82"/>
      <c r="H376" s="82"/>
      <c r="J376" s="82"/>
      <c r="K376" s="82"/>
      <c r="L376" s="82"/>
      <c r="M376" s="82"/>
      <c r="N376" s="82"/>
      <c r="O376" s="82"/>
      <c r="P376" s="82"/>
      <c r="Q376" s="82"/>
      <c r="R376" s="82"/>
    </row>
    <row r="377" spans="2:18">
      <c r="B377" s="96"/>
      <c r="C377" s="82"/>
      <c r="D377" s="82"/>
      <c r="E377" s="82"/>
      <c r="F377" s="82"/>
      <c r="G377" s="82"/>
      <c r="H377" s="82"/>
      <c r="J377" s="82"/>
      <c r="K377" s="82"/>
      <c r="L377" s="82"/>
      <c r="M377" s="82"/>
      <c r="N377" s="82"/>
      <c r="O377" s="82"/>
      <c r="P377" s="82"/>
      <c r="Q377" s="82"/>
      <c r="R377" s="82"/>
    </row>
    <row r="378" spans="2:18">
      <c r="B378" s="96"/>
      <c r="C378" s="82"/>
      <c r="D378" s="82"/>
      <c r="E378" s="82"/>
      <c r="F378" s="82"/>
      <c r="G378" s="82"/>
      <c r="H378" s="82"/>
      <c r="J378" s="82"/>
      <c r="K378" s="82"/>
      <c r="L378" s="82"/>
      <c r="M378" s="82"/>
      <c r="N378" s="82"/>
      <c r="O378" s="82"/>
      <c r="P378" s="82"/>
      <c r="Q378" s="82"/>
      <c r="R378" s="82"/>
    </row>
    <row r="379" spans="2:18">
      <c r="B379" s="96"/>
      <c r="C379" s="82"/>
      <c r="D379" s="82"/>
      <c r="E379" s="82"/>
      <c r="F379" s="82"/>
      <c r="G379" s="82"/>
      <c r="H379" s="82"/>
      <c r="J379" s="82"/>
      <c r="K379" s="82"/>
      <c r="L379" s="82"/>
      <c r="M379" s="82"/>
      <c r="N379" s="82"/>
      <c r="O379" s="82"/>
      <c r="P379" s="82"/>
      <c r="Q379" s="82"/>
      <c r="R379" s="82"/>
    </row>
    <row r="380" spans="2:18">
      <c r="B380" s="96"/>
      <c r="C380" s="82"/>
      <c r="D380" s="82"/>
      <c r="E380" s="82"/>
      <c r="F380" s="82"/>
      <c r="G380" s="82"/>
      <c r="H380" s="82"/>
      <c r="J380" s="82"/>
      <c r="K380" s="82"/>
      <c r="L380" s="82"/>
      <c r="M380" s="82"/>
      <c r="N380" s="82"/>
      <c r="O380" s="82"/>
      <c r="P380" s="82"/>
      <c r="Q380" s="82"/>
      <c r="R380" s="82"/>
    </row>
    <row r="381" spans="2:18">
      <c r="B381" s="96"/>
      <c r="C381" s="82"/>
      <c r="D381" s="82"/>
      <c r="E381" s="82"/>
      <c r="F381" s="82"/>
      <c r="G381" s="82"/>
      <c r="H381" s="82"/>
      <c r="J381" s="82"/>
      <c r="K381" s="82"/>
      <c r="L381" s="82"/>
      <c r="M381" s="82"/>
      <c r="N381" s="82"/>
      <c r="O381" s="82"/>
      <c r="P381" s="82"/>
      <c r="Q381" s="82"/>
      <c r="R381" s="82"/>
    </row>
    <row r="382" spans="2:18">
      <c r="B382" s="96"/>
      <c r="C382" s="82"/>
      <c r="D382" s="82"/>
      <c r="E382" s="82"/>
      <c r="F382" s="82"/>
      <c r="G382" s="82"/>
      <c r="H382" s="82"/>
      <c r="J382" s="82"/>
      <c r="K382" s="82"/>
      <c r="L382" s="82"/>
      <c r="M382" s="82"/>
      <c r="N382" s="82"/>
      <c r="O382" s="82"/>
      <c r="P382" s="82"/>
      <c r="Q382" s="82"/>
      <c r="R382" s="82"/>
    </row>
    <row r="383" spans="2:18">
      <c r="B383" s="96"/>
      <c r="C383" s="82"/>
      <c r="D383" s="82"/>
      <c r="E383" s="82"/>
      <c r="F383" s="82"/>
      <c r="G383" s="82"/>
      <c r="H383" s="82"/>
      <c r="J383" s="82"/>
      <c r="K383" s="82"/>
      <c r="L383" s="82"/>
      <c r="M383" s="82"/>
      <c r="N383" s="82"/>
      <c r="O383" s="82"/>
      <c r="P383" s="82"/>
      <c r="Q383" s="82"/>
      <c r="R383" s="82"/>
    </row>
    <row r="384" spans="2:18">
      <c r="B384" s="96"/>
      <c r="C384" s="82"/>
      <c r="D384" s="82"/>
      <c r="E384" s="82"/>
      <c r="F384" s="82"/>
      <c r="G384" s="82"/>
      <c r="H384" s="82"/>
      <c r="J384" s="82"/>
      <c r="K384" s="82"/>
      <c r="L384" s="82"/>
      <c r="M384" s="82"/>
      <c r="N384" s="82"/>
      <c r="O384" s="82"/>
      <c r="P384" s="82"/>
      <c r="Q384" s="82"/>
      <c r="R384" s="82"/>
    </row>
    <row r="385" spans="2:18">
      <c r="B385" s="96"/>
      <c r="C385" s="82"/>
      <c r="D385" s="82"/>
      <c r="E385" s="82"/>
      <c r="F385" s="82"/>
      <c r="G385" s="82"/>
      <c r="H385" s="82"/>
      <c r="J385" s="82"/>
      <c r="K385" s="82"/>
      <c r="L385" s="82"/>
      <c r="M385" s="82"/>
      <c r="N385" s="82"/>
      <c r="O385" s="82"/>
      <c r="P385" s="82"/>
      <c r="Q385" s="82"/>
      <c r="R385" s="82"/>
    </row>
    <row r="386" spans="2:18">
      <c r="B386" s="96"/>
      <c r="C386" s="82"/>
      <c r="D386" s="82"/>
      <c r="E386" s="82"/>
      <c r="F386" s="82"/>
      <c r="G386" s="82"/>
      <c r="H386" s="82"/>
      <c r="J386" s="82"/>
      <c r="K386" s="82"/>
      <c r="L386" s="82"/>
      <c r="M386" s="82"/>
      <c r="N386" s="82"/>
      <c r="O386" s="82"/>
      <c r="P386" s="82"/>
      <c r="Q386" s="82"/>
      <c r="R386" s="82"/>
    </row>
    <row r="387" spans="2:18">
      <c r="B387" s="96"/>
      <c r="C387" s="82"/>
      <c r="D387" s="82"/>
      <c r="E387" s="82"/>
      <c r="F387" s="82"/>
      <c r="G387" s="82"/>
      <c r="H387" s="82"/>
      <c r="J387" s="82"/>
      <c r="K387" s="82"/>
      <c r="L387" s="82"/>
      <c r="M387" s="82"/>
      <c r="N387" s="82"/>
      <c r="O387" s="82"/>
      <c r="P387" s="82"/>
      <c r="Q387" s="82"/>
      <c r="R387" s="82"/>
    </row>
    <row r="388" spans="2:18">
      <c r="B388" s="96"/>
      <c r="C388" s="82"/>
      <c r="D388" s="82"/>
      <c r="E388" s="82"/>
      <c r="F388" s="82"/>
      <c r="G388" s="82"/>
      <c r="H388" s="82"/>
      <c r="J388" s="82"/>
      <c r="K388" s="82"/>
      <c r="L388" s="82"/>
      <c r="M388" s="82"/>
      <c r="N388" s="82"/>
      <c r="O388" s="82"/>
      <c r="P388" s="82"/>
      <c r="Q388" s="82"/>
      <c r="R388" s="82"/>
    </row>
    <row r="389" spans="2:18">
      <c r="B389" s="96"/>
      <c r="C389" s="82"/>
      <c r="D389" s="82"/>
      <c r="E389" s="82"/>
      <c r="F389" s="82"/>
      <c r="G389" s="82"/>
      <c r="H389" s="82"/>
      <c r="J389" s="82"/>
      <c r="K389" s="82"/>
      <c r="L389" s="82"/>
      <c r="M389" s="82"/>
      <c r="N389" s="82"/>
      <c r="O389" s="82"/>
      <c r="P389" s="82"/>
      <c r="Q389" s="82"/>
      <c r="R389" s="82"/>
    </row>
    <row r="390" spans="2:18">
      <c r="B390" s="96"/>
      <c r="C390" s="82"/>
      <c r="D390" s="82"/>
      <c r="E390" s="82"/>
      <c r="F390" s="82"/>
      <c r="G390" s="82"/>
      <c r="H390" s="82"/>
      <c r="J390" s="82"/>
      <c r="K390" s="82"/>
      <c r="L390" s="82"/>
      <c r="M390" s="82"/>
      <c r="N390" s="82"/>
      <c r="O390" s="82"/>
      <c r="P390" s="82"/>
      <c r="Q390" s="82"/>
      <c r="R390" s="82"/>
    </row>
    <row r="391" spans="2:18">
      <c r="B391" s="96"/>
      <c r="C391" s="82"/>
      <c r="D391" s="82"/>
      <c r="E391" s="82"/>
      <c r="F391" s="82"/>
      <c r="G391" s="82"/>
      <c r="H391" s="82"/>
      <c r="J391" s="82"/>
      <c r="K391" s="82"/>
      <c r="L391" s="82"/>
      <c r="M391" s="82"/>
      <c r="N391" s="82"/>
      <c r="O391" s="82"/>
      <c r="P391" s="82"/>
      <c r="Q391" s="82"/>
      <c r="R391" s="82"/>
    </row>
    <row r="392" spans="2:18">
      <c r="B392" s="96"/>
      <c r="C392" s="82"/>
      <c r="D392" s="82"/>
      <c r="E392" s="82"/>
      <c r="F392" s="82"/>
      <c r="G392" s="82"/>
      <c r="H392" s="82"/>
      <c r="J392" s="82"/>
      <c r="K392" s="82"/>
      <c r="L392" s="82"/>
      <c r="M392" s="82"/>
      <c r="N392" s="82"/>
      <c r="O392" s="82"/>
      <c r="P392" s="82"/>
      <c r="Q392" s="82"/>
      <c r="R392" s="82"/>
    </row>
    <row r="393" spans="2:18">
      <c r="B393" s="96"/>
      <c r="C393" s="82"/>
      <c r="D393" s="82"/>
      <c r="E393" s="82"/>
      <c r="F393" s="82"/>
      <c r="G393" s="82"/>
      <c r="H393" s="82"/>
      <c r="J393" s="82"/>
      <c r="K393" s="82"/>
      <c r="L393" s="82"/>
      <c r="M393" s="82"/>
      <c r="N393" s="82"/>
      <c r="O393" s="82"/>
      <c r="P393" s="82"/>
      <c r="Q393" s="82"/>
      <c r="R393" s="82"/>
    </row>
    <row r="394" spans="2:18">
      <c r="B394" s="96"/>
      <c r="C394" s="82"/>
      <c r="D394" s="82"/>
      <c r="E394" s="82"/>
      <c r="F394" s="82"/>
      <c r="G394" s="82"/>
      <c r="H394" s="82"/>
      <c r="J394" s="82"/>
      <c r="K394" s="82"/>
      <c r="L394" s="82"/>
      <c r="M394" s="82"/>
      <c r="N394" s="82"/>
      <c r="O394" s="82"/>
      <c r="P394" s="82"/>
      <c r="Q394" s="82"/>
      <c r="R394" s="82"/>
    </row>
    <row r="395" spans="2:18">
      <c r="B395" s="96"/>
      <c r="C395" s="82"/>
      <c r="D395" s="82"/>
      <c r="E395" s="82"/>
      <c r="F395" s="82"/>
      <c r="G395" s="82"/>
      <c r="H395" s="82"/>
      <c r="J395" s="82"/>
      <c r="K395" s="82"/>
      <c r="L395" s="82"/>
      <c r="M395" s="82"/>
      <c r="N395" s="82"/>
      <c r="O395" s="82"/>
      <c r="P395" s="82"/>
      <c r="Q395" s="82"/>
      <c r="R395" s="82"/>
    </row>
    <row r="396" spans="2:18">
      <c r="B396" s="96"/>
      <c r="C396" s="82"/>
      <c r="D396" s="82"/>
      <c r="E396" s="82"/>
      <c r="F396" s="82"/>
      <c r="G396" s="82"/>
      <c r="H396" s="82"/>
      <c r="J396" s="82"/>
      <c r="K396" s="82"/>
      <c r="L396" s="82"/>
      <c r="M396" s="82"/>
      <c r="N396" s="82"/>
      <c r="O396" s="82"/>
      <c r="P396" s="82"/>
      <c r="Q396" s="82"/>
      <c r="R396" s="82"/>
    </row>
    <row r="397" spans="2:18">
      <c r="B397" s="96"/>
      <c r="C397" s="82"/>
      <c r="D397" s="82"/>
      <c r="E397" s="82"/>
      <c r="F397" s="82"/>
      <c r="G397" s="82"/>
      <c r="H397" s="82"/>
      <c r="J397" s="82"/>
      <c r="K397" s="82"/>
      <c r="L397" s="82"/>
      <c r="M397" s="82"/>
      <c r="N397" s="82"/>
      <c r="O397" s="82"/>
      <c r="P397" s="82"/>
      <c r="Q397" s="82"/>
      <c r="R397" s="82"/>
    </row>
    <row r="398" spans="2:18">
      <c r="B398" s="96"/>
      <c r="C398" s="82"/>
      <c r="D398" s="82"/>
      <c r="E398" s="82"/>
      <c r="F398" s="82"/>
      <c r="G398" s="82"/>
      <c r="H398" s="82"/>
      <c r="J398" s="82"/>
      <c r="K398" s="82"/>
      <c r="L398" s="82"/>
      <c r="M398" s="82"/>
      <c r="N398" s="82"/>
      <c r="O398" s="82"/>
      <c r="P398" s="82"/>
      <c r="Q398" s="82"/>
      <c r="R398" s="82"/>
    </row>
    <row r="399" spans="2:18">
      <c r="B399" s="96"/>
      <c r="C399" s="82"/>
      <c r="D399" s="82"/>
      <c r="E399" s="82"/>
      <c r="F399" s="82"/>
      <c r="G399" s="82"/>
      <c r="H399" s="82"/>
      <c r="J399" s="82"/>
      <c r="K399" s="82"/>
      <c r="L399" s="82"/>
      <c r="M399" s="82"/>
      <c r="N399" s="82"/>
      <c r="O399" s="82"/>
      <c r="P399" s="82"/>
      <c r="Q399" s="82"/>
      <c r="R399" s="82"/>
    </row>
    <row r="400" spans="2:18">
      <c r="B400" s="96"/>
      <c r="C400" s="82"/>
      <c r="D400" s="82"/>
      <c r="E400" s="82"/>
      <c r="F400" s="82"/>
      <c r="G400" s="82"/>
      <c r="H400" s="82"/>
      <c r="J400" s="82"/>
      <c r="K400" s="82"/>
      <c r="L400" s="82"/>
      <c r="M400" s="82"/>
      <c r="N400" s="82"/>
      <c r="O400" s="82"/>
      <c r="P400" s="82"/>
      <c r="Q400" s="82"/>
      <c r="R400" s="82"/>
    </row>
    <row r="401" spans="2:18">
      <c r="B401" s="96"/>
      <c r="C401" s="82"/>
      <c r="D401" s="82"/>
      <c r="E401" s="82"/>
      <c r="F401" s="82"/>
      <c r="G401" s="82"/>
      <c r="H401" s="82"/>
      <c r="J401" s="82"/>
      <c r="K401" s="82"/>
      <c r="L401" s="82"/>
      <c r="M401" s="82"/>
      <c r="N401" s="82"/>
      <c r="O401" s="82"/>
      <c r="P401" s="82"/>
      <c r="Q401" s="82"/>
      <c r="R401" s="82"/>
    </row>
    <row r="402" spans="2:18">
      <c r="B402" s="96"/>
      <c r="C402" s="82"/>
      <c r="D402" s="82"/>
      <c r="E402" s="82"/>
      <c r="F402" s="82"/>
      <c r="G402" s="82"/>
      <c r="H402" s="82"/>
      <c r="J402" s="82"/>
      <c r="K402" s="82"/>
      <c r="L402" s="82"/>
      <c r="M402" s="82"/>
      <c r="N402" s="82"/>
      <c r="O402" s="82"/>
      <c r="P402" s="82"/>
      <c r="Q402" s="82"/>
      <c r="R402" s="82"/>
    </row>
    <row r="403" spans="2:18">
      <c r="B403" s="96"/>
      <c r="C403" s="82"/>
      <c r="D403" s="82"/>
      <c r="E403" s="82"/>
      <c r="F403" s="82"/>
      <c r="G403" s="82"/>
      <c r="H403" s="82"/>
      <c r="J403" s="82"/>
      <c r="K403" s="82"/>
      <c r="L403" s="82"/>
      <c r="M403" s="82"/>
      <c r="N403" s="82"/>
      <c r="O403" s="82"/>
      <c r="P403" s="82"/>
      <c r="Q403" s="82"/>
      <c r="R403" s="82"/>
    </row>
    <row r="404" spans="2:18">
      <c r="B404" s="96"/>
      <c r="C404" s="82"/>
      <c r="D404" s="82"/>
      <c r="E404" s="82"/>
      <c r="F404" s="82"/>
      <c r="G404" s="82"/>
      <c r="H404" s="82"/>
      <c r="J404" s="82"/>
      <c r="K404" s="82"/>
      <c r="L404" s="82"/>
      <c r="M404" s="82"/>
      <c r="N404" s="82"/>
      <c r="O404" s="82"/>
      <c r="P404" s="82"/>
      <c r="Q404" s="82"/>
      <c r="R404" s="82"/>
    </row>
    <row r="405" spans="2:18">
      <c r="B405" s="96"/>
      <c r="C405" s="82"/>
      <c r="D405" s="82"/>
      <c r="E405" s="82"/>
      <c r="F405" s="82"/>
      <c r="G405" s="82"/>
      <c r="H405" s="82"/>
      <c r="J405" s="82"/>
      <c r="K405" s="82"/>
      <c r="L405" s="82"/>
      <c r="M405" s="82"/>
      <c r="N405" s="82"/>
      <c r="O405" s="82"/>
      <c r="P405" s="82"/>
      <c r="Q405" s="82"/>
      <c r="R405" s="82"/>
    </row>
    <row r="406" spans="2:18">
      <c r="B406" s="96"/>
      <c r="C406" s="82"/>
      <c r="D406" s="82"/>
      <c r="E406" s="82"/>
      <c r="F406" s="82"/>
      <c r="G406" s="82"/>
      <c r="H406" s="82"/>
      <c r="J406" s="82"/>
      <c r="K406" s="82"/>
      <c r="L406" s="82"/>
      <c r="M406" s="82"/>
      <c r="N406" s="82"/>
      <c r="O406" s="82"/>
      <c r="P406" s="82"/>
      <c r="Q406" s="82"/>
      <c r="R406" s="82"/>
    </row>
    <row r="407" spans="2:18">
      <c r="B407" s="96"/>
      <c r="C407" s="82"/>
      <c r="D407" s="82"/>
      <c r="E407" s="82"/>
      <c r="F407" s="82"/>
      <c r="G407" s="82"/>
      <c r="H407" s="82"/>
      <c r="J407" s="82"/>
      <c r="K407" s="82"/>
      <c r="L407" s="82"/>
      <c r="M407" s="82"/>
      <c r="N407" s="82"/>
      <c r="O407" s="82"/>
      <c r="P407" s="82"/>
      <c r="Q407" s="82"/>
      <c r="R407" s="82"/>
    </row>
    <row r="408" spans="2:18">
      <c r="B408" s="96"/>
      <c r="C408" s="82"/>
      <c r="D408" s="82"/>
      <c r="E408" s="82"/>
      <c r="F408" s="82"/>
      <c r="G408" s="82"/>
      <c r="H408" s="82"/>
      <c r="J408" s="82"/>
      <c r="K408" s="82"/>
      <c r="L408" s="82"/>
      <c r="M408" s="82"/>
      <c r="N408" s="82"/>
      <c r="O408" s="82"/>
      <c r="P408" s="82"/>
      <c r="Q408" s="82"/>
      <c r="R408" s="82"/>
    </row>
    <row r="409" spans="2:18">
      <c r="B409" s="96"/>
      <c r="C409" s="82"/>
      <c r="D409" s="82"/>
      <c r="E409" s="82"/>
      <c r="F409" s="82"/>
      <c r="G409" s="82"/>
      <c r="H409" s="82"/>
      <c r="J409" s="82"/>
      <c r="K409" s="82"/>
      <c r="L409" s="82"/>
      <c r="M409" s="82"/>
      <c r="N409" s="82"/>
      <c r="O409" s="82"/>
      <c r="P409" s="82"/>
      <c r="Q409" s="82"/>
      <c r="R409" s="82"/>
    </row>
    <row r="410" spans="2:18">
      <c r="B410" s="96"/>
      <c r="C410" s="82"/>
      <c r="D410" s="82"/>
      <c r="E410" s="82"/>
      <c r="F410" s="82"/>
      <c r="G410" s="82"/>
      <c r="H410" s="82"/>
      <c r="J410" s="82"/>
      <c r="K410" s="82"/>
      <c r="L410" s="82"/>
      <c r="M410" s="82"/>
      <c r="N410" s="82"/>
      <c r="O410" s="82"/>
      <c r="P410" s="82"/>
      <c r="Q410" s="82"/>
      <c r="R410" s="82"/>
    </row>
    <row r="411" spans="2:18">
      <c r="B411" s="96"/>
      <c r="C411" s="82"/>
      <c r="D411" s="82"/>
      <c r="E411" s="82"/>
      <c r="F411" s="82"/>
      <c r="G411" s="82"/>
      <c r="H411" s="82"/>
      <c r="J411" s="82"/>
      <c r="K411" s="82"/>
      <c r="L411" s="82"/>
      <c r="M411" s="82"/>
      <c r="N411" s="82"/>
      <c r="O411" s="82"/>
      <c r="P411" s="82"/>
      <c r="Q411" s="82"/>
      <c r="R411" s="82"/>
    </row>
    <row r="412" spans="2:18">
      <c r="B412" s="96"/>
      <c r="C412" s="82"/>
      <c r="D412" s="82"/>
      <c r="E412" s="82"/>
      <c r="F412" s="82"/>
      <c r="G412" s="82"/>
      <c r="H412" s="82"/>
      <c r="J412" s="82"/>
      <c r="K412" s="82"/>
      <c r="L412" s="82"/>
      <c r="M412" s="82"/>
      <c r="N412" s="82"/>
      <c r="O412" s="82"/>
      <c r="P412" s="82"/>
      <c r="Q412" s="82"/>
      <c r="R412" s="82"/>
    </row>
    <row r="413" spans="2:18">
      <c r="B413" s="96"/>
      <c r="C413" s="82"/>
      <c r="D413" s="82"/>
      <c r="E413" s="82"/>
      <c r="F413" s="82"/>
      <c r="G413" s="82"/>
      <c r="H413" s="82"/>
      <c r="J413" s="82"/>
      <c r="K413" s="82"/>
      <c r="L413" s="82"/>
      <c r="M413" s="82"/>
      <c r="N413" s="82"/>
      <c r="O413" s="82"/>
      <c r="P413" s="82"/>
      <c r="Q413" s="82"/>
      <c r="R413" s="82"/>
    </row>
    <row r="414" spans="2:18">
      <c r="B414" s="96"/>
      <c r="C414" s="82"/>
      <c r="D414" s="82"/>
      <c r="E414" s="82"/>
      <c r="F414" s="82"/>
      <c r="G414" s="82"/>
      <c r="H414" s="82"/>
      <c r="J414" s="82"/>
      <c r="K414" s="82"/>
      <c r="L414" s="82"/>
      <c r="M414" s="82"/>
      <c r="N414" s="82"/>
      <c r="O414" s="82"/>
      <c r="P414" s="82"/>
      <c r="Q414" s="82"/>
      <c r="R414" s="82"/>
    </row>
    <row r="415" spans="2:18">
      <c r="B415" s="96"/>
      <c r="C415" s="82"/>
      <c r="D415" s="82"/>
      <c r="E415" s="82"/>
      <c r="F415" s="82"/>
      <c r="G415" s="82"/>
      <c r="H415" s="82"/>
      <c r="J415" s="82"/>
      <c r="K415" s="82"/>
      <c r="L415" s="82"/>
      <c r="M415" s="82"/>
      <c r="N415" s="82"/>
      <c r="O415" s="82"/>
      <c r="P415" s="82"/>
      <c r="Q415" s="82"/>
      <c r="R415" s="82"/>
    </row>
    <row r="416" spans="2:18">
      <c r="B416" s="96"/>
      <c r="C416" s="82"/>
      <c r="D416" s="82"/>
      <c r="E416" s="82"/>
      <c r="F416" s="82"/>
      <c r="G416" s="82"/>
      <c r="H416" s="82"/>
      <c r="J416" s="82"/>
      <c r="K416" s="82"/>
      <c r="L416" s="82"/>
      <c r="M416" s="82"/>
      <c r="N416" s="82"/>
      <c r="O416" s="82"/>
      <c r="P416" s="82"/>
      <c r="Q416" s="82"/>
      <c r="R416" s="82"/>
    </row>
    <row r="417" spans="2:18">
      <c r="B417" s="96"/>
      <c r="C417" s="82"/>
      <c r="D417" s="82"/>
      <c r="E417" s="82"/>
      <c r="F417" s="82"/>
      <c r="G417" s="82"/>
      <c r="H417" s="82"/>
      <c r="J417" s="82"/>
      <c r="K417" s="82"/>
      <c r="L417" s="82"/>
      <c r="M417" s="82"/>
      <c r="N417" s="82"/>
      <c r="O417" s="82"/>
      <c r="P417" s="82"/>
      <c r="Q417" s="82"/>
      <c r="R417" s="82"/>
    </row>
    <row r="418" spans="2:18">
      <c r="B418" s="96"/>
      <c r="C418" s="82"/>
      <c r="D418" s="82"/>
      <c r="E418" s="82"/>
      <c r="F418" s="82"/>
      <c r="G418" s="82"/>
      <c r="H418" s="82"/>
      <c r="J418" s="82"/>
      <c r="K418" s="82"/>
      <c r="L418" s="82"/>
      <c r="M418" s="82"/>
      <c r="N418" s="82"/>
      <c r="O418" s="82"/>
      <c r="P418" s="82"/>
      <c r="Q418" s="82"/>
      <c r="R418" s="82"/>
    </row>
    <row r="419" spans="2:18">
      <c r="C419" s="96"/>
    </row>
    <row r="420" spans="2:18">
      <c r="C420" s="96"/>
    </row>
    <row r="421" spans="2:18">
      <c r="C421" s="96"/>
    </row>
    <row r="422" spans="2:18">
      <c r="C422" s="96"/>
    </row>
    <row r="423" spans="2:18">
      <c r="C423" s="96"/>
    </row>
    <row r="424" spans="2:18">
      <c r="C424" s="96"/>
    </row>
    <row r="425" spans="2:18">
      <c r="C425" s="96"/>
    </row>
    <row r="426" spans="2:18">
      <c r="C426" s="96"/>
    </row>
    <row r="427" spans="2:18">
      <c r="C427" s="96"/>
    </row>
    <row r="428" spans="2:18">
      <c r="C428" s="96"/>
    </row>
    <row r="429" spans="2:18">
      <c r="C429" s="96"/>
    </row>
    <row r="430" spans="2:18">
      <c r="C430" s="96"/>
    </row>
    <row r="431" spans="2:18">
      <c r="C431" s="96"/>
    </row>
    <row r="432" spans="2:18">
      <c r="C432" s="96"/>
    </row>
    <row r="433" spans="3:3">
      <c r="C433" s="96"/>
    </row>
    <row r="434" spans="3:3">
      <c r="C434" s="96"/>
    </row>
    <row r="435" spans="3:3">
      <c r="C435" s="96"/>
    </row>
    <row r="436" spans="3:3">
      <c r="C436" s="96"/>
    </row>
    <row r="437" spans="3:3">
      <c r="C437" s="96"/>
    </row>
    <row r="438" spans="3:3">
      <c r="C438" s="96"/>
    </row>
    <row r="439" spans="3:3">
      <c r="C439" s="96"/>
    </row>
    <row r="440" spans="3:3">
      <c r="C440" s="96"/>
    </row>
    <row r="441" spans="3:3">
      <c r="C441" s="96"/>
    </row>
    <row r="442" spans="3:3">
      <c r="C442" s="96"/>
    </row>
    <row r="443" spans="3:3">
      <c r="C443" s="96"/>
    </row>
    <row r="444" spans="3:3">
      <c r="C444" s="96"/>
    </row>
    <row r="445" spans="3:3">
      <c r="C445" s="96"/>
    </row>
    <row r="446" spans="3:3">
      <c r="C446" s="96"/>
    </row>
    <row r="447" spans="3:3">
      <c r="C447" s="96"/>
    </row>
    <row r="448" spans="3:3">
      <c r="C448" s="96"/>
    </row>
    <row r="449" spans="3:3">
      <c r="C449" s="96"/>
    </row>
    <row r="450" spans="3:3">
      <c r="C450" s="96"/>
    </row>
    <row r="451" spans="3:3">
      <c r="C451" s="96"/>
    </row>
    <row r="452" spans="3:3">
      <c r="C452" s="96"/>
    </row>
    <row r="453" spans="3:3">
      <c r="C453" s="96"/>
    </row>
    <row r="454" spans="3:3">
      <c r="C454" s="96"/>
    </row>
    <row r="455" spans="3:3">
      <c r="C455" s="96"/>
    </row>
    <row r="456" spans="3:3">
      <c r="C456" s="96"/>
    </row>
    <row r="457" spans="3:3">
      <c r="C457" s="96"/>
    </row>
    <row r="458" spans="3:3">
      <c r="C458" s="96"/>
    </row>
    <row r="459" spans="3:3">
      <c r="C459" s="96"/>
    </row>
    <row r="460" spans="3:3">
      <c r="C460" s="96"/>
    </row>
    <row r="461" spans="3:3">
      <c r="C461" s="96"/>
    </row>
    <row r="462" spans="3:3">
      <c r="C462" s="96"/>
    </row>
    <row r="463" spans="3:3">
      <c r="C463" s="96"/>
    </row>
    <row r="464" spans="3:3">
      <c r="C464" s="96"/>
    </row>
    <row r="465" spans="3:3">
      <c r="C465" s="96"/>
    </row>
    <row r="466" spans="3:3">
      <c r="C466" s="96"/>
    </row>
    <row r="467" spans="3:3">
      <c r="C467" s="96"/>
    </row>
    <row r="468" spans="3:3">
      <c r="C468" s="96"/>
    </row>
    <row r="469" spans="3:3">
      <c r="C469" s="96"/>
    </row>
    <row r="470" spans="3:3">
      <c r="C470" s="96"/>
    </row>
    <row r="471" spans="3:3">
      <c r="C471" s="96"/>
    </row>
    <row r="472" spans="3:3">
      <c r="C472" s="96"/>
    </row>
    <row r="473" spans="3:3">
      <c r="C473" s="96"/>
    </row>
    <row r="474" spans="3:3">
      <c r="C474" s="96"/>
    </row>
    <row r="475" spans="3:3">
      <c r="C475" s="96"/>
    </row>
    <row r="476" spans="3:3">
      <c r="C476" s="96"/>
    </row>
    <row r="477" spans="3:3">
      <c r="C477" s="96"/>
    </row>
    <row r="478" spans="3:3">
      <c r="C478" s="96"/>
    </row>
    <row r="479" spans="3:3">
      <c r="C479" s="96"/>
    </row>
    <row r="480" spans="3:3">
      <c r="C480" s="96"/>
    </row>
    <row r="481" spans="3:3">
      <c r="C481" s="96"/>
    </row>
    <row r="482" spans="3:3">
      <c r="C482" s="96"/>
    </row>
    <row r="483" spans="3:3">
      <c r="C483" s="96"/>
    </row>
    <row r="484" spans="3:3">
      <c r="C484" s="96"/>
    </row>
    <row r="485" spans="3:3">
      <c r="C485" s="96"/>
    </row>
  </sheetData>
  <customSheetViews>
    <customSheetView guid="{81801A75-92C7-4ED5-97DB-E3E6B3965D30}" topLeftCell="A10">
      <selection activeCell="G32" sqref="G32"/>
      <pageMargins left="0.7" right="0.7" top="0.75" bottom="0.75" header="0.3" footer="0.3"/>
      <pageSetup orientation="portrait" r:id="rId1"/>
    </customSheetView>
    <customSheetView guid="{8F78BEB5-8927-4030-9153-90C7FA4937A5}" topLeftCell="A7">
      <selection activeCell="G32" sqref="G32"/>
      <pageMargins left="0.7" right="0.7" top="0.75" bottom="0.75" header="0.3" footer="0.3"/>
      <pageSetup orientation="portrait" r:id="rId2"/>
    </customSheetView>
    <customSheetView guid="{F7690BCD-287A-473A-9EA1-298139938D77}" topLeftCell="A16">
      <selection activeCell="G27" sqref="G27"/>
      <pageMargins left="0.7" right="0.7" top="0.75" bottom="0.75" header="0.3" footer="0.3"/>
      <pageSetup orientation="portrait" r:id="rId3"/>
    </customSheetView>
    <customSheetView guid="{0C5E73BF-4F4A-42B1-AFFC-19145C7AC19A}">
      <selection activeCell="G39" sqref="G39"/>
      <pageMargins left="0.7" right="0.7" top="0.75" bottom="0.75" header="0.3" footer="0.3"/>
      <pageSetup scale="70" orientation="portrait" r:id="rId4"/>
    </customSheetView>
  </customSheetViews>
  <mergeCells count="1">
    <mergeCell ref="C6:I6"/>
  </mergeCells>
  <pageMargins left="0.7" right="0.7" top="0.75" bottom="0.75" header="0.3" footer="0.3"/>
  <pageSetup scale="70" orientation="portrait" r:id="rId5"/>
</worksheet>
</file>

<file path=xl/worksheets/sheet23.xml><?xml version="1.0" encoding="utf-8"?>
<worksheet xmlns="http://schemas.openxmlformats.org/spreadsheetml/2006/main" xmlns:r="http://schemas.openxmlformats.org/officeDocument/2006/relationships">
  <sheetPr codeName="Sheet24">
    <tabColor theme="7" tint="-0.249977111117893"/>
  </sheetPr>
  <dimension ref="A1:R418"/>
  <sheetViews>
    <sheetView workbookViewId="0">
      <pane ySplit="20" topLeftCell="A21" activePane="bottomLeft" state="frozen"/>
      <selection pane="bottomLeft" activeCell="D10" sqref="D10"/>
    </sheetView>
  </sheetViews>
  <sheetFormatPr defaultRowHeight="12.75"/>
  <cols>
    <col min="1" max="1" width="9.140625" style="448"/>
    <col min="2" max="2" width="16.7109375" customWidth="1"/>
    <col min="3" max="3" width="9.7109375" customWidth="1"/>
    <col min="4" max="12" width="14.7109375" customWidth="1"/>
    <col min="13" max="13" width="12.7109375" customWidth="1"/>
    <col min="14" max="14" width="14.7109375" customWidth="1"/>
    <col min="15" max="17" width="12.7109375" customWidth="1"/>
  </cols>
  <sheetData>
    <row r="1" spans="1:18" s="82" customFormat="1">
      <c r="A1" s="448"/>
    </row>
    <row r="2" spans="1:18">
      <c r="B2" s="4" t="s">
        <v>16</v>
      </c>
      <c r="C2" s="6" t="s">
        <v>53</v>
      </c>
      <c r="D2" s="6"/>
      <c r="E2" s="6"/>
      <c r="F2" s="2"/>
      <c r="H2" s="2"/>
      <c r="K2" s="6"/>
    </row>
    <row r="3" spans="1:18">
      <c r="B3" s="4" t="s">
        <v>17</v>
      </c>
      <c r="C3" s="21" t="s">
        <v>42</v>
      </c>
      <c r="D3" s="6"/>
      <c r="E3" s="6"/>
      <c r="F3" s="2"/>
      <c r="H3" s="2"/>
      <c r="K3" s="6"/>
    </row>
    <row r="4" spans="1:18">
      <c r="B4" s="726" t="s">
        <v>1198</v>
      </c>
      <c r="C4" s="21" t="s">
        <v>41</v>
      </c>
      <c r="D4" s="5"/>
      <c r="E4" s="5"/>
      <c r="F4" s="3"/>
      <c r="H4" s="2"/>
      <c r="K4" s="5"/>
    </row>
    <row r="5" spans="1:18" ht="14.25" customHeight="1">
      <c r="B5" s="4"/>
      <c r="D5" s="5"/>
      <c r="E5" s="5"/>
      <c r="F5" s="3"/>
      <c r="G5" s="5"/>
      <c r="H5" s="3"/>
      <c r="I5" s="5"/>
    </row>
    <row r="6" spans="1:18" s="27" customFormat="1" ht="67.5" customHeight="1">
      <c r="A6" s="448"/>
      <c r="B6" s="60" t="s">
        <v>46</v>
      </c>
      <c r="C6" s="1206" t="s">
        <v>393</v>
      </c>
      <c r="D6" s="1206"/>
      <c r="E6" s="1206"/>
      <c r="F6" s="1206"/>
      <c r="G6" s="1206"/>
      <c r="H6" s="1206"/>
      <c r="I6" s="1206"/>
      <c r="J6" s="182"/>
      <c r="K6" s="182"/>
      <c r="L6" s="182"/>
      <c r="M6" s="182"/>
      <c r="N6" s="182"/>
      <c r="O6" s="182"/>
      <c r="P6" s="182"/>
      <c r="Q6" s="169"/>
      <c r="R6" s="169"/>
    </row>
    <row r="7" spans="1:18" s="27" customFormat="1" ht="13.5" customHeight="1">
      <c r="A7" s="448"/>
      <c r="B7" s="4"/>
      <c r="C7" s="5"/>
      <c r="D7" s="5"/>
      <c r="E7" s="5"/>
      <c r="F7" s="3"/>
      <c r="G7" s="5"/>
      <c r="H7" s="3"/>
      <c r="I7" s="5"/>
    </row>
    <row r="8" spans="1:18" s="27" customFormat="1" ht="27" customHeight="1">
      <c r="A8" s="448"/>
      <c r="B8" s="57" t="s">
        <v>47</v>
      </c>
      <c r="C8" s="5"/>
      <c r="D8" s="5"/>
      <c r="E8" s="5"/>
      <c r="F8" s="3"/>
      <c r="G8" s="5"/>
      <c r="H8" s="3"/>
      <c r="I8" s="5"/>
    </row>
    <row r="9" spans="1:18" s="27" customFormat="1" ht="12.75" customHeight="1">
      <c r="A9" s="448"/>
      <c r="B9" s="4"/>
      <c r="C9" s="5"/>
      <c r="D9" s="5"/>
      <c r="E9" s="5"/>
      <c r="F9" s="3"/>
      <c r="G9" s="5"/>
      <c r="H9" s="3"/>
      <c r="I9" s="5"/>
    </row>
    <row r="10" spans="1:18" s="82" customFormat="1" ht="12.75" customHeight="1">
      <c r="A10" s="448"/>
      <c r="B10" s="4"/>
      <c r="D10" s="136" t="s">
        <v>19</v>
      </c>
      <c r="E10" s="136" t="s">
        <v>323</v>
      </c>
      <c r="F10" s="137" t="s">
        <v>322</v>
      </c>
      <c r="G10" s="136" t="s">
        <v>321</v>
      </c>
      <c r="H10" s="5"/>
      <c r="I10" s="5"/>
    </row>
    <row r="11" spans="1:18" s="82" customFormat="1" ht="12.75" customHeight="1">
      <c r="A11" s="448"/>
      <c r="B11" s="4"/>
      <c r="C11" s="4" t="s">
        <v>25</v>
      </c>
      <c r="D11" s="9">
        <f>H36</f>
        <v>0</v>
      </c>
      <c r="E11" s="9">
        <v>0</v>
      </c>
      <c r="F11" s="9">
        <v>0</v>
      </c>
      <c r="G11" s="9">
        <v>0</v>
      </c>
      <c r="H11" s="5"/>
      <c r="I11" s="5"/>
    </row>
    <row r="12" spans="1:18" s="82" customFormat="1" ht="12.75" customHeight="1">
      <c r="A12" s="448"/>
      <c r="B12" s="4"/>
      <c r="C12" s="726" t="s">
        <v>1041</v>
      </c>
      <c r="D12" s="9">
        <v>0</v>
      </c>
      <c r="E12" s="9">
        <v>0</v>
      </c>
      <c r="F12" s="9">
        <v>0</v>
      </c>
      <c r="G12" s="9">
        <v>0</v>
      </c>
      <c r="H12" s="5"/>
      <c r="I12" s="5"/>
    </row>
    <row r="13" spans="1:18" s="82" customFormat="1" ht="12.75" customHeight="1" thickBot="1">
      <c r="A13" s="448"/>
      <c r="B13" s="4"/>
      <c r="C13" s="10" t="s">
        <v>66</v>
      </c>
      <c r="D13" s="11">
        <f>D11-D12</f>
        <v>0</v>
      </c>
      <c r="E13" s="11">
        <f>E11-E12</f>
        <v>0</v>
      </c>
      <c r="F13" s="11">
        <f>F11-F12</f>
        <v>0</v>
      </c>
      <c r="G13" s="11">
        <f>G11-G12</f>
        <v>0</v>
      </c>
      <c r="H13" s="5"/>
      <c r="I13" s="5"/>
    </row>
    <row r="14" spans="1:18" s="27" customFormat="1" ht="13.5" thickTop="1">
      <c r="A14" s="448"/>
      <c r="F14" s="29"/>
      <c r="H14" s="29"/>
    </row>
    <row r="15" spans="1:18" s="27" customFormat="1">
      <c r="A15" s="448"/>
      <c r="F15" s="29"/>
      <c r="H15" s="29"/>
    </row>
    <row r="16" spans="1:18" s="27" customFormat="1">
      <c r="A16" s="448"/>
      <c r="B16" s="32" t="s">
        <v>64</v>
      </c>
      <c r="C16" s="32"/>
      <c r="D16" s="32"/>
      <c r="E16" s="32"/>
      <c r="F16" s="32"/>
      <c r="G16" s="32"/>
      <c r="H16" s="32"/>
      <c r="I16" s="32"/>
      <c r="J16" s="32"/>
      <c r="K16" s="32"/>
      <c r="L16" s="32"/>
      <c r="M16" s="32"/>
      <c r="N16" s="32"/>
      <c r="O16" s="32"/>
      <c r="P16" s="32"/>
      <c r="Q16" s="32"/>
    </row>
    <row r="17" spans="1:17">
      <c r="B17" s="82"/>
      <c r="C17" s="82"/>
      <c r="D17" s="82"/>
      <c r="E17" s="82"/>
      <c r="F17" s="82"/>
      <c r="G17" s="82"/>
      <c r="H17" s="82"/>
      <c r="I17" s="82"/>
      <c r="J17" s="82"/>
      <c r="K17" s="82"/>
      <c r="L17" s="82"/>
      <c r="M17" s="82"/>
      <c r="N17" s="82"/>
      <c r="O17" s="82"/>
      <c r="P17" s="82"/>
      <c r="Q17" s="82"/>
    </row>
    <row r="18" spans="1:17" s="27" customFormat="1">
      <c r="A18" s="448"/>
      <c r="B18" s="82"/>
      <c r="C18" s="82"/>
      <c r="D18" s="82"/>
      <c r="E18" s="82"/>
      <c r="F18" s="82"/>
      <c r="G18" s="82"/>
      <c r="H18" s="82"/>
      <c r="I18" s="82"/>
      <c r="J18" s="82"/>
      <c r="K18" s="82"/>
      <c r="L18" s="82"/>
      <c r="M18" s="82"/>
      <c r="N18" s="82"/>
      <c r="O18" s="82"/>
      <c r="P18" s="82"/>
      <c r="Q18" s="82"/>
    </row>
    <row r="19" spans="1:17">
      <c r="B19" s="82"/>
      <c r="C19" s="82"/>
      <c r="D19" s="82"/>
      <c r="E19" s="82"/>
      <c r="F19" s="82"/>
      <c r="G19" s="82"/>
      <c r="H19" s="82"/>
      <c r="I19" s="82"/>
      <c r="J19" s="82"/>
      <c r="K19" s="82"/>
      <c r="L19" s="82"/>
      <c r="M19" s="82"/>
      <c r="N19" s="82"/>
      <c r="O19" s="82"/>
      <c r="P19" s="82"/>
      <c r="Q19" s="82"/>
    </row>
    <row r="20" spans="1:17" s="27" customFormat="1">
      <c r="A20" s="448"/>
      <c r="B20" s="33" t="s">
        <v>18</v>
      </c>
      <c r="C20" s="33"/>
      <c r="D20" s="33"/>
      <c r="E20" s="34"/>
      <c r="F20" s="33"/>
      <c r="G20" s="33"/>
      <c r="H20" s="35"/>
      <c r="J20" s="36" t="s">
        <v>1031</v>
      </c>
      <c r="K20" s="36"/>
      <c r="L20" s="36"/>
      <c r="M20" s="36"/>
      <c r="N20" s="36"/>
      <c r="O20" s="36"/>
      <c r="P20" s="36"/>
      <c r="Q20" s="36"/>
    </row>
    <row r="21" spans="1:17" s="27" customFormat="1">
      <c r="A21" s="448"/>
      <c r="B21" s="82"/>
      <c r="C21" s="82"/>
      <c r="D21" s="82"/>
      <c r="E21" s="82"/>
      <c r="F21" s="82"/>
      <c r="G21" s="82"/>
      <c r="H21" s="82"/>
      <c r="J21" s="82"/>
      <c r="K21" s="82"/>
      <c r="L21" s="82"/>
      <c r="M21" s="82"/>
      <c r="N21" s="82"/>
      <c r="O21" s="82"/>
      <c r="P21" s="82"/>
      <c r="Q21" s="82"/>
    </row>
    <row r="22" spans="1:17" s="27" customFormat="1">
      <c r="A22" s="448"/>
      <c r="B22" s="221" t="s">
        <v>231</v>
      </c>
      <c r="C22" s="222" t="s">
        <v>232</v>
      </c>
      <c r="D22" s="12"/>
      <c r="E22" s="12"/>
      <c r="F22" s="12"/>
      <c r="G22" s="12"/>
      <c r="H22" s="82"/>
      <c r="J22" s="378" t="s">
        <v>231</v>
      </c>
      <c r="K22" s="379" t="s">
        <v>232</v>
      </c>
      <c r="L22" s="301"/>
      <c r="M22" s="301"/>
      <c r="N22" s="301"/>
      <c r="O22" s="301"/>
      <c r="P22" s="581"/>
      <c r="Q22" s="12"/>
    </row>
    <row r="23" spans="1:17" s="27" customFormat="1" ht="15" customHeight="1">
      <c r="A23" s="448"/>
      <c r="B23" s="98"/>
      <c r="C23" s="12"/>
      <c r="D23" s="12"/>
      <c r="E23" s="12"/>
      <c r="F23" s="12"/>
      <c r="G23" s="12"/>
      <c r="H23" s="82"/>
      <c r="J23" s="98"/>
      <c r="K23" s="301"/>
      <c r="L23" s="301"/>
      <c r="M23" s="301"/>
      <c r="N23" s="301"/>
      <c r="O23" s="301"/>
      <c r="P23" s="581"/>
      <c r="Q23" s="12"/>
    </row>
    <row r="24" spans="1:17" s="27" customFormat="1">
      <c r="A24" s="448"/>
      <c r="B24" s="221" t="s">
        <v>233</v>
      </c>
      <c r="C24" s="199" t="s">
        <v>234</v>
      </c>
      <c r="D24" s="12"/>
      <c r="E24" s="12"/>
      <c r="F24" s="12"/>
      <c r="G24" s="12"/>
      <c r="H24" s="82"/>
      <c r="J24" s="378" t="s">
        <v>233</v>
      </c>
      <c r="K24" s="199" t="s">
        <v>234</v>
      </c>
      <c r="L24" s="301"/>
      <c r="M24" s="301"/>
      <c r="N24" s="301"/>
      <c r="O24" s="301"/>
      <c r="P24" s="581"/>
      <c r="Q24" s="12"/>
    </row>
    <row r="25" spans="1:17" s="27" customFormat="1">
      <c r="A25" s="448"/>
      <c r="B25" s="102"/>
      <c r="C25" s="118"/>
      <c r="D25" s="12"/>
      <c r="E25" s="12"/>
      <c r="F25" s="12"/>
      <c r="G25" s="12"/>
      <c r="H25" s="82"/>
      <c r="J25" s="240"/>
      <c r="K25" s="299"/>
      <c r="L25" s="301"/>
      <c r="M25" s="301"/>
      <c r="N25" s="301"/>
      <c r="O25" s="301"/>
      <c r="P25" s="581"/>
      <c r="Q25" s="12"/>
    </row>
    <row r="26" spans="1:17" s="27" customFormat="1">
      <c r="A26" s="448"/>
      <c r="B26" s="221" t="s">
        <v>235</v>
      </c>
      <c r="C26" s="222" t="s">
        <v>236</v>
      </c>
      <c r="D26" s="12"/>
      <c r="E26" s="13"/>
      <c r="F26" s="12"/>
      <c r="G26" s="12"/>
      <c r="H26" s="82"/>
      <c r="J26" s="378" t="s">
        <v>235</v>
      </c>
      <c r="K26" s="379" t="s">
        <v>236</v>
      </c>
      <c r="L26" s="301"/>
      <c r="M26" s="290"/>
      <c r="N26" s="301"/>
      <c r="O26" s="301"/>
      <c r="P26" s="581"/>
      <c r="Q26" s="12"/>
    </row>
    <row r="27" spans="1:17" s="27" customFormat="1" ht="15" customHeight="1">
      <c r="A27" s="448"/>
      <c r="B27" s="102"/>
      <c r="C27" s="118"/>
      <c r="D27" s="12"/>
      <c r="E27" s="12"/>
      <c r="F27" s="12"/>
      <c r="G27" s="12"/>
      <c r="H27" s="82"/>
      <c r="J27" s="240"/>
      <c r="K27" s="299"/>
      <c r="L27" s="301"/>
      <c r="M27" s="301"/>
      <c r="N27" s="301"/>
      <c r="O27" s="301"/>
      <c r="P27" s="581"/>
      <c r="Q27" s="12"/>
    </row>
    <row r="28" spans="1:17" s="27" customFormat="1" ht="15">
      <c r="A28" s="448"/>
      <c r="B28" s="221" t="s">
        <v>237</v>
      </c>
      <c r="C28" s="198" t="s">
        <v>238</v>
      </c>
      <c r="D28" s="12"/>
      <c r="E28" s="13"/>
      <c r="F28" s="12"/>
      <c r="G28" s="16"/>
      <c r="H28" s="82"/>
      <c r="J28" s="378" t="s">
        <v>237</v>
      </c>
      <c r="K28" s="198" t="s">
        <v>238</v>
      </c>
      <c r="L28" s="301"/>
      <c r="M28" s="290"/>
      <c r="N28" s="301"/>
      <c r="O28" s="584"/>
      <c r="P28" s="581"/>
      <c r="Q28" s="12"/>
    </row>
    <row r="29" spans="1:17" s="82" customFormat="1">
      <c r="A29" s="448"/>
      <c r="B29" s="98"/>
      <c r="D29" s="12"/>
      <c r="E29" s="12"/>
      <c r="F29" s="12"/>
      <c r="G29" s="12"/>
      <c r="J29" s="98"/>
      <c r="K29" s="581"/>
      <c r="L29" s="301"/>
      <c r="M29" s="301"/>
      <c r="N29" s="301"/>
      <c r="O29" s="301"/>
      <c r="P29" s="581"/>
      <c r="Q29" s="12"/>
    </row>
    <row r="30" spans="1:17" s="27" customFormat="1">
      <c r="A30" s="448"/>
      <c r="B30" s="221" t="s">
        <v>239</v>
      </c>
      <c r="C30" s="222" t="s">
        <v>240</v>
      </c>
      <c r="D30" s="12"/>
      <c r="E30" s="12"/>
      <c r="F30" s="12"/>
      <c r="G30" s="12"/>
      <c r="H30" s="82"/>
      <c r="J30" s="378" t="s">
        <v>239</v>
      </c>
      <c r="K30" s="379" t="s">
        <v>240</v>
      </c>
      <c r="L30" s="301"/>
      <c r="M30" s="301"/>
      <c r="N30" s="301"/>
      <c r="O30" s="301"/>
      <c r="P30" s="581"/>
      <c r="Q30" s="12"/>
    </row>
    <row r="31" spans="1:17" s="27" customFormat="1">
      <c r="A31" s="448"/>
      <c r="B31" s="102"/>
      <c r="C31" s="12"/>
      <c r="D31" s="12"/>
      <c r="E31" s="12"/>
      <c r="F31" s="12"/>
      <c r="G31" s="12"/>
      <c r="H31" s="82"/>
      <c r="J31" s="240"/>
      <c r="K31" s="301"/>
      <c r="L31" s="301"/>
      <c r="M31" s="301"/>
      <c r="N31" s="301"/>
      <c r="O31" s="301"/>
      <c r="P31" s="581"/>
      <c r="Q31" s="12"/>
    </row>
    <row r="32" spans="1:17" s="27" customFormat="1">
      <c r="A32" s="448"/>
      <c r="B32" s="221" t="s">
        <v>241</v>
      </c>
      <c r="C32" s="222" t="s">
        <v>242</v>
      </c>
      <c r="D32" s="12"/>
      <c r="E32" s="12"/>
      <c r="F32" s="12"/>
      <c r="G32" s="12"/>
      <c r="H32" s="82"/>
      <c r="J32" s="378" t="s">
        <v>241</v>
      </c>
      <c r="K32" s="379" t="s">
        <v>242</v>
      </c>
      <c r="L32" s="301"/>
      <c r="M32" s="301"/>
      <c r="N32" s="301"/>
      <c r="O32" s="301"/>
      <c r="P32" s="581"/>
      <c r="Q32" s="97"/>
    </row>
    <row r="33" spans="1:17" s="27" customFormat="1" ht="15">
      <c r="A33" s="448"/>
      <c r="B33" s="98"/>
      <c r="C33" s="80"/>
      <c r="D33" s="80"/>
      <c r="E33" s="12"/>
      <c r="F33" s="14"/>
      <c r="G33" s="119"/>
      <c r="H33" s="82"/>
      <c r="J33" s="98"/>
      <c r="K33" s="603"/>
      <c r="L33" s="603"/>
      <c r="M33" s="301"/>
      <c r="N33" s="14"/>
      <c r="O33" s="610"/>
      <c r="P33" s="581"/>
      <c r="Q33" s="12"/>
    </row>
    <row r="34" spans="1:17" s="82" customFormat="1" ht="15">
      <c r="A34" s="448"/>
      <c r="B34" s="99" t="s">
        <v>243</v>
      </c>
      <c r="C34" s="97" t="s">
        <v>214</v>
      </c>
      <c r="D34" s="12"/>
      <c r="E34" s="12"/>
      <c r="F34" s="14"/>
      <c r="G34" s="119"/>
      <c r="J34" s="298" t="s">
        <v>243</v>
      </c>
      <c r="K34" s="377" t="s">
        <v>214</v>
      </c>
      <c r="L34" s="301"/>
      <c r="M34" s="301"/>
      <c r="N34" s="14"/>
      <c r="O34" s="610"/>
      <c r="P34" s="581"/>
      <c r="Q34" s="12"/>
    </row>
    <row r="35" spans="1:17" s="82" customFormat="1">
      <c r="A35" s="448"/>
      <c r="B35" s="98"/>
      <c r="C35" s="97"/>
      <c r="D35" s="97"/>
      <c r="E35" s="97"/>
      <c r="F35" s="97"/>
      <c r="G35" s="97"/>
      <c r="J35" s="98"/>
      <c r="K35" s="377"/>
      <c r="L35" s="377"/>
      <c r="M35" s="377"/>
      <c r="N35" s="377"/>
      <c r="O35" s="377"/>
      <c r="P35" s="581"/>
      <c r="Q35" s="12"/>
    </row>
    <row r="36" spans="1:17" s="82" customFormat="1" ht="15.75" customHeight="1" thickBot="1">
      <c r="A36" s="448"/>
      <c r="B36" s="129"/>
      <c r="C36" s="97"/>
      <c r="D36" s="97"/>
      <c r="E36" s="97"/>
      <c r="F36" s="97"/>
      <c r="G36" s="113" t="s">
        <v>68</v>
      </c>
      <c r="H36" s="160">
        <v>0</v>
      </c>
      <c r="J36" s="129"/>
      <c r="K36" s="377"/>
      <c r="L36" s="377"/>
      <c r="M36" s="377"/>
      <c r="N36" s="377"/>
      <c r="O36" s="607" t="s">
        <v>1217</v>
      </c>
      <c r="P36" s="225">
        <v>0</v>
      </c>
      <c r="Q36" s="12"/>
    </row>
    <row r="37" spans="1:17" s="82" customFormat="1" ht="13.5" thickTop="1">
      <c r="A37" s="448"/>
      <c r="B37" s="129"/>
      <c r="C37" s="118"/>
      <c r="D37" s="12"/>
      <c r="E37" s="12"/>
      <c r="F37" s="12"/>
      <c r="G37" s="97"/>
      <c r="J37" s="12"/>
      <c r="K37" s="12"/>
      <c r="L37" s="12"/>
      <c r="M37" s="12"/>
      <c r="N37" s="12"/>
      <c r="O37" s="12"/>
      <c r="P37" s="12"/>
      <c r="Q37" s="12"/>
    </row>
    <row r="38" spans="1:17" s="82" customFormat="1">
      <c r="A38" s="448"/>
      <c r="B38" s="129"/>
      <c r="C38" s="12"/>
      <c r="D38" s="12"/>
      <c r="E38" s="15"/>
      <c r="F38" s="12"/>
      <c r="G38" s="97"/>
      <c r="J38" s="12"/>
      <c r="K38" s="12"/>
      <c r="L38" s="12"/>
      <c r="M38" s="12"/>
      <c r="N38" s="12"/>
      <c r="O38" s="12"/>
      <c r="P38" s="12"/>
      <c r="Q38" s="12"/>
    </row>
    <row r="39" spans="1:17" s="82" customFormat="1">
      <c r="A39" s="448"/>
      <c r="B39" s="129"/>
      <c r="C39" s="97"/>
      <c r="D39" s="97"/>
      <c r="E39" s="97"/>
      <c r="F39" s="97"/>
      <c r="G39" s="97"/>
      <c r="J39" s="12"/>
      <c r="K39" s="12"/>
      <c r="L39" s="12"/>
      <c r="M39" s="12"/>
      <c r="N39" s="12"/>
      <c r="O39" s="12"/>
      <c r="P39" s="12"/>
      <c r="Q39" s="12"/>
    </row>
    <row r="40" spans="1:17" s="39" customFormat="1">
      <c r="A40" s="451"/>
      <c r="B40" s="129"/>
      <c r="C40" s="97"/>
      <c r="D40" s="97"/>
      <c r="E40" s="121"/>
      <c r="F40" s="97"/>
      <c r="G40" s="97"/>
      <c r="H40" s="82"/>
      <c r="J40" s="12"/>
      <c r="K40" s="12"/>
      <c r="L40" s="12"/>
      <c r="M40" s="12"/>
      <c r="N40" s="12"/>
      <c r="O40" s="12"/>
      <c r="P40" s="12"/>
      <c r="Q40" s="40"/>
    </row>
    <row r="41" spans="1:17" s="39" customFormat="1">
      <c r="A41" s="451"/>
      <c r="B41" s="129"/>
      <c r="C41" s="97"/>
      <c r="D41" s="97"/>
      <c r="E41" s="97"/>
      <c r="F41" s="97"/>
      <c r="G41" s="97"/>
      <c r="H41" s="82"/>
      <c r="J41" s="12"/>
      <c r="K41" s="12"/>
      <c r="L41" s="12"/>
      <c r="M41" s="12"/>
      <c r="N41" s="12"/>
      <c r="O41" s="12"/>
      <c r="P41" s="12"/>
      <c r="Q41" s="12"/>
    </row>
    <row r="42" spans="1:17" s="39" customFormat="1" ht="15">
      <c r="A42" s="451"/>
      <c r="B42" s="129"/>
      <c r="C42" s="56"/>
      <c r="D42" s="12"/>
      <c r="E42" s="13"/>
      <c r="F42" s="12"/>
      <c r="G42" s="12"/>
      <c r="H42" s="82"/>
      <c r="J42" s="12"/>
      <c r="K42" s="12"/>
      <c r="L42" s="12"/>
      <c r="M42" s="12"/>
      <c r="N42" s="12"/>
      <c r="O42" s="12"/>
      <c r="P42" s="12"/>
      <c r="Q42" s="12"/>
    </row>
    <row r="43" spans="1:17" s="44" customFormat="1" ht="15">
      <c r="A43" s="372"/>
      <c r="B43" s="102"/>
      <c r="C43" s="12"/>
      <c r="D43" s="12"/>
      <c r="E43" s="13"/>
      <c r="F43" s="14"/>
      <c r="G43" s="16"/>
      <c r="H43" s="82"/>
      <c r="J43" s="12"/>
      <c r="K43" s="12"/>
      <c r="L43" s="12"/>
      <c r="M43" s="12"/>
      <c r="N43" s="12"/>
      <c r="O43" s="12"/>
      <c r="P43" s="12"/>
      <c r="Q43" s="12"/>
    </row>
    <row r="44" spans="1:17" s="44" customFormat="1">
      <c r="A44" s="372"/>
      <c r="B44" s="98"/>
      <c r="C44" s="12"/>
      <c r="D44" s="12"/>
      <c r="E44" s="12"/>
      <c r="F44" s="12"/>
      <c r="G44" s="12"/>
      <c r="H44" s="82"/>
      <c r="J44" s="12"/>
      <c r="K44" s="12"/>
      <c r="L44" s="12"/>
      <c r="M44" s="12"/>
      <c r="N44" s="12"/>
      <c r="O44" s="12"/>
      <c r="P44" s="12"/>
      <c r="Q44" s="12"/>
    </row>
    <row r="45" spans="1:17" s="44" customFormat="1">
      <c r="A45" s="372"/>
      <c r="B45" s="98"/>
      <c r="C45" s="12"/>
      <c r="D45" s="12"/>
      <c r="E45" s="12"/>
      <c r="F45" s="12"/>
      <c r="G45" s="12"/>
      <c r="H45" s="82"/>
      <c r="J45" s="12"/>
      <c r="K45" s="12"/>
      <c r="L45" s="12"/>
      <c r="M45" s="12"/>
      <c r="N45" s="12"/>
      <c r="O45" s="12"/>
      <c r="P45" s="12"/>
      <c r="Q45" s="12"/>
    </row>
    <row r="46" spans="1:17" s="44" customFormat="1">
      <c r="A46" s="372"/>
      <c r="B46" s="98"/>
      <c r="C46" s="12"/>
      <c r="D46" s="12"/>
      <c r="E46" s="12"/>
      <c r="F46" s="12"/>
      <c r="G46" s="12"/>
      <c r="H46" s="82"/>
      <c r="J46" s="12"/>
      <c r="K46" s="12"/>
      <c r="L46" s="12"/>
      <c r="M46" s="12"/>
      <c r="N46" s="12"/>
      <c r="O46" s="12"/>
      <c r="P46" s="12"/>
      <c r="Q46" s="12"/>
    </row>
    <row r="47" spans="1:17" s="44" customFormat="1">
      <c r="A47" s="372"/>
      <c r="B47" s="102"/>
      <c r="C47" s="12"/>
      <c r="D47" s="12"/>
      <c r="E47" s="12"/>
      <c r="F47" s="12"/>
      <c r="G47" s="12"/>
      <c r="H47" s="82"/>
      <c r="J47" s="12"/>
      <c r="K47" s="12"/>
      <c r="L47" s="12"/>
      <c r="M47" s="12"/>
      <c r="N47" s="12"/>
      <c r="O47" s="12"/>
      <c r="P47" s="12"/>
      <c r="Q47" s="12"/>
    </row>
    <row r="48" spans="1:17" s="44" customFormat="1">
      <c r="A48" s="372"/>
      <c r="B48" s="98"/>
      <c r="C48" s="118"/>
      <c r="D48" s="12"/>
      <c r="E48" s="12"/>
      <c r="F48" s="12"/>
      <c r="G48" s="12"/>
      <c r="H48" s="82"/>
      <c r="J48" s="12"/>
      <c r="K48" s="12"/>
      <c r="L48" s="12"/>
      <c r="M48" s="12"/>
      <c r="N48" s="12"/>
      <c r="O48" s="12"/>
      <c r="P48" s="12"/>
      <c r="Q48" s="12"/>
    </row>
    <row r="49" spans="1:17" s="44" customFormat="1">
      <c r="A49" s="372"/>
      <c r="B49" s="98"/>
      <c r="C49" s="12"/>
      <c r="D49" s="12"/>
      <c r="E49" s="15"/>
      <c r="F49" s="12"/>
      <c r="G49" s="12"/>
      <c r="H49" s="82"/>
      <c r="J49" s="12"/>
      <c r="K49" s="12"/>
      <c r="L49" s="12"/>
      <c r="M49" s="12"/>
      <c r="N49" s="12"/>
      <c r="O49" s="12"/>
      <c r="P49" s="12"/>
      <c r="Q49" s="12"/>
    </row>
    <row r="50" spans="1:17" s="27" customFormat="1">
      <c r="A50" s="448"/>
      <c r="B50" s="98"/>
      <c r="C50" s="12"/>
      <c r="D50" s="12"/>
      <c r="E50" s="12"/>
      <c r="F50" s="12"/>
      <c r="G50" s="12"/>
      <c r="H50" s="82"/>
      <c r="J50" s="12"/>
      <c r="K50" s="12"/>
      <c r="L50" s="12"/>
      <c r="M50" s="12"/>
      <c r="N50" s="12"/>
      <c r="O50" s="12"/>
      <c r="P50" s="12"/>
      <c r="Q50" s="12"/>
    </row>
    <row r="51" spans="1:17" s="27" customFormat="1">
      <c r="A51" s="448"/>
      <c r="B51" s="98"/>
      <c r="C51" s="12"/>
      <c r="D51" s="12"/>
      <c r="E51" s="13"/>
      <c r="F51" s="12"/>
      <c r="G51" s="12"/>
      <c r="H51" s="82"/>
      <c r="J51" s="12"/>
      <c r="K51" s="12"/>
      <c r="L51" s="12"/>
      <c r="M51" s="12"/>
      <c r="N51" s="12"/>
      <c r="O51" s="12"/>
      <c r="P51" s="12"/>
      <c r="Q51" s="12"/>
    </row>
    <row r="52" spans="1:17" s="27" customFormat="1">
      <c r="A52" s="448"/>
      <c r="B52" s="98"/>
      <c r="C52" s="12"/>
      <c r="D52" s="12"/>
      <c r="E52" s="13"/>
      <c r="F52" s="12"/>
      <c r="G52" s="12"/>
      <c r="H52" s="82"/>
      <c r="J52" s="12"/>
      <c r="K52" s="12"/>
      <c r="L52" s="12"/>
      <c r="M52" s="12"/>
      <c r="N52" s="12"/>
      <c r="O52" s="12"/>
      <c r="P52" s="12"/>
      <c r="Q52" s="12"/>
    </row>
    <row r="53" spans="1:17" s="27" customFormat="1" ht="15">
      <c r="A53" s="448"/>
      <c r="B53" s="98"/>
      <c r="C53" s="12"/>
      <c r="D53" s="12"/>
      <c r="E53" s="12"/>
      <c r="F53" s="14"/>
      <c r="G53" s="119"/>
      <c r="H53" s="82"/>
      <c r="J53" s="12"/>
      <c r="K53" s="12"/>
      <c r="L53" s="12"/>
      <c r="M53" s="12"/>
      <c r="N53" s="12"/>
      <c r="O53" s="12"/>
      <c r="P53" s="12"/>
      <c r="Q53" s="12"/>
    </row>
    <row r="54" spans="1:17" s="27" customFormat="1" ht="15">
      <c r="A54" s="448"/>
      <c r="B54" s="98"/>
      <c r="C54" s="12"/>
      <c r="D54" s="12"/>
      <c r="E54" s="12"/>
      <c r="F54" s="14"/>
      <c r="G54" s="119"/>
      <c r="H54" s="82"/>
      <c r="J54" s="12"/>
      <c r="K54" s="12"/>
      <c r="L54" s="12"/>
      <c r="M54" s="12"/>
      <c r="N54" s="12"/>
      <c r="O54" s="12"/>
      <c r="P54" s="12"/>
      <c r="Q54" s="12"/>
    </row>
    <row r="55" spans="1:17" s="27" customFormat="1" ht="15">
      <c r="A55" s="448"/>
      <c r="B55" s="98"/>
      <c r="C55" s="12"/>
      <c r="D55" s="12"/>
      <c r="E55" s="12"/>
      <c r="F55" s="14"/>
      <c r="G55" s="119"/>
      <c r="H55" s="39"/>
      <c r="J55" s="12"/>
      <c r="K55" s="12"/>
      <c r="L55" s="12"/>
      <c r="M55" s="12"/>
      <c r="N55" s="12"/>
      <c r="O55" s="12"/>
      <c r="P55" s="12"/>
      <c r="Q55" s="12"/>
    </row>
    <row r="56" spans="1:17" s="27" customFormat="1">
      <c r="A56" s="448"/>
      <c r="B56" s="98"/>
      <c r="C56" s="12"/>
      <c r="D56" s="12"/>
      <c r="E56" s="12"/>
      <c r="F56" s="12"/>
      <c r="G56" s="16"/>
      <c r="H56" s="39"/>
      <c r="J56" s="12"/>
      <c r="K56" s="12"/>
      <c r="L56" s="12"/>
      <c r="M56" s="12"/>
      <c r="N56" s="12"/>
      <c r="O56" s="12"/>
      <c r="P56" s="12"/>
      <c r="Q56" s="12"/>
    </row>
    <row r="57" spans="1:17" s="27" customFormat="1">
      <c r="A57" s="448"/>
      <c r="B57" s="98"/>
      <c r="C57" s="12"/>
      <c r="D57" s="12"/>
      <c r="E57" s="12"/>
      <c r="F57" s="12"/>
      <c r="G57" s="12"/>
      <c r="H57" s="39"/>
      <c r="J57" s="12"/>
      <c r="K57" s="12"/>
      <c r="L57" s="12"/>
      <c r="M57" s="12"/>
      <c r="N57" s="12"/>
      <c r="O57" s="12"/>
      <c r="P57" s="12"/>
      <c r="Q57" s="12"/>
    </row>
    <row r="58" spans="1:17" s="27" customFormat="1">
      <c r="A58" s="448"/>
      <c r="B58" s="98"/>
      <c r="C58" s="82"/>
      <c r="D58" s="82"/>
      <c r="E58" s="82"/>
      <c r="F58" s="82"/>
      <c r="G58" s="82"/>
      <c r="H58" s="44"/>
      <c r="J58" s="12"/>
      <c r="K58" s="12"/>
      <c r="L58" s="12"/>
      <c r="M58" s="12"/>
      <c r="N58" s="12"/>
      <c r="O58" s="12"/>
      <c r="P58" s="12"/>
      <c r="Q58" s="12"/>
    </row>
    <row r="59" spans="1:17" s="27" customFormat="1">
      <c r="A59" s="448"/>
      <c r="B59" s="96"/>
      <c r="C59" s="82"/>
      <c r="D59" s="82"/>
      <c r="E59" s="82"/>
      <c r="F59" s="82"/>
      <c r="G59" s="82"/>
      <c r="H59" s="44"/>
      <c r="J59" s="12"/>
      <c r="K59" s="12"/>
      <c r="L59" s="12"/>
      <c r="M59" s="12"/>
      <c r="N59" s="12"/>
      <c r="O59" s="12"/>
      <c r="P59" s="12"/>
      <c r="Q59" s="12"/>
    </row>
    <row r="60" spans="1:17" s="27" customFormat="1">
      <c r="A60" s="448"/>
      <c r="B60" s="96"/>
      <c r="C60" s="82"/>
      <c r="D60" s="82"/>
      <c r="E60" s="82"/>
      <c r="F60" s="82"/>
      <c r="G60" s="82"/>
      <c r="H60" s="44"/>
      <c r="J60" s="12"/>
      <c r="K60" s="12"/>
      <c r="L60" s="12"/>
      <c r="M60" s="12"/>
      <c r="N60" s="12"/>
      <c r="O60" s="12"/>
      <c r="P60" s="12"/>
      <c r="Q60" s="12"/>
    </row>
    <row r="61" spans="1:17" s="27" customFormat="1">
      <c r="A61" s="448"/>
      <c r="B61" s="96"/>
      <c r="C61" s="82"/>
      <c r="D61" s="82"/>
      <c r="E61" s="82"/>
      <c r="F61" s="82"/>
      <c r="G61" s="82"/>
      <c r="H61" s="44"/>
      <c r="J61" s="12"/>
      <c r="K61" s="12"/>
      <c r="L61" s="12"/>
      <c r="M61" s="12"/>
      <c r="N61" s="12"/>
      <c r="O61" s="12"/>
      <c r="P61" s="12"/>
      <c r="Q61" s="12"/>
    </row>
    <row r="62" spans="1:17" s="27" customFormat="1">
      <c r="A62" s="448"/>
      <c r="B62" s="96"/>
      <c r="C62" s="82"/>
      <c r="D62" s="82"/>
      <c r="E62" s="82"/>
      <c r="F62" s="82"/>
      <c r="G62" s="82"/>
      <c r="H62" s="44"/>
      <c r="J62" s="12"/>
      <c r="K62" s="12"/>
      <c r="L62" s="12"/>
      <c r="M62" s="12"/>
      <c r="N62" s="12"/>
      <c r="O62" s="12"/>
      <c r="P62" s="12"/>
      <c r="Q62" s="12"/>
    </row>
    <row r="63" spans="1:17" s="27" customFormat="1">
      <c r="A63" s="448"/>
      <c r="B63" s="96"/>
      <c r="C63" s="82"/>
      <c r="D63" s="82"/>
      <c r="E63" s="82"/>
      <c r="F63" s="82"/>
      <c r="G63" s="82"/>
      <c r="H63" s="44"/>
      <c r="J63" s="12"/>
      <c r="K63" s="12"/>
      <c r="L63" s="12"/>
      <c r="M63" s="12"/>
      <c r="N63" s="12"/>
      <c r="O63" s="12"/>
      <c r="P63" s="12"/>
      <c r="Q63" s="12"/>
    </row>
    <row r="64" spans="1:17" s="27" customFormat="1">
      <c r="A64" s="448"/>
      <c r="B64" s="96"/>
      <c r="C64" s="82"/>
      <c r="D64" s="82"/>
      <c r="E64" s="82"/>
      <c r="F64" s="82"/>
      <c r="G64" s="82"/>
      <c r="H64" s="44"/>
      <c r="J64" s="12"/>
      <c r="K64" s="12"/>
      <c r="L64" s="12"/>
      <c r="M64" s="12"/>
      <c r="N64" s="12"/>
      <c r="O64" s="12"/>
      <c r="P64" s="12"/>
      <c r="Q64" s="12"/>
    </row>
    <row r="65" spans="1:17" s="27" customFormat="1">
      <c r="A65" s="448"/>
      <c r="B65" s="96"/>
      <c r="C65" s="82"/>
      <c r="D65" s="82"/>
      <c r="E65" s="82"/>
      <c r="F65" s="82"/>
      <c r="G65" s="82"/>
      <c r="H65" s="82"/>
      <c r="J65" s="12"/>
      <c r="K65" s="12"/>
      <c r="L65" s="12"/>
      <c r="M65" s="12"/>
      <c r="N65" s="12"/>
      <c r="O65" s="12"/>
      <c r="P65" s="12"/>
      <c r="Q65" s="12"/>
    </row>
    <row r="66" spans="1:17" s="27" customFormat="1">
      <c r="A66" s="448"/>
      <c r="B66" s="96"/>
      <c r="C66" s="82"/>
      <c r="D66" s="82"/>
      <c r="E66" s="82"/>
      <c r="F66" s="82"/>
      <c r="G66" s="82"/>
      <c r="H66" s="82"/>
      <c r="J66" s="12"/>
      <c r="K66" s="12"/>
      <c r="L66" s="12"/>
      <c r="M66" s="12"/>
      <c r="N66" s="12"/>
      <c r="O66" s="12"/>
      <c r="P66" s="12"/>
      <c r="Q66" s="12"/>
    </row>
    <row r="67" spans="1:17" s="27" customFormat="1">
      <c r="A67" s="448"/>
      <c r="B67" s="96"/>
      <c r="C67" s="82"/>
      <c r="D67" s="82"/>
      <c r="E67" s="82"/>
      <c r="F67" s="82"/>
      <c r="G67" s="82"/>
      <c r="H67" s="82"/>
      <c r="J67" s="12"/>
      <c r="K67" s="12"/>
      <c r="L67" s="12"/>
      <c r="M67" s="12"/>
      <c r="N67" s="12"/>
      <c r="O67" s="12"/>
      <c r="P67" s="12"/>
      <c r="Q67" s="12"/>
    </row>
    <row r="68" spans="1:17" s="27" customFormat="1">
      <c r="A68" s="448"/>
      <c r="B68" s="96"/>
      <c r="C68" s="82"/>
      <c r="D68" s="82"/>
      <c r="E68" s="82"/>
      <c r="F68" s="82"/>
      <c r="G68" s="82"/>
      <c r="H68" s="82"/>
      <c r="J68" s="12"/>
      <c r="K68" s="12"/>
      <c r="L68" s="12"/>
      <c r="M68" s="12"/>
      <c r="N68" s="12"/>
      <c r="O68" s="12"/>
      <c r="P68" s="12"/>
      <c r="Q68" s="12"/>
    </row>
    <row r="69" spans="1:17" s="27" customFormat="1">
      <c r="A69" s="448"/>
      <c r="B69" s="96"/>
      <c r="C69" s="82"/>
      <c r="D69" s="82"/>
      <c r="E69" s="82"/>
      <c r="F69" s="82"/>
      <c r="G69" s="82"/>
      <c r="H69" s="82"/>
      <c r="J69" s="12"/>
      <c r="K69" s="12"/>
      <c r="L69" s="12"/>
      <c r="M69" s="12"/>
      <c r="N69" s="12"/>
      <c r="O69" s="12"/>
      <c r="P69" s="12"/>
      <c r="Q69" s="12"/>
    </row>
    <row r="70" spans="1:17" s="27" customFormat="1">
      <c r="A70" s="448"/>
      <c r="B70" s="96"/>
      <c r="C70" s="82"/>
      <c r="D70" s="82"/>
      <c r="E70" s="82"/>
      <c r="F70" s="82"/>
      <c r="G70" s="82"/>
      <c r="H70" s="82"/>
      <c r="J70" s="12"/>
      <c r="K70" s="12"/>
      <c r="L70" s="12"/>
      <c r="M70" s="12"/>
      <c r="N70" s="12"/>
      <c r="O70" s="12"/>
      <c r="P70" s="12"/>
      <c r="Q70" s="12"/>
    </row>
    <row r="71" spans="1:17" s="27" customFormat="1">
      <c r="A71" s="448"/>
      <c r="B71" s="96"/>
      <c r="C71" s="82"/>
      <c r="D71" s="82"/>
      <c r="E71" s="82"/>
      <c r="F71" s="82"/>
      <c r="G71" s="82"/>
      <c r="H71" s="82"/>
      <c r="J71" s="12"/>
      <c r="K71" s="12"/>
      <c r="L71" s="12"/>
      <c r="M71" s="12"/>
      <c r="N71" s="12"/>
      <c r="O71" s="12"/>
      <c r="P71" s="12"/>
      <c r="Q71" s="12"/>
    </row>
    <row r="72" spans="1:17" s="27" customFormat="1">
      <c r="A72" s="448"/>
      <c r="B72" s="96"/>
      <c r="C72" s="82"/>
      <c r="D72" s="82"/>
      <c r="E72" s="82"/>
      <c r="F72" s="82"/>
      <c r="G72" s="82"/>
      <c r="H72" s="82"/>
      <c r="J72" s="12"/>
      <c r="K72" s="12"/>
      <c r="L72" s="12"/>
      <c r="M72" s="12"/>
      <c r="N72" s="12"/>
      <c r="O72" s="12"/>
      <c r="P72" s="12"/>
      <c r="Q72" s="12"/>
    </row>
    <row r="73" spans="1:17" s="27" customFormat="1">
      <c r="A73" s="448"/>
      <c r="B73" s="96"/>
      <c r="C73" s="82"/>
      <c r="D73" s="82"/>
      <c r="E73" s="82"/>
      <c r="F73" s="82"/>
      <c r="G73" s="82"/>
      <c r="H73" s="82"/>
      <c r="J73" s="12"/>
      <c r="K73" s="12"/>
      <c r="L73" s="12"/>
      <c r="M73" s="12"/>
      <c r="N73" s="12"/>
      <c r="O73" s="12"/>
      <c r="P73" s="12"/>
      <c r="Q73" s="12"/>
    </row>
    <row r="74" spans="1:17" s="27" customFormat="1">
      <c r="A74" s="448"/>
      <c r="B74" s="96"/>
      <c r="C74" s="82"/>
      <c r="D74" s="82"/>
      <c r="E74" s="82"/>
      <c r="F74" s="82"/>
      <c r="G74" s="82"/>
      <c r="H74" s="82"/>
      <c r="J74" s="12"/>
      <c r="K74" s="12"/>
      <c r="L74" s="12"/>
      <c r="M74" s="12"/>
      <c r="N74" s="12"/>
      <c r="O74" s="12"/>
      <c r="P74" s="12"/>
      <c r="Q74" s="12"/>
    </row>
    <row r="75" spans="1:17" s="27" customFormat="1">
      <c r="A75" s="448"/>
      <c r="B75" s="96"/>
      <c r="C75" s="82"/>
      <c r="D75" s="82"/>
      <c r="E75" s="82"/>
      <c r="F75" s="82"/>
      <c r="G75" s="82"/>
      <c r="H75" s="82"/>
      <c r="J75" s="12"/>
      <c r="K75" s="12"/>
      <c r="L75" s="12"/>
      <c r="M75" s="12"/>
      <c r="N75" s="12"/>
      <c r="O75" s="12"/>
      <c r="P75" s="12"/>
      <c r="Q75" s="12"/>
    </row>
    <row r="76" spans="1:17" s="27" customFormat="1">
      <c r="A76" s="448"/>
      <c r="B76" s="96"/>
      <c r="C76" s="82"/>
      <c r="D76" s="82"/>
      <c r="E76" s="82"/>
      <c r="F76" s="82"/>
      <c r="G76" s="82"/>
      <c r="H76" s="82"/>
      <c r="J76" s="12"/>
      <c r="K76" s="12"/>
      <c r="L76" s="12"/>
      <c r="M76" s="12"/>
      <c r="N76" s="12"/>
      <c r="O76" s="12"/>
      <c r="P76" s="12"/>
      <c r="Q76" s="12"/>
    </row>
    <row r="77" spans="1:17" s="27" customFormat="1">
      <c r="A77" s="448"/>
      <c r="B77" s="96"/>
      <c r="C77" s="82"/>
      <c r="D77" s="82"/>
      <c r="E77" s="82"/>
      <c r="F77" s="82"/>
      <c r="G77" s="82"/>
      <c r="H77" s="82"/>
      <c r="J77" s="12"/>
      <c r="K77" s="12"/>
      <c r="L77" s="12"/>
      <c r="M77" s="12"/>
      <c r="N77" s="12"/>
      <c r="O77" s="12"/>
      <c r="P77" s="12"/>
      <c r="Q77" s="12"/>
    </row>
    <row r="78" spans="1:17" s="27" customFormat="1">
      <c r="A78" s="448"/>
      <c r="B78" s="96"/>
      <c r="C78" s="82"/>
      <c r="D78" s="82"/>
      <c r="E78" s="82"/>
      <c r="F78" s="82"/>
      <c r="G78" s="82"/>
      <c r="H78" s="82"/>
      <c r="J78" s="12"/>
      <c r="K78" s="12"/>
      <c r="L78" s="12"/>
      <c r="M78" s="12"/>
      <c r="N78" s="12"/>
      <c r="O78" s="12"/>
      <c r="P78" s="12"/>
      <c r="Q78" s="12"/>
    </row>
    <row r="79" spans="1:17">
      <c r="B79" s="96"/>
      <c r="C79" s="82"/>
      <c r="D79" s="82"/>
      <c r="E79" s="82"/>
      <c r="F79" s="82"/>
      <c r="G79" s="82"/>
      <c r="H79" s="82"/>
      <c r="J79" s="12"/>
      <c r="K79" s="12"/>
      <c r="L79" s="12"/>
      <c r="M79" s="12"/>
      <c r="N79" s="12"/>
      <c r="O79" s="12"/>
      <c r="P79" s="12"/>
      <c r="Q79" s="12"/>
    </row>
    <row r="80" spans="1:17">
      <c r="B80" s="96"/>
      <c r="C80" s="82"/>
      <c r="D80" s="82"/>
      <c r="E80" s="82"/>
      <c r="F80" s="82"/>
      <c r="G80" s="82"/>
      <c r="H80" s="82"/>
      <c r="J80" s="12"/>
      <c r="K80" s="12"/>
      <c r="L80" s="12"/>
      <c r="M80" s="12"/>
      <c r="N80" s="12"/>
      <c r="O80" s="12"/>
      <c r="P80" s="12"/>
      <c r="Q80" s="12"/>
    </row>
    <row r="81" spans="2:17">
      <c r="B81" s="96"/>
      <c r="C81" s="82"/>
      <c r="D81" s="82"/>
      <c r="E81" s="82"/>
      <c r="F81" s="82"/>
      <c r="G81" s="82"/>
      <c r="H81" s="82"/>
      <c r="J81" s="12"/>
      <c r="K81" s="12"/>
      <c r="L81" s="12"/>
      <c r="M81" s="12"/>
      <c r="N81" s="12"/>
      <c r="O81" s="12"/>
      <c r="P81" s="12"/>
      <c r="Q81" s="12"/>
    </row>
    <row r="82" spans="2:17">
      <c r="B82" s="96"/>
      <c r="C82" s="82"/>
      <c r="D82" s="82"/>
      <c r="E82" s="82"/>
      <c r="F82" s="82"/>
      <c r="G82" s="82"/>
      <c r="H82" s="82"/>
      <c r="J82" s="12"/>
      <c r="K82" s="12"/>
      <c r="L82" s="12"/>
      <c r="M82" s="12"/>
      <c r="N82" s="12"/>
      <c r="O82" s="12"/>
      <c r="P82" s="12"/>
      <c r="Q82" s="12"/>
    </row>
    <row r="83" spans="2:17">
      <c r="B83" s="96"/>
      <c r="C83" s="82"/>
      <c r="D83" s="82"/>
      <c r="E83" s="82"/>
      <c r="F83" s="82"/>
      <c r="G83" s="82"/>
      <c r="H83" s="39"/>
      <c r="J83" s="12"/>
      <c r="K83" s="12"/>
      <c r="L83" s="12"/>
      <c r="M83" s="12"/>
      <c r="N83" s="12"/>
      <c r="O83" s="12"/>
      <c r="P83" s="12"/>
      <c r="Q83" s="12"/>
    </row>
    <row r="84" spans="2:17">
      <c r="B84" s="96"/>
      <c r="C84" s="82"/>
      <c r="D84" s="82"/>
      <c r="E84" s="82"/>
      <c r="F84" s="82"/>
      <c r="G84" s="82"/>
      <c r="H84" s="39"/>
      <c r="J84" s="12"/>
      <c r="K84" s="12"/>
      <c r="L84" s="12"/>
      <c r="M84" s="12"/>
      <c r="N84" s="12"/>
      <c r="O84" s="12"/>
      <c r="P84" s="12"/>
      <c r="Q84" s="12"/>
    </row>
    <row r="85" spans="2:17">
      <c r="B85" s="96"/>
      <c r="C85" s="82"/>
      <c r="D85" s="82"/>
      <c r="E85" s="82"/>
      <c r="F85" s="82"/>
      <c r="G85" s="82"/>
      <c r="H85" s="39"/>
      <c r="J85" s="12"/>
      <c r="K85" s="12"/>
      <c r="L85" s="12"/>
      <c r="M85" s="12"/>
      <c r="N85" s="12"/>
      <c r="O85" s="12"/>
      <c r="P85" s="12"/>
      <c r="Q85" s="12"/>
    </row>
    <row r="86" spans="2:17">
      <c r="B86" s="96"/>
      <c r="C86" s="82"/>
      <c r="D86" s="82"/>
      <c r="E86" s="82"/>
      <c r="F86" s="82"/>
      <c r="G86" s="82"/>
      <c r="H86" s="39"/>
      <c r="J86" s="12"/>
      <c r="K86" s="12"/>
      <c r="L86" s="12"/>
      <c r="M86" s="12"/>
      <c r="N86" s="12"/>
      <c r="O86" s="12"/>
      <c r="P86" s="12"/>
      <c r="Q86" s="12"/>
    </row>
    <row r="87" spans="2:17">
      <c r="B87" s="96"/>
      <c r="C87" s="82"/>
      <c r="D87" s="82"/>
      <c r="E87" s="82"/>
      <c r="F87" s="82"/>
      <c r="G87" s="82"/>
      <c r="H87" s="39"/>
      <c r="J87" s="12"/>
      <c r="K87" s="12"/>
      <c r="L87" s="12"/>
      <c r="M87" s="12"/>
      <c r="N87" s="12"/>
      <c r="O87" s="12"/>
      <c r="P87" s="12"/>
      <c r="Q87" s="12"/>
    </row>
    <row r="88" spans="2:17">
      <c r="B88" s="96"/>
      <c r="C88" s="82"/>
      <c r="D88" s="82"/>
      <c r="E88" s="82"/>
      <c r="F88" s="82"/>
      <c r="G88" s="82"/>
      <c r="H88" s="40"/>
      <c r="J88" s="12"/>
      <c r="K88" s="12"/>
      <c r="L88" s="12"/>
      <c r="M88" s="12"/>
      <c r="N88" s="12"/>
      <c r="O88" s="12"/>
      <c r="P88" s="12"/>
      <c r="Q88" s="12"/>
    </row>
    <row r="89" spans="2:17">
      <c r="B89" s="96"/>
      <c r="C89" s="82"/>
      <c r="D89" s="82"/>
      <c r="E89" s="82"/>
      <c r="F89" s="82"/>
      <c r="G89" s="82"/>
      <c r="H89" s="82"/>
      <c r="J89" s="12"/>
      <c r="K89" s="12"/>
      <c r="L89" s="12"/>
      <c r="M89" s="12"/>
      <c r="N89" s="12"/>
      <c r="O89" s="12"/>
      <c r="P89" s="12"/>
      <c r="Q89" s="12"/>
    </row>
    <row r="90" spans="2:17">
      <c r="B90" s="96"/>
      <c r="C90" s="82"/>
      <c r="D90" s="82"/>
      <c r="E90" s="82"/>
      <c r="F90" s="82"/>
      <c r="G90" s="82"/>
      <c r="H90" s="82"/>
      <c r="J90" s="12"/>
      <c r="K90" s="12"/>
      <c r="L90" s="12"/>
      <c r="M90" s="12"/>
      <c r="N90" s="12"/>
      <c r="O90" s="12"/>
      <c r="P90" s="12"/>
      <c r="Q90" s="12"/>
    </row>
    <row r="91" spans="2:17">
      <c r="B91" s="96"/>
      <c r="C91" s="82"/>
      <c r="D91" s="82"/>
      <c r="E91" s="82"/>
      <c r="F91" s="82"/>
      <c r="G91" s="82"/>
      <c r="H91" s="82"/>
      <c r="J91" s="12"/>
      <c r="K91" s="12"/>
      <c r="L91" s="12"/>
      <c r="M91" s="12"/>
      <c r="N91" s="12"/>
      <c r="O91" s="12"/>
      <c r="P91" s="12"/>
      <c r="Q91" s="12"/>
    </row>
    <row r="92" spans="2:17">
      <c r="B92" s="96"/>
      <c r="C92" s="82"/>
      <c r="D92" s="82"/>
      <c r="E92" s="82"/>
      <c r="F92" s="82"/>
      <c r="G92" s="82"/>
      <c r="H92" s="82"/>
      <c r="J92" s="12"/>
      <c r="K92" s="12"/>
      <c r="L92" s="12"/>
      <c r="M92" s="12"/>
      <c r="N92" s="12"/>
      <c r="O92" s="12"/>
      <c r="P92" s="12"/>
      <c r="Q92" s="12"/>
    </row>
    <row r="93" spans="2:17">
      <c r="B93" s="96"/>
      <c r="C93" s="82"/>
      <c r="D93" s="82"/>
      <c r="E93" s="82"/>
      <c r="F93" s="82"/>
      <c r="G93" s="82"/>
      <c r="H93" s="82"/>
      <c r="J93" s="12"/>
      <c r="K93" s="12"/>
      <c r="L93" s="12"/>
      <c r="M93" s="12"/>
      <c r="N93" s="12"/>
      <c r="O93" s="12"/>
      <c r="P93" s="12"/>
      <c r="Q93" s="12"/>
    </row>
    <row r="94" spans="2:17">
      <c r="B94" s="96"/>
      <c r="C94" s="82"/>
      <c r="D94" s="82"/>
      <c r="E94" s="82"/>
      <c r="F94" s="82"/>
      <c r="G94" s="82"/>
      <c r="H94" s="82"/>
      <c r="J94" s="12"/>
      <c r="K94" s="12"/>
      <c r="L94" s="12"/>
      <c r="M94" s="12"/>
      <c r="N94" s="12"/>
      <c r="O94" s="12"/>
      <c r="P94" s="12"/>
      <c r="Q94" s="12"/>
    </row>
    <row r="95" spans="2:17">
      <c r="B95" s="96"/>
      <c r="C95" s="82"/>
      <c r="D95" s="82"/>
      <c r="E95" s="82"/>
      <c r="F95" s="82"/>
      <c r="G95" s="82"/>
      <c r="H95" s="82"/>
      <c r="J95" s="12"/>
      <c r="K95" s="12"/>
      <c r="L95" s="12"/>
      <c r="M95" s="12"/>
      <c r="N95" s="12"/>
      <c r="O95" s="12"/>
      <c r="P95" s="12"/>
      <c r="Q95" s="12"/>
    </row>
    <row r="96" spans="2:17">
      <c r="B96" s="96"/>
      <c r="C96" s="82"/>
      <c r="D96" s="82"/>
      <c r="E96" s="82"/>
      <c r="F96" s="82"/>
      <c r="G96" s="82"/>
      <c r="H96" s="82"/>
      <c r="J96" s="12"/>
      <c r="K96" s="12"/>
      <c r="L96" s="12"/>
      <c r="M96" s="12"/>
      <c r="N96" s="12"/>
      <c r="O96" s="12"/>
      <c r="P96" s="12"/>
      <c r="Q96" s="12"/>
    </row>
    <row r="97" spans="2:17">
      <c r="B97" s="96"/>
      <c r="C97" s="82"/>
      <c r="D97" s="82"/>
      <c r="E97" s="82"/>
      <c r="F97" s="82"/>
      <c r="G97" s="82"/>
      <c r="H97" s="82"/>
      <c r="J97" s="12"/>
      <c r="K97" s="12"/>
      <c r="L97" s="12"/>
      <c r="M97" s="12"/>
      <c r="N97" s="12"/>
      <c r="O97" s="12"/>
      <c r="P97" s="12"/>
      <c r="Q97" s="12"/>
    </row>
    <row r="98" spans="2:17">
      <c r="B98" s="96"/>
      <c r="C98" s="82"/>
      <c r="D98" s="82"/>
      <c r="E98" s="82"/>
      <c r="F98" s="82"/>
      <c r="G98" s="82"/>
      <c r="H98" s="82"/>
      <c r="J98" s="12"/>
      <c r="K98" s="12"/>
      <c r="L98" s="12"/>
      <c r="M98" s="12"/>
      <c r="N98" s="12"/>
      <c r="O98" s="12"/>
      <c r="P98" s="12"/>
      <c r="Q98" s="12"/>
    </row>
    <row r="99" spans="2:17">
      <c r="B99" s="96"/>
      <c r="C99" s="82"/>
      <c r="D99" s="82"/>
      <c r="E99" s="82"/>
      <c r="F99" s="82"/>
      <c r="G99" s="82"/>
      <c r="H99" s="82"/>
      <c r="J99" s="12"/>
      <c r="K99" s="12"/>
      <c r="L99" s="12"/>
      <c r="M99" s="12"/>
      <c r="N99" s="12"/>
      <c r="O99" s="12"/>
      <c r="P99" s="12"/>
      <c r="Q99" s="12"/>
    </row>
    <row r="100" spans="2:17">
      <c r="B100" s="96"/>
      <c r="C100" s="82"/>
      <c r="D100" s="82"/>
      <c r="E100" s="82"/>
      <c r="F100" s="82"/>
      <c r="G100" s="82"/>
      <c r="H100" s="82"/>
      <c r="J100" s="12"/>
      <c r="K100" s="12"/>
      <c r="L100" s="12"/>
      <c r="M100" s="12"/>
      <c r="N100" s="12"/>
      <c r="O100" s="12"/>
      <c r="P100" s="12"/>
      <c r="Q100" s="12"/>
    </row>
    <row r="101" spans="2:17">
      <c r="B101" s="96"/>
      <c r="C101" s="82"/>
      <c r="D101" s="82"/>
      <c r="E101" s="82"/>
      <c r="F101" s="82"/>
      <c r="G101" s="82"/>
      <c r="H101" s="82"/>
      <c r="J101" s="12"/>
      <c r="K101" s="12"/>
      <c r="L101" s="12"/>
      <c r="M101" s="12"/>
      <c r="N101" s="12"/>
      <c r="O101" s="12"/>
      <c r="P101" s="12"/>
      <c r="Q101" s="12"/>
    </row>
    <row r="102" spans="2:17">
      <c r="B102" s="96"/>
      <c r="C102" s="82"/>
      <c r="D102" s="82"/>
      <c r="E102" s="82"/>
      <c r="F102" s="82"/>
      <c r="G102" s="82"/>
      <c r="H102" s="82"/>
      <c r="J102" s="12"/>
      <c r="K102" s="12"/>
      <c r="L102" s="12"/>
      <c r="M102" s="12"/>
      <c r="N102" s="12"/>
      <c r="O102" s="12"/>
      <c r="P102" s="12"/>
      <c r="Q102" s="12"/>
    </row>
    <row r="103" spans="2:17">
      <c r="B103" s="96"/>
      <c r="C103" s="82"/>
      <c r="D103" s="82"/>
      <c r="E103" s="82"/>
      <c r="F103" s="82"/>
      <c r="G103" s="82"/>
      <c r="H103" s="82"/>
      <c r="J103" s="12"/>
      <c r="K103" s="12"/>
      <c r="L103" s="12"/>
      <c r="M103" s="12"/>
      <c r="N103" s="12"/>
      <c r="O103" s="12"/>
      <c r="P103" s="12"/>
      <c r="Q103" s="12"/>
    </row>
    <row r="104" spans="2:17">
      <c r="B104" s="96"/>
      <c r="C104" s="82"/>
      <c r="D104" s="82"/>
      <c r="E104" s="82"/>
      <c r="F104" s="82"/>
      <c r="G104" s="82"/>
      <c r="H104" s="82"/>
      <c r="J104" s="12"/>
      <c r="K104" s="12"/>
      <c r="L104" s="12"/>
      <c r="M104" s="12"/>
      <c r="N104" s="12"/>
      <c r="O104" s="12"/>
      <c r="P104" s="12"/>
      <c r="Q104" s="12"/>
    </row>
    <row r="105" spans="2:17">
      <c r="B105" s="96"/>
      <c r="C105" s="82"/>
      <c r="D105" s="82"/>
      <c r="E105" s="82"/>
      <c r="F105" s="82"/>
      <c r="G105" s="82"/>
      <c r="H105" s="82"/>
      <c r="J105" s="12"/>
      <c r="K105" s="12"/>
      <c r="L105" s="12"/>
      <c r="M105" s="12"/>
      <c r="N105" s="12"/>
      <c r="O105" s="12"/>
      <c r="P105" s="12"/>
      <c r="Q105" s="12"/>
    </row>
    <row r="106" spans="2:17">
      <c r="B106" s="96"/>
      <c r="C106" s="82"/>
      <c r="D106" s="82"/>
      <c r="E106" s="82"/>
      <c r="F106" s="82"/>
      <c r="G106" s="82"/>
      <c r="H106" s="82"/>
      <c r="J106" s="12"/>
      <c r="K106" s="12"/>
      <c r="L106" s="12"/>
      <c r="M106" s="12"/>
      <c r="N106" s="12"/>
      <c r="O106" s="12"/>
      <c r="P106" s="12"/>
      <c r="Q106" s="12"/>
    </row>
    <row r="107" spans="2:17">
      <c r="B107" s="96"/>
      <c r="C107" s="82"/>
      <c r="D107" s="82"/>
      <c r="E107" s="82"/>
      <c r="F107" s="82"/>
      <c r="G107" s="82"/>
      <c r="H107" s="82"/>
      <c r="J107" s="12"/>
      <c r="K107" s="12"/>
      <c r="L107" s="12"/>
      <c r="M107" s="12"/>
      <c r="N107" s="12"/>
      <c r="O107" s="12"/>
      <c r="P107" s="12"/>
      <c r="Q107" s="12"/>
    </row>
    <row r="108" spans="2:17">
      <c r="B108" s="96"/>
      <c r="C108" s="82"/>
      <c r="D108" s="82"/>
      <c r="E108" s="82"/>
      <c r="F108" s="82"/>
      <c r="G108" s="82"/>
      <c r="H108" s="82"/>
      <c r="J108" s="12"/>
      <c r="K108" s="12"/>
      <c r="L108" s="12"/>
      <c r="M108" s="12"/>
      <c r="N108" s="12"/>
      <c r="O108" s="12"/>
      <c r="P108" s="12"/>
      <c r="Q108" s="12"/>
    </row>
    <row r="109" spans="2:17">
      <c r="B109" s="96"/>
      <c r="C109" s="82"/>
      <c r="D109" s="82"/>
      <c r="E109" s="82"/>
      <c r="F109" s="82"/>
      <c r="G109" s="82"/>
      <c r="H109" s="82"/>
      <c r="J109" s="12"/>
      <c r="K109" s="12"/>
      <c r="L109" s="12"/>
      <c r="M109" s="12"/>
      <c r="N109" s="12"/>
      <c r="O109" s="12"/>
      <c r="P109" s="12"/>
      <c r="Q109" s="12"/>
    </row>
    <row r="110" spans="2:17">
      <c r="B110" s="96"/>
      <c r="C110" s="82"/>
      <c r="D110" s="82"/>
      <c r="E110" s="82"/>
      <c r="F110" s="82"/>
      <c r="G110" s="82"/>
      <c r="H110" s="82"/>
      <c r="J110" s="12"/>
      <c r="K110" s="12"/>
      <c r="L110" s="12"/>
      <c r="M110" s="12"/>
      <c r="N110" s="12"/>
      <c r="O110" s="12"/>
      <c r="P110" s="12"/>
      <c r="Q110" s="12"/>
    </row>
    <row r="111" spans="2:17">
      <c r="B111" s="96"/>
      <c r="C111" s="82"/>
      <c r="D111" s="82"/>
      <c r="E111" s="82"/>
      <c r="F111" s="82"/>
      <c r="G111" s="82"/>
      <c r="H111" s="82"/>
      <c r="J111" s="12"/>
      <c r="K111" s="12"/>
      <c r="L111" s="12"/>
      <c r="M111" s="12"/>
      <c r="N111" s="12"/>
      <c r="O111" s="12"/>
      <c r="P111" s="12"/>
      <c r="Q111" s="12"/>
    </row>
    <row r="112" spans="2:17">
      <c r="B112" s="96"/>
      <c r="C112" s="82"/>
      <c r="D112" s="82"/>
      <c r="E112" s="82"/>
      <c r="F112" s="82"/>
      <c r="G112" s="82"/>
      <c r="H112" s="82"/>
      <c r="J112" s="12"/>
      <c r="K112" s="12"/>
      <c r="L112" s="12"/>
      <c r="M112" s="12"/>
      <c r="N112" s="12"/>
      <c r="O112" s="12"/>
      <c r="P112" s="12"/>
      <c r="Q112" s="12"/>
    </row>
    <row r="113" spans="2:17">
      <c r="B113" s="96"/>
      <c r="C113" s="82"/>
      <c r="D113" s="82"/>
      <c r="E113" s="82"/>
      <c r="F113" s="82"/>
      <c r="G113" s="82"/>
      <c r="H113" s="82"/>
      <c r="J113" s="12"/>
      <c r="K113" s="12"/>
      <c r="L113" s="12"/>
      <c r="M113" s="12"/>
      <c r="N113" s="12"/>
      <c r="O113" s="12"/>
      <c r="P113" s="12"/>
      <c r="Q113" s="12"/>
    </row>
    <row r="114" spans="2:17">
      <c r="B114" s="96"/>
      <c r="C114" s="82"/>
      <c r="D114" s="82"/>
      <c r="E114" s="82"/>
      <c r="F114" s="82"/>
      <c r="G114" s="82"/>
      <c r="H114" s="82"/>
      <c r="J114" s="12"/>
      <c r="K114" s="12"/>
      <c r="L114" s="12"/>
      <c r="M114" s="12"/>
      <c r="N114" s="12"/>
      <c r="O114" s="12"/>
      <c r="P114" s="12"/>
      <c r="Q114" s="12"/>
    </row>
    <row r="115" spans="2:17">
      <c r="B115" s="96"/>
      <c r="C115" s="82"/>
      <c r="D115" s="82"/>
      <c r="E115" s="82"/>
      <c r="F115" s="82"/>
      <c r="G115" s="82"/>
      <c r="H115" s="82"/>
      <c r="J115" s="12"/>
      <c r="K115" s="12"/>
      <c r="L115" s="12"/>
      <c r="M115" s="12"/>
      <c r="N115" s="12"/>
      <c r="O115" s="12"/>
      <c r="P115" s="12"/>
      <c r="Q115" s="12"/>
    </row>
    <row r="116" spans="2:17">
      <c r="B116" s="96"/>
      <c r="C116" s="82"/>
      <c r="D116" s="82"/>
      <c r="E116" s="82"/>
      <c r="F116" s="82"/>
      <c r="G116" s="82"/>
      <c r="H116" s="82"/>
      <c r="J116" s="12"/>
      <c r="K116" s="12"/>
      <c r="L116" s="12"/>
      <c r="M116" s="12"/>
      <c r="N116" s="12"/>
      <c r="O116" s="12"/>
      <c r="P116" s="12"/>
      <c r="Q116" s="12"/>
    </row>
    <row r="117" spans="2:17">
      <c r="B117" s="96"/>
      <c r="C117" s="82"/>
      <c r="D117" s="82"/>
      <c r="E117" s="82"/>
      <c r="F117" s="82"/>
      <c r="G117" s="82"/>
      <c r="H117" s="82"/>
      <c r="J117" s="12"/>
      <c r="K117" s="12"/>
      <c r="L117" s="12"/>
      <c r="M117" s="12"/>
      <c r="N117" s="12"/>
      <c r="O117" s="12"/>
      <c r="P117" s="12"/>
      <c r="Q117" s="12"/>
    </row>
    <row r="118" spans="2:17">
      <c r="B118" s="96"/>
      <c r="C118" s="82"/>
      <c r="D118" s="82"/>
      <c r="E118" s="82"/>
      <c r="F118" s="82"/>
      <c r="G118" s="82"/>
      <c r="H118" s="82"/>
      <c r="J118" s="12"/>
      <c r="K118" s="12"/>
      <c r="L118" s="12"/>
      <c r="M118" s="12"/>
      <c r="N118" s="12"/>
      <c r="O118" s="12"/>
      <c r="P118" s="12"/>
      <c r="Q118" s="12"/>
    </row>
    <row r="119" spans="2:17">
      <c r="B119" s="96"/>
      <c r="C119" s="82"/>
      <c r="D119" s="82"/>
      <c r="E119" s="82"/>
      <c r="F119" s="82"/>
      <c r="G119" s="82"/>
      <c r="H119" s="82"/>
      <c r="J119" s="12"/>
      <c r="K119" s="12"/>
      <c r="L119" s="12"/>
      <c r="M119" s="12"/>
      <c r="N119" s="12"/>
      <c r="O119" s="12"/>
      <c r="P119" s="12"/>
      <c r="Q119" s="12"/>
    </row>
    <row r="120" spans="2:17">
      <c r="B120" s="96"/>
      <c r="C120" s="82"/>
      <c r="D120" s="82"/>
      <c r="E120" s="82"/>
      <c r="F120" s="82"/>
      <c r="G120" s="82"/>
      <c r="H120" s="82"/>
      <c r="J120" s="12"/>
      <c r="K120" s="12"/>
      <c r="L120" s="12"/>
      <c r="M120" s="12"/>
      <c r="N120" s="12"/>
      <c r="O120" s="12"/>
      <c r="P120" s="12"/>
      <c r="Q120" s="12"/>
    </row>
    <row r="121" spans="2:17">
      <c r="B121" s="96"/>
      <c r="C121" s="82"/>
      <c r="D121" s="82"/>
      <c r="E121" s="82"/>
      <c r="F121" s="82"/>
      <c r="G121" s="82"/>
      <c r="H121" s="82"/>
      <c r="J121" s="12"/>
      <c r="K121" s="12"/>
      <c r="L121" s="12"/>
      <c r="M121" s="12"/>
      <c r="N121" s="12"/>
      <c r="O121" s="12"/>
      <c r="P121" s="12"/>
      <c r="Q121" s="12"/>
    </row>
    <row r="122" spans="2:17">
      <c r="B122" s="96"/>
      <c r="C122" s="82"/>
      <c r="D122" s="82"/>
      <c r="E122" s="82"/>
      <c r="F122" s="82"/>
      <c r="G122" s="82"/>
      <c r="H122" s="82"/>
      <c r="J122" s="12"/>
      <c r="K122" s="12"/>
      <c r="L122" s="12"/>
      <c r="M122" s="12"/>
      <c r="N122" s="12"/>
      <c r="O122" s="12"/>
      <c r="P122" s="12"/>
      <c r="Q122" s="12"/>
    </row>
    <row r="123" spans="2:17">
      <c r="B123" s="96"/>
      <c r="C123" s="82"/>
      <c r="D123" s="82"/>
      <c r="E123" s="82"/>
      <c r="F123" s="82"/>
      <c r="G123" s="82"/>
      <c r="H123" s="82"/>
      <c r="J123" s="12"/>
      <c r="K123" s="12"/>
      <c r="L123" s="12"/>
      <c r="M123" s="12"/>
      <c r="N123" s="12"/>
      <c r="O123" s="12"/>
      <c r="P123" s="12"/>
      <c r="Q123" s="12"/>
    </row>
    <row r="124" spans="2:17">
      <c r="B124" s="96"/>
      <c r="C124" s="82"/>
      <c r="D124" s="82"/>
      <c r="E124" s="82"/>
      <c r="F124" s="82"/>
      <c r="G124" s="82"/>
      <c r="H124" s="82"/>
      <c r="J124" s="12"/>
      <c r="K124" s="12"/>
      <c r="L124" s="12"/>
      <c r="M124" s="12"/>
      <c r="N124" s="12"/>
      <c r="O124" s="12"/>
      <c r="P124" s="12"/>
      <c r="Q124" s="12"/>
    </row>
    <row r="125" spans="2:17">
      <c r="B125" s="96"/>
      <c r="C125" s="82"/>
      <c r="D125" s="82"/>
      <c r="E125" s="82"/>
      <c r="F125" s="82"/>
      <c r="G125" s="82"/>
      <c r="H125" s="82"/>
      <c r="J125" s="12"/>
      <c r="K125" s="12"/>
      <c r="L125" s="12"/>
      <c r="M125" s="12"/>
      <c r="N125" s="12"/>
      <c r="O125" s="12"/>
      <c r="P125" s="12"/>
      <c r="Q125" s="12"/>
    </row>
    <row r="126" spans="2:17">
      <c r="B126" s="96"/>
      <c r="C126" s="82"/>
      <c r="D126" s="82"/>
      <c r="E126" s="82"/>
      <c r="F126" s="82"/>
      <c r="G126" s="82"/>
      <c r="H126" s="82"/>
      <c r="J126" s="12"/>
      <c r="K126" s="12"/>
      <c r="L126" s="12"/>
      <c r="M126" s="12"/>
      <c r="N126" s="12"/>
      <c r="O126" s="12"/>
      <c r="P126" s="12"/>
      <c r="Q126" s="12"/>
    </row>
    <row r="127" spans="2:17">
      <c r="B127" s="96"/>
      <c r="C127" s="82"/>
      <c r="D127" s="82"/>
      <c r="E127" s="82"/>
      <c r="F127" s="82"/>
      <c r="G127" s="82"/>
      <c r="H127" s="82"/>
      <c r="J127" s="12"/>
      <c r="K127" s="12"/>
      <c r="L127" s="12"/>
      <c r="M127" s="12"/>
      <c r="N127" s="12"/>
      <c r="O127" s="12"/>
      <c r="P127" s="12"/>
      <c r="Q127" s="12"/>
    </row>
    <row r="128" spans="2:17">
      <c r="B128" s="96"/>
      <c r="C128" s="82"/>
      <c r="D128" s="82"/>
      <c r="E128" s="82"/>
      <c r="F128" s="82"/>
      <c r="G128" s="82"/>
      <c r="H128" s="82"/>
      <c r="J128" s="12"/>
      <c r="K128" s="12"/>
      <c r="L128" s="12"/>
      <c r="M128" s="12"/>
      <c r="N128" s="12"/>
      <c r="O128" s="12"/>
      <c r="P128" s="12"/>
      <c r="Q128" s="12"/>
    </row>
    <row r="129" spans="2:17">
      <c r="B129" s="96"/>
      <c r="C129" s="82"/>
      <c r="D129" s="82"/>
      <c r="E129" s="82"/>
      <c r="F129" s="82"/>
      <c r="G129" s="82"/>
      <c r="H129" s="82"/>
      <c r="J129" s="12"/>
      <c r="K129" s="12"/>
      <c r="L129" s="12"/>
      <c r="M129" s="12"/>
      <c r="N129" s="12"/>
      <c r="O129" s="12"/>
      <c r="P129" s="12"/>
      <c r="Q129" s="12"/>
    </row>
    <row r="130" spans="2:17">
      <c r="B130" s="96"/>
      <c r="C130" s="82"/>
      <c r="D130" s="82"/>
      <c r="E130" s="82"/>
      <c r="F130" s="82"/>
      <c r="G130" s="82"/>
      <c r="H130" s="82"/>
      <c r="J130" s="12"/>
      <c r="K130" s="12"/>
      <c r="L130" s="12"/>
      <c r="M130" s="12"/>
      <c r="N130" s="12"/>
      <c r="O130" s="12"/>
      <c r="P130" s="12"/>
      <c r="Q130" s="12"/>
    </row>
    <row r="131" spans="2:17">
      <c r="B131" s="96"/>
      <c r="C131" s="82"/>
      <c r="D131" s="82"/>
      <c r="E131" s="82"/>
      <c r="F131" s="82"/>
      <c r="G131" s="82"/>
      <c r="H131" s="82"/>
      <c r="J131" s="12"/>
      <c r="K131" s="12"/>
      <c r="L131" s="12"/>
      <c r="M131" s="12"/>
      <c r="N131" s="12"/>
      <c r="O131" s="12"/>
      <c r="P131" s="12"/>
      <c r="Q131" s="12"/>
    </row>
    <row r="132" spans="2:17">
      <c r="B132" s="96"/>
      <c r="C132" s="82"/>
      <c r="D132" s="82"/>
      <c r="E132" s="82"/>
      <c r="F132" s="82"/>
      <c r="G132" s="82"/>
      <c r="H132" s="82"/>
      <c r="J132" s="12"/>
      <c r="K132" s="12"/>
      <c r="L132" s="12"/>
      <c r="M132" s="12"/>
      <c r="N132" s="12"/>
      <c r="O132" s="12"/>
      <c r="P132" s="12"/>
      <c r="Q132" s="12"/>
    </row>
    <row r="133" spans="2:17">
      <c r="B133" s="96"/>
      <c r="C133" s="82"/>
      <c r="D133" s="82"/>
      <c r="E133" s="82"/>
      <c r="F133" s="82"/>
      <c r="G133" s="82"/>
      <c r="H133" s="82"/>
      <c r="J133" s="12"/>
      <c r="K133" s="12"/>
      <c r="L133" s="12"/>
      <c r="M133" s="12"/>
      <c r="N133" s="12"/>
      <c r="O133" s="12"/>
      <c r="P133" s="12"/>
      <c r="Q133" s="12"/>
    </row>
    <row r="134" spans="2:17">
      <c r="B134" s="96"/>
      <c r="C134" s="82"/>
      <c r="D134" s="82"/>
      <c r="E134" s="82"/>
      <c r="F134" s="82"/>
      <c r="G134" s="82"/>
      <c r="H134" s="82"/>
      <c r="J134" s="12"/>
      <c r="K134" s="12"/>
      <c r="L134" s="12"/>
      <c r="M134" s="12"/>
      <c r="N134" s="12"/>
      <c r="O134" s="12"/>
      <c r="P134" s="12"/>
      <c r="Q134" s="12"/>
    </row>
    <row r="135" spans="2:17">
      <c r="B135" s="96"/>
      <c r="C135" s="82"/>
      <c r="D135" s="82"/>
      <c r="E135" s="82"/>
      <c r="F135" s="82"/>
      <c r="G135" s="82"/>
      <c r="H135" s="82"/>
      <c r="J135" s="12"/>
      <c r="K135" s="12"/>
      <c r="L135" s="12"/>
      <c r="M135" s="12"/>
      <c r="N135" s="12"/>
      <c r="O135" s="12"/>
      <c r="P135" s="12"/>
      <c r="Q135" s="12"/>
    </row>
    <row r="136" spans="2:17">
      <c r="B136" s="96"/>
      <c r="C136" s="82"/>
      <c r="D136" s="82"/>
      <c r="E136" s="82"/>
      <c r="F136" s="82"/>
      <c r="G136" s="82"/>
      <c r="H136" s="82"/>
      <c r="J136" s="82"/>
      <c r="K136" s="82"/>
      <c r="L136" s="82"/>
      <c r="M136" s="82"/>
      <c r="N136" s="82"/>
      <c r="O136" s="82"/>
      <c r="P136" s="82"/>
      <c r="Q136" s="82"/>
    </row>
    <row r="137" spans="2:17">
      <c r="B137" s="96"/>
      <c r="C137" s="82"/>
      <c r="D137" s="82"/>
      <c r="E137" s="82"/>
      <c r="F137" s="82"/>
      <c r="G137" s="82"/>
      <c r="H137" s="82"/>
      <c r="J137" s="82"/>
      <c r="K137" s="82"/>
      <c r="L137" s="82"/>
      <c r="M137" s="82"/>
      <c r="N137" s="82"/>
      <c r="O137" s="82"/>
      <c r="P137" s="82"/>
      <c r="Q137" s="82"/>
    </row>
    <row r="138" spans="2:17">
      <c r="B138" s="96"/>
      <c r="C138" s="82"/>
      <c r="D138" s="82"/>
      <c r="E138" s="82"/>
      <c r="F138" s="82"/>
      <c r="G138" s="82"/>
      <c r="H138" s="82"/>
      <c r="J138" s="82"/>
      <c r="K138" s="82"/>
      <c r="L138" s="82"/>
      <c r="M138" s="82"/>
      <c r="N138" s="82"/>
      <c r="O138" s="82"/>
      <c r="P138" s="82"/>
      <c r="Q138" s="82"/>
    </row>
    <row r="139" spans="2:17">
      <c r="B139" s="96"/>
      <c r="C139" s="82"/>
      <c r="D139" s="82"/>
      <c r="E139" s="82"/>
      <c r="F139" s="82"/>
      <c r="G139" s="82"/>
      <c r="H139" s="82"/>
      <c r="J139" s="82"/>
      <c r="K139" s="82"/>
      <c r="L139" s="82"/>
      <c r="M139" s="82"/>
      <c r="N139" s="82"/>
      <c r="O139" s="82"/>
      <c r="P139" s="82"/>
      <c r="Q139" s="82"/>
    </row>
    <row r="140" spans="2:17">
      <c r="B140" s="96"/>
      <c r="C140" s="82"/>
      <c r="D140" s="82"/>
      <c r="E140" s="82"/>
      <c r="F140" s="82"/>
      <c r="G140" s="82"/>
      <c r="H140" s="82"/>
      <c r="J140" s="82"/>
      <c r="K140" s="82"/>
      <c r="L140" s="82"/>
      <c r="M140" s="82"/>
      <c r="N140" s="82"/>
      <c r="O140" s="82"/>
      <c r="P140" s="82"/>
      <c r="Q140" s="82"/>
    </row>
    <row r="141" spans="2:17">
      <c r="B141" s="96"/>
      <c r="C141" s="82"/>
      <c r="D141" s="82"/>
      <c r="E141" s="82"/>
      <c r="F141" s="82"/>
      <c r="G141" s="82"/>
      <c r="H141" s="82"/>
      <c r="J141" s="82"/>
      <c r="K141" s="82"/>
      <c r="L141" s="82"/>
      <c r="M141" s="82"/>
      <c r="N141" s="82"/>
      <c r="O141" s="82"/>
      <c r="P141" s="82"/>
      <c r="Q141" s="82"/>
    </row>
    <row r="142" spans="2:17">
      <c r="B142" s="96"/>
      <c r="C142" s="82"/>
      <c r="D142" s="82"/>
      <c r="E142" s="82"/>
      <c r="F142" s="82"/>
      <c r="G142" s="82"/>
      <c r="H142" s="82"/>
      <c r="J142" s="82"/>
      <c r="K142" s="82"/>
      <c r="L142" s="82"/>
      <c r="M142" s="82"/>
      <c r="N142" s="82"/>
      <c r="O142" s="82"/>
      <c r="P142" s="82"/>
      <c r="Q142" s="82"/>
    </row>
    <row r="143" spans="2:17">
      <c r="B143" s="96"/>
      <c r="C143" s="82"/>
      <c r="D143" s="82"/>
      <c r="E143" s="82"/>
      <c r="F143" s="82"/>
      <c r="G143" s="82"/>
      <c r="H143" s="82"/>
      <c r="J143" s="82"/>
      <c r="K143" s="82"/>
      <c r="L143" s="82"/>
      <c r="M143" s="82"/>
      <c r="N143" s="82"/>
      <c r="O143" s="82"/>
      <c r="P143" s="82"/>
      <c r="Q143" s="82"/>
    </row>
    <row r="144" spans="2:17">
      <c r="B144" s="96"/>
      <c r="C144" s="82"/>
      <c r="D144" s="82"/>
      <c r="E144" s="82"/>
      <c r="F144" s="82"/>
      <c r="G144" s="82"/>
      <c r="H144" s="82"/>
      <c r="J144" s="82"/>
      <c r="K144" s="82"/>
      <c r="L144" s="82"/>
      <c r="M144" s="82"/>
      <c r="N144" s="82"/>
      <c r="O144" s="82"/>
      <c r="P144" s="82"/>
      <c r="Q144" s="82"/>
    </row>
    <row r="145" spans="2:17">
      <c r="B145" s="96"/>
      <c r="C145" s="82"/>
      <c r="D145" s="82"/>
      <c r="E145" s="82"/>
      <c r="F145" s="82"/>
      <c r="G145" s="82"/>
      <c r="H145" s="82"/>
      <c r="J145" s="82"/>
      <c r="K145" s="82"/>
      <c r="L145" s="82"/>
      <c r="M145" s="82"/>
      <c r="N145" s="82"/>
      <c r="O145" s="82"/>
      <c r="P145" s="82"/>
      <c r="Q145" s="82"/>
    </row>
    <row r="146" spans="2:17">
      <c r="B146" s="96"/>
      <c r="C146" s="82"/>
      <c r="D146" s="82"/>
      <c r="E146" s="82"/>
      <c r="F146" s="82"/>
      <c r="G146" s="82"/>
      <c r="H146" s="82"/>
      <c r="J146" s="82"/>
      <c r="K146" s="82"/>
      <c r="L146" s="82"/>
      <c r="M146" s="82"/>
      <c r="N146" s="82"/>
      <c r="O146" s="82"/>
      <c r="P146" s="82"/>
      <c r="Q146" s="82"/>
    </row>
    <row r="147" spans="2:17">
      <c r="B147" s="96"/>
      <c r="C147" s="82"/>
      <c r="D147" s="82"/>
      <c r="E147" s="82"/>
      <c r="F147" s="82"/>
      <c r="G147" s="82"/>
      <c r="H147" s="82"/>
      <c r="J147" s="82"/>
      <c r="K147" s="82"/>
      <c r="L147" s="82"/>
      <c r="M147" s="82"/>
      <c r="N147" s="82"/>
      <c r="O147" s="82"/>
      <c r="P147" s="82"/>
      <c r="Q147" s="82"/>
    </row>
    <row r="148" spans="2:17">
      <c r="B148" s="96"/>
      <c r="C148" s="82"/>
      <c r="D148" s="82"/>
      <c r="E148" s="82"/>
      <c r="F148" s="82"/>
      <c r="G148" s="82"/>
      <c r="H148" s="82"/>
      <c r="J148" s="82"/>
      <c r="K148" s="82"/>
      <c r="L148" s="82"/>
      <c r="M148" s="82"/>
      <c r="N148" s="82"/>
      <c r="O148" s="82"/>
      <c r="P148" s="82"/>
      <c r="Q148" s="82"/>
    </row>
    <row r="149" spans="2:17">
      <c r="B149" s="96"/>
      <c r="C149" s="82"/>
      <c r="D149" s="82"/>
      <c r="E149" s="82"/>
      <c r="F149" s="82"/>
      <c r="G149" s="82"/>
      <c r="H149" s="82"/>
      <c r="J149" s="82"/>
      <c r="K149" s="82"/>
      <c r="L149" s="82"/>
      <c r="M149" s="82"/>
      <c r="N149" s="82"/>
      <c r="O149" s="82"/>
      <c r="P149" s="82"/>
      <c r="Q149" s="82"/>
    </row>
    <row r="150" spans="2:17">
      <c r="B150" s="96"/>
      <c r="C150" s="82"/>
      <c r="D150" s="82"/>
      <c r="E150" s="82"/>
      <c r="F150" s="82"/>
      <c r="G150" s="82"/>
      <c r="H150" s="82"/>
      <c r="J150" s="82"/>
      <c r="K150" s="82"/>
      <c r="L150" s="82"/>
      <c r="M150" s="82"/>
      <c r="N150" s="82"/>
      <c r="O150" s="82"/>
      <c r="P150" s="82"/>
      <c r="Q150" s="82"/>
    </row>
    <row r="151" spans="2:17">
      <c r="B151" s="96"/>
      <c r="C151" s="82"/>
      <c r="D151" s="82"/>
      <c r="E151" s="82"/>
      <c r="F151" s="82"/>
      <c r="G151" s="82"/>
      <c r="H151" s="82"/>
      <c r="J151" s="82"/>
      <c r="K151" s="82"/>
      <c r="L151" s="82"/>
      <c r="M151" s="82"/>
      <c r="N151" s="82"/>
      <c r="O151" s="82"/>
      <c r="P151" s="82"/>
      <c r="Q151" s="82"/>
    </row>
    <row r="152" spans="2:17">
      <c r="B152" s="82"/>
      <c r="C152" s="82"/>
      <c r="D152" s="82"/>
      <c r="E152" s="82"/>
      <c r="F152" s="82"/>
      <c r="G152" s="82"/>
      <c r="H152" s="82"/>
      <c r="J152" s="82"/>
      <c r="K152" s="82"/>
      <c r="L152" s="82"/>
      <c r="M152" s="82"/>
      <c r="N152" s="82"/>
      <c r="O152" s="82"/>
      <c r="P152" s="82"/>
      <c r="Q152" s="82"/>
    </row>
    <row r="153" spans="2:17">
      <c r="B153" s="82"/>
      <c r="C153" s="82"/>
      <c r="D153" s="82"/>
      <c r="E153" s="82"/>
      <c r="F153" s="82"/>
      <c r="G153" s="82"/>
      <c r="H153" s="82"/>
      <c r="J153" s="82"/>
      <c r="K153" s="82"/>
      <c r="L153" s="82"/>
      <c r="M153" s="82"/>
      <c r="N153" s="82"/>
      <c r="O153" s="82"/>
      <c r="P153" s="82"/>
      <c r="Q153" s="82"/>
    </row>
    <row r="154" spans="2:17">
      <c r="B154" s="82"/>
      <c r="C154" s="82"/>
      <c r="D154" s="82"/>
      <c r="E154" s="82"/>
      <c r="F154" s="82"/>
      <c r="G154" s="82"/>
      <c r="H154" s="82"/>
      <c r="J154" s="82"/>
      <c r="K154" s="82"/>
      <c r="L154" s="82"/>
      <c r="M154" s="82"/>
      <c r="N154" s="82"/>
      <c r="O154" s="82"/>
      <c r="P154" s="82"/>
      <c r="Q154" s="82"/>
    </row>
    <row r="155" spans="2:17">
      <c r="B155" s="82"/>
      <c r="C155" s="82"/>
      <c r="D155" s="82"/>
      <c r="E155" s="82"/>
      <c r="F155" s="82"/>
      <c r="G155" s="82"/>
      <c r="H155" s="82"/>
      <c r="J155" s="82"/>
      <c r="K155" s="82"/>
      <c r="L155" s="82"/>
      <c r="M155" s="82"/>
      <c r="N155" s="82"/>
      <c r="O155" s="82"/>
      <c r="P155" s="82"/>
      <c r="Q155" s="82"/>
    </row>
    <row r="156" spans="2:17">
      <c r="B156" s="82"/>
      <c r="C156" s="82"/>
      <c r="D156" s="82"/>
      <c r="E156" s="82"/>
      <c r="F156" s="82"/>
      <c r="G156" s="82"/>
      <c r="H156" s="82"/>
      <c r="J156" s="82"/>
      <c r="K156" s="82"/>
      <c r="L156" s="82"/>
      <c r="M156" s="82"/>
      <c r="N156" s="82"/>
      <c r="O156" s="82"/>
      <c r="P156" s="82"/>
      <c r="Q156" s="82"/>
    </row>
    <row r="157" spans="2:17">
      <c r="B157" s="82"/>
      <c r="C157" s="82"/>
      <c r="D157" s="82"/>
      <c r="E157" s="82"/>
      <c r="F157" s="82"/>
      <c r="G157" s="82"/>
      <c r="H157" s="82"/>
      <c r="J157" s="82"/>
      <c r="K157" s="82"/>
      <c r="L157" s="82"/>
      <c r="M157" s="82"/>
      <c r="N157" s="82"/>
      <c r="O157" s="82"/>
      <c r="P157" s="82"/>
      <c r="Q157" s="82"/>
    </row>
    <row r="158" spans="2:17">
      <c r="B158" s="82"/>
      <c r="C158" s="82"/>
      <c r="D158" s="82"/>
      <c r="E158" s="82"/>
      <c r="F158" s="82"/>
      <c r="G158" s="82"/>
      <c r="H158" s="82"/>
      <c r="J158" s="82"/>
      <c r="K158" s="82"/>
      <c r="L158" s="82"/>
      <c r="M158" s="82"/>
      <c r="N158" s="82"/>
      <c r="O158" s="82"/>
      <c r="P158" s="82"/>
      <c r="Q158" s="82"/>
    </row>
    <row r="159" spans="2:17">
      <c r="B159" s="82"/>
      <c r="C159" s="82"/>
      <c r="D159" s="82"/>
      <c r="E159" s="82"/>
      <c r="F159" s="82"/>
      <c r="G159" s="82"/>
      <c r="H159" s="82"/>
      <c r="J159" s="82"/>
      <c r="K159" s="82"/>
      <c r="L159" s="82"/>
      <c r="M159" s="82"/>
      <c r="N159" s="82"/>
      <c r="O159" s="82"/>
      <c r="P159" s="82"/>
      <c r="Q159" s="82"/>
    </row>
    <row r="160" spans="2:17">
      <c r="B160" s="82"/>
      <c r="C160" s="82"/>
      <c r="D160" s="82"/>
      <c r="E160" s="82"/>
      <c r="F160" s="82"/>
      <c r="G160" s="82"/>
      <c r="H160" s="82"/>
      <c r="J160" s="82"/>
      <c r="K160" s="82"/>
      <c r="L160" s="82"/>
      <c r="M160" s="82"/>
      <c r="N160" s="82"/>
      <c r="O160" s="82"/>
      <c r="P160" s="82"/>
      <c r="Q160" s="82"/>
    </row>
    <row r="161" spans="2:17">
      <c r="B161" s="82"/>
      <c r="C161" s="82"/>
      <c r="D161" s="82"/>
      <c r="E161" s="82"/>
      <c r="F161" s="82"/>
      <c r="G161" s="82"/>
      <c r="H161" s="82"/>
      <c r="J161" s="82"/>
      <c r="K161" s="82"/>
      <c r="L161" s="82"/>
      <c r="M161" s="82"/>
      <c r="N161" s="82"/>
      <c r="O161" s="82"/>
      <c r="P161" s="82"/>
      <c r="Q161" s="82"/>
    </row>
    <row r="162" spans="2:17">
      <c r="B162" s="82"/>
      <c r="C162" s="82"/>
      <c r="D162" s="82"/>
      <c r="E162" s="82"/>
      <c r="F162" s="82"/>
      <c r="G162" s="82"/>
      <c r="H162" s="82"/>
      <c r="J162" s="82"/>
      <c r="K162" s="82"/>
      <c r="L162" s="82"/>
      <c r="M162" s="82"/>
      <c r="N162" s="82"/>
      <c r="O162" s="82"/>
      <c r="P162" s="82"/>
      <c r="Q162" s="82"/>
    </row>
    <row r="163" spans="2:17">
      <c r="B163" s="82"/>
      <c r="C163" s="82"/>
      <c r="D163" s="82"/>
      <c r="E163" s="82"/>
      <c r="F163" s="82"/>
      <c r="G163" s="82"/>
      <c r="H163" s="82"/>
      <c r="J163" s="82"/>
      <c r="K163" s="82"/>
      <c r="L163" s="82"/>
      <c r="M163" s="82"/>
      <c r="N163" s="82"/>
      <c r="O163" s="82"/>
      <c r="P163" s="82"/>
      <c r="Q163" s="82"/>
    </row>
    <row r="164" spans="2:17">
      <c r="B164" s="82"/>
      <c r="C164" s="82"/>
      <c r="D164" s="82"/>
      <c r="E164" s="82"/>
      <c r="F164" s="82"/>
      <c r="G164" s="82"/>
      <c r="H164" s="82"/>
      <c r="J164" s="82"/>
      <c r="K164" s="82"/>
      <c r="L164" s="82"/>
      <c r="M164" s="82"/>
      <c r="N164" s="82"/>
      <c r="O164" s="82"/>
      <c r="P164" s="82"/>
      <c r="Q164" s="82"/>
    </row>
    <row r="165" spans="2:17">
      <c r="B165" s="82"/>
      <c r="C165" s="82"/>
      <c r="D165" s="82"/>
      <c r="E165" s="82"/>
      <c r="F165" s="82"/>
      <c r="G165" s="82"/>
      <c r="H165" s="82"/>
      <c r="J165" s="82"/>
      <c r="K165" s="82"/>
      <c r="L165" s="82"/>
      <c r="M165" s="82"/>
      <c r="N165" s="82"/>
      <c r="O165" s="82"/>
      <c r="P165" s="82"/>
      <c r="Q165" s="82"/>
    </row>
    <row r="166" spans="2:17">
      <c r="B166" s="82"/>
      <c r="C166" s="82"/>
      <c r="D166" s="82"/>
      <c r="E166" s="82"/>
      <c r="F166" s="82"/>
      <c r="G166" s="82"/>
      <c r="H166" s="82"/>
      <c r="J166" s="82"/>
      <c r="K166" s="82"/>
      <c r="L166" s="82"/>
      <c r="M166" s="82"/>
      <c r="N166" s="82"/>
      <c r="O166" s="82"/>
      <c r="P166" s="82"/>
      <c r="Q166" s="82"/>
    </row>
    <row r="167" spans="2:17">
      <c r="B167" s="82"/>
      <c r="C167" s="82"/>
      <c r="D167" s="82"/>
      <c r="E167" s="82"/>
      <c r="F167" s="82"/>
      <c r="G167" s="82"/>
      <c r="H167" s="82"/>
      <c r="J167" s="82"/>
      <c r="K167" s="82"/>
      <c r="L167" s="82"/>
      <c r="M167" s="82"/>
      <c r="N167" s="82"/>
      <c r="O167" s="82"/>
      <c r="P167" s="82"/>
      <c r="Q167" s="82"/>
    </row>
    <row r="168" spans="2:17">
      <c r="B168" s="82"/>
      <c r="C168" s="82"/>
      <c r="D168" s="82"/>
      <c r="E168" s="82"/>
      <c r="F168" s="82"/>
      <c r="G168" s="82"/>
      <c r="H168" s="82"/>
      <c r="J168" s="82"/>
      <c r="K168" s="82"/>
      <c r="L168" s="82"/>
      <c r="M168" s="82"/>
      <c r="N168" s="82"/>
      <c r="O168" s="82"/>
      <c r="P168" s="82"/>
      <c r="Q168" s="82"/>
    </row>
    <row r="169" spans="2:17">
      <c r="B169" s="82"/>
      <c r="C169" s="82"/>
      <c r="D169" s="82"/>
      <c r="E169" s="82"/>
      <c r="F169" s="82"/>
      <c r="G169" s="82"/>
      <c r="H169" s="82"/>
      <c r="J169" s="82"/>
      <c r="K169" s="82"/>
      <c r="L169" s="82"/>
      <c r="M169" s="82"/>
      <c r="N169" s="82"/>
      <c r="O169" s="82"/>
      <c r="P169" s="82"/>
      <c r="Q169" s="82"/>
    </row>
    <row r="170" spans="2:17">
      <c r="B170" s="82"/>
      <c r="C170" s="82"/>
      <c r="D170" s="82"/>
      <c r="E170" s="82"/>
      <c r="F170" s="82"/>
      <c r="G170" s="82"/>
      <c r="H170" s="82"/>
      <c r="J170" s="82"/>
      <c r="K170" s="82"/>
      <c r="L170" s="82"/>
      <c r="M170" s="82"/>
      <c r="N170" s="82"/>
      <c r="O170" s="82"/>
      <c r="P170" s="82"/>
      <c r="Q170" s="82"/>
    </row>
    <row r="171" spans="2:17">
      <c r="B171" s="82"/>
      <c r="C171" s="82"/>
      <c r="D171" s="82"/>
      <c r="E171" s="82"/>
      <c r="F171" s="82"/>
      <c r="G171" s="82"/>
      <c r="H171" s="82"/>
      <c r="J171" s="82"/>
      <c r="K171" s="82"/>
      <c r="L171" s="82"/>
      <c r="M171" s="82"/>
      <c r="N171" s="82"/>
      <c r="O171" s="82"/>
      <c r="P171" s="82"/>
      <c r="Q171" s="82"/>
    </row>
    <row r="172" spans="2:17">
      <c r="B172" s="82"/>
      <c r="C172" s="82"/>
      <c r="D172" s="82"/>
      <c r="E172" s="82"/>
      <c r="F172" s="82"/>
      <c r="G172" s="82"/>
      <c r="H172" s="82"/>
      <c r="J172" s="82"/>
      <c r="K172" s="82"/>
      <c r="L172" s="82"/>
      <c r="M172" s="82"/>
      <c r="N172" s="82"/>
      <c r="O172" s="82"/>
      <c r="P172" s="82"/>
      <c r="Q172" s="82"/>
    </row>
    <row r="173" spans="2:17">
      <c r="B173" s="82"/>
      <c r="C173" s="82"/>
      <c r="D173" s="82"/>
      <c r="E173" s="82"/>
      <c r="F173" s="82"/>
      <c r="G173" s="82"/>
      <c r="H173" s="82"/>
      <c r="J173" s="82"/>
      <c r="K173" s="82"/>
      <c r="L173" s="82"/>
      <c r="M173" s="82"/>
      <c r="N173" s="82"/>
      <c r="O173" s="82"/>
      <c r="P173" s="82"/>
      <c r="Q173" s="82"/>
    </row>
    <row r="174" spans="2:17">
      <c r="B174" s="82"/>
      <c r="C174" s="82"/>
      <c r="D174" s="82"/>
      <c r="E174" s="82"/>
      <c r="F174" s="82"/>
      <c r="G174" s="82"/>
      <c r="H174" s="82"/>
      <c r="J174" s="82"/>
      <c r="K174" s="82"/>
      <c r="L174" s="82"/>
      <c r="M174" s="82"/>
      <c r="N174" s="82"/>
      <c r="O174" s="82"/>
      <c r="P174" s="82"/>
      <c r="Q174" s="82"/>
    </row>
    <row r="175" spans="2:17">
      <c r="B175" s="82"/>
      <c r="C175" s="82"/>
      <c r="D175" s="82"/>
      <c r="E175" s="82"/>
      <c r="F175" s="82"/>
      <c r="G175" s="82"/>
      <c r="H175" s="82"/>
      <c r="J175" s="82"/>
      <c r="K175" s="82"/>
      <c r="L175" s="82"/>
      <c r="M175" s="82"/>
      <c r="N175" s="82"/>
      <c r="O175" s="82"/>
      <c r="P175" s="82"/>
      <c r="Q175" s="82"/>
    </row>
    <row r="176" spans="2:17">
      <c r="B176" s="82"/>
      <c r="C176" s="82"/>
      <c r="D176" s="82"/>
      <c r="E176" s="82"/>
      <c r="F176" s="82"/>
      <c r="G176" s="82"/>
      <c r="H176" s="82"/>
      <c r="J176" s="82"/>
      <c r="K176" s="82"/>
      <c r="L176" s="82"/>
      <c r="M176" s="82"/>
      <c r="N176" s="82"/>
      <c r="O176" s="82"/>
      <c r="P176" s="82"/>
      <c r="Q176" s="82"/>
    </row>
    <row r="177" spans="2:17">
      <c r="B177" s="82"/>
      <c r="C177" s="82"/>
      <c r="D177" s="82"/>
      <c r="E177" s="82"/>
      <c r="F177" s="82"/>
      <c r="G177" s="82"/>
      <c r="H177" s="82"/>
      <c r="J177" s="82"/>
      <c r="K177" s="82"/>
      <c r="L177" s="82"/>
      <c r="M177" s="82"/>
      <c r="N177" s="82"/>
      <c r="O177" s="82"/>
      <c r="P177" s="82"/>
      <c r="Q177" s="82"/>
    </row>
    <row r="178" spans="2:17">
      <c r="B178" s="82"/>
      <c r="C178" s="82"/>
      <c r="D178" s="82"/>
      <c r="E178" s="82"/>
      <c r="F178" s="82"/>
      <c r="G178" s="82"/>
      <c r="H178" s="82"/>
      <c r="J178" s="82"/>
      <c r="K178" s="82"/>
      <c r="L178" s="82"/>
      <c r="M178" s="82"/>
      <c r="N178" s="82"/>
      <c r="O178" s="82"/>
      <c r="P178" s="82"/>
      <c r="Q178" s="82"/>
    </row>
    <row r="179" spans="2:17">
      <c r="B179" s="82"/>
      <c r="C179" s="82"/>
      <c r="D179" s="82"/>
      <c r="E179" s="82"/>
      <c r="F179" s="82"/>
      <c r="G179" s="82"/>
      <c r="H179" s="82"/>
      <c r="J179" s="82"/>
      <c r="K179" s="82"/>
      <c r="L179" s="82"/>
      <c r="M179" s="82"/>
      <c r="N179" s="82"/>
      <c r="O179" s="82"/>
      <c r="P179" s="82"/>
      <c r="Q179" s="82"/>
    </row>
    <row r="180" spans="2:17">
      <c r="B180" s="82"/>
      <c r="C180" s="82"/>
      <c r="D180" s="82"/>
      <c r="E180" s="82"/>
      <c r="F180" s="82"/>
      <c r="G180" s="82"/>
      <c r="H180" s="82"/>
      <c r="J180" s="82"/>
      <c r="K180" s="82"/>
      <c r="L180" s="82"/>
      <c r="M180" s="82"/>
      <c r="N180" s="82"/>
      <c r="O180" s="82"/>
      <c r="P180" s="82"/>
      <c r="Q180" s="82"/>
    </row>
    <row r="181" spans="2:17">
      <c r="B181" s="82"/>
      <c r="C181" s="82"/>
      <c r="D181" s="82"/>
      <c r="E181" s="82"/>
      <c r="F181" s="82"/>
      <c r="G181" s="82"/>
      <c r="H181" s="82"/>
      <c r="J181" s="82"/>
      <c r="K181" s="82"/>
      <c r="L181" s="82"/>
      <c r="M181" s="82"/>
      <c r="N181" s="82"/>
      <c r="O181" s="82"/>
      <c r="P181" s="82"/>
      <c r="Q181" s="82"/>
    </row>
    <row r="182" spans="2:17">
      <c r="B182" s="82"/>
      <c r="C182" s="82"/>
      <c r="D182" s="82"/>
      <c r="E182" s="82"/>
      <c r="F182" s="82"/>
      <c r="G182" s="82"/>
      <c r="H182" s="82"/>
      <c r="J182" s="82"/>
      <c r="K182" s="82"/>
      <c r="L182" s="82"/>
      <c r="M182" s="82"/>
      <c r="N182" s="82"/>
      <c r="O182" s="82"/>
      <c r="P182" s="82"/>
      <c r="Q182" s="82"/>
    </row>
    <row r="183" spans="2:17">
      <c r="B183" s="82"/>
      <c r="C183" s="82"/>
      <c r="D183" s="82"/>
      <c r="E183" s="82"/>
      <c r="F183" s="82"/>
      <c r="G183" s="82"/>
      <c r="H183" s="82"/>
      <c r="J183" s="82"/>
      <c r="K183" s="82"/>
      <c r="L183" s="82"/>
      <c r="M183" s="82"/>
      <c r="N183" s="82"/>
      <c r="O183" s="82"/>
      <c r="P183" s="82"/>
      <c r="Q183" s="82"/>
    </row>
    <row r="184" spans="2:17">
      <c r="B184" s="82"/>
      <c r="C184" s="82"/>
      <c r="D184" s="82"/>
      <c r="E184" s="82"/>
      <c r="F184" s="82"/>
      <c r="G184" s="82"/>
      <c r="H184" s="82"/>
      <c r="J184" s="82"/>
      <c r="K184" s="82"/>
      <c r="L184" s="82"/>
      <c r="M184" s="82"/>
      <c r="N184" s="82"/>
      <c r="O184" s="82"/>
      <c r="P184" s="82"/>
      <c r="Q184" s="82"/>
    </row>
    <row r="185" spans="2:17">
      <c r="B185" s="82"/>
      <c r="C185" s="82"/>
      <c r="D185" s="82"/>
      <c r="E185" s="82"/>
      <c r="F185" s="82"/>
      <c r="G185" s="82"/>
      <c r="H185" s="82"/>
      <c r="J185" s="82"/>
      <c r="K185" s="82"/>
      <c r="L185" s="82"/>
      <c r="M185" s="82"/>
      <c r="N185" s="82"/>
      <c r="O185" s="82"/>
      <c r="P185" s="82"/>
      <c r="Q185" s="82"/>
    </row>
    <row r="186" spans="2:17">
      <c r="B186" s="82"/>
      <c r="C186" s="82"/>
      <c r="D186" s="82"/>
      <c r="E186" s="82"/>
      <c r="F186" s="82"/>
      <c r="G186" s="82"/>
      <c r="H186" s="82"/>
      <c r="J186" s="82"/>
      <c r="K186" s="82"/>
      <c r="L186" s="82"/>
      <c r="M186" s="82"/>
      <c r="N186" s="82"/>
      <c r="O186" s="82"/>
      <c r="P186" s="82"/>
      <c r="Q186" s="82"/>
    </row>
    <row r="187" spans="2:17">
      <c r="B187" s="82"/>
      <c r="C187" s="82"/>
      <c r="D187" s="82"/>
      <c r="E187" s="82"/>
      <c r="F187" s="82"/>
      <c r="G187" s="82"/>
      <c r="H187" s="82"/>
      <c r="J187" s="82"/>
      <c r="K187" s="82"/>
      <c r="L187" s="82"/>
      <c r="M187" s="82"/>
      <c r="N187" s="82"/>
      <c r="O187" s="82"/>
      <c r="P187" s="82"/>
      <c r="Q187" s="82"/>
    </row>
    <row r="188" spans="2:17">
      <c r="B188" s="82"/>
      <c r="C188" s="82"/>
      <c r="D188" s="82"/>
      <c r="E188" s="82"/>
      <c r="F188" s="82"/>
      <c r="G188" s="82"/>
      <c r="H188" s="82"/>
      <c r="J188" s="82"/>
      <c r="K188" s="82"/>
      <c r="L188" s="82"/>
      <c r="M188" s="82"/>
      <c r="N188" s="82"/>
      <c r="O188" s="82"/>
      <c r="P188" s="82"/>
      <c r="Q188" s="82"/>
    </row>
    <row r="189" spans="2:17">
      <c r="B189" s="82"/>
      <c r="C189" s="82"/>
      <c r="D189" s="82"/>
      <c r="E189" s="82"/>
      <c r="F189" s="82"/>
      <c r="G189" s="82"/>
      <c r="H189" s="82"/>
      <c r="J189" s="82"/>
      <c r="K189" s="82"/>
      <c r="L189" s="82"/>
      <c r="M189" s="82"/>
      <c r="N189" s="82"/>
      <c r="O189" s="82"/>
      <c r="P189" s="82"/>
      <c r="Q189" s="82"/>
    </row>
    <row r="190" spans="2:17">
      <c r="B190" s="82"/>
      <c r="C190" s="82"/>
      <c r="D190" s="82"/>
      <c r="E190" s="82"/>
      <c r="F190" s="82"/>
      <c r="G190" s="82"/>
      <c r="H190" s="82"/>
      <c r="J190" s="82"/>
      <c r="K190" s="82"/>
      <c r="L190" s="82"/>
      <c r="M190" s="82"/>
      <c r="N190" s="82"/>
      <c r="O190" s="82"/>
      <c r="P190" s="82"/>
      <c r="Q190" s="82"/>
    </row>
    <row r="191" spans="2:17">
      <c r="B191" s="82"/>
      <c r="C191" s="82"/>
      <c r="D191" s="82"/>
      <c r="E191" s="82"/>
      <c r="F191" s="82"/>
      <c r="G191" s="82"/>
      <c r="H191" s="82"/>
      <c r="J191" s="82"/>
      <c r="K191" s="82"/>
      <c r="L191" s="82"/>
      <c r="M191" s="82"/>
      <c r="N191" s="82"/>
      <c r="O191" s="82"/>
      <c r="P191" s="82"/>
      <c r="Q191" s="82"/>
    </row>
    <row r="192" spans="2:17">
      <c r="B192" s="82"/>
      <c r="C192" s="82"/>
      <c r="D192" s="82"/>
      <c r="E192" s="82"/>
      <c r="F192" s="82"/>
      <c r="G192" s="82"/>
      <c r="H192" s="82"/>
      <c r="J192" s="82"/>
      <c r="K192" s="82"/>
      <c r="L192" s="82"/>
      <c r="M192" s="82"/>
      <c r="N192" s="82"/>
      <c r="O192" s="82"/>
      <c r="P192" s="82"/>
      <c r="Q192" s="82"/>
    </row>
    <row r="193" spans="2:17">
      <c r="B193" s="82"/>
      <c r="C193" s="82"/>
      <c r="D193" s="82"/>
      <c r="E193" s="82"/>
      <c r="F193" s="82"/>
      <c r="G193" s="82"/>
      <c r="H193" s="82"/>
      <c r="J193" s="82"/>
      <c r="K193" s="82"/>
      <c r="L193" s="82"/>
      <c r="M193" s="82"/>
      <c r="N193" s="82"/>
      <c r="O193" s="82"/>
      <c r="P193" s="82"/>
      <c r="Q193" s="82"/>
    </row>
    <row r="194" spans="2:17">
      <c r="B194" s="82"/>
      <c r="C194" s="82"/>
      <c r="D194" s="82"/>
      <c r="E194" s="82"/>
      <c r="F194" s="82"/>
      <c r="G194" s="82"/>
      <c r="H194" s="82"/>
      <c r="J194" s="82"/>
      <c r="K194" s="82"/>
      <c r="L194" s="82"/>
      <c r="M194" s="82"/>
      <c r="N194" s="82"/>
      <c r="O194" s="82"/>
      <c r="P194" s="82"/>
      <c r="Q194" s="82"/>
    </row>
    <row r="195" spans="2:17">
      <c r="B195" s="82"/>
      <c r="C195" s="82"/>
      <c r="D195" s="82"/>
      <c r="E195" s="82"/>
      <c r="F195" s="82"/>
      <c r="G195" s="82"/>
      <c r="H195" s="82"/>
      <c r="J195" s="82"/>
      <c r="K195" s="82"/>
      <c r="L195" s="82"/>
      <c r="M195" s="82"/>
      <c r="N195" s="82"/>
      <c r="O195" s="82"/>
      <c r="P195" s="82"/>
      <c r="Q195" s="82"/>
    </row>
    <row r="196" spans="2:17">
      <c r="B196" s="82"/>
      <c r="C196" s="82"/>
      <c r="D196" s="82"/>
      <c r="E196" s="82"/>
      <c r="F196" s="82"/>
      <c r="G196" s="82"/>
      <c r="H196" s="82"/>
      <c r="J196" s="82"/>
      <c r="K196" s="82"/>
      <c r="L196" s="82"/>
      <c r="M196" s="82"/>
      <c r="N196" s="82"/>
      <c r="O196" s="82"/>
      <c r="P196" s="82"/>
      <c r="Q196" s="82"/>
    </row>
    <row r="197" spans="2:17">
      <c r="B197" s="82"/>
      <c r="C197" s="82"/>
      <c r="D197" s="82"/>
      <c r="E197" s="82"/>
      <c r="F197" s="82"/>
      <c r="G197" s="82"/>
      <c r="H197" s="82"/>
      <c r="J197" s="82"/>
      <c r="K197" s="82"/>
      <c r="L197" s="82"/>
      <c r="M197" s="82"/>
      <c r="N197" s="82"/>
      <c r="O197" s="82"/>
      <c r="P197" s="82"/>
      <c r="Q197" s="82"/>
    </row>
    <row r="198" spans="2:17">
      <c r="B198" s="82"/>
      <c r="C198" s="82"/>
      <c r="D198" s="82"/>
      <c r="E198" s="82"/>
      <c r="F198" s="82"/>
      <c r="G198" s="82"/>
      <c r="H198" s="82"/>
      <c r="J198" s="82"/>
      <c r="K198" s="82"/>
      <c r="L198" s="82"/>
      <c r="M198" s="82"/>
      <c r="N198" s="82"/>
      <c r="O198" s="82"/>
      <c r="P198" s="82"/>
      <c r="Q198" s="82"/>
    </row>
    <row r="199" spans="2:17">
      <c r="B199" s="82"/>
      <c r="C199" s="82"/>
      <c r="D199" s="82"/>
      <c r="E199" s="82"/>
      <c r="F199" s="82"/>
      <c r="G199" s="82"/>
      <c r="H199" s="82"/>
      <c r="J199" s="82"/>
      <c r="K199" s="82"/>
      <c r="L199" s="82"/>
      <c r="M199" s="82"/>
      <c r="N199" s="82"/>
      <c r="O199" s="82"/>
      <c r="P199" s="82"/>
      <c r="Q199" s="82"/>
    </row>
    <row r="200" spans="2:17">
      <c r="B200" s="82"/>
      <c r="C200" s="82"/>
      <c r="D200" s="82"/>
      <c r="E200" s="82"/>
      <c r="F200" s="82"/>
      <c r="G200" s="82"/>
      <c r="H200" s="82"/>
      <c r="J200" s="82"/>
      <c r="K200" s="82"/>
      <c r="L200" s="82"/>
      <c r="M200" s="82"/>
      <c r="N200" s="82"/>
      <c r="O200" s="82"/>
      <c r="P200" s="82"/>
      <c r="Q200" s="82"/>
    </row>
    <row r="201" spans="2:17">
      <c r="B201" s="82"/>
      <c r="C201" s="82"/>
      <c r="D201" s="82"/>
      <c r="E201" s="82"/>
      <c r="F201" s="82"/>
      <c r="G201" s="82"/>
      <c r="H201" s="82"/>
      <c r="J201" s="82"/>
      <c r="K201" s="82"/>
      <c r="L201" s="82"/>
      <c r="M201" s="82"/>
      <c r="N201" s="82"/>
      <c r="O201" s="82"/>
      <c r="P201" s="82"/>
      <c r="Q201" s="82"/>
    </row>
    <row r="202" spans="2:17">
      <c r="B202" s="82"/>
      <c r="C202" s="82"/>
      <c r="D202" s="82"/>
      <c r="E202" s="82"/>
      <c r="F202" s="82"/>
      <c r="G202" s="82"/>
      <c r="H202" s="82"/>
      <c r="J202" s="82"/>
      <c r="K202" s="82"/>
      <c r="L202" s="82"/>
      <c r="M202" s="82"/>
      <c r="N202" s="82"/>
      <c r="O202" s="82"/>
      <c r="P202" s="82"/>
      <c r="Q202" s="82"/>
    </row>
    <row r="203" spans="2:17">
      <c r="B203" s="82"/>
      <c r="C203" s="82"/>
      <c r="D203" s="82"/>
      <c r="E203" s="82"/>
      <c r="F203" s="82"/>
      <c r="G203" s="82"/>
      <c r="H203" s="82"/>
      <c r="J203" s="82"/>
      <c r="K203" s="82"/>
      <c r="L203" s="82"/>
      <c r="M203" s="82"/>
      <c r="N203" s="82"/>
      <c r="O203" s="82"/>
      <c r="P203" s="82"/>
      <c r="Q203" s="82"/>
    </row>
    <row r="204" spans="2:17">
      <c r="B204" s="82"/>
      <c r="C204" s="82"/>
      <c r="D204" s="82"/>
      <c r="E204" s="82"/>
      <c r="F204" s="82"/>
      <c r="G204" s="82"/>
      <c r="H204" s="82"/>
      <c r="J204" s="82"/>
      <c r="K204" s="82"/>
      <c r="L204" s="82"/>
      <c r="M204" s="82"/>
      <c r="N204" s="82"/>
      <c r="O204" s="82"/>
      <c r="P204" s="82"/>
      <c r="Q204" s="82"/>
    </row>
    <row r="205" spans="2:17">
      <c r="B205" s="82"/>
      <c r="C205" s="82"/>
      <c r="D205" s="82"/>
      <c r="E205" s="82"/>
      <c r="F205" s="82"/>
      <c r="G205" s="82"/>
      <c r="H205" s="82"/>
      <c r="J205" s="82"/>
      <c r="K205" s="82"/>
      <c r="L205" s="82"/>
      <c r="M205" s="82"/>
      <c r="N205" s="82"/>
      <c r="O205" s="82"/>
      <c r="P205" s="82"/>
      <c r="Q205" s="82"/>
    </row>
    <row r="206" spans="2:17">
      <c r="B206" s="82"/>
      <c r="C206" s="82"/>
      <c r="D206" s="82"/>
      <c r="E206" s="82"/>
      <c r="F206" s="82"/>
      <c r="G206" s="82"/>
      <c r="H206" s="82"/>
      <c r="J206" s="82"/>
      <c r="K206" s="82"/>
      <c r="L206" s="82"/>
      <c r="M206" s="82"/>
      <c r="N206" s="82"/>
      <c r="O206" s="82"/>
      <c r="P206" s="82"/>
      <c r="Q206" s="82"/>
    </row>
    <row r="207" spans="2:17">
      <c r="B207" s="82"/>
      <c r="C207" s="82"/>
      <c r="D207" s="82"/>
      <c r="E207" s="82"/>
      <c r="F207" s="82"/>
      <c r="G207" s="82"/>
      <c r="H207" s="82"/>
      <c r="J207" s="82"/>
      <c r="K207" s="82"/>
      <c r="L207" s="82"/>
      <c r="M207" s="82"/>
      <c r="N207" s="82"/>
      <c r="O207" s="82"/>
      <c r="P207" s="82"/>
      <c r="Q207" s="82"/>
    </row>
    <row r="208" spans="2:17">
      <c r="B208" s="82"/>
      <c r="C208" s="82"/>
      <c r="D208" s="82"/>
      <c r="E208" s="82"/>
      <c r="F208" s="82"/>
      <c r="G208" s="82"/>
      <c r="H208" s="82"/>
      <c r="J208" s="82"/>
      <c r="K208" s="82"/>
      <c r="L208" s="82"/>
      <c r="M208" s="82"/>
      <c r="N208" s="82"/>
      <c r="O208" s="82"/>
      <c r="P208" s="82"/>
      <c r="Q208" s="82"/>
    </row>
    <row r="209" spans="2:17">
      <c r="B209" s="82"/>
      <c r="C209" s="82"/>
      <c r="D209" s="82"/>
      <c r="E209" s="82"/>
      <c r="F209" s="82"/>
      <c r="G209" s="82"/>
      <c r="H209" s="82"/>
      <c r="J209" s="82"/>
      <c r="K209" s="82"/>
      <c r="L209" s="82"/>
      <c r="M209" s="82"/>
      <c r="N209" s="82"/>
      <c r="O209" s="82"/>
      <c r="P209" s="82"/>
      <c r="Q209" s="82"/>
    </row>
    <row r="210" spans="2:17">
      <c r="B210" s="82"/>
      <c r="C210" s="82"/>
      <c r="D210" s="82"/>
      <c r="E210" s="82"/>
      <c r="F210" s="82"/>
      <c r="G210" s="82"/>
      <c r="H210" s="82"/>
      <c r="J210" s="82"/>
      <c r="K210" s="82"/>
      <c r="L210" s="82"/>
      <c r="M210" s="82"/>
      <c r="N210" s="82"/>
      <c r="O210" s="82"/>
      <c r="P210" s="82"/>
      <c r="Q210" s="82"/>
    </row>
    <row r="211" spans="2:17">
      <c r="B211" s="82"/>
      <c r="C211" s="82"/>
      <c r="D211" s="82"/>
      <c r="E211" s="82"/>
      <c r="F211" s="82"/>
      <c r="G211" s="82"/>
      <c r="H211" s="82"/>
      <c r="J211" s="82"/>
      <c r="K211" s="82"/>
      <c r="L211" s="82"/>
      <c r="M211" s="82"/>
      <c r="N211" s="82"/>
      <c r="O211" s="82"/>
      <c r="P211" s="82"/>
      <c r="Q211" s="82"/>
    </row>
    <row r="212" spans="2:17">
      <c r="B212" s="82"/>
      <c r="C212" s="82"/>
      <c r="D212" s="82"/>
      <c r="E212" s="82"/>
      <c r="F212" s="82"/>
      <c r="G212" s="82"/>
      <c r="H212" s="82"/>
      <c r="J212" s="82"/>
      <c r="K212" s="82"/>
      <c r="L212" s="82"/>
      <c r="M212" s="82"/>
      <c r="N212" s="82"/>
      <c r="O212" s="82"/>
      <c r="P212" s="82"/>
      <c r="Q212" s="82"/>
    </row>
    <row r="213" spans="2:17">
      <c r="B213" s="82"/>
      <c r="C213" s="82"/>
      <c r="D213" s="82"/>
      <c r="E213" s="82"/>
      <c r="F213" s="82"/>
      <c r="G213" s="82"/>
      <c r="H213" s="82"/>
      <c r="J213" s="82"/>
      <c r="K213" s="82"/>
      <c r="L213" s="82"/>
      <c r="M213" s="82"/>
      <c r="N213" s="82"/>
      <c r="O213" s="82"/>
      <c r="P213" s="82"/>
      <c r="Q213" s="82"/>
    </row>
    <row r="214" spans="2:17">
      <c r="B214" s="82"/>
      <c r="C214" s="82"/>
      <c r="D214" s="82"/>
      <c r="E214" s="82"/>
      <c r="F214" s="82"/>
      <c r="G214" s="82"/>
      <c r="H214" s="82"/>
      <c r="J214" s="82"/>
      <c r="K214" s="82"/>
      <c r="L214" s="82"/>
      <c r="M214" s="82"/>
      <c r="N214" s="82"/>
      <c r="O214" s="82"/>
      <c r="P214" s="82"/>
      <c r="Q214" s="82"/>
    </row>
    <row r="215" spans="2:17">
      <c r="B215" s="82"/>
      <c r="C215" s="82"/>
      <c r="D215" s="82"/>
      <c r="E215" s="82"/>
      <c r="F215" s="82"/>
      <c r="G215" s="82"/>
      <c r="H215" s="82"/>
      <c r="J215" s="82"/>
      <c r="K215" s="82"/>
      <c r="L215" s="82"/>
      <c r="M215" s="82"/>
      <c r="N215" s="82"/>
      <c r="O215" s="82"/>
      <c r="P215" s="82"/>
      <c r="Q215" s="82"/>
    </row>
    <row r="216" spans="2:17">
      <c r="B216" s="82"/>
      <c r="C216" s="82"/>
      <c r="D216" s="82"/>
      <c r="E216" s="82"/>
      <c r="F216" s="82"/>
      <c r="G216" s="82"/>
      <c r="H216" s="82"/>
      <c r="J216" s="82"/>
      <c r="K216" s="82"/>
      <c r="L216" s="82"/>
      <c r="M216" s="82"/>
      <c r="N216" s="82"/>
      <c r="O216" s="82"/>
      <c r="P216" s="82"/>
      <c r="Q216" s="82"/>
    </row>
    <row r="217" spans="2:17">
      <c r="B217" s="82"/>
      <c r="C217" s="82"/>
      <c r="D217" s="82"/>
      <c r="E217" s="82"/>
      <c r="F217" s="82"/>
      <c r="G217" s="82"/>
      <c r="H217" s="82"/>
      <c r="J217" s="82"/>
      <c r="K217" s="82"/>
      <c r="L217" s="82"/>
      <c r="M217" s="82"/>
      <c r="N217" s="82"/>
      <c r="O217" s="82"/>
      <c r="P217" s="82"/>
      <c r="Q217" s="82"/>
    </row>
    <row r="218" spans="2:17">
      <c r="B218" s="82"/>
      <c r="C218" s="82"/>
      <c r="D218" s="82"/>
      <c r="E218" s="82"/>
      <c r="F218" s="82"/>
      <c r="G218" s="82"/>
      <c r="H218" s="82"/>
      <c r="J218" s="82"/>
      <c r="K218" s="82"/>
      <c r="L218" s="82"/>
      <c r="M218" s="82"/>
      <c r="N218" s="82"/>
      <c r="O218" s="82"/>
      <c r="P218" s="82"/>
      <c r="Q218" s="82"/>
    </row>
    <row r="219" spans="2:17">
      <c r="B219" s="82"/>
      <c r="C219" s="82"/>
      <c r="D219" s="82"/>
      <c r="E219" s="82"/>
      <c r="F219" s="82"/>
      <c r="G219" s="82"/>
      <c r="H219" s="82"/>
      <c r="J219" s="82"/>
      <c r="K219" s="82"/>
      <c r="L219" s="82"/>
      <c r="M219" s="82"/>
      <c r="N219" s="82"/>
      <c r="O219" s="82"/>
      <c r="P219" s="82"/>
      <c r="Q219" s="82"/>
    </row>
    <row r="220" spans="2:17">
      <c r="B220" s="82"/>
      <c r="C220" s="82"/>
      <c r="D220" s="82"/>
      <c r="E220" s="82"/>
      <c r="F220" s="82"/>
      <c r="G220" s="82"/>
      <c r="H220" s="82"/>
      <c r="J220" s="82"/>
      <c r="K220" s="82"/>
      <c r="L220" s="82"/>
      <c r="M220" s="82"/>
      <c r="N220" s="82"/>
      <c r="O220" s="82"/>
      <c r="P220" s="82"/>
      <c r="Q220" s="82"/>
    </row>
    <row r="221" spans="2:17">
      <c r="B221" s="82"/>
      <c r="C221" s="82"/>
      <c r="D221" s="82"/>
      <c r="E221" s="82"/>
      <c r="F221" s="82"/>
      <c r="G221" s="82"/>
      <c r="H221" s="82"/>
      <c r="J221" s="82"/>
      <c r="K221" s="82"/>
      <c r="L221" s="82"/>
      <c r="M221" s="82"/>
      <c r="N221" s="82"/>
      <c r="O221" s="82"/>
      <c r="P221" s="82"/>
      <c r="Q221" s="82"/>
    </row>
    <row r="222" spans="2:17">
      <c r="B222" s="82"/>
      <c r="C222" s="82"/>
      <c r="D222" s="82"/>
      <c r="E222" s="82"/>
      <c r="F222" s="82"/>
      <c r="G222" s="82"/>
      <c r="H222" s="82"/>
      <c r="J222" s="82"/>
      <c r="K222" s="82"/>
      <c r="L222" s="82"/>
      <c r="M222" s="82"/>
      <c r="N222" s="82"/>
      <c r="O222" s="82"/>
      <c r="P222" s="82"/>
      <c r="Q222" s="82"/>
    </row>
    <row r="223" spans="2:17">
      <c r="B223" s="82"/>
      <c r="C223" s="82"/>
      <c r="D223" s="82"/>
      <c r="E223" s="82"/>
      <c r="F223" s="82"/>
      <c r="G223" s="82"/>
      <c r="H223" s="82"/>
      <c r="J223" s="82"/>
      <c r="K223" s="82"/>
      <c r="L223" s="82"/>
      <c r="M223" s="82"/>
      <c r="N223" s="82"/>
      <c r="O223" s="82"/>
      <c r="P223" s="82"/>
      <c r="Q223" s="82"/>
    </row>
    <row r="224" spans="2:17">
      <c r="B224" s="82"/>
      <c r="C224" s="82"/>
      <c r="D224" s="82"/>
      <c r="E224" s="82"/>
      <c r="F224" s="82"/>
      <c r="G224" s="82"/>
      <c r="H224" s="82"/>
      <c r="J224" s="82"/>
      <c r="K224" s="82"/>
      <c r="L224" s="82"/>
      <c r="M224" s="82"/>
      <c r="N224" s="82"/>
      <c r="O224" s="82"/>
      <c r="P224" s="82"/>
      <c r="Q224" s="82"/>
    </row>
    <row r="225" spans="2:17">
      <c r="B225" s="82"/>
      <c r="C225" s="82"/>
      <c r="D225" s="82"/>
      <c r="E225" s="82"/>
      <c r="F225" s="82"/>
      <c r="G225" s="82"/>
      <c r="H225" s="82"/>
      <c r="J225" s="82"/>
      <c r="K225" s="82"/>
      <c r="L225" s="82"/>
      <c r="M225" s="82"/>
      <c r="N225" s="82"/>
      <c r="O225" s="82"/>
      <c r="P225" s="82"/>
      <c r="Q225" s="82"/>
    </row>
    <row r="226" spans="2:17">
      <c r="B226" s="82"/>
      <c r="C226" s="82"/>
      <c r="D226" s="82"/>
      <c r="E226" s="82"/>
      <c r="F226" s="82"/>
      <c r="G226" s="82"/>
      <c r="H226" s="82"/>
      <c r="J226" s="82"/>
      <c r="K226" s="82"/>
      <c r="L226" s="82"/>
      <c r="M226" s="82"/>
      <c r="N226" s="82"/>
      <c r="O226" s="82"/>
      <c r="P226" s="82"/>
      <c r="Q226" s="82"/>
    </row>
    <row r="227" spans="2:17">
      <c r="B227" s="82"/>
      <c r="C227" s="82"/>
      <c r="D227" s="82"/>
      <c r="E227" s="82"/>
      <c r="F227" s="82"/>
      <c r="G227" s="82"/>
      <c r="H227" s="82"/>
      <c r="J227" s="82"/>
      <c r="K227" s="82"/>
      <c r="L227" s="82"/>
      <c r="M227" s="82"/>
      <c r="N227" s="82"/>
      <c r="O227" s="82"/>
      <c r="P227" s="82"/>
      <c r="Q227" s="82"/>
    </row>
    <row r="228" spans="2:17">
      <c r="B228" s="82"/>
      <c r="C228" s="82"/>
      <c r="D228" s="82"/>
      <c r="E228" s="82"/>
      <c r="F228" s="82"/>
      <c r="G228" s="82"/>
      <c r="H228" s="82"/>
      <c r="J228" s="82"/>
      <c r="K228" s="82"/>
      <c r="L228" s="82"/>
      <c r="M228" s="82"/>
      <c r="N228" s="82"/>
      <c r="O228" s="82"/>
      <c r="P228" s="82"/>
      <c r="Q228" s="82"/>
    </row>
    <row r="229" spans="2:17">
      <c r="B229" s="82"/>
      <c r="C229" s="82"/>
      <c r="D229" s="82"/>
      <c r="E229" s="82"/>
      <c r="F229" s="82"/>
      <c r="G229" s="82"/>
      <c r="H229" s="82"/>
      <c r="J229" s="82"/>
      <c r="K229" s="82"/>
      <c r="L229" s="82"/>
      <c r="M229" s="82"/>
      <c r="N229" s="82"/>
      <c r="O229" s="82"/>
      <c r="P229" s="82"/>
      <c r="Q229" s="82"/>
    </row>
    <row r="230" spans="2:17">
      <c r="B230" s="82"/>
      <c r="C230" s="82"/>
      <c r="D230" s="82"/>
      <c r="E230" s="82"/>
      <c r="F230" s="82"/>
      <c r="G230" s="82"/>
      <c r="H230" s="82"/>
      <c r="J230" s="82"/>
      <c r="K230" s="82"/>
      <c r="L230" s="82"/>
      <c r="M230" s="82"/>
      <c r="N230" s="82"/>
      <c r="O230" s="82"/>
      <c r="P230" s="82"/>
      <c r="Q230" s="82"/>
    </row>
    <row r="231" spans="2:17">
      <c r="B231" s="82"/>
      <c r="C231" s="82"/>
      <c r="D231" s="82"/>
      <c r="E231" s="82"/>
      <c r="F231" s="82"/>
      <c r="G231" s="82"/>
      <c r="H231" s="82"/>
      <c r="J231" s="82"/>
      <c r="K231" s="82"/>
      <c r="L231" s="82"/>
      <c r="M231" s="82"/>
      <c r="N231" s="82"/>
      <c r="O231" s="82"/>
      <c r="P231" s="82"/>
      <c r="Q231" s="82"/>
    </row>
    <row r="232" spans="2:17">
      <c r="B232" s="82"/>
      <c r="C232" s="82"/>
      <c r="D232" s="82"/>
      <c r="E232" s="82"/>
      <c r="F232" s="82"/>
      <c r="G232" s="82"/>
      <c r="H232" s="82"/>
      <c r="J232" s="82"/>
      <c r="K232" s="82"/>
      <c r="L232" s="82"/>
      <c r="M232" s="82"/>
      <c r="N232" s="82"/>
      <c r="O232" s="82"/>
      <c r="P232" s="82"/>
      <c r="Q232" s="82"/>
    </row>
    <row r="233" spans="2:17">
      <c r="B233" s="82"/>
      <c r="C233" s="82"/>
      <c r="D233" s="82"/>
      <c r="E233" s="82"/>
      <c r="F233" s="82"/>
      <c r="G233" s="82"/>
      <c r="H233" s="82"/>
      <c r="J233" s="82"/>
      <c r="K233" s="82"/>
      <c r="L233" s="82"/>
      <c r="M233" s="82"/>
      <c r="N233" s="82"/>
      <c r="O233" s="82"/>
      <c r="P233" s="82"/>
      <c r="Q233" s="82"/>
    </row>
    <row r="234" spans="2:17">
      <c r="B234" s="82"/>
      <c r="C234" s="82"/>
      <c r="D234" s="82"/>
      <c r="E234" s="82"/>
      <c r="F234" s="82"/>
      <c r="G234" s="82"/>
      <c r="H234" s="82"/>
      <c r="J234" s="82"/>
      <c r="K234" s="82"/>
      <c r="L234" s="82"/>
      <c r="M234" s="82"/>
      <c r="N234" s="82"/>
      <c r="O234" s="82"/>
      <c r="P234" s="82"/>
      <c r="Q234" s="82"/>
    </row>
    <row r="235" spans="2:17">
      <c r="B235" s="82"/>
      <c r="C235" s="82"/>
      <c r="D235" s="82"/>
      <c r="E235" s="82"/>
      <c r="F235" s="82"/>
      <c r="G235" s="82"/>
      <c r="H235" s="82"/>
      <c r="J235" s="82"/>
      <c r="K235" s="82"/>
      <c r="L235" s="82"/>
      <c r="M235" s="82"/>
      <c r="N235" s="82"/>
      <c r="O235" s="82"/>
      <c r="P235" s="82"/>
      <c r="Q235" s="82"/>
    </row>
    <row r="236" spans="2:17">
      <c r="B236" s="82"/>
      <c r="C236" s="82"/>
      <c r="D236" s="82"/>
      <c r="E236" s="82"/>
      <c r="F236" s="82"/>
      <c r="G236" s="82"/>
      <c r="H236" s="82"/>
      <c r="J236" s="82"/>
      <c r="K236" s="82"/>
      <c r="L236" s="82"/>
      <c r="M236" s="82"/>
      <c r="N236" s="82"/>
      <c r="O236" s="82"/>
      <c r="P236" s="82"/>
      <c r="Q236" s="82"/>
    </row>
    <row r="237" spans="2:17">
      <c r="B237" s="82"/>
      <c r="C237" s="82"/>
      <c r="D237" s="82"/>
      <c r="E237" s="82"/>
      <c r="F237" s="82"/>
      <c r="G237" s="82"/>
      <c r="H237" s="82"/>
      <c r="J237" s="82"/>
      <c r="K237" s="82"/>
      <c r="L237" s="82"/>
      <c r="M237" s="82"/>
      <c r="N237" s="82"/>
      <c r="O237" s="82"/>
      <c r="P237" s="82"/>
      <c r="Q237" s="82"/>
    </row>
    <row r="238" spans="2:17">
      <c r="B238" s="82"/>
      <c r="C238" s="82"/>
      <c r="D238" s="82"/>
      <c r="E238" s="82"/>
      <c r="F238" s="82"/>
      <c r="G238" s="82"/>
      <c r="H238" s="82"/>
      <c r="J238" s="82"/>
      <c r="K238" s="82"/>
      <c r="L238" s="82"/>
      <c r="M238" s="82"/>
      <c r="N238" s="82"/>
      <c r="O238" s="82"/>
      <c r="P238" s="82"/>
      <c r="Q238" s="82"/>
    </row>
    <row r="239" spans="2:17">
      <c r="B239" s="82"/>
      <c r="C239" s="82"/>
      <c r="D239" s="82"/>
      <c r="E239" s="82"/>
      <c r="F239" s="82"/>
      <c r="G239" s="82"/>
      <c r="H239" s="82"/>
      <c r="J239" s="82"/>
      <c r="K239" s="82"/>
      <c r="L239" s="82"/>
      <c r="M239" s="82"/>
      <c r="N239" s="82"/>
      <c r="O239" s="82"/>
      <c r="P239" s="82"/>
      <c r="Q239" s="82"/>
    </row>
    <row r="240" spans="2:17">
      <c r="B240" s="82"/>
      <c r="C240" s="82"/>
      <c r="D240" s="82"/>
      <c r="E240" s="82"/>
      <c r="F240" s="82"/>
      <c r="G240" s="82"/>
      <c r="H240" s="82"/>
      <c r="J240" s="82"/>
      <c r="K240" s="82"/>
      <c r="L240" s="82"/>
      <c r="M240" s="82"/>
      <c r="N240" s="82"/>
      <c r="O240" s="82"/>
      <c r="P240" s="82"/>
      <c r="Q240" s="82"/>
    </row>
    <row r="241" spans="2:17">
      <c r="B241" s="82"/>
      <c r="C241" s="82"/>
      <c r="D241" s="82"/>
      <c r="E241" s="82"/>
      <c r="F241" s="82"/>
      <c r="G241" s="82"/>
      <c r="H241" s="82"/>
      <c r="J241" s="82"/>
      <c r="K241" s="82"/>
      <c r="L241" s="82"/>
      <c r="M241" s="82"/>
      <c r="N241" s="82"/>
      <c r="O241" s="82"/>
      <c r="P241" s="82"/>
      <c r="Q241" s="82"/>
    </row>
    <row r="242" spans="2:17">
      <c r="B242" s="82"/>
      <c r="C242" s="82"/>
      <c r="D242" s="82"/>
      <c r="E242" s="82"/>
      <c r="F242" s="82"/>
      <c r="G242" s="82"/>
      <c r="H242" s="82"/>
      <c r="J242" s="82"/>
      <c r="K242" s="82"/>
      <c r="L242" s="82"/>
      <c r="M242" s="82"/>
      <c r="N242" s="82"/>
      <c r="O242" s="82"/>
      <c r="P242" s="82"/>
      <c r="Q242" s="82"/>
    </row>
    <row r="243" spans="2:17">
      <c r="B243" s="82"/>
      <c r="C243" s="82"/>
      <c r="D243" s="82"/>
      <c r="E243" s="82"/>
      <c r="F243" s="82"/>
      <c r="G243" s="82"/>
      <c r="H243" s="82"/>
      <c r="J243" s="82"/>
      <c r="K243" s="82"/>
      <c r="L243" s="82"/>
      <c r="M243" s="82"/>
      <c r="N243" s="82"/>
      <c r="O243" s="82"/>
      <c r="P243" s="82"/>
      <c r="Q243" s="82"/>
    </row>
    <row r="244" spans="2:17">
      <c r="B244" s="82"/>
      <c r="C244" s="82"/>
      <c r="D244" s="82"/>
      <c r="E244" s="82"/>
      <c r="F244" s="82"/>
      <c r="G244" s="82"/>
      <c r="H244" s="82"/>
      <c r="J244" s="82"/>
      <c r="K244" s="82"/>
      <c r="L244" s="82"/>
      <c r="M244" s="82"/>
      <c r="N244" s="82"/>
      <c r="O244" s="82"/>
      <c r="P244" s="82"/>
      <c r="Q244" s="82"/>
    </row>
    <row r="245" spans="2:17">
      <c r="B245" s="82"/>
      <c r="C245" s="82"/>
      <c r="D245" s="82"/>
      <c r="E245" s="82"/>
      <c r="F245" s="82"/>
      <c r="G245" s="82"/>
      <c r="H245" s="82"/>
      <c r="J245" s="82"/>
      <c r="K245" s="82"/>
      <c r="L245" s="82"/>
      <c r="M245" s="82"/>
      <c r="N245" s="82"/>
      <c r="O245" s="82"/>
      <c r="P245" s="82"/>
      <c r="Q245" s="82"/>
    </row>
    <row r="246" spans="2:17">
      <c r="B246" s="82"/>
      <c r="C246" s="82"/>
      <c r="D246" s="82"/>
      <c r="E246" s="82"/>
      <c r="F246" s="82"/>
      <c r="G246" s="82"/>
      <c r="H246" s="82"/>
      <c r="J246" s="82"/>
      <c r="K246" s="82"/>
      <c r="L246" s="82"/>
      <c r="M246" s="82"/>
      <c r="N246" s="82"/>
      <c r="O246" s="82"/>
      <c r="P246" s="82"/>
      <c r="Q246" s="82"/>
    </row>
    <row r="247" spans="2:17">
      <c r="B247" s="82"/>
      <c r="C247" s="82"/>
      <c r="D247" s="82"/>
      <c r="E247" s="82"/>
      <c r="F247" s="82"/>
      <c r="G247" s="82"/>
      <c r="H247" s="82"/>
      <c r="J247" s="82"/>
      <c r="K247" s="82"/>
      <c r="L247" s="82"/>
      <c r="M247" s="82"/>
      <c r="N247" s="82"/>
      <c r="O247" s="82"/>
      <c r="P247" s="82"/>
      <c r="Q247" s="82"/>
    </row>
    <row r="248" spans="2:17">
      <c r="B248" s="82"/>
      <c r="C248" s="82"/>
      <c r="D248" s="82"/>
      <c r="E248" s="82"/>
      <c r="F248" s="82"/>
      <c r="G248" s="82"/>
      <c r="H248" s="82"/>
      <c r="J248" s="82"/>
      <c r="K248" s="82"/>
      <c r="L248" s="82"/>
      <c r="M248" s="82"/>
      <c r="N248" s="82"/>
      <c r="O248" s="82"/>
      <c r="P248" s="82"/>
      <c r="Q248" s="82"/>
    </row>
    <row r="249" spans="2:17">
      <c r="B249" s="82"/>
      <c r="C249" s="82"/>
      <c r="D249" s="82"/>
      <c r="E249" s="82"/>
      <c r="F249" s="82"/>
      <c r="G249" s="82"/>
      <c r="H249" s="82"/>
      <c r="J249" s="82"/>
      <c r="K249" s="82"/>
      <c r="L249" s="82"/>
      <c r="M249" s="82"/>
      <c r="N249" s="82"/>
      <c r="O249" s="82"/>
      <c r="P249" s="82"/>
      <c r="Q249" s="82"/>
    </row>
    <row r="250" spans="2:17">
      <c r="B250" s="82"/>
      <c r="C250" s="82"/>
      <c r="D250" s="82"/>
      <c r="E250" s="82"/>
      <c r="F250" s="82"/>
      <c r="G250" s="82"/>
      <c r="H250" s="82"/>
      <c r="J250" s="82"/>
      <c r="K250" s="82"/>
      <c r="L250" s="82"/>
      <c r="M250" s="82"/>
      <c r="N250" s="82"/>
      <c r="O250" s="82"/>
      <c r="P250" s="82"/>
      <c r="Q250" s="82"/>
    </row>
    <row r="251" spans="2:17">
      <c r="B251" s="82"/>
      <c r="C251" s="82"/>
      <c r="D251" s="82"/>
      <c r="E251" s="82"/>
      <c r="F251" s="82"/>
      <c r="G251" s="82"/>
      <c r="H251" s="82"/>
      <c r="J251" s="82"/>
      <c r="K251" s="82"/>
      <c r="L251" s="82"/>
      <c r="M251" s="82"/>
      <c r="N251" s="82"/>
      <c r="O251" s="82"/>
      <c r="P251" s="82"/>
      <c r="Q251" s="82"/>
    </row>
    <row r="252" spans="2:17">
      <c r="B252" s="82"/>
      <c r="C252" s="82"/>
      <c r="D252" s="82"/>
      <c r="E252" s="82"/>
      <c r="F252" s="82"/>
      <c r="G252" s="82"/>
      <c r="H252" s="82"/>
      <c r="J252" s="82"/>
      <c r="K252" s="82"/>
      <c r="L252" s="82"/>
      <c r="M252" s="82"/>
      <c r="N252" s="82"/>
      <c r="O252" s="82"/>
      <c r="P252" s="82"/>
      <c r="Q252" s="82"/>
    </row>
    <row r="253" spans="2:17">
      <c r="B253" s="82"/>
      <c r="C253" s="82"/>
      <c r="D253" s="82"/>
      <c r="E253" s="82"/>
      <c r="F253" s="82"/>
      <c r="G253" s="82"/>
      <c r="H253" s="82"/>
      <c r="J253" s="82"/>
      <c r="K253" s="82"/>
      <c r="L253" s="82"/>
      <c r="M253" s="82"/>
      <c r="N253" s="82"/>
      <c r="O253" s="82"/>
      <c r="P253" s="82"/>
      <c r="Q253" s="82"/>
    </row>
    <row r="254" spans="2:17">
      <c r="B254" s="82"/>
      <c r="C254" s="82"/>
      <c r="D254" s="82"/>
      <c r="E254" s="82"/>
      <c r="F254" s="82"/>
      <c r="G254" s="82"/>
      <c r="H254" s="82"/>
      <c r="J254" s="82"/>
      <c r="K254" s="82"/>
      <c r="L254" s="82"/>
      <c r="M254" s="82"/>
      <c r="N254" s="82"/>
      <c r="O254" s="82"/>
      <c r="P254" s="82"/>
      <c r="Q254" s="82"/>
    </row>
    <row r="255" spans="2:17">
      <c r="B255" s="82"/>
      <c r="C255" s="82"/>
      <c r="D255" s="82"/>
      <c r="E255" s="82"/>
      <c r="F255" s="82"/>
      <c r="G255" s="82"/>
      <c r="H255" s="82"/>
      <c r="J255" s="82"/>
      <c r="K255" s="82"/>
      <c r="L255" s="82"/>
      <c r="M255" s="82"/>
      <c r="N255" s="82"/>
      <c r="O255" s="82"/>
      <c r="P255" s="82"/>
      <c r="Q255" s="82"/>
    </row>
    <row r="256" spans="2:17">
      <c r="B256" s="82"/>
      <c r="C256" s="82"/>
      <c r="D256" s="82"/>
      <c r="E256" s="82"/>
      <c r="F256" s="82"/>
      <c r="G256" s="82"/>
      <c r="H256" s="82"/>
      <c r="J256" s="82"/>
      <c r="K256" s="82"/>
      <c r="L256" s="82"/>
      <c r="M256" s="82"/>
      <c r="N256" s="82"/>
      <c r="O256" s="82"/>
      <c r="P256" s="82"/>
      <c r="Q256" s="82"/>
    </row>
    <row r="257" spans="2:17">
      <c r="B257" s="82"/>
      <c r="C257" s="82"/>
      <c r="D257" s="82"/>
      <c r="E257" s="82"/>
      <c r="F257" s="82"/>
      <c r="G257" s="82"/>
      <c r="H257" s="82"/>
      <c r="J257" s="82"/>
      <c r="K257" s="82"/>
      <c r="L257" s="82"/>
      <c r="M257" s="82"/>
      <c r="N257" s="82"/>
      <c r="O257" s="82"/>
      <c r="P257" s="82"/>
      <c r="Q257" s="82"/>
    </row>
    <row r="258" spans="2:17">
      <c r="B258" s="82"/>
      <c r="C258" s="82"/>
      <c r="D258" s="82"/>
      <c r="E258" s="82"/>
      <c r="F258" s="82"/>
      <c r="G258" s="82"/>
      <c r="H258" s="82"/>
      <c r="J258" s="82"/>
      <c r="K258" s="82"/>
      <c r="L258" s="82"/>
      <c r="M258" s="82"/>
      <c r="N258" s="82"/>
      <c r="O258" s="82"/>
      <c r="P258" s="82"/>
      <c r="Q258" s="82"/>
    </row>
    <row r="259" spans="2:17">
      <c r="B259" s="82"/>
      <c r="C259" s="82"/>
      <c r="D259" s="82"/>
      <c r="E259" s="82"/>
      <c r="F259" s="82"/>
      <c r="G259" s="82"/>
      <c r="H259" s="82"/>
      <c r="J259" s="82"/>
      <c r="K259" s="82"/>
      <c r="L259" s="82"/>
      <c r="M259" s="82"/>
      <c r="N259" s="82"/>
      <c r="O259" s="82"/>
      <c r="P259" s="82"/>
      <c r="Q259" s="82"/>
    </row>
    <row r="260" spans="2:17">
      <c r="B260" s="82"/>
      <c r="C260" s="82"/>
      <c r="D260" s="82"/>
      <c r="E260" s="82"/>
      <c r="F260" s="82"/>
      <c r="G260" s="82"/>
      <c r="H260" s="82"/>
      <c r="J260" s="82"/>
      <c r="K260" s="82"/>
      <c r="L260" s="82"/>
      <c r="M260" s="82"/>
      <c r="N260" s="82"/>
      <c r="O260" s="82"/>
      <c r="P260" s="82"/>
      <c r="Q260" s="82"/>
    </row>
    <row r="261" spans="2:17">
      <c r="B261" s="82"/>
      <c r="C261" s="82"/>
      <c r="D261" s="82"/>
      <c r="E261" s="82"/>
      <c r="F261" s="82"/>
      <c r="G261" s="82"/>
      <c r="H261" s="82"/>
      <c r="J261" s="82"/>
      <c r="K261" s="82"/>
      <c r="L261" s="82"/>
      <c r="M261" s="82"/>
      <c r="N261" s="82"/>
      <c r="O261" s="82"/>
      <c r="P261" s="82"/>
      <c r="Q261" s="82"/>
    </row>
    <row r="262" spans="2:17">
      <c r="B262" s="82"/>
      <c r="C262" s="82"/>
      <c r="D262" s="82"/>
      <c r="E262" s="82"/>
      <c r="F262" s="82"/>
      <c r="G262" s="82"/>
      <c r="H262" s="82"/>
      <c r="J262" s="82"/>
      <c r="K262" s="82"/>
      <c r="L262" s="82"/>
      <c r="M262" s="82"/>
      <c r="N262" s="82"/>
      <c r="O262" s="82"/>
      <c r="P262" s="82"/>
      <c r="Q262" s="82"/>
    </row>
    <row r="263" spans="2:17">
      <c r="B263" s="82"/>
      <c r="C263" s="82"/>
      <c r="D263" s="82"/>
      <c r="E263" s="82"/>
      <c r="F263" s="82"/>
      <c r="G263" s="82"/>
      <c r="H263" s="82"/>
      <c r="J263" s="82"/>
      <c r="K263" s="82"/>
      <c r="L263" s="82"/>
      <c r="M263" s="82"/>
      <c r="N263" s="82"/>
      <c r="O263" s="82"/>
      <c r="P263" s="82"/>
      <c r="Q263" s="82"/>
    </row>
    <row r="264" spans="2:17">
      <c r="B264" s="82"/>
      <c r="C264" s="82"/>
      <c r="D264" s="82"/>
      <c r="E264" s="82"/>
      <c r="F264" s="82"/>
      <c r="G264" s="82"/>
      <c r="H264" s="82"/>
      <c r="J264" s="82"/>
      <c r="K264" s="82"/>
      <c r="L264" s="82"/>
      <c r="M264" s="82"/>
      <c r="N264" s="82"/>
      <c r="O264" s="82"/>
      <c r="P264" s="82"/>
      <c r="Q264" s="82"/>
    </row>
    <row r="265" spans="2:17">
      <c r="B265" s="82"/>
      <c r="C265" s="82"/>
      <c r="D265" s="82"/>
      <c r="E265" s="82"/>
      <c r="F265" s="82"/>
      <c r="G265" s="82"/>
      <c r="H265" s="82"/>
      <c r="J265" s="82"/>
      <c r="K265" s="82"/>
      <c r="L265" s="82"/>
      <c r="M265" s="82"/>
      <c r="N265" s="82"/>
      <c r="O265" s="82"/>
      <c r="P265" s="82"/>
      <c r="Q265" s="82"/>
    </row>
    <row r="266" spans="2:17">
      <c r="B266" s="82"/>
      <c r="C266" s="82"/>
      <c r="D266" s="82"/>
      <c r="E266" s="82"/>
      <c r="F266" s="82"/>
      <c r="G266" s="82"/>
      <c r="H266" s="82"/>
      <c r="J266" s="82"/>
      <c r="K266" s="82"/>
      <c r="L266" s="82"/>
      <c r="M266" s="82"/>
      <c r="N266" s="82"/>
      <c r="O266" s="82"/>
      <c r="P266" s="82"/>
      <c r="Q266" s="82"/>
    </row>
    <row r="267" spans="2:17">
      <c r="B267" s="82"/>
      <c r="C267" s="82"/>
      <c r="D267" s="82"/>
      <c r="E267" s="82"/>
      <c r="F267" s="82"/>
      <c r="G267" s="82"/>
      <c r="H267" s="82"/>
      <c r="J267" s="82"/>
      <c r="K267" s="82"/>
      <c r="L267" s="82"/>
      <c r="M267" s="82"/>
      <c r="N267" s="82"/>
      <c r="O267" s="82"/>
      <c r="P267" s="82"/>
      <c r="Q267" s="82"/>
    </row>
    <row r="268" spans="2:17">
      <c r="B268" s="82"/>
      <c r="C268" s="82"/>
      <c r="D268" s="82"/>
      <c r="E268" s="82"/>
      <c r="F268" s="82"/>
      <c r="G268" s="82"/>
      <c r="H268" s="82"/>
      <c r="J268" s="82"/>
      <c r="K268" s="82"/>
      <c r="L268" s="82"/>
      <c r="M268" s="82"/>
      <c r="N268" s="82"/>
      <c r="O268" s="82"/>
      <c r="P268" s="82"/>
      <c r="Q268" s="82"/>
    </row>
    <row r="269" spans="2:17">
      <c r="B269" s="82"/>
      <c r="C269" s="82"/>
      <c r="D269" s="82"/>
      <c r="E269" s="82"/>
      <c r="F269" s="82"/>
      <c r="G269" s="82"/>
      <c r="H269" s="82"/>
      <c r="J269" s="82"/>
      <c r="K269" s="82"/>
      <c r="L269" s="82"/>
      <c r="M269" s="82"/>
      <c r="N269" s="82"/>
      <c r="O269" s="82"/>
      <c r="P269" s="82"/>
      <c r="Q269" s="82"/>
    </row>
    <row r="270" spans="2:17">
      <c r="B270" s="82"/>
      <c r="C270" s="82"/>
      <c r="D270" s="82"/>
      <c r="E270" s="82"/>
      <c r="F270" s="82"/>
      <c r="G270" s="82"/>
      <c r="H270" s="82"/>
      <c r="J270" s="82"/>
      <c r="K270" s="82"/>
      <c r="L270" s="82"/>
      <c r="M270" s="82"/>
      <c r="N270" s="82"/>
      <c r="O270" s="82"/>
      <c r="P270" s="82"/>
      <c r="Q270" s="82"/>
    </row>
    <row r="271" spans="2:17">
      <c r="B271" s="82"/>
      <c r="C271" s="82"/>
      <c r="D271" s="82"/>
      <c r="E271" s="82"/>
      <c r="F271" s="82"/>
      <c r="G271" s="82"/>
      <c r="H271" s="82"/>
      <c r="J271" s="82"/>
      <c r="K271" s="82"/>
      <c r="L271" s="82"/>
      <c r="M271" s="82"/>
      <c r="N271" s="82"/>
      <c r="O271" s="82"/>
      <c r="P271" s="82"/>
      <c r="Q271" s="82"/>
    </row>
    <row r="272" spans="2:17">
      <c r="B272" s="82"/>
      <c r="C272" s="82"/>
      <c r="D272" s="82"/>
      <c r="E272" s="82"/>
      <c r="F272" s="82"/>
      <c r="G272" s="82"/>
      <c r="H272" s="82"/>
      <c r="J272" s="82"/>
      <c r="K272" s="82"/>
      <c r="L272" s="82"/>
      <c r="M272" s="82"/>
      <c r="N272" s="82"/>
      <c r="O272" s="82"/>
      <c r="P272" s="82"/>
      <c r="Q272" s="82"/>
    </row>
    <row r="273" spans="2:17">
      <c r="B273" s="82"/>
      <c r="C273" s="82"/>
      <c r="D273" s="82"/>
      <c r="E273" s="82"/>
      <c r="F273" s="82"/>
      <c r="G273" s="82"/>
      <c r="H273" s="82"/>
      <c r="J273" s="82"/>
      <c r="K273" s="82"/>
      <c r="L273" s="82"/>
      <c r="M273" s="82"/>
      <c r="N273" s="82"/>
      <c r="O273" s="82"/>
      <c r="P273" s="82"/>
      <c r="Q273" s="82"/>
    </row>
    <row r="274" spans="2:17">
      <c r="B274" s="82"/>
      <c r="C274" s="82"/>
      <c r="D274" s="82"/>
      <c r="E274" s="82"/>
      <c r="F274" s="82"/>
      <c r="G274" s="82"/>
      <c r="H274" s="82"/>
      <c r="J274" s="82"/>
      <c r="K274" s="82"/>
      <c r="L274" s="82"/>
      <c r="M274" s="82"/>
      <c r="N274" s="82"/>
      <c r="O274" s="82"/>
      <c r="P274" s="82"/>
      <c r="Q274" s="82"/>
    </row>
    <row r="275" spans="2:17">
      <c r="B275" s="82"/>
      <c r="C275" s="82"/>
      <c r="D275" s="82"/>
      <c r="E275" s="82"/>
      <c r="F275" s="82"/>
      <c r="G275" s="82"/>
      <c r="H275" s="82"/>
      <c r="J275" s="82"/>
      <c r="K275" s="82"/>
      <c r="L275" s="82"/>
      <c r="M275" s="82"/>
      <c r="N275" s="82"/>
      <c r="O275" s="82"/>
      <c r="P275" s="82"/>
      <c r="Q275" s="82"/>
    </row>
    <row r="276" spans="2:17">
      <c r="B276" s="82"/>
      <c r="C276" s="82"/>
      <c r="D276" s="82"/>
      <c r="E276" s="82"/>
      <c r="F276" s="82"/>
      <c r="G276" s="82"/>
      <c r="H276" s="82"/>
      <c r="J276" s="82"/>
      <c r="K276" s="82"/>
      <c r="L276" s="82"/>
      <c r="M276" s="82"/>
      <c r="N276" s="82"/>
      <c r="O276" s="82"/>
      <c r="P276" s="82"/>
      <c r="Q276" s="82"/>
    </row>
    <row r="277" spans="2:17">
      <c r="B277" s="82"/>
      <c r="C277" s="82"/>
      <c r="D277" s="82"/>
      <c r="E277" s="82"/>
      <c r="F277" s="82"/>
      <c r="G277" s="82"/>
      <c r="H277" s="82"/>
      <c r="J277" s="82"/>
      <c r="K277" s="82"/>
      <c r="L277" s="82"/>
      <c r="M277" s="82"/>
      <c r="N277" s="82"/>
      <c r="O277" s="82"/>
      <c r="P277" s="82"/>
      <c r="Q277" s="82"/>
    </row>
    <row r="278" spans="2:17">
      <c r="B278" s="82"/>
      <c r="C278" s="82"/>
      <c r="D278" s="82"/>
      <c r="E278" s="82"/>
      <c r="F278" s="82"/>
      <c r="G278" s="82"/>
      <c r="H278" s="82"/>
      <c r="J278" s="82"/>
      <c r="K278" s="82"/>
      <c r="L278" s="82"/>
      <c r="M278" s="82"/>
      <c r="N278" s="82"/>
      <c r="O278" s="82"/>
      <c r="P278" s="82"/>
      <c r="Q278" s="82"/>
    </row>
    <row r="279" spans="2:17">
      <c r="B279" s="82"/>
      <c r="C279" s="82"/>
      <c r="D279" s="82"/>
      <c r="E279" s="82"/>
      <c r="F279" s="82"/>
      <c r="G279" s="82"/>
      <c r="H279" s="82"/>
      <c r="J279" s="82"/>
      <c r="K279" s="82"/>
      <c r="L279" s="82"/>
      <c r="M279" s="82"/>
      <c r="N279" s="82"/>
      <c r="O279" s="82"/>
      <c r="P279" s="82"/>
      <c r="Q279" s="82"/>
    </row>
    <row r="280" spans="2:17">
      <c r="B280" s="82"/>
      <c r="C280" s="82"/>
      <c r="D280" s="82"/>
      <c r="E280" s="82"/>
      <c r="F280" s="82"/>
      <c r="G280" s="82"/>
      <c r="H280" s="82"/>
      <c r="J280" s="82"/>
      <c r="K280" s="82"/>
      <c r="L280" s="82"/>
      <c r="M280" s="82"/>
      <c r="N280" s="82"/>
      <c r="O280" s="82"/>
      <c r="P280" s="82"/>
      <c r="Q280" s="82"/>
    </row>
    <row r="281" spans="2:17">
      <c r="B281" s="82"/>
      <c r="C281" s="82"/>
      <c r="D281" s="82"/>
      <c r="E281" s="82"/>
      <c r="F281" s="82"/>
      <c r="G281" s="82"/>
      <c r="H281" s="82"/>
      <c r="J281" s="82"/>
      <c r="K281" s="82"/>
      <c r="L281" s="82"/>
      <c r="M281" s="82"/>
      <c r="N281" s="82"/>
      <c r="O281" s="82"/>
      <c r="P281" s="82"/>
      <c r="Q281" s="82"/>
    </row>
    <row r="282" spans="2:17">
      <c r="B282" s="82"/>
      <c r="C282" s="82"/>
      <c r="D282" s="82"/>
      <c r="E282" s="82"/>
      <c r="F282" s="82"/>
      <c r="G282" s="82"/>
      <c r="H282" s="82"/>
      <c r="J282" s="82"/>
      <c r="K282" s="82"/>
      <c r="L282" s="82"/>
      <c r="M282" s="82"/>
      <c r="N282" s="82"/>
      <c r="O282" s="82"/>
      <c r="P282" s="82"/>
      <c r="Q282" s="82"/>
    </row>
    <row r="283" spans="2:17">
      <c r="B283" s="82"/>
      <c r="C283" s="82"/>
      <c r="D283" s="82"/>
      <c r="E283" s="82"/>
      <c r="F283" s="82"/>
      <c r="G283" s="82"/>
      <c r="H283" s="82"/>
      <c r="J283" s="82"/>
      <c r="K283" s="82"/>
      <c r="L283" s="82"/>
      <c r="M283" s="82"/>
      <c r="N283" s="82"/>
      <c r="O283" s="82"/>
      <c r="P283" s="82"/>
      <c r="Q283" s="82"/>
    </row>
    <row r="284" spans="2:17">
      <c r="B284" s="82"/>
      <c r="C284" s="82"/>
      <c r="D284" s="82"/>
      <c r="E284" s="82"/>
      <c r="F284" s="82"/>
      <c r="G284" s="82"/>
      <c r="H284" s="82"/>
      <c r="J284" s="82"/>
      <c r="K284" s="82"/>
      <c r="L284" s="82"/>
      <c r="M284" s="82"/>
      <c r="N284" s="82"/>
      <c r="O284" s="82"/>
      <c r="P284" s="82"/>
      <c r="Q284" s="82"/>
    </row>
    <row r="285" spans="2:17">
      <c r="B285" s="82"/>
      <c r="C285" s="82"/>
      <c r="D285" s="82"/>
      <c r="E285" s="82"/>
      <c r="F285" s="82"/>
      <c r="G285" s="82"/>
      <c r="H285" s="82"/>
      <c r="J285" s="82"/>
      <c r="K285" s="82"/>
      <c r="L285" s="82"/>
      <c r="M285" s="82"/>
      <c r="N285" s="82"/>
      <c r="O285" s="82"/>
      <c r="P285" s="82"/>
      <c r="Q285" s="82"/>
    </row>
    <row r="286" spans="2:17">
      <c r="B286" s="82"/>
      <c r="C286" s="82"/>
      <c r="D286" s="82"/>
      <c r="E286" s="82"/>
      <c r="F286" s="82"/>
      <c r="G286" s="82"/>
      <c r="H286" s="82"/>
      <c r="J286" s="82"/>
      <c r="K286" s="82"/>
      <c r="L286" s="82"/>
      <c r="M286" s="82"/>
      <c r="N286" s="82"/>
      <c r="O286" s="82"/>
      <c r="P286" s="82"/>
      <c r="Q286" s="82"/>
    </row>
    <row r="287" spans="2:17">
      <c r="B287" s="82"/>
      <c r="C287" s="82"/>
      <c r="D287" s="82"/>
      <c r="E287" s="82"/>
      <c r="F287" s="82"/>
      <c r="G287" s="82"/>
      <c r="H287" s="82"/>
      <c r="J287" s="82"/>
      <c r="K287" s="82"/>
      <c r="L287" s="82"/>
      <c r="M287" s="82"/>
      <c r="N287" s="82"/>
      <c r="O287" s="82"/>
      <c r="P287" s="82"/>
      <c r="Q287" s="82"/>
    </row>
    <row r="288" spans="2:17">
      <c r="B288" s="82"/>
      <c r="C288" s="82"/>
      <c r="D288" s="82"/>
      <c r="E288" s="82"/>
      <c r="F288" s="82"/>
      <c r="G288" s="82"/>
      <c r="H288" s="82"/>
      <c r="J288" s="82"/>
      <c r="K288" s="82"/>
      <c r="L288" s="82"/>
      <c r="M288" s="82"/>
      <c r="N288" s="82"/>
      <c r="O288" s="82"/>
      <c r="P288" s="82"/>
      <c r="Q288" s="82"/>
    </row>
    <row r="289" spans="2:17">
      <c r="B289" s="82"/>
      <c r="C289" s="82"/>
      <c r="D289" s="82"/>
      <c r="E289" s="82"/>
      <c r="F289" s="82"/>
      <c r="G289" s="82"/>
      <c r="H289" s="82"/>
      <c r="J289" s="82"/>
      <c r="K289" s="82"/>
      <c r="L289" s="82"/>
      <c r="M289" s="82"/>
      <c r="N289" s="82"/>
      <c r="O289" s="82"/>
      <c r="P289" s="82"/>
      <c r="Q289" s="82"/>
    </row>
    <row r="290" spans="2:17">
      <c r="B290" s="82"/>
      <c r="C290" s="82"/>
      <c r="D290" s="82"/>
      <c r="E290" s="82"/>
      <c r="F290" s="82"/>
      <c r="G290" s="82"/>
      <c r="H290" s="82"/>
      <c r="J290" s="82"/>
      <c r="K290" s="82"/>
      <c r="L290" s="82"/>
      <c r="M290" s="82"/>
      <c r="N290" s="82"/>
      <c r="O290" s="82"/>
      <c r="P290" s="82"/>
      <c r="Q290" s="82"/>
    </row>
    <row r="291" spans="2:17">
      <c r="B291" s="82"/>
      <c r="C291" s="82"/>
      <c r="D291" s="82"/>
      <c r="E291" s="82"/>
      <c r="F291" s="82"/>
      <c r="G291" s="82"/>
      <c r="H291" s="82"/>
      <c r="J291" s="82"/>
      <c r="K291" s="82"/>
      <c r="L291" s="82"/>
      <c r="M291" s="82"/>
      <c r="N291" s="82"/>
      <c r="O291" s="82"/>
      <c r="P291" s="82"/>
      <c r="Q291" s="82"/>
    </row>
    <row r="292" spans="2:17">
      <c r="B292" s="82"/>
      <c r="C292" s="82"/>
      <c r="D292" s="82"/>
      <c r="E292" s="82"/>
      <c r="F292" s="82"/>
      <c r="G292" s="82"/>
      <c r="H292" s="82"/>
      <c r="J292" s="82"/>
      <c r="K292" s="82"/>
      <c r="L292" s="82"/>
      <c r="M292" s="82"/>
      <c r="N292" s="82"/>
      <c r="O292" s="82"/>
      <c r="P292" s="82"/>
      <c r="Q292" s="82"/>
    </row>
    <row r="293" spans="2:17">
      <c r="B293" s="82"/>
      <c r="C293" s="82"/>
      <c r="D293" s="82"/>
      <c r="E293" s="82"/>
      <c r="F293" s="82"/>
      <c r="G293" s="82"/>
      <c r="H293" s="82"/>
      <c r="J293" s="82"/>
      <c r="K293" s="82"/>
      <c r="L293" s="82"/>
      <c r="M293" s="82"/>
      <c r="N293" s="82"/>
      <c r="O293" s="82"/>
      <c r="P293" s="82"/>
      <c r="Q293" s="82"/>
    </row>
    <row r="294" spans="2:17">
      <c r="B294" s="82"/>
      <c r="C294" s="82"/>
      <c r="D294" s="82"/>
      <c r="E294" s="82"/>
      <c r="F294" s="82"/>
      <c r="G294" s="82"/>
      <c r="H294" s="82"/>
      <c r="J294" s="82"/>
      <c r="K294" s="82"/>
      <c r="L294" s="82"/>
      <c r="M294" s="82"/>
      <c r="N294" s="82"/>
      <c r="O294" s="82"/>
      <c r="P294" s="82"/>
      <c r="Q294" s="82"/>
    </row>
    <row r="295" spans="2:17">
      <c r="B295" s="82"/>
      <c r="C295" s="82"/>
      <c r="D295" s="82"/>
      <c r="E295" s="82"/>
      <c r="F295" s="82"/>
      <c r="G295" s="82"/>
      <c r="H295" s="82"/>
      <c r="J295" s="82"/>
      <c r="K295" s="82"/>
      <c r="L295" s="82"/>
      <c r="M295" s="82"/>
      <c r="N295" s="82"/>
      <c r="O295" s="82"/>
      <c r="P295" s="82"/>
      <c r="Q295" s="82"/>
    </row>
    <row r="296" spans="2:17">
      <c r="B296" s="82"/>
      <c r="C296" s="82"/>
      <c r="D296" s="82"/>
      <c r="E296" s="82"/>
      <c r="F296" s="82"/>
      <c r="G296" s="82"/>
      <c r="H296" s="82"/>
      <c r="J296" s="82"/>
      <c r="K296" s="82"/>
      <c r="L296" s="82"/>
      <c r="M296" s="82"/>
      <c r="N296" s="82"/>
      <c r="O296" s="82"/>
      <c r="P296" s="82"/>
      <c r="Q296" s="82"/>
    </row>
    <row r="297" spans="2:17">
      <c r="B297" s="82"/>
      <c r="C297" s="82"/>
      <c r="D297" s="82"/>
      <c r="E297" s="82"/>
      <c r="F297" s="82"/>
      <c r="G297" s="82"/>
      <c r="H297" s="82"/>
      <c r="J297" s="82"/>
      <c r="K297" s="82"/>
      <c r="L297" s="82"/>
      <c r="M297" s="82"/>
      <c r="N297" s="82"/>
      <c r="O297" s="82"/>
      <c r="P297" s="82"/>
      <c r="Q297" s="82"/>
    </row>
    <row r="298" spans="2:17">
      <c r="B298" s="82"/>
      <c r="C298" s="82"/>
      <c r="D298" s="82"/>
      <c r="E298" s="82"/>
      <c r="F298" s="82"/>
      <c r="G298" s="82"/>
      <c r="H298" s="82"/>
      <c r="J298" s="82"/>
      <c r="K298" s="82"/>
      <c r="L298" s="82"/>
      <c r="M298" s="82"/>
      <c r="N298" s="82"/>
      <c r="O298" s="82"/>
      <c r="P298" s="82"/>
      <c r="Q298" s="82"/>
    </row>
    <row r="299" spans="2:17">
      <c r="B299" s="82"/>
      <c r="C299" s="82"/>
      <c r="D299" s="82"/>
      <c r="E299" s="82"/>
      <c r="F299" s="82"/>
      <c r="G299" s="82"/>
      <c r="H299" s="82"/>
      <c r="J299" s="82"/>
      <c r="K299" s="82"/>
      <c r="L299" s="82"/>
      <c r="M299" s="82"/>
      <c r="N299" s="82"/>
      <c r="O299" s="82"/>
      <c r="P299" s="82"/>
      <c r="Q299" s="82"/>
    </row>
    <row r="300" spans="2:17">
      <c r="B300" s="82"/>
      <c r="C300" s="82"/>
      <c r="D300" s="82"/>
      <c r="E300" s="82"/>
      <c r="F300" s="82"/>
      <c r="G300" s="82"/>
      <c r="H300" s="82"/>
      <c r="J300" s="82"/>
      <c r="K300" s="82"/>
      <c r="L300" s="82"/>
      <c r="M300" s="82"/>
      <c r="N300" s="82"/>
      <c r="O300" s="82"/>
      <c r="P300" s="82"/>
      <c r="Q300" s="82"/>
    </row>
    <row r="301" spans="2:17">
      <c r="B301" s="82"/>
      <c r="C301" s="82"/>
      <c r="D301" s="82"/>
      <c r="E301" s="82"/>
      <c r="F301" s="82"/>
      <c r="G301" s="82"/>
      <c r="H301" s="82"/>
      <c r="J301" s="82"/>
      <c r="K301" s="82"/>
      <c r="L301" s="82"/>
      <c r="M301" s="82"/>
      <c r="N301" s="82"/>
      <c r="O301" s="82"/>
      <c r="P301" s="82"/>
      <c r="Q301" s="82"/>
    </row>
    <row r="302" spans="2:17">
      <c r="B302" s="82"/>
      <c r="C302" s="82"/>
      <c r="D302" s="82"/>
      <c r="E302" s="82"/>
      <c r="F302" s="82"/>
      <c r="G302" s="82"/>
      <c r="H302" s="82"/>
      <c r="J302" s="82"/>
      <c r="K302" s="82"/>
      <c r="L302" s="82"/>
      <c r="M302" s="82"/>
      <c r="N302" s="82"/>
      <c r="O302" s="82"/>
      <c r="P302" s="82"/>
      <c r="Q302" s="82"/>
    </row>
    <row r="303" spans="2:17">
      <c r="B303" s="82"/>
      <c r="C303" s="82"/>
      <c r="D303" s="82"/>
      <c r="E303" s="82"/>
      <c r="F303" s="82"/>
      <c r="G303" s="82"/>
      <c r="H303" s="82"/>
      <c r="J303" s="82"/>
      <c r="K303" s="82"/>
      <c r="L303" s="82"/>
      <c r="M303" s="82"/>
      <c r="N303" s="82"/>
      <c r="O303" s="82"/>
      <c r="P303" s="82"/>
      <c r="Q303" s="82"/>
    </row>
    <row r="304" spans="2:17">
      <c r="B304" s="82"/>
      <c r="C304" s="82"/>
      <c r="D304" s="82"/>
      <c r="E304" s="82"/>
      <c r="F304" s="82"/>
      <c r="G304" s="82"/>
      <c r="H304" s="82"/>
      <c r="J304" s="82"/>
      <c r="K304" s="82"/>
      <c r="L304" s="82"/>
      <c r="M304" s="82"/>
      <c r="N304" s="82"/>
      <c r="O304" s="82"/>
      <c r="P304" s="82"/>
      <c r="Q304" s="82"/>
    </row>
    <row r="305" spans="2:17">
      <c r="B305" s="82"/>
      <c r="C305" s="82"/>
      <c r="D305" s="82"/>
      <c r="E305" s="82"/>
      <c r="F305" s="82"/>
      <c r="G305" s="82"/>
      <c r="H305" s="82"/>
      <c r="J305" s="82"/>
      <c r="K305" s="82"/>
      <c r="L305" s="82"/>
      <c r="M305" s="82"/>
      <c r="N305" s="82"/>
      <c r="O305" s="82"/>
      <c r="P305" s="82"/>
      <c r="Q305" s="82"/>
    </row>
    <row r="306" spans="2:17">
      <c r="B306" s="82"/>
      <c r="C306" s="82"/>
      <c r="D306" s="82"/>
      <c r="E306" s="82"/>
      <c r="F306" s="82"/>
      <c r="G306" s="82"/>
      <c r="H306" s="82"/>
      <c r="J306" s="82"/>
      <c r="K306" s="82"/>
      <c r="L306" s="82"/>
      <c r="M306" s="82"/>
      <c r="N306" s="82"/>
      <c r="O306" s="82"/>
      <c r="P306" s="82"/>
      <c r="Q306" s="82"/>
    </row>
    <row r="307" spans="2:17">
      <c r="B307" s="82"/>
      <c r="C307" s="82"/>
      <c r="D307" s="82"/>
      <c r="E307" s="82"/>
      <c r="F307" s="82"/>
      <c r="G307" s="82"/>
      <c r="H307" s="82"/>
      <c r="J307" s="82"/>
      <c r="K307" s="82"/>
      <c r="L307" s="82"/>
      <c r="M307" s="82"/>
      <c r="N307" s="82"/>
      <c r="O307" s="82"/>
      <c r="P307" s="82"/>
      <c r="Q307" s="82"/>
    </row>
    <row r="308" spans="2:17">
      <c r="B308" s="82"/>
      <c r="C308" s="82"/>
      <c r="D308" s="82"/>
      <c r="E308" s="82"/>
      <c r="F308" s="82"/>
      <c r="G308" s="82"/>
      <c r="H308" s="82"/>
      <c r="J308" s="82"/>
      <c r="K308" s="82"/>
      <c r="L308" s="82"/>
      <c r="M308" s="82"/>
      <c r="N308" s="82"/>
      <c r="O308" s="82"/>
      <c r="P308" s="82"/>
      <c r="Q308" s="82"/>
    </row>
    <row r="309" spans="2:17">
      <c r="B309" s="82"/>
      <c r="C309" s="82"/>
      <c r="D309" s="82"/>
      <c r="E309" s="82"/>
      <c r="F309" s="82"/>
      <c r="G309" s="82"/>
      <c r="H309" s="82"/>
      <c r="J309" s="82"/>
      <c r="K309" s="82"/>
      <c r="L309" s="82"/>
      <c r="M309" s="82"/>
      <c r="N309" s="82"/>
      <c r="O309" s="82"/>
      <c r="P309" s="82"/>
      <c r="Q309" s="82"/>
    </row>
    <row r="310" spans="2:17">
      <c r="B310" s="82"/>
      <c r="C310" s="82"/>
      <c r="D310" s="82"/>
      <c r="E310" s="82"/>
      <c r="F310" s="82"/>
      <c r="G310" s="82"/>
      <c r="H310" s="82"/>
      <c r="J310" s="82"/>
      <c r="K310" s="82"/>
      <c r="L310" s="82"/>
      <c r="M310" s="82"/>
      <c r="N310" s="82"/>
      <c r="O310" s="82"/>
      <c r="P310" s="82"/>
      <c r="Q310" s="82"/>
    </row>
    <row r="311" spans="2:17">
      <c r="B311" s="82"/>
      <c r="C311" s="82"/>
      <c r="D311" s="82"/>
      <c r="E311" s="82"/>
      <c r="F311" s="82"/>
      <c r="G311" s="82"/>
      <c r="H311" s="82"/>
      <c r="J311" s="82"/>
      <c r="K311" s="82"/>
      <c r="L311" s="82"/>
      <c r="M311" s="82"/>
      <c r="N311" s="82"/>
      <c r="O311" s="82"/>
      <c r="P311" s="82"/>
      <c r="Q311" s="82"/>
    </row>
    <row r="312" spans="2:17">
      <c r="B312" s="82"/>
      <c r="C312" s="82"/>
      <c r="D312" s="82"/>
      <c r="E312" s="82"/>
      <c r="F312" s="82"/>
      <c r="G312" s="82"/>
      <c r="H312" s="82"/>
      <c r="J312" s="82"/>
      <c r="K312" s="82"/>
      <c r="L312" s="82"/>
      <c r="M312" s="82"/>
      <c r="N312" s="82"/>
      <c r="O312" s="82"/>
      <c r="P312" s="82"/>
      <c r="Q312" s="82"/>
    </row>
    <row r="313" spans="2:17">
      <c r="B313" s="82"/>
      <c r="C313" s="82"/>
      <c r="D313" s="82"/>
      <c r="E313" s="82"/>
      <c r="F313" s="82"/>
      <c r="G313" s="82"/>
      <c r="H313" s="82"/>
      <c r="J313" s="82"/>
      <c r="K313" s="82"/>
      <c r="L313" s="82"/>
      <c r="M313" s="82"/>
      <c r="N313" s="82"/>
      <c r="O313" s="82"/>
      <c r="P313" s="82"/>
      <c r="Q313" s="82"/>
    </row>
    <row r="314" spans="2:17">
      <c r="B314" s="82"/>
      <c r="C314" s="82"/>
      <c r="D314" s="82"/>
      <c r="E314" s="82"/>
      <c r="F314" s="82"/>
      <c r="G314" s="82"/>
      <c r="H314" s="82"/>
      <c r="J314" s="82"/>
      <c r="K314" s="82"/>
      <c r="L314" s="82"/>
      <c r="M314" s="82"/>
      <c r="N314" s="82"/>
      <c r="O314" s="82"/>
      <c r="P314" s="82"/>
      <c r="Q314" s="82"/>
    </row>
    <row r="315" spans="2:17">
      <c r="B315" s="82"/>
      <c r="C315" s="82"/>
      <c r="D315" s="82"/>
      <c r="E315" s="82"/>
      <c r="F315" s="82"/>
      <c r="G315" s="82"/>
      <c r="H315" s="82"/>
      <c r="J315" s="82"/>
      <c r="K315" s="82"/>
      <c r="L315" s="82"/>
      <c r="M315" s="82"/>
      <c r="N315" s="82"/>
      <c r="O315" s="82"/>
      <c r="P315" s="82"/>
      <c r="Q315" s="82"/>
    </row>
    <row r="316" spans="2:17">
      <c r="B316" s="82"/>
      <c r="C316" s="82"/>
      <c r="D316" s="82"/>
      <c r="E316" s="82"/>
      <c r="F316" s="82"/>
      <c r="G316" s="82"/>
      <c r="H316" s="82"/>
      <c r="J316" s="82"/>
      <c r="K316" s="82"/>
      <c r="L316" s="82"/>
      <c r="M316" s="82"/>
      <c r="N316" s="82"/>
      <c r="O316" s="82"/>
      <c r="P316" s="82"/>
      <c r="Q316" s="82"/>
    </row>
    <row r="317" spans="2:17">
      <c r="B317" s="82"/>
      <c r="C317" s="82"/>
      <c r="D317" s="82"/>
      <c r="E317" s="82"/>
      <c r="F317" s="82"/>
      <c r="G317" s="82"/>
      <c r="H317" s="82"/>
      <c r="J317" s="82"/>
      <c r="K317" s="82"/>
      <c r="L317" s="82"/>
      <c r="M317" s="82"/>
      <c r="N317" s="82"/>
      <c r="O317" s="82"/>
      <c r="P317" s="82"/>
      <c r="Q317" s="82"/>
    </row>
    <row r="318" spans="2:17">
      <c r="B318" s="82"/>
      <c r="C318" s="82"/>
      <c r="D318" s="82"/>
      <c r="E318" s="82"/>
      <c r="F318" s="82"/>
      <c r="G318" s="82"/>
      <c r="H318" s="82"/>
      <c r="J318" s="82"/>
      <c r="K318" s="82"/>
      <c r="L318" s="82"/>
      <c r="M318" s="82"/>
      <c r="N318" s="82"/>
      <c r="O318" s="82"/>
      <c r="P318" s="82"/>
      <c r="Q318" s="82"/>
    </row>
    <row r="319" spans="2:17">
      <c r="B319" s="82"/>
      <c r="C319" s="82"/>
      <c r="D319" s="82"/>
      <c r="E319" s="82"/>
      <c r="F319" s="82"/>
      <c r="G319" s="82"/>
      <c r="H319" s="82"/>
      <c r="J319" s="82"/>
      <c r="K319" s="82"/>
      <c r="L319" s="82"/>
      <c r="M319" s="82"/>
      <c r="N319" s="82"/>
      <c r="O319" s="82"/>
      <c r="P319" s="82"/>
      <c r="Q319" s="82"/>
    </row>
    <row r="320" spans="2:17">
      <c r="B320" s="82"/>
      <c r="C320" s="82"/>
      <c r="D320" s="82"/>
      <c r="E320" s="82"/>
      <c r="F320" s="82"/>
      <c r="G320" s="82"/>
      <c r="H320" s="82"/>
      <c r="J320" s="82"/>
      <c r="K320" s="82"/>
      <c r="L320" s="82"/>
      <c r="M320" s="82"/>
      <c r="N320" s="82"/>
      <c r="O320" s="82"/>
      <c r="P320" s="82"/>
      <c r="Q320" s="82"/>
    </row>
    <row r="321" spans="2:17">
      <c r="B321" s="82"/>
      <c r="C321" s="82"/>
      <c r="D321" s="82"/>
      <c r="E321" s="82"/>
      <c r="F321" s="82"/>
      <c r="G321" s="82"/>
      <c r="H321" s="82"/>
      <c r="J321" s="82"/>
      <c r="K321" s="82"/>
      <c r="L321" s="82"/>
      <c r="M321" s="82"/>
      <c r="N321" s="82"/>
      <c r="O321" s="82"/>
      <c r="P321" s="82"/>
      <c r="Q321" s="82"/>
    </row>
    <row r="322" spans="2:17">
      <c r="B322" s="82"/>
      <c r="C322" s="82"/>
      <c r="D322" s="82"/>
      <c r="E322" s="82"/>
      <c r="F322" s="82"/>
      <c r="G322" s="82"/>
      <c r="H322" s="82"/>
      <c r="J322" s="82"/>
      <c r="K322" s="82"/>
      <c r="L322" s="82"/>
      <c r="M322" s="82"/>
      <c r="N322" s="82"/>
      <c r="O322" s="82"/>
      <c r="P322" s="82"/>
      <c r="Q322" s="82"/>
    </row>
    <row r="323" spans="2:17">
      <c r="B323" s="82"/>
      <c r="C323" s="82"/>
      <c r="D323" s="82"/>
      <c r="E323" s="82"/>
      <c r="F323" s="82"/>
      <c r="G323" s="82"/>
      <c r="H323" s="82"/>
      <c r="J323" s="82"/>
      <c r="K323" s="82"/>
      <c r="L323" s="82"/>
      <c r="M323" s="82"/>
      <c r="N323" s="82"/>
      <c r="O323" s="82"/>
      <c r="P323" s="82"/>
      <c r="Q323" s="82"/>
    </row>
    <row r="324" spans="2:17">
      <c r="B324" s="82"/>
      <c r="C324" s="82"/>
      <c r="D324" s="82"/>
      <c r="E324" s="82"/>
      <c r="F324" s="82"/>
      <c r="G324" s="82"/>
      <c r="H324" s="82"/>
      <c r="J324" s="82"/>
      <c r="K324" s="82"/>
      <c r="L324" s="82"/>
      <c r="M324" s="82"/>
      <c r="N324" s="82"/>
      <c r="O324" s="82"/>
      <c r="P324" s="82"/>
      <c r="Q324" s="82"/>
    </row>
    <row r="325" spans="2:17">
      <c r="B325" s="82"/>
      <c r="C325" s="82"/>
      <c r="D325" s="82"/>
      <c r="E325" s="82"/>
      <c r="F325" s="82"/>
      <c r="G325" s="82"/>
      <c r="H325" s="82"/>
      <c r="J325" s="82"/>
      <c r="K325" s="82"/>
      <c r="L325" s="82"/>
      <c r="M325" s="82"/>
      <c r="N325" s="82"/>
      <c r="O325" s="82"/>
      <c r="P325" s="82"/>
      <c r="Q325" s="82"/>
    </row>
    <row r="326" spans="2:17">
      <c r="B326" s="82"/>
      <c r="C326" s="82"/>
      <c r="D326" s="82"/>
      <c r="E326" s="82"/>
      <c r="F326" s="82"/>
      <c r="G326" s="82"/>
      <c r="H326" s="82"/>
      <c r="J326" s="82"/>
      <c r="K326" s="82"/>
      <c r="L326" s="82"/>
      <c r="M326" s="82"/>
      <c r="N326" s="82"/>
      <c r="O326" s="82"/>
      <c r="P326" s="82"/>
      <c r="Q326" s="82"/>
    </row>
    <row r="327" spans="2:17">
      <c r="B327" s="82"/>
      <c r="C327" s="82"/>
      <c r="D327" s="82"/>
      <c r="E327" s="82"/>
      <c r="F327" s="82"/>
      <c r="G327" s="82"/>
      <c r="H327" s="82"/>
      <c r="J327" s="82"/>
      <c r="K327" s="82"/>
      <c r="L327" s="82"/>
      <c r="M327" s="82"/>
      <c r="N327" s="82"/>
      <c r="O327" s="82"/>
      <c r="P327" s="82"/>
      <c r="Q327" s="82"/>
    </row>
    <row r="328" spans="2:17">
      <c r="B328" s="82"/>
      <c r="C328" s="82"/>
      <c r="D328" s="82"/>
      <c r="E328" s="82"/>
      <c r="F328" s="82"/>
      <c r="G328" s="82"/>
      <c r="H328" s="82"/>
      <c r="J328" s="82"/>
      <c r="K328" s="82"/>
      <c r="L328" s="82"/>
      <c r="M328" s="82"/>
      <c r="N328" s="82"/>
      <c r="O328" s="82"/>
      <c r="P328" s="82"/>
      <c r="Q328" s="82"/>
    </row>
    <row r="329" spans="2:17">
      <c r="B329" s="82"/>
      <c r="C329" s="82"/>
      <c r="D329" s="82"/>
      <c r="E329" s="82"/>
      <c r="F329" s="82"/>
      <c r="G329" s="82"/>
      <c r="H329" s="82"/>
      <c r="J329" s="82"/>
      <c r="K329" s="82"/>
      <c r="L329" s="82"/>
      <c r="M329" s="82"/>
      <c r="N329" s="82"/>
      <c r="O329" s="82"/>
      <c r="P329" s="82"/>
      <c r="Q329" s="82"/>
    </row>
    <row r="330" spans="2:17">
      <c r="B330" s="82"/>
      <c r="C330" s="82"/>
      <c r="D330" s="82"/>
      <c r="E330" s="82"/>
      <c r="F330" s="82"/>
      <c r="G330" s="82"/>
      <c r="H330" s="82"/>
      <c r="J330" s="82"/>
      <c r="K330" s="82"/>
      <c r="L330" s="82"/>
      <c r="M330" s="82"/>
      <c r="N330" s="82"/>
      <c r="O330" s="82"/>
      <c r="P330" s="82"/>
      <c r="Q330" s="82"/>
    </row>
    <row r="331" spans="2:17">
      <c r="B331" s="82"/>
      <c r="C331" s="82"/>
      <c r="D331" s="82"/>
      <c r="E331" s="82"/>
      <c r="F331" s="82"/>
      <c r="G331" s="82"/>
      <c r="H331" s="82"/>
      <c r="J331" s="82"/>
      <c r="K331" s="82"/>
      <c r="L331" s="82"/>
      <c r="M331" s="82"/>
      <c r="N331" s="82"/>
      <c r="O331" s="82"/>
      <c r="P331" s="82"/>
      <c r="Q331" s="82"/>
    </row>
    <row r="332" spans="2:17">
      <c r="B332" s="82"/>
      <c r="C332" s="82"/>
      <c r="D332" s="82"/>
      <c r="E332" s="82"/>
      <c r="F332" s="82"/>
      <c r="G332" s="82"/>
      <c r="H332" s="82"/>
      <c r="J332" s="82"/>
      <c r="K332" s="82"/>
      <c r="L332" s="82"/>
      <c r="M332" s="82"/>
      <c r="N332" s="82"/>
      <c r="O332" s="82"/>
      <c r="P332" s="82"/>
      <c r="Q332" s="82"/>
    </row>
    <row r="333" spans="2:17">
      <c r="B333" s="82"/>
      <c r="C333" s="82"/>
      <c r="D333" s="82"/>
      <c r="E333" s="82"/>
      <c r="F333" s="82"/>
      <c r="G333" s="82"/>
      <c r="H333" s="82"/>
      <c r="J333" s="82"/>
      <c r="K333" s="82"/>
      <c r="L333" s="82"/>
      <c r="M333" s="82"/>
      <c r="N333" s="82"/>
      <c r="O333" s="82"/>
      <c r="P333" s="82"/>
      <c r="Q333" s="82"/>
    </row>
    <row r="334" spans="2:17">
      <c r="B334" s="82"/>
      <c r="C334" s="82"/>
      <c r="D334" s="82"/>
      <c r="E334" s="82"/>
      <c r="F334" s="82"/>
      <c r="G334" s="82"/>
      <c r="H334" s="82"/>
      <c r="J334" s="82"/>
      <c r="K334" s="82"/>
      <c r="L334" s="82"/>
      <c r="M334" s="82"/>
      <c r="N334" s="82"/>
      <c r="O334" s="82"/>
      <c r="P334" s="82"/>
      <c r="Q334" s="82"/>
    </row>
    <row r="335" spans="2:17">
      <c r="B335" s="82"/>
      <c r="C335" s="82"/>
      <c r="D335" s="82"/>
      <c r="E335" s="82"/>
      <c r="F335" s="82"/>
      <c r="G335" s="82"/>
      <c r="H335" s="82"/>
      <c r="J335" s="82"/>
      <c r="K335" s="82"/>
      <c r="L335" s="82"/>
      <c r="M335" s="82"/>
      <c r="N335" s="82"/>
      <c r="O335" s="82"/>
      <c r="P335" s="82"/>
      <c r="Q335" s="82"/>
    </row>
    <row r="336" spans="2:17">
      <c r="B336" s="82"/>
      <c r="C336" s="82"/>
      <c r="D336" s="82"/>
      <c r="E336" s="82"/>
      <c r="F336" s="82"/>
      <c r="G336" s="82"/>
      <c r="H336" s="82"/>
      <c r="J336" s="82"/>
      <c r="K336" s="82"/>
      <c r="L336" s="82"/>
      <c r="M336" s="82"/>
      <c r="N336" s="82"/>
      <c r="O336" s="82"/>
      <c r="P336" s="82"/>
      <c r="Q336" s="82"/>
    </row>
    <row r="337" spans="2:17">
      <c r="B337" s="82"/>
      <c r="C337" s="82"/>
      <c r="D337" s="82"/>
      <c r="E337" s="82"/>
      <c r="F337" s="82"/>
      <c r="G337" s="82"/>
      <c r="H337" s="82"/>
      <c r="J337" s="82"/>
      <c r="K337" s="82"/>
      <c r="L337" s="82"/>
      <c r="M337" s="82"/>
      <c r="N337" s="82"/>
      <c r="O337" s="82"/>
      <c r="P337" s="82"/>
      <c r="Q337" s="82"/>
    </row>
    <row r="338" spans="2:17">
      <c r="B338" s="82"/>
      <c r="C338" s="82"/>
      <c r="D338" s="82"/>
      <c r="E338" s="82"/>
      <c r="F338" s="82"/>
      <c r="G338" s="82"/>
      <c r="H338" s="82"/>
      <c r="J338" s="82"/>
      <c r="K338" s="82"/>
      <c r="L338" s="82"/>
      <c r="M338" s="82"/>
      <c r="N338" s="82"/>
      <c r="O338" s="82"/>
      <c r="P338" s="82"/>
      <c r="Q338" s="82"/>
    </row>
    <row r="339" spans="2:17">
      <c r="B339" s="82"/>
      <c r="C339" s="82"/>
      <c r="D339" s="82"/>
      <c r="E339" s="82"/>
      <c r="F339" s="82"/>
      <c r="G339" s="82"/>
      <c r="H339" s="82"/>
      <c r="J339" s="82"/>
      <c r="K339" s="82"/>
      <c r="L339" s="82"/>
      <c r="M339" s="82"/>
      <c r="N339" s="82"/>
      <c r="O339" s="82"/>
      <c r="P339" s="82"/>
      <c r="Q339" s="82"/>
    </row>
    <row r="340" spans="2:17">
      <c r="B340" s="82"/>
      <c r="C340" s="82"/>
      <c r="D340" s="82"/>
      <c r="E340" s="82"/>
      <c r="F340" s="82"/>
      <c r="G340" s="82"/>
      <c r="H340" s="82"/>
      <c r="J340" s="82"/>
      <c r="K340" s="82"/>
      <c r="L340" s="82"/>
      <c r="M340" s="82"/>
      <c r="N340" s="82"/>
      <c r="O340" s="82"/>
      <c r="P340" s="82"/>
      <c r="Q340" s="82"/>
    </row>
    <row r="341" spans="2:17">
      <c r="B341" s="82"/>
      <c r="C341" s="82"/>
      <c r="D341" s="82"/>
      <c r="E341" s="82"/>
      <c r="F341" s="82"/>
      <c r="G341" s="82"/>
      <c r="H341" s="82"/>
      <c r="J341" s="82"/>
      <c r="K341" s="82"/>
      <c r="L341" s="82"/>
      <c r="M341" s="82"/>
      <c r="N341" s="82"/>
      <c r="O341" s="82"/>
      <c r="P341" s="82"/>
      <c r="Q341" s="82"/>
    </row>
    <row r="342" spans="2:17">
      <c r="B342" s="82"/>
      <c r="C342" s="82"/>
      <c r="D342" s="82"/>
      <c r="E342" s="82"/>
      <c r="F342" s="82"/>
      <c r="G342" s="82"/>
      <c r="H342" s="82"/>
      <c r="J342" s="82"/>
      <c r="K342" s="82"/>
      <c r="L342" s="82"/>
      <c r="M342" s="82"/>
      <c r="N342" s="82"/>
      <c r="O342" s="82"/>
      <c r="P342" s="82"/>
      <c r="Q342" s="82"/>
    </row>
    <row r="343" spans="2:17">
      <c r="B343" s="82"/>
      <c r="C343" s="82"/>
      <c r="D343" s="82"/>
      <c r="E343" s="82"/>
      <c r="F343" s="82"/>
      <c r="G343" s="82"/>
      <c r="H343" s="82"/>
      <c r="J343" s="82"/>
      <c r="K343" s="82"/>
      <c r="L343" s="82"/>
      <c r="M343" s="82"/>
      <c r="N343" s="82"/>
      <c r="O343" s="82"/>
      <c r="P343" s="82"/>
      <c r="Q343" s="82"/>
    </row>
    <row r="344" spans="2:17">
      <c r="B344" s="82"/>
      <c r="C344" s="82"/>
      <c r="D344" s="82"/>
      <c r="E344" s="82"/>
      <c r="F344" s="82"/>
      <c r="G344" s="82"/>
      <c r="H344" s="82"/>
      <c r="J344" s="82"/>
      <c r="K344" s="82"/>
      <c r="L344" s="82"/>
      <c r="M344" s="82"/>
      <c r="N344" s="82"/>
      <c r="O344" s="82"/>
      <c r="P344" s="82"/>
      <c r="Q344" s="82"/>
    </row>
    <row r="345" spans="2:17">
      <c r="B345" s="82"/>
      <c r="C345" s="82"/>
      <c r="D345" s="82"/>
      <c r="E345" s="82"/>
      <c r="F345" s="82"/>
      <c r="G345" s="82"/>
      <c r="H345" s="82"/>
      <c r="J345" s="82"/>
      <c r="K345" s="82"/>
      <c r="L345" s="82"/>
      <c r="M345" s="82"/>
      <c r="N345" s="82"/>
      <c r="O345" s="82"/>
      <c r="P345" s="82"/>
      <c r="Q345" s="82"/>
    </row>
    <row r="346" spans="2:17">
      <c r="B346" s="82"/>
      <c r="C346" s="82"/>
      <c r="D346" s="82"/>
      <c r="E346" s="82"/>
      <c r="F346" s="82"/>
      <c r="G346" s="82"/>
      <c r="H346" s="82"/>
      <c r="J346" s="82"/>
      <c r="K346" s="82"/>
      <c r="L346" s="82"/>
      <c r="M346" s="82"/>
      <c r="N346" s="82"/>
      <c r="O346" s="82"/>
      <c r="P346" s="82"/>
      <c r="Q346" s="82"/>
    </row>
    <row r="347" spans="2:17">
      <c r="B347" s="82"/>
      <c r="C347" s="82"/>
      <c r="D347" s="82"/>
      <c r="E347" s="82"/>
      <c r="F347" s="82"/>
      <c r="G347" s="82"/>
      <c r="H347" s="82"/>
      <c r="J347" s="82"/>
      <c r="K347" s="82"/>
      <c r="L347" s="82"/>
      <c r="M347" s="82"/>
      <c r="N347" s="82"/>
      <c r="O347" s="82"/>
      <c r="P347" s="82"/>
      <c r="Q347" s="82"/>
    </row>
    <row r="348" spans="2:17">
      <c r="B348" s="82"/>
      <c r="C348" s="82"/>
      <c r="D348" s="82"/>
      <c r="E348" s="82"/>
      <c r="F348" s="82"/>
      <c r="G348" s="82"/>
      <c r="H348" s="82"/>
      <c r="J348" s="82"/>
      <c r="K348" s="82"/>
      <c r="L348" s="82"/>
      <c r="M348" s="82"/>
      <c r="N348" s="82"/>
      <c r="O348" s="82"/>
      <c r="P348" s="82"/>
      <c r="Q348" s="82"/>
    </row>
    <row r="349" spans="2:17">
      <c r="B349" s="82"/>
      <c r="C349" s="82"/>
      <c r="D349" s="82"/>
      <c r="E349" s="82"/>
      <c r="F349" s="82"/>
      <c r="G349" s="82"/>
      <c r="H349" s="82"/>
      <c r="J349" s="82"/>
      <c r="K349" s="82"/>
      <c r="L349" s="82"/>
      <c r="M349" s="82"/>
      <c r="N349" s="82"/>
      <c r="O349" s="82"/>
      <c r="P349" s="82"/>
      <c r="Q349" s="82"/>
    </row>
    <row r="350" spans="2:17">
      <c r="B350" s="82"/>
      <c r="C350" s="82"/>
      <c r="D350" s="82"/>
      <c r="E350" s="82"/>
      <c r="F350" s="82"/>
      <c r="G350" s="82"/>
      <c r="H350" s="82"/>
      <c r="J350" s="82"/>
      <c r="K350" s="82"/>
      <c r="L350" s="82"/>
      <c r="M350" s="82"/>
      <c r="N350" s="82"/>
      <c r="O350" s="82"/>
      <c r="P350" s="82"/>
      <c r="Q350" s="82"/>
    </row>
    <row r="351" spans="2:17">
      <c r="B351" s="82"/>
      <c r="C351" s="82"/>
      <c r="D351" s="82"/>
      <c r="E351" s="82"/>
      <c r="F351" s="82"/>
      <c r="G351" s="82"/>
      <c r="H351" s="82"/>
      <c r="J351" s="82"/>
      <c r="K351" s="82"/>
      <c r="L351" s="82"/>
      <c r="M351" s="82"/>
      <c r="N351" s="82"/>
      <c r="O351" s="82"/>
      <c r="P351" s="82"/>
      <c r="Q351" s="82"/>
    </row>
    <row r="352" spans="2:17">
      <c r="B352" s="82"/>
      <c r="C352" s="82"/>
      <c r="D352" s="82"/>
      <c r="E352" s="82"/>
      <c r="F352" s="82"/>
      <c r="G352" s="82"/>
      <c r="H352" s="82"/>
      <c r="J352" s="82"/>
      <c r="K352" s="82"/>
      <c r="L352" s="82"/>
      <c r="M352" s="82"/>
      <c r="N352" s="82"/>
      <c r="O352" s="82"/>
      <c r="P352" s="82"/>
      <c r="Q352" s="82"/>
    </row>
    <row r="353" spans="2:17">
      <c r="B353" s="82"/>
      <c r="C353" s="82"/>
      <c r="D353" s="82"/>
      <c r="E353" s="82"/>
      <c r="F353" s="82"/>
      <c r="G353" s="82"/>
      <c r="H353" s="82"/>
      <c r="J353" s="82"/>
      <c r="K353" s="82"/>
      <c r="L353" s="82"/>
      <c r="M353" s="82"/>
      <c r="N353" s="82"/>
      <c r="O353" s="82"/>
      <c r="P353" s="82"/>
      <c r="Q353" s="82"/>
    </row>
    <row r="354" spans="2:17">
      <c r="B354" s="82"/>
      <c r="C354" s="82"/>
      <c r="D354" s="82"/>
      <c r="E354" s="82"/>
      <c r="F354" s="82"/>
      <c r="G354" s="82"/>
      <c r="H354" s="82"/>
      <c r="J354" s="82"/>
      <c r="K354" s="82"/>
      <c r="L354" s="82"/>
      <c r="M354" s="82"/>
      <c r="N354" s="82"/>
      <c r="O354" s="82"/>
      <c r="P354" s="82"/>
      <c r="Q354" s="82"/>
    </row>
    <row r="355" spans="2:17">
      <c r="B355" s="82"/>
      <c r="C355" s="82"/>
      <c r="D355" s="82"/>
      <c r="E355" s="82"/>
      <c r="F355" s="82"/>
      <c r="G355" s="82"/>
      <c r="H355" s="82"/>
      <c r="J355" s="82"/>
      <c r="K355" s="82"/>
      <c r="L355" s="82"/>
      <c r="M355" s="82"/>
      <c r="N355" s="82"/>
      <c r="O355" s="82"/>
      <c r="P355" s="82"/>
      <c r="Q355" s="82"/>
    </row>
    <row r="356" spans="2:17">
      <c r="B356" s="82"/>
      <c r="C356" s="82"/>
      <c r="D356" s="82"/>
      <c r="E356" s="82"/>
      <c r="F356" s="82"/>
      <c r="G356" s="82"/>
      <c r="H356" s="82"/>
      <c r="J356" s="82"/>
      <c r="K356" s="82"/>
      <c r="L356" s="82"/>
      <c r="M356" s="82"/>
      <c r="N356" s="82"/>
      <c r="O356" s="82"/>
      <c r="P356" s="82"/>
      <c r="Q356" s="82"/>
    </row>
    <row r="357" spans="2:17">
      <c r="B357" s="82"/>
      <c r="C357" s="82"/>
      <c r="D357" s="82"/>
      <c r="E357" s="82"/>
      <c r="F357" s="82"/>
      <c r="G357" s="82"/>
      <c r="H357" s="82"/>
      <c r="J357" s="82"/>
      <c r="K357" s="82"/>
      <c r="L357" s="82"/>
      <c r="M357" s="82"/>
      <c r="N357" s="82"/>
      <c r="O357" s="82"/>
      <c r="P357" s="82"/>
      <c r="Q357" s="82"/>
    </row>
    <row r="358" spans="2:17">
      <c r="B358" s="82"/>
      <c r="C358" s="82"/>
      <c r="D358" s="82"/>
      <c r="E358" s="82"/>
      <c r="F358" s="82"/>
      <c r="G358" s="82"/>
      <c r="H358" s="82"/>
      <c r="J358" s="82"/>
      <c r="K358" s="82"/>
      <c r="L358" s="82"/>
      <c r="M358" s="82"/>
      <c r="N358" s="82"/>
      <c r="O358" s="82"/>
      <c r="P358" s="82"/>
      <c r="Q358" s="82"/>
    </row>
    <row r="359" spans="2:17">
      <c r="B359" s="82"/>
      <c r="C359" s="82"/>
      <c r="D359" s="82"/>
      <c r="E359" s="82"/>
      <c r="F359" s="82"/>
      <c r="G359" s="82"/>
      <c r="H359" s="82"/>
      <c r="J359" s="82"/>
      <c r="K359" s="82"/>
      <c r="L359" s="82"/>
      <c r="M359" s="82"/>
      <c r="N359" s="82"/>
      <c r="O359" s="82"/>
      <c r="P359" s="82"/>
      <c r="Q359" s="82"/>
    </row>
    <row r="360" spans="2:17">
      <c r="B360" s="82"/>
      <c r="C360" s="82"/>
      <c r="D360" s="82"/>
      <c r="E360" s="82"/>
      <c r="F360" s="82"/>
      <c r="G360" s="82"/>
      <c r="H360" s="82"/>
      <c r="J360" s="82"/>
      <c r="K360" s="82"/>
      <c r="L360" s="82"/>
      <c r="M360" s="82"/>
      <c r="N360" s="82"/>
      <c r="O360" s="82"/>
      <c r="P360" s="82"/>
      <c r="Q360" s="82"/>
    </row>
    <row r="361" spans="2:17">
      <c r="B361" s="82"/>
      <c r="C361" s="82"/>
      <c r="D361" s="82"/>
      <c r="E361" s="82"/>
      <c r="F361" s="82"/>
      <c r="G361" s="82"/>
      <c r="H361" s="82"/>
      <c r="J361" s="82"/>
      <c r="K361" s="82"/>
      <c r="L361" s="82"/>
      <c r="M361" s="82"/>
      <c r="N361" s="82"/>
      <c r="O361" s="82"/>
      <c r="P361" s="82"/>
      <c r="Q361" s="82"/>
    </row>
    <row r="362" spans="2:17">
      <c r="B362" s="82"/>
      <c r="C362" s="82"/>
      <c r="D362" s="82"/>
      <c r="E362" s="82"/>
      <c r="F362" s="82"/>
      <c r="G362" s="82"/>
      <c r="H362" s="82"/>
      <c r="J362" s="82"/>
      <c r="K362" s="82"/>
      <c r="L362" s="82"/>
      <c r="M362" s="82"/>
      <c r="N362" s="82"/>
      <c r="O362" s="82"/>
      <c r="P362" s="82"/>
      <c r="Q362" s="82"/>
    </row>
    <row r="363" spans="2:17">
      <c r="B363" s="82"/>
      <c r="C363" s="82"/>
      <c r="D363" s="82"/>
      <c r="E363" s="82"/>
      <c r="F363" s="82"/>
      <c r="G363" s="82"/>
      <c r="H363" s="82"/>
      <c r="J363" s="82"/>
      <c r="K363" s="82"/>
      <c r="L363" s="82"/>
      <c r="M363" s="82"/>
      <c r="N363" s="82"/>
      <c r="O363" s="82"/>
      <c r="P363" s="82"/>
      <c r="Q363" s="82"/>
    </row>
    <row r="364" spans="2:17">
      <c r="B364" s="82"/>
      <c r="C364" s="82"/>
      <c r="D364" s="82"/>
      <c r="E364" s="82"/>
      <c r="F364" s="82"/>
      <c r="G364" s="82"/>
      <c r="H364" s="82"/>
      <c r="J364" s="82"/>
      <c r="K364" s="82"/>
      <c r="L364" s="82"/>
      <c r="M364" s="82"/>
      <c r="N364" s="82"/>
      <c r="O364" s="82"/>
      <c r="P364" s="82"/>
      <c r="Q364" s="82"/>
    </row>
    <row r="365" spans="2:17">
      <c r="B365" s="82"/>
      <c r="C365" s="82"/>
      <c r="D365" s="82"/>
      <c r="E365" s="82"/>
      <c r="F365" s="82"/>
      <c r="G365" s="82"/>
      <c r="H365" s="82"/>
      <c r="J365" s="82"/>
      <c r="K365" s="82"/>
      <c r="L365" s="82"/>
      <c r="M365" s="82"/>
      <c r="N365" s="82"/>
      <c r="O365" s="82"/>
      <c r="P365" s="82"/>
      <c r="Q365" s="82"/>
    </row>
    <row r="366" spans="2:17">
      <c r="B366" s="82"/>
      <c r="C366" s="82"/>
      <c r="D366" s="82"/>
      <c r="E366" s="82"/>
      <c r="F366" s="82"/>
      <c r="G366" s="82"/>
      <c r="H366" s="82"/>
      <c r="J366" s="82"/>
      <c r="K366" s="82"/>
      <c r="L366" s="82"/>
      <c r="M366" s="82"/>
      <c r="N366" s="82"/>
      <c r="O366" s="82"/>
      <c r="P366" s="82"/>
      <c r="Q366" s="82"/>
    </row>
    <row r="367" spans="2:17">
      <c r="B367" s="82"/>
      <c r="C367" s="82"/>
      <c r="D367" s="82"/>
      <c r="E367" s="82"/>
      <c r="F367" s="82"/>
      <c r="G367" s="82"/>
      <c r="H367" s="82"/>
      <c r="J367" s="82"/>
      <c r="K367" s="82"/>
      <c r="L367" s="82"/>
      <c r="M367" s="82"/>
      <c r="N367" s="82"/>
      <c r="O367" s="82"/>
      <c r="P367" s="82"/>
      <c r="Q367" s="82"/>
    </row>
    <row r="368" spans="2:17">
      <c r="B368" s="82"/>
      <c r="C368" s="82"/>
      <c r="D368" s="82"/>
      <c r="E368" s="82"/>
      <c r="F368" s="82"/>
      <c r="G368" s="82"/>
      <c r="H368" s="82"/>
      <c r="J368" s="82"/>
      <c r="K368" s="82"/>
      <c r="L368" s="82"/>
      <c r="M368" s="82"/>
      <c r="N368" s="82"/>
      <c r="O368" s="82"/>
      <c r="P368" s="82"/>
      <c r="Q368" s="82"/>
    </row>
    <row r="369" spans="2:17">
      <c r="B369" s="82"/>
      <c r="C369" s="82"/>
      <c r="D369" s="82"/>
      <c r="E369" s="82"/>
      <c r="F369" s="82"/>
      <c r="G369" s="82"/>
      <c r="H369" s="82"/>
      <c r="J369" s="82"/>
      <c r="K369" s="82"/>
      <c r="L369" s="82"/>
      <c r="M369" s="82"/>
      <c r="N369" s="82"/>
      <c r="O369" s="82"/>
      <c r="P369" s="82"/>
      <c r="Q369" s="82"/>
    </row>
    <row r="370" spans="2:17">
      <c r="B370" s="82"/>
      <c r="C370" s="82"/>
      <c r="D370" s="82"/>
      <c r="E370" s="82"/>
      <c r="F370" s="82"/>
      <c r="G370" s="82"/>
      <c r="H370" s="82"/>
      <c r="J370" s="82"/>
      <c r="K370" s="82"/>
      <c r="L370" s="82"/>
      <c r="M370" s="82"/>
      <c r="N370" s="82"/>
      <c r="O370" s="82"/>
      <c r="P370" s="82"/>
      <c r="Q370" s="82"/>
    </row>
    <row r="371" spans="2:17">
      <c r="B371" s="82"/>
      <c r="C371" s="82"/>
      <c r="D371" s="82"/>
      <c r="E371" s="82"/>
      <c r="F371" s="82"/>
      <c r="G371" s="82"/>
      <c r="H371" s="82"/>
      <c r="J371" s="82"/>
      <c r="K371" s="82"/>
      <c r="L371" s="82"/>
      <c r="M371" s="82"/>
      <c r="N371" s="82"/>
      <c r="O371" s="82"/>
      <c r="P371" s="82"/>
      <c r="Q371" s="82"/>
    </row>
    <row r="372" spans="2:17">
      <c r="B372" s="82"/>
      <c r="C372" s="82"/>
      <c r="D372" s="82"/>
      <c r="E372" s="82"/>
      <c r="F372" s="82"/>
      <c r="G372" s="82"/>
      <c r="H372" s="82"/>
      <c r="J372" s="82"/>
      <c r="K372" s="82"/>
      <c r="L372" s="82"/>
      <c r="M372" s="82"/>
      <c r="N372" s="82"/>
      <c r="O372" s="82"/>
      <c r="P372" s="82"/>
      <c r="Q372" s="82"/>
    </row>
    <row r="373" spans="2:17">
      <c r="B373" s="82"/>
      <c r="C373" s="82"/>
      <c r="D373" s="82"/>
      <c r="E373" s="82"/>
      <c r="F373" s="82"/>
      <c r="G373" s="82"/>
      <c r="H373" s="82"/>
      <c r="J373" s="82"/>
      <c r="K373" s="82"/>
      <c r="L373" s="82"/>
      <c r="M373" s="82"/>
      <c r="N373" s="82"/>
      <c r="O373" s="82"/>
      <c r="P373" s="82"/>
      <c r="Q373" s="82"/>
    </row>
    <row r="374" spans="2:17">
      <c r="B374" s="82"/>
      <c r="C374" s="82"/>
      <c r="D374" s="82"/>
      <c r="E374" s="82"/>
      <c r="F374" s="82"/>
      <c r="G374" s="82"/>
      <c r="H374" s="82"/>
      <c r="J374" s="82"/>
      <c r="K374" s="82"/>
      <c r="L374" s="82"/>
      <c r="M374" s="82"/>
      <c r="N374" s="82"/>
      <c r="O374" s="82"/>
      <c r="P374" s="82"/>
      <c r="Q374" s="82"/>
    </row>
    <row r="375" spans="2:17">
      <c r="B375" s="82"/>
      <c r="C375" s="82"/>
      <c r="D375" s="82"/>
      <c r="E375" s="82"/>
      <c r="F375" s="82"/>
      <c r="G375" s="82"/>
      <c r="H375" s="82"/>
      <c r="J375" s="82"/>
      <c r="K375" s="82"/>
      <c r="L375" s="82"/>
      <c r="M375" s="82"/>
      <c r="N375" s="82"/>
      <c r="O375" s="82"/>
      <c r="P375" s="82"/>
      <c r="Q375" s="82"/>
    </row>
    <row r="376" spans="2:17">
      <c r="B376" s="82"/>
      <c r="C376" s="82"/>
      <c r="D376" s="82"/>
      <c r="E376" s="82"/>
      <c r="F376" s="82"/>
      <c r="G376" s="82"/>
      <c r="H376" s="82"/>
      <c r="J376" s="82"/>
      <c r="K376" s="82"/>
      <c r="L376" s="82"/>
      <c r="M376" s="82"/>
      <c r="N376" s="82"/>
      <c r="O376" s="82"/>
      <c r="P376" s="82"/>
      <c r="Q376" s="82"/>
    </row>
    <row r="377" spans="2:17">
      <c r="B377" s="82"/>
      <c r="C377" s="82"/>
      <c r="D377" s="82"/>
      <c r="E377" s="82"/>
      <c r="F377" s="82"/>
      <c r="G377" s="82"/>
      <c r="H377" s="82"/>
      <c r="J377" s="82"/>
      <c r="K377" s="82"/>
      <c r="L377" s="82"/>
      <c r="M377" s="82"/>
      <c r="N377" s="82"/>
      <c r="O377" s="82"/>
      <c r="P377" s="82"/>
      <c r="Q377" s="82"/>
    </row>
    <row r="378" spans="2:17">
      <c r="B378" s="82"/>
      <c r="C378" s="82"/>
      <c r="D378" s="82"/>
      <c r="E378" s="82"/>
      <c r="F378" s="82"/>
      <c r="G378" s="82"/>
      <c r="H378" s="82"/>
      <c r="J378" s="82"/>
      <c r="K378" s="82"/>
      <c r="L378" s="82"/>
      <c r="M378" s="82"/>
      <c r="N378" s="82"/>
      <c r="O378" s="82"/>
      <c r="P378" s="82"/>
      <c r="Q378" s="82"/>
    </row>
    <row r="379" spans="2:17">
      <c r="B379" s="82"/>
      <c r="C379" s="82"/>
      <c r="D379" s="82"/>
      <c r="E379" s="82"/>
      <c r="F379" s="82"/>
      <c r="G379" s="82"/>
      <c r="H379" s="82"/>
      <c r="J379" s="82"/>
      <c r="K379" s="82"/>
      <c r="L379" s="82"/>
      <c r="M379" s="82"/>
      <c r="N379" s="82"/>
      <c r="O379" s="82"/>
      <c r="P379" s="82"/>
      <c r="Q379" s="82"/>
    </row>
    <row r="380" spans="2:17">
      <c r="B380" s="82"/>
      <c r="C380" s="82"/>
      <c r="D380" s="82"/>
      <c r="E380" s="82"/>
      <c r="F380" s="82"/>
      <c r="G380" s="82"/>
      <c r="H380" s="82"/>
      <c r="J380" s="82"/>
      <c r="K380" s="82"/>
      <c r="L380" s="82"/>
      <c r="M380" s="82"/>
      <c r="N380" s="82"/>
      <c r="O380" s="82"/>
      <c r="P380" s="82"/>
      <c r="Q380" s="82"/>
    </row>
    <row r="381" spans="2:17">
      <c r="B381" s="82"/>
      <c r="C381" s="82"/>
      <c r="D381" s="82"/>
      <c r="E381" s="82"/>
      <c r="F381" s="82"/>
      <c r="G381" s="82"/>
      <c r="H381" s="82"/>
      <c r="J381" s="82"/>
      <c r="K381" s="82"/>
      <c r="L381" s="82"/>
      <c r="M381" s="82"/>
      <c r="N381" s="82"/>
      <c r="O381" s="82"/>
      <c r="P381" s="82"/>
      <c r="Q381" s="82"/>
    </row>
    <row r="382" spans="2:17">
      <c r="B382" s="82"/>
      <c r="C382" s="82"/>
      <c r="D382" s="82"/>
      <c r="E382" s="82"/>
      <c r="F382" s="82"/>
      <c r="G382" s="82"/>
      <c r="H382" s="82"/>
      <c r="J382" s="82"/>
      <c r="K382" s="82"/>
      <c r="L382" s="82"/>
      <c r="M382" s="82"/>
      <c r="N382" s="82"/>
      <c r="O382" s="82"/>
      <c r="P382" s="82"/>
      <c r="Q382" s="82"/>
    </row>
    <row r="383" spans="2:17">
      <c r="B383" s="82"/>
      <c r="C383" s="82"/>
      <c r="D383" s="82"/>
      <c r="E383" s="82"/>
      <c r="F383" s="82"/>
      <c r="G383" s="82"/>
      <c r="H383" s="82"/>
      <c r="J383" s="82"/>
      <c r="K383" s="82"/>
      <c r="L383" s="82"/>
      <c r="M383" s="82"/>
      <c r="N383" s="82"/>
      <c r="O383" s="82"/>
      <c r="P383" s="82"/>
      <c r="Q383" s="82"/>
    </row>
    <row r="384" spans="2:17">
      <c r="B384" s="82"/>
      <c r="C384" s="82"/>
      <c r="D384" s="82"/>
      <c r="E384" s="82"/>
      <c r="F384" s="82"/>
      <c r="G384" s="82"/>
      <c r="H384" s="82"/>
      <c r="J384" s="82"/>
      <c r="K384" s="82"/>
      <c r="L384" s="82"/>
      <c r="M384" s="82"/>
      <c r="N384" s="82"/>
      <c r="O384" s="82"/>
      <c r="P384" s="82"/>
      <c r="Q384" s="82"/>
    </row>
    <row r="385" spans="2:17">
      <c r="B385" s="82"/>
      <c r="C385" s="82"/>
      <c r="D385" s="82"/>
      <c r="E385" s="82"/>
      <c r="F385" s="82"/>
      <c r="G385" s="82"/>
      <c r="H385" s="82"/>
      <c r="J385" s="82"/>
      <c r="K385" s="82"/>
      <c r="L385" s="82"/>
      <c r="M385" s="82"/>
      <c r="N385" s="82"/>
      <c r="O385" s="82"/>
      <c r="P385" s="82"/>
      <c r="Q385" s="82"/>
    </row>
    <row r="386" spans="2:17">
      <c r="B386" s="82"/>
      <c r="C386" s="82"/>
      <c r="D386" s="82"/>
      <c r="E386" s="82"/>
      <c r="F386" s="82"/>
      <c r="G386" s="82"/>
      <c r="H386" s="82"/>
      <c r="J386" s="82"/>
      <c r="K386" s="82"/>
      <c r="L386" s="82"/>
      <c r="M386" s="82"/>
      <c r="N386" s="82"/>
      <c r="O386" s="82"/>
      <c r="P386" s="82"/>
      <c r="Q386" s="82"/>
    </row>
    <row r="387" spans="2:17">
      <c r="B387" s="82"/>
      <c r="C387" s="82"/>
      <c r="D387" s="82"/>
      <c r="E387" s="82"/>
      <c r="F387" s="82"/>
      <c r="G387" s="82"/>
      <c r="H387" s="82"/>
      <c r="J387" s="82"/>
      <c r="K387" s="82"/>
      <c r="L387" s="82"/>
      <c r="M387" s="82"/>
      <c r="N387" s="82"/>
      <c r="O387" s="82"/>
      <c r="P387" s="82"/>
      <c r="Q387" s="82"/>
    </row>
    <row r="388" spans="2:17">
      <c r="B388" s="82"/>
      <c r="C388" s="82"/>
      <c r="D388" s="82"/>
      <c r="E388" s="82"/>
      <c r="F388" s="82"/>
      <c r="G388" s="82"/>
      <c r="H388" s="82"/>
      <c r="J388" s="82"/>
      <c r="K388" s="82"/>
      <c r="L388" s="82"/>
      <c r="M388" s="82"/>
      <c r="N388" s="82"/>
      <c r="O388" s="82"/>
      <c r="P388" s="82"/>
      <c r="Q388" s="82"/>
    </row>
    <row r="389" spans="2:17">
      <c r="B389" s="82"/>
      <c r="C389" s="82"/>
      <c r="D389" s="82"/>
      <c r="E389" s="82"/>
      <c r="F389" s="82"/>
      <c r="G389" s="82"/>
      <c r="H389" s="82"/>
      <c r="J389" s="82"/>
      <c r="K389" s="82"/>
      <c r="L389" s="82"/>
      <c r="M389" s="82"/>
      <c r="N389" s="82"/>
      <c r="O389" s="82"/>
      <c r="P389" s="82"/>
      <c r="Q389" s="82"/>
    </row>
    <row r="390" spans="2:17">
      <c r="B390" s="82"/>
      <c r="C390" s="82"/>
      <c r="D390" s="82"/>
      <c r="E390" s="82"/>
      <c r="F390" s="82"/>
      <c r="G390" s="82"/>
      <c r="H390" s="82"/>
      <c r="J390" s="82"/>
      <c r="K390" s="82"/>
      <c r="L390" s="82"/>
      <c r="M390" s="82"/>
      <c r="N390" s="82"/>
      <c r="O390" s="82"/>
      <c r="P390" s="82"/>
      <c r="Q390" s="82"/>
    </row>
    <row r="391" spans="2:17">
      <c r="B391" s="82"/>
      <c r="C391" s="82"/>
      <c r="D391" s="82"/>
      <c r="E391" s="82"/>
      <c r="F391" s="82"/>
      <c r="G391" s="82"/>
      <c r="H391" s="82"/>
      <c r="J391" s="82"/>
      <c r="K391" s="82"/>
      <c r="L391" s="82"/>
      <c r="M391" s="82"/>
      <c r="N391" s="82"/>
      <c r="O391" s="82"/>
      <c r="P391" s="82"/>
      <c r="Q391" s="82"/>
    </row>
    <row r="392" spans="2:17">
      <c r="B392" s="82"/>
      <c r="C392" s="82"/>
      <c r="D392" s="82"/>
      <c r="E392" s="82"/>
      <c r="F392" s="82"/>
      <c r="G392" s="82"/>
      <c r="H392" s="82"/>
      <c r="J392" s="82"/>
      <c r="K392" s="82"/>
      <c r="L392" s="82"/>
      <c r="M392" s="82"/>
      <c r="N392" s="82"/>
      <c r="O392" s="82"/>
      <c r="P392" s="82"/>
      <c r="Q392" s="82"/>
    </row>
    <row r="393" spans="2:17">
      <c r="B393" s="82"/>
      <c r="C393" s="82"/>
      <c r="D393" s="82"/>
      <c r="E393" s="82"/>
      <c r="F393" s="82"/>
      <c r="G393" s="82"/>
      <c r="H393" s="82"/>
      <c r="J393" s="82"/>
      <c r="K393" s="82"/>
      <c r="L393" s="82"/>
      <c r="M393" s="82"/>
      <c r="N393" s="82"/>
      <c r="O393" s="82"/>
      <c r="P393" s="82"/>
      <c r="Q393" s="82"/>
    </row>
    <row r="394" spans="2:17">
      <c r="B394" s="82"/>
      <c r="C394" s="82"/>
      <c r="D394" s="82"/>
      <c r="E394" s="82"/>
      <c r="F394" s="82"/>
      <c r="G394" s="82"/>
      <c r="H394" s="82"/>
      <c r="J394" s="82"/>
      <c r="K394" s="82"/>
      <c r="L394" s="82"/>
      <c r="M394" s="82"/>
      <c r="N394" s="82"/>
      <c r="O394" s="82"/>
      <c r="P394" s="82"/>
      <c r="Q394" s="82"/>
    </row>
    <row r="395" spans="2:17">
      <c r="B395" s="82"/>
      <c r="C395" s="82"/>
      <c r="D395" s="82"/>
      <c r="E395" s="82"/>
      <c r="F395" s="82"/>
      <c r="G395" s="82"/>
      <c r="H395" s="82"/>
      <c r="J395" s="82"/>
      <c r="K395" s="82"/>
      <c r="L395" s="82"/>
      <c r="M395" s="82"/>
      <c r="N395" s="82"/>
      <c r="O395" s="82"/>
      <c r="P395" s="82"/>
      <c r="Q395" s="82"/>
    </row>
    <row r="396" spans="2:17">
      <c r="B396" s="82"/>
      <c r="C396" s="82"/>
      <c r="D396" s="82"/>
      <c r="E396" s="82"/>
      <c r="F396" s="82"/>
      <c r="G396" s="82"/>
      <c r="H396" s="82"/>
      <c r="J396" s="82"/>
      <c r="K396" s="82"/>
      <c r="L396" s="82"/>
      <c r="M396" s="82"/>
      <c r="N396" s="82"/>
      <c r="O396" s="82"/>
      <c r="P396" s="82"/>
      <c r="Q396" s="82"/>
    </row>
    <row r="397" spans="2:17">
      <c r="B397" s="82"/>
      <c r="C397" s="82"/>
      <c r="D397" s="82"/>
      <c r="E397" s="82"/>
      <c r="F397" s="82"/>
      <c r="G397" s="82"/>
      <c r="H397" s="82"/>
      <c r="J397" s="82"/>
      <c r="K397" s="82"/>
      <c r="L397" s="82"/>
      <c r="M397" s="82"/>
      <c r="N397" s="82"/>
      <c r="O397" s="82"/>
      <c r="P397" s="82"/>
      <c r="Q397" s="82"/>
    </row>
    <row r="398" spans="2:17">
      <c r="B398" s="82"/>
      <c r="C398" s="82"/>
      <c r="D398" s="82"/>
      <c r="E398" s="82"/>
      <c r="F398" s="82"/>
      <c r="G398" s="82"/>
      <c r="H398" s="82"/>
      <c r="J398" s="82"/>
      <c r="K398" s="82"/>
      <c r="L398" s="82"/>
      <c r="M398" s="82"/>
      <c r="N398" s="82"/>
      <c r="O398" s="82"/>
      <c r="P398" s="82"/>
      <c r="Q398" s="82"/>
    </row>
    <row r="399" spans="2:17">
      <c r="B399" s="82"/>
      <c r="C399" s="82"/>
      <c r="D399" s="82"/>
      <c r="E399" s="82"/>
      <c r="F399" s="82"/>
      <c r="G399" s="82"/>
      <c r="H399" s="82"/>
      <c r="J399" s="82"/>
      <c r="K399" s="82"/>
      <c r="L399" s="82"/>
      <c r="M399" s="82"/>
      <c r="N399" s="82"/>
      <c r="O399" s="82"/>
      <c r="P399" s="82"/>
      <c r="Q399" s="82"/>
    </row>
    <row r="400" spans="2:17">
      <c r="B400" s="82"/>
      <c r="C400" s="82"/>
      <c r="D400" s="82"/>
      <c r="E400" s="82"/>
      <c r="F400" s="82"/>
      <c r="G400" s="82"/>
      <c r="H400" s="82"/>
      <c r="J400" s="82"/>
      <c r="K400" s="82"/>
      <c r="L400" s="82"/>
      <c r="M400" s="82"/>
      <c r="N400" s="82"/>
      <c r="O400" s="82"/>
      <c r="P400" s="82"/>
      <c r="Q400" s="82"/>
    </row>
    <row r="401" spans="2:17">
      <c r="B401" s="82"/>
      <c r="C401" s="82"/>
      <c r="D401" s="82"/>
      <c r="E401" s="82"/>
      <c r="F401" s="82"/>
      <c r="G401" s="82"/>
      <c r="H401" s="82"/>
      <c r="J401" s="82"/>
      <c r="K401" s="82"/>
      <c r="L401" s="82"/>
      <c r="M401" s="82"/>
      <c r="N401" s="82"/>
      <c r="O401" s="82"/>
      <c r="P401" s="82"/>
      <c r="Q401" s="82"/>
    </row>
    <row r="402" spans="2:17">
      <c r="B402" s="82"/>
      <c r="C402" s="82"/>
      <c r="D402" s="82"/>
      <c r="E402" s="82"/>
      <c r="F402" s="82"/>
      <c r="G402" s="82"/>
      <c r="H402" s="82"/>
      <c r="J402" s="82"/>
      <c r="K402" s="82"/>
      <c r="L402" s="82"/>
      <c r="M402" s="82"/>
      <c r="N402" s="82"/>
      <c r="O402" s="82"/>
      <c r="P402" s="82"/>
      <c r="Q402" s="82"/>
    </row>
    <row r="403" spans="2:17">
      <c r="B403" s="82"/>
      <c r="C403" s="82"/>
      <c r="D403" s="82"/>
      <c r="E403" s="82"/>
      <c r="F403" s="82"/>
      <c r="G403" s="82"/>
      <c r="H403" s="82"/>
      <c r="J403" s="82"/>
      <c r="K403" s="82"/>
      <c r="L403" s="82"/>
      <c r="M403" s="82"/>
      <c r="N403" s="82"/>
      <c r="O403" s="82"/>
      <c r="P403" s="82"/>
      <c r="Q403" s="82"/>
    </row>
    <row r="404" spans="2:17">
      <c r="B404" s="82"/>
      <c r="C404" s="82"/>
      <c r="D404" s="82"/>
      <c r="E404" s="82"/>
      <c r="F404" s="82"/>
      <c r="G404" s="82"/>
      <c r="H404" s="82"/>
      <c r="J404" s="82"/>
      <c r="K404" s="82"/>
      <c r="L404" s="82"/>
      <c r="M404" s="82"/>
      <c r="N404" s="82"/>
      <c r="O404" s="82"/>
      <c r="P404" s="82"/>
      <c r="Q404" s="82"/>
    </row>
    <row r="405" spans="2:17">
      <c r="B405" s="82"/>
      <c r="C405" s="82"/>
      <c r="D405" s="82"/>
      <c r="E405" s="82"/>
      <c r="F405" s="82"/>
      <c r="G405" s="82"/>
      <c r="H405" s="82"/>
      <c r="J405" s="82"/>
      <c r="K405" s="82"/>
      <c r="L405" s="82"/>
      <c r="M405" s="82"/>
      <c r="N405" s="82"/>
      <c r="O405" s="82"/>
      <c r="P405" s="82"/>
      <c r="Q405" s="82"/>
    </row>
    <row r="406" spans="2:17">
      <c r="B406" s="82"/>
      <c r="C406" s="82"/>
      <c r="D406" s="82"/>
      <c r="E406" s="82"/>
      <c r="F406" s="82"/>
      <c r="G406" s="82"/>
      <c r="H406" s="82"/>
      <c r="J406" s="82"/>
      <c r="K406" s="82"/>
      <c r="L406" s="82"/>
      <c r="M406" s="82"/>
      <c r="N406" s="82"/>
      <c r="O406" s="82"/>
      <c r="P406" s="82"/>
      <c r="Q406" s="82"/>
    </row>
    <row r="407" spans="2:17">
      <c r="B407" s="82"/>
      <c r="C407" s="82"/>
      <c r="D407" s="82"/>
      <c r="E407" s="82"/>
      <c r="F407" s="82"/>
      <c r="G407" s="82"/>
      <c r="H407" s="82"/>
      <c r="J407" s="82"/>
      <c r="K407" s="82"/>
      <c r="L407" s="82"/>
      <c r="M407" s="82"/>
      <c r="N407" s="82"/>
      <c r="O407" s="82"/>
      <c r="P407" s="82"/>
      <c r="Q407" s="82"/>
    </row>
    <row r="408" spans="2:17">
      <c r="B408" s="82"/>
      <c r="C408" s="82"/>
      <c r="D408" s="82"/>
      <c r="E408" s="82"/>
      <c r="F408" s="82"/>
      <c r="G408" s="82"/>
      <c r="H408" s="82"/>
      <c r="J408" s="82"/>
      <c r="K408" s="82"/>
      <c r="L408" s="82"/>
      <c r="M408" s="82"/>
      <c r="N408" s="82"/>
      <c r="O408" s="82"/>
      <c r="P408" s="82"/>
      <c r="Q408" s="82"/>
    </row>
    <row r="409" spans="2:17">
      <c r="B409" s="82"/>
      <c r="C409" s="82"/>
      <c r="D409" s="82"/>
      <c r="E409" s="82"/>
      <c r="F409" s="82"/>
      <c r="G409" s="82"/>
      <c r="H409" s="82"/>
      <c r="J409" s="82"/>
      <c r="K409" s="82"/>
      <c r="L409" s="82"/>
      <c r="M409" s="82"/>
      <c r="N409" s="82"/>
      <c r="O409" s="82"/>
      <c r="P409" s="82"/>
      <c r="Q409" s="82"/>
    </row>
    <row r="410" spans="2:17">
      <c r="B410" s="82"/>
      <c r="C410" s="82"/>
      <c r="D410" s="82"/>
      <c r="E410" s="82"/>
      <c r="F410" s="82"/>
      <c r="G410" s="82"/>
      <c r="H410" s="82"/>
      <c r="J410" s="82"/>
      <c r="K410" s="82"/>
      <c r="L410" s="82"/>
      <c r="M410" s="82"/>
      <c r="N410" s="82"/>
      <c r="O410" s="82"/>
      <c r="P410" s="82"/>
      <c r="Q410" s="82"/>
    </row>
    <row r="411" spans="2:17">
      <c r="B411" s="82"/>
      <c r="C411" s="82"/>
      <c r="D411" s="82"/>
      <c r="E411" s="82"/>
      <c r="F411" s="82"/>
      <c r="G411" s="82"/>
      <c r="H411" s="82"/>
      <c r="J411" s="82"/>
      <c r="K411" s="82"/>
      <c r="L411" s="82"/>
      <c r="M411" s="82"/>
      <c r="N411" s="82"/>
      <c r="O411" s="82"/>
      <c r="P411" s="82"/>
      <c r="Q411" s="82"/>
    </row>
    <row r="412" spans="2:17">
      <c r="B412" s="82"/>
      <c r="C412" s="82"/>
      <c r="D412" s="82"/>
      <c r="E412" s="82"/>
      <c r="F412" s="82"/>
      <c r="G412" s="82"/>
      <c r="H412" s="82"/>
      <c r="J412" s="82"/>
      <c r="K412" s="82"/>
      <c r="L412" s="82"/>
      <c r="M412" s="82"/>
      <c r="N412" s="82"/>
      <c r="O412" s="82"/>
      <c r="P412" s="82"/>
      <c r="Q412" s="82"/>
    </row>
    <row r="413" spans="2:17">
      <c r="B413" s="82"/>
      <c r="C413" s="82"/>
      <c r="D413" s="82"/>
      <c r="E413" s="82"/>
      <c r="F413" s="82"/>
      <c r="G413" s="82"/>
      <c r="H413" s="82"/>
      <c r="J413" s="82"/>
      <c r="K413" s="82"/>
      <c r="L413" s="82"/>
      <c r="M413" s="82"/>
      <c r="N413" s="82"/>
      <c r="O413" s="82"/>
      <c r="P413" s="82"/>
      <c r="Q413" s="82"/>
    </row>
    <row r="414" spans="2:17">
      <c r="B414" s="82"/>
      <c r="C414" s="82"/>
      <c r="D414" s="82"/>
      <c r="E414" s="82"/>
      <c r="F414" s="82"/>
      <c r="G414" s="82"/>
      <c r="H414" s="82"/>
      <c r="J414" s="82"/>
      <c r="K414" s="82"/>
      <c r="L414" s="82"/>
      <c r="M414" s="82"/>
      <c r="N414" s="82"/>
      <c r="O414" s="82"/>
      <c r="P414" s="82"/>
      <c r="Q414" s="82"/>
    </row>
    <row r="415" spans="2:17">
      <c r="B415" s="82"/>
      <c r="C415" s="82"/>
      <c r="D415" s="82"/>
      <c r="E415" s="82"/>
      <c r="F415" s="82"/>
      <c r="G415" s="82"/>
      <c r="H415" s="82"/>
      <c r="J415" s="82"/>
      <c r="K415" s="82"/>
      <c r="L415" s="82"/>
      <c r="M415" s="82"/>
      <c r="N415" s="82"/>
      <c r="O415" s="82"/>
      <c r="P415" s="82"/>
      <c r="Q415" s="82"/>
    </row>
    <row r="416" spans="2:17">
      <c r="B416" s="82"/>
      <c r="C416" s="82"/>
      <c r="D416" s="82"/>
      <c r="E416" s="82"/>
      <c r="F416" s="82"/>
      <c r="G416" s="82"/>
      <c r="H416" s="82"/>
      <c r="J416" s="82"/>
      <c r="K416" s="82"/>
      <c r="L416" s="82"/>
      <c r="M416" s="82"/>
      <c r="N416" s="82"/>
      <c r="O416" s="82"/>
      <c r="P416" s="82"/>
      <c r="Q416" s="82"/>
    </row>
    <row r="417" spans="2:17">
      <c r="B417" s="82"/>
      <c r="C417" s="82"/>
      <c r="D417" s="82"/>
      <c r="E417" s="82"/>
      <c r="F417" s="82"/>
      <c r="G417" s="82"/>
      <c r="H417" s="82"/>
      <c r="J417" s="82"/>
      <c r="K417" s="82"/>
      <c r="L417" s="82"/>
      <c r="M417" s="82"/>
      <c r="N417" s="82"/>
      <c r="O417" s="82"/>
      <c r="P417" s="82"/>
      <c r="Q417" s="82"/>
    </row>
    <row r="418" spans="2:17">
      <c r="B418" s="82"/>
      <c r="C418" s="82"/>
      <c r="D418" s="82"/>
      <c r="E418" s="82"/>
      <c r="F418" s="82"/>
      <c r="G418" s="82"/>
      <c r="H418" s="82"/>
      <c r="J418" s="82"/>
      <c r="K418" s="82"/>
      <c r="L418" s="82"/>
      <c r="M418" s="82"/>
      <c r="N418" s="82"/>
      <c r="O418" s="82"/>
      <c r="P418" s="82"/>
      <c r="Q418" s="82"/>
    </row>
  </sheetData>
  <customSheetViews>
    <customSheetView guid="{81801A75-92C7-4ED5-97DB-E3E6B3965D30}" topLeftCell="A2">
      <selection activeCell="G37" sqref="G37"/>
      <pageMargins left="0.7" right="0.7" top="0.75" bottom="0.75" header="0.3" footer="0.3"/>
    </customSheetView>
    <customSheetView guid="{8F78BEB5-8927-4030-9153-90C7FA4937A5}" topLeftCell="A20">
      <selection activeCell="G37" sqref="G37"/>
      <pageMargins left="0.7" right="0.7" top="0.75" bottom="0.75" header="0.3" footer="0.3"/>
    </customSheetView>
    <customSheetView guid="{F7690BCD-287A-473A-9EA1-298139938D77}" topLeftCell="A17">
      <selection activeCell="G37" sqref="G37"/>
      <pageMargins left="0.7" right="0.7" top="0.75" bottom="0.75" header="0.3" footer="0.3"/>
    </customSheetView>
    <customSheetView guid="{0C5E73BF-4F4A-42B1-AFFC-19145C7AC19A}" topLeftCell="A4">
      <selection activeCell="A21" sqref="A21:XFD21"/>
      <pageMargins left="0.7" right="0.7" top="0.75" bottom="0.75" header="0.3" footer="0.3"/>
      <pageSetup scale="70" orientation="portrait" r:id="rId1"/>
    </customSheetView>
  </customSheetViews>
  <mergeCells count="1">
    <mergeCell ref="C6:I6"/>
  </mergeCells>
  <pageMargins left="0.7" right="0.7" top="0.75" bottom="0.75" header="0.3" footer="0.3"/>
  <pageSetup scale="70" orientation="portrait" r:id="rId2"/>
</worksheet>
</file>

<file path=xl/worksheets/sheet24.xml><?xml version="1.0" encoding="utf-8"?>
<worksheet xmlns="http://schemas.openxmlformats.org/spreadsheetml/2006/main" xmlns:r="http://schemas.openxmlformats.org/officeDocument/2006/relationships">
  <sheetPr codeName="Sheet25">
    <tabColor theme="7" tint="-0.249977111117893"/>
  </sheetPr>
  <dimension ref="A2:W197"/>
  <sheetViews>
    <sheetView workbookViewId="0">
      <pane ySplit="20" topLeftCell="A21" activePane="bottomLeft" state="frozen"/>
      <selection pane="bottomLeft" activeCell="D10" sqref="D10"/>
    </sheetView>
  </sheetViews>
  <sheetFormatPr defaultColWidth="9.140625" defaultRowHeight="12.75"/>
  <cols>
    <col min="1" max="1" width="16.5703125" style="595" customWidth="1"/>
    <col min="2" max="2" width="10.5703125" style="82" customWidth="1"/>
    <col min="3" max="3" width="9.7109375" style="82" customWidth="1"/>
    <col min="4" max="5" width="14.7109375" style="82" customWidth="1"/>
    <col min="6" max="6" width="18.42578125" style="82" customWidth="1"/>
    <col min="7" max="7" width="14.7109375" style="82" customWidth="1"/>
    <col min="8" max="8" width="14.7109375" style="372" customWidth="1"/>
    <col min="9" max="9" width="14.7109375" style="82" customWidth="1"/>
    <col min="10" max="10" width="14.7109375" style="581" customWidth="1"/>
    <col min="11" max="11" width="16.5703125" style="725" customWidth="1"/>
    <col min="12" max="12" width="10.85546875" style="82" customWidth="1"/>
    <col min="13" max="13" width="12.85546875" style="82" customWidth="1"/>
    <col min="14" max="14" width="11.7109375" style="82" customWidth="1"/>
    <col min="15" max="15" width="13.42578125" style="82" customWidth="1"/>
    <col min="16" max="16" width="26.85546875" style="82" customWidth="1"/>
    <col min="17" max="17" width="14.140625" style="82" customWidth="1"/>
    <col min="18" max="20" width="12.7109375" style="82" customWidth="1"/>
    <col min="21" max="21" width="9.140625" style="82"/>
    <col min="22" max="22" width="11" style="82" customWidth="1"/>
    <col min="23" max="16384" width="9.140625" style="82"/>
  </cols>
  <sheetData>
    <row r="2" spans="2:23">
      <c r="B2" s="4" t="s">
        <v>16</v>
      </c>
      <c r="C2" s="6" t="s">
        <v>264</v>
      </c>
      <c r="D2" s="6"/>
      <c r="E2" s="6"/>
      <c r="F2" s="29"/>
      <c r="H2" s="293"/>
      <c r="N2" s="6"/>
    </row>
    <row r="3" spans="2:23">
      <c r="B3" s="4" t="s">
        <v>17</v>
      </c>
      <c r="C3" s="21" t="s">
        <v>42</v>
      </c>
      <c r="D3" s="6"/>
      <c r="E3" s="6"/>
      <c r="F3" s="29"/>
      <c r="H3" s="293"/>
      <c r="N3" s="6"/>
    </row>
    <row r="4" spans="2:23">
      <c r="B4" s="726" t="s">
        <v>1198</v>
      </c>
      <c r="C4" s="21" t="s">
        <v>41</v>
      </c>
      <c r="D4" s="5"/>
      <c r="E4" s="5"/>
      <c r="F4" s="3"/>
      <c r="H4" s="293"/>
      <c r="N4" s="5"/>
    </row>
    <row r="5" spans="2:23" ht="14.25" customHeight="1">
      <c r="B5" s="4"/>
      <c r="D5" s="5"/>
      <c r="E5" s="5"/>
      <c r="F5" s="3"/>
      <c r="G5" s="5"/>
      <c r="H5" s="458"/>
      <c r="I5" s="5"/>
      <c r="J5" s="212"/>
      <c r="L5" s="5"/>
    </row>
    <row r="6" spans="2:23" ht="67.5" customHeight="1">
      <c r="B6" s="60" t="s">
        <v>46</v>
      </c>
      <c r="C6" s="1206" t="s">
        <v>394</v>
      </c>
      <c r="D6" s="1206"/>
      <c r="E6" s="1206"/>
      <c r="F6" s="1206"/>
      <c r="G6" s="1206"/>
      <c r="H6" s="1206"/>
      <c r="I6" s="1206"/>
      <c r="J6" s="638"/>
      <c r="L6" s="182"/>
      <c r="M6" s="182"/>
      <c r="N6" s="182"/>
      <c r="O6" s="182"/>
      <c r="P6" s="182"/>
      <c r="Q6" s="182"/>
      <c r="R6" s="182"/>
      <c r="S6" s="182"/>
      <c r="T6" s="169"/>
      <c r="U6" s="169"/>
    </row>
    <row r="7" spans="2:23" ht="13.5" customHeight="1">
      <c r="B7" s="4"/>
      <c r="C7" s="5"/>
      <c r="D7" s="5"/>
      <c r="E7" s="5"/>
      <c r="F7" s="3"/>
      <c r="G7" s="5"/>
      <c r="H7" s="458"/>
      <c r="I7" s="5"/>
      <c r="J7" s="212"/>
      <c r="L7" s="5"/>
    </row>
    <row r="8" spans="2:23" ht="27" customHeight="1">
      <c r="B8" s="57" t="s">
        <v>47</v>
      </c>
      <c r="C8" s="5"/>
      <c r="D8" s="5"/>
      <c r="E8" s="5"/>
      <c r="F8" s="3"/>
      <c r="G8" s="5"/>
      <c r="H8" s="458"/>
      <c r="I8" s="727"/>
      <c r="J8" s="727"/>
      <c r="L8" s="731"/>
      <c r="M8" s="731"/>
      <c r="N8" s="725"/>
      <c r="O8" s="725"/>
      <c r="P8" s="728"/>
      <c r="Q8" s="725"/>
      <c r="R8" s="725"/>
      <c r="S8" s="725"/>
      <c r="T8" s="731"/>
      <c r="U8" s="725"/>
      <c r="V8" s="725"/>
    </row>
    <row r="9" spans="2:23" ht="12.75" customHeight="1">
      <c r="B9" s="4"/>
      <c r="C9" s="5"/>
      <c r="D9" s="5"/>
      <c r="E9" s="5"/>
      <c r="F9" s="3"/>
      <c r="G9" s="5"/>
      <c r="H9" s="458"/>
      <c r="I9" s="1041"/>
      <c r="J9" s="727"/>
      <c r="L9" s="731"/>
      <c r="M9" s="731"/>
      <c r="N9" s="725"/>
      <c r="O9" s="725"/>
      <c r="P9" s="728"/>
      <c r="Q9" s="725"/>
      <c r="R9" s="725"/>
      <c r="S9" s="725"/>
      <c r="T9" s="731"/>
      <c r="U9" s="725"/>
      <c r="V9" s="725"/>
    </row>
    <row r="10" spans="2:23" ht="12.75" customHeight="1">
      <c r="B10" s="4"/>
      <c r="D10" s="136" t="s">
        <v>19</v>
      </c>
      <c r="E10" s="136" t="s">
        <v>323</v>
      </c>
      <c r="F10" s="137" t="s">
        <v>322</v>
      </c>
      <c r="G10" s="136" t="s">
        <v>321</v>
      </c>
      <c r="H10" s="459"/>
      <c r="I10" s="655"/>
      <c r="J10" s="655"/>
      <c r="L10" s="655"/>
      <c r="M10" s="307"/>
      <c r="N10" s="307"/>
      <c r="O10" s="307"/>
      <c r="P10" s="655"/>
      <c r="Q10" s="655"/>
      <c r="R10" s="655"/>
      <c r="S10" s="655"/>
      <c r="T10" s="307"/>
      <c r="U10" s="307"/>
      <c r="V10" s="307"/>
      <c r="W10" s="655"/>
    </row>
    <row r="11" spans="2:23" ht="12.75" customHeight="1">
      <c r="B11" s="4"/>
      <c r="C11" s="4" t="s">
        <v>25</v>
      </c>
      <c r="D11" s="762">
        <f>H148</f>
        <v>0</v>
      </c>
      <c r="E11" s="762">
        <f>SUM(H113,H126,H134)</f>
        <v>0</v>
      </c>
      <c r="F11" s="762">
        <f>SUM(H144)</f>
        <v>0</v>
      </c>
      <c r="G11" s="731">
        <f>SUM(H32,H40,H52,H70,H83,H95,H103,)</f>
        <v>0</v>
      </c>
      <c r="H11" s="459"/>
      <c r="I11" s="655"/>
      <c r="J11" s="937"/>
      <c r="L11" s="584"/>
      <c r="M11" s="584"/>
      <c r="N11" s="584"/>
      <c r="O11" s="584"/>
      <c r="P11" s="655"/>
      <c r="Q11" s="655"/>
      <c r="R11" s="937"/>
      <c r="S11" s="584"/>
      <c r="T11" s="584"/>
      <c r="U11" s="584"/>
      <c r="V11" s="584"/>
      <c r="W11" s="655"/>
    </row>
    <row r="12" spans="2:23" ht="12.75" customHeight="1">
      <c r="B12" s="4"/>
      <c r="C12" s="726" t="s">
        <v>1041</v>
      </c>
      <c r="D12" s="762">
        <f>R148</f>
        <v>0</v>
      </c>
      <c r="E12" s="762">
        <f>SUM(R113,R126,R134)</f>
        <v>0</v>
      </c>
      <c r="F12" s="731">
        <f>SUM(R144)</f>
        <v>0</v>
      </c>
      <c r="G12" s="762">
        <f>SUM(R32,R40,R52,R70,R83,R95,R103,)</f>
        <v>0</v>
      </c>
      <c r="H12" s="459"/>
      <c r="I12" s="655"/>
      <c r="J12" s="937"/>
      <c r="L12" s="584"/>
      <c r="M12" s="584"/>
      <c r="N12" s="584"/>
      <c r="O12" s="584"/>
      <c r="P12" s="655"/>
      <c r="Q12" s="655"/>
      <c r="R12" s="937"/>
      <c r="S12" s="584"/>
      <c r="T12" s="584"/>
      <c r="U12" s="584"/>
      <c r="V12" s="584"/>
      <c r="W12" s="655"/>
    </row>
    <row r="13" spans="2:23" ht="12.75" customHeight="1" thickBot="1">
      <c r="B13" s="4"/>
      <c r="C13" s="10" t="s">
        <v>66</v>
      </c>
      <c r="D13" s="730">
        <f>D11-D12</f>
        <v>0</v>
      </c>
      <c r="E13" s="730">
        <f>E11-E12</f>
        <v>0</v>
      </c>
      <c r="F13" s="730">
        <f>F11-F12</f>
        <v>0</v>
      </c>
      <c r="G13" s="730">
        <f>G11-G12</f>
        <v>0</v>
      </c>
      <c r="H13" s="459"/>
      <c r="I13" s="655"/>
      <c r="J13" s="103"/>
      <c r="L13" s="46"/>
      <c r="M13" s="46"/>
      <c r="N13" s="46"/>
      <c r="O13" s="46"/>
      <c r="P13" s="655"/>
      <c r="Q13" s="655"/>
      <c r="R13" s="103"/>
      <c r="S13" s="46"/>
      <c r="T13" s="46"/>
      <c r="U13" s="46"/>
      <c r="V13" s="46"/>
      <c r="W13" s="655"/>
    </row>
    <row r="14" spans="2:23" ht="13.5" thickTop="1">
      <c r="F14" s="29"/>
      <c r="H14" s="293"/>
    </row>
    <row r="15" spans="2:23">
      <c r="E15" s="217"/>
      <c r="F15" s="29"/>
      <c r="H15" s="293"/>
    </row>
    <row r="16" spans="2:23">
      <c r="B16" s="32" t="s">
        <v>64</v>
      </c>
      <c r="C16" s="32"/>
      <c r="D16" s="32"/>
      <c r="E16" s="32"/>
      <c r="F16" s="32"/>
      <c r="G16" s="32"/>
      <c r="H16" s="32"/>
      <c r="I16" s="32"/>
      <c r="J16" s="32"/>
      <c r="K16" s="32"/>
      <c r="L16" s="32"/>
      <c r="M16" s="32"/>
      <c r="N16" s="32"/>
      <c r="O16" s="32"/>
      <c r="P16" s="32"/>
      <c r="Q16" s="32"/>
      <c r="R16" s="32"/>
      <c r="S16" s="32"/>
      <c r="T16" s="32"/>
    </row>
    <row r="18" spans="1:21">
      <c r="B18" s="193"/>
      <c r="C18" s="193"/>
      <c r="D18" s="193"/>
      <c r="E18" s="193"/>
      <c r="F18" s="193"/>
      <c r="G18" s="193"/>
      <c r="H18" s="442"/>
      <c r="I18" s="193"/>
      <c r="J18" s="637"/>
      <c r="L18" s="193"/>
      <c r="M18" s="193"/>
      <c r="N18" s="193"/>
      <c r="O18" s="193"/>
      <c r="P18" s="193"/>
      <c r="Q18" s="193"/>
      <c r="R18" s="193"/>
      <c r="S18" s="193"/>
      <c r="T18" s="193"/>
    </row>
    <row r="20" spans="1:21" s="581" customFormat="1">
      <c r="A20" s="595"/>
      <c r="B20" s="33" t="s">
        <v>18</v>
      </c>
      <c r="C20" s="33"/>
      <c r="D20" s="33"/>
      <c r="E20" s="34"/>
      <c r="F20" s="33"/>
      <c r="G20" s="33"/>
      <c r="H20" s="35"/>
      <c r="K20" s="725"/>
      <c r="L20" s="36" t="s">
        <v>1031</v>
      </c>
      <c r="M20" s="36"/>
      <c r="N20" s="36"/>
      <c r="O20" s="36"/>
      <c r="P20" s="36"/>
      <c r="Q20" s="36"/>
      <c r="R20" s="36"/>
      <c r="S20" s="36"/>
    </row>
    <row r="22" spans="1:21">
      <c r="B22" s="221" t="s">
        <v>244</v>
      </c>
      <c r="C22" s="222" t="s">
        <v>245</v>
      </c>
      <c r="D22" s="12"/>
      <c r="E22" s="12"/>
      <c r="F22" s="12"/>
      <c r="G22" s="12"/>
      <c r="L22" s="378" t="s">
        <v>244</v>
      </c>
      <c r="M22" s="379" t="s">
        <v>245</v>
      </c>
      <c r="N22" s="301"/>
      <c r="O22" s="301"/>
      <c r="P22" s="301"/>
      <c r="Q22" s="301"/>
      <c r="R22" s="589"/>
      <c r="S22" s="12"/>
    </row>
    <row r="23" spans="1:21">
      <c r="B23" s="98"/>
      <c r="C23" s="135"/>
      <c r="D23" s="80"/>
      <c r="E23" s="80"/>
      <c r="F23" s="80"/>
      <c r="G23" s="80"/>
      <c r="H23" s="461"/>
      <c r="I23" s="84"/>
      <c r="J23" s="605"/>
      <c r="L23" s="98"/>
      <c r="M23" s="135"/>
      <c r="N23" s="603"/>
      <c r="O23" s="603"/>
      <c r="P23" s="603"/>
      <c r="Q23" s="603"/>
      <c r="R23" s="461"/>
      <c r="S23" s="12"/>
    </row>
    <row r="24" spans="1:21">
      <c r="B24" s="221" t="s">
        <v>247</v>
      </c>
      <c r="C24" s="379" t="s">
        <v>815</v>
      </c>
      <c r="D24" s="12"/>
      <c r="E24" s="13"/>
      <c r="F24" s="12"/>
      <c r="G24" s="12"/>
      <c r="I24" s="84"/>
      <c r="J24" s="605"/>
      <c r="L24" s="378" t="s">
        <v>247</v>
      </c>
      <c r="M24" s="379" t="s">
        <v>815</v>
      </c>
      <c r="N24" s="301"/>
      <c r="O24" s="290"/>
      <c r="P24" s="301"/>
      <c r="Q24" s="301"/>
      <c r="R24" s="589"/>
      <c r="S24" s="12"/>
    </row>
    <row r="25" spans="1:21" s="404" customFormat="1">
      <c r="A25" s="595"/>
      <c r="B25" s="378"/>
      <c r="C25" s="379"/>
      <c r="D25" s="301"/>
      <c r="E25" s="290"/>
      <c r="F25" s="301"/>
      <c r="G25" s="301"/>
      <c r="H25" s="372"/>
      <c r="I25" s="312"/>
      <c r="J25" s="605"/>
      <c r="K25" s="725"/>
      <c r="L25" s="378"/>
      <c r="M25" s="379"/>
      <c r="N25" s="301"/>
      <c r="O25" s="290"/>
      <c r="P25" s="301"/>
      <c r="Q25" s="301"/>
      <c r="R25" s="589"/>
      <c r="S25" s="301"/>
    </row>
    <row r="26" spans="1:21" s="404" customFormat="1" ht="12.75" customHeight="1">
      <c r="A26" s="1204" t="s">
        <v>797</v>
      </c>
      <c r="B26" s="298" t="s">
        <v>848</v>
      </c>
      <c r="C26" s="377" t="s">
        <v>818</v>
      </c>
      <c r="D26" s="301"/>
      <c r="E26" s="301"/>
      <c r="F26" s="301"/>
      <c r="G26" s="302"/>
      <c r="H26" s="371"/>
      <c r="J26" s="581"/>
      <c r="K26" s="1204" t="s">
        <v>797</v>
      </c>
      <c r="L26" s="298" t="s">
        <v>848</v>
      </c>
      <c r="M26" s="377" t="s">
        <v>818</v>
      </c>
      <c r="N26" s="301"/>
      <c r="O26" s="301"/>
      <c r="P26" s="301"/>
      <c r="Q26" s="584"/>
      <c r="R26" s="588"/>
      <c r="S26" s="301"/>
    </row>
    <row r="27" spans="1:21" s="404" customFormat="1" ht="13.9" customHeight="1">
      <c r="A27" s="1204"/>
      <c r="B27" s="223"/>
      <c r="C27" s="414">
        <f>'Current Assumptions'!B199</f>
        <v>0</v>
      </c>
      <c r="D27" s="412" t="s">
        <v>763</v>
      </c>
      <c r="H27" s="372"/>
      <c r="J27" s="581"/>
      <c r="K27" s="1204"/>
      <c r="L27" s="223"/>
      <c r="M27" s="634">
        <f>'Expected Assumptions'!E199</f>
        <v>0</v>
      </c>
      <c r="N27" s="412" t="s">
        <v>763</v>
      </c>
      <c r="O27" s="581"/>
      <c r="P27" s="581"/>
      <c r="Q27" s="581"/>
      <c r="R27" s="589"/>
      <c r="S27" s="302"/>
      <c r="T27" s="301"/>
    </row>
    <row r="28" spans="1:21" s="404" customFormat="1">
      <c r="A28" s="595"/>
      <c r="B28" s="98"/>
      <c r="C28" s="711">
        <f>Avg._Time_to_Log_Transmittals</f>
        <v>0</v>
      </c>
      <c r="D28" s="412" t="str">
        <f>Avg._Time_to_Log_Transmittals_N</f>
        <v>Time to Log (hours / transmittal)</v>
      </c>
      <c r="E28" s="290"/>
      <c r="F28" s="301"/>
      <c r="G28" s="301"/>
      <c r="H28" s="377"/>
      <c r="J28" s="581"/>
      <c r="K28" s="725"/>
      <c r="L28" s="98"/>
      <c r="M28" s="621">
        <f>'Expected Assumptions'!E13</f>
        <v>0</v>
      </c>
      <c r="N28" s="412" t="str">
        <f>Avg._Time_to_Log_Transmittals_N</f>
        <v>Time to Log (hours / transmittal)</v>
      </c>
      <c r="O28" s="290"/>
      <c r="P28" s="301"/>
      <c r="Q28" s="301"/>
      <c r="R28" s="377"/>
      <c r="S28" s="290"/>
      <c r="T28" s="301"/>
      <c r="U28" s="301"/>
    </row>
    <row r="29" spans="1:21" s="404" customFormat="1">
      <c r="A29" s="595"/>
      <c r="B29" s="296"/>
      <c r="C29" s="301"/>
      <c r="D29" s="301"/>
      <c r="E29" s="15"/>
      <c r="F29" s="301"/>
      <c r="G29" s="301"/>
      <c r="H29" s="372"/>
      <c r="J29" s="581"/>
      <c r="K29" s="725"/>
      <c r="L29" s="296"/>
      <c r="M29" s="301"/>
      <c r="N29" s="301"/>
      <c r="O29" s="15"/>
      <c r="P29" s="301"/>
      <c r="Q29" s="301"/>
      <c r="R29" s="589"/>
      <c r="S29" s="301"/>
    </row>
    <row r="30" spans="1:21" s="404" customFormat="1">
      <c r="A30" s="595"/>
      <c r="B30" s="296"/>
      <c r="C30" s="513">
        <f>Contractor_Administrative_Rate</f>
        <v>0</v>
      </c>
      <c r="D30" s="337" t="str">
        <f>Contractor_Administrative_Rate_N</f>
        <v>Contractor Administrative Rate ($ / hour)</v>
      </c>
      <c r="E30" s="307"/>
      <c r="F30" s="373"/>
      <c r="G30" s="473">
        <f>C30*C27*C28</f>
        <v>0</v>
      </c>
      <c r="H30" s="478"/>
      <c r="J30" s="581"/>
      <c r="K30" s="725"/>
      <c r="L30" s="296"/>
      <c r="M30" s="513">
        <f>'Expected Assumptions'!E60</f>
        <v>0</v>
      </c>
      <c r="N30" s="337" t="str">
        <f>Contractor_Administrative_Rate_N</f>
        <v>Contractor Administrative Rate ($ / hour)</v>
      </c>
      <c r="O30" s="307"/>
      <c r="P30" s="373"/>
      <c r="Q30" s="473">
        <f>M30*M27*M28</f>
        <v>0</v>
      </c>
      <c r="R30" s="478"/>
      <c r="S30" s="301"/>
    </row>
    <row r="31" spans="1:21" s="404" customFormat="1" ht="15" customHeight="1">
      <c r="A31" s="595"/>
      <c r="B31" s="296"/>
      <c r="C31" s="373"/>
      <c r="D31" s="301"/>
      <c r="E31" s="290"/>
      <c r="F31" s="301"/>
      <c r="G31" s="119"/>
      <c r="H31" s="478"/>
      <c r="J31" s="581"/>
      <c r="K31" s="725"/>
      <c r="L31" s="296"/>
      <c r="M31" s="373"/>
      <c r="N31" s="301"/>
      <c r="O31" s="290"/>
      <c r="P31" s="301"/>
      <c r="Q31" s="610"/>
      <c r="R31" s="478"/>
      <c r="S31" s="301"/>
    </row>
    <row r="32" spans="1:21" s="404" customFormat="1" ht="13.5" thickBot="1">
      <c r="A32" s="595"/>
      <c r="B32" s="296"/>
      <c r="C32" s="301"/>
      <c r="D32" s="372" t="s">
        <v>20</v>
      </c>
      <c r="E32" s="29"/>
      <c r="G32" s="542"/>
      <c r="H32" s="474">
        <f>G30</f>
        <v>0</v>
      </c>
      <c r="J32" s="581"/>
      <c r="K32" s="725"/>
      <c r="L32" s="296"/>
      <c r="M32" s="301"/>
      <c r="N32" s="589" t="s">
        <v>20</v>
      </c>
      <c r="O32" s="29"/>
      <c r="P32" s="581"/>
      <c r="Q32" s="542"/>
      <c r="R32" s="474">
        <f>Q30</f>
        <v>0</v>
      </c>
      <c r="S32" s="301"/>
    </row>
    <row r="33" spans="1:20" ht="15" customHeight="1">
      <c r="B33" s="98"/>
      <c r="C33" s="12"/>
      <c r="D33" s="12"/>
      <c r="E33" s="12"/>
      <c r="F33" s="12"/>
      <c r="G33" s="119"/>
      <c r="H33" s="478"/>
      <c r="L33" s="98"/>
      <c r="M33" s="301"/>
      <c r="N33" s="301"/>
      <c r="O33" s="301"/>
      <c r="P33" s="301"/>
      <c r="Q33" s="610"/>
      <c r="R33" s="478"/>
      <c r="S33" s="12"/>
    </row>
    <row r="34" spans="1:20" s="238" customFormat="1" ht="13.5" customHeight="1">
      <c r="A34" s="1204" t="s">
        <v>805</v>
      </c>
      <c r="B34" s="242" t="s">
        <v>246</v>
      </c>
      <c r="C34" s="385" t="s">
        <v>730</v>
      </c>
      <c r="D34" s="241"/>
      <c r="E34" s="241"/>
      <c r="F34" s="236"/>
      <c r="G34" s="119"/>
      <c r="H34" s="500"/>
      <c r="J34" s="586"/>
      <c r="K34" s="1204" t="s">
        <v>805</v>
      </c>
      <c r="L34" s="380" t="s">
        <v>246</v>
      </c>
      <c r="M34" s="385" t="s">
        <v>730</v>
      </c>
      <c r="N34" s="241"/>
      <c r="O34" s="241"/>
      <c r="P34" s="301"/>
      <c r="Q34" s="610"/>
      <c r="R34" s="500"/>
      <c r="S34" s="236"/>
    </row>
    <row r="35" spans="1:20" s="300" customFormat="1" ht="15">
      <c r="A35" s="1204"/>
      <c r="B35" s="114"/>
      <c r="C35" s="260">
        <f>Avg._Number_of_Equipment_Types</f>
        <v>0</v>
      </c>
      <c r="D35" s="311" t="str">
        <f xml:space="preserve"> Avg._Number_of_Equipment_Types_N</f>
        <v>Number of Unique Product Types (Types / buildng)</v>
      </c>
      <c r="E35" s="294"/>
      <c r="F35" s="294"/>
      <c r="G35" s="488"/>
      <c r="H35" s="494"/>
      <c r="J35" s="581"/>
      <c r="K35" s="1204"/>
      <c r="L35" s="114"/>
      <c r="M35" s="711">
        <f>'Expected Assumptions'!E11</f>
        <v>0</v>
      </c>
      <c r="N35" s="603" t="str">
        <f xml:space="preserve"> Avg._Number_of_Equipment_Types_N</f>
        <v>Number of Unique Product Types (Types / buildng)</v>
      </c>
      <c r="O35" s="590"/>
      <c r="P35" s="590"/>
      <c r="Q35" s="488"/>
      <c r="R35" s="494"/>
      <c r="S35" s="302"/>
      <c r="T35" s="301"/>
    </row>
    <row r="36" spans="1:20" s="210" customFormat="1">
      <c r="A36" s="595"/>
      <c r="B36" s="298"/>
      <c r="C36" s="649">
        <f>'Current Assumptions'!B192</f>
        <v>0</v>
      </c>
      <c r="D36" s="656" t="s">
        <v>1006</v>
      </c>
      <c r="E36" s="12"/>
      <c r="F36" s="12"/>
      <c r="G36" s="119"/>
      <c r="H36" s="478"/>
      <c r="J36" s="581"/>
      <c r="K36" s="725"/>
      <c r="L36" s="298"/>
      <c r="M36" s="649">
        <f xml:space="preserve"> 'Expected Assumptions'!E192</f>
        <v>0</v>
      </c>
      <c r="N36" s="656" t="s">
        <v>1006</v>
      </c>
      <c r="O36" s="301"/>
      <c r="P36" s="301"/>
      <c r="Q36" s="610"/>
      <c r="R36" s="478"/>
      <c r="S36" s="16"/>
    </row>
    <row r="37" spans="1:20" s="210" customFormat="1">
      <c r="A37" s="595"/>
      <c r="B37" s="240"/>
      <c r="C37" s="12"/>
      <c r="D37" s="12"/>
      <c r="E37" s="12"/>
      <c r="F37" s="12"/>
      <c r="G37" s="119"/>
      <c r="H37" s="478"/>
      <c r="J37" s="581"/>
      <c r="K37" s="725"/>
      <c r="L37" s="240"/>
      <c r="M37" s="301"/>
      <c r="N37" s="301"/>
      <c r="O37" s="301"/>
      <c r="P37" s="301"/>
      <c r="Q37" s="610"/>
      <c r="R37" s="478"/>
      <c r="S37" s="12"/>
    </row>
    <row r="38" spans="1:20" s="238" customFormat="1">
      <c r="A38" s="252"/>
      <c r="B38" s="240"/>
      <c r="C38" s="511">
        <f>Assistant_Construction_Project_Manager_Rate</f>
        <v>0</v>
      </c>
      <c r="D38" s="337" t="str">
        <f>Assistant_Construction_Project_Manager_Rate_N</f>
        <v>Assistant (Construction) Project Manager Rate ($ / hour)</v>
      </c>
      <c r="E38" s="13"/>
      <c r="F38" s="236"/>
      <c r="G38" s="477">
        <f>C38*(C35*C36)</f>
        <v>0</v>
      </c>
      <c r="H38" s="500"/>
      <c r="I38" s="253"/>
      <c r="J38" s="617"/>
      <c r="K38" s="677"/>
      <c r="L38" s="240"/>
      <c r="M38" s="511">
        <f>'Expected Assumptions'!E59</f>
        <v>0</v>
      </c>
      <c r="N38" s="337" t="str">
        <f>Assistant_Construction_Project_Manager_Rate_N</f>
        <v>Assistant (Construction) Project Manager Rate ($ / hour)</v>
      </c>
      <c r="O38" s="290"/>
      <c r="P38" s="301"/>
      <c r="Q38" s="636">
        <f>M38*(M35*M36)</f>
        <v>0</v>
      </c>
      <c r="R38" s="500"/>
      <c r="S38" s="236"/>
    </row>
    <row r="39" spans="1:20" s="210" customFormat="1" ht="15" customHeight="1">
      <c r="A39" s="595"/>
      <c r="B39" s="240"/>
      <c r="C39" s="118"/>
      <c r="D39" s="12"/>
      <c r="E39" s="13"/>
      <c r="F39" s="12"/>
      <c r="G39" s="119"/>
      <c r="H39" s="478"/>
      <c r="I39" s="84"/>
      <c r="J39" s="605"/>
      <c r="K39" s="725"/>
      <c r="L39" s="240"/>
      <c r="M39" s="299"/>
      <c r="N39" s="301"/>
      <c r="O39" s="290"/>
      <c r="P39" s="301"/>
      <c r="Q39" s="610"/>
      <c r="R39" s="478"/>
      <c r="S39" s="12"/>
    </row>
    <row r="40" spans="1:20" s="210" customFormat="1" ht="12.75" customHeight="1" thickBot="1">
      <c r="A40" s="595"/>
      <c r="B40" s="240"/>
      <c r="C40" s="12"/>
      <c r="D40" s="44" t="s">
        <v>20</v>
      </c>
      <c r="E40" s="45"/>
      <c r="F40" s="44"/>
      <c r="G40" s="542"/>
      <c r="H40" s="474">
        <f>G38</f>
        <v>0</v>
      </c>
      <c r="I40" s="84"/>
      <c r="J40" s="605"/>
      <c r="K40" s="725"/>
      <c r="L40" s="240"/>
      <c r="M40" s="301"/>
      <c r="N40" s="589" t="s">
        <v>20</v>
      </c>
      <c r="O40" s="293"/>
      <c r="P40" s="589"/>
      <c r="Q40" s="542"/>
      <c r="R40" s="474">
        <f>Q38</f>
        <v>0</v>
      </c>
      <c r="S40" s="12"/>
    </row>
    <row r="41" spans="1:20">
      <c r="B41" s="240"/>
      <c r="C41" s="12"/>
      <c r="D41" s="12"/>
      <c r="E41" s="12"/>
      <c r="F41" s="12"/>
      <c r="G41" s="119"/>
      <c r="H41" s="478"/>
      <c r="I41" s="84"/>
      <c r="J41" s="605"/>
      <c r="L41" s="240"/>
      <c r="M41" s="301"/>
      <c r="N41" s="301"/>
      <c r="O41" s="301"/>
      <c r="P41" s="301"/>
      <c r="Q41" s="610"/>
      <c r="R41" s="478"/>
      <c r="S41" s="12"/>
    </row>
    <row r="42" spans="1:20" s="404" customFormat="1" ht="12.75" customHeight="1">
      <c r="A42" s="1204" t="s">
        <v>806</v>
      </c>
      <c r="B42" s="380" t="s">
        <v>248</v>
      </c>
      <c r="C42" s="385" t="s">
        <v>811</v>
      </c>
      <c r="D42" s="301"/>
      <c r="E42" s="290"/>
      <c r="F42" s="301"/>
      <c r="G42" s="119"/>
      <c r="H42" s="478"/>
      <c r="I42" s="312"/>
      <c r="J42" s="605"/>
      <c r="K42" s="1204" t="s">
        <v>806</v>
      </c>
      <c r="L42" s="380" t="s">
        <v>248</v>
      </c>
      <c r="M42" s="385" t="s">
        <v>811</v>
      </c>
      <c r="N42" s="301"/>
      <c r="O42" s="290"/>
      <c r="P42" s="301"/>
      <c r="Q42" s="610"/>
      <c r="R42" s="478"/>
      <c r="S42" s="377"/>
    </row>
    <row r="43" spans="1:20" s="404" customFormat="1">
      <c r="A43" s="1204"/>
      <c r="B43" s="298"/>
      <c r="C43" s="260">
        <f>Avg._Number_of_Equipment_Types</f>
        <v>0</v>
      </c>
      <c r="D43" s="411" t="str">
        <f xml:space="preserve"> Avg._Number_of_Equipment_Types_N</f>
        <v>Number of Unique Product Types (Types / buildng)</v>
      </c>
      <c r="E43" s="301"/>
      <c r="F43" s="301"/>
      <c r="G43" s="119"/>
      <c r="H43" s="478"/>
      <c r="I43" s="312"/>
      <c r="J43" s="605"/>
      <c r="K43" s="1204"/>
      <c r="L43" s="298"/>
      <c r="M43" s="711">
        <f>'Expected Assumptions'!E11</f>
        <v>0</v>
      </c>
      <c r="N43" s="603" t="str">
        <f xml:space="preserve"> Avg._Number_of_Equipment_Types_N</f>
        <v>Number of Unique Product Types (Types / buildng)</v>
      </c>
      <c r="O43" s="301"/>
      <c r="P43" s="301"/>
      <c r="Q43" s="610"/>
      <c r="R43" s="478"/>
      <c r="S43" s="302"/>
    </row>
    <row r="44" spans="1:20" s="404" customFormat="1">
      <c r="A44" s="999"/>
      <c r="B44" s="298"/>
      <c r="C44" s="438">
        <f>'Current Assumptions'!B193</f>
        <v>0</v>
      </c>
      <c r="D44" s="656" t="s">
        <v>1005</v>
      </c>
      <c r="E44" s="301"/>
      <c r="F44" s="301"/>
      <c r="G44" s="119"/>
      <c r="H44" s="478"/>
      <c r="I44" s="312"/>
      <c r="J44" s="605"/>
      <c r="K44" s="999"/>
      <c r="L44" s="298"/>
      <c r="M44" s="649">
        <f xml:space="preserve"> 'Expected Assumptions'!E193</f>
        <v>0</v>
      </c>
      <c r="N44" s="656" t="s">
        <v>1005</v>
      </c>
      <c r="O44" s="301"/>
      <c r="P44" s="301"/>
      <c r="Q44" s="610"/>
      <c r="R44" s="478"/>
      <c r="S44" s="302"/>
    </row>
    <row r="45" spans="1:20" s="404" customFormat="1">
      <c r="A45" s="999"/>
      <c r="B45" s="298"/>
      <c r="C45" s="437">
        <f>'Current Assumptions'!B196</f>
        <v>0</v>
      </c>
      <c r="D45" s="411" t="s">
        <v>847</v>
      </c>
      <c r="E45" s="301"/>
      <c r="F45" s="301"/>
      <c r="G45" s="119"/>
      <c r="H45" s="478"/>
      <c r="I45" s="312"/>
      <c r="J45" s="605"/>
      <c r="K45" s="999"/>
      <c r="L45" s="298"/>
      <c r="M45" s="437">
        <f>'Expected Assumptions'!E196</f>
        <v>0</v>
      </c>
      <c r="N45" s="603" t="s">
        <v>847</v>
      </c>
      <c r="O45" s="301"/>
      <c r="P45" s="301"/>
      <c r="Q45" s="610"/>
      <c r="R45" s="478"/>
      <c r="S45" s="302"/>
    </row>
    <row r="46" spans="1:20" s="448" customFormat="1" ht="12.75" customHeight="1">
      <c r="A46" s="999"/>
      <c r="B46" s="456"/>
      <c r="C46" s="577">
        <f>'Current Assumptions'!B197</f>
        <v>0</v>
      </c>
      <c r="D46" s="452" t="s">
        <v>928</v>
      </c>
      <c r="E46" s="452"/>
      <c r="F46" s="452"/>
      <c r="G46" s="452"/>
      <c r="H46" s="452"/>
      <c r="I46" s="452"/>
      <c r="J46" s="603"/>
      <c r="K46" s="999"/>
      <c r="L46" s="456"/>
      <c r="M46" s="577">
        <f>'Expected Assumptions'!E197</f>
        <v>0</v>
      </c>
      <c r="N46" s="603" t="s">
        <v>928</v>
      </c>
      <c r="O46" s="603"/>
      <c r="P46" s="603"/>
      <c r="Q46" s="603"/>
      <c r="R46" s="603"/>
      <c r="S46" s="302"/>
    </row>
    <row r="47" spans="1:20" s="448" customFormat="1" ht="12.75" customHeight="1">
      <c r="A47" s="999"/>
      <c r="B47" s="456"/>
      <c r="C47" s="577">
        <f>'Current Assumptions'!B198</f>
        <v>0</v>
      </c>
      <c r="D47" s="452" t="s">
        <v>929</v>
      </c>
      <c r="E47" s="452"/>
      <c r="F47" s="452"/>
      <c r="G47" s="452"/>
      <c r="H47" s="452"/>
      <c r="I47" s="452"/>
      <c r="J47" s="603"/>
      <c r="K47" s="999"/>
      <c r="L47" s="456"/>
      <c r="M47" s="577">
        <f>'Expected Assumptions'!E198</f>
        <v>0</v>
      </c>
      <c r="N47" s="603" t="s">
        <v>929</v>
      </c>
      <c r="O47" s="603"/>
      <c r="P47" s="603"/>
      <c r="Q47" s="603"/>
      <c r="R47" s="603"/>
      <c r="S47" s="302"/>
    </row>
    <row r="48" spans="1:20" s="210" customFormat="1">
      <c r="A48" s="595"/>
      <c r="B48" s="240"/>
      <c r="C48" s="12"/>
      <c r="D48" s="12"/>
      <c r="E48" s="12"/>
      <c r="F48" s="12"/>
      <c r="G48" s="119"/>
      <c r="H48" s="478"/>
      <c r="I48" s="84"/>
      <c r="J48" s="605"/>
      <c r="K48" s="725"/>
      <c r="L48" s="240"/>
      <c r="M48" s="301"/>
      <c r="N48" s="301"/>
      <c r="O48" s="301"/>
      <c r="P48" s="301"/>
      <c r="Q48" s="610"/>
      <c r="R48" s="478"/>
      <c r="S48" s="12"/>
    </row>
    <row r="49" spans="1:21" s="210" customFormat="1" ht="15">
      <c r="A49" s="595"/>
      <c r="B49" s="240"/>
      <c r="C49" s="511">
        <f>Construction_Project_Manager_Rate</f>
        <v>0</v>
      </c>
      <c r="D49" s="337" t="str">
        <f>Construction_Project_Manager_Rate_N</f>
        <v>Construction Project Manager Rate ($ / hour)</v>
      </c>
      <c r="E49" s="66"/>
      <c r="F49" s="56"/>
      <c r="G49" s="477">
        <f>C49*(C43*(C46*C44)*C45)</f>
        <v>0</v>
      </c>
      <c r="H49" s="478"/>
      <c r="I49" s="84"/>
      <c r="J49" s="605"/>
      <c r="K49" s="725"/>
      <c r="L49" s="240"/>
      <c r="M49" s="511">
        <f>'Expected Assumptions'!E58</f>
        <v>0</v>
      </c>
      <c r="N49" s="337" t="str">
        <f>Construction_Project_Manager_Rate_N</f>
        <v>Construction Project Manager Rate ($ / hour)</v>
      </c>
      <c r="O49" s="307"/>
      <c r="P49" s="590"/>
      <c r="Q49" s="636">
        <f>M49*(M43*(M46*M44)*M45)</f>
        <v>0</v>
      </c>
      <c r="R49" s="478"/>
      <c r="S49" s="12"/>
    </row>
    <row r="50" spans="1:21" s="210" customFormat="1">
      <c r="A50" s="595"/>
      <c r="B50" s="240"/>
      <c r="C50" s="511">
        <f>Assistant_Construction_Project_Manager_Rate</f>
        <v>0</v>
      </c>
      <c r="D50" s="337" t="str">
        <f>Assistant_Construction_Project_Manager_Rate_N</f>
        <v>Assistant (Construction) Project Manager Rate ($ / hour)</v>
      </c>
      <c r="E50" s="13"/>
      <c r="F50" s="12"/>
      <c r="G50" s="495">
        <f>C50*(C43*(C47*C44)*C45)</f>
        <v>0</v>
      </c>
      <c r="H50" s="478"/>
      <c r="I50" s="84"/>
      <c r="J50" s="605"/>
      <c r="K50" s="725"/>
      <c r="L50" s="240"/>
      <c r="M50" s="511">
        <f>'Expected Assumptions'!E59</f>
        <v>0</v>
      </c>
      <c r="N50" s="337" t="str">
        <f>Assistant_Construction_Project_Manager_Rate_N</f>
        <v>Assistant (Construction) Project Manager Rate ($ / hour)</v>
      </c>
      <c r="O50" s="290"/>
      <c r="P50" s="301"/>
      <c r="Q50" s="495">
        <f>M50*(M43*(M47*M44)*M45)</f>
        <v>0</v>
      </c>
      <c r="R50" s="478"/>
      <c r="S50" s="12"/>
    </row>
    <row r="51" spans="1:21" s="210" customFormat="1" ht="15" customHeight="1">
      <c r="A51" s="595"/>
      <c r="B51" s="240"/>
      <c r="C51" s="118"/>
      <c r="D51" s="12"/>
      <c r="E51" s="13"/>
      <c r="F51" s="12"/>
      <c r="G51" s="119"/>
      <c r="H51" s="478"/>
      <c r="I51" s="84"/>
      <c r="J51" s="605"/>
      <c r="K51" s="725"/>
      <c r="L51" s="240"/>
      <c r="M51" s="299"/>
      <c r="N51" s="301"/>
      <c r="O51" s="290"/>
      <c r="P51" s="301"/>
      <c r="Q51" s="610"/>
      <c r="R51" s="478"/>
      <c r="S51" s="12"/>
    </row>
    <row r="52" spans="1:21" s="210" customFormat="1" ht="12.75" customHeight="1" thickBot="1">
      <c r="A52" s="595"/>
      <c r="B52" s="240"/>
      <c r="C52" s="12"/>
      <c r="D52" s="44" t="s">
        <v>20</v>
      </c>
      <c r="E52" s="45"/>
      <c r="F52" s="44"/>
      <c r="G52" s="542"/>
      <c r="H52" s="474">
        <f>SUM(G49:G50)</f>
        <v>0</v>
      </c>
      <c r="I52" s="84"/>
      <c r="J52" s="605"/>
      <c r="K52" s="725"/>
      <c r="L52" s="240"/>
      <c r="M52" s="301"/>
      <c r="N52" s="589" t="s">
        <v>20</v>
      </c>
      <c r="O52" s="293"/>
      <c r="P52" s="589"/>
      <c r="Q52" s="542"/>
      <c r="R52" s="474">
        <f>SUM(Q49:Q50)</f>
        <v>0</v>
      </c>
      <c r="S52" s="12"/>
    </row>
    <row r="53" spans="1:21" s="351" customFormat="1" ht="12.75" customHeight="1">
      <c r="A53" s="595"/>
      <c r="B53" s="240"/>
      <c r="C53" s="301"/>
      <c r="D53" s="306"/>
      <c r="E53" s="293"/>
      <c r="F53" s="306"/>
      <c r="G53" s="542"/>
      <c r="H53" s="494"/>
      <c r="I53" s="312"/>
      <c r="J53" s="605"/>
      <c r="K53" s="725"/>
      <c r="L53" s="240"/>
      <c r="M53" s="301"/>
      <c r="N53" s="589"/>
      <c r="O53" s="293"/>
      <c r="P53" s="589"/>
      <c r="Q53" s="542"/>
      <c r="R53" s="494"/>
      <c r="S53" s="301"/>
    </row>
    <row r="54" spans="1:21" s="351" customFormat="1" ht="12.75" customHeight="1">
      <c r="A54" s="595"/>
      <c r="B54" s="378" t="s">
        <v>598</v>
      </c>
      <c r="C54" s="379" t="s">
        <v>599</v>
      </c>
      <c r="D54" s="306"/>
      <c r="E54" s="293"/>
      <c r="F54" s="306"/>
      <c r="G54" s="542"/>
      <c r="H54" s="494"/>
      <c r="I54" s="312"/>
      <c r="J54" s="605"/>
      <c r="K54" s="725"/>
      <c r="L54" s="378" t="s">
        <v>598</v>
      </c>
      <c r="M54" s="379" t="s">
        <v>599</v>
      </c>
      <c r="N54" s="589"/>
      <c r="O54" s="293"/>
      <c r="P54" s="589"/>
      <c r="Q54" s="542"/>
      <c r="R54" s="494"/>
      <c r="S54" s="301"/>
    </row>
    <row r="55" spans="1:21" s="210" customFormat="1">
      <c r="A55" s="595"/>
      <c r="B55" s="242"/>
      <c r="C55" s="130"/>
      <c r="D55" s="12"/>
      <c r="E55" s="13"/>
      <c r="F55" s="12"/>
      <c r="G55" s="119"/>
      <c r="H55" s="478"/>
      <c r="I55" s="84"/>
      <c r="J55" s="605"/>
      <c r="K55" s="725"/>
      <c r="L55" s="380"/>
      <c r="M55" s="385"/>
      <c r="N55" s="301"/>
      <c r="O55" s="290"/>
      <c r="P55" s="301"/>
      <c r="Q55" s="610"/>
      <c r="R55" s="478"/>
      <c r="S55" s="97"/>
    </row>
    <row r="56" spans="1:21" ht="12.75" customHeight="1">
      <c r="A56" s="1204" t="s">
        <v>796</v>
      </c>
      <c r="B56" s="242" t="s">
        <v>249</v>
      </c>
      <c r="C56" s="109" t="s">
        <v>536</v>
      </c>
      <c r="D56" s="12"/>
      <c r="E56" s="12"/>
      <c r="F56" s="12"/>
      <c r="G56" s="119"/>
      <c r="H56" s="478"/>
      <c r="I56" s="84"/>
      <c r="J56" s="605"/>
      <c r="K56" s="1204" t="s">
        <v>796</v>
      </c>
      <c r="L56" s="380" t="s">
        <v>249</v>
      </c>
      <c r="M56" s="381" t="s">
        <v>536</v>
      </c>
      <c r="N56" s="301"/>
      <c r="O56" s="301"/>
      <c r="P56" s="301"/>
      <c r="Q56" s="610"/>
      <c r="R56" s="478"/>
      <c r="S56" s="16"/>
    </row>
    <row r="57" spans="1:21" s="300" customFormat="1">
      <c r="A57" s="1204"/>
      <c r="B57" s="242"/>
      <c r="C57" s="8">
        <f>Avg._Submittal_Pages</f>
        <v>0</v>
      </c>
      <c r="D57" s="311" t="str">
        <f>Avg._Submittal_Pages_N</f>
        <v>Avg. Number of Submittal Pages in a Submittal Item  (pages/submittal item)</v>
      </c>
      <c r="E57" s="301"/>
      <c r="F57" s="301"/>
      <c r="G57" s="119"/>
      <c r="H57" s="478"/>
      <c r="I57" s="312"/>
      <c r="J57" s="605"/>
      <c r="K57" s="1204"/>
      <c r="L57" s="380"/>
      <c r="M57" s="1067">
        <f>'Expected Assumptions'!E44</f>
        <v>0</v>
      </c>
      <c r="N57" s="603" t="str">
        <f>Avg._Submittal_Pages_N</f>
        <v>Avg. Number of Submittal Pages in a Submittal Item  (pages/submittal item)</v>
      </c>
      <c r="O57" s="301"/>
      <c r="P57" s="301"/>
      <c r="Q57" s="610"/>
      <c r="R57" s="478"/>
      <c r="S57" s="301"/>
    </row>
    <row r="58" spans="1:21" s="300" customFormat="1">
      <c r="A58" s="595"/>
      <c r="B58" s="242"/>
      <c r="C58" s="8">
        <f>Avg._Number_of_Submittal_Sheets_in_a_Submittal_Item</f>
        <v>0</v>
      </c>
      <c r="D58" s="311" t="str">
        <f>Avg._Number_of_Submittal_Sheets_in_a_Submittal_Item_N</f>
        <v>Avg. Number of Submittal Sheets in a Submittal Item (sheets/submittal item)</v>
      </c>
      <c r="E58" s="301"/>
      <c r="F58" s="301"/>
      <c r="G58" s="119"/>
      <c r="H58" s="478"/>
      <c r="I58" s="312"/>
      <c r="J58" s="605"/>
      <c r="K58" s="725"/>
      <c r="L58" s="380"/>
      <c r="M58" s="1067">
        <f>'Expected Assumptions'!E45</f>
        <v>0</v>
      </c>
      <c r="N58" s="603" t="str">
        <f>Avg._Number_of_Submittal_Sheets_in_a_Submittal_Item_N</f>
        <v>Avg. Number of Submittal Sheets in a Submittal Item (sheets/submittal item)</v>
      </c>
      <c r="O58" s="301"/>
      <c r="P58" s="301"/>
      <c r="Q58" s="610"/>
      <c r="R58" s="478"/>
      <c r="S58" s="301"/>
    </row>
    <row r="59" spans="1:21" s="304" customFormat="1">
      <c r="A59" s="252"/>
      <c r="B59" s="242"/>
      <c r="C59" s="673">
        <f>Avg._Submittal_Package</f>
        <v>0</v>
      </c>
      <c r="D59" s="311" t="str">
        <f>Avg._Submittal_Package_N</f>
        <v>Avg. Number of Submittal Items in a Product Submittal Package (submittal items/submittal package)</v>
      </c>
      <c r="E59" s="301"/>
      <c r="F59" s="301"/>
      <c r="G59" s="119"/>
      <c r="H59" s="500"/>
      <c r="I59" s="321"/>
      <c r="J59" s="617"/>
      <c r="K59" s="677"/>
      <c r="L59" s="380"/>
      <c r="M59" s="673">
        <f>'Expected Assumptions'!E43</f>
        <v>0</v>
      </c>
      <c r="N59" s="603" t="str">
        <f>Avg._Submittal_Package_N</f>
        <v>Avg. Number of Submittal Items in a Product Submittal Package (submittal items/submittal package)</v>
      </c>
      <c r="O59" s="301"/>
      <c r="P59" s="301"/>
      <c r="Q59" s="610"/>
      <c r="R59" s="500"/>
      <c r="S59" s="301"/>
    </row>
    <row r="60" spans="1:21" s="409" customFormat="1">
      <c r="A60" s="252"/>
      <c r="B60" s="380"/>
      <c r="C60" s="260">
        <f>Avg._Number_of_Equipment_Types</f>
        <v>0</v>
      </c>
      <c r="D60" s="412" t="str">
        <f xml:space="preserve"> Avg._Number_of_Equipment_Types_N</f>
        <v>Number of Unique Product Types (Types / buildng)</v>
      </c>
      <c r="E60" s="301"/>
      <c r="F60" s="301"/>
      <c r="G60" s="119"/>
      <c r="H60" s="500"/>
      <c r="I60" s="321"/>
      <c r="J60" s="617"/>
      <c r="K60" s="677"/>
      <c r="L60" s="380"/>
      <c r="M60" s="711">
        <f>'Expected Assumptions'!E11</f>
        <v>0</v>
      </c>
      <c r="N60" s="412" t="str">
        <f xml:space="preserve"> Avg._Number_of_Equipment_Types_N</f>
        <v>Number of Unique Product Types (Types / buildng)</v>
      </c>
      <c r="O60" s="301"/>
      <c r="P60" s="301"/>
      <c r="Q60" s="610"/>
      <c r="R60" s="500"/>
      <c r="S60" s="301"/>
    </row>
    <row r="61" spans="1:21" s="210" customFormat="1">
      <c r="A61" s="595"/>
      <c r="B61" s="239"/>
      <c r="C61" s="8">
        <f>Avg._Submittal_Sets_Reqd.</f>
        <v>0</v>
      </c>
      <c r="D61" s="316" t="str">
        <f>Avg._Submittal_Sets_Reqd._N</f>
        <v>Number of Submittal Sets Reqd. (sets / submittal)</v>
      </c>
      <c r="E61" s="236"/>
      <c r="F61" s="236"/>
      <c r="G61" s="119"/>
      <c r="H61" s="478"/>
      <c r="I61" s="84"/>
      <c r="J61" s="605"/>
      <c r="K61" s="725"/>
      <c r="L61" s="298"/>
      <c r="M61" s="591">
        <f>'Expected Assumptions'!E42</f>
        <v>0</v>
      </c>
      <c r="N61" s="412" t="str">
        <f>Avg._Submittal_Sets_Reqd._N</f>
        <v>Number of Submittal Sets Reqd. (sets / submittal)</v>
      </c>
      <c r="O61" s="301"/>
      <c r="P61" s="301"/>
      <c r="Q61" s="610"/>
      <c r="R61" s="478"/>
      <c r="S61" s="237"/>
    </row>
    <row r="62" spans="1:21" s="210" customFormat="1">
      <c r="A62" s="595"/>
      <c r="B62" s="239"/>
      <c r="C62" s="510">
        <f>Avg._Per_Page_Copy_Cost</f>
        <v>0</v>
      </c>
      <c r="D62" s="236" t="str">
        <f>Avg._Per_Page_Copy_Cost_N</f>
        <v>Avg. Per Page Copy Cost ($ / page)</v>
      </c>
      <c r="E62" s="236"/>
      <c r="F62" s="236"/>
      <c r="G62" s="119"/>
      <c r="H62" s="478"/>
      <c r="I62" s="84"/>
      <c r="J62" s="605"/>
      <c r="K62" s="725"/>
      <c r="L62" s="298"/>
      <c r="M62" s="510">
        <f>'Expected Assumptions'!E64</f>
        <v>0</v>
      </c>
      <c r="N62" s="301" t="str">
        <f>Avg._Per_Page_Copy_Cost_N</f>
        <v>Avg. Per Page Copy Cost ($ / page)</v>
      </c>
      <c r="O62" s="301"/>
      <c r="P62" s="301"/>
      <c r="Q62" s="610"/>
      <c r="R62" s="478"/>
      <c r="S62" s="237"/>
    </row>
    <row r="63" spans="1:21" s="210" customFormat="1">
      <c r="A63" s="595"/>
      <c r="B63" s="239"/>
      <c r="C63" s="510">
        <f>Avg._Per_Sheet_Copy_Cost</f>
        <v>0</v>
      </c>
      <c r="D63" s="236" t="str">
        <f>Avg._Per_Sheet_Copy_Cost_N</f>
        <v>Avg. Per Sheet Copy Cost ($ / sheet)</v>
      </c>
      <c r="E63" s="236"/>
      <c r="F63" s="236"/>
      <c r="G63" s="119"/>
      <c r="H63" s="478"/>
      <c r="I63" s="84"/>
      <c r="J63" s="605"/>
      <c r="K63" s="725"/>
      <c r="L63" s="298"/>
      <c r="M63" s="510">
        <f>'Expected Assumptions'!E65</f>
        <v>0</v>
      </c>
      <c r="N63" s="301" t="str">
        <f>Avg._Per_Sheet_Copy_Cost_N</f>
        <v>Avg. Per Sheet Copy Cost ($ / sheet)</v>
      </c>
      <c r="O63" s="301"/>
      <c r="P63" s="301"/>
      <c r="Q63" s="610"/>
      <c r="R63" s="478"/>
      <c r="S63" s="237"/>
    </row>
    <row r="64" spans="1:21" s="210" customFormat="1" ht="12.75" customHeight="1">
      <c r="A64" s="595"/>
      <c r="B64" s="262"/>
      <c r="C64" s="578">
        <f>'Current Assumptions'!B200</f>
        <v>0</v>
      </c>
      <c r="D64" s="412" t="s">
        <v>672</v>
      </c>
      <c r="E64" s="30"/>
      <c r="F64" s="30"/>
      <c r="G64" s="546"/>
      <c r="H64" s="478"/>
      <c r="I64" s="236"/>
      <c r="J64" s="301"/>
      <c r="K64" s="725"/>
      <c r="L64" s="622"/>
      <c r="M64" s="578">
        <f>'Expected Assumptions'!E200</f>
        <v>0</v>
      </c>
      <c r="N64" s="412" t="s">
        <v>672</v>
      </c>
      <c r="O64" s="582"/>
      <c r="P64" s="582"/>
      <c r="Q64" s="546"/>
      <c r="R64" s="478"/>
      <c r="S64" s="72"/>
      <c r="T64" s="236"/>
      <c r="U64" s="236"/>
    </row>
    <row r="65" spans="1:19" s="210" customFormat="1">
      <c r="A65" s="595"/>
      <c r="B65" s="239"/>
      <c r="C65" s="285"/>
      <c r="D65" s="236"/>
      <c r="E65" s="236"/>
      <c r="F65" s="236"/>
      <c r="G65" s="119"/>
      <c r="H65" s="478"/>
      <c r="I65" s="84"/>
      <c r="J65" s="605"/>
      <c r="K65" s="725"/>
      <c r="L65" s="298"/>
      <c r="M65" s="285"/>
      <c r="N65" s="301"/>
      <c r="O65" s="301"/>
      <c r="P65" s="301"/>
      <c r="Q65" s="610"/>
      <c r="R65" s="478"/>
      <c r="S65" s="237"/>
    </row>
    <row r="66" spans="1:19" ht="15">
      <c r="B66" s="102"/>
      <c r="C66" s="513">
        <f>Contractor_Administrative_Rate</f>
        <v>0</v>
      </c>
      <c r="D66" s="337" t="str">
        <f>Contractor_Administrative_Rate_N</f>
        <v>Contractor Administrative Rate ($ / hour)</v>
      </c>
      <c r="E66" s="66"/>
      <c r="F66" s="56"/>
      <c r="G66" s="477">
        <f>C66*C64*C61</f>
        <v>0</v>
      </c>
      <c r="H66" s="478"/>
      <c r="I66" s="84"/>
      <c r="J66" s="605"/>
      <c r="L66" s="240"/>
      <c r="M66" s="513">
        <f>'Expected Assumptions'!E60</f>
        <v>0</v>
      </c>
      <c r="N66" s="337" t="str">
        <f>Contractor_Administrative_Rate_N</f>
        <v>Contractor Administrative Rate ($ / hour)</v>
      </c>
      <c r="O66" s="307"/>
      <c r="P66" s="590"/>
      <c r="Q66" s="636">
        <f>M66*M64*M61</f>
        <v>0</v>
      </c>
      <c r="R66" s="478"/>
      <c r="S66" s="12"/>
    </row>
    <row r="67" spans="1:19">
      <c r="B67" s="102"/>
      <c r="C67" s="118"/>
      <c r="D67" s="12"/>
      <c r="E67" s="12"/>
      <c r="F67" s="12"/>
      <c r="G67" s="119"/>
      <c r="H67" s="478"/>
      <c r="I67" s="84"/>
      <c r="J67" s="605"/>
      <c r="L67" s="240"/>
      <c r="M67" s="299"/>
      <c r="N67" s="301"/>
      <c r="O67" s="301"/>
      <c r="P67" s="301"/>
      <c r="Q67" s="610"/>
      <c r="R67" s="478"/>
      <c r="S67" s="12"/>
    </row>
    <row r="68" spans="1:19">
      <c r="B68" s="102"/>
      <c r="C68" s="118"/>
      <c r="D68" s="12" t="s">
        <v>317</v>
      </c>
      <c r="E68" s="13"/>
      <c r="F68" s="12"/>
      <c r="G68" s="495">
        <f>C61*(C60*(C59*((C57*C62)+(C58*C63))))</f>
        <v>0</v>
      </c>
      <c r="H68" s="478"/>
      <c r="I68" s="84"/>
      <c r="J68" s="605"/>
      <c r="L68" s="240"/>
      <c r="M68" s="299"/>
      <c r="N68" s="301" t="s">
        <v>317</v>
      </c>
      <c r="O68" s="290"/>
      <c r="P68" s="301"/>
      <c r="Q68" s="495">
        <f>M61*(M60*(M59*((M57*M62)+(M58*M63))))</f>
        <v>0</v>
      </c>
      <c r="R68" s="478"/>
      <c r="S68" s="12"/>
    </row>
    <row r="69" spans="1:19" ht="15" customHeight="1">
      <c r="B69" s="102"/>
      <c r="C69" s="118"/>
      <c r="D69" s="12"/>
      <c r="E69" s="13"/>
      <c r="F69" s="12"/>
      <c r="G69" s="119"/>
      <c r="H69" s="478"/>
      <c r="I69" s="84"/>
      <c r="J69" s="605"/>
      <c r="L69" s="240"/>
      <c r="M69" s="299"/>
      <c r="N69" s="301"/>
      <c r="O69" s="290"/>
      <c r="P69" s="301"/>
      <c r="Q69" s="610"/>
      <c r="R69" s="478"/>
      <c r="S69" s="12"/>
    </row>
    <row r="70" spans="1:19" ht="12.75" customHeight="1" thickBot="1">
      <c r="B70" s="102"/>
      <c r="C70" s="12"/>
      <c r="D70" s="44" t="s">
        <v>20</v>
      </c>
      <c r="E70" s="45"/>
      <c r="F70" s="44"/>
      <c r="G70" s="542"/>
      <c r="H70" s="474">
        <f>SUM(G66:G68)</f>
        <v>0</v>
      </c>
      <c r="I70" s="84"/>
      <c r="J70" s="605"/>
      <c r="L70" s="240"/>
      <c r="M70" s="301"/>
      <c r="N70" s="589" t="s">
        <v>20</v>
      </c>
      <c r="O70" s="293"/>
      <c r="P70" s="589"/>
      <c r="Q70" s="542"/>
      <c r="R70" s="474">
        <f>SUM(Q66:Q68)</f>
        <v>0</v>
      </c>
      <c r="S70" s="12"/>
    </row>
    <row r="71" spans="1:19" ht="15" customHeight="1">
      <c r="B71" s="98"/>
      <c r="C71" s="12"/>
      <c r="D71" s="12"/>
      <c r="E71" s="12"/>
      <c r="F71" s="14"/>
      <c r="G71" s="119"/>
      <c r="H71" s="478"/>
      <c r="I71" s="84"/>
      <c r="J71" s="605"/>
      <c r="L71" s="98"/>
      <c r="M71" s="301"/>
      <c r="N71" s="301"/>
      <c r="O71" s="301"/>
      <c r="P71" s="14"/>
      <c r="Q71" s="610"/>
      <c r="R71" s="478"/>
      <c r="S71" s="12"/>
    </row>
    <row r="72" spans="1:19" ht="12.75" customHeight="1">
      <c r="A72" s="1204" t="s">
        <v>797</v>
      </c>
      <c r="B72" s="242" t="s">
        <v>250</v>
      </c>
      <c r="C72" s="109" t="s">
        <v>600</v>
      </c>
      <c r="D72" s="325"/>
      <c r="E72" s="325"/>
      <c r="F72" s="327"/>
      <c r="G72" s="328"/>
      <c r="H72" s="478"/>
      <c r="I72" s="84"/>
      <c r="J72" s="605"/>
      <c r="K72" s="1204" t="s">
        <v>797</v>
      </c>
      <c r="L72" s="380" t="s">
        <v>250</v>
      </c>
      <c r="M72" s="381" t="s">
        <v>600</v>
      </c>
      <c r="N72" s="325"/>
      <c r="O72" s="325"/>
      <c r="P72" s="327"/>
      <c r="Q72" s="328"/>
      <c r="R72" s="478"/>
      <c r="S72" s="12"/>
    </row>
    <row r="73" spans="1:19" s="404" customFormat="1">
      <c r="A73" s="1204"/>
      <c r="B73" s="380"/>
      <c r="C73" s="8">
        <f>Avg._Submittal_Pages</f>
        <v>0</v>
      </c>
      <c r="D73" s="411" t="str">
        <f>Avg._Submittal_Pages_N</f>
        <v>Avg. Number of Submittal Pages in a Submittal Item  (pages/submittal item)</v>
      </c>
      <c r="E73" s="301"/>
      <c r="F73" s="301"/>
      <c r="G73" s="119"/>
      <c r="H73" s="478"/>
      <c r="I73" s="312"/>
      <c r="J73" s="605"/>
      <c r="K73" s="1204"/>
      <c r="L73" s="380"/>
      <c r="M73" s="1067">
        <f>'Expected Assumptions'!E44</f>
        <v>0</v>
      </c>
      <c r="N73" s="603" t="str">
        <f>Avg._Submittal_Pages_N</f>
        <v>Avg. Number of Submittal Pages in a Submittal Item  (pages/submittal item)</v>
      </c>
      <c r="O73" s="301"/>
      <c r="P73" s="301"/>
      <c r="Q73" s="610"/>
      <c r="R73" s="478"/>
      <c r="S73" s="301"/>
    </row>
    <row r="74" spans="1:19" s="404" customFormat="1">
      <c r="A74" s="595"/>
      <c r="B74" s="380"/>
      <c r="C74" s="8">
        <f>Avg._Number_of_Submittal_Sheets_in_a_Submittal_Item</f>
        <v>0</v>
      </c>
      <c r="D74" s="411" t="str">
        <f>Avg._Number_of_Submittal_Sheets_in_a_Submittal_Item_N</f>
        <v>Avg. Number of Submittal Sheets in a Submittal Item (sheets/submittal item)</v>
      </c>
      <c r="E74" s="301"/>
      <c r="F74" s="301"/>
      <c r="G74" s="119"/>
      <c r="H74" s="478"/>
      <c r="I74" s="312"/>
      <c r="J74" s="605"/>
      <c r="K74" s="725"/>
      <c r="L74" s="380"/>
      <c r="M74" s="1067">
        <f>'Expected Assumptions'!E45</f>
        <v>0</v>
      </c>
      <c r="N74" s="603" t="str">
        <f>Avg._Number_of_Submittal_Sheets_in_a_Submittal_Item_N</f>
        <v>Avg. Number of Submittal Sheets in a Submittal Item (sheets/submittal item)</v>
      </c>
      <c r="O74" s="301"/>
      <c r="P74" s="301"/>
      <c r="Q74" s="610"/>
      <c r="R74" s="478"/>
      <c r="S74" s="301"/>
    </row>
    <row r="75" spans="1:19" s="409" customFormat="1">
      <c r="A75" s="252"/>
      <c r="B75" s="380"/>
      <c r="C75" s="673">
        <f>Avg._Submittal_Package</f>
        <v>0</v>
      </c>
      <c r="D75" s="411" t="str">
        <f>Avg._Submittal_Package_N</f>
        <v>Avg. Number of Submittal Items in a Product Submittal Package (submittal items/submittal package)</v>
      </c>
      <c r="E75" s="301"/>
      <c r="F75" s="301"/>
      <c r="G75" s="119"/>
      <c r="H75" s="500"/>
      <c r="I75" s="321"/>
      <c r="J75" s="617"/>
      <c r="K75" s="677"/>
      <c r="L75" s="380"/>
      <c r="M75" s="673">
        <f>'Expected Assumptions'!E43</f>
        <v>0</v>
      </c>
      <c r="N75" s="603" t="str">
        <f>Avg._Submittal_Package_N</f>
        <v>Avg. Number of Submittal Items in a Product Submittal Package (submittal items/submittal package)</v>
      </c>
      <c r="O75" s="301"/>
      <c r="P75" s="301"/>
      <c r="Q75" s="610"/>
      <c r="R75" s="500"/>
      <c r="S75" s="301"/>
    </row>
    <row r="76" spans="1:19" s="404" customFormat="1">
      <c r="A76" s="595"/>
      <c r="B76" s="298"/>
      <c r="C76" s="8">
        <f>Avg._Submittal_Sets_Reqd.</f>
        <v>0</v>
      </c>
      <c r="D76" s="412" t="str">
        <f>Avg._Submittal_Sets_Reqd._N</f>
        <v>Number of Submittal Sets Reqd. (sets / submittal)</v>
      </c>
      <c r="E76" s="301"/>
      <c r="F76" s="301"/>
      <c r="G76" s="119"/>
      <c r="H76" s="478"/>
      <c r="I76" s="312"/>
      <c r="J76" s="605"/>
      <c r="K76" s="725"/>
      <c r="L76" s="298"/>
      <c r="M76" s="583">
        <f>'Expected Assumptions'!E42</f>
        <v>0</v>
      </c>
      <c r="N76" s="412" t="str">
        <f>Avg._Submittal_Sets_Reqd._N</f>
        <v>Number of Submittal Sets Reqd. (sets / submittal)</v>
      </c>
      <c r="O76" s="301"/>
      <c r="P76" s="301"/>
      <c r="Q76" s="610"/>
      <c r="R76" s="478"/>
      <c r="S76" s="302"/>
    </row>
    <row r="77" spans="1:19" s="300" customFormat="1" ht="12.75" customHeight="1">
      <c r="A77" s="595"/>
      <c r="B77" s="221"/>
      <c r="C77" s="683">
        <f>'Current Assumptions'!B194</f>
        <v>0</v>
      </c>
      <c r="D77" s="412" t="s">
        <v>1007</v>
      </c>
      <c r="E77" s="301"/>
      <c r="F77" s="14"/>
      <c r="G77" s="119"/>
      <c r="H77" s="478"/>
      <c r="I77" s="312"/>
      <c r="J77" s="605"/>
      <c r="K77" s="725"/>
      <c r="L77" s="378"/>
      <c r="M77" s="568">
        <f>'Expected Assumptions'!E194</f>
        <v>0</v>
      </c>
      <c r="N77" s="412" t="s">
        <v>1007</v>
      </c>
      <c r="O77" s="301"/>
      <c r="P77" s="14"/>
      <c r="Q77" s="610"/>
      <c r="R77" s="478"/>
      <c r="S77" s="301"/>
    </row>
    <row r="78" spans="1:19" s="300" customFormat="1" ht="12.75" customHeight="1">
      <c r="A78" s="595"/>
      <c r="B78" s="221"/>
      <c r="C78" s="770">
        <f>'Current Assumptions'!B195</f>
        <v>0</v>
      </c>
      <c r="D78" s="679" t="s">
        <v>1027</v>
      </c>
      <c r="E78" s="301"/>
      <c r="F78" s="14"/>
      <c r="G78" s="119"/>
      <c r="H78" s="478"/>
      <c r="I78" s="312"/>
      <c r="J78" s="605"/>
      <c r="K78" s="725"/>
      <c r="L78" s="378"/>
      <c r="M78" s="572">
        <f>'Expected Assumptions'!E195</f>
        <v>0</v>
      </c>
      <c r="N78" s="679" t="s">
        <v>1027</v>
      </c>
      <c r="O78" s="301"/>
      <c r="P78" s="14"/>
      <c r="Q78" s="610"/>
      <c r="R78" s="478"/>
      <c r="S78" s="301"/>
    </row>
    <row r="79" spans="1:19" s="404" customFormat="1" ht="12.75" customHeight="1">
      <c r="A79" s="595"/>
      <c r="B79" s="378"/>
      <c r="C79" s="379"/>
      <c r="D79" s="151"/>
      <c r="E79" s="301"/>
      <c r="F79" s="14"/>
      <c r="G79" s="119"/>
      <c r="H79" s="478"/>
      <c r="I79" s="312"/>
      <c r="J79" s="605"/>
      <c r="K79" s="725"/>
      <c r="L79" s="378"/>
      <c r="M79" s="379"/>
      <c r="N79" s="151"/>
      <c r="O79" s="301"/>
      <c r="P79" s="14"/>
      <c r="Q79" s="610"/>
      <c r="R79" s="478"/>
      <c r="S79" s="301"/>
    </row>
    <row r="80" spans="1:19" s="300" customFormat="1">
      <c r="A80" s="595"/>
      <c r="B80" s="240"/>
      <c r="C80" s="513">
        <f>Construction_Project_Manager_Rate</f>
        <v>0</v>
      </c>
      <c r="D80" s="241" t="str">
        <f>Construction_Project_Manager_Rate_N</f>
        <v>Construction Project Manager Rate ($ / hour)</v>
      </c>
      <c r="E80" s="301"/>
      <c r="F80" s="301"/>
      <c r="G80" s="477">
        <f>C80*(C76*C75*(C77*(C73+C74)))</f>
        <v>0</v>
      </c>
      <c r="H80" s="478"/>
      <c r="I80" s="312"/>
      <c r="J80" s="605"/>
      <c r="K80" s="725"/>
      <c r="L80" s="240"/>
      <c r="M80" s="513">
        <f>'Expected Assumptions'!E58</f>
        <v>0</v>
      </c>
      <c r="N80" s="241" t="str">
        <f>Construction_Project_Manager_Rate_N</f>
        <v>Construction Project Manager Rate ($ / hour)</v>
      </c>
      <c r="O80" s="301"/>
      <c r="P80" s="301"/>
      <c r="Q80" s="636">
        <f>M80*(M76*M75*(M77*(M73+M74)))</f>
        <v>0</v>
      </c>
      <c r="R80" s="478"/>
      <c r="S80" s="301"/>
    </row>
    <row r="81" spans="1:20" s="300" customFormat="1" ht="15">
      <c r="A81" s="595"/>
      <c r="B81" s="240"/>
      <c r="C81" s="513">
        <f>Assistant_Construction_Project_Manager_Rate</f>
        <v>0</v>
      </c>
      <c r="D81" s="337" t="str">
        <f>Assistant_Construction_Project_Manager_Rate_N</f>
        <v>Assistant (Construction) Project Manager Rate ($ / hour)</v>
      </c>
      <c r="E81" s="307"/>
      <c r="F81" s="294"/>
      <c r="G81" s="477">
        <f>C81*(C76*C75*(C78*(C73+C74)))</f>
        <v>0</v>
      </c>
      <c r="H81" s="478"/>
      <c r="I81" s="312"/>
      <c r="J81" s="605"/>
      <c r="K81" s="725"/>
      <c r="L81" s="240"/>
      <c r="M81" s="513">
        <f>'Expected Assumptions'!E59</f>
        <v>0</v>
      </c>
      <c r="N81" s="337" t="str">
        <f>Assistant_Construction_Project_Manager_Rate_N</f>
        <v>Assistant (Construction) Project Manager Rate ($ / hour)</v>
      </c>
      <c r="O81" s="307"/>
      <c r="P81" s="590"/>
      <c r="Q81" s="636">
        <f>M81*(M76*M75*(M78*(M73+M74)))</f>
        <v>0</v>
      </c>
      <c r="R81" s="478"/>
      <c r="S81" s="301"/>
    </row>
    <row r="82" spans="1:20" s="404" customFormat="1">
      <c r="A82" s="595"/>
      <c r="B82" s="240"/>
      <c r="C82" s="299"/>
      <c r="D82" s="301"/>
      <c r="E82" s="301"/>
      <c r="F82" s="301"/>
      <c r="G82" s="119"/>
      <c r="H82" s="478"/>
      <c r="I82" s="312"/>
      <c r="J82" s="605"/>
      <c r="K82" s="725"/>
      <c r="L82" s="240"/>
      <c r="M82" s="299"/>
      <c r="N82" s="301"/>
      <c r="O82" s="301"/>
      <c r="P82" s="301"/>
      <c r="Q82" s="610"/>
      <c r="R82" s="478"/>
      <c r="S82" s="301"/>
    </row>
    <row r="83" spans="1:20" s="300" customFormat="1" ht="12.75" customHeight="1" thickBot="1">
      <c r="A83" s="595"/>
      <c r="B83" s="240"/>
      <c r="C83" s="301"/>
      <c r="D83" s="306" t="s">
        <v>20</v>
      </c>
      <c r="E83" s="293"/>
      <c r="F83" s="306"/>
      <c r="G83" s="542"/>
      <c r="H83" s="474">
        <f>G80</f>
        <v>0</v>
      </c>
      <c r="I83" s="312"/>
      <c r="J83" s="605"/>
      <c r="K83" s="725"/>
      <c r="L83" s="240"/>
      <c r="M83" s="301"/>
      <c r="N83" s="589" t="s">
        <v>20</v>
      </c>
      <c r="O83" s="293"/>
      <c r="P83" s="589"/>
      <c r="Q83" s="542"/>
      <c r="R83" s="474">
        <f>Q80</f>
        <v>0</v>
      </c>
      <c r="S83" s="301"/>
    </row>
    <row r="84" spans="1:20" s="300" customFormat="1" ht="12.75" customHeight="1">
      <c r="A84" s="595"/>
      <c r="B84" s="221"/>
      <c r="C84" s="222"/>
      <c r="D84" s="151"/>
      <c r="E84" s="301"/>
      <c r="F84" s="14"/>
      <c r="G84" s="119"/>
      <c r="H84" s="478"/>
      <c r="I84" s="312"/>
      <c r="J84" s="605"/>
      <c r="K84" s="725"/>
      <c r="L84" s="378"/>
      <c r="M84" s="379"/>
      <c r="N84" s="151"/>
      <c r="O84" s="301"/>
      <c r="P84" s="14"/>
      <c r="Q84" s="610"/>
      <c r="R84" s="478"/>
      <c r="S84" s="301"/>
    </row>
    <row r="85" spans="1:20" ht="15">
      <c r="B85" s="108"/>
      <c r="C85" s="109"/>
      <c r="D85" s="12"/>
      <c r="E85" s="13"/>
      <c r="F85" s="14"/>
      <c r="G85" s="119"/>
      <c r="H85" s="478"/>
      <c r="I85" s="84"/>
      <c r="J85" s="605"/>
      <c r="L85" s="380"/>
      <c r="M85" s="381"/>
      <c r="N85" s="301"/>
      <c r="O85" s="290"/>
      <c r="P85" s="14"/>
      <c r="Q85" s="610"/>
      <c r="R85" s="478"/>
      <c r="S85" s="12"/>
    </row>
    <row r="86" spans="1:20" ht="15" customHeight="1">
      <c r="A86" s="1204" t="s">
        <v>797</v>
      </c>
      <c r="B86" s="108" t="s">
        <v>251</v>
      </c>
      <c r="C86" s="109" t="s">
        <v>597</v>
      </c>
      <c r="D86" s="12"/>
      <c r="E86" s="13"/>
      <c r="F86" s="14"/>
      <c r="G86" s="119"/>
      <c r="H86" s="478"/>
      <c r="I86" s="84"/>
      <c r="J86" s="605"/>
      <c r="K86" s="1204" t="s">
        <v>797</v>
      </c>
      <c r="L86" s="380" t="s">
        <v>251</v>
      </c>
      <c r="M86" s="381" t="s">
        <v>597</v>
      </c>
      <c r="N86" s="301"/>
      <c r="O86" s="290"/>
      <c r="P86" s="14"/>
      <c r="Q86" s="610"/>
      <c r="R86" s="478"/>
      <c r="S86" s="12"/>
    </row>
    <row r="87" spans="1:20" s="210" customFormat="1" ht="13.9" customHeight="1">
      <c r="A87" s="1204"/>
      <c r="B87" s="223"/>
      <c r="C87" s="333">
        <f>'Current Assumptions'!B199</f>
        <v>0</v>
      </c>
      <c r="D87" s="412" t="s">
        <v>763</v>
      </c>
      <c r="G87" s="476"/>
      <c r="H87" s="478"/>
      <c r="J87" s="581"/>
      <c r="K87" s="1204"/>
      <c r="L87" s="223"/>
      <c r="M87" s="634">
        <f>'Expected Assumptions'!E199</f>
        <v>0</v>
      </c>
      <c r="N87" s="412" t="s">
        <v>763</v>
      </c>
      <c r="O87" s="581"/>
      <c r="P87" s="581"/>
      <c r="Q87" s="476"/>
      <c r="R87" s="478"/>
      <c r="S87" s="237"/>
      <c r="T87" s="236"/>
    </row>
    <row r="88" spans="1:20" s="238" customFormat="1">
      <c r="A88" s="252"/>
      <c r="B88" s="250"/>
      <c r="C88" s="471">
        <f>'Current Assumptions'!B201</f>
        <v>0</v>
      </c>
      <c r="D88" s="603" t="s">
        <v>430</v>
      </c>
      <c r="G88" s="41"/>
      <c r="H88" s="500"/>
      <c r="I88" s="251"/>
      <c r="J88" s="251"/>
      <c r="K88" s="677"/>
      <c r="L88" s="250"/>
      <c r="M88" s="471">
        <f>'Expected Assumptions'!E201</f>
        <v>0</v>
      </c>
      <c r="N88" s="603" t="s">
        <v>430</v>
      </c>
      <c r="O88" s="586"/>
      <c r="P88" s="586"/>
      <c r="Q88" s="41"/>
      <c r="R88" s="500"/>
      <c r="S88" s="236"/>
      <c r="T88" s="236"/>
    </row>
    <row r="89" spans="1:20" s="210" customFormat="1">
      <c r="A89" s="595"/>
      <c r="B89" s="223"/>
      <c r="C89" s="580">
        <f>'Current Assumptions'!B202</f>
        <v>0</v>
      </c>
      <c r="D89" s="411" t="s">
        <v>766</v>
      </c>
      <c r="E89" s="238"/>
      <c r="F89" s="238"/>
      <c r="G89" s="41"/>
      <c r="H89" s="478"/>
      <c r="J89" s="581"/>
      <c r="K89" s="725"/>
      <c r="L89" s="223"/>
      <c r="M89" s="580">
        <f>'Expected Assumptions'!E202</f>
        <v>0</v>
      </c>
      <c r="N89" s="603" t="s">
        <v>766</v>
      </c>
      <c r="O89" s="586"/>
      <c r="P89" s="586"/>
      <c r="Q89" s="41"/>
      <c r="R89" s="478"/>
      <c r="S89" s="236"/>
      <c r="T89" s="236"/>
    </row>
    <row r="90" spans="1:20">
      <c r="B90" s="108"/>
      <c r="C90" s="12"/>
      <c r="D90" s="12"/>
      <c r="E90" s="12"/>
      <c r="F90" s="12"/>
      <c r="G90" s="119"/>
      <c r="H90" s="478"/>
      <c r="L90" s="380"/>
      <c r="M90" s="301"/>
      <c r="N90" s="301"/>
      <c r="O90" s="301"/>
      <c r="P90" s="301"/>
      <c r="Q90" s="610"/>
      <c r="R90" s="478"/>
      <c r="S90" s="12"/>
    </row>
    <row r="91" spans="1:20" ht="15">
      <c r="B91" s="108"/>
      <c r="C91" s="513">
        <f>Contractor_Administrative_Rate</f>
        <v>0</v>
      </c>
      <c r="D91" s="337" t="str">
        <f>Contractor_Administrative_Rate_N</f>
        <v>Contractor Administrative Rate ($ / hour)</v>
      </c>
      <c r="E91" s="66"/>
      <c r="F91" s="56"/>
      <c r="G91" s="477">
        <f>C91*C87*C89</f>
        <v>0</v>
      </c>
      <c r="H91" s="478"/>
      <c r="L91" s="380"/>
      <c r="M91" s="513">
        <f>'Expected Assumptions'!E60</f>
        <v>0</v>
      </c>
      <c r="N91" s="337" t="str">
        <f>Contractor_Administrative_Rate_N</f>
        <v>Contractor Administrative Rate ($ / hour)</v>
      </c>
      <c r="O91" s="307"/>
      <c r="P91" s="590"/>
      <c r="Q91" s="636">
        <f>M91*M87*M89</f>
        <v>0</v>
      </c>
      <c r="R91" s="478"/>
      <c r="S91" s="12"/>
    </row>
    <row r="92" spans="1:20" s="39" customFormat="1" ht="15">
      <c r="A92" s="252"/>
      <c r="B92" s="108"/>
      <c r="C92" s="76"/>
      <c r="D92" s="12"/>
      <c r="E92" s="66"/>
      <c r="F92" s="56"/>
      <c r="G92" s="119"/>
      <c r="H92" s="500"/>
      <c r="J92" s="586"/>
      <c r="K92" s="677"/>
      <c r="L92" s="380"/>
      <c r="M92" s="597"/>
      <c r="N92" s="301"/>
      <c r="O92" s="307"/>
      <c r="P92" s="590"/>
      <c r="Q92" s="610"/>
      <c r="R92" s="500"/>
      <c r="S92" s="12"/>
    </row>
    <row r="93" spans="1:20">
      <c r="B93" s="108"/>
      <c r="C93" s="118"/>
      <c r="D93" s="301" t="s">
        <v>93</v>
      </c>
      <c r="E93" s="13"/>
      <c r="F93" s="12"/>
      <c r="G93" s="495">
        <f>C87*C88</f>
        <v>0</v>
      </c>
      <c r="H93" s="478"/>
      <c r="L93" s="380"/>
      <c r="M93" s="299"/>
      <c r="N93" s="301" t="s">
        <v>93</v>
      </c>
      <c r="O93" s="290"/>
      <c r="P93" s="301"/>
      <c r="Q93" s="495">
        <f>M87*M88</f>
        <v>0</v>
      </c>
      <c r="R93" s="478"/>
      <c r="S93" s="12"/>
    </row>
    <row r="94" spans="1:20" ht="15" customHeight="1">
      <c r="B94" s="108"/>
      <c r="C94" s="118"/>
      <c r="D94" s="12"/>
      <c r="E94" s="12"/>
      <c r="F94" s="12"/>
      <c r="G94" s="119"/>
      <c r="H94" s="478"/>
      <c r="L94" s="380"/>
      <c r="M94" s="299"/>
      <c r="N94" s="301"/>
      <c r="O94" s="301"/>
      <c r="P94" s="301"/>
      <c r="Q94" s="610"/>
      <c r="R94" s="478"/>
      <c r="S94" s="12"/>
    </row>
    <row r="95" spans="1:20" ht="13.5" thickBot="1">
      <c r="B95" s="108"/>
      <c r="C95" s="12"/>
      <c r="D95" s="44" t="s">
        <v>20</v>
      </c>
      <c r="E95" s="45"/>
      <c r="F95" s="44"/>
      <c r="G95" s="542"/>
      <c r="H95" s="474">
        <f>SUM(G91:G93)</f>
        <v>0</v>
      </c>
      <c r="L95" s="380"/>
      <c r="M95" s="301"/>
      <c r="N95" s="589" t="s">
        <v>20</v>
      </c>
      <c r="O95" s="293"/>
      <c r="P95" s="589"/>
      <c r="Q95" s="542"/>
      <c r="R95" s="474">
        <f>SUM(Q91:Q93)</f>
        <v>0</v>
      </c>
      <c r="S95" s="12"/>
    </row>
    <row r="96" spans="1:20" ht="15">
      <c r="B96" s="108"/>
      <c r="C96" s="109"/>
      <c r="D96" s="12"/>
      <c r="E96" s="13"/>
      <c r="F96" s="14"/>
      <c r="G96" s="119"/>
      <c r="H96" s="478"/>
      <c r="L96" s="380"/>
      <c r="M96" s="381"/>
      <c r="N96" s="301"/>
      <c r="O96" s="290"/>
      <c r="P96" s="14"/>
      <c r="Q96" s="610"/>
      <c r="R96" s="478"/>
      <c r="S96" s="12"/>
    </row>
    <row r="97" spans="1:21" ht="12.75" customHeight="1">
      <c r="A97" s="1204" t="s">
        <v>797</v>
      </c>
      <c r="B97" s="99" t="s">
        <v>252</v>
      </c>
      <c r="C97" s="377" t="s">
        <v>651</v>
      </c>
      <c r="D97" s="12"/>
      <c r="E97" s="12"/>
      <c r="F97" s="12"/>
      <c r="G97" s="119"/>
      <c r="H97" s="478"/>
      <c r="K97" s="1204" t="s">
        <v>797</v>
      </c>
      <c r="L97" s="298" t="s">
        <v>252</v>
      </c>
      <c r="M97" s="377" t="s">
        <v>651</v>
      </c>
      <c r="N97" s="301"/>
      <c r="O97" s="301"/>
      <c r="P97" s="301"/>
      <c r="Q97" s="610"/>
      <c r="R97" s="478"/>
      <c r="S97" s="12"/>
    </row>
    <row r="98" spans="1:21" s="210" customFormat="1" ht="13.9" customHeight="1">
      <c r="A98" s="1204"/>
      <c r="B98" s="223"/>
      <c r="C98" s="661">
        <f>'Current Assumptions'!B199</f>
        <v>0</v>
      </c>
      <c r="D98" s="412" t="s">
        <v>763</v>
      </c>
      <c r="G98" s="476"/>
      <c r="H98" s="478"/>
      <c r="J98" s="581"/>
      <c r="K98" s="1204"/>
      <c r="L98" s="223"/>
      <c r="M98" s="634">
        <f>'Expected Assumptions'!E199</f>
        <v>0</v>
      </c>
      <c r="N98" s="412" t="s">
        <v>763</v>
      </c>
      <c r="O98" s="581"/>
      <c r="P98" s="581"/>
      <c r="Q98" s="476"/>
      <c r="R98" s="478"/>
      <c r="S98" s="237"/>
      <c r="T98" s="236"/>
    </row>
    <row r="99" spans="1:21" s="210" customFormat="1">
      <c r="A99" s="595"/>
      <c r="B99" s="98"/>
      <c r="C99" s="682">
        <f>Avg._Time_to_Log_Transmittals</f>
        <v>0</v>
      </c>
      <c r="D99" s="679" t="str">
        <f>Avg._Time_to_Log_Transmittals_N</f>
        <v>Time to Log (hours / transmittal)</v>
      </c>
      <c r="E99" s="13"/>
      <c r="F99" s="236"/>
      <c r="G99" s="119"/>
      <c r="H99" s="494"/>
      <c r="J99" s="581"/>
      <c r="K99" s="725"/>
      <c r="L99" s="98"/>
      <c r="M99" s="621">
        <f>'Expected Assumptions'!E13</f>
        <v>0</v>
      </c>
      <c r="N99" s="412" t="str">
        <f>Avg._Time_to_Log_Transmittals_N</f>
        <v>Time to Log (hours / transmittal)</v>
      </c>
      <c r="O99" s="290"/>
      <c r="P99" s="301"/>
      <c r="Q99" s="610"/>
      <c r="R99" s="494"/>
      <c r="S99" s="13"/>
      <c r="T99" s="236"/>
      <c r="U99" s="236"/>
    </row>
    <row r="100" spans="1:21" s="44" customFormat="1">
      <c r="A100" s="607"/>
      <c r="B100" s="98"/>
      <c r="C100" s="12"/>
      <c r="D100" s="12"/>
      <c r="E100" s="15"/>
      <c r="F100" s="12"/>
      <c r="G100" s="119"/>
      <c r="H100" s="478"/>
      <c r="J100" s="589"/>
      <c r="K100" s="715"/>
      <c r="L100" s="98"/>
      <c r="M100" s="301"/>
      <c r="N100" s="301"/>
      <c r="O100" s="15"/>
      <c r="P100" s="301"/>
      <c r="Q100" s="610"/>
      <c r="R100" s="478"/>
      <c r="S100" s="12"/>
      <c r="T100" s="82"/>
    </row>
    <row r="101" spans="1:21" s="44" customFormat="1" ht="15">
      <c r="A101" s="607"/>
      <c r="B101" s="98"/>
      <c r="C101" s="513">
        <f>Contractor_Administrative_Rate</f>
        <v>0</v>
      </c>
      <c r="D101" s="337" t="str">
        <f>Contractor_Administrative_Rate_N</f>
        <v>Contractor Administrative Rate ($ / hour)</v>
      </c>
      <c r="E101" s="66"/>
      <c r="F101" s="56"/>
      <c r="G101" s="473">
        <f>C101*C98*C99</f>
        <v>0</v>
      </c>
      <c r="H101" s="478"/>
      <c r="J101" s="589"/>
      <c r="K101" s="715"/>
      <c r="L101" s="98"/>
      <c r="M101" s="513">
        <f>'Expected Assumptions'!E60</f>
        <v>0</v>
      </c>
      <c r="N101" s="337" t="str">
        <f>Contractor_Administrative_Rate_N</f>
        <v>Contractor Administrative Rate ($ / hour)</v>
      </c>
      <c r="O101" s="307"/>
      <c r="P101" s="590"/>
      <c r="Q101" s="473">
        <f>M101*M98*M99</f>
        <v>0</v>
      </c>
      <c r="R101" s="478"/>
      <c r="S101" s="12"/>
      <c r="T101" s="82"/>
    </row>
    <row r="102" spans="1:21" s="44" customFormat="1" ht="15" customHeight="1">
      <c r="A102" s="607"/>
      <c r="B102" s="98"/>
      <c r="C102" s="118"/>
      <c r="D102" s="12"/>
      <c r="E102" s="12"/>
      <c r="F102" s="12"/>
      <c r="G102" s="119"/>
      <c r="H102" s="478"/>
      <c r="J102" s="589"/>
      <c r="K102" s="715"/>
      <c r="L102" s="98"/>
      <c r="M102" s="299"/>
      <c r="N102" s="301"/>
      <c r="O102" s="301"/>
      <c r="P102" s="301"/>
      <c r="Q102" s="610"/>
      <c r="R102" s="478"/>
      <c r="S102" s="12"/>
      <c r="T102" s="82"/>
    </row>
    <row r="103" spans="1:21" s="44" customFormat="1" ht="13.5" thickBot="1">
      <c r="A103" s="607"/>
      <c r="B103" s="98"/>
      <c r="C103" s="12"/>
      <c r="D103" s="44" t="s">
        <v>20</v>
      </c>
      <c r="E103" s="45"/>
      <c r="G103" s="542"/>
      <c r="H103" s="474">
        <f>G101</f>
        <v>0</v>
      </c>
      <c r="J103" s="589"/>
      <c r="K103" s="715"/>
      <c r="L103" s="98"/>
      <c r="M103" s="301"/>
      <c r="N103" s="589" t="s">
        <v>20</v>
      </c>
      <c r="O103" s="293"/>
      <c r="P103" s="589"/>
      <c r="Q103" s="542"/>
      <c r="R103" s="474">
        <f>Q101</f>
        <v>0</v>
      </c>
      <c r="S103" s="12"/>
      <c r="T103" s="82"/>
    </row>
    <row r="104" spans="1:21" s="44" customFormat="1" ht="15">
      <c r="A104" s="607"/>
      <c r="B104" s="98"/>
      <c r="C104" s="12"/>
      <c r="D104" s="12"/>
      <c r="E104" s="12"/>
      <c r="F104" s="14"/>
      <c r="G104" s="119"/>
      <c r="H104" s="478"/>
      <c r="J104" s="589"/>
      <c r="K104" s="715"/>
      <c r="L104" s="98"/>
      <c r="M104" s="301"/>
      <c r="N104" s="301"/>
      <c r="O104" s="301"/>
      <c r="P104" s="14"/>
      <c r="Q104" s="610"/>
      <c r="R104" s="478"/>
      <c r="S104" s="12"/>
      <c r="T104" s="82"/>
    </row>
    <row r="105" spans="1:21" s="44" customFormat="1" ht="15">
      <c r="A105" s="607"/>
      <c r="B105" s="106" t="s">
        <v>253</v>
      </c>
      <c r="C105" s="107" t="s">
        <v>254</v>
      </c>
      <c r="D105" s="12"/>
      <c r="E105" s="12"/>
      <c r="F105" s="14"/>
      <c r="G105" s="119"/>
      <c r="H105" s="478"/>
      <c r="J105" s="589"/>
      <c r="K105" s="715"/>
      <c r="L105" s="378" t="s">
        <v>253</v>
      </c>
      <c r="M105" s="379" t="s">
        <v>254</v>
      </c>
      <c r="N105" s="301"/>
      <c r="O105" s="301"/>
      <c r="P105" s="14"/>
      <c r="Q105" s="610"/>
      <c r="R105" s="478"/>
      <c r="S105" s="12"/>
      <c r="T105" s="82"/>
    </row>
    <row r="106" spans="1:21" s="44" customFormat="1" ht="15">
      <c r="A106" s="607"/>
      <c r="B106" s="98"/>
      <c r="C106" s="12"/>
      <c r="D106" s="12"/>
      <c r="E106" s="12"/>
      <c r="F106" s="14"/>
      <c r="G106" s="119"/>
      <c r="H106" s="500"/>
      <c r="J106" s="589"/>
      <c r="K106" s="715"/>
      <c r="L106" s="98"/>
      <c r="M106" s="301"/>
      <c r="N106" s="301"/>
      <c r="O106" s="301"/>
      <c r="P106" s="14"/>
      <c r="Q106" s="610"/>
      <c r="R106" s="500"/>
      <c r="S106" s="12"/>
      <c r="T106" s="82"/>
    </row>
    <row r="107" spans="1:21" ht="12.75" customHeight="1">
      <c r="A107" s="1204" t="s">
        <v>797</v>
      </c>
      <c r="B107" s="99" t="s">
        <v>255</v>
      </c>
      <c r="C107" s="377" t="s">
        <v>652</v>
      </c>
      <c r="D107" s="12"/>
      <c r="E107" s="12"/>
      <c r="F107" s="12"/>
      <c r="G107" s="119"/>
      <c r="H107" s="500"/>
      <c r="K107" s="1204" t="s">
        <v>797</v>
      </c>
      <c r="L107" s="298" t="s">
        <v>255</v>
      </c>
      <c r="M107" s="377" t="s">
        <v>652</v>
      </c>
      <c r="N107" s="301"/>
      <c r="O107" s="301"/>
      <c r="P107" s="301"/>
      <c r="Q107" s="610"/>
      <c r="R107" s="500"/>
      <c r="S107" s="12"/>
    </row>
    <row r="108" spans="1:21" s="210" customFormat="1" ht="13.9" customHeight="1">
      <c r="A108" s="1204"/>
      <c r="B108" s="223"/>
      <c r="C108" s="348">
        <f>'Current Assumptions'!B199</f>
        <v>0</v>
      </c>
      <c r="D108" s="412" t="s">
        <v>763</v>
      </c>
      <c r="G108" s="476"/>
      <c r="H108" s="478"/>
      <c r="J108" s="581"/>
      <c r="K108" s="1204"/>
      <c r="L108" s="223"/>
      <c r="M108" s="634">
        <f>'Expected Assumptions'!E199</f>
        <v>0</v>
      </c>
      <c r="N108" s="412" t="s">
        <v>763</v>
      </c>
      <c r="O108" s="581"/>
      <c r="P108" s="581"/>
      <c r="Q108" s="476"/>
      <c r="R108" s="478"/>
      <c r="S108" s="237"/>
      <c r="T108" s="236"/>
    </row>
    <row r="109" spans="1:21" s="210" customFormat="1">
      <c r="A109" s="595"/>
      <c r="B109" s="98"/>
      <c r="C109" s="260">
        <f>Avg._Time_to_Log_Transmittals</f>
        <v>0</v>
      </c>
      <c r="D109" s="679" t="str">
        <f>Avg._Time_to_Log_Transmittals_N</f>
        <v>Time to Log (hours / transmittal)</v>
      </c>
      <c r="E109" s="13"/>
      <c r="F109" s="236"/>
      <c r="G109" s="119"/>
      <c r="H109" s="494"/>
      <c r="J109" s="581"/>
      <c r="K109" s="725"/>
      <c r="L109" s="98"/>
      <c r="M109" s="621">
        <f>'Expected Assumptions'!E13</f>
        <v>0</v>
      </c>
      <c r="N109" s="412" t="str">
        <f>Avg._Time_to_Log_Transmittals_N</f>
        <v>Time to Log (hours / transmittal)</v>
      </c>
      <c r="O109" s="290"/>
      <c r="P109" s="301"/>
      <c r="Q109" s="610"/>
      <c r="R109" s="494"/>
      <c r="S109" s="13"/>
      <c r="T109" s="236"/>
      <c r="U109" s="236"/>
    </row>
    <row r="110" spans="1:21">
      <c r="B110" s="96"/>
      <c r="C110" s="12"/>
      <c r="D110" s="12"/>
      <c r="E110" s="15"/>
      <c r="F110" s="12"/>
      <c r="G110" s="119"/>
      <c r="H110" s="478"/>
      <c r="L110" s="296"/>
      <c r="M110" s="301"/>
      <c r="N110" s="301"/>
      <c r="O110" s="15"/>
      <c r="P110" s="301"/>
      <c r="Q110" s="610"/>
      <c r="R110" s="478"/>
      <c r="S110" s="12"/>
    </row>
    <row r="111" spans="1:21">
      <c r="B111" s="96"/>
      <c r="C111" s="513">
        <f>Owners_Rep._Administrative_Rate</f>
        <v>0</v>
      </c>
      <c r="D111" s="410" t="str">
        <f>Owners_Rep._Administrative_Rate_N</f>
        <v>Owners Rep. Administrative Rate ($ / hour)</v>
      </c>
      <c r="E111" s="66"/>
      <c r="F111" s="65"/>
      <c r="G111" s="473">
        <f>C111*C108*C109</f>
        <v>0</v>
      </c>
      <c r="H111" s="478"/>
      <c r="L111" s="296"/>
      <c r="M111" s="513">
        <f>'Expected Assumptions'!E51</f>
        <v>0</v>
      </c>
      <c r="N111" s="596" t="str">
        <f>Owners_Rep._Administrative_Rate_N</f>
        <v>Owners Rep. Administrative Rate ($ / hour)</v>
      </c>
      <c r="O111" s="307"/>
      <c r="P111" s="373"/>
      <c r="Q111" s="473">
        <f>M111*M108*M109</f>
        <v>0</v>
      </c>
      <c r="R111" s="478"/>
      <c r="S111" s="12"/>
    </row>
    <row r="112" spans="1:21" ht="15" customHeight="1">
      <c r="B112" s="96"/>
      <c r="C112" s="65"/>
      <c r="D112" s="12"/>
      <c r="E112" s="13"/>
      <c r="F112" s="12"/>
      <c r="G112" s="119"/>
      <c r="H112" s="478"/>
      <c r="L112" s="296"/>
      <c r="M112" s="373"/>
      <c r="N112" s="301"/>
      <c r="O112" s="290"/>
      <c r="P112" s="301"/>
      <c r="Q112" s="610"/>
      <c r="R112" s="478"/>
      <c r="S112" s="12"/>
    </row>
    <row r="113" spans="1:20" ht="13.5" thickBot="1">
      <c r="B113" s="96"/>
      <c r="C113" s="12"/>
      <c r="D113" s="44" t="s">
        <v>20</v>
      </c>
      <c r="E113" s="29"/>
      <c r="G113" s="542"/>
      <c r="H113" s="474">
        <f>G111</f>
        <v>0</v>
      </c>
      <c r="L113" s="296"/>
      <c r="M113" s="301"/>
      <c r="N113" s="589" t="s">
        <v>20</v>
      </c>
      <c r="O113" s="29"/>
      <c r="P113" s="581"/>
      <c r="Q113" s="542"/>
      <c r="R113" s="474">
        <f>Q111</f>
        <v>0</v>
      </c>
      <c r="S113" s="12"/>
    </row>
    <row r="114" spans="1:20" ht="15" customHeight="1">
      <c r="B114" s="99"/>
      <c r="C114" s="97"/>
      <c r="G114" s="476"/>
      <c r="H114" s="478"/>
      <c r="L114" s="298"/>
      <c r="M114" s="377"/>
      <c r="N114" s="581"/>
      <c r="O114" s="581"/>
      <c r="P114" s="581"/>
      <c r="Q114" s="476"/>
      <c r="R114" s="478"/>
      <c r="S114" s="12"/>
    </row>
    <row r="115" spans="1:20" ht="12.75" customHeight="1">
      <c r="A115" s="999"/>
      <c r="B115" s="378" t="s">
        <v>256</v>
      </c>
      <c r="C115" s="379" t="s">
        <v>1039</v>
      </c>
      <c r="G115" s="476"/>
      <c r="H115" s="478"/>
      <c r="K115" s="999"/>
      <c r="L115" s="380" t="s">
        <v>256</v>
      </c>
      <c r="M115" s="381" t="s">
        <v>976</v>
      </c>
      <c r="N115" s="581"/>
      <c r="O115" s="581"/>
      <c r="P115" s="581"/>
      <c r="Q115" s="476"/>
      <c r="R115" s="478"/>
      <c r="S115" s="12"/>
    </row>
    <row r="116" spans="1:20" ht="15" customHeight="1">
      <c r="B116" s="96"/>
      <c r="G116" s="476"/>
      <c r="H116" s="478"/>
      <c r="L116" s="296"/>
      <c r="M116" s="581"/>
      <c r="N116" s="581"/>
      <c r="O116" s="581"/>
      <c r="P116" s="581"/>
      <c r="Q116" s="476"/>
      <c r="R116" s="478"/>
      <c r="S116" s="12"/>
    </row>
    <row r="117" spans="1:20" ht="12.75" customHeight="1">
      <c r="A117" s="1204" t="s">
        <v>797</v>
      </c>
      <c r="B117" s="116" t="s">
        <v>257</v>
      </c>
      <c r="C117" s="117" t="s">
        <v>258</v>
      </c>
      <c r="G117" s="476"/>
      <c r="H117" s="478"/>
      <c r="K117" s="1204" t="s">
        <v>797</v>
      </c>
      <c r="L117" s="223" t="s">
        <v>257</v>
      </c>
      <c r="M117" s="613" t="s">
        <v>258</v>
      </c>
      <c r="N117" s="1039"/>
      <c r="O117" s="1039"/>
      <c r="P117" s="1039"/>
      <c r="Q117" s="1066"/>
      <c r="R117" s="478"/>
      <c r="S117" s="12"/>
    </row>
    <row r="118" spans="1:20" s="210" customFormat="1" ht="13.9" customHeight="1">
      <c r="A118" s="1204"/>
      <c r="B118" s="223"/>
      <c r="C118" s="348">
        <f>'Current Assumptions'!B199</f>
        <v>0</v>
      </c>
      <c r="D118" s="412" t="s">
        <v>763</v>
      </c>
      <c r="G118" s="476"/>
      <c r="H118" s="478"/>
      <c r="J118" s="581"/>
      <c r="K118" s="1204"/>
      <c r="L118" s="223"/>
      <c r="M118" s="634">
        <f>'Expected Assumptions'!E199</f>
        <v>0</v>
      </c>
      <c r="N118" s="412" t="s">
        <v>763</v>
      </c>
      <c r="O118" s="581"/>
      <c r="P118" s="581"/>
      <c r="Q118" s="476"/>
      <c r="R118" s="478"/>
      <c r="S118" s="237"/>
      <c r="T118" s="236"/>
    </row>
    <row r="119" spans="1:20" s="238" customFormat="1">
      <c r="A119" s="252"/>
      <c r="B119" s="250"/>
      <c r="C119" s="471">
        <f>'Current Assumptions'!B201</f>
        <v>0</v>
      </c>
      <c r="D119" s="603" t="s">
        <v>430</v>
      </c>
      <c r="G119" s="41"/>
      <c r="H119" s="500"/>
      <c r="I119" s="251"/>
      <c r="J119" s="251"/>
      <c r="K119" s="677"/>
      <c r="L119" s="250"/>
      <c r="M119" s="471">
        <f>'Expected Assumptions'!E201</f>
        <v>0</v>
      </c>
      <c r="N119" s="603" t="s">
        <v>430</v>
      </c>
      <c r="O119" s="586"/>
      <c r="P119" s="586"/>
      <c r="Q119" s="41"/>
      <c r="R119" s="500"/>
      <c r="S119" s="236"/>
      <c r="T119" s="236"/>
    </row>
    <row r="120" spans="1:20" s="210" customFormat="1">
      <c r="A120" s="595"/>
      <c r="B120" s="223"/>
      <c r="C120" s="580">
        <f>'Current Assumptions'!B202</f>
        <v>0</v>
      </c>
      <c r="D120" s="411" t="s">
        <v>766</v>
      </c>
      <c r="E120" s="238"/>
      <c r="F120" s="238"/>
      <c r="G120" s="41"/>
      <c r="H120" s="478"/>
      <c r="J120" s="581"/>
      <c r="K120" s="725"/>
      <c r="L120" s="223"/>
      <c r="M120" s="580">
        <f>'Expected Assumptions'!E202</f>
        <v>0</v>
      </c>
      <c r="N120" s="603" t="s">
        <v>766</v>
      </c>
      <c r="O120" s="586"/>
      <c r="P120" s="586"/>
      <c r="Q120" s="41"/>
      <c r="R120" s="478"/>
      <c r="S120" s="236"/>
      <c r="T120" s="236"/>
    </row>
    <row r="121" spans="1:20">
      <c r="B121" s="116"/>
      <c r="C121" s="12"/>
      <c r="D121" s="12"/>
      <c r="E121" s="12"/>
      <c r="F121" s="12"/>
      <c r="G121" s="119"/>
      <c r="H121" s="478"/>
      <c r="L121" s="223"/>
      <c r="M121" s="301"/>
      <c r="N121" s="301"/>
      <c r="O121" s="301"/>
      <c r="P121" s="301"/>
      <c r="Q121" s="610"/>
      <c r="R121" s="478"/>
      <c r="S121" s="12"/>
    </row>
    <row r="122" spans="1:20" ht="15">
      <c r="B122" s="116"/>
      <c r="C122" s="513">
        <f>Owners_Rep._Administrative_Rate</f>
        <v>0</v>
      </c>
      <c r="D122" s="410" t="str">
        <f>Owners_Rep._Administrative_Rate_N</f>
        <v>Owners Rep. Administrative Rate ($ / hour)</v>
      </c>
      <c r="E122" s="66"/>
      <c r="F122" s="56"/>
      <c r="G122" s="477">
        <f>C122*C118*C120</f>
        <v>0</v>
      </c>
      <c r="H122" s="478"/>
      <c r="L122" s="223"/>
      <c r="M122" s="513">
        <f>'Expected Assumptions'!E51</f>
        <v>0</v>
      </c>
      <c r="N122" s="596" t="str">
        <f>Owners_Rep._Administrative_Rate_N</f>
        <v>Owners Rep. Administrative Rate ($ / hour)</v>
      </c>
      <c r="O122" s="307"/>
      <c r="P122" s="590"/>
      <c r="Q122" s="636">
        <f>M122*M118*M120</f>
        <v>0</v>
      </c>
      <c r="R122" s="478"/>
      <c r="S122" s="12"/>
    </row>
    <row r="123" spans="1:20">
      <c r="B123" s="116"/>
      <c r="C123" s="118"/>
      <c r="D123" s="12"/>
      <c r="E123" s="12"/>
      <c r="F123" s="12"/>
      <c r="G123" s="119"/>
      <c r="H123" s="478"/>
      <c r="L123" s="223"/>
      <c r="M123" s="299"/>
      <c r="N123" s="301"/>
      <c r="O123" s="301"/>
      <c r="P123" s="301"/>
      <c r="Q123" s="610"/>
      <c r="R123" s="478"/>
      <c r="S123" s="12"/>
    </row>
    <row r="124" spans="1:20">
      <c r="B124" s="116"/>
      <c r="C124" s="118"/>
      <c r="D124" s="301" t="s">
        <v>93</v>
      </c>
      <c r="E124" s="13"/>
      <c r="F124" s="12"/>
      <c r="G124" s="495">
        <f>C118*C119</f>
        <v>0</v>
      </c>
      <c r="H124" s="478"/>
      <c r="L124" s="223"/>
      <c r="M124" s="299"/>
      <c r="N124" s="301" t="s">
        <v>93</v>
      </c>
      <c r="O124" s="290"/>
      <c r="P124" s="301"/>
      <c r="Q124" s="495">
        <f>M118*M119</f>
        <v>0</v>
      </c>
      <c r="R124" s="478"/>
      <c r="S124" s="12"/>
    </row>
    <row r="125" spans="1:20" ht="15" customHeight="1">
      <c r="B125" s="116"/>
      <c r="C125" s="118"/>
      <c r="D125" s="12"/>
      <c r="E125" s="13"/>
      <c r="F125" s="12"/>
      <c r="G125" s="119"/>
      <c r="H125" s="478"/>
      <c r="L125" s="223"/>
      <c r="M125" s="299"/>
      <c r="N125" s="301"/>
      <c r="O125" s="290"/>
      <c r="P125" s="301"/>
      <c r="Q125" s="610"/>
      <c r="R125" s="478"/>
      <c r="S125" s="12"/>
    </row>
    <row r="126" spans="1:20" ht="13.5" thickBot="1">
      <c r="B126" s="116"/>
      <c r="C126" s="12"/>
      <c r="D126" s="44" t="s">
        <v>20</v>
      </c>
      <c r="E126" s="45"/>
      <c r="F126" s="44"/>
      <c r="G126" s="542"/>
      <c r="H126" s="474">
        <f>SUM(G122:G124)</f>
        <v>0</v>
      </c>
      <c r="L126" s="223"/>
      <c r="M126" s="301"/>
      <c r="N126" s="589" t="s">
        <v>20</v>
      </c>
      <c r="O126" s="293"/>
      <c r="P126" s="589"/>
      <c r="Q126" s="542"/>
      <c r="R126" s="474">
        <f>SUM(Q122:Q124)</f>
        <v>0</v>
      </c>
      <c r="S126" s="12"/>
    </row>
    <row r="127" spans="1:20" ht="15" customHeight="1">
      <c r="B127" s="116"/>
      <c r="C127" s="117"/>
      <c r="G127" s="476"/>
      <c r="H127" s="478"/>
      <c r="L127" s="223"/>
      <c r="M127" s="609"/>
      <c r="N127" s="581"/>
      <c r="O127" s="581"/>
      <c r="P127" s="581"/>
      <c r="Q127" s="476"/>
      <c r="R127" s="478"/>
      <c r="S127" s="12"/>
    </row>
    <row r="128" spans="1:20" ht="12.75" customHeight="1">
      <c r="A128" s="1204" t="s">
        <v>797</v>
      </c>
      <c r="B128" s="70" t="s">
        <v>259</v>
      </c>
      <c r="C128" s="372" t="s">
        <v>653</v>
      </c>
      <c r="G128" s="476"/>
      <c r="H128" s="478"/>
      <c r="K128" s="1204" t="s">
        <v>797</v>
      </c>
      <c r="L128" s="592" t="s">
        <v>259</v>
      </c>
      <c r="M128" s="589" t="s">
        <v>653</v>
      </c>
      <c r="N128" s="581"/>
      <c r="O128" s="581"/>
      <c r="P128" s="581"/>
      <c r="Q128" s="476"/>
      <c r="R128" s="478"/>
      <c r="S128" s="12"/>
    </row>
    <row r="129" spans="1:21" s="210" customFormat="1" ht="13.9" customHeight="1">
      <c r="A129" s="1204"/>
      <c r="B129" s="223"/>
      <c r="C129" s="348">
        <f>'Current Assumptions'!B199</f>
        <v>0</v>
      </c>
      <c r="D129" s="412" t="s">
        <v>763</v>
      </c>
      <c r="G129" s="476"/>
      <c r="H129" s="478"/>
      <c r="J129" s="581"/>
      <c r="K129" s="1204"/>
      <c r="L129" s="223"/>
      <c r="M129" s="634">
        <f>'Expected Assumptions'!E199</f>
        <v>0</v>
      </c>
      <c r="N129" s="412" t="s">
        <v>763</v>
      </c>
      <c r="O129" s="581"/>
      <c r="P129" s="581"/>
      <c r="Q129" s="476"/>
      <c r="R129" s="478"/>
      <c r="S129" s="237"/>
      <c r="T129" s="236"/>
    </row>
    <row r="130" spans="1:21" s="210" customFormat="1">
      <c r="A130" s="595"/>
      <c r="B130" s="98"/>
      <c r="C130" s="260">
        <f>Avg._Time_to_Log_Transmittals</f>
        <v>0</v>
      </c>
      <c r="D130" s="679" t="str">
        <f>Avg._Time_to_Log_Transmittals_N</f>
        <v>Time to Log (hours / transmittal)</v>
      </c>
      <c r="E130" s="13"/>
      <c r="F130" s="236"/>
      <c r="G130" s="119"/>
      <c r="H130" s="494"/>
      <c r="J130" s="581"/>
      <c r="K130" s="725"/>
      <c r="L130" s="98"/>
      <c r="M130" s="621">
        <f>'Expected Assumptions'!E13</f>
        <v>0</v>
      </c>
      <c r="N130" s="412" t="str">
        <f>Avg._Time_to_Log_Transmittals_N</f>
        <v>Time to Log (hours / transmittal)</v>
      </c>
      <c r="O130" s="290"/>
      <c r="P130" s="301"/>
      <c r="Q130" s="610"/>
      <c r="R130" s="494"/>
      <c r="S130" s="13"/>
      <c r="T130" s="236"/>
      <c r="U130" s="236"/>
    </row>
    <row r="131" spans="1:21">
      <c r="B131" s="96"/>
      <c r="C131" s="12"/>
      <c r="D131" s="12"/>
      <c r="E131" s="15"/>
      <c r="F131" s="12"/>
      <c r="G131" s="119"/>
      <c r="H131" s="478"/>
      <c r="L131" s="296"/>
      <c r="M131" s="301"/>
      <c r="N131" s="301"/>
      <c r="O131" s="15"/>
      <c r="P131" s="301"/>
      <c r="Q131" s="610"/>
      <c r="R131" s="478"/>
      <c r="S131" s="12"/>
    </row>
    <row r="132" spans="1:21">
      <c r="B132" s="96"/>
      <c r="C132" s="513">
        <f>Owners_Rep._Administrative_Rate</f>
        <v>0</v>
      </c>
      <c r="D132" s="410" t="str">
        <f>Owners_Rep._Administrative_Rate_N</f>
        <v>Owners Rep. Administrative Rate ($ / hour)</v>
      </c>
      <c r="E132" s="66"/>
      <c r="F132" s="65"/>
      <c r="G132" s="495">
        <f>C132*C129*C130</f>
        <v>0</v>
      </c>
      <c r="H132" s="494"/>
      <c r="L132" s="296"/>
      <c r="M132" s="513">
        <f>'Expected Assumptions'!E51</f>
        <v>0</v>
      </c>
      <c r="N132" s="596" t="str">
        <f>Owners_Rep._Administrative_Rate_N</f>
        <v>Owners Rep. Administrative Rate ($ / hour)</v>
      </c>
      <c r="O132" s="307"/>
      <c r="P132" s="373"/>
      <c r="Q132" s="495">
        <f>M132*M129*M130</f>
        <v>0</v>
      </c>
      <c r="R132" s="494"/>
      <c r="S132" s="12"/>
    </row>
    <row r="133" spans="1:21" ht="15" customHeight="1">
      <c r="B133" s="96"/>
      <c r="C133" s="65"/>
      <c r="D133" s="12"/>
      <c r="E133" s="13"/>
      <c r="F133" s="12"/>
      <c r="G133" s="119"/>
      <c r="H133" s="494"/>
      <c r="L133" s="296"/>
      <c r="M133" s="373"/>
      <c r="N133" s="301"/>
      <c r="O133" s="290"/>
      <c r="P133" s="301"/>
      <c r="Q133" s="610"/>
      <c r="R133" s="494"/>
      <c r="S133" s="12"/>
    </row>
    <row r="134" spans="1:21" ht="13.5" thickBot="1">
      <c r="B134" s="96"/>
      <c r="C134" s="12"/>
      <c r="D134" s="44" t="s">
        <v>20</v>
      </c>
      <c r="E134" s="29"/>
      <c r="G134" s="490"/>
      <c r="H134" s="474">
        <f>SUM(G132)</f>
        <v>0</v>
      </c>
      <c r="L134" s="296"/>
      <c r="M134" s="301"/>
      <c r="N134" s="589" t="s">
        <v>20</v>
      </c>
      <c r="O134" s="29"/>
      <c r="P134" s="581"/>
      <c r="Q134" s="490"/>
      <c r="R134" s="474">
        <f>SUM(Q132)</f>
        <v>0</v>
      </c>
      <c r="S134" s="12"/>
    </row>
    <row r="135" spans="1:21" ht="15" customHeight="1">
      <c r="B135" s="96"/>
      <c r="G135" s="476"/>
      <c r="H135" s="500"/>
      <c r="L135" s="296"/>
      <c r="M135" s="581"/>
      <c r="N135" s="581"/>
      <c r="O135" s="581"/>
      <c r="P135" s="581"/>
      <c r="Q135" s="476"/>
      <c r="R135" s="500"/>
      <c r="S135" s="12"/>
    </row>
    <row r="136" spans="1:21">
      <c r="B136" s="77" t="s">
        <v>260</v>
      </c>
      <c r="C136" s="93" t="s">
        <v>254</v>
      </c>
      <c r="G136" s="476"/>
      <c r="H136" s="547"/>
      <c r="L136" s="600" t="s">
        <v>260</v>
      </c>
      <c r="M136" s="606" t="s">
        <v>254</v>
      </c>
      <c r="N136" s="581"/>
      <c r="O136" s="581"/>
      <c r="P136" s="581"/>
      <c r="Q136" s="476"/>
      <c r="R136" s="547"/>
      <c r="S136" s="12"/>
    </row>
    <row r="137" spans="1:21">
      <c r="B137" s="96"/>
      <c r="G137" s="476"/>
      <c r="H137" s="478"/>
      <c r="L137" s="296"/>
      <c r="M137" s="581"/>
      <c r="N137" s="581"/>
      <c r="O137" s="581"/>
      <c r="P137" s="581"/>
      <c r="Q137" s="476"/>
      <c r="R137" s="478"/>
      <c r="S137" s="12"/>
    </row>
    <row r="138" spans="1:21" ht="12.75" customHeight="1">
      <c r="A138" s="1204" t="s">
        <v>797</v>
      </c>
      <c r="B138" s="70" t="s">
        <v>261</v>
      </c>
      <c r="C138" s="372" t="s">
        <v>654</v>
      </c>
      <c r="G138" s="476"/>
      <c r="H138" s="478"/>
      <c r="K138" s="1204" t="s">
        <v>797</v>
      </c>
      <c r="L138" s="592" t="s">
        <v>261</v>
      </c>
      <c r="M138" s="589" t="s">
        <v>654</v>
      </c>
      <c r="N138" s="581"/>
      <c r="O138" s="581"/>
      <c r="P138" s="581"/>
      <c r="Q138" s="476"/>
      <c r="R138" s="478"/>
      <c r="S138" s="12"/>
    </row>
    <row r="139" spans="1:21" s="210" customFormat="1" ht="13.9" customHeight="1">
      <c r="A139" s="1204"/>
      <c r="B139" s="223"/>
      <c r="C139" s="348">
        <f>'Current Assumptions'!B199</f>
        <v>0</v>
      </c>
      <c r="D139" s="412" t="s">
        <v>763</v>
      </c>
      <c r="G139" s="476"/>
      <c r="H139" s="478"/>
      <c r="J139" s="581"/>
      <c r="K139" s="1204"/>
      <c r="L139" s="223"/>
      <c r="M139" s="634">
        <f>'Expected Assumptions'!E199</f>
        <v>0</v>
      </c>
      <c r="N139" s="412" t="s">
        <v>763</v>
      </c>
      <c r="O139" s="581"/>
      <c r="P139" s="581"/>
      <c r="Q139" s="476"/>
      <c r="R139" s="478"/>
      <c r="S139" s="237"/>
      <c r="T139" s="236"/>
    </row>
    <row r="140" spans="1:21" s="210" customFormat="1">
      <c r="A140" s="595"/>
      <c r="B140" s="98"/>
      <c r="C140" s="260">
        <f>Avg._Time_to_Log_Transmittals</f>
        <v>0</v>
      </c>
      <c r="D140" s="679" t="str">
        <f>Avg._Time_to_Log_Transmittals_N</f>
        <v>Time to Log (hours / transmittal)</v>
      </c>
      <c r="E140" s="13"/>
      <c r="F140" s="236"/>
      <c r="G140" s="119"/>
      <c r="H140" s="494"/>
      <c r="J140" s="581"/>
      <c r="K140" s="725"/>
      <c r="L140" s="98"/>
      <c r="M140" s="621">
        <f>'Expected Assumptions'!E13</f>
        <v>0</v>
      </c>
      <c r="N140" s="412" t="str">
        <f>Avg._Time_to_Log_Transmittals_N</f>
        <v>Time to Log (hours / transmittal)</v>
      </c>
      <c r="O140" s="290"/>
      <c r="P140" s="301"/>
      <c r="Q140" s="610"/>
      <c r="R140" s="494"/>
      <c r="S140" s="13"/>
      <c r="T140" s="236"/>
      <c r="U140" s="236"/>
    </row>
    <row r="141" spans="1:21">
      <c r="B141" s="96"/>
      <c r="C141" s="12"/>
      <c r="D141" s="12"/>
      <c r="E141" s="15"/>
      <c r="F141" s="12"/>
      <c r="G141" s="119"/>
      <c r="H141" s="478"/>
      <c r="L141" s="296"/>
      <c r="M141" s="301"/>
      <c r="N141" s="301"/>
      <c r="O141" s="15"/>
      <c r="P141" s="301"/>
      <c r="Q141" s="610"/>
      <c r="R141" s="478"/>
      <c r="S141" s="12"/>
    </row>
    <row r="142" spans="1:21">
      <c r="B142" s="96"/>
      <c r="C142" s="513">
        <f>Drafter_Rate</f>
        <v>0</v>
      </c>
      <c r="D142" s="74" t="str">
        <f>Drafter_Rate_N</f>
        <v>Architect Drafter Rate ($ / hour)</v>
      </c>
      <c r="E142" s="66"/>
      <c r="F142" s="65"/>
      <c r="G142" s="495">
        <f>C142*C139*C140</f>
        <v>0</v>
      </c>
      <c r="H142" s="494"/>
      <c r="L142" s="296"/>
      <c r="M142" s="513">
        <f>'Expected Assumptions'!E56</f>
        <v>0</v>
      </c>
      <c r="N142" s="596" t="str">
        <f>Drafter_Rate_N</f>
        <v>Architect Drafter Rate ($ / hour)</v>
      </c>
      <c r="O142" s="307"/>
      <c r="P142" s="373"/>
      <c r="Q142" s="495">
        <f>M142*M139*M140</f>
        <v>0</v>
      </c>
      <c r="R142" s="494"/>
      <c r="S142" s="12"/>
    </row>
    <row r="143" spans="1:21" ht="15" customHeight="1">
      <c r="B143" s="96"/>
      <c r="C143" s="65"/>
      <c r="D143" s="12"/>
      <c r="E143" s="13"/>
      <c r="F143" s="12"/>
      <c r="G143" s="119"/>
      <c r="H143" s="494"/>
      <c r="L143" s="296"/>
      <c r="M143" s="373"/>
      <c r="N143" s="301"/>
      <c r="O143" s="290"/>
      <c r="P143" s="301"/>
      <c r="Q143" s="610"/>
      <c r="R143" s="494"/>
      <c r="S143" s="12"/>
    </row>
    <row r="144" spans="1:21" ht="13.5" thickBot="1">
      <c r="B144" s="96"/>
      <c r="C144" s="12"/>
      <c r="D144" s="44" t="s">
        <v>20</v>
      </c>
      <c r="E144" s="29"/>
      <c r="G144" s="490"/>
      <c r="H144" s="474">
        <f>SUM(G142)</f>
        <v>0</v>
      </c>
      <c r="L144" s="296"/>
      <c r="M144" s="301"/>
      <c r="N144" s="589" t="s">
        <v>20</v>
      </c>
      <c r="O144" s="29"/>
      <c r="P144" s="581"/>
      <c r="Q144" s="490"/>
      <c r="R144" s="474">
        <f>SUM(Q142)</f>
        <v>0</v>
      </c>
      <c r="S144" s="12"/>
    </row>
    <row r="145" spans="2:19" ht="15" customHeight="1">
      <c r="B145" s="96"/>
      <c r="G145" s="476"/>
      <c r="H145" s="478"/>
      <c r="L145" s="296"/>
      <c r="M145" s="581"/>
      <c r="N145" s="581"/>
      <c r="O145" s="581"/>
      <c r="P145" s="581"/>
      <c r="Q145" s="476"/>
      <c r="R145" s="478"/>
      <c r="S145" s="12"/>
    </row>
    <row r="146" spans="2:19">
      <c r="B146" s="77" t="s">
        <v>262</v>
      </c>
      <c r="C146" s="93" t="s">
        <v>263</v>
      </c>
      <c r="D146" s="44"/>
      <c r="G146" s="476"/>
      <c r="H146" s="478"/>
      <c r="L146" s="600" t="s">
        <v>262</v>
      </c>
      <c r="M146" s="606" t="s">
        <v>263</v>
      </c>
      <c r="N146" s="589"/>
      <c r="O146" s="581"/>
      <c r="P146" s="581"/>
      <c r="Q146" s="476"/>
      <c r="R146" s="478"/>
      <c r="S146" s="12"/>
    </row>
    <row r="147" spans="2:19" ht="15" customHeight="1">
      <c r="B147" s="77"/>
      <c r="C147" s="93"/>
      <c r="D147" s="44"/>
      <c r="G147" s="476"/>
      <c r="H147" s="478"/>
      <c r="L147" s="600"/>
      <c r="M147" s="606"/>
      <c r="N147" s="589"/>
      <c r="O147" s="581"/>
      <c r="P147" s="581"/>
      <c r="Q147" s="476"/>
      <c r="R147" s="478"/>
      <c r="S147" s="12"/>
    </row>
    <row r="148" spans="2:19" ht="15.75" customHeight="1" thickBot="1">
      <c r="B148" s="77"/>
      <c r="C148" s="93"/>
      <c r="D148" s="44"/>
      <c r="G148" s="487" t="s">
        <v>68</v>
      </c>
      <c r="H148" s="499">
        <f>SUM(H32:H144)</f>
        <v>0</v>
      </c>
      <c r="L148" s="600"/>
      <c r="M148" s="606"/>
      <c r="N148" s="589"/>
      <c r="O148" s="581"/>
      <c r="P148" s="581"/>
      <c r="Q148" s="607" t="s">
        <v>1217</v>
      </c>
      <c r="R148" s="499">
        <f>SUM(R32:R144)</f>
        <v>0</v>
      </c>
      <c r="S148" s="12"/>
    </row>
    <row r="149" spans="2:19" ht="13.5" thickTop="1">
      <c r="B149" s="96"/>
      <c r="C149" s="80"/>
      <c r="D149" s="80"/>
      <c r="M149" s="12"/>
      <c r="N149" s="12"/>
      <c r="O149" s="12"/>
      <c r="P149" s="12"/>
      <c r="Q149" s="12"/>
      <c r="R149" s="12"/>
      <c r="S149" s="12"/>
    </row>
    <row r="150" spans="2:19">
      <c r="B150" s="96"/>
      <c r="C150" s="80"/>
      <c r="D150" s="80"/>
      <c r="M150" s="12"/>
      <c r="N150" s="12"/>
      <c r="O150" s="12"/>
      <c r="P150" s="12"/>
      <c r="Q150" s="12"/>
      <c r="R150" s="12"/>
      <c r="S150" s="12"/>
    </row>
    <row r="151" spans="2:19">
      <c r="B151" s="96"/>
      <c r="C151" s="80"/>
      <c r="D151" s="80"/>
      <c r="M151" s="12"/>
      <c r="N151" s="12"/>
      <c r="O151" s="12"/>
      <c r="P151" s="12"/>
      <c r="Q151" s="12"/>
      <c r="R151" s="12"/>
      <c r="S151" s="12"/>
    </row>
    <row r="152" spans="2:19">
      <c r="B152" s="96"/>
      <c r="M152" s="12"/>
      <c r="N152" s="12"/>
      <c r="O152" s="12"/>
      <c r="P152" s="12"/>
      <c r="Q152" s="12"/>
      <c r="R152" s="12"/>
      <c r="S152" s="12"/>
    </row>
    <row r="153" spans="2:19">
      <c r="B153" s="96"/>
      <c r="M153" s="12"/>
      <c r="N153" s="12"/>
      <c r="O153" s="12"/>
      <c r="P153" s="12"/>
      <c r="Q153" s="12"/>
      <c r="R153" s="12"/>
      <c r="S153" s="12"/>
    </row>
    <row r="154" spans="2:19">
      <c r="B154" s="96"/>
      <c r="M154" s="12"/>
      <c r="N154" s="12"/>
      <c r="O154" s="12"/>
      <c r="P154" s="12"/>
      <c r="Q154" s="12"/>
      <c r="R154" s="12"/>
      <c r="S154" s="12"/>
    </row>
    <row r="155" spans="2:19">
      <c r="B155" s="96"/>
      <c r="M155" s="12"/>
      <c r="N155" s="12"/>
      <c r="O155" s="12"/>
      <c r="P155" s="12"/>
      <c r="Q155" s="12"/>
      <c r="R155" s="12"/>
      <c r="S155" s="12"/>
    </row>
    <row r="156" spans="2:19">
      <c r="B156" s="96"/>
      <c r="M156" s="12"/>
      <c r="N156" s="12"/>
      <c r="O156" s="12"/>
      <c r="P156" s="12"/>
      <c r="Q156" s="12"/>
      <c r="R156" s="12"/>
      <c r="S156" s="12"/>
    </row>
    <row r="157" spans="2:19">
      <c r="B157" s="96"/>
      <c r="M157" s="12"/>
      <c r="N157" s="12"/>
      <c r="O157" s="12"/>
      <c r="P157" s="12"/>
      <c r="Q157" s="12"/>
      <c r="R157" s="12"/>
      <c r="S157" s="12"/>
    </row>
    <row r="158" spans="2:19">
      <c r="B158" s="96"/>
      <c r="M158" s="12"/>
      <c r="N158" s="12"/>
      <c r="O158" s="12"/>
      <c r="P158" s="12"/>
      <c r="Q158" s="12"/>
      <c r="R158" s="12"/>
      <c r="S158" s="12"/>
    </row>
    <row r="159" spans="2:19">
      <c r="B159" s="96"/>
      <c r="M159" s="12"/>
      <c r="N159" s="12"/>
      <c r="O159" s="12"/>
      <c r="P159" s="12"/>
      <c r="Q159" s="12"/>
      <c r="R159" s="12"/>
      <c r="S159" s="12"/>
    </row>
    <row r="160" spans="2:19">
      <c r="B160" s="96"/>
      <c r="M160" s="12"/>
      <c r="N160" s="12"/>
      <c r="O160" s="12"/>
      <c r="P160" s="12"/>
      <c r="Q160" s="12"/>
      <c r="R160" s="12"/>
      <c r="S160" s="12"/>
    </row>
    <row r="161" spans="2:19">
      <c r="B161" s="96"/>
      <c r="M161" s="12"/>
      <c r="N161" s="12"/>
      <c r="O161" s="12"/>
      <c r="P161" s="12"/>
      <c r="Q161" s="12"/>
      <c r="R161" s="12"/>
      <c r="S161" s="12"/>
    </row>
    <row r="162" spans="2:19">
      <c r="B162" s="96"/>
      <c r="M162" s="12"/>
      <c r="N162" s="12"/>
      <c r="O162" s="12"/>
      <c r="P162" s="12"/>
      <c r="Q162" s="12"/>
      <c r="R162" s="12"/>
      <c r="S162" s="12"/>
    </row>
    <row r="163" spans="2:19">
      <c r="B163" s="96"/>
      <c r="M163" s="12"/>
      <c r="N163" s="12"/>
      <c r="O163" s="12"/>
      <c r="P163" s="12"/>
      <c r="Q163" s="12"/>
      <c r="R163" s="12"/>
      <c r="S163" s="12"/>
    </row>
    <row r="164" spans="2:19">
      <c r="B164" s="96"/>
      <c r="M164" s="12"/>
      <c r="N164" s="12"/>
      <c r="O164" s="12"/>
      <c r="P164" s="12"/>
      <c r="Q164" s="12"/>
      <c r="R164" s="12"/>
      <c r="S164" s="12"/>
    </row>
    <row r="165" spans="2:19">
      <c r="B165" s="96"/>
      <c r="M165" s="12"/>
      <c r="N165" s="12"/>
      <c r="O165" s="12"/>
      <c r="P165" s="12"/>
      <c r="Q165" s="12"/>
      <c r="R165" s="12"/>
      <c r="S165" s="12"/>
    </row>
    <row r="166" spans="2:19">
      <c r="B166" s="96"/>
      <c r="M166" s="12"/>
      <c r="N166" s="12"/>
      <c r="O166" s="12"/>
      <c r="P166" s="12"/>
      <c r="Q166" s="12"/>
      <c r="R166" s="12"/>
      <c r="S166" s="12"/>
    </row>
    <row r="167" spans="2:19">
      <c r="B167" s="96"/>
      <c r="M167" s="12"/>
      <c r="N167" s="12"/>
      <c r="O167" s="12"/>
      <c r="P167" s="12"/>
      <c r="Q167" s="12"/>
      <c r="R167" s="12"/>
      <c r="S167" s="12"/>
    </row>
    <row r="168" spans="2:19">
      <c r="B168" s="96"/>
      <c r="M168" s="12"/>
      <c r="N168" s="12"/>
      <c r="O168" s="12"/>
      <c r="P168" s="12"/>
      <c r="Q168" s="12"/>
      <c r="R168" s="12"/>
      <c r="S168" s="12"/>
    </row>
    <row r="169" spans="2:19">
      <c r="B169" s="96"/>
      <c r="M169" s="12"/>
      <c r="N169" s="12"/>
      <c r="O169" s="12"/>
      <c r="P169" s="12"/>
      <c r="Q169" s="12"/>
      <c r="R169" s="12"/>
      <c r="S169" s="12"/>
    </row>
    <row r="170" spans="2:19">
      <c r="B170" s="96"/>
      <c r="M170" s="12"/>
      <c r="N170" s="12"/>
      <c r="O170" s="12"/>
      <c r="P170" s="12"/>
      <c r="Q170" s="12"/>
      <c r="R170" s="12"/>
      <c r="S170" s="12"/>
    </row>
    <row r="171" spans="2:19">
      <c r="B171" s="96"/>
      <c r="M171" s="12"/>
      <c r="N171" s="12"/>
      <c r="O171" s="12"/>
      <c r="P171" s="12"/>
      <c r="Q171" s="12"/>
      <c r="R171" s="12"/>
      <c r="S171" s="12"/>
    </row>
    <row r="172" spans="2:19">
      <c r="B172" s="96"/>
    </row>
    <row r="173" spans="2:19">
      <c r="B173" s="96"/>
    </row>
    <row r="174" spans="2:19">
      <c r="B174" s="96"/>
    </row>
    <row r="175" spans="2:19">
      <c r="B175" s="96"/>
    </row>
    <row r="176" spans="2:19">
      <c r="B176" s="96"/>
    </row>
    <row r="177" spans="2:2">
      <c r="B177" s="96"/>
    </row>
    <row r="178" spans="2:2">
      <c r="B178" s="96"/>
    </row>
    <row r="179" spans="2:2">
      <c r="B179" s="96"/>
    </row>
    <row r="180" spans="2:2">
      <c r="B180" s="96"/>
    </row>
    <row r="181" spans="2:2">
      <c r="B181" s="96"/>
    </row>
    <row r="182" spans="2:2">
      <c r="B182" s="96"/>
    </row>
    <row r="183" spans="2:2">
      <c r="B183" s="96"/>
    </row>
    <row r="184" spans="2:2">
      <c r="B184" s="96"/>
    </row>
    <row r="185" spans="2:2">
      <c r="B185" s="96"/>
    </row>
    <row r="186" spans="2:2">
      <c r="B186" s="96"/>
    </row>
    <row r="187" spans="2:2">
      <c r="B187" s="96"/>
    </row>
    <row r="188" spans="2:2">
      <c r="B188" s="96"/>
    </row>
    <row r="189" spans="2:2">
      <c r="B189" s="96"/>
    </row>
    <row r="190" spans="2:2">
      <c r="B190" s="96"/>
    </row>
    <row r="191" spans="2:2">
      <c r="B191" s="96"/>
    </row>
    <row r="192" spans="2:2">
      <c r="B192" s="96"/>
    </row>
    <row r="193" spans="2:2">
      <c r="B193" s="96"/>
    </row>
    <row r="194" spans="2:2">
      <c r="B194" s="96"/>
    </row>
    <row r="195" spans="2:2">
      <c r="B195" s="96"/>
    </row>
    <row r="196" spans="2:2">
      <c r="B196" s="96"/>
    </row>
    <row r="197" spans="2:2">
      <c r="B197" s="96"/>
    </row>
  </sheetData>
  <customSheetViews>
    <customSheetView guid="{81801A75-92C7-4ED5-97DB-E3E6B3965D30}" topLeftCell="A155">
      <selection activeCell="C38" sqref="C38"/>
      <pageMargins left="0.7" right="0.7" top="0.75" bottom="0.75" header="0.3" footer="0.3"/>
      <pageSetup orientation="portrait" r:id="rId1"/>
    </customSheetView>
    <customSheetView guid="{8F78BEB5-8927-4030-9153-90C7FA4937A5}" topLeftCell="A15">
      <selection activeCell="H50" sqref="H50:H51"/>
      <pageMargins left="0.7" right="0.7" top="0.75" bottom="0.75" header="0.3" footer="0.3"/>
      <pageSetup orientation="portrait" r:id="rId2"/>
    </customSheetView>
    <customSheetView guid="{F7690BCD-287A-473A-9EA1-298139938D77}" topLeftCell="A157">
      <selection activeCell="A141" sqref="A141"/>
      <pageMargins left="0.7" right="0.7" top="0.75" bottom="0.75" header="0.3" footer="0.3"/>
      <pageSetup orientation="portrait" r:id="rId3"/>
    </customSheetView>
    <customSheetView guid="{0C5E73BF-4F4A-42B1-AFFC-19145C7AC19A}" topLeftCell="E1">
      <selection activeCell="I8" sqref="I8:U13"/>
      <pageMargins left="0.17" right="0.17" top="0.49" bottom="0.75" header="0.3" footer="0.3"/>
      <pageSetup scale="70" orientation="portrait" r:id="rId4"/>
    </customSheetView>
  </customSheetViews>
  <mergeCells count="23">
    <mergeCell ref="A117:A118"/>
    <mergeCell ref="A128:A129"/>
    <mergeCell ref="A138:A139"/>
    <mergeCell ref="C6:I6"/>
    <mergeCell ref="A107:A108"/>
    <mergeCell ref="A97:A98"/>
    <mergeCell ref="A86:A87"/>
    <mergeCell ref="A56:A57"/>
    <mergeCell ref="A34:A35"/>
    <mergeCell ref="A26:A27"/>
    <mergeCell ref="A42:A43"/>
    <mergeCell ref="A72:A73"/>
    <mergeCell ref="K26:K27"/>
    <mergeCell ref="K34:K35"/>
    <mergeCell ref="K42:K43"/>
    <mergeCell ref="K56:K57"/>
    <mergeCell ref="K86:K87"/>
    <mergeCell ref="K72:K73"/>
    <mergeCell ref="K97:K98"/>
    <mergeCell ref="K107:K108"/>
    <mergeCell ref="K117:K118"/>
    <mergeCell ref="K128:K129"/>
    <mergeCell ref="K138:K139"/>
  </mergeCells>
  <pageMargins left="0.17" right="0.17" top="0.49" bottom="0.75" header="0.3" footer="0.3"/>
  <pageSetup scale="70" orientation="portrait" r:id="rId5"/>
</worksheet>
</file>

<file path=xl/worksheets/sheet25.xml><?xml version="1.0" encoding="utf-8"?>
<worksheet xmlns="http://schemas.openxmlformats.org/spreadsheetml/2006/main" xmlns:r="http://schemas.openxmlformats.org/officeDocument/2006/relationships">
  <sheetPr codeName="Sheet26">
    <tabColor theme="7" tint="-0.249977111117893"/>
  </sheetPr>
  <dimension ref="A2:X297"/>
  <sheetViews>
    <sheetView workbookViewId="0">
      <pane ySplit="20" topLeftCell="A21" activePane="bottomLeft" state="frozen"/>
      <selection pane="bottomLeft" activeCell="D10" sqref="D10"/>
    </sheetView>
  </sheetViews>
  <sheetFormatPr defaultColWidth="9.140625" defaultRowHeight="12.75"/>
  <cols>
    <col min="1" max="1" width="13.7109375" style="351" customWidth="1"/>
    <col min="2" max="3" width="9.7109375" style="82" customWidth="1"/>
    <col min="4" max="4" width="16.42578125" style="82" customWidth="1"/>
    <col min="5" max="5" width="14.85546875" style="82" customWidth="1"/>
    <col min="6" max="6" width="16.140625" style="82" customWidth="1"/>
    <col min="7" max="7" width="17" style="82" customWidth="1"/>
    <col min="8" max="8" width="13.7109375" style="372" customWidth="1"/>
    <col min="9" max="9" width="14.7109375" style="82" customWidth="1"/>
    <col min="10" max="10" width="11" style="725" customWidth="1"/>
    <col min="11" max="11" width="16" style="725" customWidth="1"/>
    <col min="12" max="12" width="11.5703125" style="82" customWidth="1"/>
    <col min="13" max="14" width="12.7109375" style="82" customWidth="1"/>
    <col min="15" max="15" width="12.5703125" style="82" customWidth="1"/>
    <col min="16" max="16" width="23.42578125" style="82" customWidth="1"/>
    <col min="17" max="17" width="15.140625" style="82" customWidth="1"/>
    <col min="18" max="19" width="12.7109375" style="82" customWidth="1"/>
    <col min="20" max="20" width="9.85546875" style="82" customWidth="1"/>
    <col min="21" max="21" width="9.140625" style="82"/>
    <col min="22" max="22" width="10.42578125" style="82" bestFit="1" customWidth="1"/>
    <col min="23" max="16384" width="9.140625" style="82"/>
  </cols>
  <sheetData>
    <row r="2" spans="2:22">
      <c r="B2" s="4" t="s">
        <v>16</v>
      </c>
      <c r="C2" s="6" t="s">
        <v>263</v>
      </c>
      <c r="D2" s="6"/>
      <c r="E2" s="6"/>
      <c r="F2" s="29"/>
      <c r="H2" s="293"/>
      <c r="M2" s="6"/>
    </row>
    <row r="3" spans="2:22">
      <c r="B3" s="4" t="s">
        <v>17</v>
      </c>
      <c r="C3" s="21" t="s">
        <v>42</v>
      </c>
      <c r="D3" s="6"/>
      <c r="E3" s="6"/>
      <c r="F3" s="29"/>
      <c r="H3" s="293"/>
      <c r="M3" s="6"/>
    </row>
    <row r="4" spans="2:22">
      <c r="B4" s="726" t="s">
        <v>1198</v>
      </c>
      <c r="C4" s="21" t="s">
        <v>41</v>
      </c>
      <c r="D4" s="5"/>
      <c r="E4" s="5"/>
      <c r="F4" s="3"/>
      <c r="H4" s="293"/>
      <c r="M4" s="5"/>
    </row>
    <row r="5" spans="2:22" ht="14.25" customHeight="1">
      <c r="B5" s="4"/>
      <c r="D5" s="5"/>
      <c r="E5" s="5"/>
      <c r="F5" s="3"/>
      <c r="G5" s="5"/>
      <c r="H5" s="458"/>
      <c r="I5" s="5"/>
    </row>
    <row r="6" spans="2:22" ht="67.5" customHeight="1">
      <c r="B6" s="60" t="s">
        <v>46</v>
      </c>
      <c r="C6" s="1206" t="s">
        <v>395</v>
      </c>
      <c r="D6" s="1206"/>
      <c r="E6" s="1206"/>
      <c r="F6" s="1206"/>
      <c r="G6" s="1206"/>
      <c r="H6" s="1206"/>
      <c r="I6" s="1206"/>
      <c r="L6" s="326"/>
      <c r="M6" s="326"/>
      <c r="N6" s="182"/>
      <c r="O6" s="182"/>
      <c r="P6" s="182"/>
      <c r="Q6" s="182"/>
      <c r="R6" s="182"/>
      <c r="S6" s="169"/>
      <c r="T6" s="169"/>
    </row>
    <row r="7" spans="2:22" ht="13.5" customHeight="1">
      <c r="B7" s="4"/>
      <c r="C7" s="5"/>
      <c r="D7" s="5"/>
      <c r="E7" s="5"/>
      <c r="F7" s="3"/>
      <c r="G7" s="5"/>
      <c r="H7" s="458"/>
      <c r="I7" s="5"/>
    </row>
    <row r="8" spans="2:22" ht="27" customHeight="1">
      <c r="B8" s="1208" t="s">
        <v>47</v>
      </c>
      <c r="C8" s="1208"/>
      <c r="D8" s="5"/>
      <c r="E8" s="5"/>
      <c r="F8" s="3"/>
      <c r="G8" s="5"/>
      <c r="H8" s="458"/>
      <c r="I8" s="727"/>
      <c r="L8" s="731"/>
      <c r="M8" s="731"/>
      <c r="N8" s="725"/>
      <c r="O8" s="725"/>
      <c r="P8" s="728"/>
      <c r="Q8" s="725"/>
      <c r="R8" s="725"/>
      <c r="S8" s="725"/>
      <c r="T8" s="731"/>
      <c r="U8" s="725"/>
      <c r="V8" s="725"/>
    </row>
    <row r="9" spans="2:22" ht="12.75" customHeight="1">
      <c r="B9" s="4"/>
      <c r="C9" s="5"/>
      <c r="D9" s="5"/>
      <c r="E9" s="5"/>
      <c r="F9" s="3"/>
      <c r="G9" s="5"/>
      <c r="H9" s="458"/>
      <c r="I9" s="727"/>
      <c r="L9" s="731"/>
      <c r="M9" s="731"/>
      <c r="N9" s="725"/>
      <c r="O9" s="725"/>
      <c r="P9" s="728"/>
      <c r="Q9" s="725"/>
      <c r="R9" s="725"/>
      <c r="S9" s="725"/>
      <c r="T9" s="731"/>
      <c r="U9" s="725"/>
      <c r="V9" s="725"/>
    </row>
    <row r="10" spans="2:22" s="725" customFormat="1" ht="12.75" customHeight="1">
      <c r="B10" s="726"/>
      <c r="D10" s="136" t="s">
        <v>19</v>
      </c>
      <c r="E10" s="735" t="s">
        <v>320</v>
      </c>
      <c r="F10" s="178" t="s">
        <v>322</v>
      </c>
      <c r="G10" s="735" t="s">
        <v>321</v>
      </c>
      <c r="H10" s="459"/>
      <c r="I10" s="655"/>
      <c r="L10" s="655"/>
      <c r="M10" s="307"/>
      <c r="N10" s="307"/>
      <c r="O10" s="307"/>
      <c r="P10" s="655"/>
      <c r="Q10" s="655"/>
      <c r="R10" s="655"/>
      <c r="S10" s="655"/>
      <c r="T10" s="307"/>
      <c r="U10" s="307"/>
      <c r="V10" s="307"/>
    </row>
    <row r="11" spans="2:22" s="725" customFormat="1" ht="12.75" customHeight="1">
      <c r="B11" s="726"/>
      <c r="C11" s="726" t="s">
        <v>25</v>
      </c>
      <c r="D11" s="762">
        <f>H144</f>
        <v>0</v>
      </c>
      <c r="E11" s="762">
        <v>0</v>
      </c>
      <c r="F11" s="762">
        <f>SUM(H33,H41,H51,H62,H75,H86,H94,G125,G132,G139)</f>
        <v>0</v>
      </c>
      <c r="G11" s="762">
        <f>SUM(H104,G126,G133,G140)</f>
        <v>0</v>
      </c>
      <c r="H11" s="459"/>
      <c r="I11" s="655"/>
      <c r="L11" s="610"/>
      <c r="M11" s="610"/>
      <c r="N11" s="610"/>
      <c r="O11" s="610"/>
      <c r="P11" s="655"/>
      <c r="Q11" s="655"/>
      <c r="R11" s="937"/>
      <c r="S11" s="610"/>
      <c r="T11" s="610"/>
      <c r="U11" s="610"/>
      <c r="V11" s="610"/>
    </row>
    <row r="12" spans="2:22" s="725" customFormat="1" ht="12.75" customHeight="1">
      <c r="B12" s="726"/>
      <c r="C12" s="726" t="s">
        <v>1189</v>
      </c>
      <c r="D12" s="762">
        <f>R144</f>
        <v>0</v>
      </c>
      <c r="E12" s="762">
        <v>0</v>
      </c>
      <c r="F12" s="762">
        <f>SUM(R33,R41,R51,R62,R75,R86,R94,Q125,Q132,Q139)</f>
        <v>0</v>
      </c>
      <c r="G12" s="762">
        <f>SUM(R104,Q126,Q133,Q140)</f>
        <v>0</v>
      </c>
      <c r="H12" s="459"/>
      <c r="I12" s="655"/>
      <c r="L12" s="610"/>
      <c r="M12" s="610"/>
      <c r="N12" s="610"/>
      <c r="O12" s="610"/>
      <c r="P12" s="655"/>
      <c r="Q12" s="655"/>
      <c r="R12" s="937"/>
      <c r="S12" s="610"/>
      <c r="T12" s="610"/>
      <c r="U12" s="610"/>
      <c r="V12" s="610"/>
    </row>
    <row r="13" spans="2:22" s="725" customFormat="1" ht="12.75" customHeight="1" thickBot="1">
      <c r="B13" s="726"/>
      <c r="C13" s="729" t="s">
        <v>66</v>
      </c>
      <c r="D13" s="730">
        <f>D11-D12</f>
        <v>0</v>
      </c>
      <c r="E13" s="730">
        <f>E11-E12</f>
        <v>0</v>
      </c>
      <c r="F13" s="730">
        <f>F11-F12</f>
        <v>0</v>
      </c>
      <c r="G13" s="730">
        <f>G11-G12</f>
        <v>0</v>
      </c>
      <c r="H13" s="459"/>
      <c r="I13" s="655"/>
      <c r="L13" s="46"/>
      <c r="M13" s="46"/>
      <c r="N13" s="983"/>
      <c r="O13" s="46"/>
      <c r="P13" s="655"/>
      <c r="Q13" s="655"/>
      <c r="R13" s="103"/>
      <c r="S13" s="46"/>
      <c r="T13" s="46"/>
      <c r="U13" s="983"/>
      <c r="V13" s="46"/>
    </row>
    <row r="14" spans="2:22" ht="13.5" thickTop="1">
      <c r="F14" s="29"/>
      <c r="H14" s="293"/>
    </row>
    <row r="15" spans="2:22">
      <c r="E15" s="217"/>
      <c r="F15" s="29"/>
      <c r="H15" s="293"/>
    </row>
    <row r="16" spans="2:22">
      <c r="B16" s="32"/>
      <c r="C16" s="32"/>
      <c r="D16" s="32"/>
      <c r="E16" s="32"/>
      <c r="F16" s="32"/>
      <c r="G16" s="32"/>
      <c r="H16" s="32"/>
      <c r="I16" s="32"/>
      <c r="J16" s="32"/>
      <c r="K16" s="32"/>
      <c r="L16" s="32"/>
      <c r="M16" s="32"/>
      <c r="N16" s="32"/>
      <c r="O16" s="32"/>
      <c r="P16" s="32"/>
      <c r="Q16" s="32"/>
      <c r="R16" s="32"/>
      <c r="S16" s="32"/>
    </row>
    <row r="18" spans="1:20">
      <c r="B18" s="193"/>
      <c r="C18" s="193"/>
      <c r="D18" s="193"/>
      <c r="E18" s="193"/>
      <c r="F18" s="193"/>
      <c r="G18" s="193"/>
      <c r="H18" s="442"/>
      <c r="I18" s="193"/>
      <c r="L18" s="193"/>
      <c r="M18" s="724"/>
      <c r="N18" s="193"/>
      <c r="O18" s="193"/>
      <c r="P18" s="193"/>
      <c r="Q18" s="193"/>
      <c r="R18" s="193"/>
      <c r="S18" s="193"/>
    </row>
    <row r="19" spans="1:20">
      <c r="B19" s="28"/>
      <c r="C19" s="28"/>
      <c r="D19" s="28"/>
      <c r="E19" s="31"/>
      <c r="F19" s="28"/>
      <c r="G19" s="31"/>
      <c r="H19" s="28"/>
      <c r="M19" s="724"/>
    </row>
    <row r="20" spans="1:20" s="581" customFormat="1">
      <c r="B20" s="33" t="s">
        <v>18</v>
      </c>
      <c r="C20" s="33"/>
      <c r="D20" s="33"/>
      <c r="E20" s="34"/>
      <c r="F20" s="33"/>
      <c r="G20" s="33"/>
      <c r="H20" s="35"/>
      <c r="J20" s="725"/>
      <c r="K20" s="725"/>
      <c r="L20" s="36" t="s">
        <v>1031</v>
      </c>
      <c r="M20" s="36"/>
      <c r="N20" s="36"/>
      <c r="O20" s="36"/>
      <c r="P20" s="36"/>
      <c r="Q20" s="36"/>
      <c r="R20" s="36"/>
      <c r="S20" s="36"/>
    </row>
    <row r="22" spans="1:20" ht="12.75" customHeight="1">
      <c r="A22" s="398"/>
      <c r="B22" s="329" t="s">
        <v>265</v>
      </c>
      <c r="C22" s="391" t="s">
        <v>737</v>
      </c>
      <c r="D22" s="12"/>
      <c r="E22" s="12"/>
      <c r="F22" s="12"/>
      <c r="G22" s="12"/>
      <c r="J22" s="398"/>
      <c r="K22" s="398"/>
      <c r="L22" s="329" t="s">
        <v>265</v>
      </c>
      <c r="M22" s="391" t="s">
        <v>737</v>
      </c>
      <c r="N22" s="301"/>
      <c r="O22" s="301"/>
      <c r="P22" s="301"/>
      <c r="Q22" s="301"/>
      <c r="R22" s="589"/>
    </row>
    <row r="23" spans="1:20" ht="12.75" customHeight="1">
      <c r="B23" s="102"/>
      <c r="C23" s="12"/>
      <c r="D23" s="12"/>
      <c r="E23" s="12"/>
      <c r="F23" s="12"/>
      <c r="G23" s="12"/>
      <c r="L23" s="240"/>
      <c r="M23" s="301"/>
      <c r="N23" s="301"/>
      <c r="O23" s="301"/>
      <c r="P23" s="301"/>
      <c r="Q23" s="301"/>
      <c r="R23" s="589"/>
    </row>
    <row r="24" spans="1:20" s="304" customFormat="1" ht="12.75" customHeight="1">
      <c r="A24" s="1204" t="s">
        <v>797</v>
      </c>
      <c r="B24" s="242" t="s">
        <v>266</v>
      </c>
      <c r="C24" s="243" t="s">
        <v>510</v>
      </c>
      <c r="D24" s="241"/>
      <c r="E24" s="301"/>
      <c r="F24" s="301"/>
      <c r="G24" s="301"/>
      <c r="H24" s="371"/>
      <c r="J24" s="1204"/>
      <c r="K24" s="1204" t="s">
        <v>797</v>
      </c>
      <c r="L24" s="380" t="s">
        <v>266</v>
      </c>
      <c r="M24" s="385" t="s">
        <v>510</v>
      </c>
      <c r="N24" s="241"/>
      <c r="O24" s="301"/>
      <c r="P24" s="301"/>
      <c r="Q24" s="301"/>
      <c r="R24" s="588"/>
    </row>
    <row r="25" spans="1:20" s="300" customFormat="1" ht="12.75" customHeight="1">
      <c r="A25" s="1204"/>
      <c r="B25" s="308"/>
      <c r="C25" s="348">
        <f>'Current Assumptions'!B214</f>
        <v>0</v>
      </c>
      <c r="D25" s="411" t="s">
        <v>763</v>
      </c>
      <c r="H25" s="372"/>
      <c r="J25" s="1204"/>
      <c r="K25" s="1204"/>
      <c r="L25" s="592"/>
      <c r="M25" s="634">
        <f>'Expected Assumptions'!E214</f>
        <v>0</v>
      </c>
      <c r="N25" s="603" t="s">
        <v>763</v>
      </c>
      <c r="O25" s="581"/>
      <c r="P25" s="581"/>
      <c r="Q25" s="581"/>
      <c r="R25" s="589"/>
      <c r="S25" s="301"/>
      <c r="T25" s="301"/>
    </row>
    <row r="26" spans="1:20" s="300" customFormat="1" ht="12.75" customHeight="1">
      <c r="A26" s="351"/>
      <c r="B26" s="308"/>
      <c r="C26" s="471">
        <f>'Current Assumptions'!B216</f>
        <v>0</v>
      </c>
      <c r="D26" s="352" t="s">
        <v>748</v>
      </c>
      <c r="E26" s="312"/>
      <c r="F26" s="312"/>
      <c r="H26" s="372"/>
      <c r="J26" s="725"/>
      <c r="K26" s="725"/>
      <c r="L26" s="592"/>
      <c r="M26" s="471">
        <f>'Expected Assumptions'!E216</f>
        <v>0</v>
      </c>
      <c r="N26" s="603" t="s">
        <v>748</v>
      </c>
      <c r="O26" s="605"/>
      <c r="P26" s="605"/>
      <c r="Q26" s="581"/>
      <c r="R26" s="589"/>
      <c r="S26" s="301"/>
      <c r="T26" s="301"/>
    </row>
    <row r="27" spans="1:20" s="300" customFormat="1" ht="12.75" customHeight="1">
      <c r="A27" s="351"/>
      <c r="B27" s="308"/>
      <c r="C27" s="922">
        <f>'Current Assumptions'!B215</f>
        <v>0</v>
      </c>
      <c r="D27" s="411" t="s">
        <v>766</v>
      </c>
      <c r="H27" s="372"/>
      <c r="J27" s="725"/>
      <c r="K27" s="725"/>
      <c r="L27" s="592"/>
      <c r="M27" s="418">
        <f>'Expected Assumptions'!E215</f>
        <v>0</v>
      </c>
      <c r="N27" s="603" t="s">
        <v>766</v>
      </c>
      <c r="O27" s="581"/>
      <c r="P27" s="581"/>
      <c r="Q27" s="581"/>
      <c r="R27" s="589"/>
      <c r="S27" s="301"/>
      <c r="T27" s="301"/>
    </row>
    <row r="28" spans="1:20" s="300" customFormat="1" ht="12.75" customHeight="1">
      <c r="A28" s="351"/>
      <c r="B28" s="304"/>
      <c r="H28" s="372"/>
      <c r="J28" s="725"/>
      <c r="K28" s="725"/>
      <c r="L28" s="586"/>
      <c r="M28" s="581"/>
      <c r="N28" s="581"/>
      <c r="O28" s="581"/>
      <c r="P28" s="581"/>
      <c r="Q28" s="581"/>
      <c r="R28" s="589"/>
      <c r="S28" s="302"/>
      <c r="T28" s="301"/>
    </row>
    <row r="29" spans="1:20" s="300" customFormat="1" ht="12.75" customHeight="1">
      <c r="A29" s="351"/>
      <c r="B29" s="304"/>
      <c r="C29" s="336">
        <f>Drafter_Rate</f>
        <v>0</v>
      </c>
      <c r="D29" s="74" t="str">
        <f>Drafter_Rate_N</f>
        <v>Architect Drafter Rate ($ / hour)</v>
      </c>
      <c r="E29" s="322"/>
      <c r="F29" s="322"/>
      <c r="G29" s="477">
        <f>C29*C27*C25</f>
        <v>0</v>
      </c>
      <c r="H29" s="478"/>
      <c r="J29" s="725"/>
      <c r="K29" s="725"/>
      <c r="L29" s="586"/>
      <c r="M29" s="415">
        <f>'Expected Assumptions'!E56</f>
        <v>0</v>
      </c>
      <c r="N29" s="596" t="str">
        <f>Drafter_Rate_N</f>
        <v>Architect Drafter Rate ($ / hour)</v>
      </c>
      <c r="O29" s="322"/>
      <c r="P29" s="322"/>
      <c r="Q29" s="636">
        <f>M29*M27*M25</f>
        <v>0</v>
      </c>
      <c r="R29" s="478"/>
      <c r="S29" s="152"/>
      <c r="T29" s="301"/>
    </row>
    <row r="30" spans="1:20" s="300" customFormat="1" ht="12.75" customHeight="1">
      <c r="A30" s="351"/>
      <c r="B30" s="304"/>
      <c r="G30" s="476"/>
      <c r="H30" s="478"/>
      <c r="J30" s="725"/>
      <c r="K30" s="725"/>
      <c r="L30" s="586"/>
      <c r="M30" s="581"/>
      <c r="N30" s="581"/>
      <c r="O30" s="581"/>
      <c r="P30" s="581"/>
      <c r="Q30" s="476"/>
      <c r="R30" s="478"/>
      <c r="S30" s="301"/>
      <c r="T30" s="301"/>
    </row>
    <row r="31" spans="1:20" s="300" customFormat="1" ht="12.75" customHeight="1">
      <c r="A31" s="351"/>
      <c r="B31" s="304"/>
      <c r="D31" s="300" t="s">
        <v>93</v>
      </c>
      <c r="G31" s="495">
        <f>C25*C26</f>
        <v>0</v>
      </c>
      <c r="H31" s="478"/>
      <c r="J31" s="725"/>
      <c r="K31" s="725"/>
      <c r="L31" s="586"/>
      <c r="M31" s="581"/>
      <c r="N31" s="581" t="s">
        <v>93</v>
      </c>
      <c r="O31" s="581"/>
      <c r="P31" s="581"/>
      <c r="Q31" s="495">
        <f>M25*M26</f>
        <v>0</v>
      </c>
      <c r="R31" s="478"/>
      <c r="S31" s="301"/>
      <c r="T31" s="301"/>
    </row>
    <row r="32" spans="1:20" s="304" customFormat="1" ht="12.75" customHeight="1">
      <c r="A32" s="350"/>
      <c r="B32" s="242"/>
      <c r="C32" s="243"/>
      <c r="D32" s="241"/>
      <c r="E32" s="301"/>
      <c r="F32" s="301"/>
      <c r="G32" s="119"/>
      <c r="H32" s="500"/>
      <c r="J32" s="677"/>
      <c r="K32" s="677"/>
      <c r="L32" s="380"/>
      <c r="M32" s="385"/>
      <c r="N32" s="241"/>
      <c r="O32" s="301"/>
      <c r="P32" s="301"/>
      <c r="Q32" s="610"/>
      <c r="R32" s="500"/>
    </row>
    <row r="33" spans="1:20" ht="12.75" customHeight="1" thickBot="1">
      <c r="B33" s="108"/>
      <c r="C33" s="12"/>
      <c r="D33" s="44" t="s">
        <v>20</v>
      </c>
      <c r="E33" s="45"/>
      <c r="F33" s="44"/>
      <c r="G33" s="542"/>
      <c r="H33" s="474">
        <f>SUM(G29:G31)</f>
        <v>0</v>
      </c>
      <c r="I33" s="84"/>
      <c r="L33" s="380"/>
      <c r="M33" s="301"/>
      <c r="N33" s="589" t="s">
        <v>20</v>
      </c>
      <c r="O33" s="293"/>
      <c r="P33" s="589"/>
      <c r="Q33" s="542"/>
      <c r="R33" s="474">
        <f>SUM(Q29:Q31)</f>
        <v>0</v>
      </c>
    </row>
    <row r="34" spans="1:20" ht="12.75" customHeight="1">
      <c r="B34" s="98"/>
      <c r="C34" s="12"/>
      <c r="D34" s="12"/>
      <c r="E34" s="12"/>
      <c r="F34" s="12"/>
      <c r="G34" s="119"/>
      <c r="H34" s="478"/>
      <c r="I34" s="84"/>
      <c r="L34" s="98"/>
      <c r="M34" s="301"/>
      <c r="N34" s="301"/>
      <c r="O34" s="301"/>
      <c r="P34" s="301"/>
      <c r="Q34" s="610"/>
      <c r="R34" s="478"/>
    </row>
    <row r="35" spans="1:20" ht="12.75" customHeight="1">
      <c r="A35" s="1204" t="s">
        <v>797</v>
      </c>
      <c r="B35" s="99" t="s">
        <v>267</v>
      </c>
      <c r="C35" s="658" t="s">
        <v>655</v>
      </c>
      <c r="D35" s="12"/>
      <c r="E35" s="12"/>
      <c r="F35" s="12"/>
      <c r="G35" s="119"/>
      <c r="H35" s="478"/>
      <c r="I35" s="84"/>
      <c r="J35" s="1204"/>
      <c r="K35" s="1204" t="s">
        <v>797</v>
      </c>
      <c r="L35" s="298" t="s">
        <v>267</v>
      </c>
      <c r="M35" s="377" t="s">
        <v>655</v>
      </c>
      <c r="N35" s="301"/>
      <c r="O35" s="301"/>
      <c r="P35" s="301"/>
      <c r="Q35" s="610"/>
      <c r="R35" s="478"/>
    </row>
    <row r="36" spans="1:20" s="300" customFormat="1" ht="12.75" customHeight="1">
      <c r="A36" s="1204"/>
      <c r="B36" s="223"/>
      <c r="C36" s="348">
        <f>'Current Assumptions'!B214</f>
        <v>0</v>
      </c>
      <c r="D36" s="412" t="s">
        <v>763</v>
      </c>
      <c r="G36" s="476"/>
      <c r="H36" s="478"/>
      <c r="J36" s="1204"/>
      <c r="K36" s="1204"/>
      <c r="L36" s="223"/>
      <c r="M36" s="634">
        <f>'Expected Assumptions'!E214</f>
        <v>0</v>
      </c>
      <c r="N36" s="412" t="s">
        <v>763</v>
      </c>
      <c r="O36" s="581"/>
      <c r="P36" s="581"/>
      <c r="Q36" s="476"/>
      <c r="R36" s="478"/>
      <c r="S36" s="301"/>
    </row>
    <row r="37" spans="1:20" s="300" customFormat="1" ht="12.75" customHeight="1">
      <c r="A37" s="351"/>
      <c r="B37" s="98"/>
      <c r="C37" s="260">
        <f>Avg._Time_to_Log_Transmittals</f>
        <v>0</v>
      </c>
      <c r="D37" s="316" t="str">
        <f>Avg._Time_to_Log_Transmittals_N</f>
        <v>Time to Log (hours / transmittal)</v>
      </c>
      <c r="E37" s="290"/>
      <c r="F37" s="301"/>
      <c r="G37" s="119"/>
      <c r="H37" s="494"/>
      <c r="J37" s="725"/>
      <c r="K37" s="725"/>
      <c r="L37" s="98"/>
      <c r="M37" s="621">
        <f>'Expected Assumptions'!E13</f>
        <v>0</v>
      </c>
      <c r="N37" s="412" t="str">
        <f>Avg._Time_to_Log_Transmittals_N</f>
        <v>Time to Log (hours / transmittal)</v>
      </c>
      <c r="O37" s="290"/>
      <c r="P37" s="301"/>
      <c r="Q37" s="610"/>
      <c r="R37" s="494"/>
      <c r="S37" s="301"/>
      <c r="T37" s="301"/>
    </row>
    <row r="38" spans="1:20" ht="12.75" customHeight="1">
      <c r="B38" s="98"/>
      <c r="C38" s="12"/>
      <c r="D38" s="12"/>
      <c r="E38" s="15"/>
      <c r="F38" s="12"/>
      <c r="G38" s="119"/>
      <c r="H38" s="478"/>
      <c r="I38" s="84"/>
      <c r="L38" s="98"/>
      <c r="M38" s="301"/>
      <c r="N38" s="301"/>
      <c r="O38" s="15"/>
      <c r="P38" s="301"/>
      <c r="Q38" s="610"/>
      <c r="R38" s="478"/>
    </row>
    <row r="39" spans="1:20" s="300" customFormat="1" ht="12.75" customHeight="1">
      <c r="A39" s="351"/>
      <c r="B39" s="296"/>
      <c r="C39" s="513">
        <f>Drafter_Rate</f>
        <v>0</v>
      </c>
      <c r="D39" s="74" t="str">
        <f>Drafter_Rate_N</f>
        <v>Architect Drafter Rate ($ / hour)</v>
      </c>
      <c r="E39" s="307"/>
      <c r="F39" s="65"/>
      <c r="G39" s="495">
        <f>C39*C36*C37</f>
        <v>0</v>
      </c>
      <c r="H39" s="494"/>
      <c r="J39" s="725"/>
      <c r="K39" s="725"/>
      <c r="L39" s="296"/>
      <c r="M39" s="513">
        <f>'Expected Assumptions'!E56</f>
        <v>0</v>
      </c>
      <c r="N39" s="596" t="str">
        <f>Drafter_Rate_N</f>
        <v>Architect Drafter Rate ($ / hour)</v>
      </c>
      <c r="O39" s="307"/>
      <c r="P39" s="373"/>
      <c r="Q39" s="495">
        <f>M39*M36*M37</f>
        <v>0</v>
      </c>
      <c r="R39" s="494"/>
    </row>
    <row r="40" spans="1:20" ht="12.75" customHeight="1">
      <c r="B40" s="102"/>
      <c r="C40" s="65"/>
      <c r="D40" s="12"/>
      <c r="E40" s="13"/>
      <c r="F40" s="12"/>
      <c r="G40" s="119"/>
      <c r="H40" s="494"/>
      <c r="I40" s="84"/>
      <c r="L40" s="240"/>
      <c r="M40" s="373"/>
      <c r="N40" s="301"/>
      <c r="O40" s="290"/>
      <c r="P40" s="301"/>
      <c r="Q40" s="610"/>
      <c r="R40" s="494"/>
    </row>
    <row r="41" spans="1:20" ht="12.75" customHeight="1" thickBot="1">
      <c r="C41" s="12"/>
      <c r="D41" s="44" t="s">
        <v>20</v>
      </c>
      <c r="E41" s="29"/>
      <c r="G41" s="490"/>
      <c r="H41" s="474">
        <f>G39</f>
        <v>0</v>
      </c>
      <c r="I41" s="84"/>
      <c r="L41" s="581"/>
      <c r="M41" s="301"/>
      <c r="N41" s="589" t="s">
        <v>20</v>
      </c>
      <c r="O41" s="29"/>
      <c r="P41" s="581"/>
      <c r="Q41" s="490"/>
      <c r="R41" s="474">
        <f>Q39</f>
        <v>0</v>
      </c>
    </row>
    <row r="42" spans="1:20" ht="12.75" customHeight="1">
      <c r="C42" s="99"/>
      <c r="D42" s="97"/>
      <c r="E42" s="12"/>
      <c r="F42" s="12"/>
      <c r="G42" s="119"/>
      <c r="H42" s="478"/>
      <c r="I42" s="84"/>
      <c r="L42" s="581"/>
      <c r="M42" s="298"/>
      <c r="N42" s="377"/>
      <c r="O42" s="301"/>
      <c r="P42" s="301"/>
      <c r="Q42" s="610"/>
      <c r="R42" s="478"/>
    </row>
    <row r="43" spans="1:20" s="192" customFormat="1" ht="12.75" customHeight="1">
      <c r="B43" s="329" t="s">
        <v>268</v>
      </c>
      <c r="C43" s="331" t="s">
        <v>511</v>
      </c>
      <c r="D43" s="331"/>
      <c r="E43" s="331"/>
      <c r="F43" s="163"/>
      <c r="G43" s="548"/>
      <c r="H43" s="549"/>
      <c r="I43" s="330"/>
      <c r="L43" s="329" t="s">
        <v>268</v>
      </c>
      <c r="M43" s="391" t="s">
        <v>511</v>
      </c>
      <c r="N43" s="391"/>
      <c r="O43" s="391"/>
      <c r="P43" s="163"/>
      <c r="Q43" s="548"/>
      <c r="R43" s="549"/>
    </row>
    <row r="44" spans="1:20" ht="12.75" customHeight="1">
      <c r="B44" s="102"/>
      <c r="C44" s="12"/>
      <c r="D44" s="12"/>
      <c r="E44" s="12"/>
      <c r="F44" s="12"/>
      <c r="G44" s="119"/>
      <c r="H44" s="478"/>
      <c r="I44" s="84"/>
      <c r="L44" s="240"/>
      <c r="M44" s="301"/>
      <c r="N44" s="301"/>
      <c r="O44" s="301"/>
      <c r="P44" s="301"/>
      <c r="Q44" s="610"/>
      <c r="R44" s="478"/>
    </row>
    <row r="45" spans="1:20" s="304" customFormat="1" ht="12.75" customHeight="1">
      <c r="A45" s="1204" t="s">
        <v>797</v>
      </c>
      <c r="B45" s="298" t="s">
        <v>269</v>
      </c>
      <c r="C45" s="658" t="s">
        <v>656</v>
      </c>
      <c r="D45" s="301"/>
      <c r="E45" s="301"/>
      <c r="F45" s="301"/>
      <c r="G45" s="119"/>
      <c r="H45" s="500"/>
      <c r="I45" s="321"/>
      <c r="J45" s="1204"/>
      <c r="K45" s="1204" t="s">
        <v>797</v>
      </c>
      <c r="L45" s="298" t="s">
        <v>269</v>
      </c>
      <c r="M45" s="377" t="s">
        <v>656</v>
      </c>
      <c r="N45" s="301"/>
      <c r="O45" s="301"/>
      <c r="P45" s="301"/>
      <c r="Q45" s="610"/>
      <c r="R45" s="500"/>
    </row>
    <row r="46" spans="1:20" s="300" customFormat="1" ht="12.75" customHeight="1">
      <c r="A46" s="1204"/>
      <c r="B46" s="223"/>
      <c r="C46" s="348">
        <f>'Current Assumptions'!B214</f>
        <v>0</v>
      </c>
      <c r="D46" s="412" t="s">
        <v>763</v>
      </c>
      <c r="G46" s="476"/>
      <c r="H46" s="478"/>
      <c r="J46" s="1204"/>
      <c r="K46" s="1204"/>
      <c r="L46" s="223"/>
      <c r="M46" s="634">
        <f>'Expected Assumptions'!E214</f>
        <v>0</v>
      </c>
      <c r="N46" s="412" t="s">
        <v>763</v>
      </c>
      <c r="O46" s="581"/>
      <c r="P46" s="581"/>
      <c r="Q46" s="476"/>
      <c r="R46" s="478"/>
      <c r="S46" s="301"/>
    </row>
    <row r="47" spans="1:20" s="300" customFormat="1" ht="12.75" customHeight="1">
      <c r="A47" s="351"/>
      <c r="B47" s="98"/>
      <c r="C47" s="260">
        <f>Avg._Time_to_Log_Transmittals</f>
        <v>0</v>
      </c>
      <c r="D47" s="316" t="str">
        <f>Avg._Time_to_Log_Transmittals_N</f>
        <v>Time to Log (hours / transmittal)</v>
      </c>
      <c r="E47" s="290"/>
      <c r="F47" s="301"/>
      <c r="G47" s="119"/>
      <c r="H47" s="494"/>
      <c r="J47" s="725"/>
      <c r="K47" s="725"/>
      <c r="L47" s="98"/>
      <c r="M47" s="621">
        <f>'Expected Assumptions'!E13</f>
        <v>0</v>
      </c>
      <c r="N47" s="412" t="str">
        <f>Avg._Time_to_Log_Transmittals_N</f>
        <v>Time to Log (hours / transmittal)</v>
      </c>
      <c r="O47" s="290"/>
      <c r="P47" s="301"/>
      <c r="Q47" s="610"/>
      <c r="R47" s="494"/>
      <c r="S47" s="301"/>
      <c r="T47" s="301"/>
    </row>
    <row r="48" spans="1:20" s="300" customFormat="1" ht="12.75" customHeight="1">
      <c r="A48" s="351"/>
      <c r="B48" s="98"/>
      <c r="C48" s="301"/>
      <c r="D48" s="301"/>
      <c r="E48" s="15"/>
      <c r="F48" s="301"/>
      <c r="G48" s="119"/>
      <c r="H48" s="478"/>
      <c r="I48" s="312"/>
      <c r="J48" s="725"/>
      <c r="K48" s="725"/>
      <c r="L48" s="98"/>
      <c r="M48" s="301"/>
      <c r="N48" s="301"/>
      <c r="O48" s="15"/>
      <c r="P48" s="301"/>
      <c r="Q48" s="610"/>
      <c r="R48" s="478"/>
    </row>
    <row r="49" spans="1:20" s="300" customFormat="1" ht="12.75" customHeight="1">
      <c r="A49" s="351"/>
      <c r="B49" s="296"/>
      <c r="C49" s="513">
        <f>Drafter_Rate</f>
        <v>0</v>
      </c>
      <c r="D49" s="74" t="str">
        <f>Drafter_Rate_N</f>
        <v>Architect Drafter Rate ($ / hour)</v>
      </c>
      <c r="E49" s="307"/>
      <c r="F49" s="65"/>
      <c r="G49" s="495">
        <f>C49*C46*C47</f>
        <v>0</v>
      </c>
      <c r="H49" s="494"/>
      <c r="J49" s="725"/>
      <c r="K49" s="725"/>
      <c r="L49" s="296"/>
      <c r="M49" s="513">
        <f>'Expected Assumptions'!E56</f>
        <v>0</v>
      </c>
      <c r="N49" s="596" t="str">
        <f>Drafter_Rate_N</f>
        <v>Architect Drafter Rate ($ / hour)</v>
      </c>
      <c r="O49" s="307"/>
      <c r="P49" s="373"/>
      <c r="Q49" s="495">
        <f>M49*M46*M47</f>
        <v>0</v>
      </c>
      <c r="R49" s="494"/>
    </row>
    <row r="50" spans="1:20" ht="12.75" customHeight="1">
      <c r="B50" s="99"/>
      <c r="C50" s="65"/>
      <c r="D50" s="12"/>
      <c r="E50" s="13"/>
      <c r="F50" s="12"/>
      <c r="G50" s="119"/>
      <c r="H50" s="494"/>
      <c r="I50" s="84"/>
      <c r="L50" s="298"/>
      <c r="M50" s="373"/>
      <c r="N50" s="301"/>
      <c r="O50" s="290"/>
      <c r="P50" s="301"/>
      <c r="Q50" s="610"/>
      <c r="R50" s="494"/>
    </row>
    <row r="51" spans="1:20" ht="12.75" customHeight="1" thickBot="1">
      <c r="B51" s="102"/>
      <c r="C51" s="12"/>
      <c r="D51" s="44" t="s">
        <v>20</v>
      </c>
      <c r="E51" s="29"/>
      <c r="G51" s="490"/>
      <c r="H51" s="474">
        <f>G49</f>
        <v>0</v>
      </c>
      <c r="I51" s="84"/>
      <c r="L51" s="240"/>
      <c r="M51" s="301"/>
      <c r="N51" s="589" t="s">
        <v>20</v>
      </c>
      <c r="O51" s="29"/>
      <c r="P51" s="581"/>
      <c r="Q51" s="490"/>
      <c r="R51" s="474">
        <f>Q49</f>
        <v>0</v>
      </c>
    </row>
    <row r="52" spans="1:20" ht="12.75" customHeight="1">
      <c r="B52" s="98"/>
      <c r="C52" s="12"/>
      <c r="D52" s="12"/>
      <c r="E52" s="12"/>
      <c r="F52" s="12"/>
      <c r="G52" s="119"/>
      <c r="H52" s="478"/>
      <c r="I52" s="84"/>
      <c r="L52" s="98"/>
      <c r="M52" s="301"/>
      <c r="N52" s="301"/>
      <c r="O52" s="301"/>
      <c r="P52" s="301"/>
      <c r="Q52" s="610"/>
      <c r="R52" s="478"/>
    </row>
    <row r="53" spans="1:20" ht="12.75" customHeight="1">
      <c r="B53" s="329" t="s">
        <v>270</v>
      </c>
      <c r="C53" s="391" t="s">
        <v>612</v>
      </c>
      <c r="D53" s="151"/>
      <c r="E53" s="229"/>
      <c r="F53" s="151"/>
      <c r="G53" s="119"/>
      <c r="H53" s="478"/>
      <c r="I53" s="84"/>
      <c r="L53" s="329" t="s">
        <v>270</v>
      </c>
      <c r="M53" s="391" t="s">
        <v>612</v>
      </c>
      <c r="N53" s="151"/>
      <c r="O53" s="229"/>
      <c r="P53" s="151"/>
      <c r="Q53" s="610"/>
      <c r="R53" s="478"/>
    </row>
    <row r="54" spans="1:20" s="210" customFormat="1" ht="12.75" customHeight="1">
      <c r="A54" s="351"/>
      <c r="B54" s="221"/>
      <c r="C54" s="65"/>
      <c r="D54" s="12"/>
      <c r="E54" s="13"/>
      <c r="F54" s="12"/>
      <c r="G54" s="119"/>
      <c r="H54" s="494"/>
      <c r="I54" s="84"/>
      <c r="J54" s="725"/>
      <c r="K54" s="725"/>
      <c r="L54" s="378"/>
      <c r="M54" s="373"/>
      <c r="N54" s="301"/>
      <c r="O54" s="290"/>
      <c r="P54" s="301"/>
      <c r="Q54" s="610"/>
      <c r="R54" s="494"/>
    </row>
    <row r="55" spans="1:20" ht="12.75" customHeight="1">
      <c r="A55" s="1204" t="s">
        <v>806</v>
      </c>
      <c r="B55" s="242" t="s">
        <v>512</v>
      </c>
      <c r="C55" s="381" t="s">
        <v>812</v>
      </c>
      <c r="D55" s="105"/>
      <c r="E55" s="12"/>
      <c r="F55" s="12"/>
      <c r="G55" s="119"/>
      <c r="H55" s="478"/>
      <c r="I55" s="84"/>
      <c r="J55" s="1204"/>
      <c r="K55" s="1204" t="s">
        <v>806</v>
      </c>
      <c r="L55" s="380" t="s">
        <v>512</v>
      </c>
      <c r="M55" s="381" t="s">
        <v>812</v>
      </c>
      <c r="N55" s="241"/>
      <c r="O55" s="301"/>
      <c r="P55" s="301"/>
      <c r="Q55" s="610"/>
      <c r="R55" s="478"/>
    </row>
    <row r="56" spans="1:20" s="404" customFormat="1" ht="12.75" customHeight="1">
      <c r="A56" s="1204"/>
      <c r="B56" s="380"/>
      <c r="C56" s="260">
        <f>Avg._Number_of_Equipment_Types</f>
        <v>0</v>
      </c>
      <c r="D56" s="412" t="str">
        <f xml:space="preserve"> Avg._Number_of_Equipment_Types_N</f>
        <v>Number of Unique Product Types (Types / buildng)</v>
      </c>
      <c r="E56" s="353"/>
      <c r="F56" s="353"/>
      <c r="G56" s="550"/>
      <c r="H56" s="551"/>
      <c r="I56" s="427"/>
      <c r="J56" s="1204"/>
      <c r="K56" s="1204"/>
      <c r="L56" s="380"/>
      <c r="M56" s="711">
        <f>'Expected Assumptions'!E11</f>
        <v>0</v>
      </c>
      <c r="N56" s="412" t="str">
        <f xml:space="preserve"> Avg._Number_of_Equipment_Types_N</f>
        <v>Number of Unique Product Types (Types / buildng)</v>
      </c>
      <c r="O56" s="353"/>
      <c r="P56" s="353"/>
      <c r="Q56" s="550"/>
      <c r="R56" s="551"/>
    </row>
    <row r="57" spans="1:20" s="351" customFormat="1" ht="12.75" customHeight="1">
      <c r="A57" s="393"/>
      <c r="B57" s="380"/>
      <c r="C57" s="447">
        <f>'Current Assumptions'!B204</f>
        <v>0</v>
      </c>
      <c r="D57" s="603" t="s">
        <v>907</v>
      </c>
      <c r="E57" s="353"/>
      <c r="F57" s="353"/>
      <c r="G57" s="550"/>
      <c r="H57" s="551"/>
      <c r="I57" s="392"/>
      <c r="J57" s="393"/>
      <c r="K57" s="393"/>
      <c r="L57" s="380"/>
      <c r="M57" s="676">
        <f>'Expected Assumptions'!E204</f>
        <v>0</v>
      </c>
      <c r="N57" s="603" t="s">
        <v>907</v>
      </c>
      <c r="O57" s="353"/>
      <c r="P57" s="353"/>
      <c r="Q57" s="550"/>
      <c r="R57" s="551"/>
    </row>
    <row r="58" spans="1:20" s="404" customFormat="1" ht="12.75" customHeight="1">
      <c r="A58" s="425"/>
      <c r="B58" s="380"/>
      <c r="C58" s="437">
        <f>'Current Assumptions'!B206</f>
        <v>0</v>
      </c>
      <c r="D58" s="656" t="s">
        <v>813</v>
      </c>
      <c r="E58" s="353"/>
      <c r="F58" s="353"/>
      <c r="G58" s="550"/>
      <c r="H58" s="551"/>
      <c r="I58" s="426"/>
      <c r="J58" s="999"/>
      <c r="K58" s="999"/>
      <c r="L58" s="380"/>
      <c r="M58" s="437">
        <f>'Expected Assumptions'!E206</f>
        <v>0</v>
      </c>
      <c r="N58" s="603" t="s">
        <v>813</v>
      </c>
      <c r="O58" s="353"/>
      <c r="P58" s="353"/>
      <c r="Q58" s="550"/>
      <c r="R58" s="551"/>
    </row>
    <row r="59" spans="1:20" s="351" customFormat="1" ht="12.75" customHeight="1">
      <c r="B59" s="98"/>
      <c r="C59" s="290"/>
      <c r="D59" s="370"/>
      <c r="E59" s="290"/>
      <c r="F59" s="14"/>
      <c r="G59" s="119"/>
      <c r="H59" s="494"/>
      <c r="J59" s="725"/>
      <c r="K59" s="725"/>
      <c r="L59" s="98"/>
      <c r="M59" s="290"/>
      <c r="N59" s="586"/>
      <c r="O59" s="290"/>
      <c r="P59" s="14"/>
      <c r="Q59" s="610"/>
      <c r="R59" s="494"/>
      <c r="S59" s="302"/>
      <c r="T59" s="301"/>
    </row>
    <row r="60" spans="1:20" s="370" customFormat="1" ht="12.75" customHeight="1">
      <c r="B60" s="98"/>
      <c r="C60" s="511">
        <f>Licensed_Professional_Rate</f>
        <v>0</v>
      </c>
      <c r="D60" s="428" t="str">
        <f>Licensed_Professional_Rate_N</f>
        <v>Licensed Professional Architect Rate ($ / hour)</v>
      </c>
      <c r="E60" s="42"/>
      <c r="G60" s="521">
        <f>C60*((C56*C58)*C57)</f>
        <v>0</v>
      </c>
      <c r="H60" s="500"/>
      <c r="I60" s="321"/>
      <c r="J60" s="677"/>
      <c r="K60" s="677"/>
      <c r="L60" s="98"/>
      <c r="M60" s="511">
        <f>'Expected Assumptions'!E54</f>
        <v>0</v>
      </c>
      <c r="N60" s="428" t="str">
        <f>Licensed_Professional_Rate_N</f>
        <v>Licensed Professional Architect Rate ($ / hour)</v>
      </c>
      <c r="O60" s="587"/>
      <c r="P60" s="586"/>
      <c r="Q60" s="521">
        <f>M60*((M56*M58)*M57)</f>
        <v>0</v>
      </c>
      <c r="R60" s="500"/>
      <c r="S60" s="302"/>
      <c r="T60" s="301"/>
    </row>
    <row r="61" spans="1:20" s="351" customFormat="1" ht="12.75" customHeight="1">
      <c r="B61" s="98"/>
      <c r="C61" s="372"/>
      <c r="E61" s="29"/>
      <c r="G61" s="490"/>
      <c r="H61" s="478"/>
      <c r="J61" s="725"/>
      <c r="K61" s="725"/>
      <c r="L61" s="98"/>
      <c r="M61" s="589"/>
      <c r="N61" s="581"/>
      <c r="O61" s="29"/>
      <c r="P61" s="581"/>
      <c r="Q61" s="490"/>
      <c r="R61" s="478"/>
      <c r="S61" s="302"/>
      <c r="T61" s="301"/>
    </row>
    <row r="62" spans="1:20" s="351" customFormat="1" ht="12.75" customHeight="1" thickBot="1">
      <c r="B62" s="98"/>
      <c r="C62" s="372"/>
      <c r="D62" s="372" t="s">
        <v>20</v>
      </c>
      <c r="E62" s="29"/>
      <c r="G62" s="490"/>
      <c r="H62" s="474">
        <f>SUM(G60:G60)</f>
        <v>0</v>
      </c>
      <c r="J62" s="725"/>
      <c r="K62" s="725"/>
      <c r="L62" s="98"/>
      <c r="M62" s="589"/>
      <c r="N62" s="589" t="s">
        <v>20</v>
      </c>
      <c r="O62" s="29"/>
      <c r="P62" s="581"/>
      <c r="Q62" s="490"/>
      <c r="R62" s="474">
        <f>SUM(Q60:Q60)</f>
        <v>0</v>
      </c>
      <c r="S62" s="302"/>
      <c r="T62" s="301"/>
    </row>
    <row r="63" spans="1:20" ht="12.75" customHeight="1">
      <c r="B63" s="99"/>
      <c r="C63" s="97"/>
      <c r="D63" s="12"/>
      <c r="E63" s="12"/>
      <c r="F63" s="14"/>
      <c r="G63" s="119"/>
      <c r="H63" s="478"/>
      <c r="I63" s="84"/>
      <c r="L63" s="298"/>
      <c r="M63" s="377"/>
      <c r="N63" s="301"/>
      <c r="O63" s="301"/>
      <c r="P63" s="14"/>
      <c r="Q63" s="610"/>
      <c r="R63" s="478"/>
    </row>
    <row r="64" spans="1:20" s="304" customFormat="1" ht="12.75" customHeight="1">
      <c r="A64" s="1204" t="s">
        <v>797</v>
      </c>
      <c r="B64" s="380" t="s">
        <v>601</v>
      </c>
      <c r="C64" s="381" t="s">
        <v>513</v>
      </c>
      <c r="D64" s="109"/>
      <c r="E64" s="222"/>
      <c r="F64" s="222"/>
      <c r="G64" s="494"/>
      <c r="H64" s="500"/>
      <c r="I64" s="321"/>
      <c r="J64" s="1204"/>
      <c r="K64" s="1204" t="s">
        <v>797</v>
      </c>
      <c r="L64" s="380" t="s">
        <v>601</v>
      </c>
      <c r="M64" s="381" t="s">
        <v>513</v>
      </c>
      <c r="N64" s="381"/>
      <c r="O64" s="379"/>
      <c r="P64" s="379"/>
      <c r="Q64" s="494"/>
      <c r="R64" s="500"/>
    </row>
    <row r="65" spans="1:20" s="300" customFormat="1" ht="12.75" customHeight="1">
      <c r="A65" s="1204"/>
      <c r="B65" s="242"/>
      <c r="C65" s="8">
        <f>Avg._Submittal_Pages</f>
        <v>0</v>
      </c>
      <c r="D65" s="311" t="str">
        <f>Avg._Submittal_Pages_N</f>
        <v>Avg. Number of Submittal Pages in a Submittal Item  (pages/submittal item)</v>
      </c>
      <c r="E65" s="301"/>
      <c r="F65" s="301"/>
      <c r="G65" s="119"/>
      <c r="H65" s="478"/>
      <c r="I65" s="312"/>
      <c r="J65" s="1204"/>
      <c r="K65" s="1204"/>
      <c r="L65" s="380"/>
      <c r="M65" s="1067">
        <f>'Expected Assumptions'!E44</f>
        <v>0</v>
      </c>
      <c r="N65" s="603" t="str">
        <f>Avg._Submittal_Pages_N</f>
        <v>Avg. Number of Submittal Pages in a Submittal Item  (pages/submittal item)</v>
      </c>
      <c r="O65" s="301"/>
      <c r="P65" s="301"/>
      <c r="Q65" s="610"/>
      <c r="R65" s="478"/>
    </row>
    <row r="66" spans="1:20" s="300" customFormat="1" ht="12.75" customHeight="1">
      <c r="A66" s="351"/>
      <c r="B66" s="242"/>
      <c r="C66" s="8">
        <f>Avg._Number_of_Submittal_Sheets_in_a_Submittal_Item</f>
        <v>0</v>
      </c>
      <c r="D66" s="311" t="str">
        <f>Avg._Number_of_Submittal_Sheets_in_a_Submittal_Item_N</f>
        <v>Avg. Number of Submittal Sheets in a Submittal Item (sheets/submittal item)</v>
      </c>
      <c r="E66" s="301"/>
      <c r="F66" s="301"/>
      <c r="G66" s="119"/>
      <c r="H66" s="478"/>
      <c r="I66" s="312"/>
      <c r="J66" s="725"/>
      <c r="K66" s="725"/>
      <c r="L66" s="380"/>
      <c r="M66" s="1067">
        <f>'Expected Assumptions'!E45</f>
        <v>0</v>
      </c>
      <c r="N66" s="603" t="str">
        <f>Avg._Number_of_Submittal_Sheets_in_a_Submittal_Item_N</f>
        <v>Avg. Number of Submittal Sheets in a Submittal Item (sheets/submittal item)</v>
      </c>
      <c r="O66" s="301"/>
      <c r="P66" s="301"/>
      <c r="Q66" s="610"/>
      <c r="R66" s="478"/>
    </row>
    <row r="67" spans="1:20" s="238" customFormat="1" ht="12.75" customHeight="1">
      <c r="A67" s="350"/>
      <c r="B67" s="131"/>
      <c r="C67" s="673">
        <f>Avg._Submittal_Package</f>
        <v>0</v>
      </c>
      <c r="D67" s="244" t="str">
        <f>Avg._Submittal_Package_N</f>
        <v>Avg. Number of Submittal Items in a Product Submittal Package (submittal items/submittal package)</v>
      </c>
      <c r="E67" s="236"/>
      <c r="F67" s="236"/>
      <c r="G67" s="119"/>
      <c r="H67" s="500"/>
      <c r="I67" s="253"/>
      <c r="J67" s="677"/>
      <c r="K67" s="677"/>
      <c r="L67" s="131"/>
      <c r="M67" s="673">
        <f>'Expected Assumptions'!E43</f>
        <v>0</v>
      </c>
      <c r="N67" s="412" t="str">
        <f>Avg._Submittal_Package_N</f>
        <v>Avg. Number of Submittal Items in a Product Submittal Package (submittal items/submittal package)</v>
      </c>
      <c r="O67" s="301"/>
      <c r="P67" s="301"/>
      <c r="Q67" s="610"/>
      <c r="R67" s="500"/>
    </row>
    <row r="68" spans="1:20" s="409" customFormat="1" ht="12.75" customHeight="1">
      <c r="B68" s="131"/>
      <c r="C68" s="260">
        <f>Avg._Number_of_Equipment_Types</f>
        <v>0</v>
      </c>
      <c r="D68" s="412" t="str">
        <f xml:space="preserve"> Avg._Number_of_Equipment_Types_N</f>
        <v>Number of Unique Product Types (Types / buildng)</v>
      </c>
      <c r="E68" s="301"/>
      <c r="F68" s="301"/>
      <c r="G68" s="119"/>
      <c r="H68" s="500"/>
      <c r="I68" s="321"/>
      <c r="J68" s="677"/>
      <c r="K68" s="677"/>
      <c r="L68" s="131"/>
      <c r="M68" s="599">
        <f>'Expected Assumptions'!E11</f>
        <v>0</v>
      </c>
      <c r="N68" s="412" t="str">
        <f xml:space="preserve"> Avg._Number_of_Equipment_Types_N</f>
        <v>Number of Unique Product Types (Types / buildng)</v>
      </c>
      <c r="O68" s="301"/>
      <c r="P68" s="301"/>
      <c r="Q68" s="610"/>
      <c r="R68" s="500"/>
    </row>
    <row r="69" spans="1:20" s="351" customFormat="1" ht="12.75" customHeight="1">
      <c r="B69" s="242"/>
      <c r="C69" s="568">
        <f>'Current Assumptions'!B210</f>
        <v>0</v>
      </c>
      <c r="D69" s="656" t="s">
        <v>1001</v>
      </c>
      <c r="E69" s="222"/>
      <c r="F69" s="222"/>
      <c r="G69" s="494"/>
      <c r="H69" s="478"/>
      <c r="I69" s="312"/>
      <c r="J69" s="725"/>
      <c r="K69" s="725"/>
      <c r="L69" s="380"/>
      <c r="M69" s="568">
        <f>'Expected Assumptions'!E210</f>
        <v>0</v>
      </c>
      <c r="N69" s="656" t="s">
        <v>1001</v>
      </c>
      <c r="O69" s="379"/>
      <c r="P69" s="379"/>
      <c r="Q69" s="494"/>
      <c r="R69" s="478"/>
    </row>
    <row r="70" spans="1:20" s="210" customFormat="1" ht="12.75" customHeight="1">
      <c r="A70" s="351"/>
      <c r="B70" s="108"/>
      <c r="C70" s="568">
        <f>'Current Assumptions'!B211</f>
        <v>0</v>
      </c>
      <c r="D70" s="656" t="s">
        <v>1002</v>
      </c>
      <c r="E70" s="222"/>
      <c r="F70" s="222"/>
      <c r="G70" s="494"/>
      <c r="H70" s="478"/>
      <c r="I70" s="411"/>
      <c r="J70" s="725"/>
      <c r="K70" s="725"/>
      <c r="L70" s="380"/>
      <c r="M70" s="568">
        <f>'Expected Assumptions'!E211</f>
        <v>0</v>
      </c>
      <c r="N70" s="656" t="s">
        <v>1002</v>
      </c>
      <c r="O70" s="379"/>
      <c r="P70" s="379"/>
      <c r="Q70" s="494"/>
      <c r="R70" s="478"/>
    </row>
    <row r="71" spans="1:20" s="351" customFormat="1" ht="12.75" customHeight="1">
      <c r="B71" s="308"/>
      <c r="C71" s="8">
        <f>Avg._Submittal_Sets_Reqd.</f>
        <v>0</v>
      </c>
      <c r="D71" s="337" t="str">
        <f>Avg._Submittal_Sets_Reqd._N</f>
        <v>Number of Submittal Sets Reqd. (sets / submittal)</v>
      </c>
      <c r="E71" s="350"/>
      <c r="G71" s="476"/>
      <c r="H71" s="478"/>
      <c r="J71" s="725"/>
      <c r="K71" s="725"/>
      <c r="L71" s="592"/>
      <c r="M71" s="1067">
        <f>'Expected Assumptions'!E42</f>
        <v>0</v>
      </c>
      <c r="N71" s="337" t="str">
        <f>Avg._Submittal_Sets_Reqd._N</f>
        <v>Number of Submittal Sets Reqd. (sets / submittal)</v>
      </c>
      <c r="O71" s="586"/>
      <c r="P71" s="581"/>
      <c r="Q71" s="476"/>
      <c r="R71" s="478"/>
      <c r="S71" s="301"/>
      <c r="T71" s="301"/>
    </row>
    <row r="72" spans="1:20" ht="12.75" customHeight="1">
      <c r="B72" s="129"/>
      <c r="C72" s="12"/>
      <c r="D72" s="12"/>
      <c r="E72" s="15"/>
      <c r="F72" s="12"/>
      <c r="G72" s="119"/>
      <c r="H72" s="478"/>
      <c r="I72" s="84"/>
      <c r="L72" s="129"/>
      <c r="M72" s="301"/>
      <c r="N72" s="301"/>
      <c r="O72" s="15"/>
      <c r="P72" s="301"/>
      <c r="Q72" s="610"/>
      <c r="R72" s="478"/>
    </row>
    <row r="73" spans="1:20" ht="12.75" customHeight="1">
      <c r="B73" s="129"/>
      <c r="C73" s="511">
        <f>Drafter_Rate</f>
        <v>0</v>
      </c>
      <c r="D73" s="337" t="str">
        <f>Drafter_Rate_N</f>
        <v>Architect Drafter Rate ($ / hour)</v>
      </c>
      <c r="E73" s="66"/>
      <c r="F73" s="65"/>
      <c r="G73" s="495">
        <f>C73*(C71-1)*(C68*C67*((C65*C69)+(C66*C70)))</f>
        <v>0</v>
      </c>
      <c r="H73" s="494"/>
      <c r="I73" s="84"/>
      <c r="L73" s="129"/>
      <c r="M73" s="511">
        <f>'Expected Assumptions'!E56</f>
        <v>0</v>
      </c>
      <c r="N73" s="337" t="str">
        <f>Drafter_Rate_N</f>
        <v>Architect Drafter Rate ($ / hour)</v>
      </c>
      <c r="O73" s="307"/>
      <c r="P73" s="373"/>
      <c r="Q73" s="495">
        <f>M73*(M71-1)*(M68*M67*((M65*M69)+(M66*M70)))</f>
        <v>0</v>
      </c>
      <c r="R73" s="494"/>
    </row>
    <row r="74" spans="1:20" ht="12.75" customHeight="1">
      <c r="B74" s="129"/>
      <c r="C74" s="65"/>
      <c r="D74" s="12"/>
      <c r="E74" s="13"/>
      <c r="F74" s="12"/>
      <c r="G74" s="119"/>
      <c r="H74" s="494"/>
      <c r="I74" s="84"/>
      <c r="L74" s="129"/>
      <c r="M74" s="373"/>
      <c r="N74" s="301"/>
      <c r="O74" s="290"/>
      <c r="P74" s="301"/>
      <c r="Q74" s="610"/>
      <c r="R74" s="494"/>
    </row>
    <row r="75" spans="1:20" ht="12.75" customHeight="1" thickBot="1">
      <c r="B75" s="102"/>
      <c r="C75" s="12"/>
      <c r="D75" s="44" t="s">
        <v>20</v>
      </c>
      <c r="E75" s="29"/>
      <c r="G75" s="490"/>
      <c r="H75" s="474">
        <f>SUM(G73:G73)</f>
        <v>0</v>
      </c>
      <c r="I75" s="84"/>
      <c r="L75" s="240"/>
      <c r="M75" s="301"/>
      <c r="N75" s="589" t="s">
        <v>20</v>
      </c>
      <c r="O75" s="29"/>
      <c r="P75" s="581"/>
      <c r="Q75" s="490"/>
      <c r="R75" s="474">
        <f>SUM(Q73:Q73)</f>
        <v>0</v>
      </c>
    </row>
    <row r="76" spans="1:20" ht="12.75" customHeight="1">
      <c r="B76" s="106"/>
      <c r="C76" s="107"/>
      <c r="D76" s="12"/>
      <c r="E76" s="13"/>
      <c r="F76" s="14"/>
      <c r="G76" s="119"/>
      <c r="H76" s="478"/>
      <c r="I76" s="84"/>
      <c r="L76" s="378"/>
      <c r="M76" s="379"/>
      <c r="N76" s="301"/>
      <c r="O76" s="290"/>
      <c r="P76" s="14"/>
      <c r="Q76" s="610"/>
      <c r="R76" s="478"/>
    </row>
    <row r="77" spans="1:20" s="305" customFormat="1" ht="12.75" customHeight="1">
      <c r="A77" s="1204" t="s">
        <v>797</v>
      </c>
      <c r="B77" s="250" t="s">
        <v>860</v>
      </c>
      <c r="C77" s="317" t="s">
        <v>515</v>
      </c>
      <c r="D77" s="304"/>
      <c r="E77" s="304"/>
      <c r="F77" s="304"/>
      <c r="G77" s="41"/>
      <c r="H77" s="500"/>
      <c r="I77" s="924"/>
      <c r="J77" s="1204"/>
      <c r="K77" s="1204" t="s">
        <v>797</v>
      </c>
      <c r="L77" s="250" t="s">
        <v>860</v>
      </c>
      <c r="M77" s="613" t="s">
        <v>515</v>
      </c>
      <c r="N77" s="586"/>
      <c r="O77" s="586"/>
      <c r="P77" s="586"/>
      <c r="Q77" s="41"/>
      <c r="R77" s="500"/>
      <c r="S77" s="304"/>
    </row>
    <row r="78" spans="1:20" s="300" customFormat="1" ht="12.75" customHeight="1">
      <c r="A78" s="1204"/>
      <c r="B78" s="320"/>
      <c r="C78" s="414">
        <f>'Current Assumptions'!B214</f>
        <v>0</v>
      </c>
      <c r="D78" s="412" t="s">
        <v>763</v>
      </c>
      <c r="G78" s="476"/>
      <c r="H78" s="478"/>
      <c r="J78" s="1204"/>
      <c r="K78" s="1204"/>
      <c r="L78" s="320"/>
      <c r="M78" s="634">
        <f>'Expected Assumptions'!E214</f>
        <v>0</v>
      </c>
      <c r="N78" s="412" t="s">
        <v>763</v>
      </c>
      <c r="O78" s="581"/>
      <c r="P78" s="581"/>
      <c r="Q78" s="476"/>
      <c r="R78" s="478"/>
      <c r="S78" s="301"/>
      <c r="T78" s="301"/>
    </row>
    <row r="79" spans="1:20" s="300" customFormat="1" ht="12.75" customHeight="1">
      <c r="A79" s="351"/>
      <c r="B79" s="320"/>
      <c r="C79" s="571">
        <f>'Current Assumptions'!B216</f>
        <v>0</v>
      </c>
      <c r="D79" s="390" t="s">
        <v>748</v>
      </c>
      <c r="E79" s="312"/>
      <c r="F79" s="312"/>
      <c r="G79" s="476"/>
      <c r="H79" s="478"/>
      <c r="J79" s="725"/>
      <c r="K79" s="725"/>
      <c r="L79" s="320"/>
      <c r="M79" s="571">
        <f>'Expected Assumptions'!E216</f>
        <v>0</v>
      </c>
      <c r="N79" s="412" t="s">
        <v>748</v>
      </c>
      <c r="O79" s="605"/>
      <c r="P79" s="605"/>
      <c r="Q79" s="476"/>
      <c r="R79" s="478"/>
      <c r="S79" s="301"/>
      <c r="T79" s="301"/>
    </row>
    <row r="80" spans="1:20" s="300" customFormat="1" ht="12.75" customHeight="1">
      <c r="A80" s="351"/>
      <c r="B80" s="320"/>
      <c r="C80" s="418">
        <f>'Current Assumptions'!B215</f>
        <v>0</v>
      </c>
      <c r="D80" s="411" t="s">
        <v>766</v>
      </c>
      <c r="G80" s="476"/>
      <c r="H80" s="478"/>
      <c r="J80" s="725"/>
      <c r="K80" s="725"/>
      <c r="L80" s="320"/>
      <c r="M80" s="418">
        <f>'Expected Assumptions'!E215</f>
        <v>0</v>
      </c>
      <c r="N80" s="603" t="s">
        <v>766</v>
      </c>
      <c r="O80" s="581"/>
      <c r="P80" s="581"/>
      <c r="Q80" s="476"/>
      <c r="R80" s="478"/>
      <c r="S80" s="301"/>
      <c r="T80" s="301"/>
    </row>
    <row r="81" spans="1:20" s="44" customFormat="1" ht="12.75" customHeight="1">
      <c r="A81" s="306"/>
      <c r="B81" s="116"/>
      <c r="C81" s="12"/>
      <c r="D81" s="12"/>
      <c r="E81" s="13"/>
      <c r="F81" s="12"/>
      <c r="G81" s="119"/>
      <c r="H81" s="494"/>
      <c r="I81" s="84"/>
      <c r="J81" s="715"/>
      <c r="K81" s="715"/>
      <c r="L81" s="223"/>
      <c r="M81" s="301"/>
      <c r="N81" s="301"/>
      <c r="O81" s="290"/>
      <c r="P81" s="301"/>
      <c r="Q81" s="610"/>
      <c r="R81" s="494"/>
    </row>
    <row r="82" spans="1:20" s="300" customFormat="1" ht="12.75" customHeight="1">
      <c r="A82" s="351"/>
      <c r="B82" s="296"/>
      <c r="C82" s="513">
        <f>Drafter_Rate</f>
        <v>0</v>
      </c>
      <c r="D82" s="74" t="str">
        <f>Drafter_Rate_N</f>
        <v>Architect Drafter Rate ($ / hour)</v>
      </c>
      <c r="E82" s="307"/>
      <c r="F82" s="65"/>
      <c r="G82" s="495">
        <f>C82*C80*C78</f>
        <v>0</v>
      </c>
      <c r="H82" s="494"/>
      <c r="J82" s="725"/>
      <c r="K82" s="725"/>
      <c r="L82" s="296"/>
      <c r="M82" s="513">
        <f>'Expected Assumptions'!E56</f>
        <v>0</v>
      </c>
      <c r="N82" s="596" t="str">
        <f>Drafter_Rate_N</f>
        <v>Architect Drafter Rate ($ / hour)</v>
      </c>
      <c r="O82" s="307"/>
      <c r="P82" s="373"/>
      <c r="Q82" s="495">
        <f>M82*M80*M78</f>
        <v>0</v>
      </c>
      <c r="R82" s="494"/>
    </row>
    <row r="83" spans="1:20" ht="12.75" customHeight="1">
      <c r="B83" s="116"/>
      <c r="C83" s="12"/>
      <c r="D83" s="65"/>
      <c r="E83" s="66"/>
      <c r="F83" s="65"/>
      <c r="G83" s="527"/>
      <c r="H83" s="494"/>
      <c r="I83" s="84"/>
      <c r="L83" s="223"/>
      <c r="M83" s="301"/>
      <c r="N83" s="373"/>
      <c r="O83" s="307"/>
      <c r="P83" s="373"/>
      <c r="Q83" s="527"/>
      <c r="R83" s="494"/>
    </row>
    <row r="84" spans="1:20" ht="12.75" customHeight="1">
      <c r="B84" s="116"/>
      <c r="C84" s="12"/>
      <c r="D84" s="301" t="s">
        <v>318</v>
      </c>
      <c r="E84" s="66"/>
      <c r="F84" s="65"/>
      <c r="G84" s="495">
        <f>C78*C79</f>
        <v>0</v>
      </c>
      <c r="H84" s="494"/>
      <c r="I84" s="84"/>
      <c r="L84" s="223"/>
      <c r="M84" s="301"/>
      <c r="N84" s="301" t="s">
        <v>318</v>
      </c>
      <c r="O84" s="307"/>
      <c r="P84" s="373"/>
      <c r="Q84" s="495">
        <f>M78*M79</f>
        <v>0</v>
      </c>
      <c r="R84" s="494"/>
    </row>
    <row r="85" spans="1:20" ht="12.75" customHeight="1">
      <c r="B85" s="116"/>
      <c r="C85" s="12"/>
      <c r="D85" s="65"/>
      <c r="E85" s="66"/>
      <c r="F85" s="65"/>
      <c r="G85" s="527"/>
      <c r="H85" s="478"/>
      <c r="I85" s="84"/>
      <c r="L85" s="223"/>
      <c r="M85" s="301"/>
      <c r="N85" s="373"/>
      <c r="O85" s="307"/>
      <c r="P85" s="373"/>
      <c r="Q85" s="527"/>
      <c r="R85" s="478"/>
    </row>
    <row r="86" spans="1:20" ht="12.75" customHeight="1" thickBot="1">
      <c r="B86" s="116"/>
      <c r="C86" s="12"/>
      <c r="D86" s="44" t="s">
        <v>20</v>
      </c>
      <c r="E86" s="29"/>
      <c r="G86" s="490"/>
      <c r="H86" s="474">
        <f>SUM(G82:G84)</f>
        <v>0</v>
      </c>
      <c r="I86" s="84"/>
      <c r="L86" s="223"/>
      <c r="M86" s="301"/>
      <c r="N86" s="589" t="s">
        <v>20</v>
      </c>
      <c r="O86" s="29"/>
      <c r="P86" s="581"/>
      <c r="Q86" s="490"/>
      <c r="R86" s="474">
        <f>SUM(Q82:Q84)</f>
        <v>0</v>
      </c>
    </row>
    <row r="87" spans="1:20" ht="12.75" customHeight="1">
      <c r="B87" s="116"/>
      <c r="C87" s="12"/>
      <c r="D87" s="44"/>
      <c r="E87" s="29"/>
      <c r="G87" s="490"/>
      <c r="H87" s="494"/>
      <c r="I87" s="84"/>
      <c r="L87" s="223"/>
      <c r="M87" s="301"/>
      <c r="N87" s="589"/>
      <c r="O87" s="29"/>
      <c r="P87" s="581"/>
      <c r="Q87" s="490"/>
      <c r="R87" s="494"/>
    </row>
    <row r="88" spans="1:20" ht="12.75" customHeight="1">
      <c r="A88" s="1204" t="s">
        <v>797</v>
      </c>
      <c r="B88" s="374" t="s">
        <v>859</v>
      </c>
      <c r="C88" s="372" t="s">
        <v>657</v>
      </c>
      <c r="G88" s="476"/>
      <c r="H88" s="478"/>
      <c r="I88" s="84"/>
      <c r="J88" s="1204"/>
      <c r="K88" s="1204" t="s">
        <v>797</v>
      </c>
      <c r="L88" s="592" t="s">
        <v>859</v>
      </c>
      <c r="M88" s="589" t="s">
        <v>657</v>
      </c>
      <c r="N88" s="581"/>
      <c r="O88" s="581"/>
      <c r="P88" s="581"/>
      <c r="Q88" s="476"/>
      <c r="R88" s="478"/>
    </row>
    <row r="89" spans="1:20" s="300" customFormat="1" ht="12.75" customHeight="1">
      <c r="A89" s="1204"/>
      <c r="B89" s="223"/>
      <c r="C89" s="348">
        <f>'Current Assumptions'!B214</f>
        <v>0</v>
      </c>
      <c r="D89" s="412" t="s">
        <v>763</v>
      </c>
      <c r="G89" s="476"/>
      <c r="H89" s="478"/>
      <c r="J89" s="1204"/>
      <c r="K89" s="1204"/>
      <c r="L89" s="223"/>
      <c r="M89" s="634">
        <f>'Expected Assumptions'!E214</f>
        <v>0</v>
      </c>
      <c r="N89" s="412" t="s">
        <v>763</v>
      </c>
      <c r="O89" s="581"/>
      <c r="P89" s="581"/>
      <c r="Q89" s="476"/>
      <c r="R89" s="478"/>
      <c r="S89" s="301"/>
    </row>
    <row r="90" spans="1:20" s="300" customFormat="1" ht="12.75" customHeight="1">
      <c r="A90" s="351"/>
      <c r="B90" s="98"/>
      <c r="C90" s="260">
        <f>Avg._Time_to_Log_Transmittals</f>
        <v>0</v>
      </c>
      <c r="D90" s="316" t="str">
        <f>Avg._Time_to_Log_Transmittals_N</f>
        <v>Time to Log (hours / transmittal)</v>
      </c>
      <c r="E90" s="290"/>
      <c r="F90" s="301"/>
      <c r="G90" s="119"/>
      <c r="H90" s="494"/>
      <c r="J90" s="725"/>
      <c r="K90" s="725"/>
      <c r="L90" s="98"/>
      <c r="M90" s="621">
        <f>'Expected Assumptions'!E13</f>
        <v>0</v>
      </c>
      <c r="N90" s="412" t="str">
        <f>Avg._Time_to_Log_Transmittals_N</f>
        <v>Time to Log (hours / transmittal)</v>
      </c>
      <c r="O90" s="290"/>
      <c r="P90" s="301"/>
      <c r="Q90" s="610"/>
      <c r="R90" s="494"/>
      <c r="S90" s="301"/>
      <c r="T90" s="301"/>
    </row>
    <row r="91" spans="1:20" s="300" customFormat="1" ht="12.75" customHeight="1">
      <c r="A91" s="351"/>
      <c r="B91" s="98"/>
      <c r="C91" s="301"/>
      <c r="D91" s="301"/>
      <c r="E91" s="15"/>
      <c r="F91" s="301"/>
      <c r="G91" s="119"/>
      <c r="H91" s="478"/>
      <c r="I91" s="313"/>
      <c r="J91" s="725"/>
      <c r="K91" s="725"/>
      <c r="L91" s="98"/>
      <c r="M91" s="301"/>
      <c r="N91" s="301"/>
      <c r="O91" s="15"/>
      <c r="P91" s="301"/>
      <c r="Q91" s="610"/>
      <c r="R91" s="478"/>
    </row>
    <row r="92" spans="1:20" s="300" customFormat="1" ht="12.75" customHeight="1">
      <c r="A92" s="351"/>
      <c r="B92" s="296"/>
      <c r="C92" s="513">
        <f>Drafter_Rate</f>
        <v>0</v>
      </c>
      <c r="D92" s="74" t="str">
        <f>Drafter_Rate_N</f>
        <v>Architect Drafter Rate ($ / hour)</v>
      </c>
      <c r="E92" s="307"/>
      <c r="F92" s="65"/>
      <c r="G92" s="495">
        <f>C92*C89*C90</f>
        <v>0</v>
      </c>
      <c r="H92" s="494"/>
      <c r="I92" s="301"/>
      <c r="J92" s="725"/>
      <c r="K92" s="725"/>
      <c r="L92" s="296"/>
      <c r="M92" s="513">
        <f>'Expected Assumptions'!E56</f>
        <v>0</v>
      </c>
      <c r="N92" s="596" t="str">
        <f>Drafter_Rate_N</f>
        <v>Architect Drafter Rate ($ / hour)</v>
      </c>
      <c r="O92" s="307"/>
      <c r="P92" s="373"/>
      <c r="Q92" s="495">
        <f>M92*M89*M90</f>
        <v>0</v>
      </c>
      <c r="R92" s="494"/>
    </row>
    <row r="93" spans="1:20" ht="12.75" customHeight="1">
      <c r="B93" s="96"/>
      <c r="C93" s="65"/>
      <c r="D93" s="12"/>
      <c r="E93" s="13"/>
      <c r="F93" s="12"/>
      <c r="G93" s="119"/>
      <c r="H93" s="478"/>
      <c r="I93" s="313"/>
      <c r="L93" s="296"/>
      <c r="M93" s="373"/>
      <c r="N93" s="301"/>
      <c r="O93" s="290"/>
      <c r="P93" s="301"/>
      <c r="Q93" s="610"/>
      <c r="R93" s="478"/>
    </row>
    <row r="94" spans="1:20" ht="12.75" customHeight="1" thickBot="1">
      <c r="B94" s="96"/>
      <c r="C94" s="12"/>
      <c r="D94" s="44" t="s">
        <v>20</v>
      </c>
      <c r="E94" s="29"/>
      <c r="G94" s="490"/>
      <c r="H94" s="474">
        <f>G92</f>
        <v>0</v>
      </c>
      <c r="I94" s="313"/>
      <c r="L94" s="296"/>
      <c r="M94" s="301"/>
      <c r="N94" s="589" t="s">
        <v>20</v>
      </c>
      <c r="O94" s="29"/>
      <c r="P94" s="581"/>
      <c r="Q94" s="490"/>
      <c r="R94" s="474">
        <f>Q92</f>
        <v>0</v>
      </c>
    </row>
    <row r="95" spans="1:20" ht="12.75" customHeight="1">
      <c r="B95" s="77"/>
      <c r="C95" s="93"/>
      <c r="G95" s="476"/>
      <c r="H95" s="478"/>
      <c r="I95" s="313"/>
      <c r="L95" s="600"/>
      <c r="M95" s="606"/>
      <c r="N95" s="581"/>
      <c r="O95" s="581"/>
      <c r="P95" s="581"/>
      <c r="Q95" s="476"/>
      <c r="R95" s="478"/>
    </row>
    <row r="96" spans="1:20" ht="12.75" customHeight="1">
      <c r="B96" s="77" t="s">
        <v>271</v>
      </c>
      <c r="C96" s="93" t="s">
        <v>272</v>
      </c>
      <c r="G96" s="476"/>
      <c r="H96" s="478"/>
      <c r="I96" s="313"/>
      <c r="L96" s="600" t="s">
        <v>271</v>
      </c>
      <c r="M96" s="606" t="s">
        <v>272</v>
      </c>
      <c r="N96" s="581"/>
      <c r="O96" s="581"/>
      <c r="P96" s="581"/>
      <c r="Q96" s="476"/>
      <c r="R96" s="478"/>
    </row>
    <row r="97" spans="1:20" ht="12.75" customHeight="1">
      <c r="B97" s="96"/>
      <c r="G97" s="476"/>
      <c r="H97" s="478"/>
      <c r="I97" s="313"/>
      <c r="L97" s="296"/>
      <c r="M97" s="581"/>
      <c r="N97" s="581"/>
      <c r="O97" s="581"/>
      <c r="P97" s="581"/>
      <c r="Q97" s="476"/>
      <c r="R97" s="478"/>
    </row>
    <row r="98" spans="1:20" ht="12.75" customHeight="1">
      <c r="A98" s="1204" t="s">
        <v>797</v>
      </c>
      <c r="B98" s="70" t="s">
        <v>273</v>
      </c>
      <c r="C98" s="372" t="s">
        <v>658</v>
      </c>
      <c r="G98" s="476"/>
      <c r="H98" s="478"/>
      <c r="I98" s="313"/>
      <c r="J98" s="1204"/>
      <c r="K98" s="1204" t="s">
        <v>797</v>
      </c>
      <c r="L98" s="592" t="s">
        <v>273</v>
      </c>
      <c r="M98" s="589" t="s">
        <v>658</v>
      </c>
      <c r="N98" s="581"/>
      <c r="O98" s="581"/>
      <c r="P98" s="581"/>
      <c r="Q98" s="476"/>
      <c r="R98" s="478"/>
    </row>
    <row r="99" spans="1:20" s="300" customFormat="1" ht="12.75" customHeight="1">
      <c r="A99" s="1204"/>
      <c r="B99" s="223"/>
      <c r="C99" s="348">
        <f>'Current Assumptions'!B214</f>
        <v>0</v>
      </c>
      <c r="D99" s="412" t="s">
        <v>763</v>
      </c>
      <c r="G99" s="476"/>
      <c r="H99" s="478"/>
      <c r="I99" s="301"/>
      <c r="J99" s="1204"/>
      <c r="K99" s="1204"/>
      <c r="L99" s="223"/>
      <c r="M99" s="634">
        <f>'Expected Assumptions'!E214</f>
        <v>0</v>
      </c>
      <c r="N99" s="412" t="s">
        <v>763</v>
      </c>
      <c r="O99" s="581"/>
      <c r="P99" s="581"/>
      <c r="Q99" s="476"/>
      <c r="R99" s="478"/>
      <c r="S99" s="301"/>
    </row>
    <row r="100" spans="1:20" s="300" customFormat="1" ht="12.75" customHeight="1">
      <c r="A100" s="351"/>
      <c r="B100" s="98"/>
      <c r="C100" s="260">
        <f>Avg._Time_to_Log_Transmittals</f>
        <v>0</v>
      </c>
      <c r="D100" s="316" t="str">
        <f>Avg._Time_to_Log_Transmittals_N</f>
        <v>Time to Log (hours / transmittal)</v>
      </c>
      <c r="E100" s="290"/>
      <c r="F100" s="301"/>
      <c r="G100" s="119"/>
      <c r="H100" s="494"/>
      <c r="I100" s="301"/>
      <c r="J100" s="725"/>
      <c r="K100" s="725"/>
      <c r="L100" s="98"/>
      <c r="M100" s="621">
        <f>'Expected Assumptions'!E13</f>
        <v>0</v>
      </c>
      <c r="N100" s="412" t="str">
        <f>Avg._Time_to_Log_Transmittals_N</f>
        <v>Time to Log (hours / transmittal)</v>
      </c>
      <c r="O100" s="290"/>
      <c r="P100" s="301"/>
      <c r="Q100" s="610"/>
      <c r="R100" s="494"/>
      <c r="S100" s="301"/>
      <c r="T100" s="301"/>
    </row>
    <row r="101" spans="1:20" s="300" customFormat="1" ht="12.75" customHeight="1">
      <c r="A101" s="351"/>
      <c r="B101" s="98"/>
      <c r="C101" s="301"/>
      <c r="D101" s="301"/>
      <c r="E101" s="15"/>
      <c r="F101" s="301"/>
      <c r="G101" s="119"/>
      <c r="H101" s="478"/>
      <c r="I101" s="313"/>
      <c r="J101" s="725"/>
      <c r="K101" s="725"/>
      <c r="L101" s="98"/>
      <c r="M101" s="301"/>
      <c r="N101" s="301"/>
      <c r="O101" s="15"/>
      <c r="P101" s="301"/>
      <c r="Q101" s="610"/>
      <c r="R101" s="478"/>
    </row>
    <row r="102" spans="1:20" s="300" customFormat="1" ht="12.75" customHeight="1">
      <c r="A102" s="351"/>
      <c r="B102" s="96"/>
      <c r="C102" s="510">
        <f>Contractor_Administrative_Rate</f>
        <v>0</v>
      </c>
      <c r="D102" s="74" t="str">
        <f>Contractor_Administrative_Rate_N</f>
        <v>Contractor Administrative Rate ($ / hour)</v>
      </c>
      <c r="E102" s="307"/>
      <c r="F102" s="65"/>
      <c r="G102" s="495">
        <f>C102*C99*C100</f>
        <v>0</v>
      </c>
      <c r="H102" s="494"/>
      <c r="J102" s="725"/>
      <c r="K102" s="725"/>
      <c r="L102" s="296"/>
      <c r="M102" s="510">
        <f>'Expected Assumptions'!E60</f>
        <v>0</v>
      </c>
      <c r="N102" s="596" t="str">
        <f>Contractor_Administrative_Rate_N</f>
        <v>Contractor Administrative Rate ($ / hour)</v>
      </c>
      <c r="O102" s="307"/>
      <c r="P102" s="373"/>
      <c r="Q102" s="495">
        <f>M102*M99*M100</f>
        <v>0</v>
      </c>
      <c r="R102" s="494"/>
    </row>
    <row r="103" spans="1:20" ht="12.75" customHeight="1">
      <c r="B103" s="96"/>
      <c r="C103" s="65"/>
      <c r="D103" s="12"/>
      <c r="E103" s="13"/>
      <c r="F103" s="12"/>
      <c r="G103" s="119"/>
      <c r="H103" s="494"/>
      <c r="I103" s="84"/>
      <c r="L103" s="296"/>
      <c r="M103" s="373"/>
      <c r="N103" s="301"/>
      <c r="O103" s="290"/>
      <c r="P103" s="301"/>
      <c r="Q103" s="610"/>
      <c r="R103" s="494"/>
    </row>
    <row r="104" spans="1:20" ht="12.75" customHeight="1" thickBot="1">
      <c r="C104" s="12"/>
      <c r="D104" s="44" t="s">
        <v>20</v>
      </c>
      <c r="E104" s="29"/>
      <c r="G104" s="490"/>
      <c r="H104" s="474">
        <f>G102</f>
        <v>0</v>
      </c>
      <c r="I104" s="84"/>
      <c r="L104" s="581"/>
      <c r="M104" s="301"/>
      <c r="N104" s="589" t="s">
        <v>20</v>
      </c>
      <c r="O104" s="29"/>
      <c r="P104" s="581"/>
      <c r="Q104" s="490"/>
      <c r="R104" s="474">
        <f>Q102</f>
        <v>0</v>
      </c>
    </row>
    <row r="105" spans="1:20" s="304" customFormat="1" ht="12.75" customHeight="1">
      <c r="A105" s="350"/>
      <c r="B105" s="284"/>
      <c r="C105" s="78"/>
      <c r="G105" s="41"/>
      <c r="H105" s="547"/>
      <c r="J105" s="677"/>
      <c r="K105" s="677"/>
      <c r="L105" s="284"/>
      <c r="M105" s="601"/>
      <c r="N105" s="586"/>
      <c r="O105" s="586"/>
      <c r="P105" s="586"/>
      <c r="Q105" s="41"/>
      <c r="R105" s="547"/>
    </row>
    <row r="106" spans="1:20" s="677" customFormat="1" ht="12.75" customHeight="1">
      <c r="B106" s="716">
        <v>190.06</v>
      </c>
      <c r="C106" s="718" t="s">
        <v>1039</v>
      </c>
      <c r="D106" s="715"/>
      <c r="E106" s="714"/>
      <c r="F106" s="712"/>
      <c r="G106" s="720"/>
      <c r="H106" s="721"/>
      <c r="I106" s="717"/>
      <c r="L106" s="716">
        <v>190.06</v>
      </c>
      <c r="M106" s="718" t="s">
        <v>1039</v>
      </c>
      <c r="N106" s="715"/>
      <c r="Q106" s="41"/>
      <c r="R106" s="547"/>
    </row>
    <row r="107" spans="1:20" s="677" customFormat="1" ht="12.75" customHeight="1">
      <c r="B107" s="284"/>
      <c r="C107" s="601"/>
      <c r="G107" s="41"/>
      <c r="H107" s="547"/>
      <c r="L107" s="284"/>
      <c r="M107" s="601"/>
      <c r="Q107" s="41"/>
      <c r="R107" s="547"/>
    </row>
    <row r="108" spans="1:20" s="677" customFormat="1" ht="12.75" customHeight="1" thickBot="1">
      <c r="B108" s="284"/>
      <c r="C108" s="601"/>
      <c r="F108" s="1212" t="s">
        <v>1040</v>
      </c>
      <c r="G108" s="1212"/>
      <c r="H108" s="474">
        <f>SUM(H33:H104)</f>
        <v>0</v>
      </c>
      <c r="I108" s="678"/>
      <c r="L108" s="678"/>
      <c r="M108" s="678"/>
      <c r="N108" s="678"/>
      <c r="O108" s="678"/>
      <c r="P108" s="1212" t="s">
        <v>1040</v>
      </c>
      <c r="Q108" s="1212"/>
      <c r="R108" s="474">
        <f>SUM(R32:R104)</f>
        <v>0</v>
      </c>
    </row>
    <row r="109" spans="1:20" s="677" customFormat="1" ht="12.75" customHeight="1">
      <c r="B109" s="284"/>
      <c r="C109" s="601"/>
      <c r="G109" s="41"/>
      <c r="H109" s="547"/>
      <c r="L109" s="284"/>
      <c r="M109" s="601"/>
      <c r="Q109" s="41"/>
      <c r="R109" s="547"/>
    </row>
    <row r="110" spans="1:20" ht="12.75" customHeight="1">
      <c r="A110" s="1204" t="s">
        <v>789</v>
      </c>
      <c r="B110" s="223" t="s">
        <v>275</v>
      </c>
      <c r="C110" s="609" t="s">
        <v>537</v>
      </c>
      <c r="D110" s="44"/>
      <c r="G110" s="476"/>
      <c r="H110" s="478"/>
      <c r="J110" s="1204"/>
      <c r="K110" s="1204" t="s">
        <v>789</v>
      </c>
      <c r="L110" s="223" t="s">
        <v>275</v>
      </c>
      <c r="M110" s="609" t="s">
        <v>537</v>
      </c>
      <c r="N110" s="589"/>
      <c r="O110" s="581"/>
      <c r="P110" s="581"/>
      <c r="Q110" s="476"/>
      <c r="R110" s="478"/>
    </row>
    <row r="111" spans="1:20" s="300" customFormat="1" ht="12.75" customHeight="1">
      <c r="A111" s="1204"/>
      <c r="B111" s="114"/>
      <c r="C111" s="260">
        <f>Avg._Number_of_Equipment_Types</f>
        <v>0</v>
      </c>
      <c r="D111" s="316" t="str">
        <f xml:space="preserve"> Avg._Number_of_Equipment_Types_N</f>
        <v>Number of Unique Product Types (Types / buildng)</v>
      </c>
      <c r="E111" s="294"/>
      <c r="F111" s="294"/>
      <c r="G111" s="488"/>
      <c r="H111" s="494"/>
      <c r="J111" s="1204"/>
      <c r="K111" s="1204"/>
      <c r="L111" s="114"/>
      <c r="M111" s="711">
        <f>'Expected Assumptions'!E11</f>
        <v>0</v>
      </c>
      <c r="N111" s="412" t="str">
        <f xml:space="preserve"> Avg._Number_of_Equipment_Types_N</f>
        <v>Number of Unique Product Types (Types / buildng)</v>
      </c>
      <c r="O111" s="590"/>
      <c r="P111" s="590"/>
      <c r="Q111" s="488"/>
      <c r="R111" s="494"/>
      <c r="S111" s="301"/>
    </row>
    <row r="112" spans="1:20" s="192" customFormat="1" ht="12.75" customHeight="1">
      <c r="B112" s="332"/>
      <c r="C112" s="443">
        <f>'Current Assumptions'!B205</f>
        <v>0</v>
      </c>
      <c r="D112" s="656" t="s">
        <v>1306</v>
      </c>
      <c r="E112" s="161"/>
      <c r="F112" s="162"/>
      <c r="G112" s="540"/>
      <c r="H112" s="552"/>
      <c r="L112" s="332"/>
      <c r="M112" s="650">
        <f xml:space="preserve"> 'Expected Assumptions'!E205</f>
        <v>0</v>
      </c>
      <c r="N112" s="656" t="s">
        <v>1306</v>
      </c>
      <c r="O112" s="161"/>
      <c r="P112" s="162"/>
      <c r="Q112" s="540"/>
      <c r="R112" s="552"/>
      <c r="S112" s="165"/>
      <c r="T112" s="163"/>
    </row>
    <row r="113" spans="1:20" s="192" customFormat="1" ht="12.75" customHeight="1">
      <c r="B113" s="455"/>
      <c r="C113" s="577">
        <f>'Current Assumptions'!B212</f>
        <v>0</v>
      </c>
      <c r="D113" s="603" t="s">
        <v>928</v>
      </c>
      <c r="E113" s="161"/>
      <c r="F113" s="162"/>
      <c r="G113" s="540"/>
      <c r="H113" s="552"/>
      <c r="L113" s="455"/>
      <c r="M113" s="577">
        <f>'Expected Assumptions'!E212</f>
        <v>0</v>
      </c>
      <c r="N113" s="603" t="s">
        <v>928</v>
      </c>
      <c r="O113" s="161"/>
      <c r="P113" s="162"/>
      <c r="Q113" s="540"/>
      <c r="R113" s="552"/>
      <c r="S113" s="165"/>
      <c r="T113" s="163"/>
    </row>
    <row r="114" spans="1:20" s="192" customFormat="1" ht="12.75" customHeight="1">
      <c r="B114" s="455"/>
      <c r="C114" s="577">
        <f>'Current Assumptions'!B213</f>
        <v>0</v>
      </c>
      <c r="D114" s="603" t="s">
        <v>929</v>
      </c>
      <c r="E114" s="161"/>
      <c r="F114" s="162"/>
      <c r="G114" s="540"/>
      <c r="H114" s="552"/>
      <c r="L114" s="455"/>
      <c r="M114" s="577">
        <f>'Expected Assumptions'!E213</f>
        <v>0</v>
      </c>
      <c r="N114" s="603" t="s">
        <v>929</v>
      </c>
      <c r="O114" s="161"/>
      <c r="P114" s="162"/>
      <c r="Q114" s="540"/>
      <c r="R114" s="552"/>
      <c r="S114" s="165"/>
      <c r="T114" s="163"/>
    </row>
    <row r="115" spans="1:20" s="210" customFormat="1" ht="12.75" customHeight="1">
      <c r="A115" s="351"/>
      <c r="B115" s="98"/>
      <c r="C115" s="13"/>
      <c r="D115" s="39"/>
      <c r="E115" s="13"/>
      <c r="F115" s="14"/>
      <c r="G115" s="119"/>
      <c r="H115" s="494"/>
      <c r="J115" s="725"/>
      <c r="K115" s="725"/>
      <c r="L115" s="98"/>
      <c r="M115" s="290"/>
      <c r="N115" s="586"/>
      <c r="O115" s="290"/>
      <c r="P115" s="14"/>
      <c r="Q115" s="610"/>
      <c r="R115" s="494"/>
      <c r="S115" s="16"/>
      <c r="T115" s="12"/>
    </row>
    <row r="116" spans="1:20" s="304" customFormat="1" ht="12.75" customHeight="1">
      <c r="A116" s="350"/>
      <c r="B116" s="98"/>
      <c r="C116" s="539">
        <f>Construction_Project_Manager_Rate</f>
        <v>0</v>
      </c>
      <c r="D116" s="428" t="str">
        <f>Construction_Project_Manager_Rate_N</f>
        <v>Construction Project Manager Rate ($ / hour)</v>
      </c>
      <c r="E116" s="42"/>
      <c r="G116" s="521">
        <f>C116*((C111)*(C113*C112))</f>
        <v>0</v>
      </c>
      <c r="J116" s="677"/>
      <c r="K116" s="677"/>
      <c r="L116" s="98"/>
      <c r="M116" s="539">
        <f>'Expected Assumptions'!E58</f>
        <v>0</v>
      </c>
      <c r="N116" s="428" t="str">
        <f>Construction_Project_Manager_Rate_N</f>
        <v>Construction Project Manager Rate ($ / hour)</v>
      </c>
      <c r="O116" s="587"/>
      <c r="P116" s="586"/>
      <c r="Q116" s="521">
        <f>M116*((M111)*(M113*M112))</f>
        <v>0</v>
      </c>
      <c r="R116" s="500"/>
      <c r="S116" s="302"/>
      <c r="T116" s="301"/>
    </row>
    <row r="117" spans="1:20" s="304" customFormat="1" ht="12.75" customHeight="1">
      <c r="A117" s="350"/>
      <c r="B117" s="98"/>
      <c r="C117" s="511">
        <f>Assistant_Construction_Project_Manager_Rate</f>
        <v>0</v>
      </c>
      <c r="D117" s="428" t="str">
        <f>Assistant_Construction_Project_Manager_Rate_N</f>
        <v>Assistant (Construction) Project Manager Rate ($ / hour)</v>
      </c>
      <c r="E117" s="42"/>
      <c r="G117" s="495">
        <f>C117*((C111)*(C114*C112))</f>
        <v>0</v>
      </c>
      <c r="H117" s="500"/>
      <c r="J117" s="677"/>
      <c r="K117" s="677"/>
      <c r="L117" s="98"/>
      <c r="M117" s="539">
        <f>'Expected Assumptions'!E59</f>
        <v>0</v>
      </c>
      <c r="N117" s="428" t="str">
        <f>Assistant_Construction_Project_Manager_Rate_N</f>
        <v>Assistant (Construction) Project Manager Rate ($ / hour)</v>
      </c>
      <c r="O117" s="587"/>
      <c r="P117" s="586"/>
      <c r="Q117" s="495">
        <f>M117*((M111)*(M114*M112))</f>
        <v>0</v>
      </c>
      <c r="R117" s="500"/>
      <c r="S117" s="302"/>
      <c r="T117" s="301"/>
    </row>
    <row r="118" spans="1:20" s="210" customFormat="1" ht="12.75" customHeight="1">
      <c r="A118" s="351"/>
      <c r="B118" s="98"/>
      <c r="C118" s="44"/>
      <c r="E118" s="29"/>
      <c r="G118" s="490"/>
      <c r="H118" s="478"/>
      <c r="J118" s="725"/>
      <c r="K118" s="725"/>
      <c r="L118" s="98"/>
      <c r="M118" s="589"/>
      <c r="N118" s="581"/>
      <c r="O118" s="29"/>
      <c r="P118" s="581"/>
      <c r="Q118" s="490"/>
      <c r="R118" s="478"/>
      <c r="S118" s="16"/>
      <c r="T118" s="12"/>
    </row>
    <row r="119" spans="1:20" s="713" customFormat="1" ht="12.75" customHeight="1" thickBot="1">
      <c r="B119" s="710"/>
      <c r="D119" s="713" t="s">
        <v>20</v>
      </c>
      <c r="E119" s="722"/>
      <c r="G119" s="723">
        <f>SUM(G116:G117)</f>
        <v>0</v>
      </c>
      <c r="L119" s="710"/>
      <c r="N119" s="713" t="s">
        <v>20</v>
      </c>
      <c r="O119" s="722"/>
      <c r="Q119" s="723">
        <f>SUM(Q116:Q117)</f>
        <v>0</v>
      </c>
      <c r="S119" s="709"/>
      <c r="T119" s="719"/>
    </row>
    <row r="120" spans="1:20" ht="12.75" customHeight="1">
      <c r="C120" s="312"/>
      <c r="G120" s="476"/>
      <c r="H120" s="478"/>
      <c r="L120" s="581"/>
      <c r="M120" s="605"/>
      <c r="N120" s="581"/>
      <c r="O120" s="581"/>
      <c r="P120" s="581"/>
      <c r="Q120" s="476"/>
      <c r="R120" s="478"/>
    </row>
    <row r="121" spans="1:20" s="678" customFormat="1" ht="12.75" customHeight="1">
      <c r="C121" s="657"/>
      <c r="G121" s="476"/>
      <c r="H121" s="478"/>
      <c r="J121" s="725"/>
      <c r="K121" s="725"/>
    </row>
    <row r="122" spans="1:20" s="725" customFormat="1" ht="12.75" customHeight="1">
      <c r="C122" s="717"/>
      <c r="G122" s="731"/>
      <c r="H122" s="478"/>
    </row>
    <row r="123" spans="1:20" s="678" customFormat="1" ht="13.5" customHeight="1">
      <c r="B123" s="715">
        <v>190.07</v>
      </c>
      <c r="C123" s="715" t="s">
        <v>1282</v>
      </c>
      <c r="J123" s="725"/>
      <c r="K123" s="725"/>
      <c r="L123" s="715">
        <v>190.07</v>
      </c>
      <c r="M123" s="715" t="s">
        <v>1282</v>
      </c>
    </row>
    <row r="124" spans="1:20" s="678" customFormat="1" ht="12.75" customHeight="1">
      <c r="C124" s="439">
        <f>'Current Assumptions'!B207</f>
        <v>0</v>
      </c>
      <c r="D124" s="708" t="s">
        <v>1032</v>
      </c>
      <c r="H124" s="37"/>
      <c r="J124" s="725"/>
      <c r="K124" s="725"/>
      <c r="M124" s="439">
        <f>'Expected Assumptions'!E207</f>
        <v>0</v>
      </c>
      <c r="N124" s="708" t="s">
        <v>1032</v>
      </c>
      <c r="R124" s="37"/>
    </row>
    <row r="125" spans="1:20" s="678" customFormat="1" ht="12.75" customHeight="1">
      <c r="C125" s="698"/>
      <c r="D125" s="708"/>
      <c r="F125" s="678" t="s">
        <v>1037</v>
      </c>
      <c r="G125" s="702">
        <f>IF(C124=0,0,SUM(H$33+H$41+H$51+H$86+H$94)+((C124)*(H$62+H$75)))</f>
        <v>0</v>
      </c>
      <c r="J125" s="725"/>
      <c r="K125" s="725"/>
      <c r="M125" s="698"/>
      <c r="N125" s="708"/>
      <c r="P125" s="595" t="s">
        <v>1037</v>
      </c>
      <c r="Q125" s="702">
        <f>IF(M124=0,0,SUM(R$33+R$41+R$51+R$86+R$94)+((M124)*(R$62+R$75)))</f>
        <v>0</v>
      </c>
    </row>
    <row r="126" spans="1:20" s="678" customFormat="1" ht="12.75" customHeight="1">
      <c r="C126" s="698"/>
      <c r="D126" s="708"/>
      <c r="F126" s="678" t="s">
        <v>1038</v>
      </c>
      <c r="G126" s="702">
        <f>IF(C124=0,0,SUM(H$104)+((C124)*(G$119)))</f>
        <v>0</v>
      </c>
      <c r="J126" s="725"/>
      <c r="K126" s="725"/>
      <c r="M126" s="698"/>
      <c r="N126" s="708"/>
      <c r="P126" s="595" t="s">
        <v>1038</v>
      </c>
      <c r="Q126" s="702">
        <f>IF(M124=0,0,SUM(R$104)+((M124)*(Q$119)))</f>
        <v>0</v>
      </c>
    </row>
    <row r="127" spans="1:20" s="725" customFormat="1" ht="12.75" customHeight="1">
      <c r="C127" s="698"/>
      <c r="D127" s="708"/>
      <c r="G127" s="702"/>
      <c r="M127" s="698"/>
      <c r="N127" s="708"/>
      <c r="P127" s="595"/>
      <c r="Q127" s="702"/>
    </row>
    <row r="128" spans="1:20" s="678" customFormat="1" ht="12.75" customHeight="1" thickBot="1">
      <c r="C128" s="698"/>
      <c r="D128" s="708"/>
      <c r="F128" s="1212" t="s">
        <v>1285</v>
      </c>
      <c r="G128" s="1212"/>
      <c r="H128" s="474">
        <f>SUM(G125:G126)</f>
        <v>0</v>
      </c>
      <c r="J128" s="725"/>
      <c r="K128" s="725"/>
      <c r="M128" s="698"/>
      <c r="N128" s="708"/>
      <c r="P128" s="1212" t="s">
        <v>1285</v>
      </c>
      <c r="Q128" s="1212"/>
      <c r="R128" s="474">
        <f>SUM(Q125:Q126)</f>
        <v>0</v>
      </c>
    </row>
    <row r="129" spans="2:18" s="725" customFormat="1" ht="12.75" customHeight="1">
      <c r="C129" s="698"/>
      <c r="D129" s="708"/>
      <c r="H129" s="721"/>
      <c r="M129" s="698"/>
      <c r="N129" s="708"/>
      <c r="R129" s="721"/>
    </row>
    <row r="130" spans="2:18" s="725" customFormat="1" ht="12.75" customHeight="1">
      <c r="B130" s="715">
        <v>190.08</v>
      </c>
      <c r="C130" s="715" t="s">
        <v>1283</v>
      </c>
      <c r="D130" s="708"/>
      <c r="H130" s="721"/>
      <c r="L130" s="715">
        <v>190.08</v>
      </c>
      <c r="M130" s="715" t="s">
        <v>1283</v>
      </c>
      <c r="N130" s="708"/>
      <c r="R130" s="721"/>
    </row>
    <row r="131" spans="2:18" s="678" customFormat="1" ht="12.75" customHeight="1">
      <c r="C131" s="439">
        <f>'Current Assumptions'!B208</f>
        <v>0</v>
      </c>
      <c r="D131" s="708" t="s">
        <v>1033</v>
      </c>
      <c r="J131" s="725"/>
      <c r="K131" s="725"/>
      <c r="M131" s="439">
        <f>'Expected Assumptions'!E208</f>
        <v>0</v>
      </c>
      <c r="N131" s="708" t="s">
        <v>1033</v>
      </c>
    </row>
    <row r="132" spans="2:18" s="678" customFormat="1" ht="12.75" customHeight="1">
      <c r="C132" s="698"/>
      <c r="D132" s="708"/>
      <c r="F132" s="678" t="s">
        <v>1037</v>
      </c>
      <c r="G132" s="702">
        <f>IF(C124=0,0,IF(C131=0,0,SUM(H$33+H$41+H$51+H$86+H$94)+((C131)*(H$62+H$75))))</f>
        <v>0</v>
      </c>
      <c r="H132" s="494"/>
      <c r="J132" s="725"/>
      <c r="K132" s="725"/>
      <c r="M132" s="698"/>
      <c r="N132" s="708"/>
      <c r="P132" s="595" t="s">
        <v>1037</v>
      </c>
      <c r="Q132" s="702">
        <f>IF(M124=0,0,IF(M131=0,0,SUM(R$33+R$41+R$51+R$86+R$94)+((M131)*(R$62+R$75))))</f>
        <v>0</v>
      </c>
      <c r="R132" s="494"/>
    </row>
    <row r="133" spans="2:18" s="678" customFormat="1" ht="12.75" customHeight="1">
      <c r="C133" s="698"/>
      <c r="D133" s="708"/>
      <c r="F133" s="678" t="s">
        <v>1038</v>
      </c>
      <c r="G133" s="702">
        <f>IF(C124=0,0,IF(C131=0,0,SUM(H$104)+((C131)*(G$119))))</f>
        <v>0</v>
      </c>
      <c r="H133" s="494"/>
      <c r="J133" s="725"/>
      <c r="K133" s="725"/>
      <c r="M133" s="698"/>
      <c r="N133" s="708"/>
      <c r="P133" s="595" t="s">
        <v>1038</v>
      </c>
      <c r="Q133" s="702">
        <f>IF(M124=0,0,IF(M131=0,0,SUM(R$104)+((M131)*(Q$119))))</f>
        <v>0</v>
      </c>
      <c r="R133" s="494"/>
    </row>
    <row r="134" spans="2:18" s="725" customFormat="1" ht="12.75" customHeight="1">
      <c r="C134" s="698"/>
      <c r="D134" s="708"/>
      <c r="G134" s="702"/>
      <c r="H134" s="721"/>
      <c r="M134" s="698"/>
      <c r="N134" s="708"/>
      <c r="P134" s="595"/>
      <c r="Q134" s="702"/>
      <c r="R134" s="721"/>
    </row>
    <row r="135" spans="2:18" s="678" customFormat="1" ht="12.75" customHeight="1" thickBot="1">
      <c r="C135" s="698"/>
      <c r="D135" s="708"/>
      <c r="F135" s="1212" t="s">
        <v>1286</v>
      </c>
      <c r="G135" s="1212"/>
      <c r="H135" s="474">
        <f>SUM(G132:G133)</f>
        <v>0</v>
      </c>
      <c r="I135" s="731"/>
      <c r="J135" s="725"/>
      <c r="K135" s="725"/>
      <c r="M135" s="698"/>
      <c r="N135" s="708"/>
      <c r="P135" s="1212" t="s">
        <v>1286</v>
      </c>
      <c r="Q135" s="1212"/>
      <c r="R135" s="474">
        <f>SUM(Q132:Q133)</f>
        <v>0</v>
      </c>
    </row>
    <row r="136" spans="2:18" s="725" customFormat="1" ht="12.75" customHeight="1">
      <c r="C136" s="698"/>
      <c r="D136" s="708"/>
      <c r="G136" s="655"/>
      <c r="H136" s="721"/>
      <c r="I136" s="731"/>
      <c r="M136" s="698"/>
      <c r="N136" s="708"/>
      <c r="Q136" s="655"/>
      <c r="R136" s="721"/>
    </row>
    <row r="137" spans="2:18" s="725" customFormat="1" ht="12.75" customHeight="1">
      <c r="B137" s="715">
        <v>190.09</v>
      </c>
      <c r="C137" s="715" t="s">
        <v>1284</v>
      </c>
      <c r="D137" s="708"/>
      <c r="G137" s="655"/>
      <c r="H137" s="721"/>
      <c r="I137" s="731"/>
      <c r="L137" s="715">
        <v>190.09</v>
      </c>
      <c r="M137" s="715" t="s">
        <v>1284</v>
      </c>
      <c r="N137" s="708"/>
      <c r="Q137" s="655"/>
      <c r="R137" s="721"/>
    </row>
    <row r="138" spans="2:18" s="678" customFormat="1" ht="12.75" customHeight="1">
      <c r="C138" s="439">
        <f>'Current Assumptions'!B209</f>
        <v>0</v>
      </c>
      <c r="D138" s="708" t="s">
        <v>1034</v>
      </c>
      <c r="J138" s="725"/>
      <c r="K138" s="725"/>
      <c r="M138" s="439">
        <f>'Expected Assumptions'!E209</f>
        <v>0</v>
      </c>
      <c r="N138" s="708" t="s">
        <v>1034</v>
      </c>
    </row>
    <row r="139" spans="2:18" s="678" customFormat="1" ht="12.75" customHeight="1">
      <c r="C139" s="698"/>
      <c r="D139" s="708"/>
      <c r="F139" s="678" t="s">
        <v>1037</v>
      </c>
      <c r="G139" s="702">
        <f>IF(C124=0,0,IF(C138=0,0,SUM(H$33+H$41+H$51+H$86+H$94)+((C138)*(H$62+H$75))))</f>
        <v>0</v>
      </c>
      <c r="H139" s="494"/>
      <c r="J139" s="725"/>
      <c r="K139" s="725"/>
      <c r="M139" s="698"/>
      <c r="N139" s="708"/>
      <c r="P139" s="595" t="s">
        <v>1037</v>
      </c>
      <c r="Q139" s="702">
        <f>IF(M124=0,0,IF(M138=0,0,SUM(R$33+R$41+R$51+R$86+R$94)+((M138)*(R$62+R$75))))</f>
        <v>0</v>
      </c>
      <c r="R139" s="494"/>
    </row>
    <row r="140" spans="2:18" s="678" customFormat="1" ht="12.75" customHeight="1">
      <c r="C140" s="698"/>
      <c r="D140" s="708"/>
      <c r="F140" s="678" t="s">
        <v>1038</v>
      </c>
      <c r="G140" s="702">
        <f>IF(C124=0,0,IF(C138=0,0,SUM(H$104)+((C138)*(G$119))))</f>
        <v>0</v>
      </c>
      <c r="H140" s="494"/>
      <c r="J140" s="725"/>
      <c r="K140" s="725"/>
      <c r="M140" s="698"/>
      <c r="N140" s="708"/>
      <c r="P140" s="595" t="s">
        <v>1038</v>
      </c>
      <c r="Q140" s="702">
        <f>IF(M124=0,0,IF(M138=0,0,SUM(R$104)+((M138)*(Q$119))))</f>
        <v>0</v>
      </c>
      <c r="R140" s="494"/>
    </row>
    <row r="141" spans="2:18" s="725" customFormat="1" ht="12.75" customHeight="1">
      <c r="C141" s="698"/>
      <c r="D141" s="708"/>
      <c r="G141" s="702"/>
      <c r="H141" s="721"/>
      <c r="M141" s="698"/>
      <c r="N141" s="708"/>
      <c r="P141" s="595"/>
      <c r="Q141" s="702"/>
      <c r="R141" s="721"/>
    </row>
    <row r="142" spans="2:18" s="678" customFormat="1" ht="12.75" customHeight="1" thickBot="1">
      <c r="C142" s="698"/>
      <c r="D142" s="708"/>
      <c r="F142" s="1212" t="s">
        <v>1287</v>
      </c>
      <c r="G142" s="1212"/>
      <c r="H142" s="474">
        <f>SUM(G139:G140)</f>
        <v>0</v>
      </c>
      <c r="J142" s="725"/>
      <c r="K142" s="725"/>
      <c r="M142" s="698"/>
      <c r="N142" s="708"/>
      <c r="P142" s="1212" t="s">
        <v>1287</v>
      </c>
      <c r="Q142" s="1212"/>
      <c r="R142" s="474">
        <f>SUM(Q139:Q140)</f>
        <v>0</v>
      </c>
    </row>
    <row r="143" spans="2:18" s="678" customFormat="1" ht="12.75" customHeight="1" thickBot="1">
      <c r="C143" s="698"/>
      <c r="D143" s="708"/>
      <c r="H143" s="703"/>
      <c r="J143" s="725"/>
      <c r="K143" s="725"/>
      <c r="M143" s="698"/>
      <c r="N143" s="708"/>
      <c r="R143" s="703"/>
    </row>
    <row r="144" spans="2:18" s="678" customFormat="1" ht="12.75" customHeight="1" thickBot="1">
      <c r="C144" s="657"/>
      <c r="G144" s="487" t="s">
        <v>68</v>
      </c>
      <c r="H144" s="474">
        <f>SUM(H108:H142)</f>
        <v>0</v>
      </c>
      <c r="J144" s="725"/>
      <c r="K144" s="725"/>
      <c r="M144" s="657"/>
      <c r="Q144" s="607" t="s">
        <v>1217</v>
      </c>
      <c r="R144" s="474">
        <f>SUM(R108:R142)</f>
        <v>0</v>
      </c>
    </row>
    <row r="145" spans="1:24" s="678" customFormat="1" ht="12.75" customHeight="1">
      <c r="C145" s="657"/>
      <c r="G145" s="476"/>
      <c r="H145" s="478"/>
      <c r="J145" s="725"/>
      <c r="K145" s="725"/>
      <c r="M145" s="657"/>
      <c r="Q145" s="476"/>
      <c r="R145" s="478"/>
    </row>
    <row r="146" spans="1:24" s="725" customFormat="1" ht="12.75" customHeight="1">
      <c r="C146" s="717"/>
      <c r="F146" s="726" t="s">
        <v>1043</v>
      </c>
      <c r="G146" s="731"/>
      <c r="H146" s="478"/>
      <c r="M146" s="717"/>
      <c r="P146" s="726" t="s">
        <v>1044</v>
      </c>
      <c r="Q146" s="731"/>
      <c r="R146" s="478"/>
    </row>
    <row r="147" spans="1:24" s="725" customFormat="1" ht="12.75" customHeight="1">
      <c r="B147" s="756"/>
      <c r="C147" s="717"/>
      <c r="F147" s="757" t="s">
        <v>1190</v>
      </c>
      <c r="H147" s="478"/>
      <c r="M147" s="717"/>
      <c r="P147" s="757" t="s">
        <v>1190</v>
      </c>
      <c r="R147" s="478"/>
    </row>
    <row r="148" spans="1:24" s="725" customFormat="1" ht="12.75" customHeight="1">
      <c r="A148" s="655"/>
      <c r="B148" s="655"/>
      <c r="C148" s="313"/>
      <c r="D148" s="655"/>
      <c r="E148" s="655"/>
      <c r="F148" s="725" t="s">
        <v>1037</v>
      </c>
      <c r="G148" s="610">
        <f>IF(C124=0,0,SUM(H$33+H$41+H$51+H$86+H$94)+(C124*H75))</f>
        <v>0</v>
      </c>
      <c r="H148" s="721"/>
      <c r="I148" s="610"/>
      <c r="J148" s="655"/>
      <c r="K148" s="655"/>
      <c r="L148" s="655"/>
      <c r="M148" s="313"/>
      <c r="N148" s="655"/>
      <c r="O148" s="655"/>
      <c r="P148" s="725" t="s">
        <v>1037</v>
      </c>
      <c r="Q148" s="610">
        <f>IF(M124=0,0,SUM(R$33+R$41+R$51+R$86+R$94)+(M124*R75))</f>
        <v>0</v>
      </c>
      <c r="R148" s="721"/>
      <c r="S148" s="655"/>
      <c r="T148" s="655"/>
      <c r="U148" s="655"/>
      <c r="V148" s="655"/>
      <c r="W148" s="655"/>
      <c r="X148" s="655"/>
    </row>
    <row r="149" spans="1:24" s="725" customFormat="1" ht="12.75" customHeight="1">
      <c r="A149" s="655"/>
      <c r="B149" s="655"/>
      <c r="C149" s="313"/>
      <c r="D149" s="655"/>
      <c r="E149" s="655"/>
      <c r="F149" s="725" t="s">
        <v>1038</v>
      </c>
      <c r="G149" s="610">
        <f>IF(C124=0,0,H104)</f>
        <v>0</v>
      </c>
      <c r="H149" s="721"/>
      <c r="I149" s="610"/>
      <c r="J149" s="655"/>
      <c r="K149" s="655"/>
      <c r="L149" s="655"/>
      <c r="M149" s="313"/>
      <c r="N149" s="655"/>
      <c r="O149" s="655"/>
      <c r="P149" s="725" t="s">
        <v>1038</v>
      </c>
      <c r="Q149" s="610">
        <f>IF(M124=0,0,R104)</f>
        <v>0</v>
      </c>
      <c r="R149" s="721"/>
      <c r="S149" s="655"/>
      <c r="T149" s="655"/>
      <c r="U149" s="655"/>
      <c r="V149" s="655"/>
      <c r="W149" s="655"/>
      <c r="X149" s="655"/>
    </row>
    <row r="150" spans="1:24" s="677" customFormat="1" ht="12.75" customHeight="1">
      <c r="A150" s="655"/>
      <c r="B150" s="756"/>
      <c r="C150" s="313"/>
      <c r="D150" s="655"/>
      <c r="E150" s="655"/>
      <c r="F150" s="655"/>
      <c r="G150" s="610"/>
      <c r="H150" s="721"/>
      <c r="I150" s="655"/>
      <c r="J150" s="655"/>
      <c r="K150" s="655"/>
      <c r="L150" s="655"/>
      <c r="M150" s="313"/>
      <c r="N150" s="655"/>
      <c r="O150" s="655"/>
      <c r="P150" s="655"/>
      <c r="Q150" s="610"/>
      <c r="R150" s="721"/>
      <c r="S150" s="655"/>
      <c r="T150" s="655"/>
      <c r="U150" s="655"/>
      <c r="V150" s="655"/>
      <c r="W150" s="655"/>
      <c r="X150" s="655"/>
    </row>
    <row r="151" spans="1:24" s="725" customFormat="1" ht="12.75" customHeight="1">
      <c r="A151" s="693"/>
      <c r="B151" s="329"/>
      <c r="C151" s="391"/>
      <c r="D151" s="655"/>
      <c r="E151" s="655"/>
      <c r="F151" s="757" t="s">
        <v>1191</v>
      </c>
      <c r="G151" s="610"/>
      <c r="H151" s="721"/>
      <c r="I151" s="655"/>
      <c r="J151" s="693"/>
      <c r="K151" s="693"/>
      <c r="L151" s="329"/>
      <c r="M151" s="391"/>
      <c r="N151" s="655"/>
      <c r="O151" s="655"/>
      <c r="P151" s="757" t="s">
        <v>1191</v>
      </c>
      <c r="Q151" s="610"/>
      <c r="R151" s="721"/>
      <c r="S151" s="655"/>
      <c r="T151" s="655"/>
      <c r="U151" s="655"/>
      <c r="V151" s="655"/>
      <c r="W151" s="655"/>
      <c r="X151" s="655"/>
    </row>
    <row r="152" spans="1:24" s="725" customFormat="1" ht="12.75" customHeight="1">
      <c r="A152" s="655"/>
      <c r="B152" s="240"/>
      <c r="C152" s="655"/>
      <c r="D152" s="655"/>
      <c r="E152" s="655"/>
      <c r="F152" s="725" t="s">
        <v>1037</v>
      </c>
      <c r="G152" s="610">
        <f>IF(C124=0,0,IF(C131=0,0,SUM(H$33+H$41+H$51+H$86+H$94)+(C131*H75)))</f>
        <v>0</v>
      </c>
      <c r="H152" s="721"/>
      <c r="I152" s="610"/>
      <c r="J152" s="655"/>
      <c r="K152" s="655"/>
      <c r="L152" s="240"/>
      <c r="M152" s="655"/>
      <c r="N152" s="655"/>
      <c r="O152" s="655"/>
      <c r="P152" s="725" t="s">
        <v>1037</v>
      </c>
      <c r="Q152" s="610">
        <f>IF(M124=0,0,IF(M131=0,0,SUM(R$33+R$41+R$51+R$86+R$94)+(M131*R75)))</f>
        <v>0</v>
      </c>
      <c r="R152" s="721"/>
      <c r="S152" s="655"/>
      <c r="T152" s="655"/>
      <c r="U152" s="655"/>
      <c r="V152" s="655"/>
      <c r="W152" s="655"/>
      <c r="X152" s="655"/>
    </row>
    <row r="153" spans="1:24" s="677" customFormat="1" ht="12.75" customHeight="1">
      <c r="A153" s="700"/>
      <c r="B153" s="660"/>
      <c r="C153" s="385"/>
      <c r="D153" s="241"/>
      <c r="E153" s="655"/>
      <c r="F153" s="725" t="s">
        <v>1038</v>
      </c>
      <c r="G153" s="610">
        <f>IF(C124=0,0,IF(C131=0,0,H104))</f>
        <v>0</v>
      </c>
      <c r="H153" s="721"/>
      <c r="I153" s="610"/>
      <c r="J153" s="700"/>
      <c r="K153" s="700"/>
      <c r="L153" s="660"/>
      <c r="M153" s="385"/>
      <c r="N153" s="241"/>
      <c r="O153" s="655"/>
      <c r="P153" s="725" t="s">
        <v>1038</v>
      </c>
      <c r="Q153" s="610">
        <f>IF(M124=0,0,IF(M131=0,0,R104))</f>
        <v>0</v>
      </c>
      <c r="R153" s="721"/>
      <c r="S153" s="655"/>
      <c r="T153" s="655"/>
      <c r="U153" s="655"/>
      <c r="V153" s="655"/>
      <c r="W153" s="655"/>
      <c r="X153" s="655"/>
    </row>
    <row r="154" spans="1:24" s="725" customFormat="1" ht="12.75" customHeight="1">
      <c r="A154" s="700"/>
      <c r="B154" s="298"/>
      <c r="C154" s="692"/>
      <c r="D154" s="314"/>
      <c r="E154" s="655"/>
      <c r="G154" s="610"/>
      <c r="H154" s="721"/>
      <c r="I154" s="655"/>
      <c r="J154" s="700"/>
      <c r="K154" s="700"/>
      <c r="L154" s="298"/>
      <c r="M154" s="692"/>
      <c r="N154" s="314"/>
      <c r="O154" s="655"/>
      <c r="Q154" s="610"/>
      <c r="R154" s="721"/>
      <c r="S154" s="655"/>
      <c r="T154" s="655"/>
      <c r="U154" s="655"/>
      <c r="V154" s="655"/>
      <c r="W154" s="655"/>
      <c r="X154" s="655"/>
    </row>
    <row r="155" spans="1:24" s="725" customFormat="1" ht="12.75" customHeight="1">
      <c r="A155" s="655"/>
      <c r="B155" s="298"/>
      <c r="C155" s="701"/>
      <c r="D155" s="314"/>
      <c r="E155" s="313"/>
      <c r="F155" s="757" t="s">
        <v>1192</v>
      </c>
      <c r="G155" s="610"/>
      <c r="H155" s="721"/>
      <c r="I155" s="655"/>
      <c r="J155" s="655"/>
      <c r="K155" s="655"/>
      <c r="L155" s="298"/>
      <c r="M155" s="701"/>
      <c r="N155" s="314"/>
      <c r="O155" s="313"/>
      <c r="P155" s="757" t="s">
        <v>1192</v>
      </c>
      <c r="Q155" s="610"/>
      <c r="R155" s="721"/>
      <c r="S155" s="655"/>
      <c r="T155" s="655"/>
      <c r="U155" s="655"/>
      <c r="V155" s="655"/>
      <c r="W155" s="655"/>
      <c r="X155" s="655"/>
    </row>
    <row r="156" spans="1:24" s="725" customFormat="1" ht="12.75" customHeight="1">
      <c r="A156" s="655"/>
      <c r="B156" s="298"/>
      <c r="C156" s="153"/>
      <c r="D156" s="314"/>
      <c r="E156" s="655"/>
      <c r="F156" s="725" t="s">
        <v>1037</v>
      </c>
      <c r="G156" s="610">
        <f>IF(C124=0,0,IF(C138=0,0,SUM(H$33+H$41+H$51+H$86+H$94)+(C138*H75)))</f>
        <v>0</v>
      </c>
      <c r="H156" s="721"/>
      <c r="I156" s="610"/>
      <c r="J156" s="655"/>
      <c r="K156" s="655"/>
      <c r="L156" s="298"/>
      <c r="M156" s="153"/>
      <c r="N156" s="314"/>
      <c r="O156" s="655"/>
      <c r="P156" s="725" t="s">
        <v>1037</v>
      </c>
      <c r="Q156" s="610">
        <f>IF(M124=0,0,IF(M138=0,0,SUM(R$33+R$41+R$51+R$86+R$94)+(M138*R75)))</f>
        <v>0</v>
      </c>
      <c r="R156" s="721"/>
      <c r="S156" s="655"/>
      <c r="T156" s="655"/>
      <c r="U156" s="655"/>
      <c r="V156" s="655"/>
      <c r="W156" s="655"/>
      <c r="X156" s="655"/>
    </row>
    <row r="157" spans="1:24" s="725" customFormat="1" ht="12.75" customHeight="1">
      <c r="A157" s="655"/>
      <c r="B157" s="298"/>
      <c r="C157" s="655"/>
      <c r="D157" s="314"/>
      <c r="E157" s="655"/>
      <c r="F157" s="725" t="s">
        <v>1038</v>
      </c>
      <c r="G157" s="610">
        <f>IF(C124=0,0,IF(C138=0,0,H104))</f>
        <v>0</v>
      </c>
      <c r="H157" s="721"/>
      <c r="I157" s="610"/>
      <c r="J157" s="655"/>
      <c r="K157" s="655"/>
      <c r="L157" s="298"/>
      <c r="M157" s="655"/>
      <c r="N157" s="314"/>
      <c r="O157" s="655"/>
      <c r="P157" s="725" t="s">
        <v>1038</v>
      </c>
      <c r="Q157" s="610">
        <f>IF(M124=0,0,IF(M138=0,0,R104))</f>
        <v>0</v>
      </c>
      <c r="R157" s="721"/>
      <c r="S157" s="655"/>
      <c r="T157" s="610"/>
      <c r="U157" s="655"/>
      <c r="V157" s="655"/>
      <c r="W157" s="655"/>
      <c r="X157" s="655"/>
    </row>
    <row r="158" spans="1:24" s="725" customFormat="1" ht="12.75" customHeight="1">
      <c r="A158" s="655"/>
      <c r="B158" s="655"/>
      <c r="C158" s="655"/>
      <c r="D158" s="655"/>
      <c r="E158" s="655"/>
      <c r="F158" s="655"/>
      <c r="G158" s="610"/>
      <c r="H158" s="721"/>
      <c r="I158" s="655"/>
      <c r="J158" s="655"/>
      <c r="K158" s="655"/>
      <c r="L158" s="655"/>
      <c r="M158" s="655"/>
      <c r="N158" s="655"/>
      <c r="O158" s="655"/>
      <c r="P158" s="655"/>
      <c r="Q158" s="610"/>
      <c r="R158" s="721"/>
      <c r="S158" s="584"/>
      <c r="T158" s="655"/>
      <c r="U158" s="655"/>
      <c r="V158" s="655"/>
      <c r="W158" s="655"/>
      <c r="X158" s="655"/>
    </row>
    <row r="159" spans="1:24" s="725" customFormat="1" ht="12.75" customHeight="1">
      <c r="A159" s="655"/>
      <c r="B159" s="655"/>
      <c r="C159" s="655"/>
      <c r="D159" s="655"/>
      <c r="E159" s="655"/>
      <c r="F159" s="655"/>
      <c r="G159" s="758" t="s">
        <v>1193</v>
      </c>
      <c r="H159" s="759">
        <f>SUM(G148+G152+G156)</f>
        <v>0</v>
      </c>
      <c r="I159" s="655"/>
      <c r="J159" s="655"/>
      <c r="K159" s="655"/>
      <c r="L159" s="655"/>
      <c r="M159" s="655"/>
      <c r="N159" s="655"/>
      <c r="O159" s="655"/>
      <c r="P159" s="655"/>
      <c r="Q159" s="758" t="s">
        <v>1193</v>
      </c>
      <c r="R159" s="759">
        <f>SUM(Q148+Q152+Q156)</f>
        <v>0</v>
      </c>
      <c r="S159" s="584"/>
      <c r="T159" s="655"/>
      <c r="U159" s="655"/>
      <c r="V159" s="655"/>
      <c r="W159" s="655"/>
      <c r="X159" s="655"/>
    </row>
    <row r="160" spans="1:24" s="725" customFormat="1" ht="12.75" customHeight="1">
      <c r="A160" s="655"/>
      <c r="B160" s="655"/>
      <c r="C160" s="655"/>
      <c r="D160" s="655"/>
      <c r="E160" s="655"/>
      <c r="F160" s="655"/>
      <c r="G160" s="758" t="s">
        <v>1194</v>
      </c>
      <c r="H160" s="759">
        <f>SUM(G149+G153+G157)</f>
        <v>0</v>
      </c>
      <c r="I160" s="655"/>
      <c r="J160" s="655"/>
      <c r="K160" s="655"/>
      <c r="L160" s="655"/>
      <c r="M160" s="655"/>
      <c r="N160" s="655"/>
      <c r="O160" s="655"/>
      <c r="P160" s="655"/>
      <c r="Q160" s="758" t="s">
        <v>1194</v>
      </c>
      <c r="R160" s="759">
        <f>SUM(Q149+Q153+Q157)</f>
        <v>0</v>
      </c>
      <c r="S160" s="584"/>
      <c r="T160" s="655"/>
      <c r="U160" s="655"/>
      <c r="V160" s="655"/>
      <c r="W160" s="655"/>
      <c r="X160" s="655"/>
    </row>
    <row r="161" spans="1:24" s="725" customFormat="1" ht="12.75" customHeight="1">
      <c r="A161" s="655"/>
      <c r="B161" s="655"/>
      <c r="C161" s="701"/>
      <c r="D161" s="241"/>
      <c r="E161" s="307"/>
      <c r="F161" s="282"/>
      <c r="G161" s="610"/>
      <c r="H161" s="721"/>
      <c r="I161" s="610"/>
      <c r="J161" s="655"/>
      <c r="K161" s="655"/>
      <c r="L161" s="655"/>
      <c r="M161" s="704"/>
      <c r="N161" s="241"/>
      <c r="O161" s="307"/>
      <c r="P161" s="282"/>
      <c r="Q161" s="610"/>
      <c r="R161" s="721"/>
      <c r="S161" s="152"/>
      <c r="T161" s="655"/>
      <c r="U161" s="655"/>
      <c r="V161" s="655"/>
      <c r="W161" s="655"/>
      <c r="X161" s="655"/>
    </row>
    <row r="162" spans="1:24" s="725" customFormat="1" ht="12.75" customHeight="1">
      <c r="A162" s="655"/>
      <c r="B162" s="655"/>
      <c r="C162" s="655"/>
      <c r="D162" s="655"/>
      <c r="E162" s="655"/>
      <c r="F162" s="726" t="s">
        <v>1042</v>
      </c>
      <c r="G162" s="610"/>
      <c r="H162" s="721"/>
      <c r="I162" s="655"/>
      <c r="J162" s="655"/>
      <c r="K162" s="655"/>
      <c r="L162" s="655"/>
      <c r="M162" s="655"/>
      <c r="N162" s="655"/>
      <c r="O162" s="655"/>
      <c r="P162" s="726" t="s">
        <v>1195</v>
      </c>
      <c r="Q162" s="610"/>
      <c r="R162" s="721"/>
      <c r="S162" s="655"/>
      <c r="T162" s="655"/>
      <c r="U162" s="655"/>
      <c r="V162" s="655"/>
      <c r="W162" s="655"/>
      <c r="X162" s="655"/>
    </row>
    <row r="163" spans="1:24" s="725" customFormat="1" ht="12.75" customHeight="1">
      <c r="A163" s="655"/>
      <c r="B163" s="655"/>
      <c r="C163" s="655"/>
      <c r="D163" s="655"/>
      <c r="E163" s="655"/>
      <c r="F163" s="757" t="s">
        <v>1190</v>
      </c>
      <c r="G163" s="610"/>
      <c r="H163" s="721"/>
      <c r="I163" s="655"/>
      <c r="J163" s="655"/>
      <c r="K163" s="655"/>
      <c r="L163" s="655"/>
      <c r="M163" s="655"/>
      <c r="N163" s="655"/>
      <c r="O163" s="655"/>
      <c r="P163" s="757" t="s">
        <v>1190</v>
      </c>
      <c r="Q163" s="610"/>
      <c r="R163" s="721"/>
      <c r="S163" s="655"/>
      <c r="T163" s="655"/>
      <c r="U163" s="655"/>
      <c r="V163" s="655"/>
      <c r="W163" s="655"/>
      <c r="X163" s="655"/>
    </row>
    <row r="164" spans="1:24" s="725" customFormat="1" ht="12.75" customHeight="1">
      <c r="A164" s="655"/>
      <c r="B164" s="655"/>
      <c r="C164" s="655"/>
      <c r="D164" s="655"/>
      <c r="E164" s="655"/>
      <c r="F164" s="725" t="s">
        <v>1037</v>
      </c>
      <c r="G164" s="610">
        <f>IF(C124=0,0,C124*H62)</f>
        <v>0</v>
      </c>
      <c r="H164" s="721"/>
      <c r="I164" s="655"/>
      <c r="J164" s="655"/>
      <c r="K164" s="655"/>
      <c r="L164" s="655"/>
      <c r="M164" s="655"/>
      <c r="N164" s="655"/>
      <c r="O164" s="655"/>
      <c r="P164" s="725" t="s">
        <v>1037</v>
      </c>
      <c r="Q164" s="610">
        <f>IF(M124=0,0,M124*R62)</f>
        <v>0</v>
      </c>
      <c r="R164" s="721"/>
      <c r="S164" s="655"/>
      <c r="T164" s="655"/>
      <c r="U164" s="655"/>
      <c r="V164" s="655"/>
      <c r="W164" s="655"/>
      <c r="X164" s="655"/>
    </row>
    <row r="165" spans="1:24" s="677" customFormat="1" ht="12.75" customHeight="1">
      <c r="A165" s="655"/>
      <c r="B165" s="660"/>
      <c r="C165" s="385"/>
      <c r="D165" s="241"/>
      <c r="E165" s="655"/>
      <c r="F165" s="725" t="s">
        <v>1038</v>
      </c>
      <c r="G165" s="610">
        <f>IF(C124=0,0,(C124)*(G$119))</f>
        <v>0</v>
      </c>
      <c r="H165" s="721"/>
      <c r="I165" s="655"/>
      <c r="J165" s="655"/>
      <c r="K165" s="655"/>
      <c r="L165" s="660"/>
      <c r="M165" s="385"/>
      <c r="N165" s="241"/>
      <c r="O165" s="655"/>
      <c r="P165" s="725" t="s">
        <v>1038</v>
      </c>
      <c r="Q165" s="610">
        <f>IF(M124=0,0,(M124)*(Q$119))</f>
        <v>0</v>
      </c>
      <c r="R165" s="721"/>
      <c r="S165" s="655"/>
      <c r="T165" s="655"/>
      <c r="U165" s="655"/>
      <c r="V165" s="655"/>
      <c r="W165" s="655"/>
      <c r="X165" s="655"/>
    </row>
    <row r="166" spans="1:24" s="725" customFormat="1" ht="12.75" customHeight="1">
      <c r="A166" s="655"/>
      <c r="B166" s="660"/>
      <c r="C166" s="655"/>
      <c r="D166" s="658"/>
      <c r="E166" s="121"/>
      <c r="F166" s="655"/>
      <c r="G166" s="610"/>
      <c r="H166" s="721"/>
      <c r="I166" s="313"/>
      <c r="J166" s="655"/>
      <c r="K166" s="655"/>
      <c r="L166" s="660"/>
      <c r="M166" s="655"/>
      <c r="N166" s="658"/>
      <c r="O166" s="121"/>
      <c r="P166" s="655"/>
      <c r="Q166" s="610"/>
      <c r="R166" s="721"/>
      <c r="S166" s="655"/>
      <c r="T166" s="655"/>
      <c r="U166" s="655"/>
      <c r="V166" s="655"/>
      <c r="W166" s="655"/>
      <c r="X166" s="655"/>
    </row>
    <row r="167" spans="1:24" s="725" customFormat="1" ht="12.75" customHeight="1">
      <c r="A167" s="655"/>
      <c r="B167" s="98"/>
      <c r="C167" s="655"/>
      <c r="D167" s="655"/>
      <c r="E167" s="655"/>
      <c r="F167" s="757" t="s">
        <v>1191</v>
      </c>
      <c r="G167" s="610"/>
      <c r="H167" s="721"/>
      <c r="I167" s="313"/>
      <c r="J167" s="655"/>
      <c r="K167" s="655"/>
      <c r="L167" s="98"/>
      <c r="M167" s="655"/>
      <c r="N167" s="655"/>
      <c r="O167" s="655"/>
      <c r="P167" s="757" t="s">
        <v>1191</v>
      </c>
      <c r="Q167" s="610"/>
      <c r="R167" s="721"/>
      <c r="S167" s="655"/>
      <c r="T167" s="655"/>
      <c r="U167" s="655"/>
      <c r="V167" s="655"/>
      <c r="W167" s="655"/>
      <c r="X167" s="655"/>
    </row>
    <row r="168" spans="1:24" s="725" customFormat="1" ht="12.75" customHeight="1">
      <c r="A168" s="700"/>
      <c r="B168" s="298"/>
      <c r="C168" s="658"/>
      <c r="D168" s="655"/>
      <c r="E168" s="655"/>
      <c r="F168" s="725" t="s">
        <v>1037</v>
      </c>
      <c r="G168" s="610">
        <f>IF(C124=0,0,IF(C131=0,0,C131*H62))</f>
        <v>0</v>
      </c>
      <c r="H168" s="721"/>
      <c r="I168" s="313"/>
      <c r="J168" s="700"/>
      <c r="K168" s="700"/>
      <c r="L168" s="298"/>
      <c r="M168" s="658"/>
      <c r="N168" s="655"/>
      <c r="O168" s="655"/>
      <c r="P168" s="725" t="s">
        <v>1037</v>
      </c>
      <c r="Q168" s="610">
        <f>IF(M124=0,0,M131*R62)</f>
        <v>0</v>
      </c>
      <c r="R168" s="721"/>
      <c r="S168" s="655"/>
      <c r="T168" s="655"/>
      <c r="U168" s="655"/>
      <c r="V168" s="655"/>
      <c r="W168" s="655"/>
      <c r="X168" s="655"/>
    </row>
    <row r="169" spans="1:24" s="725" customFormat="1" ht="12.75" customHeight="1">
      <c r="A169" s="700"/>
      <c r="B169" s="660"/>
      <c r="C169" s="692"/>
      <c r="D169" s="314"/>
      <c r="E169" s="655"/>
      <c r="F169" s="725" t="s">
        <v>1038</v>
      </c>
      <c r="G169" s="610">
        <f>IF(C124=0,0,IF(C131=0,0,(C131)*(G$119)))</f>
        <v>0</v>
      </c>
      <c r="H169" s="721"/>
      <c r="I169" s="655"/>
      <c r="J169" s="700"/>
      <c r="K169" s="700"/>
      <c r="L169" s="660"/>
      <c r="M169" s="692"/>
      <c r="N169" s="314"/>
      <c r="O169" s="655"/>
      <c r="P169" s="725" t="s">
        <v>1038</v>
      </c>
      <c r="Q169" s="610">
        <f>IF(M124=0,0,(M131)*(Q$119))</f>
        <v>0</v>
      </c>
      <c r="R169" s="721"/>
      <c r="S169" s="655"/>
      <c r="T169" s="655"/>
      <c r="U169" s="655"/>
      <c r="V169" s="655"/>
      <c r="W169" s="655"/>
      <c r="X169" s="655"/>
    </row>
    <row r="170" spans="1:24" s="725" customFormat="1" ht="12.75" customHeight="1">
      <c r="A170" s="655"/>
      <c r="B170" s="98"/>
      <c r="C170" s="598"/>
      <c r="D170" s="314"/>
      <c r="E170" s="290"/>
      <c r="G170" s="610"/>
      <c r="H170" s="721"/>
      <c r="I170" s="655"/>
      <c r="J170" s="655"/>
      <c r="K170" s="655"/>
      <c r="L170" s="98"/>
      <c r="M170" s="598"/>
      <c r="N170" s="314"/>
      <c r="O170" s="290"/>
      <c r="Q170" s="610"/>
      <c r="R170" s="721"/>
      <c r="S170" s="655"/>
      <c r="T170" s="655"/>
      <c r="U170" s="655"/>
      <c r="V170" s="655"/>
      <c r="W170" s="655"/>
      <c r="X170" s="655"/>
    </row>
    <row r="171" spans="1:24" s="725" customFormat="1" ht="12.75" customHeight="1">
      <c r="A171" s="655"/>
      <c r="B171" s="298"/>
      <c r="C171" s="655"/>
      <c r="D171" s="314"/>
      <c r="E171" s="655"/>
      <c r="F171" s="757" t="s">
        <v>1192</v>
      </c>
      <c r="G171" s="610"/>
      <c r="H171" s="721"/>
      <c r="I171" s="655"/>
      <c r="J171" s="655"/>
      <c r="K171" s="655"/>
      <c r="L171" s="298"/>
      <c r="M171" s="655"/>
      <c r="N171" s="314"/>
      <c r="O171" s="655"/>
      <c r="P171" s="757" t="s">
        <v>1192</v>
      </c>
      <c r="Q171" s="610"/>
      <c r="R171" s="721"/>
      <c r="S171" s="655"/>
      <c r="T171" s="655"/>
      <c r="U171" s="655"/>
      <c r="V171" s="655"/>
      <c r="W171" s="655"/>
      <c r="X171" s="655"/>
    </row>
    <row r="172" spans="1:24" s="725" customFormat="1" ht="12.75" customHeight="1">
      <c r="A172" s="655"/>
      <c r="B172" s="98"/>
      <c r="C172" s="655"/>
      <c r="D172" s="655"/>
      <c r="E172" s="15"/>
      <c r="F172" s="725" t="s">
        <v>1037</v>
      </c>
      <c r="G172" s="610">
        <f>IF(C124=0,0,IF(C138=0,0,C138*H62))</f>
        <v>0</v>
      </c>
      <c r="H172" s="721"/>
      <c r="I172" s="313"/>
      <c r="J172" s="655"/>
      <c r="K172" s="655"/>
      <c r="L172" s="98"/>
      <c r="M172" s="655"/>
      <c r="N172" s="655"/>
      <c r="O172" s="15"/>
      <c r="P172" s="725" t="s">
        <v>1037</v>
      </c>
      <c r="Q172" s="610">
        <f>IF(M124=0,0,M138*R62)</f>
        <v>0</v>
      </c>
      <c r="R172" s="721"/>
      <c r="S172" s="655"/>
      <c r="T172" s="655"/>
      <c r="U172" s="655"/>
      <c r="V172" s="655"/>
      <c r="W172" s="655"/>
      <c r="X172" s="655"/>
    </row>
    <row r="173" spans="1:24" s="725" customFormat="1" ht="12.75" customHeight="1">
      <c r="A173" s="655"/>
      <c r="B173" s="98"/>
      <c r="C173" s="701"/>
      <c r="D173" s="241"/>
      <c r="E173" s="307"/>
      <c r="F173" s="725" t="s">
        <v>1038</v>
      </c>
      <c r="G173" s="610">
        <f>IF(C124=0,0,IF(C138=0,0,(C138)*(G$119)))</f>
        <v>0</v>
      </c>
      <c r="H173" s="721"/>
      <c r="I173" s="655"/>
      <c r="J173" s="655"/>
      <c r="K173" s="655"/>
      <c r="L173" s="98"/>
      <c r="M173" s="395"/>
      <c r="N173" s="241"/>
      <c r="O173" s="307"/>
      <c r="P173" s="725" t="s">
        <v>1038</v>
      </c>
      <c r="Q173" s="610">
        <f>IF(M124=0,0,(M138)*(Q$119))</f>
        <v>0</v>
      </c>
      <c r="R173" s="721"/>
      <c r="S173" s="655"/>
      <c r="T173" s="655"/>
      <c r="U173" s="655"/>
      <c r="V173" s="655"/>
      <c r="W173" s="655"/>
      <c r="X173" s="655"/>
    </row>
    <row r="174" spans="1:24" s="725" customFormat="1" ht="12.75" customHeight="1">
      <c r="A174" s="655"/>
      <c r="B174" s="240"/>
      <c r="C174" s="373"/>
      <c r="D174" s="655"/>
      <c r="E174" s="290"/>
      <c r="F174" s="655"/>
      <c r="G174" s="610"/>
      <c r="H174" s="721"/>
      <c r="I174" s="313"/>
      <c r="J174" s="655"/>
      <c r="K174" s="655"/>
      <c r="L174" s="240"/>
      <c r="M174" s="373"/>
      <c r="N174" s="655"/>
      <c r="O174" s="290"/>
      <c r="P174" s="655"/>
      <c r="Q174" s="610"/>
      <c r="R174" s="721"/>
      <c r="S174" s="655"/>
      <c r="T174" s="655"/>
      <c r="U174" s="655"/>
      <c r="V174" s="655"/>
      <c r="W174" s="655"/>
      <c r="X174" s="655"/>
    </row>
    <row r="175" spans="1:24" s="725" customFormat="1" ht="12.75" customHeight="1">
      <c r="A175" s="655"/>
      <c r="B175" s="655"/>
      <c r="C175" s="655"/>
      <c r="D175" s="658"/>
      <c r="E175" s="290"/>
      <c r="F175" s="655"/>
      <c r="G175" s="758" t="s">
        <v>1193</v>
      </c>
      <c r="H175" s="759">
        <f>SUM(G164+G168+G172)</f>
        <v>0</v>
      </c>
      <c r="I175" s="313"/>
      <c r="J175" s="655"/>
      <c r="K175" s="655"/>
      <c r="L175" s="655"/>
      <c r="M175" s="655"/>
      <c r="N175" s="658"/>
      <c r="O175" s="290"/>
      <c r="P175" s="655"/>
      <c r="Q175" s="758" t="s">
        <v>1193</v>
      </c>
      <c r="R175" s="759">
        <f>SUM(Q164+Q168+Q172)</f>
        <v>0</v>
      </c>
      <c r="S175" s="655"/>
      <c r="T175" s="655"/>
      <c r="U175" s="655"/>
      <c r="V175" s="655"/>
      <c r="W175" s="655"/>
      <c r="X175" s="655"/>
    </row>
    <row r="176" spans="1:24" s="725" customFormat="1" ht="12.75" customHeight="1">
      <c r="A176" s="1211"/>
      <c r="B176" s="655"/>
      <c r="C176" s="298"/>
      <c r="D176" s="658"/>
      <c r="E176" s="655"/>
      <c r="F176" s="655"/>
      <c r="G176" s="758" t="s">
        <v>1194</v>
      </c>
      <c r="H176" s="760">
        <f>SUM(G165+G169+G173)</f>
        <v>0</v>
      </c>
      <c r="I176" s="313"/>
      <c r="J176" s="1211"/>
      <c r="K176" s="1211"/>
      <c r="L176" s="655"/>
      <c r="M176" s="298"/>
      <c r="N176" s="658"/>
      <c r="O176" s="655"/>
      <c r="P176" s="655"/>
      <c r="Q176" s="758" t="s">
        <v>1194</v>
      </c>
      <c r="R176" s="760">
        <f>SUM(Q165+Q169+Q173)</f>
        <v>0</v>
      </c>
      <c r="S176" s="655"/>
      <c r="T176" s="655"/>
      <c r="U176" s="655"/>
      <c r="V176" s="655"/>
      <c r="W176" s="655"/>
      <c r="X176" s="655"/>
    </row>
    <row r="177" spans="1:24" s="404" customFormat="1" ht="12.75" customHeight="1">
      <c r="A177" s="1211"/>
      <c r="B177" s="660"/>
      <c r="C177" s="692"/>
      <c r="D177" s="314"/>
      <c r="E177" s="655"/>
      <c r="F177" s="655"/>
      <c r="G177" s="610"/>
      <c r="H177" s="494"/>
      <c r="I177" s="655"/>
      <c r="J177" s="1211"/>
      <c r="K177" s="1211"/>
      <c r="L177" s="660"/>
      <c r="M177" s="692"/>
      <c r="N177" s="314"/>
      <c r="O177" s="655"/>
      <c r="P177" s="655"/>
      <c r="Q177" s="610"/>
      <c r="R177" s="494"/>
      <c r="S177" s="655"/>
      <c r="T177" s="655"/>
      <c r="U177" s="655"/>
      <c r="V177" s="655"/>
      <c r="W177" s="655"/>
      <c r="X177" s="655"/>
    </row>
    <row r="178" spans="1:24" s="404" customFormat="1" ht="12.75" customHeight="1">
      <c r="A178" s="655"/>
      <c r="B178" s="98"/>
      <c r="C178" s="598"/>
      <c r="D178" s="314"/>
      <c r="E178" s="290"/>
      <c r="F178" s="655"/>
      <c r="G178" s="610"/>
      <c r="H178" s="494"/>
      <c r="I178" s="655"/>
      <c r="J178" s="655"/>
      <c r="K178" s="655"/>
      <c r="L178" s="98"/>
      <c r="M178" s="598"/>
      <c r="N178" s="314"/>
      <c r="O178" s="290"/>
      <c r="P178" s="655"/>
      <c r="Q178" s="610"/>
      <c r="R178" s="494"/>
      <c r="S178" s="655"/>
      <c r="T178" s="655"/>
      <c r="U178" s="655"/>
      <c r="V178" s="655"/>
      <c r="W178" s="655"/>
      <c r="X178" s="655"/>
    </row>
    <row r="179" spans="1:24" s="404" customFormat="1" ht="12.75" customHeight="1">
      <c r="A179" s="655"/>
      <c r="B179" s="98"/>
      <c r="C179" s="655"/>
      <c r="D179" s="314"/>
      <c r="E179" s="290"/>
      <c r="F179" s="655"/>
      <c r="G179" s="610"/>
      <c r="H179" s="494"/>
      <c r="I179" s="655"/>
      <c r="J179" s="655"/>
      <c r="K179" s="655"/>
      <c r="L179" s="98"/>
      <c r="M179" s="655"/>
      <c r="N179" s="314"/>
      <c r="O179" s="290"/>
      <c r="P179" s="655"/>
      <c r="Q179" s="610"/>
      <c r="R179" s="494"/>
      <c r="S179" s="655"/>
      <c r="T179" s="655"/>
      <c r="U179" s="655"/>
      <c r="V179" s="655"/>
      <c r="W179" s="655"/>
      <c r="X179" s="655"/>
    </row>
    <row r="180" spans="1:24" s="404" customFormat="1" ht="12.75" customHeight="1">
      <c r="A180" s="655"/>
      <c r="B180" s="98"/>
      <c r="C180" s="655"/>
      <c r="D180" s="655"/>
      <c r="E180" s="15"/>
      <c r="F180" s="655"/>
      <c r="G180" s="610"/>
      <c r="H180" s="494"/>
      <c r="I180" s="313"/>
      <c r="J180" s="655"/>
      <c r="K180" s="655"/>
      <c r="L180" s="98"/>
      <c r="M180" s="655"/>
      <c r="N180" s="655"/>
      <c r="O180" s="15"/>
      <c r="P180" s="655"/>
      <c r="Q180" s="610"/>
      <c r="R180" s="494"/>
      <c r="S180" s="655"/>
      <c r="T180" s="655"/>
      <c r="U180" s="655"/>
      <c r="V180" s="655"/>
      <c r="W180" s="655"/>
      <c r="X180" s="655"/>
    </row>
    <row r="181" spans="1:24" s="404" customFormat="1" ht="12.75" customHeight="1">
      <c r="A181" s="655"/>
      <c r="B181" s="98"/>
      <c r="C181" s="704"/>
      <c r="D181" s="241"/>
      <c r="E181" s="307"/>
      <c r="F181" s="373"/>
      <c r="G181" s="497"/>
      <c r="H181" s="494"/>
      <c r="I181" s="655"/>
      <c r="J181" s="655"/>
      <c r="K181" s="655"/>
      <c r="L181" s="98"/>
      <c r="M181" s="704"/>
      <c r="N181" s="241"/>
      <c r="O181" s="307"/>
      <c r="P181" s="373"/>
      <c r="Q181" s="497"/>
      <c r="R181" s="494"/>
      <c r="S181" s="655"/>
      <c r="T181" s="655"/>
      <c r="U181" s="655"/>
      <c r="V181" s="655"/>
      <c r="W181" s="655"/>
      <c r="X181" s="655"/>
    </row>
    <row r="182" spans="1:24" s="404" customFormat="1" ht="12.75" customHeight="1">
      <c r="A182" s="655"/>
      <c r="B182" s="298"/>
      <c r="C182" s="373"/>
      <c r="D182" s="655"/>
      <c r="E182" s="290"/>
      <c r="F182" s="655"/>
      <c r="G182" s="610"/>
      <c r="H182" s="494"/>
      <c r="I182" s="313"/>
      <c r="J182" s="655"/>
      <c r="K182" s="655"/>
      <c r="L182" s="298"/>
      <c r="M182" s="373"/>
      <c r="N182" s="655"/>
      <c r="O182" s="290"/>
      <c r="P182" s="655"/>
      <c r="Q182" s="610"/>
      <c r="R182" s="494"/>
      <c r="S182" s="655"/>
      <c r="T182" s="655"/>
      <c r="U182" s="655"/>
      <c r="V182" s="655"/>
      <c r="W182" s="655"/>
      <c r="X182" s="655"/>
    </row>
    <row r="183" spans="1:24" s="404" customFormat="1" ht="12.75" customHeight="1">
      <c r="A183" s="655"/>
      <c r="B183" s="240"/>
      <c r="C183" s="655"/>
      <c r="D183" s="658"/>
      <c r="E183" s="290"/>
      <c r="F183" s="655"/>
      <c r="G183" s="695"/>
      <c r="H183" s="494"/>
      <c r="I183" s="313"/>
      <c r="J183" s="655"/>
      <c r="K183" s="655"/>
      <c r="L183" s="240"/>
      <c r="M183" s="655"/>
      <c r="N183" s="658"/>
      <c r="O183" s="290"/>
      <c r="P183" s="655"/>
      <c r="Q183" s="695"/>
      <c r="R183" s="494"/>
      <c r="S183" s="655"/>
      <c r="T183" s="655"/>
      <c r="U183" s="655"/>
      <c r="V183" s="655"/>
      <c r="W183" s="655"/>
      <c r="X183" s="655"/>
    </row>
    <row r="184" spans="1:24" s="404" customFormat="1" ht="12.75" customHeight="1">
      <c r="A184" s="655"/>
      <c r="B184" s="98"/>
      <c r="C184" s="655"/>
      <c r="D184" s="655"/>
      <c r="E184" s="655"/>
      <c r="F184" s="655"/>
      <c r="G184" s="610"/>
      <c r="H184" s="494"/>
      <c r="I184" s="313"/>
      <c r="J184" s="655"/>
      <c r="K184" s="655"/>
      <c r="L184" s="98"/>
      <c r="M184" s="655"/>
      <c r="N184" s="655"/>
      <c r="O184" s="655"/>
      <c r="P184" s="655"/>
      <c r="Q184" s="610"/>
      <c r="R184" s="494"/>
      <c r="S184" s="655"/>
      <c r="T184" s="655"/>
      <c r="U184" s="655"/>
      <c r="V184" s="655"/>
      <c r="W184" s="655"/>
      <c r="X184" s="655"/>
    </row>
    <row r="185" spans="1:24" s="404" customFormat="1" ht="12.75" customHeight="1">
      <c r="A185" s="655"/>
      <c r="B185" s="329"/>
      <c r="C185" s="391"/>
      <c r="D185" s="151"/>
      <c r="E185" s="229"/>
      <c r="F185" s="151"/>
      <c r="G185" s="610"/>
      <c r="H185" s="494"/>
      <c r="I185" s="313"/>
      <c r="J185" s="655"/>
      <c r="K185" s="655"/>
      <c r="L185" s="329"/>
      <c r="M185" s="391"/>
      <c r="N185" s="151"/>
      <c r="O185" s="229"/>
      <c r="P185" s="151"/>
      <c r="Q185" s="610"/>
      <c r="R185" s="494"/>
      <c r="S185" s="655"/>
      <c r="T185" s="655"/>
      <c r="U185" s="655"/>
      <c r="V185" s="655"/>
      <c r="W185" s="655"/>
      <c r="X185" s="655"/>
    </row>
    <row r="186" spans="1:24" s="404" customFormat="1" ht="12.75" customHeight="1">
      <c r="A186" s="655"/>
      <c r="B186" s="659"/>
      <c r="C186" s="373"/>
      <c r="D186" s="655"/>
      <c r="E186" s="290"/>
      <c r="F186" s="655"/>
      <c r="G186" s="610"/>
      <c r="H186" s="494"/>
      <c r="I186" s="313"/>
      <c r="J186" s="655"/>
      <c r="K186" s="655"/>
      <c r="L186" s="659"/>
      <c r="M186" s="373"/>
      <c r="N186" s="655"/>
      <c r="O186" s="290"/>
      <c r="P186" s="655"/>
      <c r="Q186" s="610"/>
      <c r="R186" s="494"/>
      <c r="S186" s="655"/>
      <c r="T186" s="655"/>
      <c r="U186" s="655"/>
      <c r="V186" s="655"/>
      <c r="W186" s="655"/>
      <c r="X186" s="655"/>
    </row>
    <row r="187" spans="1:24" s="404" customFormat="1" ht="12.75" customHeight="1">
      <c r="A187" s="1211"/>
      <c r="B187" s="660"/>
      <c r="C187" s="381"/>
      <c r="D187" s="241"/>
      <c r="E187" s="655"/>
      <c r="F187" s="655"/>
      <c r="G187" s="610"/>
      <c r="H187" s="494"/>
      <c r="I187" s="313"/>
      <c r="J187" s="1211"/>
      <c r="K187" s="1211"/>
      <c r="L187" s="660"/>
      <c r="M187" s="381"/>
      <c r="N187" s="241"/>
      <c r="O187" s="655"/>
      <c r="P187" s="655"/>
      <c r="Q187" s="610"/>
      <c r="R187" s="494"/>
      <c r="S187" s="655"/>
      <c r="T187" s="655"/>
      <c r="U187" s="655"/>
      <c r="V187" s="655"/>
      <c r="W187" s="655"/>
      <c r="X187" s="655"/>
    </row>
    <row r="188" spans="1:24" s="404" customFormat="1" ht="12.75" customHeight="1">
      <c r="A188" s="1211"/>
      <c r="B188" s="660"/>
      <c r="C188" s="598"/>
      <c r="D188" s="314"/>
      <c r="E188" s="353"/>
      <c r="F188" s="353"/>
      <c r="G188" s="550"/>
      <c r="H188" s="688"/>
      <c r="I188" s="353"/>
      <c r="J188" s="1211"/>
      <c r="K188" s="1211"/>
      <c r="L188" s="660"/>
      <c r="M188" s="598"/>
      <c r="N188" s="314"/>
      <c r="O188" s="353"/>
      <c r="P188" s="353"/>
      <c r="Q188" s="550"/>
      <c r="R188" s="688"/>
      <c r="S188" s="655"/>
      <c r="T188" s="655"/>
      <c r="U188" s="655"/>
      <c r="V188" s="655"/>
      <c r="W188" s="655"/>
      <c r="X188" s="655"/>
    </row>
    <row r="189" spans="1:24" s="404" customFormat="1" ht="12.75" customHeight="1">
      <c r="A189" s="697"/>
      <c r="B189" s="660"/>
      <c r="C189" s="696"/>
      <c r="D189" s="314"/>
      <c r="E189" s="353"/>
      <c r="F189" s="353"/>
      <c r="G189" s="550"/>
      <c r="H189" s="688"/>
      <c r="I189" s="353"/>
      <c r="J189" s="1000"/>
      <c r="K189" s="1000"/>
      <c r="L189" s="660"/>
      <c r="M189" s="696"/>
      <c r="N189" s="314"/>
      <c r="O189" s="353"/>
      <c r="P189" s="353"/>
      <c r="Q189" s="550"/>
      <c r="R189" s="688"/>
      <c r="S189" s="655"/>
      <c r="T189" s="655"/>
      <c r="U189" s="655"/>
      <c r="V189" s="655"/>
      <c r="W189" s="655"/>
      <c r="X189" s="655"/>
    </row>
    <row r="190" spans="1:24" s="404" customFormat="1" ht="12.75" customHeight="1">
      <c r="A190" s="700"/>
      <c r="B190" s="660"/>
      <c r="C190" s="690"/>
      <c r="D190" s="314"/>
      <c r="E190" s="353"/>
      <c r="F190" s="353"/>
      <c r="G190" s="550"/>
      <c r="H190" s="688"/>
      <c r="I190" s="353"/>
      <c r="J190" s="700"/>
      <c r="K190" s="700"/>
      <c r="L190" s="660"/>
      <c r="M190" s="690"/>
      <c r="N190" s="314"/>
      <c r="O190" s="353"/>
      <c r="P190" s="353"/>
      <c r="Q190" s="550"/>
      <c r="R190" s="688"/>
      <c r="S190" s="655"/>
      <c r="T190" s="655"/>
      <c r="U190" s="655"/>
      <c r="V190" s="655"/>
      <c r="W190" s="655"/>
      <c r="X190" s="655"/>
    </row>
    <row r="191" spans="1:24" s="404" customFormat="1" ht="12.75" customHeight="1">
      <c r="A191" s="697"/>
      <c r="B191" s="660"/>
      <c r="C191" s="144"/>
      <c r="D191" s="314"/>
      <c r="E191" s="353"/>
      <c r="F191" s="353"/>
      <c r="G191" s="550"/>
      <c r="H191" s="688"/>
      <c r="I191" s="353"/>
      <c r="J191" s="1000"/>
      <c r="K191" s="1000"/>
      <c r="L191" s="660"/>
      <c r="M191" s="144"/>
      <c r="N191" s="314"/>
      <c r="O191" s="353"/>
      <c r="P191" s="353"/>
      <c r="Q191" s="550"/>
      <c r="R191" s="688"/>
      <c r="S191" s="655"/>
      <c r="T191" s="655"/>
      <c r="U191" s="655"/>
      <c r="V191" s="655"/>
      <c r="W191" s="655"/>
      <c r="X191" s="655"/>
    </row>
    <row r="192" spans="1:24" s="404" customFormat="1" ht="12.75" customHeight="1">
      <c r="A192" s="697"/>
      <c r="B192" s="660"/>
      <c r="C192" s="655"/>
      <c r="D192" s="314"/>
      <c r="E192" s="353"/>
      <c r="F192" s="353"/>
      <c r="G192" s="550"/>
      <c r="H192" s="688"/>
      <c r="I192" s="353"/>
      <c r="J192" s="1000"/>
      <c r="K192" s="1000"/>
      <c r="L192" s="660"/>
      <c r="M192" s="655"/>
      <c r="N192" s="314"/>
      <c r="O192" s="353"/>
      <c r="P192" s="353"/>
      <c r="Q192" s="550"/>
      <c r="R192" s="688"/>
      <c r="S192" s="655"/>
      <c r="T192" s="655"/>
      <c r="U192" s="655"/>
      <c r="V192" s="655"/>
      <c r="W192" s="655"/>
      <c r="X192" s="655"/>
    </row>
    <row r="193" spans="1:24" s="404" customFormat="1" ht="12.75" customHeight="1">
      <c r="A193" s="655"/>
      <c r="B193" s="98"/>
      <c r="C193" s="290"/>
      <c r="D193" s="655"/>
      <c r="E193" s="290"/>
      <c r="F193" s="14"/>
      <c r="G193" s="610"/>
      <c r="H193" s="494"/>
      <c r="I193" s="655"/>
      <c r="J193" s="655"/>
      <c r="K193" s="655"/>
      <c r="L193" s="98"/>
      <c r="M193" s="290"/>
      <c r="N193" s="655"/>
      <c r="O193" s="290"/>
      <c r="P193" s="14"/>
      <c r="Q193" s="610"/>
      <c r="R193" s="494"/>
      <c r="S193" s="584"/>
      <c r="T193" s="655"/>
      <c r="U193" s="655"/>
      <c r="V193" s="655"/>
      <c r="W193" s="655"/>
      <c r="X193" s="655"/>
    </row>
    <row r="194" spans="1:24" s="409" customFormat="1" ht="12.75" customHeight="1">
      <c r="A194" s="655"/>
      <c r="B194" s="98"/>
      <c r="C194" s="701"/>
      <c r="D194" s="689"/>
      <c r="E194" s="290"/>
      <c r="F194" s="655"/>
      <c r="G194" s="497"/>
      <c r="H194" s="494"/>
      <c r="I194" s="313"/>
      <c r="J194" s="655"/>
      <c r="K194" s="655"/>
      <c r="L194" s="98"/>
      <c r="M194" s="701"/>
      <c r="N194" s="689"/>
      <c r="O194" s="290"/>
      <c r="P194" s="655"/>
      <c r="Q194" s="497"/>
      <c r="R194" s="494"/>
      <c r="S194" s="584"/>
      <c r="T194" s="655"/>
      <c r="U194" s="655"/>
      <c r="V194" s="655"/>
      <c r="W194" s="655"/>
      <c r="X194" s="655"/>
    </row>
    <row r="195" spans="1:24" s="404" customFormat="1" ht="12.75" customHeight="1">
      <c r="A195" s="655"/>
      <c r="B195" s="98"/>
      <c r="C195" s="658"/>
      <c r="D195" s="655"/>
      <c r="E195" s="290"/>
      <c r="F195" s="655"/>
      <c r="G195" s="695"/>
      <c r="H195" s="494"/>
      <c r="I195" s="655"/>
      <c r="J195" s="655"/>
      <c r="K195" s="655"/>
      <c r="L195" s="98"/>
      <c r="M195" s="658"/>
      <c r="N195" s="655"/>
      <c r="O195" s="290"/>
      <c r="P195" s="655"/>
      <c r="Q195" s="695"/>
      <c r="R195" s="494"/>
      <c r="S195" s="584"/>
      <c r="T195" s="655"/>
      <c r="U195" s="655"/>
      <c r="V195" s="655"/>
      <c r="W195" s="655"/>
      <c r="X195" s="655"/>
    </row>
    <row r="196" spans="1:24" s="404" customFormat="1" ht="12.75" customHeight="1">
      <c r="A196" s="655"/>
      <c r="B196" s="98"/>
      <c r="C196" s="658"/>
      <c r="D196" s="658"/>
      <c r="E196" s="290"/>
      <c r="F196" s="655"/>
      <c r="G196" s="695"/>
      <c r="H196" s="494"/>
      <c r="I196" s="655"/>
      <c r="J196" s="655"/>
      <c r="K196" s="655"/>
      <c r="L196" s="98"/>
      <c r="M196" s="658"/>
      <c r="N196" s="658"/>
      <c r="O196" s="290"/>
      <c r="P196" s="655"/>
      <c r="Q196" s="695"/>
      <c r="R196" s="494"/>
      <c r="S196" s="584"/>
      <c r="T196" s="655"/>
      <c r="U196" s="655"/>
      <c r="V196" s="655"/>
      <c r="W196" s="655"/>
      <c r="X196" s="655"/>
    </row>
    <row r="197" spans="1:24" s="404" customFormat="1" ht="12.75" customHeight="1">
      <c r="A197" s="655"/>
      <c r="B197" s="298"/>
      <c r="C197" s="658"/>
      <c r="D197" s="655"/>
      <c r="E197" s="655"/>
      <c r="F197" s="14"/>
      <c r="G197" s="610"/>
      <c r="H197" s="494"/>
      <c r="I197" s="313"/>
      <c r="J197" s="655"/>
      <c r="K197" s="655"/>
      <c r="L197" s="298"/>
      <c r="M197" s="658"/>
      <c r="N197" s="655"/>
      <c r="O197" s="655"/>
      <c r="P197" s="14"/>
      <c r="Q197" s="610"/>
      <c r="R197" s="494"/>
      <c r="S197" s="655"/>
      <c r="T197" s="655"/>
      <c r="U197" s="655"/>
      <c r="V197" s="655"/>
      <c r="W197" s="655"/>
      <c r="X197" s="655"/>
    </row>
    <row r="198" spans="1:24" s="409" customFormat="1" ht="12.75" customHeight="1">
      <c r="A198" s="1211"/>
      <c r="B198" s="660"/>
      <c r="C198" s="381"/>
      <c r="D198" s="381"/>
      <c r="E198" s="379"/>
      <c r="F198" s="379"/>
      <c r="G198" s="494"/>
      <c r="H198" s="494"/>
      <c r="I198" s="313"/>
      <c r="J198" s="1211"/>
      <c r="K198" s="1211"/>
      <c r="L198" s="660"/>
      <c r="M198" s="381"/>
      <c r="N198" s="381"/>
      <c r="O198" s="379"/>
      <c r="P198" s="379"/>
      <c r="Q198" s="494"/>
      <c r="R198" s="494"/>
      <c r="S198" s="655"/>
      <c r="T198" s="655"/>
      <c r="U198" s="655"/>
      <c r="V198" s="655"/>
      <c r="W198" s="655"/>
      <c r="X198" s="655"/>
    </row>
    <row r="199" spans="1:24" s="404" customFormat="1" ht="12.75" customHeight="1">
      <c r="A199" s="1211"/>
      <c r="B199" s="660"/>
      <c r="C199" s="94"/>
      <c r="D199" s="314"/>
      <c r="E199" s="655"/>
      <c r="F199" s="655"/>
      <c r="G199" s="610"/>
      <c r="H199" s="494"/>
      <c r="I199" s="313"/>
      <c r="J199" s="1211"/>
      <c r="K199" s="1211"/>
      <c r="L199" s="660"/>
      <c r="M199" s="94"/>
      <c r="N199" s="314"/>
      <c r="O199" s="655"/>
      <c r="P199" s="655"/>
      <c r="Q199" s="610"/>
      <c r="R199" s="494"/>
      <c r="S199" s="655"/>
      <c r="T199" s="655"/>
      <c r="U199" s="655"/>
      <c r="V199" s="655"/>
      <c r="W199" s="655"/>
      <c r="X199" s="655"/>
    </row>
    <row r="200" spans="1:24" s="404" customFormat="1" ht="12.75" customHeight="1">
      <c r="A200" s="655"/>
      <c r="B200" s="660"/>
      <c r="C200" s="94"/>
      <c r="D200" s="314"/>
      <c r="E200" s="655"/>
      <c r="F200" s="655"/>
      <c r="G200" s="610"/>
      <c r="H200" s="494"/>
      <c r="I200" s="313"/>
      <c r="J200" s="655"/>
      <c r="K200" s="655"/>
      <c r="L200" s="660"/>
      <c r="M200" s="94"/>
      <c r="N200" s="314"/>
      <c r="O200" s="655"/>
      <c r="P200" s="655"/>
      <c r="Q200" s="610"/>
      <c r="R200" s="494"/>
      <c r="S200" s="655"/>
      <c r="T200" s="655"/>
      <c r="U200" s="655"/>
      <c r="V200" s="655"/>
      <c r="W200" s="655"/>
      <c r="X200" s="655"/>
    </row>
    <row r="201" spans="1:24" s="409" customFormat="1" ht="12.75" customHeight="1">
      <c r="A201" s="655"/>
      <c r="B201" s="131"/>
      <c r="C201" s="94"/>
      <c r="D201" s="314"/>
      <c r="E201" s="655"/>
      <c r="F201" s="655"/>
      <c r="G201" s="610"/>
      <c r="H201" s="494"/>
      <c r="I201" s="313"/>
      <c r="J201" s="655"/>
      <c r="K201" s="655"/>
      <c r="L201" s="131"/>
      <c r="M201" s="94"/>
      <c r="N201" s="314"/>
      <c r="O201" s="655"/>
      <c r="P201" s="655"/>
      <c r="Q201" s="610"/>
      <c r="R201" s="494"/>
      <c r="S201" s="655"/>
      <c r="T201" s="655"/>
      <c r="U201" s="655"/>
      <c r="V201" s="655"/>
      <c r="W201" s="655"/>
      <c r="X201" s="655"/>
    </row>
    <row r="202" spans="1:24" s="409" customFormat="1" ht="12.75" customHeight="1">
      <c r="A202" s="655"/>
      <c r="B202" s="131"/>
      <c r="C202" s="598"/>
      <c r="D202" s="314"/>
      <c r="E202" s="655"/>
      <c r="F202" s="655"/>
      <c r="G202" s="610"/>
      <c r="H202" s="494"/>
      <c r="I202" s="313"/>
      <c r="J202" s="655"/>
      <c r="K202" s="655"/>
      <c r="L202" s="131"/>
      <c r="M202" s="598"/>
      <c r="N202" s="314"/>
      <c r="O202" s="655"/>
      <c r="P202" s="655"/>
      <c r="Q202" s="610"/>
      <c r="R202" s="494"/>
      <c r="S202" s="655"/>
      <c r="T202" s="655"/>
      <c r="U202" s="655"/>
      <c r="V202" s="655"/>
      <c r="W202" s="655"/>
      <c r="X202" s="655"/>
    </row>
    <row r="203" spans="1:24" s="678" customFormat="1" ht="12.75" customHeight="1">
      <c r="A203" s="697"/>
      <c r="B203" s="660"/>
      <c r="C203" s="696"/>
      <c r="D203" s="314"/>
      <c r="E203" s="353"/>
      <c r="F203" s="353"/>
      <c r="G203" s="550"/>
      <c r="H203" s="688"/>
      <c r="I203" s="353"/>
      <c r="J203" s="1000"/>
      <c r="K203" s="1000"/>
      <c r="L203" s="660"/>
      <c r="M203" s="696"/>
      <c r="N203" s="314"/>
      <c r="O203" s="353"/>
      <c r="P203" s="353"/>
      <c r="Q203" s="550"/>
      <c r="R203" s="688"/>
      <c r="S203" s="655"/>
      <c r="T203" s="655"/>
      <c r="U203" s="655"/>
      <c r="V203" s="655"/>
      <c r="W203" s="655"/>
      <c r="X203" s="655"/>
    </row>
    <row r="204" spans="1:24" s="404" customFormat="1" ht="12.75" customHeight="1">
      <c r="A204" s="655"/>
      <c r="B204" s="660"/>
      <c r="C204" s="707"/>
      <c r="D204" s="314"/>
      <c r="E204" s="379"/>
      <c r="F204" s="379"/>
      <c r="G204" s="494"/>
      <c r="H204" s="494"/>
      <c r="I204" s="314"/>
      <c r="J204" s="655"/>
      <c r="K204" s="655"/>
      <c r="L204" s="660"/>
      <c r="M204" s="707"/>
      <c r="N204" s="314"/>
      <c r="O204" s="379"/>
      <c r="P204" s="379"/>
      <c r="Q204" s="494"/>
      <c r="R204" s="494"/>
      <c r="S204" s="655"/>
      <c r="T204" s="655"/>
      <c r="U204" s="655"/>
      <c r="V204" s="655"/>
      <c r="W204" s="655"/>
      <c r="X204" s="655"/>
    </row>
    <row r="205" spans="1:24" s="404" customFormat="1" ht="12.75" customHeight="1">
      <c r="A205" s="655"/>
      <c r="B205" s="660"/>
      <c r="C205" s="707"/>
      <c r="D205" s="314"/>
      <c r="E205" s="379"/>
      <c r="F205" s="379"/>
      <c r="G205" s="494"/>
      <c r="H205" s="494"/>
      <c r="I205" s="313"/>
      <c r="J205" s="655"/>
      <c r="K205" s="655"/>
      <c r="L205" s="660"/>
      <c r="M205" s="707"/>
      <c r="N205" s="314"/>
      <c r="O205" s="379"/>
      <c r="P205" s="379"/>
      <c r="Q205" s="494"/>
      <c r="R205" s="494"/>
      <c r="S205" s="655"/>
      <c r="T205" s="655"/>
      <c r="U205" s="655"/>
      <c r="V205" s="655"/>
      <c r="W205" s="655"/>
      <c r="X205" s="655"/>
    </row>
    <row r="206" spans="1:24" s="404" customFormat="1" ht="12.75" customHeight="1">
      <c r="A206" s="655"/>
      <c r="B206" s="298"/>
      <c r="C206" s="94"/>
      <c r="D206" s="689"/>
      <c r="E206" s="655"/>
      <c r="F206" s="655"/>
      <c r="G206" s="610"/>
      <c r="H206" s="494"/>
      <c r="I206" s="655"/>
      <c r="J206" s="655"/>
      <c r="K206" s="655"/>
      <c r="L206" s="298"/>
      <c r="M206" s="94"/>
      <c r="N206" s="689"/>
      <c r="O206" s="655"/>
      <c r="P206" s="655"/>
      <c r="Q206" s="610"/>
      <c r="R206" s="494"/>
      <c r="S206" s="655"/>
      <c r="T206" s="655"/>
      <c r="U206" s="655"/>
      <c r="V206" s="655"/>
      <c r="W206" s="655"/>
      <c r="X206" s="655"/>
    </row>
    <row r="207" spans="1:24" s="404" customFormat="1" ht="12.75" customHeight="1">
      <c r="A207" s="655"/>
      <c r="B207" s="298"/>
      <c r="C207" s="655"/>
      <c r="D207" s="314"/>
      <c r="E207" s="655"/>
      <c r="F207" s="655"/>
      <c r="G207" s="610"/>
      <c r="H207" s="494"/>
      <c r="I207" s="655"/>
      <c r="J207" s="655"/>
      <c r="K207" s="655"/>
      <c r="L207" s="298"/>
      <c r="M207" s="655"/>
      <c r="N207" s="314"/>
      <c r="O207" s="655"/>
      <c r="P207" s="655"/>
      <c r="Q207" s="610"/>
      <c r="R207" s="494"/>
      <c r="S207" s="655"/>
      <c r="T207" s="655"/>
      <c r="U207" s="655"/>
      <c r="V207" s="655"/>
      <c r="W207" s="655"/>
      <c r="X207" s="655"/>
    </row>
    <row r="208" spans="1:24" s="404" customFormat="1" ht="12.75" customHeight="1">
      <c r="A208" s="655"/>
      <c r="B208" s="129"/>
      <c r="C208" s="655"/>
      <c r="D208" s="655"/>
      <c r="E208" s="15"/>
      <c r="F208" s="655"/>
      <c r="G208" s="610"/>
      <c r="H208" s="494"/>
      <c r="I208" s="313"/>
      <c r="J208" s="655"/>
      <c r="K208" s="655"/>
      <c r="L208" s="129"/>
      <c r="M208" s="655"/>
      <c r="N208" s="655"/>
      <c r="O208" s="15"/>
      <c r="P208" s="655"/>
      <c r="Q208" s="610"/>
      <c r="R208" s="494"/>
      <c r="S208" s="655"/>
      <c r="T208" s="655"/>
      <c r="U208" s="655"/>
      <c r="V208" s="655"/>
      <c r="W208" s="655"/>
      <c r="X208" s="655"/>
    </row>
    <row r="209" spans="1:24" s="404" customFormat="1" ht="12.75" customHeight="1">
      <c r="A209" s="655"/>
      <c r="B209" s="129"/>
      <c r="C209" s="701"/>
      <c r="D209" s="689"/>
      <c r="E209" s="307"/>
      <c r="F209" s="373"/>
      <c r="G209" s="497"/>
      <c r="H209" s="494"/>
      <c r="I209" s="563"/>
      <c r="J209" s="655"/>
      <c r="K209" s="655"/>
      <c r="L209" s="129"/>
      <c r="M209" s="701"/>
      <c r="N209" s="689"/>
      <c r="O209" s="307"/>
      <c r="P209" s="373"/>
      <c r="Q209" s="497"/>
      <c r="R209" s="494"/>
      <c r="S209" s="655"/>
      <c r="T209" s="655"/>
      <c r="U209" s="655"/>
      <c r="V209" s="655"/>
      <c r="W209" s="655"/>
      <c r="X209" s="655"/>
    </row>
    <row r="210" spans="1:24" s="404" customFormat="1" ht="12.75" customHeight="1">
      <c r="A210" s="655"/>
      <c r="B210" s="129"/>
      <c r="C210" s="373"/>
      <c r="D210" s="655"/>
      <c r="E210" s="290"/>
      <c r="F210" s="655"/>
      <c r="G210" s="610"/>
      <c r="H210" s="494"/>
      <c r="I210" s="313"/>
      <c r="J210" s="655"/>
      <c r="K210" s="655"/>
      <c r="L210" s="129"/>
      <c r="M210" s="373"/>
      <c r="N210" s="655"/>
      <c r="O210" s="290"/>
      <c r="P210" s="655"/>
      <c r="Q210" s="610"/>
      <c r="R210" s="494"/>
      <c r="S210" s="655"/>
      <c r="T210" s="655"/>
      <c r="U210" s="655"/>
      <c r="V210" s="655"/>
      <c r="W210" s="655"/>
      <c r="X210" s="655"/>
    </row>
    <row r="211" spans="1:24" s="404" customFormat="1" ht="12.75" customHeight="1">
      <c r="A211" s="655"/>
      <c r="B211" s="240"/>
      <c r="C211" s="655"/>
      <c r="D211" s="658"/>
      <c r="E211" s="290"/>
      <c r="F211" s="655"/>
      <c r="G211" s="695"/>
      <c r="H211" s="494"/>
      <c r="I211" s="313"/>
      <c r="J211" s="655"/>
      <c r="K211" s="655"/>
      <c r="L211" s="240"/>
      <c r="M211" s="655"/>
      <c r="N211" s="658"/>
      <c r="O211" s="290"/>
      <c r="P211" s="655"/>
      <c r="Q211" s="695"/>
      <c r="R211" s="494"/>
      <c r="S211" s="655"/>
      <c r="T211" s="655"/>
      <c r="U211" s="655"/>
      <c r="V211" s="655"/>
      <c r="W211" s="655"/>
      <c r="X211" s="655"/>
    </row>
    <row r="212" spans="1:24" s="404" customFormat="1" ht="12.75" customHeight="1">
      <c r="A212" s="655"/>
      <c r="B212" s="659"/>
      <c r="C212" s="379"/>
      <c r="D212" s="655"/>
      <c r="E212" s="290"/>
      <c r="F212" s="14"/>
      <c r="G212" s="610"/>
      <c r="H212" s="494"/>
      <c r="I212" s="313"/>
      <c r="J212" s="655"/>
      <c r="K212" s="655"/>
      <c r="L212" s="659"/>
      <c r="M212" s="379"/>
      <c r="N212" s="655"/>
      <c r="O212" s="290"/>
      <c r="P212" s="14"/>
      <c r="Q212" s="610"/>
      <c r="R212" s="494"/>
      <c r="S212" s="655"/>
      <c r="T212" s="655"/>
      <c r="U212" s="655"/>
      <c r="V212" s="655"/>
      <c r="W212" s="655"/>
      <c r="X212" s="655"/>
    </row>
    <row r="213" spans="1:24" s="371" customFormat="1" ht="12.75" customHeight="1">
      <c r="A213" s="1211"/>
      <c r="B213" s="660"/>
      <c r="C213" s="381"/>
      <c r="D213" s="655"/>
      <c r="E213" s="655"/>
      <c r="F213" s="655"/>
      <c r="G213" s="610"/>
      <c r="H213" s="494"/>
      <c r="I213" s="313"/>
      <c r="J213" s="1211"/>
      <c r="K213" s="1211"/>
      <c r="L213" s="660"/>
      <c r="M213" s="381"/>
      <c r="N213" s="655"/>
      <c r="O213" s="655"/>
      <c r="P213" s="655"/>
      <c r="Q213" s="610"/>
      <c r="R213" s="494"/>
      <c r="S213" s="655"/>
      <c r="T213" s="658"/>
      <c r="U213" s="658"/>
      <c r="V213" s="658"/>
      <c r="W213" s="658"/>
      <c r="X213" s="658"/>
    </row>
    <row r="214" spans="1:24" s="404" customFormat="1" ht="12.75" customHeight="1">
      <c r="A214" s="1211"/>
      <c r="B214" s="298"/>
      <c r="C214" s="692"/>
      <c r="D214" s="314"/>
      <c r="E214" s="655"/>
      <c r="F214" s="655"/>
      <c r="G214" s="610"/>
      <c r="H214" s="494"/>
      <c r="I214" s="655"/>
      <c r="J214" s="1211"/>
      <c r="K214" s="1211"/>
      <c r="L214" s="298"/>
      <c r="M214" s="692"/>
      <c r="N214" s="314"/>
      <c r="O214" s="655"/>
      <c r="P214" s="655"/>
      <c r="Q214" s="610"/>
      <c r="R214" s="494"/>
      <c r="S214" s="655"/>
      <c r="T214" s="655"/>
      <c r="U214" s="655"/>
      <c r="V214" s="655"/>
      <c r="W214" s="655"/>
      <c r="X214" s="655"/>
    </row>
    <row r="215" spans="1:24" s="404" customFormat="1" ht="12.75" customHeight="1">
      <c r="A215" s="655"/>
      <c r="B215" s="298"/>
      <c r="C215" s="701"/>
      <c r="D215" s="314"/>
      <c r="E215" s="313"/>
      <c r="F215" s="313"/>
      <c r="G215" s="610"/>
      <c r="H215" s="494"/>
      <c r="I215" s="655"/>
      <c r="J215" s="655"/>
      <c r="K215" s="655"/>
      <c r="L215" s="298"/>
      <c r="M215" s="701"/>
      <c r="N215" s="314"/>
      <c r="O215" s="313"/>
      <c r="P215" s="313"/>
      <c r="Q215" s="610"/>
      <c r="R215" s="494"/>
      <c r="S215" s="655"/>
      <c r="T215" s="655"/>
      <c r="U215" s="655"/>
      <c r="V215" s="655"/>
      <c r="W215" s="655"/>
      <c r="X215" s="655"/>
    </row>
    <row r="216" spans="1:24" s="404" customFormat="1" ht="12.75" customHeight="1">
      <c r="A216" s="655"/>
      <c r="B216" s="298"/>
      <c r="C216" s="705"/>
      <c r="D216" s="314"/>
      <c r="E216" s="655"/>
      <c r="F216" s="655"/>
      <c r="G216" s="610"/>
      <c r="H216" s="494"/>
      <c r="I216" s="655"/>
      <c r="J216" s="655"/>
      <c r="K216" s="655"/>
      <c r="L216" s="298"/>
      <c r="M216" s="705"/>
      <c r="N216" s="314"/>
      <c r="O216" s="655"/>
      <c r="P216" s="655"/>
      <c r="Q216" s="610"/>
      <c r="R216" s="494"/>
      <c r="S216" s="655"/>
      <c r="T216" s="655"/>
      <c r="U216" s="655"/>
      <c r="V216" s="655"/>
      <c r="W216" s="655"/>
      <c r="X216" s="655"/>
    </row>
    <row r="217" spans="1:24" s="404" customFormat="1" ht="12.75" customHeight="1">
      <c r="A217" s="655"/>
      <c r="B217" s="298"/>
      <c r="C217" s="655"/>
      <c r="D217" s="314"/>
      <c r="E217" s="655"/>
      <c r="F217" s="655"/>
      <c r="G217" s="610"/>
      <c r="H217" s="494"/>
      <c r="I217" s="655"/>
      <c r="J217" s="655"/>
      <c r="K217" s="655"/>
      <c r="L217" s="298"/>
      <c r="M217" s="655"/>
      <c r="N217" s="314"/>
      <c r="O217" s="655"/>
      <c r="P217" s="655"/>
      <c r="Q217" s="610"/>
      <c r="R217" s="494"/>
      <c r="S217" s="655"/>
      <c r="T217" s="655"/>
      <c r="U217" s="655"/>
      <c r="V217" s="655"/>
      <c r="W217" s="655"/>
      <c r="X217" s="655"/>
    </row>
    <row r="218" spans="1:24" s="372" customFormat="1" ht="12.75" customHeight="1">
      <c r="A218" s="658"/>
      <c r="B218" s="660"/>
      <c r="C218" s="655"/>
      <c r="D218" s="655"/>
      <c r="E218" s="290"/>
      <c r="F218" s="655"/>
      <c r="G218" s="610"/>
      <c r="H218" s="494"/>
      <c r="I218" s="313"/>
      <c r="J218" s="658"/>
      <c r="K218" s="658"/>
      <c r="L218" s="660"/>
      <c r="M218" s="655"/>
      <c r="N218" s="655"/>
      <c r="O218" s="290"/>
      <c r="P218" s="655"/>
      <c r="Q218" s="610"/>
      <c r="R218" s="494"/>
      <c r="S218" s="658"/>
      <c r="T218" s="658"/>
      <c r="U218" s="658"/>
      <c r="V218" s="658"/>
      <c r="W218" s="658"/>
      <c r="X218" s="658"/>
    </row>
    <row r="219" spans="1:24" s="404" customFormat="1" ht="12.75" customHeight="1">
      <c r="A219" s="655"/>
      <c r="B219" s="98"/>
      <c r="C219" s="704"/>
      <c r="D219" s="241"/>
      <c r="E219" s="307"/>
      <c r="F219" s="373"/>
      <c r="G219" s="497"/>
      <c r="H219" s="494"/>
      <c r="I219" s="655"/>
      <c r="J219" s="655"/>
      <c r="K219" s="655"/>
      <c r="L219" s="98"/>
      <c r="M219" s="704"/>
      <c r="N219" s="241"/>
      <c r="O219" s="307"/>
      <c r="P219" s="373"/>
      <c r="Q219" s="497"/>
      <c r="R219" s="494"/>
      <c r="S219" s="655"/>
      <c r="T219" s="655"/>
      <c r="U219" s="655"/>
      <c r="V219" s="655"/>
      <c r="W219" s="655"/>
      <c r="X219" s="655"/>
    </row>
    <row r="220" spans="1:24" s="404" customFormat="1" ht="12.75" customHeight="1">
      <c r="A220" s="655"/>
      <c r="B220" s="660"/>
      <c r="C220" s="655"/>
      <c r="D220" s="373"/>
      <c r="E220" s="307"/>
      <c r="F220" s="373"/>
      <c r="G220" s="527"/>
      <c r="H220" s="494"/>
      <c r="I220" s="313"/>
      <c r="J220" s="655"/>
      <c r="K220" s="655"/>
      <c r="L220" s="660"/>
      <c r="M220" s="655"/>
      <c r="N220" s="373"/>
      <c r="O220" s="307"/>
      <c r="P220" s="373"/>
      <c r="Q220" s="527"/>
      <c r="R220" s="494"/>
      <c r="S220" s="655"/>
      <c r="T220" s="655"/>
      <c r="U220" s="655"/>
      <c r="V220" s="655"/>
      <c r="W220" s="655"/>
      <c r="X220" s="655"/>
    </row>
    <row r="221" spans="1:24" s="404" customFormat="1" ht="12.75" customHeight="1">
      <c r="A221" s="655"/>
      <c r="B221" s="660"/>
      <c r="C221" s="655"/>
      <c r="D221" s="655"/>
      <c r="E221" s="307"/>
      <c r="F221" s="373"/>
      <c r="G221" s="497"/>
      <c r="H221" s="494"/>
      <c r="I221" s="313"/>
      <c r="J221" s="655"/>
      <c r="K221" s="655"/>
      <c r="L221" s="660"/>
      <c r="M221" s="655"/>
      <c r="N221" s="655"/>
      <c r="O221" s="307"/>
      <c r="P221" s="373"/>
      <c r="Q221" s="497"/>
      <c r="R221" s="494"/>
      <c r="S221" s="655"/>
      <c r="T221" s="655"/>
      <c r="U221" s="655"/>
      <c r="V221" s="655"/>
      <c r="W221" s="655"/>
      <c r="X221" s="655"/>
    </row>
    <row r="222" spans="1:24" s="404" customFormat="1" ht="12.75" customHeight="1">
      <c r="A222" s="655"/>
      <c r="B222" s="660"/>
      <c r="C222" s="655"/>
      <c r="D222" s="373"/>
      <c r="E222" s="307"/>
      <c r="F222" s="373"/>
      <c r="G222" s="527"/>
      <c r="H222" s="494"/>
      <c r="I222" s="313"/>
      <c r="J222" s="655"/>
      <c r="K222" s="655"/>
      <c r="L222" s="660"/>
      <c r="M222" s="655"/>
      <c r="N222" s="373"/>
      <c r="O222" s="307"/>
      <c r="P222" s="373"/>
      <c r="Q222" s="527"/>
      <c r="R222" s="494"/>
      <c r="S222" s="655"/>
      <c r="T222" s="655"/>
      <c r="U222" s="655"/>
      <c r="V222" s="655"/>
      <c r="W222" s="655"/>
      <c r="X222" s="655"/>
    </row>
    <row r="223" spans="1:24" s="404" customFormat="1" ht="12.75" customHeight="1">
      <c r="A223" s="655"/>
      <c r="B223" s="660"/>
      <c r="C223" s="655"/>
      <c r="D223" s="658"/>
      <c r="E223" s="290"/>
      <c r="F223" s="655"/>
      <c r="G223" s="695"/>
      <c r="H223" s="494"/>
      <c r="I223" s="313"/>
      <c r="J223" s="655"/>
      <c r="K223" s="655"/>
      <c r="L223" s="660"/>
      <c r="M223" s="655"/>
      <c r="N223" s="658"/>
      <c r="O223" s="290"/>
      <c r="P223" s="655"/>
      <c r="Q223" s="695"/>
      <c r="R223" s="494"/>
      <c r="S223" s="655"/>
      <c r="T223" s="655"/>
      <c r="U223" s="655"/>
      <c r="V223" s="655"/>
      <c r="W223" s="655"/>
      <c r="X223" s="655"/>
    </row>
    <row r="224" spans="1:24" s="404" customFormat="1" ht="12.75" customHeight="1">
      <c r="A224" s="655"/>
      <c r="B224" s="660"/>
      <c r="C224" s="655"/>
      <c r="D224" s="658"/>
      <c r="E224" s="290"/>
      <c r="F224" s="655"/>
      <c r="G224" s="695"/>
      <c r="H224" s="494"/>
      <c r="I224" s="313"/>
      <c r="J224" s="655"/>
      <c r="K224" s="655"/>
      <c r="L224" s="660"/>
      <c r="M224" s="655"/>
      <c r="N224" s="658"/>
      <c r="O224" s="290"/>
      <c r="P224" s="655"/>
      <c r="Q224" s="695"/>
      <c r="R224" s="494"/>
      <c r="S224" s="655"/>
      <c r="T224" s="655"/>
      <c r="U224" s="655"/>
      <c r="V224" s="655"/>
      <c r="W224" s="655"/>
      <c r="X224" s="655"/>
    </row>
    <row r="225" spans="1:24" s="404" customFormat="1" ht="12.75" customHeight="1">
      <c r="A225" s="1211"/>
      <c r="B225" s="298"/>
      <c r="C225" s="658"/>
      <c r="D225" s="655"/>
      <c r="E225" s="655"/>
      <c r="F225" s="655"/>
      <c r="G225" s="610"/>
      <c r="H225" s="494"/>
      <c r="I225" s="313"/>
      <c r="J225" s="1211"/>
      <c r="K225" s="1211"/>
      <c r="L225" s="298"/>
      <c r="M225" s="658"/>
      <c r="N225" s="655"/>
      <c r="O225" s="655"/>
      <c r="P225" s="655"/>
      <c r="Q225" s="610"/>
      <c r="R225" s="494"/>
      <c r="S225" s="655"/>
      <c r="T225" s="655"/>
      <c r="U225" s="655"/>
      <c r="V225" s="655"/>
      <c r="W225" s="655"/>
      <c r="X225" s="655"/>
    </row>
    <row r="226" spans="1:24" s="404" customFormat="1" ht="12.75" customHeight="1">
      <c r="A226" s="1211"/>
      <c r="B226" s="660"/>
      <c r="C226" s="692"/>
      <c r="D226" s="314"/>
      <c r="E226" s="655"/>
      <c r="F226" s="655"/>
      <c r="G226" s="610"/>
      <c r="H226" s="494"/>
      <c r="I226" s="655"/>
      <c r="J226" s="1211"/>
      <c r="K226" s="1211"/>
      <c r="L226" s="660"/>
      <c r="M226" s="692"/>
      <c r="N226" s="314"/>
      <c r="O226" s="655"/>
      <c r="P226" s="655"/>
      <c r="Q226" s="610"/>
      <c r="R226" s="494"/>
      <c r="S226" s="655"/>
      <c r="T226" s="655"/>
      <c r="U226" s="655"/>
      <c r="V226" s="655"/>
      <c r="W226" s="655"/>
      <c r="X226" s="655"/>
    </row>
    <row r="227" spans="1:24" s="404" customFormat="1" ht="12.75" customHeight="1">
      <c r="A227" s="655"/>
      <c r="B227" s="98"/>
      <c r="C227" s="598"/>
      <c r="D227" s="314"/>
      <c r="E227" s="290"/>
      <c r="F227" s="655"/>
      <c r="G227" s="610"/>
      <c r="H227" s="494"/>
      <c r="I227" s="655"/>
      <c r="J227" s="655"/>
      <c r="K227" s="655"/>
      <c r="L227" s="98"/>
      <c r="M227" s="598"/>
      <c r="N227" s="314"/>
      <c r="O227" s="290"/>
      <c r="P227" s="655"/>
      <c r="Q227" s="610"/>
      <c r="R227" s="494"/>
      <c r="S227" s="655"/>
      <c r="T227" s="655"/>
      <c r="U227" s="655"/>
      <c r="V227" s="655"/>
      <c r="W227" s="655"/>
      <c r="X227" s="655"/>
    </row>
    <row r="228" spans="1:24" s="404" customFormat="1" ht="12.75" customHeight="1">
      <c r="A228" s="655"/>
      <c r="B228" s="98"/>
      <c r="C228" s="655"/>
      <c r="D228" s="314"/>
      <c r="E228" s="290"/>
      <c r="F228" s="655"/>
      <c r="G228" s="610"/>
      <c r="H228" s="494"/>
      <c r="I228" s="655"/>
      <c r="J228" s="655"/>
      <c r="K228" s="655"/>
      <c r="L228" s="98"/>
      <c r="M228" s="655"/>
      <c r="N228" s="314"/>
      <c r="O228" s="290"/>
      <c r="P228" s="655"/>
      <c r="Q228" s="610"/>
      <c r="R228" s="494"/>
      <c r="S228" s="655"/>
      <c r="T228" s="655"/>
      <c r="U228" s="655"/>
      <c r="V228" s="655"/>
      <c r="W228" s="655"/>
      <c r="X228" s="655"/>
    </row>
    <row r="229" spans="1:24" s="404" customFormat="1" ht="12.75" customHeight="1">
      <c r="A229" s="655"/>
      <c r="B229" s="98"/>
      <c r="C229" s="655"/>
      <c r="D229" s="655"/>
      <c r="E229" s="15"/>
      <c r="F229" s="655"/>
      <c r="G229" s="610"/>
      <c r="H229" s="494"/>
      <c r="I229" s="313"/>
      <c r="J229" s="655"/>
      <c r="K229" s="655"/>
      <c r="L229" s="98"/>
      <c r="M229" s="655"/>
      <c r="N229" s="655"/>
      <c r="O229" s="15"/>
      <c r="P229" s="655"/>
      <c r="Q229" s="610"/>
      <c r="R229" s="494"/>
      <c r="S229" s="655"/>
      <c r="T229" s="655"/>
      <c r="U229" s="655"/>
      <c r="V229" s="655"/>
      <c r="W229" s="655"/>
      <c r="X229" s="655"/>
    </row>
    <row r="230" spans="1:24" s="404" customFormat="1" ht="12.75" customHeight="1">
      <c r="A230" s="655"/>
      <c r="B230" s="98"/>
      <c r="C230" s="704"/>
      <c r="D230" s="241"/>
      <c r="E230" s="307"/>
      <c r="F230" s="373"/>
      <c r="G230" s="497"/>
      <c r="H230" s="494"/>
      <c r="I230" s="655"/>
      <c r="J230" s="655"/>
      <c r="K230" s="655"/>
      <c r="L230" s="98"/>
      <c r="M230" s="704"/>
      <c r="N230" s="241"/>
      <c r="O230" s="307"/>
      <c r="P230" s="373"/>
      <c r="Q230" s="497"/>
      <c r="R230" s="494"/>
      <c r="S230" s="655"/>
      <c r="T230" s="655"/>
      <c r="U230" s="655"/>
      <c r="V230" s="655"/>
      <c r="W230" s="655"/>
      <c r="X230" s="655"/>
    </row>
    <row r="231" spans="1:24" s="404" customFormat="1" ht="12.75" customHeight="1">
      <c r="A231" s="655"/>
      <c r="B231" s="98"/>
      <c r="C231" s="373"/>
      <c r="D231" s="655"/>
      <c r="E231" s="290"/>
      <c r="F231" s="655"/>
      <c r="G231" s="610"/>
      <c r="H231" s="494"/>
      <c r="I231" s="313"/>
      <c r="J231" s="655"/>
      <c r="K231" s="655"/>
      <c r="L231" s="98"/>
      <c r="M231" s="373"/>
      <c r="N231" s="655"/>
      <c r="O231" s="290"/>
      <c r="P231" s="655"/>
      <c r="Q231" s="610"/>
      <c r="R231" s="494"/>
      <c r="S231" s="655"/>
      <c r="T231" s="655"/>
      <c r="U231" s="655"/>
      <c r="V231" s="655"/>
      <c r="W231" s="655"/>
      <c r="X231" s="655"/>
    </row>
    <row r="232" spans="1:24" s="404" customFormat="1" ht="12.75" customHeight="1">
      <c r="A232" s="655"/>
      <c r="B232" s="98"/>
      <c r="C232" s="655"/>
      <c r="D232" s="658"/>
      <c r="E232" s="290"/>
      <c r="F232" s="655"/>
      <c r="G232" s="695"/>
      <c r="H232" s="494"/>
      <c r="I232" s="313"/>
      <c r="J232" s="655"/>
      <c r="K232" s="655"/>
      <c r="L232" s="98"/>
      <c r="M232" s="655"/>
      <c r="N232" s="658"/>
      <c r="O232" s="290"/>
      <c r="P232" s="655"/>
      <c r="Q232" s="695"/>
      <c r="R232" s="494"/>
      <c r="S232" s="655"/>
      <c r="T232" s="655"/>
      <c r="U232" s="655"/>
      <c r="V232" s="655"/>
      <c r="W232" s="655"/>
      <c r="X232" s="655"/>
    </row>
    <row r="233" spans="1:24" s="404" customFormat="1" ht="12.75" customHeight="1">
      <c r="A233" s="655"/>
      <c r="B233" s="659"/>
      <c r="C233" s="379"/>
      <c r="D233" s="655"/>
      <c r="E233" s="655"/>
      <c r="F233" s="655"/>
      <c r="G233" s="610"/>
      <c r="H233" s="494"/>
      <c r="I233" s="313"/>
      <c r="J233" s="655"/>
      <c r="K233" s="655"/>
      <c r="L233" s="659"/>
      <c r="M233" s="379"/>
      <c r="N233" s="655"/>
      <c r="O233" s="655"/>
      <c r="P233" s="655"/>
      <c r="Q233" s="610"/>
      <c r="R233" s="494"/>
      <c r="S233" s="655"/>
      <c r="T233" s="655"/>
      <c r="U233" s="655"/>
      <c r="V233" s="655"/>
      <c r="W233" s="655"/>
      <c r="X233" s="655"/>
    </row>
    <row r="234" spans="1:24" s="404" customFormat="1" ht="12.75" customHeight="1">
      <c r="A234" s="655"/>
      <c r="B234" s="659"/>
      <c r="C234" s="379"/>
      <c r="D234" s="655"/>
      <c r="E234" s="655"/>
      <c r="F234" s="655"/>
      <c r="G234" s="610"/>
      <c r="H234" s="494"/>
      <c r="I234" s="313"/>
      <c r="J234" s="655"/>
      <c r="K234" s="655"/>
      <c r="L234" s="659"/>
      <c r="M234" s="379"/>
      <c r="N234" s="655"/>
      <c r="O234" s="655"/>
      <c r="P234" s="655"/>
      <c r="Q234" s="610"/>
      <c r="R234" s="494"/>
      <c r="S234" s="655"/>
      <c r="T234" s="655"/>
      <c r="U234" s="655"/>
      <c r="V234" s="655"/>
      <c r="W234" s="655"/>
      <c r="X234" s="655"/>
    </row>
    <row r="235" spans="1:24" s="404" customFormat="1" ht="12.75" customHeight="1">
      <c r="A235" s="655"/>
      <c r="B235" s="98"/>
      <c r="C235" s="655"/>
      <c r="D235" s="655"/>
      <c r="E235" s="655"/>
      <c r="F235" s="655"/>
      <c r="G235" s="610"/>
      <c r="H235" s="494"/>
      <c r="I235" s="313"/>
      <c r="J235" s="655"/>
      <c r="K235" s="655"/>
      <c r="L235" s="98"/>
      <c r="M235" s="655"/>
      <c r="N235" s="655"/>
      <c r="O235" s="655"/>
      <c r="P235" s="655"/>
      <c r="Q235" s="610"/>
      <c r="R235" s="494"/>
      <c r="S235" s="655"/>
      <c r="T235" s="655"/>
      <c r="U235" s="655"/>
      <c r="V235" s="655"/>
      <c r="W235" s="655"/>
      <c r="X235" s="655"/>
    </row>
    <row r="236" spans="1:24" s="404" customFormat="1" ht="12.75" customHeight="1">
      <c r="A236" s="1211"/>
      <c r="B236" s="298"/>
      <c r="C236" s="658"/>
      <c r="D236" s="655"/>
      <c r="E236" s="655"/>
      <c r="F236" s="655"/>
      <c r="G236" s="610"/>
      <c r="H236" s="494"/>
      <c r="I236" s="313"/>
      <c r="J236" s="1211"/>
      <c r="K236" s="1211"/>
      <c r="L236" s="298"/>
      <c r="M236" s="658"/>
      <c r="N236" s="655"/>
      <c r="O236" s="655"/>
      <c r="P236" s="655"/>
      <c r="Q236" s="610"/>
      <c r="R236" s="494"/>
      <c r="S236" s="655"/>
      <c r="T236" s="655"/>
      <c r="U236" s="655"/>
      <c r="V236" s="655"/>
      <c r="W236" s="655"/>
      <c r="X236" s="655"/>
    </row>
    <row r="237" spans="1:24" s="404" customFormat="1" ht="12.75" customHeight="1">
      <c r="A237" s="1211"/>
      <c r="B237" s="660"/>
      <c r="C237" s="692"/>
      <c r="D237" s="314"/>
      <c r="E237" s="655"/>
      <c r="F237" s="655"/>
      <c r="G237" s="610"/>
      <c r="H237" s="494"/>
      <c r="I237" s="655"/>
      <c r="J237" s="1211"/>
      <c r="K237" s="1211"/>
      <c r="L237" s="660"/>
      <c r="M237" s="692"/>
      <c r="N237" s="314"/>
      <c r="O237" s="655"/>
      <c r="P237" s="655"/>
      <c r="Q237" s="610"/>
      <c r="R237" s="494"/>
      <c r="S237" s="655"/>
      <c r="T237" s="655"/>
      <c r="U237" s="655"/>
      <c r="V237" s="655"/>
      <c r="W237" s="655"/>
      <c r="X237" s="655"/>
    </row>
    <row r="238" spans="1:24" s="404" customFormat="1" ht="12.75" customHeight="1">
      <c r="A238" s="655"/>
      <c r="B238" s="98"/>
      <c r="C238" s="598"/>
      <c r="D238" s="314"/>
      <c r="E238" s="290"/>
      <c r="F238" s="655"/>
      <c r="G238" s="610"/>
      <c r="H238" s="494"/>
      <c r="I238" s="655"/>
      <c r="J238" s="655"/>
      <c r="K238" s="655"/>
      <c r="L238" s="98"/>
      <c r="M238" s="598"/>
      <c r="N238" s="314"/>
      <c r="O238" s="290"/>
      <c r="P238" s="655"/>
      <c r="Q238" s="610"/>
      <c r="R238" s="494"/>
      <c r="S238" s="655"/>
      <c r="T238" s="655"/>
      <c r="U238" s="655"/>
      <c r="V238" s="655"/>
      <c r="W238" s="655"/>
      <c r="X238" s="655"/>
    </row>
    <row r="239" spans="1:24" s="404" customFormat="1" ht="12.75" customHeight="1">
      <c r="A239" s="655"/>
      <c r="B239" s="98"/>
      <c r="C239" s="655"/>
      <c r="D239" s="314"/>
      <c r="E239" s="290"/>
      <c r="F239" s="655"/>
      <c r="G239" s="610"/>
      <c r="H239" s="494"/>
      <c r="I239" s="655"/>
      <c r="J239" s="655"/>
      <c r="K239" s="655"/>
      <c r="L239" s="98"/>
      <c r="M239" s="655"/>
      <c r="N239" s="314"/>
      <c r="O239" s="290"/>
      <c r="P239" s="655"/>
      <c r="Q239" s="610"/>
      <c r="R239" s="494"/>
      <c r="S239" s="655"/>
      <c r="T239" s="655"/>
      <c r="U239" s="655"/>
      <c r="V239" s="655"/>
      <c r="W239" s="655"/>
      <c r="X239" s="655"/>
    </row>
    <row r="240" spans="1:24" s="404" customFormat="1" ht="12.75" customHeight="1">
      <c r="A240" s="655"/>
      <c r="B240" s="98"/>
      <c r="C240" s="655"/>
      <c r="D240" s="655"/>
      <c r="E240" s="15"/>
      <c r="F240" s="655"/>
      <c r="G240" s="610"/>
      <c r="H240" s="494"/>
      <c r="I240" s="313"/>
      <c r="J240" s="655"/>
      <c r="K240" s="655"/>
      <c r="L240" s="98"/>
      <c r="M240" s="655"/>
      <c r="N240" s="655"/>
      <c r="O240" s="15"/>
      <c r="P240" s="655"/>
      <c r="Q240" s="610"/>
      <c r="R240" s="494"/>
      <c r="S240" s="655"/>
      <c r="T240" s="655"/>
      <c r="U240" s="655"/>
      <c r="V240" s="655"/>
      <c r="W240" s="655"/>
      <c r="X240" s="655"/>
    </row>
    <row r="241" spans="1:24" s="404" customFormat="1" ht="12.75" customHeight="1">
      <c r="A241" s="655"/>
      <c r="B241" s="98"/>
      <c r="C241" s="701"/>
      <c r="D241" s="241"/>
      <c r="E241" s="307"/>
      <c r="F241" s="373"/>
      <c r="G241" s="497"/>
      <c r="H241" s="494"/>
      <c r="I241" s="655"/>
      <c r="J241" s="655"/>
      <c r="K241" s="655"/>
      <c r="L241" s="98"/>
      <c r="M241" s="701"/>
      <c r="N241" s="241"/>
      <c r="O241" s="307"/>
      <c r="P241" s="373"/>
      <c r="Q241" s="497"/>
      <c r="R241" s="494"/>
      <c r="S241" s="655"/>
      <c r="T241" s="655"/>
      <c r="U241" s="655"/>
      <c r="V241" s="655"/>
      <c r="W241" s="655"/>
      <c r="X241" s="655"/>
    </row>
    <row r="242" spans="1:24" s="404" customFormat="1" ht="12.75" customHeight="1">
      <c r="A242" s="655"/>
      <c r="B242" s="98"/>
      <c r="C242" s="373"/>
      <c r="D242" s="655"/>
      <c r="E242" s="290"/>
      <c r="F242" s="655"/>
      <c r="G242" s="610"/>
      <c r="H242" s="494"/>
      <c r="I242" s="313"/>
      <c r="J242" s="655"/>
      <c r="K242" s="655"/>
      <c r="L242" s="98"/>
      <c r="M242" s="373"/>
      <c r="N242" s="655"/>
      <c r="O242" s="290"/>
      <c r="P242" s="655"/>
      <c r="Q242" s="610"/>
      <c r="R242" s="494"/>
      <c r="S242" s="655"/>
      <c r="T242" s="655"/>
      <c r="U242" s="655"/>
      <c r="V242" s="655"/>
      <c r="W242" s="655"/>
      <c r="X242" s="655"/>
    </row>
    <row r="243" spans="1:24" s="404" customFormat="1" ht="12.75" customHeight="1">
      <c r="A243" s="655"/>
      <c r="B243" s="655"/>
      <c r="C243" s="655"/>
      <c r="D243" s="658"/>
      <c r="E243" s="290"/>
      <c r="F243" s="655"/>
      <c r="G243" s="695"/>
      <c r="H243" s="494"/>
      <c r="I243" s="313"/>
      <c r="J243" s="655"/>
      <c r="K243" s="655"/>
      <c r="L243" s="655"/>
      <c r="M243" s="655"/>
      <c r="N243" s="658"/>
      <c r="O243" s="290"/>
      <c r="P243" s="655"/>
      <c r="Q243" s="695"/>
      <c r="R243" s="494"/>
      <c r="S243" s="655"/>
      <c r="T243" s="655"/>
      <c r="U243" s="655"/>
      <c r="V243" s="655"/>
      <c r="W243" s="655"/>
      <c r="X243" s="655"/>
    </row>
    <row r="244" spans="1:24" s="404" customFormat="1" ht="12.75" customHeight="1">
      <c r="A244" s="655"/>
      <c r="B244" s="655"/>
      <c r="C244" s="313"/>
      <c r="D244" s="655"/>
      <c r="E244" s="655"/>
      <c r="F244" s="655"/>
      <c r="G244" s="610"/>
      <c r="H244" s="494"/>
      <c r="I244" s="655"/>
      <c r="J244" s="655"/>
      <c r="K244" s="655"/>
      <c r="L244" s="655"/>
      <c r="M244" s="313"/>
      <c r="N244" s="655"/>
      <c r="O244" s="655"/>
      <c r="P244" s="655"/>
      <c r="Q244" s="610"/>
      <c r="R244" s="494"/>
      <c r="S244" s="655"/>
      <c r="T244" s="655"/>
      <c r="U244" s="655"/>
      <c r="V244" s="655"/>
      <c r="W244" s="655"/>
      <c r="X244" s="655"/>
    </row>
    <row r="245" spans="1:24" s="404" customFormat="1" ht="12.75" customHeight="1">
      <c r="A245" s="1211"/>
      <c r="B245" s="660"/>
      <c r="C245" s="381"/>
      <c r="D245" s="658"/>
      <c r="E245" s="655"/>
      <c r="F245" s="655"/>
      <c r="G245" s="610"/>
      <c r="H245" s="494"/>
      <c r="I245" s="655"/>
      <c r="J245" s="1211"/>
      <c r="K245" s="1211"/>
      <c r="L245" s="660"/>
      <c r="M245" s="381"/>
      <c r="N245" s="658"/>
      <c r="O245" s="655"/>
      <c r="P245" s="655"/>
      <c r="Q245" s="610"/>
      <c r="R245" s="494"/>
      <c r="S245" s="655"/>
      <c r="T245" s="655"/>
      <c r="U245" s="655"/>
      <c r="V245" s="655"/>
      <c r="W245" s="655"/>
      <c r="X245" s="655"/>
    </row>
    <row r="246" spans="1:24" s="404" customFormat="1" ht="12.75" customHeight="1">
      <c r="A246" s="1211"/>
      <c r="B246" s="114"/>
      <c r="C246" s="598"/>
      <c r="D246" s="314"/>
      <c r="E246" s="590"/>
      <c r="F246" s="590"/>
      <c r="G246" s="488"/>
      <c r="H246" s="494"/>
      <c r="I246" s="655"/>
      <c r="J246" s="1211"/>
      <c r="K246" s="1211"/>
      <c r="L246" s="114"/>
      <c r="M246" s="598"/>
      <c r="N246" s="314"/>
      <c r="O246" s="590"/>
      <c r="P246" s="590"/>
      <c r="Q246" s="488"/>
      <c r="R246" s="494"/>
      <c r="S246" s="655"/>
      <c r="T246" s="655"/>
      <c r="U246" s="655"/>
      <c r="V246" s="655"/>
      <c r="W246" s="655"/>
      <c r="X246" s="655"/>
    </row>
    <row r="247" spans="1:24" s="192" customFormat="1" ht="12.75" customHeight="1">
      <c r="A247" s="163"/>
      <c r="B247" s="332"/>
      <c r="C247" s="694"/>
      <c r="D247" s="314"/>
      <c r="E247" s="161"/>
      <c r="F247" s="162"/>
      <c r="G247" s="540"/>
      <c r="H247" s="552"/>
      <c r="I247" s="163"/>
      <c r="J247" s="163"/>
      <c r="K247" s="163"/>
      <c r="L247" s="332"/>
      <c r="M247" s="694"/>
      <c r="N247" s="314"/>
      <c r="O247" s="161"/>
      <c r="P247" s="162"/>
      <c r="Q247" s="540"/>
      <c r="R247" s="552"/>
      <c r="S247" s="165"/>
      <c r="T247" s="163"/>
      <c r="U247" s="163"/>
      <c r="V247" s="163"/>
      <c r="W247" s="163"/>
      <c r="X247" s="163"/>
    </row>
    <row r="248" spans="1:24" s="192" customFormat="1" ht="12.75" customHeight="1">
      <c r="A248" s="163"/>
      <c r="B248" s="332"/>
      <c r="C248" s="655"/>
      <c r="D248" s="314"/>
      <c r="E248" s="161"/>
      <c r="F248" s="162"/>
      <c r="G248" s="540"/>
      <c r="H248" s="552"/>
      <c r="I248" s="163"/>
      <c r="J248" s="163"/>
      <c r="K248" s="163"/>
      <c r="L248" s="332"/>
      <c r="M248" s="655"/>
      <c r="N248" s="314"/>
      <c r="O248" s="161"/>
      <c r="P248" s="162"/>
      <c r="Q248" s="540"/>
      <c r="R248" s="552"/>
      <c r="S248" s="165"/>
      <c r="T248" s="163"/>
      <c r="U248" s="163"/>
      <c r="V248" s="163"/>
      <c r="W248" s="163"/>
      <c r="X248" s="163"/>
    </row>
    <row r="249" spans="1:24" s="192" customFormat="1" ht="12.75" customHeight="1">
      <c r="A249" s="163"/>
      <c r="B249" s="332"/>
      <c r="C249" s="699"/>
      <c r="D249" s="314"/>
      <c r="E249" s="161"/>
      <c r="F249" s="162"/>
      <c r="G249" s="540"/>
      <c r="H249" s="552"/>
      <c r="I249" s="163"/>
      <c r="J249" s="163"/>
      <c r="K249" s="163"/>
      <c r="L249" s="332"/>
      <c r="M249" s="699"/>
      <c r="N249" s="314"/>
      <c r="O249" s="161"/>
      <c r="P249" s="162"/>
      <c r="Q249" s="540"/>
      <c r="R249" s="552"/>
      <c r="S249" s="165"/>
      <c r="T249" s="163"/>
      <c r="U249" s="163"/>
      <c r="V249" s="163"/>
      <c r="W249" s="163"/>
      <c r="X249" s="163"/>
    </row>
    <row r="250" spans="1:24" s="192" customFormat="1" ht="12.75" customHeight="1">
      <c r="A250" s="163"/>
      <c r="B250" s="332"/>
      <c r="C250" s="699"/>
      <c r="D250" s="314"/>
      <c r="E250" s="161"/>
      <c r="F250" s="162"/>
      <c r="G250" s="540"/>
      <c r="H250" s="552"/>
      <c r="I250" s="163"/>
      <c r="J250" s="163"/>
      <c r="K250" s="163"/>
      <c r="L250" s="332"/>
      <c r="M250" s="699"/>
      <c r="N250" s="314"/>
      <c r="O250" s="161"/>
      <c r="P250" s="162"/>
      <c r="Q250" s="540"/>
      <c r="R250" s="552"/>
      <c r="S250" s="165"/>
      <c r="T250" s="163"/>
      <c r="U250" s="163"/>
      <c r="V250" s="163"/>
      <c r="W250" s="163"/>
      <c r="X250" s="163"/>
    </row>
    <row r="251" spans="1:24" s="404" customFormat="1" ht="12.75" customHeight="1">
      <c r="A251" s="655"/>
      <c r="B251" s="98"/>
      <c r="C251" s="290"/>
      <c r="D251" s="655"/>
      <c r="E251" s="290"/>
      <c r="F251" s="14"/>
      <c r="G251" s="610"/>
      <c r="H251" s="494"/>
      <c r="I251" s="655"/>
      <c r="J251" s="655"/>
      <c r="K251" s="655"/>
      <c r="L251" s="98"/>
      <c r="M251" s="290"/>
      <c r="N251" s="655"/>
      <c r="O251" s="290"/>
      <c r="P251" s="14"/>
      <c r="Q251" s="610"/>
      <c r="R251" s="494"/>
      <c r="S251" s="584"/>
      <c r="T251" s="655"/>
      <c r="U251" s="655"/>
      <c r="V251" s="655"/>
      <c r="W251" s="655"/>
      <c r="X251" s="655"/>
    </row>
    <row r="252" spans="1:24" s="409" customFormat="1" ht="12.75" customHeight="1">
      <c r="A252" s="655"/>
      <c r="B252" s="98"/>
      <c r="C252" s="706"/>
      <c r="D252" s="689"/>
      <c r="E252" s="290"/>
      <c r="F252" s="655"/>
      <c r="G252" s="497"/>
      <c r="H252" s="494"/>
      <c r="I252" s="655"/>
      <c r="J252" s="655"/>
      <c r="K252" s="655"/>
      <c r="L252" s="98"/>
      <c r="M252" s="706"/>
      <c r="N252" s="689"/>
      <c r="O252" s="290"/>
      <c r="P252" s="655"/>
      <c r="Q252" s="497"/>
      <c r="R252" s="494"/>
      <c r="S252" s="584"/>
      <c r="T252" s="655"/>
      <c r="U252" s="655"/>
      <c r="V252" s="655"/>
      <c r="W252" s="655"/>
      <c r="X252" s="655"/>
    </row>
    <row r="253" spans="1:24" s="409" customFormat="1" ht="12.75" customHeight="1">
      <c r="A253" s="655"/>
      <c r="B253" s="98"/>
      <c r="C253" s="701"/>
      <c r="D253" s="689"/>
      <c r="E253" s="290"/>
      <c r="F253" s="655"/>
      <c r="G253" s="497"/>
      <c r="H253" s="494"/>
      <c r="I253" s="655"/>
      <c r="J253" s="655"/>
      <c r="K253" s="655"/>
      <c r="L253" s="98"/>
      <c r="M253" s="701"/>
      <c r="N253" s="689"/>
      <c r="O253" s="290"/>
      <c r="P253" s="655"/>
      <c r="Q253" s="497"/>
      <c r="R253" s="494"/>
      <c r="S253" s="584"/>
      <c r="T253" s="655"/>
      <c r="U253" s="655"/>
      <c r="V253" s="655"/>
      <c r="W253" s="655"/>
      <c r="X253" s="655"/>
    </row>
    <row r="254" spans="1:24" s="404" customFormat="1" ht="12.75" customHeight="1">
      <c r="A254" s="655"/>
      <c r="B254" s="98"/>
      <c r="C254" s="658"/>
      <c r="D254" s="655"/>
      <c r="E254" s="290"/>
      <c r="F254" s="655"/>
      <c r="G254" s="695"/>
      <c r="H254" s="494"/>
      <c r="I254" s="655"/>
      <c r="J254" s="655"/>
      <c r="K254" s="655"/>
      <c r="L254" s="98"/>
      <c r="M254" s="658"/>
      <c r="N254" s="655"/>
      <c r="O254" s="290"/>
      <c r="P254" s="655"/>
      <c r="Q254" s="695"/>
      <c r="R254" s="494"/>
      <c r="S254" s="584"/>
      <c r="T254" s="655"/>
      <c r="U254" s="655"/>
      <c r="V254" s="655"/>
      <c r="W254" s="655"/>
      <c r="X254" s="655"/>
    </row>
    <row r="255" spans="1:24" s="404" customFormat="1" ht="12.75" customHeight="1">
      <c r="A255" s="655"/>
      <c r="B255" s="98"/>
      <c r="C255" s="658"/>
      <c r="D255" s="658"/>
      <c r="E255" s="290"/>
      <c r="F255" s="655"/>
      <c r="G255" s="695"/>
      <c r="H255" s="494"/>
      <c r="I255" s="655"/>
      <c r="J255" s="655"/>
      <c r="K255" s="655"/>
      <c r="L255" s="98"/>
      <c r="M255" s="658"/>
      <c r="N255" s="658"/>
      <c r="O255" s="290"/>
      <c r="P255" s="655"/>
      <c r="Q255" s="695"/>
      <c r="R255" s="494"/>
      <c r="S255" s="584"/>
      <c r="T255" s="655"/>
      <c r="U255" s="655"/>
      <c r="V255" s="655"/>
      <c r="W255" s="655"/>
      <c r="X255" s="655"/>
    </row>
    <row r="256" spans="1:24" s="404" customFormat="1" ht="12.75" customHeight="1">
      <c r="A256" s="655"/>
      <c r="B256" s="655"/>
      <c r="C256" s="313"/>
      <c r="D256" s="655"/>
      <c r="E256" s="655"/>
      <c r="F256" s="655"/>
      <c r="G256" s="610"/>
      <c r="H256" s="494"/>
      <c r="I256" s="655"/>
      <c r="J256" s="655"/>
      <c r="K256" s="655"/>
      <c r="L256" s="655"/>
      <c r="M256" s="313"/>
      <c r="N256" s="655"/>
      <c r="O256" s="655"/>
      <c r="P256" s="655"/>
      <c r="Q256" s="610"/>
      <c r="R256" s="494"/>
      <c r="S256" s="655"/>
      <c r="T256" s="655"/>
      <c r="U256" s="655"/>
      <c r="V256" s="655"/>
      <c r="W256" s="655"/>
      <c r="X256" s="655"/>
    </row>
    <row r="257" spans="1:24" ht="12.75" customHeight="1">
      <c r="A257" s="655"/>
      <c r="B257" s="659"/>
      <c r="C257" s="379"/>
      <c r="D257" s="655"/>
      <c r="E257" s="655"/>
      <c r="F257" s="655"/>
      <c r="G257" s="610"/>
      <c r="H257" s="494"/>
      <c r="I257" s="655"/>
      <c r="J257" s="655"/>
      <c r="K257" s="655"/>
      <c r="L257" s="659"/>
      <c r="M257" s="379"/>
      <c r="N257" s="655"/>
      <c r="O257" s="655"/>
      <c r="P257" s="655"/>
      <c r="Q257" s="610"/>
      <c r="R257" s="494"/>
      <c r="S257" s="655"/>
      <c r="T257" s="655"/>
      <c r="U257" s="655"/>
      <c r="V257" s="655"/>
      <c r="W257" s="655"/>
      <c r="X257" s="655"/>
    </row>
    <row r="258" spans="1:24" ht="12.75" customHeight="1">
      <c r="A258" s="655"/>
      <c r="B258" s="98"/>
      <c r="C258" s="655"/>
      <c r="D258" s="655"/>
      <c r="E258" s="655"/>
      <c r="F258" s="655"/>
      <c r="G258" s="610"/>
      <c r="H258" s="494"/>
      <c r="I258" s="655"/>
      <c r="J258" s="655"/>
      <c r="K258" s="655"/>
      <c r="L258" s="98"/>
      <c r="M258" s="655"/>
      <c r="N258" s="655"/>
      <c r="O258" s="655"/>
      <c r="P258" s="655"/>
      <c r="Q258" s="610"/>
      <c r="R258" s="494"/>
      <c r="S258" s="655"/>
      <c r="T258" s="655"/>
      <c r="U258" s="655"/>
      <c r="V258" s="655"/>
      <c r="W258" s="655"/>
      <c r="X258" s="655"/>
    </row>
    <row r="259" spans="1:24" ht="12.75" customHeight="1">
      <c r="A259" s="655"/>
      <c r="B259" s="98"/>
      <c r="C259" s="655"/>
      <c r="D259" s="655"/>
      <c r="E259" s="655"/>
      <c r="F259" s="655"/>
      <c r="G259" s="691"/>
      <c r="H259" s="494"/>
      <c r="I259" s="655"/>
      <c r="J259" s="655"/>
      <c r="K259" s="655"/>
      <c r="L259" s="98"/>
      <c r="M259" s="655"/>
      <c r="N259" s="655"/>
      <c r="O259" s="655"/>
      <c r="P259" s="655"/>
      <c r="Q259" s="691"/>
      <c r="R259" s="494"/>
      <c r="S259" s="655"/>
      <c r="T259" s="655"/>
      <c r="U259" s="655"/>
      <c r="V259" s="655"/>
      <c r="W259" s="655"/>
      <c r="X259" s="655"/>
    </row>
    <row r="260" spans="1:24">
      <c r="A260" s="655"/>
      <c r="B260" s="98"/>
      <c r="C260" s="655"/>
      <c r="D260" s="655"/>
      <c r="E260" s="655"/>
      <c r="F260" s="655"/>
      <c r="G260" s="655"/>
      <c r="H260" s="658"/>
      <c r="I260" s="655"/>
      <c r="J260" s="655"/>
      <c r="K260" s="655"/>
      <c r="L260" s="655"/>
      <c r="M260" s="655"/>
      <c r="N260" s="655"/>
      <c r="O260" s="655"/>
      <c r="P260" s="655"/>
      <c r="Q260" s="655"/>
      <c r="R260" s="655"/>
      <c r="S260" s="655"/>
      <c r="T260" s="655"/>
      <c r="U260" s="655"/>
      <c r="V260" s="655"/>
      <c r="W260" s="655"/>
      <c r="X260" s="655"/>
    </row>
    <row r="261" spans="1:24">
      <c r="A261" s="655"/>
      <c r="B261" s="98"/>
      <c r="C261" s="655"/>
      <c r="D261" s="655"/>
      <c r="E261" s="655"/>
      <c r="F261" s="655"/>
      <c r="G261" s="655"/>
      <c r="H261" s="658"/>
      <c r="I261" s="655"/>
      <c r="J261" s="655"/>
      <c r="K261" s="655"/>
      <c r="L261" s="655"/>
      <c r="M261" s="655"/>
      <c r="N261" s="655"/>
      <c r="O261" s="655"/>
      <c r="P261" s="655"/>
      <c r="Q261" s="655"/>
      <c r="R261" s="655"/>
      <c r="S261" s="655"/>
      <c r="T261" s="655"/>
      <c r="U261" s="655"/>
      <c r="V261" s="655"/>
      <c r="W261" s="655"/>
      <c r="X261" s="655"/>
    </row>
    <row r="262" spans="1:24">
      <c r="A262" s="655"/>
      <c r="B262" s="98"/>
      <c r="C262" s="655"/>
      <c r="D262" s="655"/>
      <c r="E262" s="655"/>
      <c r="F262" s="655"/>
      <c r="G262" s="655"/>
      <c r="H262" s="658"/>
      <c r="I262" s="655"/>
      <c r="J262" s="655"/>
      <c r="K262" s="655"/>
      <c r="L262" s="655"/>
      <c r="M262" s="655"/>
      <c r="N262" s="655"/>
      <c r="O262" s="655"/>
      <c r="P262" s="655"/>
      <c r="Q262" s="655"/>
      <c r="R262" s="655"/>
      <c r="S262" s="655"/>
      <c r="T262" s="655"/>
      <c r="U262" s="655"/>
      <c r="V262" s="655"/>
      <c r="W262" s="655"/>
      <c r="X262" s="655"/>
    </row>
    <row r="263" spans="1:24">
      <c r="A263" s="655"/>
      <c r="B263" s="98"/>
      <c r="C263" s="655"/>
      <c r="D263" s="655"/>
      <c r="E263" s="655"/>
      <c r="F263" s="655"/>
      <c r="G263" s="655"/>
      <c r="H263" s="658"/>
      <c r="I263" s="655"/>
      <c r="J263" s="655"/>
      <c r="K263" s="655"/>
      <c r="L263" s="655"/>
      <c r="M263" s="655"/>
      <c r="N263" s="655"/>
      <c r="O263" s="655"/>
      <c r="P263" s="655"/>
      <c r="Q263" s="655"/>
      <c r="R263" s="655"/>
      <c r="S263" s="655"/>
      <c r="T263" s="655"/>
      <c r="U263" s="655"/>
      <c r="V263" s="655"/>
      <c r="W263" s="655"/>
      <c r="X263" s="655"/>
    </row>
    <row r="264" spans="1:24">
      <c r="A264" s="655"/>
      <c r="B264" s="98"/>
      <c r="C264" s="655"/>
      <c r="D264" s="655"/>
      <c r="E264" s="655"/>
      <c r="F264" s="655"/>
      <c r="G264" s="655"/>
      <c r="H264" s="658"/>
      <c r="I264" s="655"/>
      <c r="J264" s="655"/>
      <c r="K264" s="655"/>
      <c r="L264" s="655"/>
      <c r="M264" s="655"/>
      <c r="N264" s="655"/>
      <c r="O264" s="655"/>
      <c r="P264" s="655"/>
      <c r="Q264" s="655"/>
      <c r="R264" s="655"/>
      <c r="S264" s="655"/>
      <c r="T264" s="655"/>
      <c r="U264" s="655"/>
      <c r="V264" s="655"/>
      <c r="W264" s="655"/>
      <c r="X264" s="655"/>
    </row>
    <row r="265" spans="1:24">
      <c r="A265" s="655"/>
      <c r="B265" s="98"/>
      <c r="C265" s="655"/>
      <c r="D265" s="655"/>
      <c r="E265" s="655"/>
      <c r="F265" s="655"/>
      <c r="G265" s="655"/>
      <c r="H265" s="658"/>
      <c r="I265" s="655"/>
      <c r="J265" s="655"/>
      <c r="K265" s="655"/>
      <c r="L265" s="655"/>
      <c r="M265" s="655"/>
      <c r="N265" s="655"/>
      <c r="O265" s="655"/>
      <c r="P265" s="655"/>
      <c r="Q265" s="655"/>
      <c r="R265" s="655"/>
      <c r="S265" s="655"/>
      <c r="T265" s="655"/>
      <c r="U265" s="655"/>
      <c r="V265" s="655"/>
      <c r="W265" s="655"/>
      <c r="X265" s="655"/>
    </row>
    <row r="266" spans="1:24">
      <c r="A266" s="655"/>
      <c r="B266" s="98"/>
      <c r="C266" s="655"/>
      <c r="D266" s="655"/>
      <c r="E266" s="655"/>
      <c r="F266" s="655"/>
      <c r="G266" s="655"/>
      <c r="H266" s="658"/>
      <c r="I266" s="655"/>
      <c r="J266" s="655"/>
      <c r="K266" s="655"/>
      <c r="L266" s="655"/>
      <c r="M266" s="655"/>
      <c r="N266" s="655"/>
      <c r="O266" s="655"/>
      <c r="P266" s="655"/>
      <c r="Q266" s="655"/>
      <c r="R266" s="655"/>
      <c r="S266" s="655"/>
      <c r="T266" s="655"/>
      <c r="U266" s="655"/>
      <c r="V266" s="655"/>
      <c r="W266" s="655"/>
      <c r="X266" s="655"/>
    </row>
    <row r="267" spans="1:24">
      <c r="A267" s="655"/>
      <c r="B267" s="98"/>
      <c r="C267" s="655"/>
      <c r="D267" s="655"/>
      <c r="E267" s="655"/>
      <c r="F267" s="655"/>
      <c r="G267" s="655"/>
      <c r="H267" s="658"/>
      <c r="I267" s="655"/>
      <c r="J267" s="655"/>
      <c r="K267" s="655"/>
      <c r="L267" s="655"/>
      <c r="M267" s="655"/>
      <c r="N267" s="655"/>
      <c r="O267" s="655"/>
      <c r="P267" s="655"/>
      <c r="Q267" s="655"/>
      <c r="R267" s="655"/>
      <c r="S267" s="655"/>
      <c r="T267" s="655"/>
      <c r="U267" s="655"/>
      <c r="V267" s="655"/>
      <c r="W267" s="655"/>
      <c r="X267" s="655"/>
    </row>
    <row r="268" spans="1:24">
      <c r="A268" s="655"/>
      <c r="B268" s="98"/>
      <c r="C268" s="655"/>
      <c r="D268" s="655"/>
      <c r="E268" s="655"/>
      <c r="F268" s="655"/>
      <c r="G268" s="655"/>
      <c r="H268" s="658"/>
      <c r="I268" s="655"/>
      <c r="J268" s="655"/>
      <c r="K268" s="655"/>
      <c r="L268" s="655"/>
      <c r="M268" s="655"/>
      <c r="N268" s="655"/>
      <c r="O268" s="655"/>
      <c r="P268" s="655"/>
      <c r="Q268" s="655"/>
      <c r="R268" s="655"/>
      <c r="S268" s="655"/>
      <c r="T268" s="655"/>
      <c r="U268" s="655"/>
      <c r="V268" s="655"/>
      <c r="W268" s="655"/>
      <c r="X268" s="655"/>
    </row>
    <row r="269" spans="1:24">
      <c r="A269" s="655"/>
      <c r="B269" s="98"/>
      <c r="C269" s="655"/>
      <c r="D269" s="655"/>
      <c r="E269" s="655"/>
      <c r="F269" s="655"/>
      <c r="G269" s="655"/>
      <c r="H269" s="658"/>
      <c r="I269" s="655"/>
      <c r="J269" s="655"/>
      <c r="K269" s="655"/>
      <c r="L269" s="655"/>
      <c r="M269" s="655"/>
      <c r="N269" s="655"/>
      <c r="O269" s="655"/>
      <c r="P269" s="655"/>
      <c r="Q269" s="655"/>
      <c r="R269" s="655"/>
      <c r="S269" s="655"/>
      <c r="T269" s="655"/>
      <c r="U269" s="655"/>
      <c r="V269" s="655"/>
      <c r="W269" s="655"/>
      <c r="X269" s="655"/>
    </row>
    <row r="270" spans="1:24">
      <c r="A270" s="655"/>
      <c r="B270" s="98"/>
      <c r="C270" s="655"/>
      <c r="D270" s="655"/>
      <c r="E270" s="655"/>
      <c r="F270" s="655"/>
      <c r="G270" s="655"/>
      <c r="H270" s="658"/>
      <c r="I270" s="655"/>
      <c r="J270" s="655"/>
      <c r="K270" s="655"/>
      <c r="L270" s="655"/>
      <c r="M270" s="655"/>
      <c r="N270" s="655"/>
      <c r="O270" s="655"/>
      <c r="P270" s="655"/>
      <c r="Q270" s="655"/>
      <c r="R270" s="655"/>
      <c r="S270" s="655"/>
      <c r="T270" s="655"/>
      <c r="U270" s="655"/>
      <c r="V270" s="655"/>
      <c r="W270" s="655"/>
      <c r="X270" s="655"/>
    </row>
    <row r="271" spans="1:24">
      <c r="B271" s="96"/>
    </row>
    <row r="272" spans="1:24">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sheetData>
  <customSheetViews>
    <customSheetView guid="{81801A75-92C7-4ED5-97DB-E3E6B3965D30}" scale="93" topLeftCell="A111">
      <selection activeCell="K61" sqref="K61"/>
      <pageMargins left="0.7" right="0.7" top="0.75" bottom="0.75" header="0.3" footer="0.3"/>
      <pageSetup orientation="portrait" r:id="rId1"/>
    </customSheetView>
    <customSheetView guid="{8F78BEB5-8927-4030-9153-90C7FA4937A5}" topLeftCell="A40">
      <selection activeCell="P84" sqref="P84"/>
      <pageMargins left="0.7" right="0.7" top="0.75" bottom="0.75" header="0.3" footer="0.3"/>
      <pageSetup orientation="portrait" r:id="rId2"/>
    </customSheetView>
    <customSheetView guid="{F7690BCD-287A-473A-9EA1-298139938D77}" topLeftCell="A186">
      <selection activeCell="H204" sqref="H204"/>
      <pageMargins left="0.7" right="0.7" top="0.75" bottom="0.75" header="0.3" footer="0.3"/>
      <pageSetup orientation="portrait" r:id="rId3"/>
    </customSheetView>
    <customSheetView guid="{0C5E73BF-4F4A-42B1-AFFC-19145C7AC19A}" topLeftCell="E1">
      <selection activeCell="I8" sqref="I8:U13"/>
      <pageMargins left="0.31" right="0.7" top="0.75" bottom="0.75" header="0.3" footer="0.3"/>
      <pageSetup scale="65" orientation="portrait" r:id="rId4"/>
    </customSheetView>
  </customSheetViews>
  <mergeCells count="58">
    <mergeCell ref="F128:G128"/>
    <mergeCell ref="F135:G135"/>
    <mergeCell ref="F142:G142"/>
    <mergeCell ref="P128:Q128"/>
    <mergeCell ref="P135:Q135"/>
    <mergeCell ref="P142:Q142"/>
    <mergeCell ref="A176:A177"/>
    <mergeCell ref="A187:A188"/>
    <mergeCell ref="A198:A199"/>
    <mergeCell ref="P108:Q108"/>
    <mergeCell ref="A245:A246"/>
    <mergeCell ref="A213:A214"/>
    <mergeCell ref="A225:A226"/>
    <mergeCell ref="A236:A237"/>
    <mergeCell ref="J187:J188"/>
    <mergeCell ref="J198:J199"/>
    <mergeCell ref="J213:J214"/>
    <mergeCell ref="J225:J226"/>
    <mergeCell ref="J236:J237"/>
    <mergeCell ref="J245:J246"/>
    <mergeCell ref="K187:K188"/>
    <mergeCell ref="K198:K199"/>
    <mergeCell ref="C6:I6"/>
    <mergeCell ref="A55:A56"/>
    <mergeCell ref="A110:A111"/>
    <mergeCell ref="A98:A99"/>
    <mergeCell ref="A88:A89"/>
    <mergeCell ref="A77:A78"/>
    <mergeCell ref="A64:A65"/>
    <mergeCell ref="A24:A25"/>
    <mergeCell ref="A35:A36"/>
    <mergeCell ref="A45:A46"/>
    <mergeCell ref="F108:G108"/>
    <mergeCell ref="J88:J89"/>
    <mergeCell ref="J98:J99"/>
    <mergeCell ref="J110:J111"/>
    <mergeCell ref="J176:J177"/>
    <mergeCell ref="J24:J25"/>
    <mergeCell ref="J35:J36"/>
    <mergeCell ref="J45:J46"/>
    <mergeCell ref="J55:J56"/>
    <mergeCell ref="J64:J65"/>
    <mergeCell ref="K213:K214"/>
    <mergeCell ref="K225:K226"/>
    <mergeCell ref="K236:K237"/>
    <mergeCell ref="K245:K246"/>
    <mergeCell ref="B8:C8"/>
    <mergeCell ref="K77:K78"/>
    <mergeCell ref="K88:K89"/>
    <mergeCell ref="K98:K99"/>
    <mergeCell ref="K110:K111"/>
    <mergeCell ref="K176:K177"/>
    <mergeCell ref="K24:K25"/>
    <mergeCell ref="K35:K36"/>
    <mergeCell ref="K45:K46"/>
    <mergeCell ref="K55:K56"/>
    <mergeCell ref="K64:K65"/>
    <mergeCell ref="J77:J78"/>
  </mergeCells>
  <pageMargins left="0.31" right="0.7" top="0.75" bottom="0.75" header="0.3" footer="0.3"/>
  <pageSetup scale="65" orientation="portrait" r:id="rId5"/>
</worksheet>
</file>

<file path=xl/worksheets/sheet26.xml><?xml version="1.0" encoding="utf-8"?>
<worksheet xmlns="http://schemas.openxmlformats.org/spreadsheetml/2006/main" xmlns:r="http://schemas.openxmlformats.org/officeDocument/2006/relationships">
  <sheetPr>
    <tabColor theme="7" tint="-0.249977111117893"/>
  </sheetPr>
  <dimension ref="A2:S138"/>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16.42578125" style="1036" customWidth="1"/>
    <col min="2" max="2" width="14.7109375" style="1036" customWidth="1"/>
    <col min="3" max="3" width="9.7109375" style="1036" customWidth="1"/>
    <col min="4" max="10" width="14.7109375" style="1036" customWidth="1"/>
    <col min="11" max="12" width="10.7109375" style="1036" customWidth="1"/>
    <col min="13" max="14" width="12.7109375" style="1036" customWidth="1"/>
    <col min="15" max="15" width="13.5703125" style="1036" customWidth="1"/>
    <col min="16" max="16" width="12.7109375" style="1036" customWidth="1"/>
    <col min="17" max="18" width="12.7109375" style="1039" customWidth="1"/>
    <col min="19" max="16384" width="9.140625" style="1036"/>
  </cols>
  <sheetData>
    <row r="2" spans="2:19">
      <c r="B2" s="726" t="s">
        <v>16</v>
      </c>
      <c r="C2" s="449" t="s">
        <v>274</v>
      </c>
      <c r="D2" s="449"/>
      <c r="E2" s="449"/>
      <c r="F2" s="1070"/>
      <c r="H2" s="1070"/>
      <c r="L2" s="449"/>
    </row>
    <row r="3" spans="2:19">
      <c r="B3" s="726" t="s">
        <v>17</v>
      </c>
      <c r="C3" s="21" t="s">
        <v>42</v>
      </c>
      <c r="D3" s="449"/>
      <c r="E3" s="449"/>
      <c r="F3" s="1070"/>
      <c r="H3" s="1070"/>
      <c r="L3" s="449"/>
    </row>
    <row r="4" spans="2:19">
      <c r="B4" s="726" t="s">
        <v>1198</v>
      </c>
      <c r="C4" s="21" t="s">
        <v>41</v>
      </c>
      <c r="D4" s="727"/>
      <c r="E4" s="727"/>
      <c r="F4" s="211"/>
      <c r="H4" s="1070"/>
      <c r="L4" s="727"/>
    </row>
    <row r="5" spans="2:19" ht="14.25" customHeight="1">
      <c r="B5" s="726"/>
      <c r="D5" s="727"/>
      <c r="E5" s="727"/>
      <c r="F5" s="211"/>
      <c r="G5" s="727"/>
      <c r="H5" s="211"/>
      <c r="I5" s="727"/>
      <c r="J5" s="727"/>
    </row>
    <row r="6" spans="2:19" ht="67.5" customHeight="1">
      <c r="B6" s="60" t="s">
        <v>46</v>
      </c>
      <c r="C6" s="1206" t="s">
        <v>396</v>
      </c>
      <c r="D6" s="1206"/>
      <c r="E6" s="1206"/>
      <c r="F6" s="1206"/>
      <c r="G6" s="1206"/>
      <c r="H6" s="1206"/>
      <c r="I6" s="1206"/>
      <c r="J6" s="1074"/>
      <c r="K6" s="1074"/>
      <c r="L6" s="1074"/>
      <c r="M6" s="1074"/>
      <c r="N6" s="1074"/>
      <c r="O6" s="1074"/>
      <c r="P6" s="1074"/>
      <c r="Q6" s="1018"/>
      <c r="R6" s="1018"/>
      <c r="S6" s="1074"/>
    </row>
    <row r="7" spans="2:19" ht="13.5" customHeight="1">
      <c r="B7" s="726"/>
      <c r="C7" s="727"/>
      <c r="D7" s="727"/>
      <c r="E7" s="727"/>
      <c r="F7" s="211"/>
      <c r="G7" s="727"/>
      <c r="H7" s="211"/>
      <c r="I7" s="727"/>
      <c r="J7" s="727"/>
    </row>
    <row r="8" spans="2:19" ht="27" customHeight="1">
      <c r="B8" s="213" t="s">
        <v>47</v>
      </c>
      <c r="C8" s="727"/>
      <c r="D8" s="727"/>
      <c r="E8" s="727"/>
      <c r="F8" s="211"/>
      <c r="G8" s="727"/>
      <c r="H8" s="211"/>
      <c r="I8" s="727"/>
      <c r="J8" s="727"/>
    </row>
    <row r="9" spans="2:19" ht="12.75" customHeight="1">
      <c r="B9" s="726"/>
      <c r="C9" s="727"/>
      <c r="D9" s="727"/>
      <c r="E9" s="727"/>
      <c r="F9" s="211"/>
      <c r="G9" s="727"/>
      <c r="H9" s="211"/>
      <c r="I9" s="727"/>
      <c r="J9" s="727"/>
    </row>
    <row r="10" spans="2:19" ht="12.75" customHeight="1">
      <c r="B10" s="726"/>
      <c r="D10" s="136" t="s">
        <v>19</v>
      </c>
      <c r="E10" s="1076" t="s">
        <v>320</v>
      </c>
      <c r="F10" s="1076" t="s">
        <v>322</v>
      </c>
      <c r="G10" s="1076" t="s">
        <v>321</v>
      </c>
      <c r="H10" s="727"/>
      <c r="I10" s="727"/>
    </row>
    <row r="11" spans="2:19" ht="12.75" customHeight="1">
      <c r="B11" s="726"/>
      <c r="C11" s="726" t="s">
        <v>25</v>
      </c>
      <c r="D11" s="762">
        <f>G36</f>
        <v>0</v>
      </c>
      <c r="E11" s="762">
        <v>0</v>
      </c>
      <c r="F11" s="762">
        <v>0</v>
      </c>
      <c r="G11" s="762">
        <v>0</v>
      </c>
      <c r="H11" s="727"/>
      <c r="I11" s="727"/>
    </row>
    <row r="12" spans="2:19" ht="12.75" customHeight="1">
      <c r="B12" s="726"/>
      <c r="C12" s="726" t="s">
        <v>1041</v>
      </c>
      <c r="D12" s="762">
        <v>0</v>
      </c>
      <c r="E12" s="762">
        <v>0</v>
      </c>
      <c r="F12" s="762">
        <v>0</v>
      </c>
      <c r="G12" s="762">
        <v>0</v>
      </c>
      <c r="H12" s="727"/>
      <c r="I12" s="727"/>
    </row>
    <row r="13" spans="2:19" ht="12.75" customHeight="1" thickBot="1">
      <c r="B13" s="726"/>
      <c r="C13" s="729" t="s">
        <v>66</v>
      </c>
      <c r="D13" s="730">
        <f>D11-D12</f>
        <v>0</v>
      </c>
      <c r="E13" s="730">
        <f>E11-E12</f>
        <v>0</v>
      </c>
      <c r="F13" s="730">
        <f>F11-F12</f>
        <v>0</v>
      </c>
      <c r="G13" s="730">
        <f>G11-G12</f>
        <v>0</v>
      </c>
      <c r="H13" s="727"/>
      <c r="I13" s="727"/>
    </row>
    <row r="14" spans="2:19" ht="13.5" thickTop="1">
      <c r="F14" s="1070"/>
      <c r="H14" s="1070"/>
    </row>
    <row r="15" spans="2:19">
      <c r="F15" s="1070"/>
      <c r="H15" s="1070"/>
    </row>
    <row r="16" spans="2:19">
      <c r="B16" s="32" t="s">
        <v>64</v>
      </c>
      <c r="C16" s="32"/>
      <c r="D16" s="32"/>
      <c r="E16" s="32"/>
      <c r="F16" s="32"/>
      <c r="G16" s="32"/>
      <c r="H16" s="32"/>
      <c r="I16" s="32"/>
      <c r="J16" s="32"/>
      <c r="K16" s="32"/>
      <c r="L16" s="32"/>
      <c r="M16" s="32"/>
      <c r="N16" s="32"/>
      <c r="O16" s="32"/>
      <c r="P16" s="32"/>
      <c r="Q16" s="17"/>
      <c r="R16" s="17"/>
    </row>
    <row r="18" spans="1:18">
      <c r="B18" s="1071"/>
      <c r="C18" s="1071"/>
      <c r="D18" s="1071"/>
      <c r="E18" s="1071"/>
      <c r="F18" s="1071"/>
      <c r="G18" s="1071"/>
      <c r="H18" s="1071"/>
      <c r="I18" s="1071"/>
      <c r="J18" s="1071"/>
      <c r="K18" s="1071"/>
      <c r="L18" s="1071"/>
      <c r="M18" s="1071"/>
      <c r="N18" s="1071"/>
      <c r="O18" s="1071"/>
      <c r="P18" s="1071"/>
      <c r="Q18" s="1014"/>
      <c r="R18" s="1014"/>
    </row>
    <row r="19" spans="1:18">
      <c r="B19" s="28"/>
      <c r="C19" s="28"/>
      <c r="D19" s="28"/>
      <c r="E19" s="31"/>
      <c r="F19" s="28"/>
      <c r="G19" s="31"/>
      <c r="H19" s="28"/>
    </row>
    <row r="20" spans="1:18">
      <c r="B20" s="33" t="s">
        <v>18</v>
      </c>
      <c r="C20" s="33"/>
      <c r="D20" s="33"/>
      <c r="E20" s="34"/>
      <c r="F20" s="33"/>
      <c r="G20" s="33"/>
      <c r="H20" s="35"/>
      <c r="J20" s="36" t="s">
        <v>1031</v>
      </c>
      <c r="K20" s="36"/>
      <c r="L20" s="36"/>
      <c r="M20" s="36"/>
      <c r="N20" s="36"/>
      <c r="O20" s="36"/>
      <c r="P20" s="36"/>
      <c r="Q20" s="17"/>
    </row>
    <row r="21" spans="1:18" ht="15" customHeight="1">
      <c r="B21" s="98"/>
      <c r="C21" s="1037"/>
      <c r="D21" s="1037"/>
      <c r="E21" s="1037"/>
      <c r="F21" s="1037"/>
      <c r="G21" s="1037"/>
      <c r="K21" s="38"/>
      <c r="L21" s="1037"/>
      <c r="M21" s="1037"/>
      <c r="N21" s="1037"/>
      <c r="O21" s="1037"/>
      <c r="P21" s="1037"/>
      <c r="Q21" s="1037"/>
    </row>
    <row r="22" spans="1:18">
      <c r="B22" s="659" t="s">
        <v>276</v>
      </c>
      <c r="C22" s="199" t="s">
        <v>277</v>
      </c>
      <c r="D22" s="241"/>
      <c r="E22" s="1037"/>
      <c r="F22" s="1037"/>
      <c r="G22" s="1037"/>
      <c r="J22" s="659" t="s">
        <v>276</v>
      </c>
      <c r="K22" s="199" t="s">
        <v>277</v>
      </c>
      <c r="L22" s="241"/>
      <c r="M22" s="1037"/>
      <c r="N22" s="1037"/>
      <c r="O22" s="1037"/>
      <c r="P22" s="1037"/>
      <c r="Q22" s="1037"/>
    </row>
    <row r="23" spans="1:18" ht="15" customHeight="1">
      <c r="B23" s="240"/>
      <c r="C23" s="1037"/>
      <c r="D23" s="1037"/>
      <c r="E23" s="290"/>
      <c r="F23" s="1037"/>
      <c r="G23" s="1037"/>
      <c r="J23" s="240"/>
      <c r="K23" s="1037"/>
      <c r="L23" s="1037"/>
      <c r="M23" s="290"/>
      <c r="N23" s="1037"/>
      <c r="O23" s="1037"/>
      <c r="P23" s="1037"/>
      <c r="Q23" s="1037"/>
    </row>
    <row r="24" spans="1:18" s="1039" customFormat="1" ht="15" customHeight="1">
      <c r="A24" s="1072"/>
      <c r="B24" s="659">
        <v>200.02</v>
      </c>
      <c r="C24" s="199" t="s">
        <v>452</v>
      </c>
      <c r="D24" s="381"/>
      <c r="E24" s="1037"/>
      <c r="F24" s="1037"/>
      <c r="G24" s="1037"/>
      <c r="H24" s="617"/>
      <c r="J24" s="659">
        <v>200.02</v>
      </c>
      <c r="K24" s="199" t="s">
        <v>452</v>
      </c>
      <c r="L24" s="381"/>
      <c r="M24" s="1037"/>
      <c r="N24" s="1037"/>
      <c r="O24" s="1037"/>
      <c r="P24" s="15"/>
      <c r="Q24" s="584"/>
    </row>
    <row r="25" spans="1:18">
      <c r="B25" s="240"/>
      <c r="D25" s="715"/>
      <c r="H25" s="612"/>
      <c r="J25" s="240"/>
      <c r="L25" s="715"/>
      <c r="P25" s="1037"/>
      <c r="Q25" s="1037"/>
    </row>
    <row r="26" spans="1:18">
      <c r="B26" s="659" t="s">
        <v>454</v>
      </c>
      <c r="C26" s="199" t="s">
        <v>453</v>
      </c>
      <c r="D26" s="715"/>
      <c r="H26" s="612"/>
      <c r="J26" s="659" t="s">
        <v>454</v>
      </c>
      <c r="K26" s="199" t="s">
        <v>453</v>
      </c>
      <c r="L26" s="715"/>
      <c r="P26" s="1037"/>
      <c r="Q26" s="1037"/>
    </row>
    <row r="27" spans="1:18" ht="15">
      <c r="B27" s="298"/>
      <c r="C27" s="132"/>
      <c r="D27" s="1037"/>
      <c r="E27" s="290"/>
      <c r="F27" s="1037"/>
      <c r="G27" s="584"/>
      <c r="J27" s="298"/>
      <c r="K27" s="132"/>
      <c r="L27" s="1037"/>
      <c r="M27" s="290"/>
      <c r="N27" s="1037"/>
      <c r="O27" s="584"/>
      <c r="P27" s="290"/>
      <c r="Q27" s="1037"/>
    </row>
    <row r="28" spans="1:18">
      <c r="B28" s="659" t="s">
        <v>849</v>
      </c>
      <c r="C28" s="199" t="s">
        <v>457</v>
      </c>
      <c r="D28" s="715"/>
      <c r="H28" s="612"/>
      <c r="J28" s="659" t="s">
        <v>849</v>
      </c>
      <c r="K28" s="199" t="s">
        <v>457</v>
      </c>
      <c r="L28" s="715"/>
      <c r="P28" s="1037"/>
      <c r="Q28" s="1037"/>
    </row>
    <row r="29" spans="1:18">
      <c r="B29" s="240"/>
      <c r="D29" s="715"/>
      <c r="H29" s="612"/>
      <c r="J29" s="240"/>
      <c r="L29" s="715"/>
      <c r="P29" s="1037"/>
      <c r="Q29" s="1037"/>
    </row>
    <row r="30" spans="1:18">
      <c r="B30" s="431">
        <v>200.05</v>
      </c>
      <c r="C30" s="199" t="s">
        <v>455</v>
      </c>
      <c r="D30" s="715"/>
      <c r="H30" s="612"/>
      <c r="J30" s="431">
        <v>200.05</v>
      </c>
      <c r="K30" s="199" t="s">
        <v>455</v>
      </c>
      <c r="L30" s="715"/>
      <c r="P30" s="1037"/>
      <c r="Q30" s="1037"/>
    </row>
    <row r="31" spans="1:18">
      <c r="B31" s="240"/>
      <c r="D31" s="715"/>
      <c r="H31" s="612"/>
      <c r="J31" s="240"/>
      <c r="L31" s="715"/>
      <c r="P31" s="1037"/>
      <c r="Q31" s="1037"/>
    </row>
    <row r="32" spans="1:18" ht="15">
      <c r="B32" s="659" t="s">
        <v>278</v>
      </c>
      <c r="C32" s="199" t="s">
        <v>279</v>
      </c>
      <c r="D32" s="1037"/>
      <c r="E32" s="1037"/>
      <c r="F32" s="14"/>
      <c r="G32" s="610"/>
      <c r="J32" s="659" t="s">
        <v>278</v>
      </c>
      <c r="K32" s="199" t="s">
        <v>279</v>
      </c>
      <c r="L32" s="1037"/>
      <c r="M32" s="1037"/>
      <c r="N32" s="14"/>
      <c r="O32" s="610"/>
      <c r="P32" s="1037"/>
      <c r="Q32" s="1037"/>
    </row>
    <row r="33" spans="1:17">
      <c r="B33" s="240"/>
      <c r="C33" s="1037"/>
      <c r="D33" s="1037"/>
      <c r="E33" s="307"/>
      <c r="F33" s="373"/>
      <c r="J33" s="240"/>
      <c r="K33" s="1037"/>
      <c r="L33" s="1037"/>
      <c r="M33" s="307"/>
      <c r="N33" s="373"/>
      <c r="P33" s="290"/>
      <c r="Q33" s="584"/>
    </row>
    <row r="34" spans="1:17" ht="15">
      <c r="B34" s="659" t="s">
        <v>850</v>
      </c>
      <c r="C34" s="199" t="s">
        <v>280</v>
      </c>
      <c r="D34" s="1037"/>
      <c r="E34" s="290"/>
      <c r="F34" s="14"/>
      <c r="G34" s="584"/>
      <c r="J34" s="659" t="s">
        <v>850</v>
      </c>
      <c r="K34" s="199" t="s">
        <v>280</v>
      </c>
      <c r="L34" s="1037"/>
      <c r="M34" s="290"/>
      <c r="N34" s="14"/>
      <c r="O34" s="584"/>
      <c r="P34" s="290"/>
      <c r="Q34" s="584"/>
    </row>
    <row r="35" spans="1:17" ht="15" customHeight="1">
      <c r="B35" s="98"/>
      <c r="C35" s="299"/>
      <c r="D35" s="1037"/>
      <c r="E35" s="1037"/>
      <c r="F35" s="1037"/>
      <c r="G35" s="1037"/>
      <c r="H35" s="1038"/>
      <c r="I35" s="1038"/>
      <c r="J35" s="98"/>
      <c r="K35" s="299"/>
      <c r="L35" s="1037"/>
      <c r="M35" s="1037"/>
      <c r="N35" s="1037"/>
      <c r="O35" s="1037"/>
      <c r="P35" s="1037"/>
      <c r="Q35" s="1037"/>
    </row>
    <row r="36" spans="1:17" ht="15.75" customHeight="1" thickBot="1">
      <c r="A36" s="129"/>
      <c r="B36" s="658"/>
      <c r="C36" s="658"/>
      <c r="D36" s="658"/>
      <c r="E36" s="658"/>
      <c r="F36" s="607" t="s">
        <v>68</v>
      </c>
      <c r="G36" s="225">
        <v>0</v>
      </c>
      <c r="J36" s="658"/>
      <c r="K36" s="658"/>
      <c r="L36" s="658"/>
      <c r="M36" s="658"/>
      <c r="N36" s="607" t="s">
        <v>1217</v>
      </c>
      <c r="O36" s="225">
        <v>0</v>
      </c>
      <c r="P36" s="1037"/>
      <c r="Q36" s="1037"/>
    </row>
    <row r="37" spans="1:17" ht="15.75" customHeight="1" thickTop="1">
      <c r="B37" s="98"/>
      <c r="C37" s="1037"/>
      <c r="D37" s="1037"/>
      <c r="E37" s="15"/>
      <c r="F37" s="1037"/>
      <c r="G37" s="114"/>
      <c r="H37" s="612"/>
      <c r="I37" s="1038"/>
      <c r="K37" s="1037"/>
      <c r="L37" s="1037"/>
      <c r="M37" s="1037"/>
      <c r="N37" s="1037"/>
      <c r="O37" s="1037"/>
      <c r="P37" s="1037"/>
      <c r="Q37" s="1037"/>
    </row>
    <row r="38" spans="1:17">
      <c r="B38" s="98"/>
      <c r="C38" s="1037"/>
      <c r="D38" s="1037"/>
      <c r="E38" s="1037"/>
      <c r="F38" s="1037"/>
      <c r="G38" s="1037"/>
      <c r="H38" s="1038"/>
      <c r="I38" s="1038"/>
      <c r="K38" s="1037"/>
      <c r="L38" s="1037"/>
      <c r="M38" s="1037"/>
      <c r="N38" s="1037"/>
      <c r="O38" s="1037"/>
      <c r="P38" s="1037"/>
      <c r="Q38" s="1037"/>
    </row>
    <row r="39" spans="1:17">
      <c r="B39" s="98"/>
      <c r="C39" s="1037"/>
      <c r="D39" s="1037"/>
      <c r="E39" s="290"/>
      <c r="F39" s="1037"/>
      <c r="G39" s="1037"/>
      <c r="H39" s="1038"/>
      <c r="I39" s="1038"/>
      <c r="K39" s="1037"/>
      <c r="L39" s="1037"/>
      <c r="M39" s="1037"/>
      <c r="N39" s="1037"/>
      <c r="O39" s="1037"/>
      <c r="P39" s="1037"/>
      <c r="Q39" s="1037"/>
    </row>
    <row r="40" spans="1:17">
      <c r="B40" s="98"/>
      <c r="C40" s="1037"/>
      <c r="D40" s="1037"/>
      <c r="E40" s="290"/>
      <c r="F40" s="1037"/>
      <c r="G40" s="1037"/>
      <c r="K40" s="1037"/>
      <c r="L40" s="1037"/>
      <c r="M40" s="1037"/>
      <c r="N40" s="1037"/>
      <c r="O40" s="1037"/>
      <c r="P40" s="1037"/>
      <c r="Q40" s="1037"/>
    </row>
    <row r="41" spans="1:17" ht="15">
      <c r="B41" s="98"/>
      <c r="C41" s="1037"/>
      <c r="D41" s="1037"/>
      <c r="E41" s="1037"/>
      <c r="F41" s="14"/>
      <c r="G41" s="610"/>
      <c r="K41" s="1037"/>
      <c r="L41" s="1037"/>
      <c r="M41" s="1037"/>
      <c r="N41" s="1037"/>
      <c r="O41" s="1037"/>
      <c r="P41" s="1037"/>
      <c r="Q41" s="1037"/>
    </row>
    <row r="42" spans="1:17" ht="15">
      <c r="B42" s="659"/>
      <c r="C42" s="379"/>
      <c r="D42" s="1037"/>
      <c r="E42" s="1037"/>
      <c r="F42" s="14"/>
      <c r="G42" s="610"/>
      <c r="K42" s="1037"/>
      <c r="L42" s="1037"/>
      <c r="M42" s="1037"/>
      <c r="N42" s="1037"/>
      <c r="O42" s="1037"/>
      <c r="P42" s="1037"/>
      <c r="Q42" s="1037"/>
    </row>
    <row r="43" spans="1:17" ht="15">
      <c r="B43" s="98"/>
      <c r="C43" s="1037"/>
      <c r="D43" s="1037"/>
      <c r="E43" s="1037"/>
      <c r="F43" s="14"/>
      <c r="G43" s="610"/>
      <c r="H43" s="1039"/>
      <c r="K43" s="1037"/>
      <c r="L43" s="1037"/>
      <c r="M43" s="1037"/>
      <c r="N43" s="1037"/>
      <c r="O43" s="1037"/>
      <c r="P43" s="1037"/>
      <c r="Q43" s="1037"/>
    </row>
    <row r="44" spans="1:17">
      <c r="B44" s="298"/>
      <c r="C44" s="658"/>
      <c r="D44" s="1037"/>
      <c r="E44" s="1037"/>
      <c r="F44" s="1037"/>
      <c r="G44" s="584"/>
      <c r="H44" s="1039"/>
      <c r="K44" s="1037"/>
      <c r="L44" s="1037"/>
      <c r="M44" s="1037"/>
      <c r="N44" s="1037"/>
      <c r="O44" s="1037"/>
      <c r="P44" s="1037"/>
      <c r="Q44" s="1037"/>
    </row>
    <row r="45" spans="1:17">
      <c r="B45" s="98"/>
      <c r="C45" s="1037"/>
      <c r="D45" s="1037"/>
      <c r="E45" s="1037"/>
      <c r="F45" s="1037"/>
      <c r="G45" s="1037"/>
      <c r="H45" s="1039"/>
      <c r="K45" s="1037"/>
      <c r="L45" s="1037"/>
      <c r="M45" s="1037"/>
      <c r="N45" s="1037"/>
      <c r="O45" s="1037"/>
      <c r="P45" s="1037"/>
      <c r="Q45" s="1037"/>
    </row>
    <row r="46" spans="1:17">
      <c r="B46" s="296"/>
      <c r="H46" s="715"/>
      <c r="K46" s="1037"/>
      <c r="L46" s="1037"/>
      <c r="M46" s="1037"/>
      <c r="N46" s="1037"/>
      <c r="O46" s="1037"/>
      <c r="P46" s="1037"/>
      <c r="Q46" s="1037"/>
    </row>
    <row r="47" spans="1:17">
      <c r="B47" s="296"/>
      <c r="H47" s="715"/>
      <c r="K47" s="1037"/>
      <c r="L47" s="1037"/>
      <c r="M47" s="1037"/>
      <c r="N47" s="1037"/>
      <c r="O47" s="1037"/>
      <c r="P47" s="1037"/>
      <c r="Q47" s="1037"/>
    </row>
    <row r="48" spans="1:17">
      <c r="B48" s="296"/>
      <c r="H48" s="715"/>
      <c r="K48" s="1037"/>
      <c r="L48" s="1037"/>
      <c r="M48" s="1037"/>
      <c r="N48" s="1037"/>
      <c r="O48" s="1037"/>
      <c r="P48" s="1037"/>
      <c r="Q48" s="1037"/>
    </row>
    <row r="49" spans="2:17">
      <c r="B49" s="296"/>
      <c r="H49" s="715"/>
      <c r="K49" s="1037"/>
      <c r="L49" s="1037"/>
      <c r="M49" s="1037"/>
      <c r="N49" s="1037"/>
      <c r="O49" s="1037"/>
      <c r="P49" s="1037"/>
      <c r="Q49" s="1037"/>
    </row>
    <row r="50" spans="2:17">
      <c r="B50" s="296"/>
      <c r="H50" s="715"/>
      <c r="K50" s="1037"/>
      <c r="L50" s="1037"/>
      <c r="M50" s="1037"/>
      <c r="N50" s="1037"/>
      <c r="O50" s="1037"/>
      <c r="P50" s="1037"/>
      <c r="Q50" s="1037"/>
    </row>
    <row r="51" spans="2:17">
      <c r="B51" s="296"/>
      <c r="H51" s="715"/>
      <c r="K51" s="1037"/>
      <c r="L51" s="1037"/>
      <c r="M51" s="1037"/>
      <c r="N51" s="1037"/>
      <c r="O51" s="1037"/>
      <c r="P51" s="1037"/>
      <c r="Q51" s="1037"/>
    </row>
    <row r="52" spans="2:17">
      <c r="B52" s="296"/>
      <c r="H52" s="715"/>
      <c r="K52" s="1037"/>
      <c r="L52" s="1037"/>
      <c r="M52" s="1037"/>
      <c r="N52" s="1037"/>
      <c r="O52" s="1037"/>
      <c r="P52" s="1037"/>
      <c r="Q52" s="1037"/>
    </row>
    <row r="53" spans="2:17">
      <c r="B53" s="296"/>
      <c r="K53" s="1037"/>
      <c r="L53" s="1037"/>
      <c r="M53" s="1037"/>
      <c r="N53" s="1037"/>
      <c r="O53" s="1037"/>
      <c r="P53" s="1037"/>
      <c r="Q53" s="1037"/>
    </row>
    <row r="54" spans="2:17">
      <c r="B54" s="716"/>
      <c r="C54" s="718"/>
      <c r="K54" s="1037"/>
      <c r="L54" s="1037"/>
      <c r="M54" s="1037"/>
      <c r="N54" s="1037"/>
      <c r="O54" s="1037"/>
      <c r="P54" s="1037"/>
      <c r="Q54" s="1037"/>
    </row>
    <row r="55" spans="2:17">
      <c r="B55" s="296"/>
      <c r="K55" s="1037"/>
      <c r="L55" s="1037"/>
      <c r="M55" s="1037"/>
      <c r="N55" s="1037"/>
      <c r="O55" s="1037"/>
      <c r="P55" s="1037"/>
      <c r="Q55" s="1037"/>
    </row>
    <row r="56" spans="2:17">
      <c r="B56" s="592"/>
      <c r="C56" s="715"/>
      <c r="K56" s="1037"/>
      <c r="L56" s="1037"/>
      <c r="M56" s="1037"/>
      <c r="N56" s="1037"/>
      <c r="O56" s="1037"/>
      <c r="P56" s="1037"/>
      <c r="Q56" s="1037"/>
    </row>
    <row r="57" spans="2:17">
      <c r="B57" s="296"/>
      <c r="K57" s="1037"/>
      <c r="L57" s="1037"/>
      <c r="M57" s="1037"/>
      <c r="N57" s="1037"/>
      <c r="O57" s="1037"/>
      <c r="P57" s="1037"/>
      <c r="Q57" s="1037"/>
    </row>
    <row r="58" spans="2:17">
      <c r="B58" s="296"/>
      <c r="K58" s="1037"/>
      <c r="L58" s="1037"/>
      <c r="M58" s="1037"/>
      <c r="N58" s="1037"/>
      <c r="O58" s="1037"/>
      <c r="P58" s="1037"/>
      <c r="Q58" s="1037"/>
    </row>
    <row r="59" spans="2:17">
      <c r="B59" s="296"/>
      <c r="K59" s="1037"/>
      <c r="L59" s="1037"/>
      <c r="M59" s="1037"/>
      <c r="N59" s="1037"/>
      <c r="O59" s="1037"/>
      <c r="P59" s="1037"/>
      <c r="Q59" s="1037"/>
    </row>
    <row r="60" spans="2:17">
      <c r="B60" s="296"/>
      <c r="K60" s="1037"/>
      <c r="L60" s="1037"/>
      <c r="M60" s="1037"/>
      <c r="N60" s="1037"/>
      <c r="O60" s="1037"/>
      <c r="P60" s="1037"/>
      <c r="Q60" s="1037"/>
    </row>
    <row r="61" spans="2:17">
      <c r="B61" s="296"/>
      <c r="K61" s="1037"/>
      <c r="L61" s="1037"/>
      <c r="M61" s="1037"/>
      <c r="N61" s="1037"/>
      <c r="O61" s="1037"/>
      <c r="P61" s="1037"/>
      <c r="Q61" s="1037"/>
    </row>
    <row r="62" spans="2:17">
      <c r="B62" s="296"/>
      <c r="K62" s="1037"/>
      <c r="L62" s="1037"/>
      <c r="M62" s="1037"/>
      <c r="N62" s="1037"/>
      <c r="O62" s="1037"/>
      <c r="P62" s="1037"/>
      <c r="Q62" s="1037"/>
    </row>
    <row r="63" spans="2:17">
      <c r="B63" s="296"/>
      <c r="K63" s="1037"/>
      <c r="L63" s="1037"/>
      <c r="M63" s="1037"/>
      <c r="N63" s="1037"/>
      <c r="O63" s="1037"/>
      <c r="P63" s="1037"/>
      <c r="Q63" s="1037"/>
    </row>
    <row r="64" spans="2:17">
      <c r="B64" s="716"/>
      <c r="C64" s="718"/>
      <c r="K64" s="1037"/>
      <c r="L64" s="1037"/>
      <c r="M64" s="1037"/>
      <c r="N64" s="1037"/>
      <c r="O64" s="1037"/>
      <c r="P64" s="1037"/>
      <c r="Q64" s="1037"/>
    </row>
    <row r="65" spans="2:17">
      <c r="B65" s="296"/>
      <c r="K65" s="1037"/>
      <c r="L65" s="1037"/>
      <c r="M65" s="1037"/>
      <c r="N65" s="1037"/>
      <c r="O65" s="1037"/>
      <c r="P65" s="1037"/>
      <c r="Q65" s="1037"/>
    </row>
    <row r="66" spans="2:17">
      <c r="B66" s="716"/>
      <c r="C66" s="718"/>
      <c r="K66" s="1037"/>
      <c r="L66" s="1037"/>
      <c r="M66" s="1037"/>
      <c r="N66" s="1037"/>
      <c r="O66" s="1037"/>
      <c r="P66" s="1037"/>
      <c r="Q66" s="1037"/>
    </row>
    <row r="67" spans="2:17">
      <c r="B67" s="296"/>
      <c r="K67" s="1037"/>
      <c r="L67" s="1037"/>
      <c r="M67" s="1037"/>
      <c r="N67" s="1037"/>
      <c r="O67" s="1037"/>
      <c r="P67" s="1037"/>
      <c r="Q67" s="1037"/>
    </row>
    <row r="68" spans="2:17">
      <c r="B68" s="592"/>
      <c r="C68" s="715"/>
      <c r="K68" s="1037"/>
      <c r="L68" s="1037"/>
      <c r="M68" s="1037"/>
      <c r="N68" s="1037"/>
      <c r="O68" s="1037"/>
      <c r="P68" s="1037"/>
      <c r="Q68" s="1037"/>
    </row>
    <row r="69" spans="2:17">
      <c r="B69" s="296"/>
      <c r="K69" s="1037"/>
      <c r="L69" s="1037"/>
      <c r="M69" s="1037"/>
      <c r="N69" s="1037"/>
      <c r="O69" s="1037"/>
      <c r="P69" s="1037"/>
      <c r="Q69" s="1037"/>
    </row>
    <row r="70" spans="2:17">
      <c r="B70" s="296"/>
      <c r="K70" s="1037"/>
      <c r="L70" s="1037"/>
      <c r="M70" s="1037"/>
      <c r="N70" s="1037"/>
      <c r="O70" s="1037"/>
      <c r="P70" s="1037"/>
      <c r="Q70" s="1037"/>
    </row>
    <row r="71" spans="2:17">
      <c r="B71" s="296"/>
      <c r="H71" s="1039"/>
      <c r="K71" s="1037"/>
      <c r="L71" s="1037"/>
      <c r="M71" s="1037"/>
      <c r="N71" s="1037"/>
      <c r="O71" s="1037"/>
      <c r="P71" s="1037"/>
      <c r="Q71" s="1037"/>
    </row>
    <row r="72" spans="2:17">
      <c r="B72" s="296"/>
      <c r="H72" s="1039"/>
      <c r="K72" s="1037"/>
      <c r="L72" s="1037"/>
      <c r="M72" s="1037"/>
      <c r="N72" s="1037"/>
      <c r="O72" s="1037"/>
      <c r="P72" s="1037"/>
      <c r="Q72" s="1037"/>
    </row>
    <row r="73" spans="2:17">
      <c r="B73" s="296"/>
      <c r="H73" s="1039"/>
      <c r="K73" s="1037"/>
      <c r="L73" s="1037"/>
      <c r="M73" s="1037"/>
      <c r="N73" s="1037"/>
      <c r="O73" s="1037"/>
      <c r="P73" s="1037"/>
      <c r="Q73" s="1037"/>
    </row>
    <row r="74" spans="2:17">
      <c r="B74" s="296"/>
      <c r="H74" s="1039"/>
      <c r="K74" s="1037"/>
      <c r="L74" s="1037"/>
      <c r="M74" s="1037"/>
      <c r="N74" s="1037"/>
      <c r="O74" s="1037"/>
      <c r="P74" s="1037"/>
      <c r="Q74" s="1037"/>
    </row>
    <row r="75" spans="2:17">
      <c r="B75" s="296"/>
      <c r="H75" s="1039"/>
      <c r="K75" s="1037"/>
      <c r="L75" s="1037"/>
      <c r="M75" s="1037"/>
      <c r="N75" s="1037"/>
      <c r="O75" s="1037"/>
      <c r="P75" s="1037"/>
      <c r="Q75" s="1037"/>
    </row>
    <row r="76" spans="2:17">
      <c r="B76" s="716"/>
      <c r="C76" s="718"/>
      <c r="H76" s="40"/>
      <c r="K76" s="1037"/>
      <c r="L76" s="1037"/>
      <c r="M76" s="1037"/>
      <c r="N76" s="1037"/>
      <c r="O76" s="1037"/>
      <c r="P76" s="1037"/>
      <c r="Q76" s="1037"/>
    </row>
    <row r="77" spans="2:17">
      <c r="B77" s="296"/>
      <c r="K77" s="1037"/>
      <c r="L77" s="1037"/>
      <c r="M77" s="1037"/>
      <c r="N77" s="1037"/>
      <c r="O77" s="1037"/>
      <c r="P77" s="1037"/>
      <c r="Q77" s="1037"/>
    </row>
    <row r="78" spans="2:17">
      <c r="B78" s="604"/>
      <c r="C78" s="717"/>
      <c r="K78" s="1037"/>
      <c r="L78" s="1037"/>
      <c r="M78" s="1037"/>
      <c r="N78" s="1037"/>
      <c r="O78" s="1037"/>
      <c r="P78" s="1037"/>
      <c r="Q78" s="1037"/>
    </row>
    <row r="79" spans="2:17">
      <c r="B79" s="296"/>
      <c r="K79" s="1037"/>
      <c r="L79" s="1037"/>
      <c r="M79" s="1037"/>
      <c r="N79" s="1037"/>
      <c r="O79" s="1037"/>
      <c r="P79" s="1037"/>
      <c r="Q79" s="1037"/>
    </row>
    <row r="80" spans="2:17">
      <c r="B80" s="296"/>
      <c r="K80" s="1037"/>
      <c r="L80" s="1037"/>
      <c r="M80" s="1037"/>
      <c r="N80" s="1037"/>
      <c r="O80" s="1037"/>
      <c r="P80" s="1037"/>
      <c r="Q80" s="1037"/>
    </row>
    <row r="81" spans="2:17">
      <c r="B81" s="296"/>
      <c r="K81" s="1037"/>
      <c r="L81" s="1037"/>
      <c r="M81" s="1037"/>
      <c r="N81" s="1037"/>
      <c r="O81" s="1037"/>
      <c r="P81" s="1037"/>
      <c r="Q81" s="1037"/>
    </row>
    <row r="82" spans="2:17">
      <c r="B82" s="296"/>
      <c r="K82" s="1037"/>
      <c r="L82" s="1037"/>
      <c r="M82" s="1037"/>
      <c r="N82" s="1037"/>
      <c r="O82" s="1037"/>
      <c r="P82" s="1037"/>
      <c r="Q82" s="1037"/>
    </row>
    <row r="83" spans="2:17">
      <c r="B83" s="296"/>
      <c r="K83" s="1037"/>
      <c r="L83" s="1037"/>
      <c r="M83" s="1037"/>
      <c r="N83" s="1037"/>
      <c r="O83" s="1037"/>
      <c r="P83" s="1037"/>
      <c r="Q83" s="1037"/>
    </row>
    <row r="84" spans="2:17">
      <c r="B84" s="296"/>
      <c r="K84" s="1037"/>
      <c r="L84" s="1037"/>
      <c r="M84" s="1037"/>
      <c r="N84" s="1037"/>
      <c r="O84" s="1037"/>
      <c r="P84" s="1037"/>
      <c r="Q84" s="1037"/>
    </row>
    <row r="85" spans="2:17">
      <c r="B85" s="296"/>
      <c r="K85" s="1037"/>
      <c r="L85" s="1037"/>
      <c r="M85" s="1037"/>
      <c r="N85" s="1037"/>
      <c r="O85" s="1037"/>
      <c r="P85" s="1037"/>
      <c r="Q85" s="1037"/>
    </row>
    <row r="86" spans="2:17">
      <c r="B86" s="296"/>
      <c r="K86" s="1037"/>
      <c r="L86" s="1037"/>
      <c r="M86" s="1037"/>
      <c r="N86" s="1037"/>
      <c r="O86" s="1037"/>
      <c r="P86" s="1037"/>
      <c r="Q86" s="1037"/>
    </row>
    <row r="87" spans="2:17">
      <c r="B87" s="296"/>
      <c r="K87" s="1037"/>
      <c r="L87" s="1037"/>
      <c r="M87" s="1037"/>
      <c r="N87" s="1037"/>
      <c r="O87" s="1037"/>
      <c r="P87" s="1037"/>
      <c r="Q87" s="1037"/>
    </row>
    <row r="88" spans="2:17">
      <c r="B88" s="592"/>
      <c r="C88" s="715"/>
      <c r="D88" s="715"/>
      <c r="K88" s="1037"/>
      <c r="L88" s="1037"/>
      <c r="M88" s="1037"/>
      <c r="N88" s="1037"/>
      <c r="O88" s="1037"/>
      <c r="P88" s="1037"/>
      <c r="Q88" s="1037"/>
    </row>
    <row r="89" spans="2:17">
      <c r="B89" s="296"/>
      <c r="K89" s="1037"/>
      <c r="L89" s="1037"/>
      <c r="M89" s="1037"/>
      <c r="N89" s="1037"/>
      <c r="O89" s="1037"/>
      <c r="P89" s="1037"/>
      <c r="Q89" s="1037"/>
    </row>
    <row r="90" spans="2:17">
      <c r="B90" s="296"/>
      <c r="K90" s="1037"/>
      <c r="L90" s="1037"/>
      <c r="M90" s="1037"/>
      <c r="N90" s="1037"/>
      <c r="O90" s="1037"/>
      <c r="P90" s="1037"/>
      <c r="Q90" s="1037"/>
    </row>
    <row r="91" spans="2:17">
      <c r="B91" s="296"/>
      <c r="K91" s="1037"/>
      <c r="L91" s="1037"/>
      <c r="M91" s="1037"/>
      <c r="N91" s="1037"/>
      <c r="O91" s="1037"/>
      <c r="P91" s="1037"/>
      <c r="Q91" s="1037"/>
    </row>
    <row r="92" spans="2:17">
      <c r="B92" s="296"/>
    </row>
    <row r="93" spans="2:17">
      <c r="B93" s="296"/>
    </row>
    <row r="94" spans="2:17">
      <c r="B94" s="296"/>
    </row>
    <row r="95" spans="2:17">
      <c r="B95" s="296"/>
    </row>
    <row r="96" spans="2:17">
      <c r="B96" s="296"/>
    </row>
    <row r="97" spans="2:3">
      <c r="B97" s="296"/>
    </row>
    <row r="98" spans="2:3">
      <c r="B98" s="592"/>
      <c r="C98" s="715"/>
    </row>
    <row r="99" spans="2:3">
      <c r="B99" s="296"/>
    </row>
    <row r="100" spans="2:3">
      <c r="B100" s="296"/>
    </row>
    <row r="101" spans="2:3">
      <c r="B101" s="296"/>
    </row>
    <row r="102" spans="2:3">
      <c r="B102" s="296"/>
    </row>
    <row r="103" spans="2:3">
      <c r="B103" s="296"/>
    </row>
    <row r="104" spans="2:3">
      <c r="B104" s="296"/>
    </row>
    <row r="105" spans="2:3">
      <c r="B105" s="296"/>
    </row>
    <row r="106" spans="2:3">
      <c r="B106" s="296"/>
    </row>
    <row r="107" spans="2:3">
      <c r="B107" s="296"/>
    </row>
    <row r="108" spans="2:3">
      <c r="B108" s="296"/>
    </row>
    <row r="109" spans="2:3">
      <c r="B109" s="296"/>
    </row>
    <row r="110" spans="2:3">
      <c r="B110" s="296"/>
    </row>
    <row r="111" spans="2:3">
      <c r="B111" s="296"/>
    </row>
    <row r="112" spans="2:3">
      <c r="B112" s="296"/>
    </row>
    <row r="113" spans="2:2">
      <c r="B113" s="296"/>
    </row>
    <row r="114" spans="2:2">
      <c r="B114" s="296"/>
    </row>
    <row r="115" spans="2:2">
      <c r="B115" s="296"/>
    </row>
    <row r="116" spans="2:2">
      <c r="B116" s="296"/>
    </row>
    <row r="117" spans="2:2">
      <c r="B117" s="296"/>
    </row>
    <row r="118" spans="2:2">
      <c r="B118" s="296"/>
    </row>
    <row r="119" spans="2:2">
      <c r="B119" s="296"/>
    </row>
    <row r="120" spans="2:2">
      <c r="B120" s="296"/>
    </row>
    <row r="121" spans="2:2">
      <c r="B121" s="296"/>
    </row>
    <row r="122" spans="2:2">
      <c r="B122" s="296"/>
    </row>
    <row r="123" spans="2:2">
      <c r="B123" s="296"/>
    </row>
    <row r="124" spans="2:2">
      <c r="B124" s="296"/>
    </row>
    <row r="125" spans="2:2">
      <c r="B125" s="296"/>
    </row>
    <row r="126" spans="2:2">
      <c r="B126" s="296"/>
    </row>
    <row r="127" spans="2:2">
      <c r="B127" s="296"/>
    </row>
    <row r="128" spans="2:2">
      <c r="B128" s="296"/>
    </row>
    <row r="129" spans="2:2">
      <c r="B129" s="296"/>
    </row>
    <row r="130" spans="2:2">
      <c r="B130" s="296"/>
    </row>
    <row r="131" spans="2:2">
      <c r="B131" s="296"/>
    </row>
    <row r="132" spans="2:2">
      <c r="B132" s="296"/>
    </row>
    <row r="133" spans="2:2">
      <c r="B133" s="296"/>
    </row>
    <row r="134" spans="2:2">
      <c r="B134" s="296"/>
    </row>
    <row r="135" spans="2:2">
      <c r="B135" s="296"/>
    </row>
    <row r="136" spans="2:2">
      <c r="B136" s="296"/>
    </row>
    <row r="137" spans="2:2">
      <c r="B137" s="296"/>
    </row>
    <row r="138" spans="2:2">
      <c r="B138" s="296"/>
    </row>
  </sheetData>
  <mergeCells count="1">
    <mergeCell ref="C6:I6"/>
  </mergeCells>
  <pageMargins left="0.7" right="0.7" top="0.75" bottom="0.75" header="0.3" footer="0.3"/>
  <pageSetup scale="70" orientation="portrait" r:id="rId1"/>
</worksheet>
</file>

<file path=xl/worksheets/sheet27.xml><?xml version="1.0" encoding="utf-8"?>
<worksheet xmlns="http://schemas.openxmlformats.org/spreadsheetml/2006/main" xmlns:r="http://schemas.openxmlformats.org/officeDocument/2006/relationships">
  <sheetPr>
    <tabColor theme="7" tint="-0.249977111117893"/>
  </sheetPr>
  <dimension ref="A2:U737"/>
  <sheetViews>
    <sheetView workbookViewId="0">
      <pane ySplit="20" topLeftCell="A21" activePane="bottomLeft" state="frozen"/>
      <selection pane="bottomLeft" activeCell="D10" sqref="D10"/>
    </sheetView>
  </sheetViews>
  <sheetFormatPr defaultRowHeight="12.75"/>
  <cols>
    <col min="1" max="1" width="16.42578125" style="1036" customWidth="1"/>
    <col min="2" max="2" width="11" style="1036" customWidth="1"/>
    <col min="3" max="3" width="9.7109375" style="1036" customWidth="1"/>
    <col min="4" max="5" width="14.7109375" style="1036" customWidth="1"/>
    <col min="6" max="6" width="19.85546875" style="1036" customWidth="1"/>
    <col min="7" max="8" width="14.7109375" style="1036" customWidth="1"/>
    <col min="9" max="9" width="16.42578125" style="1036" customWidth="1"/>
    <col min="10" max="10" width="10.85546875" style="1036" customWidth="1"/>
    <col min="11" max="11" width="12.42578125" style="1036" customWidth="1"/>
    <col min="12" max="13" width="12.7109375" style="1036" customWidth="1"/>
    <col min="14" max="14" width="23.5703125" style="1036" customWidth="1"/>
    <col min="15" max="15" width="14" style="1036" customWidth="1"/>
    <col min="16" max="17" width="12.7109375" style="1036" customWidth="1"/>
    <col min="18" max="18" width="12.140625" style="1036" bestFit="1" customWidth="1"/>
    <col min="19" max="20" width="11.140625" style="1036" customWidth="1"/>
    <col min="21" max="21" width="12" style="1036" customWidth="1"/>
    <col min="22" max="16384" width="9.140625" style="1036"/>
  </cols>
  <sheetData>
    <row r="2" spans="2:21">
      <c r="B2" s="726" t="s">
        <v>16</v>
      </c>
      <c r="C2" s="449" t="s">
        <v>26</v>
      </c>
      <c r="D2" s="449"/>
      <c r="E2" s="449"/>
      <c r="F2" s="1070"/>
      <c r="H2" s="1070"/>
      <c r="K2" s="449"/>
    </row>
    <row r="3" spans="2:21">
      <c r="B3" s="726" t="s">
        <v>17</v>
      </c>
      <c r="C3" s="21" t="s">
        <v>43</v>
      </c>
      <c r="D3" s="449"/>
      <c r="E3" s="449"/>
      <c r="F3" s="1070"/>
      <c r="H3" s="1070"/>
      <c r="K3" s="449"/>
    </row>
    <row r="4" spans="2:21">
      <c r="B4" s="726" t="s">
        <v>1198</v>
      </c>
      <c r="C4" s="21" t="s">
        <v>41</v>
      </c>
      <c r="D4" s="727"/>
      <c r="E4" s="727"/>
      <c r="F4" s="211"/>
      <c r="H4" s="1070"/>
      <c r="K4" s="727"/>
    </row>
    <row r="5" spans="2:21">
      <c r="B5" s="726"/>
      <c r="D5" s="727"/>
      <c r="E5" s="727"/>
      <c r="F5" s="211"/>
      <c r="G5" s="727"/>
      <c r="H5" s="211"/>
    </row>
    <row r="6" spans="2:21" ht="67.5" customHeight="1">
      <c r="B6" s="60" t="s">
        <v>46</v>
      </c>
      <c r="C6" s="1213" t="s">
        <v>397</v>
      </c>
      <c r="D6" s="1207"/>
      <c r="E6" s="1207"/>
      <c r="F6" s="1207"/>
      <c r="G6" s="1207"/>
      <c r="H6" s="1207"/>
      <c r="J6" s="1075"/>
      <c r="K6" s="1075"/>
      <c r="L6" s="1075"/>
      <c r="M6" s="1075"/>
      <c r="N6" s="1075"/>
      <c r="O6" s="1075"/>
      <c r="P6" s="1075"/>
      <c r="Q6" s="1075"/>
      <c r="R6" s="1075"/>
    </row>
    <row r="7" spans="2:21" ht="13.5" customHeight="1">
      <c r="B7" s="726"/>
      <c r="C7" s="170"/>
      <c r="D7" s="170"/>
      <c r="E7" s="170"/>
      <c r="F7" s="170"/>
      <c r="G7" s="170"/>
      <c r="H7" s="170"/>
      <c r="J7" s="170"/>
      <c r="K7" s="170"/>
      <c r="L7" s="170"/>
      <c r="M7" s="170"/>
      <c r="N7" s="170"/>
      <c r="O7" s="170"/>
      <c r="P7" s="170"/>
      <c r="Q7" s="54"/>
      <c r="R7" s="54"/>
    </row>
    <row r="8" spans="2:21" ht="27" customHeight="1">
      <c r="B8" s="1208" t="s">
        <v>1239</v>
      </c>
      <c r="C8" s="1208"/>
      <c r="D8" s="727"/>
      <c r="E8" s="727"/>
      <c r="F8" s="211"/>
      <c r="H8" s="1070"/>
      <c r="J8" s="727"/>
      <c r="K8" s="731"/>
      <c r="L8" s="731"/>
      <c r="O8" s="762"/>
      <c r="S8" s="731"/>
    </row>
    <row r="9" spans="2:21" ht="12.75" customHeight="1">
      <c r="B9" s="213"/>
      <c r="C9" s="19"/>
      <c r="D9" s="727"/>
      <c r="E9" s="727"/>
      <c r="F9" s="211"/>
      <c r="H9" s="1070"/>
      <c r="J9" s="727"/>
      <c r="K9" s="731"/>
      <c r="L9" s="731"/>
      <c r="O9" s="762"/>
      <c r="S9" s="731"/>
    </row>
    <row r="10" spans="2:21" ht="12.75" customHeight="1">
      <c r="B10" s="213"/>
      <c r="D10" s="136" t="s">
        <v>19</v>
      </c>
      <c r="E10" s="1076" t="s">
        <v>320</v>
      </c>
      <c r="F10" s="1076" t="s">
        <v>322</v>
      </c>
      <c r="G10" s="1076" t="s">
        <v>321</v>
      </c>
      <c r="J10" s="1037"/>
      <c r="K10" s="1037"/>
      <c r="L10" s="307"/>
      <c r="M10" s="307"/>
      <c r="N10" s="307"/>
      <c r="O10" s="1037"/>
      <c r="P10" s="1037"/>
      <c r="Q10" s="1037"/>
      <c r="R10" s="1037"/>
      <c r="S10" s="307"/>
      <c r="T10" s="307"/>
      <c r="U10" s="307"/>
    </row>
    <row r="11" spans="2:21" ht="12.75" customHeight="1">
      <c r="B11" s="213"/>
      <c r="C11" s="726" t="s">
        <v>25</v>
      </c>
      <c r="D11" s="762">
        <f>H70</f>
        <v>0</v>
      </c>
      <c r="E11" s="762">
        <v>0</v>
      </c>
      <c r="F11" s="762">
        <f>SUM(H67)</f>
        <v>0</v>
      </c>
      <c r="G11" s="762">
        <f>SUM(H38,H49,H57)</f>
        <v>0</v>
      </c>
      <c r="J11" s="937"/>
      <c r="K11" s="584"/>
      <c r="L11" s="584"/>
      <c r="M11" s="584"/>
      <c r="N11" s="584"/>
      <c r="O11" s="1037"/>
      <c r="P11" s="1037"/>
      <c r="Q11" s="937"/>
      <c r="R11" s="610"/>
      <c r="S11" s="584"/>
      <c r="T11" s="584"/>
      <c r="U11" s="610"/>
    </row>
    <row r="12" spans="2:21" ht="12.75" customHeight="1">
      <c r="B12" s="213"/>
      <c r="C12" s="726" t="s">
        <v>1041</v>
      </c>
      <c r="D12" s="762">
        <f>P70</f>
        <v>0</v>
      </c>
      <c r="E12" s="762">
        <v>0</v>
      </c>
      <c r="F12" s="762">
        <f>SUM(P67)</f>
        <v>0</v>
      </c>
      <c r="G12" s="762">
        <f>SUM(P38,P49,P57)</f>
        <v>0</v>
      </c>
      <c r="J12" s="937"/>
      <c r="K12" s="584"/>
      <c r="L12" s="584"/>
      <c r="M12" s="584"/>
      <c r="N12" s="584"/>
      <c r="O12" s="1037"/>
      <c r="P12" s="1037"/>
      <c r="Q12" s="937"/>
      <c r="R12" s="610"/>
      <c r="S12" s="584"/>
      <c r="T12" s="584"/>
      <c r="U12" s="610"/>
    </row>
    <row r="13" spans="2:21" ht="12.75" customHeight="1" thickBot="1">
      <c r="B13" s="213"/>
      <c r="C13" s="729" t="s">
        <v>66</v>
      </c>
      <c r="D13" s="730">
        <f>D11-D12</f>
        <v>0</v>
      </c>
      <c r="E13" s="730">
        <f>E11-E12</f>
        <v>0</v>
      </c>
      <c r="F13" s="730">
        <f>F11-F12</f>
        <v>0</v>
      </c>
      <c r="G13" s="730">
        <f>G11-G12</f>
        <v>0</v>
      </c>
      <c r="J13" s="103"/>
      <c r="K13" s="46"/>
      <c r="L13" s="46"/>
      <c r="M13" s="983"/>
      <c r="N13" s="46"/>
      <c r="O13" s="1037"/>
      <c r="P13" s="1037"/>
      <c r="Q13" s="103"/>
      <c r="R13" s="46"/>
      <c r="S13" s="46"/>
      <c r="T13" s="983"/>
      <c r="U13" s="46"/>
    </row>
    <row r="14" spans="2:21" ht="12.75" customHeight="1" thickTop="1">
      <c r="B14" s="213"/>
      <c r="C14" s="19"/>
      <c r="D14" s="727"/>
      <c r="E14" s="727"/>
      <c r="F14" s="211"/>
      <c r="H14" s="1070"/>
      <c r="K14" s="727"/>
      <c r="L14" s="729"/>
      <c r="M14" s="46"/>
    </row>
    <row r="15" spans="2:21">
      <c r="F15" s="1070"/>
      <c r="H15" s="1070"/>
    </row>
    <row r="16" spans="2:21">
      <c r="B16" s="32" t="s">
        <v>64</v>
      </c>
      <c r="C16" s="32"/>
      <c r="D16" s="32"/>
      <c r="E16" s="32"/>
      <c r="F16" s="32"/>
      <c r="G16" s="32"/>
      <c r="H16" s="32"/>
      <c r="I16" s="32"/>
      <c r="J16" s="32"/>
      <c r="K16" s="32"/>
      <c r="L16" s="32"/>
      <c r="M16" s="32"/>
      <c r="N16" s="32"/>
      <c r="O16" s="32"/>
      <c r="P16" s="32"/>
      <c r="Q16" s="32"/>
      <c r="R16" s="32"/>
    </row>
    <row r="17" spans="1:18" ht="11.25" customHeight="1">
      <c r="D17" s="1070"/>
      <c r="F17" s="1070"/>
    </row>
    <row r="18" spans="1:18">
      <c r="B18" s="1071"/>
      <c r="C18" s="1071"/>
      <c r="D18" s="1071"/>
      <c r="E18" s="1071"/>
      <c r="F18" s="1071"/>
      <c r="G18" s="1071"/>
      <c r="H18" s="1071"/>
      <c r="J18" s="1071"/>
      <c r="K18" s="1071"/>
      <c r="L18" s="1071"/>
      <c r="M18" s="1071"/>
      <c r="N18" s="1071"/>
      <c r="O18" s="1071"/>
      <c r="P18" s="1071"/>
      <c r="Q18" s="1071"/>
      <c r="R18" s="1071"/>
    </row>
    <row r="20" spans="1:18">
      <c r="B20" s="33" t="s">
        <v>18</v>
      </c>
      <c r="C20" s="33"/>
      <c r="D20" s="33"/>
      <c r="E20" s="34"/>
      <c r="F20" s="33"/>
      <c r="G20" s="34"/>
      <c r="H20" s="33"/>
      <c r="J20" s="36" t="s">
        <v>1031</v>
      </c>
      <c r="K20" s="36"/>
      <c r="L20" s="36"/>
      <c r="M20" s="36"/>
      <c r="N20" s="36"/>
      <c r="O20" s="36"/>
      <c r="P20" s="36"/>
    </row>
    <row r="22" spans="1:18">
      <c r="B22" s="716" t="s">
        <v>281</v>
      </c>
      <c r="C22" s="379" t="s">
        <v>282</v>
      </c>
      <c r="D22" s="1037"/>
      <c r="E22" s="1037"/>
      <c r="F22" s="1037"/>
      <c r="G22" s="1037"/>
      <c r="H22" s="1037"/>
      <c r="J22" s="716" t="s">
        <v>281</v>
      </c>
      <c r="K22" s="379" t="s">
        <v>282</v>
      </c>
      <c r="L22" s="1037"/>
      <c r="M22" s="1037"/>
      <c r="N22" s="1037"/>
      <c r="O22" s="1037"/>
      <c r="P22" s="1037"/>
      <c r="Q22" s="1037"/>
    </row>
    <row r="23" spans="1:18" ht="12" customHeight="1">
      <c r="B23" s="98"/>
      <c r="C23" s="1037"/>
      <c r="D23" s="1037"/>
      <c r="E23" s="1037"/>
      <c r="F23" s="1037"/>
      <c r="G23" s="1037"/>
      <c r="J23" s="98"/>
      <c r="K23" s="1037"/>
      <c r="L23" s="1037"/>
      <c r="M23" s="1037"/>
      <c r="N23" s="1037"/>
      <c r="O23" s="1037"/>
      <c r="P23" s="1037"/>
      <c r="Q23" s="1037"/>
    </row>
    <row r="24" spans="1:18">
      <c r="B24" s="659" t="s">
        <v>283</v>
      </c>
      <c r="C24" s="379" t="s">
        <v>284</v>
      </c>
      <c r="D24" s="1037"/>
      <c r="E24" s="1037"/>
      <c r="F24" s="1037"/>
      <c r="G24" s="1037"/>
      <c r="J24" s="659" t="s">
        <v>283</v>
      </c>
      <c r="K24" s="379" t="s">
        <v>284</v>
      </c>
      <c r="L24" s="1037"/>
      <c r="M24" s="1037"/>
      <c r="N24" s="1037"/>
      <c r="O24" s="1037"/>
      <c r="P24" s="1037"/>
      <c r="Q24" s="1037"/>
    </row>
    <row r="25" spans="1:18" ht="15" customHeight="1">
      <c r="B25" s="296"/>
      <c r="J25" s="296"/>
    </row>
    <row r="26" spans="1:18">
      <c r="B26" s="659" t="s">
        <v>285</v>
      </c>
      <c r="C26" s="379" t="s">
        <v>286</v>
      </c>
      <c r="D26" s="614"/>
      <c r="E26" s="614"/>
      <c r="J26" s="659" t="s">
        <v>285</v>
      </c>
      <c r="K26" s="379" t="s">
        <v>286</v>
      </c>
      <c r="L26" s="614"/>
      <c r="M26" s="614"/>
    </row>
    <row r="27" spans="1:18">
      <c r="B27" s="240"/>
      <c r="D27" s="715"/>
      <c r="J27" s="240"/>
      <c r="L27" s="715"/>
      <c r="P27" s="1037"/>
    </row>
    <row r="28" spans="1:18" s="1039" customFormat="1">
      <c r="B28" s="659" t="s">
        <v>287</v>
      </c>
      <c r="C28" s="379" t="s">
        <v>415</v>
      </c>
      <c r="D28" s="323"/>
      <c r="E28" s="323"/>
      <c r="F28" s="323"/>
      <c r="G28" s="323"/>
      <c r="H28" s="323"/>
      <c r="J28" s="659" t="s">
        <v>287</v>
      </c>
      <c r="K28" s="379" t="s">
        <v>415</v>
      </c>
      <c r="L28" s="323"/>
      <c r="M28" s="323"/>
      <c r="N28" s="323"/>
      <c r="O28" s="323"/>
    </row>
    <row r="29" spans="1:18">
      <c r="B29" s="223"/>
      <c r="C29" s="609"/>
      <c r="D29" s="614"/>
      <c r="E29" s="614"/>
      <c r="J29" s="223"/>
      <c r="K29" s="609"/>
      <c r="L29" s="614"/>
      <c r="M29" s="614"/>
    </row>
    <row r="30" spans="1:18" s="614" customFormat="1">
      <c r="A30" s="398"/>
      <c r="B30" s="659" t="s">
        <v>288</v>
      </c>
      <c r="C30" s="379" t="s">
        <v>997</v>
      </c>
      <c r="H30" s="609"/>
      <c r="I30" s="398"/>
      <c r="J30" s="659" t="s">
        <v>288</v>
      </c>
      <c r="K30" s="379" t="s">
        <v>997</v>
      </c>
      <c r="P30" s="609"/>
    </row>
    <row r="31" spans="1:18">
      <c r="A31" s="1072"/>
      <c r="B31" s="659"/>
      <c r="D31" s="715"/>
      <c r="G31" s="670"/>
      <c r="H31" s="669"/>
      <c r="I31" s="1072"/>
      <c r="J31" s="659"/>
      <c r="L31" s="715"/>
      <c r="O31" s="670"/>
      <c r="P31" s="669"/>
    </row>
    <row r="32" spans="1:18">
      <c r="A32" s="1204" t="s">
        <v>802</v>
      </c>
      <c r="B32" s="674" t="s">
        <v>990</v>
      </c>
      <c r="C32" s="381" t="s">
        <v>975</v>
      </c>
      <c r="D32" s="715"/>
      <c r="G32" s="670"/>
      <c r="H32" s="669"/>
      <c r="I32" s="1204" t="s">
        <v>802</v>
      </c>
      <c r="J32" s="674" t="s">
        <v>990</v>
      </c>
      <c r="K32" s="381" t="s">
        <v>975</v>
      </c>
      <c r="L32" s="715"/>
      <c r="O32" s="670"/>
      <c r="P32" s="669"/>
    </row>
    <row r="33" spans="1:16">
      <c r="A33" s="1204"/>
      <c r="B33" s="659"/>
      <c r="C33" s="673">
        <f>Avg._Count_Tagged_Components</f>
        <v>0</v>
      </c>
      <c r="D33" s="656" t="str">
        <f>Avg._Count_Tagged_Components_components_project_N</f>
        <v>Number of Tagged Components (components / building)</v>
      </c>
      <c r="G33" s="670"/>
      <c r="H33" s="669"/>
      <c r="I33" s="1204"/>
      <c r="J33" s="659"/>
      <c r="K33" s="673">
        <f>'Expected Assumptions'!E12</f>
        <v>0</v>
      </c>
      <c r="L33" s="656" t="str">
        <f>Avg._Count_Tagged_Components_components_project_N</f>
        <v>Number of Tagged Components (components / building)</v>
      </c>
      <c r="O33" s="670"/>
      <c r="P33" s="669"/>
    </row>
    <row r="34" spans="1:16">
      <c r="A34" s="1072"/>
      <c r="B34" s="659"/>
      <c r="C34" s="681">
        <f>'Current Assumptions'!B220</f>
        <v>0</v>
      </c>
      <c r="D34" s="656" t="s">
        <v>1202</v>
      </c>
      <c r="G34" s="670"/>
      <c r="H34" s="669"/>
      <c r="I34" s="1072"/>
      <c r="J34" s="659"/>
      <c r="K34" s="681">
        <f>'Expected Assumptions'!E220</f>
        <v>0</v>
      </c>
      <c r="L34" s="656" t="s">
        <v>1202</v>
      </c>
      <c r="O34" s="670"/>
      <c r="P34" s="669"/>
    </row>
    <row r="35" spans="1:16">
      <c r="A35" s="1072"/>
      <c r="B35" s="659"/>
      <c r="C35" s="381"/>
      <c r="D35" s="656"/>
      <c r="G35" s="670"/>
      <c r="H35" s="669"/>
      <c r="I35" s="1072"/>
      <c r="J35" s="659"/>
      <c r="K35" s="381"/>
      <c r="L35" s="656"/>
      <c r="O35" s="670"/>
      <c r="P35" s="669"/>
    </row>
    <row r="36" spans="1:16">
      <c r="A36" s="1072"/>
      <c r="B36" s="659"/>
      <c r="C36" s="667">
        <f>Assistant_Construction_Project_Manager_Rate</f>
        <v>0</v>
      </c>
      <c r="D36" s="662" t="str">
        <f>Assistant_Construction_Project_Manager_Rate_N</f>
        <v>Assistant (Construction) Project Manager Rate ($ / hour)</v>
      </c>
      <c r="G36" s="664">
        <f>C36*(C33*C34)</f>
        <v>0</v>
      </c>
      <c r="H36" s="668"/>
      <c r="I36" s="1072"/>
      <c r="J36" s="659"/>
      <c r="K36" s="667">
        <f>'Expected Assumptions'!E59</f>
        <v>0</v>
      </c>
      <c r="L36" s="662" t="str">
        <f>Assistant_Construction_Project_Manager_Rate_N</f>
        <v>Assistant (Construction) Project Manager Rate ($ / hour)</v>
      </c>
      <c r="O36" s="664">
        <f>K36*(K33*K34)</f>
        <v>0</v>
      </c>
      <c r="P36" s="668"/>
    </row>
    <row r="37" spans="1:16">
      <c r="A37" s="1072"/>
      <c r="B37" s="659"/>
      <c r="C37" s="1039"/>
      <c r="D37" s="1039"/>
      <c r="E37" s="1039"/>
      <c r="F37" s="1039"/>
      <c r="G37" s="671"/>
      <c r="H37" s="669"/>
      <c r="I37" s="1072"/>
      <c r="J37" s="659"/>
      <c r="K37" s="1039"/>
      <c r="L37" s="1039"/>
      <c r="M37" s="1039"/>
      <c r="N37" s="1039"/>
      <c r="O37" s="671"/>
      <c r="P37" s="669"/>
    </row>
    <row r="38" spans="1:16" ht="13.5" thickBot="1">
      <c r="A38" s="1072"/>
      <c r="B38" s="659"/>
      <c r="D38" s="715" t="s">
        <v>20</v>
      </c>
      <c r="G38" s="670"/>
      <c r="H38" s="666">
        <f>G36</f>
        <v>0</v>
      </c>
      <c r="I38" s="1072"/>
      <c r="J38" s="659"/>
      <c r="L38" s="715" t="s">
        <v>20</v>
      </c>
      <c r="O38" s="670"/>
      <c r="P38" s="666">
        <f>O36</f>
        <v>0</v>
      </c>
    </row>
    <row r="39" spans="1:16">
      <c r="A39" s="1072"/>
      <c r="B39" s="659"/>
      <c r="C39" s="379"/>
      <c r="H39" s="717"/>
      <c r="I39" s="1072"/>
      <c r="J39" s="659"/>
      <c r="K39" s="379"/>
      <c r="P39" s="717"/>
    </row>
    <row r="40" spans="1:16">
      <c r="A40" s="1204" t="s">
        <v>797</v>
      </c>
      <c r="B40" s="674" t="s">
        <v>991</v>
      </c>
      <c r="C40" s="381" t="s">
        <v>974</v>
      </c>
      <c r="I40" s="1204" t="s">
        <v>797</v>
      </c>
      <c r="J40" s="674" t="s">
        <v>991</v>
      </c>
      <c r="K40" s="381" t="s">
        <v>974</v>
      </c>
    </row>
    <row r="41" spans="1:16">
      <c r="A41" s="1204"/>
      <c r="B41" s="659"/>
      <c r="C41" s="661">
        <f>'Current Assumptions'!B221</f>
        <v>0</v>
      </c>
      <c r="D41" s="656" t="s">
        <v>763</v>
      </c>
      <c r="G41" s="505"/>
      <c r="H41" s="556"/>
      <c r="I41" s="1204"/>
      <c r="J41" s="659"/>
      <c r="K41" s="661">
        <f>'Expected Assumptions'!E221</f>
        <v>0</v>
      </c>
      <c r="L41" s="656" t="s">
        <v>763</v>
      </c>
      <c r="O41" s="505"/>
      <c r="P41" s="556"/>
    </row>
    <row r="42" spans="1:16">
      <c r="A42" s="1072"/>
      <c r="B42" s="659"/>
      <c r="C42" s="663">
        <f>'Current Assumptions'!B222</f>
        <v>0</v>
      </c>
      <c r="D42" s="656" t="s">
        <v>430</v>
      </c>
      <c r="G42" s="505"/>
      <c r="H42" s="556"/>
      <c r="I42" s="1072"/>
      <c r="J42" s="659"/>
      <c r="K42" s="663">
        <f>'Expected Assumptions'!E222</f>
        <v>0</v>
      </c>
      <c r="L42" s="656" t="s">
        <v>430</v>
      </c>
      <c r="O42" s="505"/>
      <c r="P42" s="556"/>
    </row>
    <row r="43" spans="1:16">
      <c r="A43" s="1072"/>
      <c r="B43" s="659"/>
      <c r="C43" s="681">
        <f>'Current Assumptions'!B223</f>
        <v>0</v>
      </c>
      <c r="D43" s="656" t="s">
        <v>766</v>
      </c>
      <c r="G43" s="505"/>
      <c r="H43" s="668"/>
      <c r="I43" s="1072"/>
      <c r="J43" s="659"/>
      <c r="K43" s="681">
        <f>'Expected Assumptions'!E223</f>
        <v>0</v>
      </c>
      <c r="L43" s="656" t="s">
        <v>766</v>
      </c>
      <c r="O43" s="505"/>
      <c r="P43" s="668"/>
    </row>
    <row r="44" spans="1:16">
      <c r="A44" s="1072"/>
      <c r="B44" s="659"/>
      <c r="C44" s="609"/>
      <c r="G44" s="505"/>
      <c r="H44" s="668"/>
      <c r="I44" s="1072"/>
      <c r="J44" s="659"/>
      <c r="K44" s="609"/>
      <c r="O44" s="505"/>
      <c r="P44" s="668"/>
    </row>
    <row r="45" spans="1:16">
      <c r="A45" s="1072"/>
      <c r="B45" s="659"/>
      <c r="C45" s="667">
        <f>Contractor_Administrative_Rate</f>
        <v>0</v>
      </c>
      <c r="D45" s="662" t="str">
        <f>Contractor_Administrative_Rate_N</f>
        <v>Contractor Administrative Rate ($ / hour)</v>
      </c>
      <c r="G45" s="664">
        <f>C45*C41*C43</f>
        <v>0</v>
      </c>
      <c r="H45" s="668"/>
      <c r="I45" s="1072"/>
      <c r="J45" s="659"/>
      <c r="K45" s="667">
        <f>'Expected Assumptions'!E60</f>
        <v>0</v>
      </c>
      <c r="L45" s="662" t="str">
        <f>Contractor_Administrative_Rate_N</f>
        <v>Contractor Administrative Rate ($ / hour)</v>
      </c>
      <c r="O45" s="664">
        <f>K45*K41*K43</f>
        <v>0</v>
      </c>
      <c r="P45" s="668"/>
    </row>
    <row r="46" spans="1:16">
      <c r="A46" s="1072"/>
      <c r="B46" s="659"/>
      <c r="C46" s="609"/>
      <c r="G46" s="505"/>
      <c r="H46" s="668"/>
      <c r="I46" s="1072"/>
      <c r="J46" s="659"/>
      <c r="K46" s="609"/>
      <c r="O46" s="505"/>
      <c r="P46" s="668"/>
    </row>
    <row r="47" spans="1:16">
      <c r="A47" s="1072"/>
      <c r="B47" s="659"/>
      <c r="D47" s="1036" t="s">
        <v>318</v>
      </c>
      <c r="G47" s="557">
        <f>C42*C41</f>
        <v>0</v>
      </c>
      <c r="H47" s="669"/>
      <c r="I47" s="1072"/>
      <c r="J47" s="659"/>
      <c r="L47" s="1036" t="s">
        <v>318</v>
      </c>
      <c r="O47" s="557">
        <f>K42*K41</f>
        <v>0</v>
      </c>
      <c r="P47" s="669"/>
    </row>
    <row r="48" spans="1:16">
      <c r="A48" s="1072"/>
      <c r="B48" s="659"/>
      <c r="C48" s="1039"/>
      <c r="D48" s="1039"/>
      <c r="E48" s="1039"/>
      <c r="F48" s="1039"/>
      <c r="G48" s="671"/>
      <c r="H48" s="669"/>
      <c r="I48" s="1072"/>
      <c r="J48" s="659"/>
      <c r="K48" s="1039"/>
      <c r="L48" s="1039"/>
      <c r="M48" s="1039"/>
      <c r="N48" s="1039"/>
      <c r="O48" s="671"/>
      <c r="P48" s="669"/>
    </row>
    <row r="49" spans="1:19" ht="13.5" thickBot="1">
      <c r="A49" s="1072"/>
      <c r="B49" s="659"/>
      <c r="D49" s="715" t="s">
        <v>20</v>
      </c>
      <c r="G49" s="670"/>
      <c r="H49" s="666">
        <f>SUM(G47,G45)</f>
        <v>0</v>
      </c>
      <c r="I49" s="1072"/>
      <c r="J49" s="659"/>
      <c r="L49" s="715" t="s">
        <v>20</v>
      </c>
      <c r="O49" s="670"/>
      <c r="P49" s="666">
        <f>SUM(O47,O45)</f>
        <v>0</v>
      </c>
    </row>
    <row r="50" spans="1:19">
      <c r="A50" s="1072"/>
      <c r="B50" s="659"/>
      <c r="C50" s="379"/>
      <c r="H50" s="717"/>
      <c r="I50" s="1072"/>
      <c r="J50" s="659"/>
      <c r="K50" s="379"/>
      <c r="P50" s="717"/>
    </row>
    <row r="51" spans="1:19">
      <c r="A51" s="1204" t="s">
        <v>797</v>
      </c>
      <c r="B51" s="715">
        <v>210.06</v>
      </c>
      <c r="C51" s="715" t="s">
        <v>972</v>
      </c>
      <c r="G51" s="505"/>
      <c r="H51" s="668"/>
      <c r="I51" s="1204" t="s">
        <v>797</v>
      </c>
      <c r="J51" s="715">
        <v>210.06</v>
      </c>
      <c r="K51" s="715" t="s">
        <v>972</v>
      </c>
      <c r="O51" s="505"/>
      <c r="P51" s="668"/>
    </row>
    <row r="52" spans="1:19">
      <c r="A52" s="1204"/>
      <c r="B52" s="592"/>
      <c r="C52" s="661">
        <f>'Current Assumptions'!B221</f>
        <v>0</v>
      </c>
      <c r="D52" s="656" t="s">
        <v>763</v>
      </c>
      <c r="G52" s="505"/>
      <c r="H52" s="668"/>
      <c r="I52" s="1204"/>
      <c r="J52" s="592"/>
      <c r="K52" s="661">
        <f>'Expected Assumptions'!E221</f>
        <v>0</v>
      </c>
      <c r="L52" s="656" t="s">
        <v>763</v>
      </c>
      <c r="O52" s="505"/>
      <c r="P52" s="668"/>
      <c r="R52" s="1037"/>
      <c r="S52" s="1037"/>
    </row>
    <row r="53" spans="1:19">
      <c r="C53" s="711">
        <f>Avg._Time_to_Log_Transmittals</f>
        <v>0</v>
      </c>
      <c r="D53" s="656" t="str">
        <f>Avg._Time_to_Log_Transmittals_N</f>
        <v>Time to Log (hours / transmittal)</v>
      </c>
      <c r="G53" s="505"/>
      <c r="H53" s="668"/>
      <c r="K53" s="682">
        <f>'Expected Assumptions'!E13</f>
        <v>0</v>
      </c>
      <c r="L53" s="656" t="str">
        <f>Avg._Time_to_Log_Transmittals_N</f>
        <v>Time to Log (hours / transmittal)</v>
      </c>
      <c r="O53" s="505"/>
      <c r="P53" s="668"/>
      <c r="R53" s="1037"/>
      <c r="S53" s="1037"/>
    </row>
    <row r="54" spans="1:19" s="1037" customFormat="1">
      <c r="C54" s="598"/>
      <c r="D54" s="282"/>
      <c r="G54" s="665"/>
      <c r="H54" s="669"/>
      <c r="K54" s="598"/>
      <c r="L54" s="282"/>
      <c r="O54" s="665"/>
      <c r="P54" s="669"/>
    </row>
    <row r="55" spans="1:19">
      <c r="C55" s="667">
        <f>Contractor_Administrative_Rate</f>
        <v>0</v>
      </c>
      <c r="D55" s="662" t="str">
        <f>Contractor_Administrative_Rate_N</f>
        <v>Contractor Administrative Rate ($ / hour)</v>
      </c>
      <c r="G55" s="516">
        <f>C55*C52*C53</f>
        <v>0</v>
      </c>
      <c r="H55" s="668"/>
      <c r="K55" s="667">
        <f>'Expected Assumptions'!E60</f>
        <v>0</v>
      </c>
      <c r="L55" s="662" t="str">
        <f>Contractor_Administrative_Rate_N</f>
        <v>Contractor Administrative Rate ($ / hour)</v>
      </c>
      <c r="O55" s="516">
        <f>K55*K52*K53</f>
        <v>0</v>
      </c>
      <c r="P55" s="668"/>
    </row>
    <row r="56" spans="1:19" ht="15">
      <c r="G56" s="553"/>
      <c r="H56" s="669"/>
      <c r="O56" s="553"/>
      <c r="P56" s="669"/>
    </row>
    <row r="57" spans="1:19" ht="13.5" thickBot="1">
      <c r="D57" s="715" t="s">
        <v>20</v>
      </c>
      <c r="G57" s="670"/>
      <c r="H57" s="666">
        <f>G55</f>
        <v>0</v>
      </c>
      <c r="L57" s="715" t="s">
        <v>20</v>
      </c>
      <c r="O57" s="670"/>
      <c r="P57" s="666">
        <f>O55</f>
        <v>0</v>
      </c>
    </row>
    <row r="58" spans="1:19" ht="15" customHeight="1">
      <c r="G58" s="505"/>
      <c r="H58" s="668"/>
      <c r="O58" s="505"/>
      <c r="P58" s="668"/>
    </row>
    <row r="59" spans="1:19">
      <c r="B59" s="718">
        <v>210.07</v>
      </c>
      <c r="C59" s="718" t="s">
        <v>973</v>
      </c>
      <c r="G59" s="505"/>
      <c r="H59" s="668"/>
      <c r="J59" s="718">
        <v>210.07</v>
      </c>
      <c r="K59" s="718" t="s">
        <v>973</v>
      </c>
      <c r="O59" s="505"/>
      <c r="P59" s="668"/>
    </row>
    <row r="60" spans="1:19">
      <c r="G60" s="505"/>
      <c r="H60" s="668"/>
      <c r="O60" s="505"/>
      <c r="P60" s="668"/>
    </row>
    <row r="61" spans="1:19">
      <c r="A61" s="1204" t="s">
        <v>797</v>
      </c>
      <c r="B61" s="715">
        <v>210.08</v>
      </c>
      <c r="C61" s="715" t="s">
        <v>971</v>
      </c>
      <c r="G61" s="505"/>
      <c r="H61" s="668"/>
      <c r="I61" s="1204" t="s">
        <v>797</v>
      </c>
      <c r="J61" s="715">
        <v>210.08</v>
      </c>
      <c r="K61" s="715" t="s">
        <v>971</v>
      </c>
      <c r="O61" s="505"/>
      <c r="P61" s="668"/>
    </row>
    <row r="62" spans="1:19">
      <c r="A62" s="1204"/>
      <c r="B62" s="592"/>
      <c r="C62" s="661">
        <f>'Current Assumptions'!B221</f>
        <v>0</v>
      </c>
      <c r="D62" s="656" t="s">
        <v>763</v>
      </c>
      <c r="G62" s="505"/>
      <c r="H62" s="668"/>
      <c r="I62" s="1204"/>
      <c r="J62" s="592"/>
      <c r="K62" s="661">
        <f>'Expected Assumptions'!E221</f>
        <v>0</v>
      </c>
      <c r="L62" s="656" t="s">
        <v>763</v>
      </c>
      <c r="O62" s="505"/>
      <c r="P62" s="668"/>
      <c r="R62" s="1037"/>
      <c r="S62" s="1037"/>
    </row>
    <row r="63" spans="1:19">
      <c r="C63" s="680">
        <f>Avg._Time_to_Log_Transmittals</f>
        <v>0</v>
      </c>
      <c r="D63" s="656" t="str">
        <f>Avg._Time_to_Log_Transmittals_N</f>
        <v>Time to Log (hours / transmittal)</v>
      </c>
      <c r="G63" s="505"/>
      <c r="H63" s="668"/>
      <c r="K63" s="680">
        <f>'Expected Assumptions'!E13</f>
        <v>0</v>
      </c>
      <c r="L63" s="656" t="str">
        <f>Avg._Time_to_Log_Transmittals_N</f>
        <v>Time to Log (hours / transmittal)</v>
      </c>
      <c r="O63" s="505"/>
      <c r="P63" s="668"/>
      <c r="R63" s="1037"/>
      <c r="S63" s="1037"/>
    </row>
    <row r="64" spans="1:19" s="1039" customFormat="1">
      <c r="G64" s="559"/>
      <c r="H64" s="560"/>
      <c r="O64" s="559"/>
      <c r="P64" s="560"/>
      <c r="R64" s="247"/>
    </row>
    <row r="65" spans="1:16">
      <c r="C65" s="667">
        <f>Drafter_Rate</f>
        <v>0</v>
      </c>
      <c r="D65" s="416" t="str">
        <f>Drafter_Rate_N</f>
        <v>Architect Drafter Rate ($ / hour)</v>
      </c>
      <c r="G65" s="516">
        <f>C65*C62*C63</f>
        <v>0</v>
      </c>
      <c r="H65" s="668"/>
      <c r="K65" s="667">
        <f>'Expected Assumptions'!E56</f>
        <v>0</v>
      </c>
      <c r="L65" s="416" t="str">
        <f>Drafter_Rate_N</f>
        <v>Architect Drafter Rate ($ / hour)</v>
      </c>
      <c r="O65" s="516">
        <f>K65*K62*K63</f>
        <v>0</v>
      </c>
      <c r="P65" s="668"/>
    </row>
    <row r="66" spans="1:16" ht="15">
      <c r="G66" s="553"/>
      <c r="H66" s="669"/>
      <c r="O66" s="553"/>
      <c r="P66" s="669"/>
    </row>
    <row r="67" spans="1:16" ht="13.5" thickBot="1">
      <c r="D67" s="715" t="s">
        <v>20</v>
      </c>
      <c r="G67" s="670"/>
      <c r="H67" s="666">
        <f>SUM(G65)</f>
        <v>0</v>
      </c>
      <c r="L67" s="715" t="s">
        <v>20</v>
      </c>
      <c r="O67" s="670"/>
      <c r="P67" s="666">
        <f>SUM(O65)</f>
        <v>0</v>
      </c>
    </row>
    <row r="68" spans="1:16">
      <c r="B68" s="296"/>
      <c r="J68" s="296"/>
    </row>
    <row r="69" spans="1:16">
      <c r="B69" s="296"/>
      <c r="J69" s="296"/>
    </row>
    <row r="70" spans="1:16" ht="15.75" customHeight="1" thickBot="1">
      <c r="A70" s="129"/>
      <c r="B70" s="658"/>
      <c r="C70" s="658"/>
      <c r="D70" s="658"/>
      <c r="E70" s="658"/>
      <c r="G70" s="607" t="s">
        <v>68</v>
      </c>
      <c r="H70" s="499">
        <f>SUM(H31:H67)</f>
        <v>0</v>
      </c>
      <c r="I70" s="129"/>
      <c r="J70" s="658"/>
      <c r="K70" s="658"/>
      <c r="L70" s="658"/>
      <c r="M70" s="658"/>
      <c r="O70" s="607" t="s">
        <v>1217</v>
      </c>
      <c r="P70" s="499">
        <f>SUM(P31:P67)</f>
        <v>0</v>
      </c>
    </row>
    <row r="71" spans="1:16" ht="13.5" thickTop="1">
      <c r="B71" s="296"/>
    </row>
    <row r="72" spans="1:16">
      <c r="B72" s="296"/>
    </row>
    <row r="73" spans="1:16">
      <c r="B73" s="296"/>
    </row>
    <row r="74" spans="1:16">
      <c r="B74" s="296"/>
    </row>
    <row r="75" spans="1:16">
      <c r="B75" s="296"/>
    </row>
    <row r="76" spans="1:16">
      <c r="B76" s="296"/>
    </row>
    <row r="77" spans="1:16">
      <c r="B77" s="296"/>
    </row>
    <row r="78" spans="1:16">
      <c r="B78" s="296"/>
    </row>
    <row r="79" spans="1:16">
      <c r="B79" s="296"/>
    </row>
    <row r="80" spans="1:16">
      <c r="B80" s="296"/>
    </row>
    <row r="81" spans="2:2">
      <c r="B81" s="296"/>
    </row>
    <row r="82" spans="2:2">
      <c r="B82" s="296"/>
    </row>
    <row r="83" spans="2:2">
      <c r="B83" s="296"/>
    </row>
    <row r="84" spans="2:2">
      <c r="B84" s="296"/>
    </row>
    <row r="85" spans="2:2">
      <c r="B85" s="296"/>
    </row>
    <row r="86" spans="2:2">
      <c r="B86" s="296"/>
    </row>
    <row r="87" spans="2:2">
      <c r="B87" s="296"/>
    </row>
    <row r="88" spans="2:2">
      <c r="B88" s="296"/>
    </row>
    <row r="89" spans="2:2">
      <c r="B89" s="296"/>
    </row>
    <row r="90" spans="2:2">
      <c r="B90" s="296"/>
    </row>
    <row r="91" spans="2:2">
      <c r="B91" s="296"/>
    </row>
    <row r="92" spans="2:2">
      <c r="B92" s="296"/>
    </row>
    <row r="93" spans="2:2">
      <c r="B93" s="296"/>
    </row>
    <row r="94" spans="2:2">
      <c r="B94" s="296"/>
    </row>
    <row r="95" spans="2:2">
      <c r="B95" s="296"/>
    </row>
    <row r="96" spans="2:2">
      <c r="B96" s="296"/>
    </row>
    <row r="97" spans="2:2">
      <c r="B97" s="296"/>
    </row>
    <row r="98" spans="2:2">
      <c r="B98" s="296"/>
    </row>
    <row r="99" spans="2:2">
      <c r="B99" s="296"/>
    </row>
    <row r="100" spans="2:2">
      <c r="B100" s="296"/>
    </row>
    <row r="101" spans="2:2">
      <c r="B101" s="296"/>
    </row>
    <row r="102" spans="2:2">
      <c r="B102" s="296"/>
    </row>
    <row r="103" spans="2:2">
      <c r="B103" s="296"/>
    </row>
    <row r="104" spans="2:2">
      <c r="B104" s="296"/>
    </row>
    <row r="105" spans="2:2">
      <c r="B105" s="296"/>
    </row>
    <row r="106" spans="2:2">
      <c r="B106" s="296"/>
    </row>
    <row r="107" spans="2:2">
      <c r="B107" s="296"/>
    </row>
    <row r="108" spans="2:2">
      <c r="B108" s="296"/>
    </row>
    <row r="109" spans="2:2">
      <c r="B109" s="296"/>
    </row>
    <row r="110" spans="2:2">
      <c r="B110" s="296"/>
    </row>
    <row r="111" spans="2:2">
      <c r="B111" s="296"/>
    </row>
    <row r="112" spans="2:2">
      <c r="B112" s="296"/>
    </row>
    <row r="113" spans="2:2">
      <c r="B113" s="296"/>
    </row>
    <row r="114" spans="2:2">
      <c r="B114" s="296"/>
    </row>
    <row r="115" spans="2:2">
      <c r="B115" s="296"/>
    </row>
    <row r="116" spans="2:2">
      <c r="B116" s="296"/>
    </row>
    <row r="117" spans="2:2">
      <c r="B117" s="296"/>
    </row>
    <row r="118" spans="2:2">
      <c r="B118" s="296"/>
    </row>
    <row r="119" spans="2:2">
      <c r="B119" s="296"/>
    </row>
    <row r="120" spans="2:2">
      <c r="B120" s="296"/>
    </row>
    <row r="121" spans="2:2">
      <c r="B121" s="296"/>
    </row>
    <row r="122" spans="2:2">
      <c r="B122" s="296"/>
    </row>
    <row r="123" spans="2:2">
      <c r="B123" s="296"/>
    </row>
    <row r="124" spans="2:2">
      <c r="B124" s="296"/>
    </row>
    <row r="125" spans="2:2">
      <c r="B125" s="296"/>
    </row>
    <row r="126" spans="2:2">
      <c r="B126" s="296"/>
    </row>
    <row r="127" spans="2:2">
      <c r="B127" s="296"/>
    </row>
    <row r="128" spans="2:2">
      <c r="B128" s="296"/>
    </row>
    <row r="129" spans="2:2">
      <c r="B129" s="296"/>
    </row>
    <row r="130" spans="2:2">
      <c r="B130" s="296"/>
    </row>
    <row r="131" spans="2:2">
      <c r="B131" s="296"/>
    </row>
    <row r="132" spans="2:2">
      <c r="B132" s="296"/>
    </row>
    <row r="133" spans="2:2">
      <c r="B133" s="296"/>
    </row>
    <row r="134" spans="2:2">
      <c r="B134" s="296"/>
    </row>
    <row r="135" spans="2:2">
      <c r="B135" s="296"/>
    </row>
    <row r="136" spans="2:2">
      <c r="B136" s="296"/>
    </row>
    <row r="137" spans="2:2">
      <c r="B137" s="296"/>
    </row>
    <row r="138" spans="2:2">
      <c r="B138" s="296"/>
    </row>
    <row r="139" spans="2:2">
      <c r="B139" s="296"/>
    </row>
    <row r="140" spans="2:2">
      <c r="B140" s="296"/>
    </row>
    <row r="141" spans="2:2">
      <c r="B141" s="296"/>
    </row>
    <row r="142" spans="2:2">
      <c r="B142" s="296"/>
    </row>
    <row r="143" spans="2:2">
      <c r="B143" s="296"/>
    </row>
    <row r="144" spans="2:2">
      <c r="B144" s="296"/>
    </row>
    <row r="145" spans="2:2">
      <c r="B145" s="296"/>
    </row>
    <row r="146" spans="2:2">
      <c r="B146" s="296"/>
    </row>
    <row r="147" spans="2:2">
      <c r="B147" s="296"/>
    </row>
    <row r="148" spans="2:2">
      <c r="B148" s="296"/>
    </row>
    <row r="149" spans="2:2">
      <c r="B149" s="296"/>
    </row>
    <row r="150" spans="2:2">
      <c r="B150" s="296"/>
    </row>
    <row r="151" spans="2:2">
      <c r="B151" s="296"/>
    </row>
    <row r="152" spans="2:2">
      <c r="B152" s="296"/>
    </row>
    <row r="153" spans="2:2">
      <c r="B153" s="296"/>
    </row>
    <row r="154" spans="2:2">
      <c r="B154" s="296"/>
    </row>
    <row r="155" spans="2:2">
      <c r="B155" s="296"/>
    </row>
    <row r="156" spans="2:2">
      <c r="B156" s="296"/>
    </row>
    <row r="157" spans="2:2">
      <c r="B157" s="296"/>
    </row>
    <row r="158" spans="2:2">
      <c r="B158" s="296"/>
    </row>
    <row r="159" spans="2:2">
      <c r="B159" s="296"/>
    </row>
    <row r="160" spans="2:2">
      <c r="B160" s="296"/>
    </row>
    <row r="161" spans="2:2">
      <c r="B161" s="296"/>
    </row>
    <row r="162" spans="2:2">
      <c r="B162" s="296"/>
    </row>
    <row r="163" spans="2:2">
      <c r="B163" s="296"/>
    </row>
    <row r="164" spans="2:2">
      <c r="B164" s="296"/>
    </row>
    <row r="165" spans="2:2">
      <c r="B165" s="296"/>
    </row>
    <row r="166" spans="2:2">
      <c r="B166" s="296"/>
    </row>
    <row r="167" spans="2:2">
      <c r="B167" s="296"/>
    </row>
    <row r="168" spans="2:2">
      <c r="B168" s="296"/>
    </row>
    <row r="169" spans="2:2">
      <c r="B169" s="296"/>
    </row>
    <row r="170" spans="2:2">
      <c r="B170" s="296"/>
    </row>
    <row r="171" spans="2:2">
      <c r="B171" s="296"/>
    </row>
    <row r="172" spans="2:2">
      <c r="B172" s="296"/>
    </row>
    <row r="173" spans="2:2">
      <c r="B173" s="296"/>
    </row>
    <row r="174" spans="2:2">
      <c r="B174" s="296"/>
    </row>
    <row r="175" spans="2:2">
      <c r="B175" s="296"/>
    </row>
    <row r="176" spans="2:2">
      <c r="B176" s="296"/>
    </row>
    <row r="177" spans="2:2">
      <c r="B177" s="296"/>
    </row>
    <row r="178" spans="2:2">
      <c r="B178" s="296"/>
    </row>
    <row r="179" spans="2:2">
      <c r="B179" s="296"/>
    </row>
    <row r="180" spans="2:2">
      <c r="B180" s="296"/>
    </row>
    <row r="181" spans="2:2">
      <c r="B181" s="296"/>
    </row>
    <row r="182" spans="2:2">
      <c r="B182" s="296"/>
    </row>
    <row r="183" spans="2:2">
      <c r="B183" s="296"/>
    </row>
    <row r="184" spans="2:2">
      <c r="B184" s="296"/>
    </row>
    <row r="185" spans="2:2">
      <c r="B185" s="296"/>
    </row>
    <row r="186" spans="2:2">
      <c r="B186" s="296"/>
    </row>
    <row r="187" spans="2:2">
      <c r="B187" s="296"/>
    </row>
    <row r="188" spans="2:2">
      <c r="B188" s="296"/>
    </row>
    <row r="189" spans="2:2">
      <c r="B189" s="296"/>
    </row>
    <row r="190" spans="2:2">
      <c r="B190" s="296"/>
    </row>
    <row r="191" spans="2:2">
      <c r="B191" s="296"/>
    </row>
    <row r="192" spans="2:2">
      <c r="B192" s="296"/>
    </row>
    <row r="193" spans="2:2">
      <c r="B193" s="296"/>
    </row>
    <row r="194" spans="2:2">
      <c r="B194" s="296"/>
    </row>
    <row r="195" spans="2:2">
      <c r="B195" s="296"/>
    </row>
    <row r="196" spans="2:2">
      <c r="B196" s="296"/>
    </row>
    <row r="197" spans="2:2">
      <c r="B197" s="296"/>
    </row>
    <row r="198" spans="2:2">
      <c r="B198" s="296"/>
    </row>
    <row r="199" spans="2:2">
      <c r="B199" s="296"/>
    </row>
    <row r="200" spans="2:2">
      <c r="B200" s="296"/>
    </row>
    <row r="201" spans="2:2">
      <c r="B201" s="296"/>
    </row>
    <row r="202" spans="2:2">
      <c r="B202" s="296"/>
    </row>
    <row r="203" spans="2:2">
      <c r="B203" s="296"/>
    </row>
    <row r="204" spans="2:2">
      <c r="B204" s="296"/>
    </row>
    <row r="205" spans="2:2">
      <c r="B205" s="296"/>
    </row>
    <row r="206" spans="2:2">
      <c r="B206" s="296"/>
    </row>
    <row r="207" spans="2:2">
      <c r="B207" s="296"/>
    </row>
    <row r="208" spans="2:2">
      <c r="B208" s="296"/>
    </row>
    <row r="209" spans="2:2">
      <c r="B209" s="296"/>
    </row>
    <row r="210" spans="2:2">
      <c r="B210" s="296"/>
    </row>
    <row r="211" spans="2:2">
      <c r="B211" s="296"/>
    </row>
    <row r="212" spans="2:2">
      <c r="B212" s="296"/>
    </row>
    <row r="213" spans="2:2">
      <c r="B213" s="296"/>
    </row>
    <row r="214" spans="2:2">
      <c r="B214" s="296"/>
    </row>
    <row r="215" spans="2:2">
      <c r="B215" s="296"/>
    </row>
    <row r="216" spans="2:2">
      <c r="B216" s="296"/>
    </row>
    <row r="217" spans="2:2">
      <c r="B217" s="296"/>
    </row>
    <row r="218" spans="2:2">
      <c r="B218" s="296"/>
    </row>
    <row r="219" spans="2:2">
      <c r="B219" s="296"/>
    </row>
    <row r="220" spans="2:2">
      <c r="B220" s="296"/>
    </row>
    <row r="221" spans="2:2">
      <c r="B221" s="296"/>
    </row>
    <row r="222" spans="2:2">
      <c r="B222" s="296"/>
    </row>
    <row r="223" spans="2:2">
      <c r="B223" s="296"/>
    </row>
    <row r="224" spans="2:2">
      <c r="B224" s="296"/>
    </row>
    <row r="225" spans="2:2">
      <c r="B225" s="296"/>
    </row>
    <row r="226" spans="2:2">
      <c r="B226" s="296"/>
    </row>
    <row r="227" spans="2:2">
      <c r="B227" s="296"/>
    </row>
    <row r="228" spans="2:2">
      <c r="B228" s="296"/>
    </row>
    <row r="229" spans="2:2">
      <c r="B229" s="296"/>
    </row>
    <row r="230" spans="2:2">
      <c r="B230" s="296"/>
    </row>
    <row r="231" spans="2:2">
      <c r="B231" s="296"/>
    </row>
    <row r="232" spans="2:2">
      <c r="B232" s="296"/>
    </row>
    <row r="233" spans="2:2">
      <c r="B233" s="296"/>
    </row>
    <row r="234" spans="2:2">
      <c r="B234" s="296"/>
    </row>
    <row r="235" spans="2:2">
      <c r="B235" s="296"/>
    </row>
    <row r="236" spans="2:2">
      <c r="B236" s="296"/>
    </row>
    <row r="237" spans="2:2">
      <c r="B237" s="296"/>
    </row>
    <row r="238" spans="2:2">
      <c r="B238" s="296"/>
    </row>
    <row r="239" spans="2:2">
      <c r="B239" s="296"/>
    </row>
    <row r="240" spans="2:2">
      <c r="B240" s="296"/>
    </row>
    <row r="241" spans="2:2">
      <c r="B241" s="296"/>
    </row>
    <row r="242" spans="2:2">
      <c r="B242" s="296"/>
    </row>
    <row r="243" spans="2:2">
      <c r="B243" s="296"/>
    </row>
    <row r="244" spans="2:2">
      <c r="B244" s="296"/>
    </row>
    <row r="245" spans="2:2">
      <c r="B245" s="296"/>
    </row>
    <row r="246" spans="2:2">
      <c r="B246" s="296"/>
    </row>
    <row r="247" spans="2:2">
      <c r="B247" s="296"/>
    </row>
    <row r="248" spans="2:2">
      <c r="B248" s="296"/>
    </row>
    <row r="249" spans="2:2">
      <c r="B249" s="296"/>
    </row>
    <row r="250" spans="2:2">
      <c r="B250" s="296"/>
    </row>
    <row r="251" spans="2:2">
      <c r="B251" s="296"/>
    </row>
    <row r="252" spans="2:2">
      <c r="B252" s="296"/>
    </row>
    <row r="253" spans="2:2">
      <c r="B253" s="296"/>
    </row>
    <row r="254" spans="2:2">
      <c r="B254" s="296"/>
    </row>
    <row r="255" spans="2:2">
      <c r="B255" s="296"/>
    </row>
    <row r="256" spans="2:2">
      <c r="B256" s="296"/>
    </row>
    <row r="257" spans="2:2">
      <c r="B257" s="296"/>
    </row>
    <row r="258" spans="2:2">
      <c r="B258" s="296"/>
    </row>
    <row r="259" spans="2:2">
      <c r="B259" s="296"/>
    </row>
    <row r="260" spans="2:2">
      <c r="B260" s="296"/>
    </row>
    <row r="261" spans="2:2">
      <c r="B261" s="296"/>
    </row>
    <row r="262" spans="2:2">
      <c r="B262" s="296"/>
    </row>
    <row r="263" spans="2:2">
      <c r="B263" s="296"/>
    </row>
    <row r="264" spans="2:2">
      <c r="B264" s="296"/>
    </row>
    <row r="265" spans="2:2">
      <c r="B265" s="296"/>
    </row>
    <row r="266" spans="2:2">
      <c r="B266" s="296"/>
    </row>
    <row r="267" spans="2:2">
      <c r="B267" s="296"/>
    </row>
    <row r="268" spans="2:2">
      <c r="B268" s="296"/>
    </row>
    <row r="269" spans="2:2">
      <c r="B269" s="296"/>
    </row>
    <row r="270" spans="2:2">
      <c r="B270" s="296"/>
    </row>
    <row r="271" spans="2:2">
      <c r="B271" s="296"/>
    </row>
    <row r="272" spans="2:2">
      <c r="B272" s="296"/>
    </row>
    <row r="273" spans="2:2">
      <c r="B273" s="296"/>
    </row>
    <row r="274" spans="2:2">
      <c r="B274" s="296"/>
    </row>
    <row r="275" spans="2:2">
      <c r="B275" s="296"/>
    </row>
    <row r="276" spans="2:2">
      <c r="B276" s="296"/>
    </row>
    <row r="277" spans="2:2">
      <c r="B277" s="296"/>
    </row>
    <row r="278" spans="2:2">
      <c r="B278" s="296"/>
    </row>
    <row r="279" spans="2:2">
      <c r="B279" s="296"/>
    </row>
    <row r="280" spans="2:2">
      <c r="B280" s="296"/>
    </row>
    <row r="281" spans="2:2">
      <c r="B281" s="296"/>
    </row>
    <row r="282" spans="2:2">
      <c r="B282" s="296"/>
    </row>
    <row r="283" spans="2:2">
      <c r="B283" s="296"/>
    </row>
    <row r="284" spans="2:2">
      <c r="B284" s="296"/>
    </row>
    <row r="285" spans="2:2">
      <c r="B285" s="296"/>
    </row>
    <row r="286" spans="2:2">
      <c r="B286" s="296"/>
    </row>
    <row r="287" spans="2:2">
      <c r="B287" s="296"/>
    </row>
    <row r="288" spans="2:2">
      <c r="B288" s="296"/>
    </row>
    <row r="289" spans="2:2">
      <c r="B289" s="296"/>
    </row>
    <row r="290" spans="2:2">
      <c r="B290" s="296"/>
    </row>
    <row r="291" spans="2:2">
      <c r="B291" s="296"/>
    </row>
    <row r="292" spans="2:2">
      <c r="B292" s="296"/>
    </row>
    <row r="293" spans="2:2">
      <c r="B293" s="296"/>
    </row>
    <row r="294" spans="2:2">
      <c r="B294" s="296"/>
    </row>
    <row r="295" spans="2:2">
      <c r="B295" s="296"/>
    </row>
    <row r="296" spans="2:2">
      <c r="B296" s="296"/>
    </row>
    <row r="297" spans="2:2">
      <c r="B297" s="296"/>
    </row>
    <row r="298" spans="2:2">
      <c r="B298" s="296"/>
    </row>
    <row r="299" spans="2:2">
      <c r="B299" s="296"/>
    </row>
    <row r="300" spans="2:2">
      <c r="B300" s="296"/>
    </row>
    <row r="301" spans="2:2">
      <c r="B301" s="296"/>
    </row>
    <row r="302" spans="2:2">
      <c r="B302" s="296"/>
    </row>
    <row r="303" spans="2:2">
      <c r="B303" s="296"/>
    </row>
    <row r="304" spans="2:2">
      <c r="B304" s="296"/>
    </row>
    <row r="305" spans="2:2">
      <c r="B305" s="296"/>
    </row>
    <row r="306" spans="2:2">
      <c r="B306" s="296"/>
    </row>
    <row r="307" spans="2:2">
      <c r="B307" s="296"/>
    </row>
    <row r="308" spans="2:2">
      <c r="B308" s="296"/>
    </row>
    <row r="309" spans="2:2">
      <c r="B309" s="296"/>
    </row>
    <row r="310" spans="2:2">
      <c r="B310" s="296"/>
    </row>
    <row r="311" spans="2:2">
      <c r="B311" s="296"/>
    </row>
    <row r="312" spans="2:2">
      <c r="B312" s="296"/>
    </row>
    <row r="313" spans="2:2">
      <c r="B313" s="296"/>
    </row>
    <row r="314" spans="2:2">
      <c r="B314" s="296"/>
    </row>
    <row r="315" spans="2:2">
      <c r="B315" s="296"/>
    </row>
    <row r="316" spans="2:2">
      <c r="B316" s="296"/>
    </row>
    <row r="317" spans="2:2">
      <c r="B317" s="296"/>
    </row>
    <row r="318" spans="2:2">
      <c r="B318" s="296"/>
    </row>
    <row r="319" spans="2:2">
      <c r="B319" s="296"/>
    </row>
    <row r="320" spans="2:2">
      <c r="B320" s="296"/>
    </row>
    <row r="321" spans="2:2">
      <c r="B321" s="296"/>
    </row>
    <row r="322" spans="2:2">
      <c r="B322" s="296"/>
    </row>
    <row r="323" spans="2:2">
      <c r="B323" s="296"/>
    </row>
    <row r="324" spans="2:2">
      <c r="B324" s="296"/>
    </row>
    <row r="325" spans="2:2">
      <c r="B325" s="296"/>
    </row>
    <row r="326" spans="2:2">
      <c r="B326" s="296"/>
    </row>
    <row r="327" spans="2:2">
      <c r="B327" s="296"/>
    </row>
    <row r="328" spans="2:2">
      <c r="B328" s="296"/>
    </row>
    <row r="329" spans="2:2">
      <c r="B329" s="296"/>
    </row>
    <row r="330" spans="2:2">
      <c r="B330" s="296"/>
    </row>
    <row r="331" spans="2:2">
      <c r="B331" s="296"/>
    </row>
    <row r="332" spans="2:2">
      <c r="B332" s="296"/>
    </row>
    <row r="333" spans="2:2">
      <c r="B333" s="296"/>
    </row>
    <row r="334" spans="2:2">
      <c r="B334" s="296"/>
    </row>
    <row r="335" spans="2:2">
      <c r="B335" s="296"/>
    </row>
    <row r="336" spans="2:2">
      <c r="B336" s="296"/>
    </row>
    <row r="337" spans="2:2">
      <c r="B337" s="296"/>
    </row>
    <row r="338" spans="2:2">
      <c r="B338" s="296"/>
    </row>
    <row r="339" spans="2:2">
      <c r="B339" s="296"/>
    </row>
    <row r="340" spans="2:2">
      <c r="B340" s="296"/>
    </row>
    <row r="341" spans="2:2">
      <c r="B341" s="296"/>
    </row>
    <row r="342" spans="2:2">
      <c r="B342" s="296"/>
    </row>
    <row r="343" spans="2:2">
      <c r="B343" s="296"/>
    </row>
    <row r="344" spans="2:2">
      <c r="B344" s="296"/>
    </row>
    <row r="345" spans="2:2">
      <c r="B345" s="296"/>
    </row>
    <row r="346" spans="2:2">
      <c r="B346" s="296"/>
    </row>
    <row r="347" spans="2:2">
      <c r="B347" s="296"/>
    </row>
    <row r="348" spans="2:2">
      <c r="B348" s="296"/>
    </row>
    <row r="349" spans="2:2">
      <c r="B349" s="296"/>
    </row>
    <row r="350" spans="2:2">
      <c r="B350" s="296"/>
    </row>
    <row r="351" spans="2:2">
      <c r="B351" s="296"/>
    </row>
    <row r="352" spans="2:2">
      <c r="B352" s="296"/>
    </row>
    <row r="353" spans="2:2">
      <c r="B353" s="296"/>
    </row>
    <row r="354" spans="2:2">
      <c r="B354" s="296"/>
    </row>
    <row r="355" spans="2:2">
      <c r="B355" s="296"/>
    </row>
    <row r="356" spans="2:2">
      <c r="B356" s="296"/>
    </row>
    <row r="357" spans="2:2">
      <c r="B357" s="296"/>
    </row>
    <row r="358" spans="2:2">
      <c r="B358" s="296"/>
    </row>
    <row r="359" spans="2:2">
      <c r="B359" s="296"/>
    </row>
    <row r="360" spans="2:2">
      <c r="B360" s="296"/>
    </row>
    <row r="361" spans="2:2">
      <c r="B361" s="296"/>
    </row>
    <row r="362" spans="2:2">
      <c r="B362" s="296"/>
    </row>
    <row r="363" spans="2:2">
      <c r="B363" s="296"/>
    </row>
    <row r="364" spans="2:2">
      <c r="B364" s="296"/>
    </row>
    <row r="365" spans="2:2">
      <c r="B365" s="296"/>
    </row>
    <row r="366" spans="2:2">
      <c r="B366" s="296"/>
    </row>
    <row r="367" spans="2:2">
      <c r="B367" s="296"/>
    </row>
    <row r="368" spans="2:2">
      <c r="B368" s="296"/>
    </row>
    <row r="369" spans="2:2">
      <c r="B369" s="296"/>
    </row>
    <row r="370" spans="2:2">
      <c r="B370" s="296"/>
    </row>
    <row r="371" spans="2:2">
      <c r="B371" s="296"/>
    </row>
    <row r="372" spans="2:2">
      <c r="B372" s="296"/>
    </row>
    <row r="373" spans="2:2">
      <c r="B373" s="296"/>
    </row>
    <row r="374" spans="2:2">
      <c r="B374" s="296"/>
    </row>
    <row r="375" spans="2:2">
      <c r="B375" s="296"/>
    </row>
    <row r="376" spans="2:2">
      <c r="B376" s="296"/>
    </row>
    <row r="377" spans="2:2">
      <c r="B377" s="296"/>
    </row>
    <row r="378" spans="2:2">
      <c r="B378" s="296"/>
    </row>
    <row r="379" spans="2:2">
      <c r="B379" s="296"/>
    </row>
    <row r="380" spans="2:2">
      <c r="B380" s="296"/>
    </row>
    <row r="381" spans="2:2">
      <c r="B381" s="296"/>
    </row>
    <row r="382" spans="2:2">
      <c r="B382" s="296"/>
    </row>
    <row r="383" spans="2:2">
      <c r="B383" s="296"/>
    </row>
    <row r="384" spans="2:2">
      <c r="B384" s="296"/>
    </row>
    <row r="385" spans="2:2">
      <c r="B385" s="296"/>
    </row>
    <row r="386" spans="2:2">
      <c r="B386" s="296"/>
    </row>
    <row r="387" spans="2:2">
      <c r="B387" s="296"/>
    </row>
    <row r="388" spans="2:2">
      <c r="B388" s="296"/>
    </row>
    <row r="389" spans="2:2">
      <c r="B389" s="296"/>
    </row>
    <row r="390" spans="2:2">
      <c r="B390" s="296"/>
    </row>
    <row r="391" spans="2:2">
      <c r="B391" s="296"/>
    </row>
    <row r="392" spans="2:2">
      <c r="B392" s="296"/>
    </row>
    <row r="393" spans="2:2">
      <c r="B393" s="296"/>
    </row>
    <row r="394" spans="2:2">
      <c r="B394" s="296"/>
    </row>
    <row r="395" spans="2:2">
      <c r="B395" s="296"/>
    </row>
    <row r="396" spans="2:2">
      <c r="B396" s="296"/>
    </row>
    <row r="397" spans="2:2">
      <c r="B397" s="296"/>
    </row>
    <row r="398" spans="2:2">
      <c r="B398" s="296"/>
    </row>
    <row r="399" spans="2:2">
      <c r="B399" s="296"/>
    </row>
    <row r="400" spans="2:2">
      <c r="B400" s="296"/>
    </row>
    <row r="401" spans="2:3">
      <c r="B401" s="296"/>
    </row>
    <row r="402" spans="2:3">
      <c r="B402" s="296"/>
    </row>
    <row r="403" spans="2:3">
      <c r="B403" s="296"/>
    </row>
    <row r="404" spans="2:3">
      <c r="B404" s="296"/>
    </row>
    <row r="405" spans="2:3">
      <c r="B405" s="296"/>
    </row>
    <row r="406" spans="2:3">
      <c r="B406" s="296"/>
    </row>
    <row r="407" spans="2:3">
      <c r="B407" s="296"/>
    </row>
    <row r="408" spans="2:3">
      <c r="B408" s="296"/>
    </row>
    <row r="409" spans="2:3">
      <c r="B409" s="296"/>
    </row>
    <row r="410" spans="2:3">
      <c r="B410" s="296"/>
    </row>
    <row r="411" spans="2:3">
      <c r="B411" s="296"/>
    </row>
    <row r="412" spans="2:3">
      <c r="B412" s="296"/>
    </row>
    <row r="413" spans="2:3">
      <c r="B413" s="296"/>
    </row>
    <row r="414" spans="2:3">
      <c r="B414" s="296"/>
    </row>
    <row r="415" spans="2:3">
      <c r="B415" s="296"/>
    </row>
    <row r="416" spans="2:3">
      <c r="C416" s="296"/>
    </row>
    <row r="417" spans="3:3">
      <c r="C417" s="296"/>
    </row>
    <row r="418" spans="3:3">
      <c r="C418" s="296"/>
    </row>
    <row r="419" spans="3:3">
      <c r="C419" s="296"/>
    </row>
    <row r="420" spans="3:3">
      <c r="C420" s="296"/>
    </row>
    <row r="421" spans="3:3">
      <c r="C421" s="296"/>
    </row>
    <row r="422" spans="3:3">
      <c r="C422" s="296"/>
    </row>
    <row r="423" spans="3:3">
      <c r="C423" s="296"/>
    </row>
    <row r="424" spans="3:3">
      <c r="C424" s="296"/>
    </row>
    <row r="425" spans="3:3">
      <c r="C425" s="296"/>
    </row>
    <row r="426" spans="3:3">
      <c r="C426" s="296"/>
    </row>
    <row r="427" spans="3:3">
      <c r="C427" s="296"/>
    </row>
    <row r="428" spans="3:3">
      <c r="C428" s="296"/>
    </row>
    <row r="429" spans="3:3">
      <c r="C429" s="296"/>
    </row>
    <row r="430" spans="3:3">
      <c r="C430" s="296"/>
    </row>
    <row r="431" spans="3:3">
      <c r="C431" s="296"/>
    </row>
    <row r="432" spans="3:3">
      <c r="C432" s="296"/>
    </row>
    <row r="433" spans="3:3">
      <c r="C433" s="296"/>
    </row>
    <row r="434" spans="3:3">
      <c r="C434" s="296"/>
    </row>
    <row r="435" spans="3:3">
      <c r="C435" s="296"/>
    </row>
    <row r="436" spans="3:3">
      <c r="C436" s="296"/>
    </row>
    <row r="437" spans="3:3">
      <c r="C437" s="296"/>
    </row>
    <row r="438" spans="3:3">
      <c r="C438" s="296"/>
    </row>
    <row r="439" spans="3:3">
      <c r="C439" s="296"/>
    </row>
    <row r="440" spans="3:3">
      <c r="C440" s="296"/>
    </row>
    <row r="441" spans="3:3">
      <c r="C441" s="296"/>
    </row>
    <row r="442" spans="3:3">
      <c r="C442" s="296"/>
    </row>
    <row r="443" spans="3:3">
      <c r="C443" s="296"/>
    </row>
    <row r="444" spans="3:3">
      <c r="C444" s="296"/>
    </row>
    <row r="445" spans="3:3">
      <c r="C445" s="296"/>
    </row>
    <row r="446" spans="3:3">
      <c r="C446" s="296"/>
    </row>
    <row r="447" spans="3:3">
      <c r="C447" s="296"/>
    </row>
    <row r="448" spans="3:3">
      <c r="C448" s="296"/>
    </row>
    <row r="449" spans="3:3">
      <c r="C449" s="296"/>
    </row>
    <row r="450" spans="3:3">
      <c r="C450" s="296"/>
    </row>
    <row r="451" spans="3:3">
      <c r="C451" s="296"/>
    </row>
    <row r="452" spans="3:3">
      <c r="C452" s="296"/>
    </row>
    <row r="453" spans="3:3">
      <c r="C453" s="296"/>
    </row>
    <row r="454" spans="3:3">
      <c r="C454" s="296"/>
    </row>
    <row r="455" spans="3:3">
      <c r="C455" s="296"/>
    </row>
    <row r="456" spans="3:3">
      <c r="C456" s="296"/>
    </row>
    <row r="457" spans="3:3">
      <c r="C457" s="296"/>
    </row>
    <row r="458" spans="3:3">
      <c r="C458" s="296"/>
    </row>
    <row r="459" spans="3:3">
      <c r="C459" s="296"/>
    </row>
    <row r="460" spans="3:3">
      <c r="C460" s="296"/>
    </row>
    <row r="461" spans="3:3">
      <c r="C461" s="296"/>
    </row>
    <row r="462" spans="3:3">
      <c r="C462" s="296"/>
    </row>
    <row r="463" spans="3:3">
      <c r="C463" s="296"/>
    </row>
    <row r="464" spans="3:3">
      <c r="C464" s="296"/>
    </row>
    <row r="465" spans="3:3">
      <c r="C465" s="296"/>
    </row>
    <row r="466" spans="3:3">
      <c r="C466" s="296"/>
    </row>
    <row r="467" spans="3:3">
      <c r="C467" s="296"/>
    </row>
    <row r="468" spans="3:3">
      <c r="C468" s="296"/>
    </row>
    <row r="469" spans="3:3">
      <c r="C469" s="296"/>
    </row>
    <row r="470" spans="3:3">
      <c r="C470" s="296"/>
    </row>
    <row r="471" spans="3:3">
      <c r="C471" s="296"/>
    </row>
    <row r="472" spans="3:3">
      <c r="C472" s="296"/>
    </row>
    <row r="473" spans="3:3">
      <c r="C473" s="296"/>
    </row>
    <row r="474" spans="3:3">
      <c r="C474" s="296"/>
    </row>
    <row r="475" spans="3:3">
      <c r="C475" s="296"/>
    </row>
    <row r="476" spans="3:3">
      <c r="C476" s="296"/>
    </row>
    <row r="477" spans="3:3">
      <c r="C477" s="296"/>
    </row>
    <row r="478" spans="3:3">
      <c r="C478" s="296"/>
    </row>
    <row r="479" spans="3:3">
      <c r="C479" s="296"/>
    </row>
    <row r="480" spans="3:3">
      <c r="C480" s="296"/>
    </row>
    <row r="481" spans="3:3">
      <c r="C481" s="296"/>
    </row>
    <row r="482" spans="3:3">
      <c r="C482" s="296"/>
    </row>
    <row r="483" spans="3:3">
      <c r="C483" s="296"/>
    </row>
    <row r="484" spans="3:3">
      <c r="C484" s="296"/>
    </row>
    <row r="485" spans="3:3">
      <c r="C485" s="296"/>
    </row>
    <row r="486" spans="3:3">
      <c r="C486" s="296"/>
    </row>
    <row r="487" spans="3:3">
      <c r="C487" s="296"/>
    </row>
    <row r="488" spans="3:3">
      <c r="C488" s="296"/>
    </row>
    <row r="489" spans="3:3">
      <c r="C489" s="296"/>
    </row>
    <row r="490" spans="3:3">
      <c r="C490" s="296"/>
    </row>
    <row r="491" spans="3:3">
      <c r="C491" s="296"/>
    </row>
    <row r="492" spans="3:3">
      <c r="C492" s="296"/>
    </row>
    <row r="493" spans="3:3">
      <c r="C493" s="296"/>
    </row>
    <row r="494" spans="3:3">
      <c r="C494" s="296"/>
    </row>
    <row r="495" spans="3:3">
      <c r="C495" s="296"/>
    </row>
    <row r="496" spans="3:3">
      <c r="C496" s="296"/>
    </row>
    <row r="497" spans="3:3">
      <c r="C497" s="296"/>
    </row>
    <row r="498" spans="3:3">
      <c r="C498" s="296"/>
    </row>
    <row r="499" spans="3:3">
      <c r="C499" s="296"/>
    </row>
    <row r="500" spans="3:3">
      <c r="C500" s="296"/>
    </row>
    <row r="501" spans="3:3">
      <c r="C501" s="296"/>
    </row>
    <row r="502" spans="3:3">
      <c r="C502" s="296"/>
    </row>
    <row r="503" spans="3:3">
      <c r="C503" s="296"/>
    </row>
    <row r="504" spans="3:3">
      <c r="C504" s="296"/>
    </row>
    <row r="505" spans="3:3">
      <c r="C505" s="296"/>
    </row>
    <row r="506" spans="3:3">
      <c r="C506" s="296"/>
    </row>
    <row r="507" spans="3:3">
      <c r="C507" s="296"/>
    </row>
    <row r="508" spans="3:3">
      <c r="C508" s="296"/>
    </row>
    <row r="509" spans="3:3">
      <c r="C509" s="296"/>
    </row>
    <row r="510" spans="3:3">
      <c r="C510" s="296"/>
    </row>
    <row r="511" spans="3:3">
      <c r="C511" s="296"/>
    </row>
    <row r="512" spans="3:3">
      <c r="C512" s="296"/>
    </row>
    <row r="513" spans="3:3">
      <c r="C513" s="296"/>
    </row>
    <row r="514" spans="3:3">
      <c r="C514" s="296"/>
    </row>
    <row r="515" spans="3:3">
      <c r="C515" s="296"/>
    </row>
    <row r="516" spans="3:3">
      <c r="C516" s="296"/>
    </row>
    <row r="517" spans="3:3">
      <c r="C517" s="296"/>
    </row>
    <row r="518" spans="3:3">
      <c r="C518" s="296"/>
    </row>
    <row r="519" spans="3:3">
      <c r="C519" s="296"/>
    </row>
    <row r="520" spans="3:3">
      <c r="C520" s="296"/>
    </row>
    <row r="521" spans="3:3">
      <c r="C521" s="296"/>
    </row>
    <row r="522" spans="3:3">
      <c r="C522" s="296"/>
    </row>
    <row r="523" spans="3:3">
      <c r="C523" s="296"/>
    </row>
    <row r="524" spans="3:3">
      <c r="C524" s="296"/>
    </row>
    <row r="525" spans="3:3">
      <c r="C525" s="296"/>
    </row>
    <row r="526" spans="3:3">
      <c r="C526" s="296"/>
    </row>
    <row r="527" spans="3:3">
      <c r="C527" s="296"/>
    </row>
    <row r="528" spans="3:3">
      <c r="C528" s="296"/>
    </row>
    <row r="529" spans="3:3">
      <c r="C529" s="296"/>
    </row>
    <row r="530" spans="3:3">
      <c r="C530" s="296"/>
    </row>
    <row r="531" spans="3:3">
      <c r="C531" s="296"/>
    </row>
    <row r="532" spans="3:3">
      <c r="C532" s="296"/>
    </row>
    <row r="533" spans="3:3">
      <c r="C533" s="296"/>
    </row>
    <row r="534" spans="3:3">
      <c r="C534" s="296"/>
    </row>
    <row r="535" spans="3:3">
      <c r="C535" s="296"/>
    </row>
    <row r="536" spans="3:3">
      <c r="C536" s="296"/>
    </row>
    <row r="537" spans="3:3">
      <c r="C537" s="296"/>
    </row>
    <row r="538" spans="3:3">
      <c r="C538" s="296"/>
    </row>
    <row r="539" spans="3:3">
      <c r="C539" s="296"/>
    </row>
    <row r="540" spans="3:3">
      <c r="C540" s="296"/>
    </row>
    <row r="541" spans="3:3">
      <c r="C541" s="296"/>
    </row>
    <row r="542" spans="3:3">
      <c r="C542" s="296"/>
    </row>
    <row r="543" spans="3:3">
      <c r="C543" s="296"/>
    </row>
    <row r="544" spans="3:3">
      <c r="C544" s="296"/>
    </row>
    <row r="545" spans="3:3">
      <c r="C545" s="296"/>
    </row>
    <row r="546" spans="3:3">
      <c r="C546" s="296"/>
    </row>
    <row r="547" spans="3:3">
      <c r="C547" s="296"/>
    </row>
    <row r="548" spans="3:3">
      <c r="C548" s="296"/>
    </row>
    <row r="549" spans="3:3">
      <c r="C549" s="296"/>
    </row>
    <row r="550" spans="3:3">
      <c r="C550" s="296"/>
    </row>
    <row r="551" spans="3:3">
      <c r="C551" s="296"/>
    </row>
    <row r="552" spans="3:3">
      <c r="C552" s="296"/>
    </row>
    <row r="553" spans="3:3">
      <c r="C553" s="296"/>
    </row>
    <row r="554" spans="3:3">
      <c r="C554" s="296"/>
    </row>
    <row r="555" spans="3:3">
      <c r="C555" s="296"/>
    </row>
    <row r="556" spans="3:3">
      <c r="C556" s="296"/>
    </row>
    <row r="557" spans="3:3">
      <c r="C557" s="296"/>
    </row>
    <row r="558" spans="3:3">
      <c r="C558" s="296"/>
    </row>
    <row r="559" spans="3:3">
      <c r="C559" s="296"/>
    </row>
    <row r="560" spans="3:3">
      <c r="C560" s="296"/>
    </row>
    <row r="561" spans="3:3">
      <c r="C561" s="296"/>
    </row>
    <row r="562" spans="3:3">
      <c r="C562" s="296"/>
    </row>
    <row r="563" spans="3:3">
      <c r="C563" s="296"/>
    </row>
    <row r="564" spans="3:3">
      <c r="C564" s="296"/>
    </row>
    <row r="565" spans="3:3">
      <c r="C565" s="296"/>
    </row>
    <row r="566" spans="3:3">
      <c r="C566" s="296"/>
    </row>
    <row r="567" spans="3:3">
      <c r="C567" s="296"/>
    </row>
    <row r="568" spans="3:3">
      <c r="C568" s="296"/>
    </row>
    <row r="569" spans="3:3">
      <c r="C569" s="296"/>
    </row>
    <row r="570" spans="3:3">
      <c r="C570" s="296"/>
    </row>
    <row r="571" spans="3:3">
      <c r="C571" s="296"/>
    </row>
    <row r="572" spans="3:3">
      <c r="C572" s="296"/>
    </row>
    <row r="573" spans="3:3">
      <c r="C573" s="296"/>
    </row>
    <row r="574" spans="3:3">
      <c r="C574" s="296"/>
    </row>
    <row r="575" spans="3:3">
      <c r="C575" s="296"/>
    </row>
    <row r="576" spans="3:3">
      <c r="C576" s="296"/>
    </row>
    <row r="577" spans="3:3">
      <c r="C577" s="296"/>
    </row>
    <row r="578" spans="3:3">
      <c r="C578" s="296"/>
    </row>
    <row r="579" spans="3:3">
      <c r="C579" s="296"/>
    </row>
    <row r="580" spans="3:3">
      <c r="C580" s="296"/>
    </row>
    <row r="581" spans="3:3">
      <c r="C581" s="296"/>
    </row>
    <row r="582" spans="3:3">
      <c r="C582" s="296"/>
    </row>
    <row r="583" spans="3:3">
      <c r="C583" s="296"/>
    </row>
    <row r="584" spans="3:3">
      <c r="C584" s="296"/>
    </row>
    <row r="585" spans="3:3">
      <c r="C585" s="296"/>
    </row>
    <row r="586" spans="3:3">
      <c r="C586" s="296"/>
    </row>
    <row r="587" spans="3:3">
      <c r="C587" s="296"/>
    </row>
    <row r="588" spans="3:3">
      <c r="C588" s="296"/>
    </row>
    <row r="589" spans="3:3">
      <c r="C589" s="296"/>
    </row>
    <row r="590" spans="3:3">
      <c r="C590" s="296"/>
    </row>
    <row r="591" spans="3:3">
      <c r="C591" s="296"/>
    </row>
    <row r="592" spans="3:3">
      <c r="C592" s="296"/>
    </row>
    <row r="593" spans="3:3">
      <c r="C593" s="296"/>
    </row>
    <row r="594" spans="3:3">
      <c r="C594" s="296"/>
    </row>
    <row r="595" spans="3:3">
      <c r="C595" s="296"/>
    </row>
    <row r="596" spans="3:3">
      <c r="C596" s="296"/>
    </row>
    <row r="597" spans="3:3">
      <c r="C597" s="296"/>
    </row>
    <row r="598" spans="3:3">
      <c r="C598" s="296"/>
    </row>
    <row r="599" spans="3:3">
      <c r="C599" s="296"/>
    </row>
    <row r="600" spans="3:3">
      <c r="C600" s="296"/>
    </row>
    <row r="601" spans="3:3">
      <c r="C601" s="296"/>
    </row>
    <row r="602" spans="3:3">
      <c r="C602" s="296"/>
    </row>
    <row r="603" spans="3:3">
      <c r="C603" s="296"/>
    </row>
    <row r="604" spans="3:3">
      <c r="C604" s="296"/>
    </row>
    <row r="605" spans="3:3">
      <c r="C605" s="296"/>
    </row>
    <row r="606" spans="3:3">
      <c r="C606" s="296"/>
    </row>
    <row r="607" spans="3:3">
      <c r="C607" s="296"/>
    </row>
    <row r="608" spans="3:3">
      <c r="C608" s="296"/>
    </row>
    <row r="609" spans="3:3">
      <c r="C609" s="296"/>
    </row>
    <row r="610" spans="3:3">
      <c r="C610" s="296"/>
    </row>
    <row r="611" spans="3:3">
      <c r="C611" s="296"/>
    </row>
    <row r="612" spans="3:3">
      <c r="C612" s="296"/>
    </row>
    <row r="613" spans="3:3">
      <c r="C613" s="296"/>
    </row>
    <row r="614" spans="3:3">
      <c r="C614" s="296"/>
    </row>
    <row r="615" spans="3:3">
      <c r="C615" s="296"/>
    </row>
    <row r="616" spans="3:3">
      <c r="C616" s="296"/>
    </row>
    <row r="617" spans="3:3">
      <c r="C617" s="296"/>
    </row>
    <row r="618" spans="3:3">
      <c r="C618" s="296"/>
    </row>
    <row r="619" spans="3:3">
      <c r="C619" s="296"/>
    </row>
    <row r="620" spans="3:3">
      <c r="C620" s="296"/>
    </row>
    <row r="621" spans="3:3">
      <c r="C621" s="296"/>
    </row>
    <row r="622" spans="3:3">
      <c r="C622" s="296"/>
    </row>
    <row r="623" spans="3:3">
      <c r="C623" s="296"/>
    </row>
    <row r="624" spans="3:3">
      <c r="C624" s="296"/>
    </row>
    <row r="625" spans="3:3">
      <c r="C625" s="296"/>
    </row>
    <row r="626" spans="3:3">
      <c r="C626" s="296"/>
    </row>
    <row r="627" spans="3:3">
      <c r="C627" s="296"/>
    </row>
    <row r="628" spans="3:3">
      <c r="C628" s="296"/>
    </row>
    <row r="629" spans="3:3">
      <c r="C629" s="296"/>
    </row>
    <row r="630" spans="3:3">
      <c r="C630" s="296"/>
    </row>
    <row r="631" spans="3:3">
      <c r="C631" s="296"/>
    </row>
    <row r="632" spans="3:3">
      <c r="C632" s="296"/>
    </row>
    <row r="633" spans="3:3">
      <c r="C633" s="296"/>
    </row>
    <row r="634" spans="3:3">
      <c r="C634" s="296"/>
    </row>
    <row r="635" spans="3:3">
      <c r="C635" s="296"/>
    </row>
    <row r="636" spans="3:3">
      <c r="C636" s="296"/>
    </row>
    <row r="637" spans="3:3">
      <c r="C637" s="296"/>
    </row>
    <row r="638" spans="3:3">
      <c r="C638" s="296"/>
    </row>
    <row r="639" spans="3:3">
      <c r="C639" s="296"/>
    </row>
    <row r="640" spans="3:3">
      <c r="C640" s="296"/>
    </row>
    <row r="641" spans="3:3">
      <c r="C641" s="296"/>
    </row>
    <row r="642" spans="3:3">
      <c r="C642" s="296"/>
    </row>
    <row r="643" spans="3:3">
      <c r="C643" s="296"/>
    </row>
    <row r="644" spans="3:3">
      <c r="C644" s="296"/>
    </row>
    <row r="645" spans="3:3">
      <c r="C645" s="296"/>
    </row>
    <row r="646" spans="3:3">
      <c r="C646" s="296"/>
    </row>
    <row r="647" spans="3:3">
      <c r="C647" s="296"/>
    </row>
    <row r="648" spans="3:3">
      <c r="C648" s="296"/>
    </row>
    <row r="649" spans="3:3">
      <c r="C649" s="296"/>
    </row>
    <row r="650" spans="3:3">
      <c r="C650" s="296"/>
    </row>
    <row r="651" spans="3:3">
      <c r="C651" s="296"/>
    </row>
    <row r="652" spans="3:3">
      <c r="C652" s="296"/>
    </row>
    <row r="653" spans="3:3">
      <c r="C653" s="296"/>
    </row>
    <row r="654" spans="3:3">
      <c r="C654" s="296"/>
    </row>
    <row r="655" spans="3:3">
      <c r="C655" s="296"/>
    </row>
    <row r="656" spans="3:3">
      <c r="C656" s="296"/>
    </row>
    <row r="657" spans="3:3">
      <c r="C657" s="296"/>
    </row>
    <row r="658" spans="3:3">
      <c r="C658" s="296"/>
    </row>
    <row r="659" spans="3:3">
      <c r="C659" s="296"/>
    </row>
    <row r="660" spans="3:3">
      <c r="C660" s="296"/>
    </row>
    <row r="661" spans="3:3">
      <c r="C661" s="296"/>
    </row>
    <row r="662" spans="3:3">
      <c r="C662" s="296"/>
    </row>
    <row r="663" spans="3:3">
      <c r="C663" s="296"/>
    </row>
    <row r="664" spans="3:3">
      <c r="C664" s="296"/>
    </row>
    <row r="665" spans="3:3">
      <c r="C665" s="296"/>
    </row>
    <row r="666" spans="3:3">
      <c r="C666" s="296"/>
    </row>
    <row r="667" spans="3:3">
      <c r="C667" s="296"/>
    </row>
    <row r="668" spans="3:3">
      <c r="C668" s="296"/>
    </row>
    <row r="669" spans="3:3">
      <c r="C669" s="296"/>
    </row>
    <row r="670" spans="3:3">
      <c r="C670" s="296"/>
    </row>
    <row r="671" spans="3:3">
      <c r="C671" s="296"/>
    </row>
    <row r="672" spans="3:3">
      <c r="C672" s="296"/>
    </row>
    <row r="673" spans="3:3">
      <c r="C673" s="296"/>
    </row>
    <row r="674" spans="3:3">
      <c r="C674" s="296"/>
    </row>
    <row r="675" spans="3:3">
      <c r="C675" s="296"/>
    </row>
    <row r="676" spans="3:3">
      <c r="C676" s="296"/>
    </row>
    <row r="677" spans="3:3">
      <c r="C677" s="296"/>
    </row>
    <row r="678" spans="3:3">
      <c r="C678" s="296"/>
    </row>
    <row r="679" spans="3:3">
      <c r="C679" s="296"/>
    </row>
    <row r="680" spans="3:3">
      <c r="C680" s="296"/>
    </row>
    <row r="681" spans="3:3">
      <c r="C681" s="296"/>
    </row>
    <row r="682" spans="3:3">
      <c r="C682" s="296"/>
    </row>
    <row r="683" spans="3:3">
      <c r="C683" s="296"/>
    </row>
    <row r="684" spans="3:3">
      <c r="C684" s="296"/>
    </row>
    <row r="685" spans="3:3">
      <c r="C685" s="296"/>
    </row>
    <row r="686" spans="3:3">
      <c r="C686" s="296"/>
    </row>
    <row r="687" spans="3:3">
      <c r="C687" s="296"/>
    </row>
    <row r="688" spans="3:3">
      <c r="C688" s="296"/>
    </row>
    <row r="689" spans="3:3">
      <c r="C689" s="296"/>
    </row>
    <row r="690" spans="3:3">
      <c r="C690" s="296"/>
    </row>
    <row r="691" spans="3:3">
      <c r="C691" s="296"/>
    </row>
    <row r="692" spans="3:3">
      <c r="C692" s="296"/>
    </row>
    <row r="693" spans="3:3">
      <c r="C693" s="296"/>
    </row>
    <row r="694" spans="3:3">
      <c r="C694" s="296"/>
    </row>
    <row r="695" spans="3:3">
      <c r="C695" s="296"/>
    </row>
    <row r="696" spans="3:3">
      <c r="C696" s="296"/>
    </row>
    <row r="697" spans="3:3">
      <c r="C697" s="296"/>
    </row>
    <row r="698" spans="3:3">
      <c r="C698" s="296"/>
    </row>
    <row r="699" spans="3:3">
      <c r="C699" s="296"/>
    </row>
    <row r="700" spans="3:3">
      <c r="C700" s="296"/>
    </row>
    <row r="701" spans="3:3">
      <c r="C701" s="296"/>
    </row>
    <row r="702" spans="3:3">
      <c r="C702" s="296"/>
    </row>
    <row r="703" spans="3:3">
      <c r="C703" s="296"/>
    </row>
    <row r="704" spans="3:3">
      <c r="C704" s="296"/>
    </row>
    <row r="705" spans="3:3">
      <c r="C705" s="296"/>
    </row>
    <row r="706" spans="3:3">
      <c r="C706" s="296"/>
    </row>
    <row r="707" spans="3:3">
      <c r="C707" s="296"/>
    </row>
    <row r="708" spans="3:3">
      <c r="C708" s="296"/>
    </row>
    <row r="709" spans="3:3">
      <c r="C709" s="296"/>
    </row>
    <row r="710" spans="3:3">
      <c r="C710" s="296"/>
    </row>
    <row r="711" spans="3:3">
      <c r="C711" s="296"/>
    </row>
    <row r="712" spans="3:3">
      <c r="C712" s="296"/>
    </row>
    <row r="713" spans="3:3">
      <c r="C713" s="296"/>
    </row>
    <row r="714" spans="3:3">
      <c r="C714" s="296"/>
    </row>
    <row r="715" spans="3:3">
      <c r="C715" s="296"/>
    </row>
    <row r="716" spans="3:3">
      <c r="C716" s="296"/>
    </row>
    <row r="717" spans="3:3">
      <c r="C717" s="296"/>
    </row>
    <row r="718" spans="3:3">
      <c r="C718" s="296"/>
    </row>
    <row r="719" spans="3:3">
      <c r="C719" s="296"/>
    </row>
    <row r="720" spans="3:3">
      <c r="C720" s="296"/>
    </row>
    <row r="721" spans="3:3">
      <c r="C721" s="296"/>
    </row>
    <row r="722" spans="3:3">
      <c r="C722" s="296"/>
    </row>
    <row r="723" spans="3:3">
      <c r="C723" s="296"/>
    </row>
    <row r="724" spans="3:3">
      <c r="C724" s="296"/>
    </row>
    <row r="725" spans="3:3">
      <c r="C725" s="296"/>
    </row>
    <row r="726" spans="3:3">
      <c r="C726" s="296"/>
    </row>
    <row r="727" spans="3:3">
      <c r="C727" s="296"/>
    </row>
    <row r="728" spans="3:3">
      <c r="C728" s="296"/>
    </row>
    <row r="729" spans="3:3">
      <c r="C729" s="296"/>
    </row>
    <row r="730" spans="3:3">
      <c r="C730" s="296"/>
    </row>
    <row r="731" spans="3:3">
      <c r="C731" s="296"/>
    </row>
    <row r="732" spans="3:3">
      <c r="C732" s="296"/>
    </row>
    <row r="733" spans="3:3">
      <c r="C733" s="296"/>
    </row>
    <row r="734" spans="3:3">
      <c r="C734" s="296"/>
    </row>
    <row r="735" spans="3:3">
      <c r="C735" s="296"/>
    </row>
    <row r="736" spans="3:3">
      <c r="C736" s="296"/>
    </row>
    <row r="737" spans="3:3">
      <c r="C737" s="296"/>
    </row>
  </sheetData>
  <mergeCells count="10">
    <mergeCell ref="A51:A52"/>
    <mergeCell ref="I51:I52"/>
    <mergeCell ref="A61:A62"/>
    <mergeCell ref="I61:I62"/>
    <mergeCell ref="C6:H6"/>
    <mergeCell ref="B8:C8"/>
    <mergeCell ref="A32:A33"/>
    <mergeCell ref="I32:I33"/>
    <mergeCell ref="A40:A41"/>
    <mergeCell ref="I40:I41"/>
  </mergeCells>
  <pageMargins left="0.7" right="0.7" top="0.75" bottom="0.75" header="0.3" footer="0.3"/>
  <pageSetup scale="70" orientation="portrait" r:id="rId1"/>
</worksheet>
</file>

<file path=xl/worksheets/sheet28.xml><?xml version="1.0" encoding="utf-8"?>
<worksheet xmlns="http://schemas.openxmlformats.org/spreadsheetml/2006/main" xmlns:r="http://schemas.openxmlformats.org/officeDocument/2006/relationships">
  <sheetPr codeName="Sheet29">
    <tabColor theme="7" tint="-0.249977111117893"/>
  </sheetPr>
  <dimension ref="A2:S720"/>
  <sheetViews>
    <sheetView zoomScale="90" zoomScaleNormal="90" workbookViewId="0">
      <pane ySplit="20" topLeftCell="A21" activePane="bottomLeft" state="frozen"/>
      <selection pane="bottomLeft" activeCell="D10" sqref="D10"/>
    </sheetView>
  </sheetViews>
  <sheetFormatPr defaultColWidth="9.140625" defaultRowHeight="12.75"/>
  <cols>
    <col min="1" max="1" width="9.140625" style="448"/>
    <col min="2" max="2" width="16.7109375" style="82" customWidth="1"/>
    <col min="3" max="3" width="9.7109375" style="82" customWidth="1"/>
    <col min="4" max="6" width="14.7109375" style="82" customWidth="1"/>
    <col min="7" max="7" width="21.140625" style="82" customWidth="1"/>
    <col min="8" max="10" width="14.7109375" style="82" customWidth="1"/>
    <col min="11" max="11" width="13.28515625" style="82" customWidth="1"/>
    <col min="12" max="12" width="13" style="82" customWidth="1"/>
    <col min="13" max="14" width="12.7109375" style="82" customWidth="1"/>
    <col min="15" max="15" width="13" style="82" customWidth="1"/>
    <col min="16" max="16" width="16.85546875" style="82" customWidth="1"/>
    <col min="17" max="18" width="12.7109375" style="82" customWidth="1"/>
    <col min="19" max="16384" width="9.140625" style="82"/>
  </cols>
  <sheetData>
    <row r="2" spans="2:19">
      <c r="B2" s="4" t="s">
        <v>16</v>
      </c>
      <c r="C2" s="6" t="s">
        <v>289</v>
      </c>
      <c r="D2" s="6"/>
      <c r="E2" s="6"/>
      <c r="F2" s="29"/>
      <c r="H2" s="29"/>
      <c r="K2" s="6"/>
    </row>
    <row r="3" spans="2:19">
      <c r="B3" s="4" t="s">
        <v>17</v>
      </c>
      <c r="C3" s="21" t="s">
        <v>43</v>
      </c>
      <c r="D3" s="6"/>
      <c r="E3" s="6"/>
      <c r="F3" s="29"/>
      <c r="H3" s="29"/>
      <c r="K3" s="6"/>
    </row>
    <row r="4" spans="2:19">
      <c r="B4" s="726" t="s">
        <v>1198</v>
      </c>
      <c r="C4" s="21" t="s">
        <v>41</v>
      </c>
      <c r="D4" s="5"/>
      <c r="E4" s="5"/>
      <c r="F4" s="3"/>
      <c r="H4" s="29"/>
      <c r="K4" s="5"/>
    </row>
    <row r="5" spans="2:19">
      <c r="B5" s="4"/>
      <c r="D5" s="5"/>
      <c r="E5" s="5"/>
      <c r="F5" s="3"/>
      <c r="G5" s="5"/>
      <c r="H5" s="3"/>
      <c r="I5" s="5"/>
    </row>
    <row r="6" spans="2:19" ht="67.5" customHeight="1">
      <c r="B6" s="60" t="s">
        <v>46</v>
      </c>
      <c r="C6" s="1213" t="s">
        <v>398</v>
      </c>
      <c r="D6" s="1214"/>
      <c r="E6" s="1214"/>
      <c r="F6" s="1214"/>
      <c r="G6" s="1214"/>
      <c r="H6" s="1214"/>
      <c r="I6" s="1214"/>
      <c r="J6" s="184"/>
      <c r="K6" s="184"/>
      <c r="L6" s="184"/>
      <c r="M6" s="184"/>
      <c r="N6" s="184"/>
      <c r="O6" s="184"/>
      <c r="P6" s="184"/>
      <c r="Q6" s="184"/>
      <c r="R6" s="175"/>
      <c r="S6" s="175"/>
    </row>
    <row r="7" spans="2:19" ht="13.5" customHeight="1">
      <c r="B7" s="4"/>
      <c r="C7" s="92"/>
      <c r="D7" s="92"/>
      <c r="E7" s="92"/>
      <c r="F7" s="92"/>
      <c r="G7" s="92"/>
      <c r="H7" s="92"/>
      <c r="I7" s="92"/>
      <c r="J7" s="92"/>
      <c r="K7" s="92"/>
      <c r="L7" s="92"/>
      <c r="M7" s="92"/>
      <c r="N7" s="92"/>
      <c r="O7" s="92"/>
      <c r="P7" s="92"/>
      <c r="Q7" s="54"/>
      <c r="R7" s="54"/>
    </row>
    <row r="8" spans="2:19" ht="27" customHeight="1">
      <c r="B8" s="1012" t="s">
        <v>47</v>
      </c>
      <c r="C8" s="19"/>
      <c r="D8" s="5"/>
      <c r="E8" s="5"/>
      <c r="F8" s="3"/>
      <c r="H8" s="29"/>
      <c r="K8" s="5"/>
      <c r="L8" s="10"/>
      <c r="M8" s="46"/>
    </row>
    <row r="9" spans="2:19" ht="12.75" customHeight="1">
      <c r="B9" s="57"/>
      <c r="C9" s="19"/>
      <c r="D9" s="5"/>
      <c r="E9" s="5"/>
      <c r="F9" s="3"/>
      <c r="H9" s="29"/>
      <c r="K9" s="5"/>
      <c r="L9" s="10"/>
      <c r="M9" s="46"/>
    </row>
    <row r="10" spans="2:19" ht="12.75" customHeight="1">
      <c r="B10" s="57"/>
      <c r="D10" s="136" t="s">
        <v>19</v>
      </c>
      <c r="E10" s="45" t="s">
        <v>320</v>
      </c>
      <c r="F10" s="45" t="s">
        <v>322</v>
      </c>
      <c r="G10" s="45" t="s">
        <v>321</v>
      </c>
      <c r="J10" s="5"/>
      <c r="K10" s="10"/>
      <c r="L10" s="46"/>
    </row>
    <row r="11" spans="2:19" ht="12.75" customHeight="1">
      <c r="B11" s="57"/>
      <c r="C11" s="4" t="s">
        <v>25</v>
      </c>
      <c r="D11" s="9">
        <f>H32</f>
        <v>0</v>
      </c>
      <c r="E11" s="9">
        <v>0</v>
      </c>
      <c r="F11" s="9">
        <v>0</v>
      </c>
      <c r="G11" s="217">
        <v>0</v>
      </c>
      <c r="J11" s="5"/>
      <c r="K11" s="10"/>
      <c r="L11" s="46"/>
    </row>
    <row r="12" spans="2:19" ht="12.75" customHeight="1">
      <c r="B12" s="57"/>
      <c r="C12" s="726" t="s">
        <v>1041</v>
      </c>
      <c r="D12" s="9">
        <f>P32</f>
        <v>0</v>
      </c>
      <c r="E12" s="9">
        <v>0</v>
      </c>
      <c r="F12" s="9">
        <v>0</v>
      </c>
      <c r="G12" s="9">
        <v>0</v>
      </c>
      <c r="J12" s="5"/>
      <c r="K12" s="10"/>
      <c r="L12" s="46"/>
    </row>
    <row r="13" spans="2:19" ht="12.75" customHeight="1" thickBot="1">
      <c r="B13" s="57"/>
      <c r="C13" s="10" t="s">
        <v>66</v>
      </c>
      <c r="D13" s="11">
        <f>D11-D12</f>
        <v>0</v>
      </c>
      <c r="E13" s="11">
        <f>E11-E12</f>
        <v>0</v>
      </c>
      <c r="F13" s="11">
        <f>F11-F12</f>
        <v>0</v>
      </c>
      <c r="G13" s="11">
        <f>G11-G12</f>
        <v>0</v>
      </c>
      <c r="J13" s="5"/>
      <c r="K13" s="10"/>
      <c r="L13" s="46"/>
    </row>
    <row r="14" spans="2:19" ht="12.75" customHeight="1" thickTop="1">
      <c r="B14" s="57"/>
      <c r="C14" s="19"/>
      <c r="D14" s="5"/>
      <c r="E14" s="5"/>
      <c r="F14" s="3"/>
      <c r="H14" s="29"/>
      <c r="K14" s="5"/>
      <c r="L14" s="10"/>
      <c r="M14" s="46"/>
    </row>
    <row r="15" spans="2:19">
      <c r="F15" s="29"/>
      <c r="H15" s="29"/>
    </row>
    <row r="16" spans="2:19">
      <c r="B16" s="32" t="s">
        <v>64</v>
      </c>
      <c r="C16" s="32"/>
      <c r="D16" s="32"/>
      <c r="E16" s="32"/>
      <c r="F16" s="32"/>
      <c r="G16" s="32"/>
      <c r="H16" s="32"/>
      <c r="I16" s="32"/>
      <c r="J16" s="32"/>
      <c r="K16" s="32"/>
      <c r="L16" s="32"/>
      <c r="M16" s="32"/>
      <c r="N16" s="32"/>
      <c r="O16" s="32"/>
      <c r="P16" s="32"/>
      <c r="Q16" s="32"/>
      <c r="R16" s="32"/>
    </row>
    <row r="17" spans="1:18" ht="11.25" customHeight="1">
      <c r="D17" s="29"/>
      <c r="F17" s="29"/>
    </row>
    <row r="18" spans="1:18">
      <c r="B18" s="193"/>
      <c r="C18" s="193"/>
      <c r="D18" s="193"/>
      <c r="E18" s="193"/>
      <c r="F18" s="193"/>
      <c r="G18" s="193"/>
      <c r="H18" s="193"/>
      <c r="I18" s="193"/>
      <c r="J18" s="193"/>
      <c r="K18" s="193"/>
      <c r="L18" s="193"/>
      <c r="M18" s="193"/>
      <c r="N18" s="193"/>
      <c r="O18" s="193"/>
      <c r="P18" s="193"/>
      <c r="Q18" s="193"/>
      <c r="R18" s="193"/>
    </row>
    <row r="20" spans="1:18" s="581" customFormat="1">
      <c r="B20" s="33" t="s">
        <v>18</v>
      </c>
      <c r="C20" s="33"/>
      <c r="D20" s="33"/>
      <c r="E20" s="34"/>
      <c r="F20" s="33"/>
      <c r="G20" s="34"/>
      <c r="H20" s="33"/>
      <c r="J20" s="36" t="s">
        <v>1031</v>
      </c>
      <c r="K20" s="36"/>
      <c r="L20" s="36"/>
      <c r="M20" s="36"/>
      <c r="N20" s="36"/>
      <c r="O20" s="36"/>
      <c r="P20" s="36"/>
    </row>
    <row r="22" spans="1:18" s="257" customFormat="1">
      <c r="A22" s="323"/>
      <c r="B22" s="218" t="s">
        <v>290</v>
      </c>
      <c r="C22" s="376" t="s">
        <v>944</v>
      </c>
      <c r="D22" s="147"/>
      <c r="E22" s="147"/>
      <c r="F22" s="147"/>
      <c r="G22" s="147"/>
      <c r="J22" s="600" t="s">
        <v>290</v>
      </c>
      <c r="K22" s="606" t="s">
        <v>944</v>
      </c>
      <c r="L22" s="453"/>
      <c r="M22" s="453"/>
      <c r="N22" s="453"/>
      <c r="O22" s="453"/>
      <c r="P22" s="323"/>
      <c r="Q22" s="147"/>
    </row>
    <row r="23" spans="1:18" ht="15" customHeight="1">
      <c r="B23" s="96"/>
      <c r="C23" s="94"/>
      <c r="D23" s="44"/>
      <c r="E23" s="45"/>
      <c r="F23" s="44"/>
      <c r="G23" s="45"/>
      <c r="H23" s="12"/>
      <c r="J23" s="296"/>
      <c r="K23" s="94"/>
      <c r="L23" s="589"/>
      <c r="M23" s="293"/>
      <c r="N23" s="589"/>
      <c r="O23" s="293"/>
      <c r="P23" s="301"/>
      <c r="Q23" s="12"/>
    </row>
    <row r="24" spans="1:18">
      <c r="B24" s="218" t="s">
        <v>291</v>
      </c>
      <c r="C24" s="376" t="s">
        <v>943</v>
      </c>
      <c r="D24" s="12"/>
      <c r="E24" s="12"/>
      <c r="F24" s="12"/>
      <c r="G24" s="16"/>
      <c r="J24" s="600" t="s">
        <v>291</v>
      </c>
      <c r="K24" s="606" t="s">
        <v>943</v>
      </c>
      <c r="L24" s="301"/>
      <c r="M24" s="301"/>
      <c r="N24" s="301"/>
      <c r="O24" s="584"/>
      <c r="P24" s="581"/>
      <c r="Q24" s="12"/>
    </row>
    <row r="25" spans="1:18" ht="15" customHeight="1">
      <c r="B25" s="96"/>
      <c r="J25" s="296"/>
      <c r="K25" s="581"/>
      <c r="L25" s="581"/>
      <c r="M25" s="581"/>
      <c r="N25" s="581"/>
      <c r="O25" s="581"/>
      <c r="P25" s="581"/>
      <c r="Q25" s="12"/>
    </row>
    <row r="26" spans="1:18" s="303" customFormat="1">
      <c r="A26" s="450"/>
      <c r="B26" s="218" t="s">
        <v>292</v>
      </c>
      <c r="C26" s="220" t="s">
        <v>293</v>
      </c>
      <c r="J26" s="600" t="s">
        <v>292</v>
      </c>
      <c r="K26" s="606" t="s">
        <v>293</v>
      </c>
      <c r="L26" s="585"/>
      <c r="M26" s="585"/>
      <c r="N26" s="585"/>
      <c r="O26" s="585"/>
      <c r="P26" s="585"/>
      <c r="Q26" s="315"/>
    </row>
    <row r="27" spans="1:18" s="210" customFormat="1">
      <c r="A27" s="448"/>
      <c r="B27" s="218"/>
      <c r="C27" s="220"/>
      <c r="D27" s="44"/>
      <c r="J27" s="600"/>
      <c r="K27" s="606"/>
      <c r="L27" s="589"/>
      <c r="M27" s="581"/>
      <c r="N27" s="581"/>
      <c r="O27" s="581"/>
      <c r="P27" s="581"/>
    </row>
    <row r="28" spans="1:18">
      <c r="B28" s="218" t="s">
        <v>294</v>
      </c>
      <c r="C28" s="376" t="s">
        <v>623</v>
      </c>
      <c r="J28" s="600" t="s">
        <v>294</v>
      </c>
      <c r="K28" s="606" t="s">
        <v>623</v>
      </c>
      <c r="L28" s="581"/>
      <c r="M28" s="581"/>
      <c r="N28" s="581"/>
      <c r="O28" s="581"/>
      <c r="P28" s="581"/>
    </row>
    <row r="29" spans="1:18" ht="15" customHeight="1">
      <c r="B29" s="218"/>
      <c r="C29" s="220"/>
      <c r="J29" s="600"/>
      <c r="K29" s="606"/>
      <c r="L29" s="581"/>
      <c r="M29" s="581"/>
      <c r="N29" s="581"/>
      <c r="O29" s="581"/>
      <c r="P29" s="581"/>
    </row>
    <row r="30" spans="1:18">
      <c r="B30" s="218">
        <v>220.05</v>
      </c>
      <c r="C30" s="376" t="s">
        <v>622</v>
      </c>
      <c r="J30" s="600">
        <v>220.05</v>
      </c>
      <c r="K30" s="606" t="s">
        <v>622</v>
      </c>
      <c r="L30" s="581"/>
      <c r="M30" s="581"/>
      <c r="N30" s="581"/>
      <c r="O30" s="581"/>
      <c r="P30" s="581"/>
    </row>
    <row r="31" spans="1:18" ht="15" customHeight="1">
      <c r="B31" s="218"/>
      <c r="C31" s="220"/>
      <c r="J31" s="600"/>
      <c r="K31" s="606"/>
      <c r="L31" s="581"/>
      <c r="M31" s="581"/>
      <c r="N31" s="581"/>
      <c r="O31" s="581"/>
      <c r="P31" s="581"/>
    </row>
    <row r="32" spans="1:18" s="404" customFormat="1" ht="15.75" customHeight="1" thickBot="1">
      <c r="A32" s="448"/>
      <c r="B32" s="129"/>
      <c r="C32" s="377"/>
      <c r="D32" s="377"/>
      <c r="E32" s="377"/>
      <c r="F32" s="377"/>
      <c r="G32" s="382" t="s">
        <v>68</v>
      </c>
      <c r="H32" s="225">
        <v>0</v>
      </c>
      <c r="J32" s="129"/>
      <c r="K32" s="377"/>
      <c r="L32" s="377"/>
      <c r="M32" s="377"/>
      <c r="N32" s="377"/>
      <c r="O32" s="607" t="s">
        <v>1217</v>
      </c>
      <c r="P32" s="225">
        <v>0</v>
      </c>
      <c r="Q32" s="301"/>
      <c r="R32" s="301"/>
    </row>
    <row r="33" spans="2:3" ht="13.5" thickTop="1">
      <c r="B33" s="70"/>
      <c r="C33" s="44"/>
    </row>
    <row r="34" spans="2:3">
      <c r="B34" s="96"/>
    </row>
    <row r="35" spans="2:3">
      <c r="B35" s="96"/>
    </row>
    <row r="36" spans="2:3">
      <c r="B36" s="96"/>
    </row>
    <row r="37" spans="2:3">
      <c r="B37" s="96"/>
    </row>
    <row r="38" spans="2:3">
      <c r="B38" s="96"/>
    </row>
    <row r="39" spans="2:3">
      <c r="B39" s="96"/>
    </row>
    <row r="40" spans="2:3">
      <c r="B40" s="96"/>
    </row>
    <row r="41" spans="2:3">
      <c r="B41" s="96"/>
    </row>
    <row r="42" spans="2:3">
      <c r="B42" s="96"/>
    </row>
    <row r="43" spans="2:3">
      <c r="B43" s="96"/>
    </row>
    <row r="44" spans="2:3">
      <c r="B44" s="96"/>
    </row>
    <row r="45" spans="2:3">
      <c r="B45" s="96"/>
    </row>
    <row r="46" spans="2:3">
      <c r="B46" s="96"/>
    </row>
    <row r="47" spans="2:3">
      <c r="B47" s="96"/>
    </row>
    <row r="48" spans="2:3">
      <c r="B48" s="96"/>
    </row>
    <row r="49" spans="2:2">
      <c r="B49" s="96"/>
    </row>
    <row r="50" spans="2:2">
      <c r="B50" s="96"/>
    </row>
    <row r="51" spans="2:2">
      <c r="B51" s="96"/>
    </row>
    <row r="52" spans="2:2">
      <c r="B52" s="96"/>
    </row>
    <row r="53" spans="2:2">
      <c r="B53" s="96"/>
    </row>
    <row r="54" spans="2:2">
      <c r="B54" s="96"/>
    </row>
    <row r="55" spans="2:2">
      <c r="B55" s="96"/>
    </row>
    <row r="56" spans="2:2">
      <c r="B56" s="96"/>
    </row>
    <row r="57" spans="2:2">
      <c r="B57" s="96"/>
    </row>
    <row r="58" spans="2:2">
      <c r="B58" s="96"/>
    </row>
    <row r="59" spans="2:2">
      <c r="B59" s="96"/>
    </row>
    <row r="60" spans="2:2">
      <c r="B60" s="96"/>
    </row>
    <row r="61" spans="2:2">
      <c r="B61" s="96"/>
    </row>
    <row r="62" spans="2:2">
      <c r="B62" s="96"/>
    </row>
    <row r="63" spans="2:2">
      <c r="B63" s="96"/>
    </row>
    <row r="64" spans="2:2">
      <c r="B64" s="96"/>
    </row>
    <row r="65" spans="2:2">
      <c r="B65" s="96"/>
    </row>
    <row r="66" spans="2:2">
      <c r="B66" s="96"/>
    </row>
    <row r="67" spans="2:2">
      <c r="B67" s="96"/>
    </row>
    <row r="68" spans="2:2">
      <c r="B68" s="96"/>
    </row>
    <row r="69" spans="2:2">
      <c r="B69" s="96"/>
    </row>
    <row r="70" spans="2:2">
      <c r="B70" s="96"/>
    </row>
    <row r="71" spans="2:2">
      <c r="B71" s="96"/>
    </row>
    <row r="72" spans="2:2">
      <c r="B72" s="96"/>
    </row>
    <row r="73" spans="2:2">
      <c r="B73" s="96"/>
    </row>
    <row r="74" spans="2:2">
      <c r="B74" s="96"/>
    </row>
    <row r="75" spans="2:2">
      <c r="B75" s="96"/>
    </row>
    <row r="76" spans="2:2">
      <c r="B76" s="96"/>
    </row>
    <row r="77" spans="2:2">
      <c r="B77" s="96"/>
    </row>
    <row r="78" spans="2:2">
      <c r="B78" s="96"/>
    </row>
    <row r="79" spans="2:2">
      <c r="B79" s="96"/>
    </row>
    <row r="80" spans="2:2">
      <c r="B80" s="96"/>
    </row>
    <row r="81" spans="2:2">
      <c r="B81" s="96"/>
    </row>
    <row r="82" spans="2:2">
      <c r="B82" s="96"/>
    </row>
    <row r="83" spans="2:2">
      <c r="B83" s="96"/>
    </row>
    <row r="84" spans="2:2">
      <c r="B84" s="96"/>
    </row>
    <row r="85" spans="2:2">
      <c r="B85" s="96"/>
    </row>
    <row r="86" spans="2:2">
      <c r="B86" s="96"/>
    </row>
    <row r="87" spans="2:2">
      <c r="B87" s="96"/>
    </row>
    <row r="88" spans="2:2">
      <c r="B88" s="96"/>
    </row>
    <row r="89" spans="2:2">
      <c r="B89" s="96"/>
    </row>
    <row r="90" spans="2:2">
      <c r="B90" s="96"/>
    </row>
    <row r="91" spans="2:2">
      <c r="B91" s="96"/>
    </row>
    <row r="92" spans="2:2">
      <c r="B92" s="96"/>
    </row>
    <row r="93" spans="2:2">
      <c r="B93" s="96"/>
    </row>
    <row r="94" spans="2:2">
      <c r="B94" s="96"/>
    </row>
    <row r="95" spans="2:2">
      <c r="B95" s="96"/>
    </row>
    <row r="96" spans="2:2">
      <c r="B96" s="96"/>
    </row>
    <row r="97" spans="2:2">
      <c r="B97" s="96"/>
    </row>
    <row r="98" spans="2:2">
      <c r="B98" s="96"/>
    </row>
    <row r="99" spans="2:2">
      <c r="B99" s="96"/>
    </row>
    <row r="100" spans="2:2">
      <c r="B100" s="96"/>
    </row>
    <row r="101" spans="2:2">
      <c r="B101" s="96"/>
    </row>
    <row r="102" spans="2:2">
      <c r="B102" s="96"/>
    </row>
    <row r="103" spans="2:2">
      <c r="B103" s="96"/>
    </row>
    <row r="104" spans="2:2">
      <c r="B104" s="96"/>
    </row>
    <row r="105" spans="2:2">
      <c r="B105" s="96"/>
    </row>
    <row r="106" spans="2:2">
      <c r="B106" s="96"/>
    </row>
    <row r="107" spans="2:2">
      <c r="B107" s="96"/>
    </row>
    <row r="108" spans="2:2">
      <c r="B108" s="96"/>
    </row>
    <row r="109" spans="2:2">
      <c r="B109" s="96"/>
    </row>
    <row r="110" spans="2:2">
      <c r="B110" s="96"/>
    </row>
    <row r="111" spans="2:2">
      <c r="B111" s="96"/>
    </row>
    <row r="112" spans="2:2">
      <c r="B112" s="96"/>
    </row>
    <row r="113" spans="2:2">
      <c r="B113" s="96"/>
    </row>
    <row r="114" spans="2:2">
      <c r="B114" s="96"/>
    </row>
    <row r="115" spans="2:2">
      <c r="B115" s="96"/>
    </row>
    <row r="116" spans="2:2">
      <c r="B116" s="96"/>
    </row>
    <row r="117" spans="2:2">
      <c r="B117" s="96"/>
    </row>
    <row r="118" spans="2:2">
      <c r="B118" s="96"/>
    </row>
    <row r="119" spans="2:2">
      <c r="B119" s="96"/>
    </row>
    <row r="120" spans="2:2">
      <c r="B120" s="96"/>
    </row>
    <row r="121" spans="2:2">
      <c r="B121" s="96"/>
    </row>
    <row r="122" spans="2:2">
      <c r="B122" s="96"/>
    </row>
    <row r="123" spans="2:2">
      <c r="B123" s="96"/>
    </row>
    <row r="124" spans="2:2">
      <c r="B124" s="96"/>
    </row>
    <row r="125" spans="2:2">
      <c r="B125" s="96"/>
    </row>
    <row r="126" spans="2:2">
      <c r="B126" s="96"/>
    </row>
    <row r="127" spans="2:2">
      <c r="B127" s="96"/>
    </row>
    <row r="128" spans="2:2">
      <c r="B128" s="96"/>
    </row>
    <row r="129" spans="2:2">
      <c r="B129" s="96"/>
    </row>
    <row r="130" spans="2:2">
      <c r="B130" s="96"/>
    </row>
    <row r="131" spans="2:2">
      <c r="B131" s="96"/>
    </row>
    <row r="132" spans="2:2">
      <c r="B132" s="96"/>
    </row>
    <row r="133" spans="2:2">
      <c r="B133" s="96"/>
    </row>
    <row r="134" spans="2:2">
      <c r="B134" s="96"/>
    </row>
    <row r="135" spans="2:2">
      <c r="B135" s="96"/>
    </row>
    <row r="136" spans="2:2">
      <c r="B136" s="96"/>
    </row>
    <row r="137" spans="2:2">
      <c r="B137" s="96"/>
    </row>
    <row r="138" spans="2:2">
      <c r="B138" s="96"/>
    </row>
    <row r="139" spans="2:2">
      <c r="B139" s="96"/>
    </row>
    <row r="140" spans="2:2">
      <c r="B140" s="96"/>
    </row>
    <row r="141" spans="2:2">
      <c r="B141" s="96"/>
    </row>
    <row r="142" spans="2:2">
      <c r="B142" s="96"/>
    </row>
    <row r="143" spans="2:2">
      <c r="B143" s="96"/>
    </row>
    <row r="144" spans="2:2">
      <c r="B144" s="96"/>
    </row>
    <row r="145" spans="2:2">
      <c r="B145" s="96"/>
    </row>
    <row r="146" spans="2:2">
      <c r="B146" s="96"/>
    </row>
    <row r="147" spans="2:2">
      <c r="B147" s="96"/>
    </row>
    <row r="148" spans="2:2">
      <c r="B148" s="96"/>
    </row>
    <row r="149" spans="2:2">
      <c r="B149" s="96"/>
    </row>
    <row r="150" spans="2:2">
      <c r="B150" s="96"/>
    </row>
    <row r="151" spans="2:2">
      <c r="B151" s="96"/>
    </row>
    <row r="152" spans="2:2">
      <c r="B152" s="96"/>
    </row>
    <row r="153" spans="2:2">
      <c r="B153" s="96"/>
    </row>
    <row r="154" spans="2:2">
      <c r="B154" s="96"/>
    </row>
    <row r="155" spans="2:2">
      <c r="B155" s="96"/>
    </row>
    <row r="156" spans="2:2">
      <c r="B156" s="96"/>
    </row>
    <row r="157" spans="2:2">
      <c r="B157" s="96"/>
    </row>
    <row r="158" spans="2:2">
      <c r="B158" s="96"/>
    </row>
    <row r="159" spans="2:2">
      <c r="B159" s="96"/>
    </row>
    <row r="160" spans="2:2">
      <c r="B160" s="96"/>
    </row>
    <row r="161" spans="2:2">
      <c r="B161" s="96"/>
    </row>
    <row r="162" spans="2:2">
      <c r="B162" s="96"/>
    </row>
    <row r="163" spans="2:2">
      <c r="B163" s="96"/>
    </row>
    <row r="164" spans="2:2">
      <c r="B164" s="96"/>
    </row>
    <row r="165" spans="2:2">
      <c r="B165" s="96"/>
    </row>
    <row r="166" spans="2:2">
      <c r="B166" s="96"/>
    </row>
    <row r="167" spans="2:2">
      <c r="B167" s="96"/>
    </row>
    <row r="168" spans="2:2">
      <c r="B168" s="96"/>
    </row>
    <row r="169" spans="2:2">
      <c r="B169" s="96"/>
    </row>
    <row r="170" spans="2:2">
      <c r="B170" s="96"/>
    </row>
    <row r="171" spans="2:2">
      <c r="B171" s="96"/>
    </row>
    <row r="172" spans="2:2">
      <c r="B172" s="96"/>
    </row>
    <row r="173" spans="2:2">
      <c r="B173" s="96"/>
    </row>
    <row r="174" spans="2:2">
      <c r="B174" s="96"/>
    </row>
    <row r="175" spans="2:2">
      <c r="B175" s="96"/>
    </row>
    <row r="176" spans="2:2">
      <c r="B176" s="96"/>
    </row>
    <row r="177" spans="2:2">
      <c r="B177" s="96"/>
    </row>
    <row r="178" spans="2:2">
      <c r="B178" s="96"/>
    </row>
    <row r="179" spans="2:2">
      <c r="B179" s="96"/>
    </row>
    <row r="180" spans="2:2">
      <c r="B180" s="96"/>
    </row>
    <row r="181" spans="2:2">
      <c r="B181" s="96"/>
    </row>
    <row r="182" spans="2:2">
      <c r="B182" s="96"/>
    </row>
    <row r="183" spans="2:2">
      <c r="B183" s="96"/>
    </row>
    <row r="184" spans="2:2">
      <c r="B184" s="96"/>
    </row>
    <row r="185" spans="2:2">
      <c r="B185" s="96"/>
    </row>
    <row r="186" spans="2:2">
      <c r="B186" s="96"/>
    </row>
    <row r="187" spans="2:2">
      <c r="B187" s="96"/>
    </row>
    <row r="188" spans="2:2">
      <c r="B188" s="96"/>
    </row>
    <row r="189" spans="2:2">
      <c r="B189" s="96"/>
    </row>
    <row r="190" spans="2:2">
      <c r="B190" s="96"/>
    </row>
    <row r="191" spans="2:2">
      <c r="B191" s="96"/>
    </row>
    <row r="192" spans="2:2">
      <c r="B192" s="96"/>
    </row>
    <row r="193" spans="2:2">
      <c r="B193" s="96"/>
    </row>
    <row r="194" spans="2:2">
      <c r="B194" s="96"/>
    </row>
    <row r="195" spans="2:2">
      <c r="B195" s="96"/>
    </row>
    <row r="196" spans="2:2">
      <c r="B196" s="96"/>
    </row>
    <row r="197" spans="2:2">
      <c r="B197" s="96"/>
    </row>
    <row r="198" spans="2:2">
      <c r="B198" s="96"/>
    </row>
    <row r="199" spans="2:2">
      <c r="B199" s="96"/>
    </row>
    <row r="200" spans="2:2">
      <c r="B200" s="96"/>
    </row>
    <row r="201" spans="2:2">
      <c r="B201" s="96"/>
    </row>
    <row r="202" spans="2:2">
      <c r="B202" s="96"/>
    </row>
    <row r="203" spans="2:2">
      <c r="B203" s="96"/>
    </row>
    <row r="204" spans="2:2">
      <c r="B204" s="96"/>
    </row>
    <row r="205" spans="2:2">
      <c r="B205" s="96"/>
    </row>
    <row r="206" spans="2:2">
      <c r="B206" s="96"/>
    </row>
    <row r="207" spans="2:2">
      <c r="B207" s="96"/>
    </row>
    <row r="208" spans="2:2">
      <c r="B208" s="96"/>
    </row>
    <row r="209" spans="2:2">
      <c r="B209" s="96"/>
    </row>
    <row r="210" spans="2:2">
      <c r="B210" s="96"/>
    </row>
    <row r="211" spans="2:2">
      <c r="B211" s="96"/>
    </row>
    <row r="212" spans="2:2">
      <c r="B212" s="96"/>
    </row>
    <row r="213" spans="2:2">
      <c r="B213" s="96"/>
    </row>
    <row r="214" spans="2:2">
      <c r="B214" s="96"/>
    </row>
    <row r="215" spans="2:2">
      <c r="B215" s="96"/>
    </row>
    <row r="216" spans="2:2">
      <c r="B216" s="96"/>
    </row>
    <row r="217" spans="2:2">
      <c r="B217" s="96"/>
    </row>
    <row r="218" spans="2:2">
      <c r="B218" s="96"/>
    </row>
    <row r="219" spans="2:2">
      <c r="B219" s="96"/>
    </row>
    <row r="220" spans="2:2">
      <c r="B220" s="96"/>
    </row>
    <row r="221" spans="2:2">
      <c r="B221" s="96"/>
    </row>
    <row r="222" spans="2:2">
      <c r="B222" s="96"/>
    </row>
    <row r="223" spans="2:2">
      <c r="B223" s="96"/>
    </row>
    <row r="224" spans="2:2">
      <c r="B224" s="96"/>
    </row>
    <row r="225" spans="2:2">
      <c r="B225" s="96"/>
    </row>
    <row r="226" spans="2:2">
      <c r="B226" s="96"/>
    </row>
    <row r="227" spans="2:2">
      <c r="B227" s="96"/>
    </row>
    <row r="228" spans="2:2">
      <c r="B228" s="96"/>
    </row>
    <row r="229" spans="2:2">
      <c r="B229" s="96"/>
    </row>
    <row r="230" spans="2:2">
      <c r="B230" s="96"/>
    </row>
    <row r="231" spans="2:2">
      <c r="B231" s="96"/>
    </row>
    <row r="232" spans="2:2">
      <c r="B232" s="96"/>
    </row>
    <row r="233" spans="2:2">
      <c r="B233" s="96"/>
    </row>
    <row r="234" spans="2:2">
      <c r="B234" s="96"/>
    </row>
    <row r="235" spans="2:2">
      <c r="B235" s="96"/>
    </row>
    <row r="236" spans="2:2">
      <c r="B236" s="96"/>
    </row>
    <row r="237" spans="2:2">
      <c r="B237" s="96"/>
    </row>
    <row r="238" spans="2:2">
      <c r="B238" s="96"/>
    </row>
    <row r="239" spans="2:2">
      <c r="B239" s="96"/>
    </row>
    <row r="240" spans="2:2">
      <c r="B240" s="96"/>
    </row>
    <row r="241" spans="2:2">
      <c r="B241" s="96"/>
    </row>
    <row r="242" spans="2:2">
      <c r="B242" s="96"/>
    </row>
    <row r="243" spans="2:2">
      <c r="B243" s="96"/>
    </row>
    <row r="244" spans="2:2">
      <c r="B244" s="96"/>
    </row>
    <row r="245" spans="2:2">
      <c r="B245" s="96"/>
    </row>
    <row r="246" spans="2:2">
      <c r="B246" s="96"/>
    </row>
    <row r="247" spans="2:2">
      <c r="B247" s="96"/>
    </row>
    <row r="248" spans="2:2">
      <c r="B248" s="96"/>
    </row>
    <row r="249" spans="2:2">
      <c r="B249" s="96"/>
    </row>
    <row r="250" spans="2:2">
      <c r="B250" s="96"/>
    </row>
    <row r="251" spans="2:2">
      <c r="B251" s="96"/>
    </row>
    <row r="252" spans="2:2">
      <c r="B252" s="96"/>
    </row>
    <row r="253" spans="2:2">
      <c r="B253" s="96"/>
    </row>
    <row r="254" spans="2:2">
      <c r="B254" s="96"/>
    </row>
    <row r="255" spans="2:2">
      <c r="B255" s="96"/>
    </row>
    <row r="256" spans="2:2">
      <c r="B256" s="96"/>
    </row>
    <row r="257" spans="2:2">
      <c r="B257" s="96"/>
    </row>
    <row r="258" spans="2:2">
      <c r="B258" s="96"/>
    </row>
    <row r="259" spans="2:2">
      <c r="B259" s="96"/>
    </row>
    <row r="260" spans="2:2">
      <c r="B260" s="96"/>
    </row>
    <row r="261" spans="2:2">
      <c r="B261" s="96"/>
    </row>
    <row r="262" spans="2:2">
      <c r="B262" s="96"/>
    </row>
    <row r="263" spans="2:2">
      <c r="B263" s="96"/>
    </row>
    <row r="264" spans="2:2">
      <c r="B264" s="96"/>
    </row>
    <row r="265" spans="2:2">
      <c r="B265" s="96"/>
    </row>
    <row r="266" spans="2:2">
      <c r="B266" s="96"/>
    </row>
    <row r="267" spans="2:2">
      <c r="B267" s="96"/>
    </row>
    <row r="268" spans="2:2">
      <c r="B268" s="96"/>
    </row>
    <row r="269" spans="2:2">
      <c r="B269" s="96"/>
    </row>
    <row r="270" spans="2:2">
      <c r="B270" s="96"/>
    </row>
    <row r="271" spans="2:2">
      <c r="B271" s="96"/>
    </row>
    <row r="272" spans="2:2">
      <c r="B272" s="96"/>
    </row>
    <row r="273" spans="2:2">
      <c r="B273" s="96"/>
    </row>
    <row r="274" spans="2:2">
      <c r="B274" s="96"/>
    </row>
    <row r="275" spans="2:2">
      <c r="B275" s="96"/>
    </row>
    <row r="276" spans="2:2">
      <c r="B276" s="96"/>
    </row>
    <row r="277" spans="2:2">
      <c r="B277" s="96"/>
    </row>
    <row r="278" spans="2:2">
      <c r="B278" s="96"/>
    </row>
    <row r="279" spans="2:2">
      <c r="B279" s="96"/>
    </row>
    <row r="280" spans="2:2">
      <c r="B280" s="96"/>
    </row>
    <row r="281" spans="2:2">
      <c r="B281" s="96"/>
    </row>
    <row r="282" spans="2:2">
      <c r="B282" s="96"/>
    </row>
    <row r="283" spans="2:2">
      <c r="B283" s="96"/>
    </row>
    <row r="284" spans="2:2">
      <c r="B284" s="96"/>
    </row>
    <row r="285" spans="2:2">
      <c r="B285" s="96"/>
    </row>
    <row r="286" spans="2:2">
      <c r="B286" s="96"/>
    </row>
    <row r="287" spans="2:2">
      <c r="B287" s="96"/>
    </row>
    <row r="288" spans="2:2">
      <c r="B288" s="96"/>
    </row>
    <row r="289" spans="2:2">
      <c r="B289" s="96"/>
    </row>
    <row r="290" spans="2:2">
      <c r="B290" s="96"/>
    </row>
    <row r="291" spans="2:2">
      <c r="B291" s="96"/>
    </row>
    <row r="292" spans="2:2">
      <c r="B292" s="96"/>
    </row>
    <row r="293" spans="2:2">
      <c r="B293" s="96"/>
    </row>
    <row r="294" spans="2:2">
      <c r="B294" s="96"/>
    </row>
    <row r="295" spans="2:2">
      <c r="B295" s="96"/>
    </row>
    <row r="296" spans="2:2">
      <c r="B296" s="96"/>
    </row>
    <row r="297" spans="2:2">
      <c r="B297" s="96"/>
    </row>
    <row r="298" spans="2:2">
      <c r="B298" s="96"/>
    </row>
    <row r="299" spans="2:2">
      <c r="B299" s="96"/>
    </row>
    <row r="300" spans="2:2">
      <c r="B300" s="96"/>
    </row>
    <row r="301" spans="2:2">
      <c r="B301" s="96"/>
    </row>
    <row r="302" spans="2:2">
      <c r="B302" s="96"/>
    </row>
    <row r="303" spans="2:2">
      <c r="B303" s="96"/>
    </row>
    <row r="304" spans="2:2">
      <c r="B304" s="96"/>
    </row>
    <row r="305" spans="2:2">
      <c r="B305" s="96"/>
    </row>
    <row r="306" spans="2:2">
      <c r="B306" s="96"/>
    </row>
    <row r="307" spans="2:2">
      <c r="B307" s="96"/>
    </row>
    <row r="308" spans="2:2">
      <c r="B308" s="96"/>
    </row>
    <row r="309" spans="2:2">
      <c r="B309" s="96"/>
    </row>
    <row r="310" spans="2:2">
      <c r="B310" s="96"/>
    </row>
    <row r="311" spans="2:2">
      <c r="B311" s="96"/>
    </row>
    <row r="312" spans="2:2">
      <c r="B312" s="96"/>
    </row>
    <row r="313" spans="2:2">
      <c r="B313" s="96"/>
    </row>
    <row r="314" spans="2:2">
      <c r="B314" s="96"/>
    </row>
    <row r="315" spans="2:2">
      <c r="B315" s="96"/>
    </row>
    <row r="316" spans="2:2">
      <c r="B316" s="96"/>
    </row>
    <row r="317" spans="2:2">
      <c r="B317" s="96"/>
    </row>
    <row r="318" spans="2:2">
      <c r="B318" s="96"/>
    </row>
    <row r="319" spans="2:2">
      <c r="B319" s="96"/>
    </row>
    <row r="320" spans="2:2">
      <c r="B320" s="96"/>
    </row>
    <row r="321" spans="2:2">
      <c r="B321" s="96"/>
    </row>
    <row r="322" spans="2:2">
      <c r="B322" s="96"/>
    </row>
    <row r="323" spans="2:2">
      <c r="B323" s="96"/>
    </row>
    <row r="324" spans="2:2">
      <c r="B324" s="96"/>
    </row>
    <row r="325" spans="2:2">
      <c r="B325" s="96"/>
    </row>
    <row r="326" spans="2:2">
      <c r="B326" s="96"/>
    </row>
    <row r="327" spans="2:2">
      <c r="B327" s="96"/>
    </row>
    <row r="328" spans="2:2">
      <c r="B328" s="96"/>
    </row>
    <row r="329" spans="2:2">
      <c r="B329" s="96"/>
    </row>
    <row r="330" spans="2:2">
      <c r="B330" s="96"/>
    </row>
    <row r="331" spans="2:2">
      <c r="B331" s="96"/>
    </row>
    <row r="332" spans="2:2">
      <c r="B332" s="96"/>
    </row>
    <row r="333" spans="2:2">
      <c r="B333" s="96"/>
    </row>
    <row r="334" spans="2:2">
      <c r="B334" s="96"/>
    </row>
    <row r="335" spans="2:2">
      <c r="B335" s="96"/>
    </row>
    <row r="336" spans="2:2">
      <c r="B336" s="96"/>
    </row>
    <row r="337" spans="2:3">
      <c r="B337" s="96"/>
    </row>
    <row r="338" spans="2:3">
      <c r="B338" s="96"/>
    </row>
    <row r="339" spans="2:3">
      <c r="B339" s="96"/>
    </row>
    <row r="340" spans="2:3">
      <c r="B340" s="96"/>
    </row>
    <row r="341" spans="2:3">
      <c r="B341" s="96"/>
    </row>
    <row r="342" spans="2:3">
      <c r="B342" s="96"/>
    </row>
    <row r="343" spans="2:3">
      <c r="B343" s="96"/>
    </row>
    <row r="344" spans="2:3">
      <c r="B344" s="96"/>
    </row>
    <row r="345" spans="2:3">
      <c r="B345" s="96"/>
    </row>
    <row r="346" spans="2:3">
      <c r="B346" s="96"/>
    </row>
    <row r="347" spans="2:3">
      <c r="C347" s="96"/>
    </row>
    <row r="348" spans="2:3">
      <c r="C348" s="96"/>
    </row>
    <row r="349" spans="2:3">
      <c r="C349" s="96"/>
    </row>
    <row r="350" spans="2:3">
      <c r="C350" s="96"/>
    </row>
    <row r="351" spans="2:3">
      <c r="C351" s="96"/>
    </row>
    <row r="352" spans="2:3">
      <c r="C352" s="96"/>
    </row>
    <row r="353" spans="3:3">
      <c r="C353" s="96"/>
    </row>
    <row r="354" spans="3:3">
      <c r="C354" s="96"/>
    </row>
    <row r="355" spans="3:3">
      <c r="C355" s="96"/>
    </row>
    <row r="356" spans="3:3">
      <c r="C356" s="96"/>
    </row>
    <row r="357" spans="3:3">
      <c r="C357" s="96"/>
    </row>
    <row r="358" spans="3:3">
      <c r="C358" s="96"/>
    </row>
    <row r="359" spans="3:3">
      <c r="C359" s="96"/>
    </row>
    <row r="360" spans="3:3">
      <c r="C360" s="96"/>
    </row>
    <row r="361" spans="3:3">
      <c r="C361" s="96"/>
    </row>
    <row r="362" spans="3:3">
      <c r="C362" s="96"/>
    </row>
    <row r="363" spans="3:3">
      <c r="C363" s="96"/>
    </row>
    <row r="364" spans="3:3">
      <c r="C364" s="96"/>
    </row>
    <row r="365" spans="3:3">
      <c r="C365" s="96"/>
    </row>
    <row r="366" spans="3:3">
      <c r="C366" s="96"/>
    </row>
    <row r="367" spans="3:3">
      <c r="C367" s="96"/>
    </row>
    <row r="368" spans="3:3">
      <c r="C368" s="96"/>
    </row>
    <row r="369" spans="3:3">
      <c r="C369" s="96"/>
    </row>
    <row r="370" spans="3:3">
      <c r="C370" s="96"/>
    </row>
    <row r="371" spans="3:3">
      <c r="C371" s="96"/>
    </row>
    <row r="372" spans="3:3">
      <c r="C372" s="96"/>
    </row>
    <row r="373" spans="3:3">
      <c r="C373" s="96"/>
    </row>
    <row r="374" spans="3:3">
      <c r="C374" s="96"/>
    </row>
    <row r="375" spans="3:3">
      <c r="C375" s="96"/>
    </row>
    <row r="376" spans="3:3">
      <c r="C376" s="96"/>
    </row>
    <row r="377" spans="3:3">
      <c r="C377" s="96"/>
    </row>
    <row r="378" spans="3:3">
      <c r="C378" s="96"/>
    </row>
    <row r="379" spans="3:3">
      <c r="C379" s="96"/>
    </row>
    <row r="380" spans="3:3">
      <c r="C380" s="96"/>
    </row>
    <row r="381" spans="3:3">
      <c r="C381" s="96"/>
    </row>
    <row r="382" spans="3:3">
      <c r="C382" s="96"/>
    </row>
    <row r="383" spans="3:3">
      <c r="C383" s="96"/>
    </row>
    <row r="384" spans="3:3">
      <c r="C384" s="96"/>
    </row>
    <row r="385" spans="3:3">
      <c r="C385" s="96"/>
    </row>
    <row r="386" spans="3:3">
      <c r="C386" s="96"/>
    </row>
    <row r="387" spans="3:3">
      <c r="C387" s="96"/>
    </row>
    <row r="388" spans="3:3">
      <c r="C388" s="96"/>
    </row>
    <row r="389" spans="3:3">
      <c r="C389" s="96"/>
    </row>
    <row r="390" spans="3:3">
      <c r="C390" s="96"/>
    </row>
    <row r="391" spans="3:3">
      <c r="C391" s="96"/>
    </row>
    <row r="392" spans="3:3">
      <c r="C392" s="96"/>
    </row>
    <row r="393" spans="3:3">
      <c r="C393" s="96"/>
    </row>
    <row r="394" spans="3:3">
      <c r="C394" s="96"/>
    </row>
    <row r="395" spans="3:3">
      <c r="C395" s="96"/>
    </row>
    <row r="396" spans="3:3">
      <c r="C396" s="96"/>
    </row>
    <row r="397" spans="3:3">
      <c r="C397" s="96"/>
    </row>
    <row r="398" spans="3:3">
      <c r="C398" s="96"/>
    </row>
    <row r="399" spans="3:3">
      <c r="C399" s="96"/>
    </row>
    <row r="400" spans="3:3">
      <c r="C400" s="96"/>
    </row>
    <row r="401" spans="3:3">
      <c r="C401" s="96"/>
    </row>
    <row r="402" spans="3:3">
      <c r="C402" s="96"/>
    </row>
    <row r="403" spans="3:3">
      <c r="C403" s="96"/>
    </row>
    <row r="404" spans="3:3">
      <c r="C404" s="96"/>
    </row>
    <row r="405" spans="3:3">
      <c r="C405" s="96"/>
    </row>
    <row r="406" spans="3:3">
      <c r="C406" s="96"/>
    </row>
    <row r="407" spans="3:3">
      <c r="C407" s="96"/>
    </row>
    <row r="408" spans="3:3">
      <c r="C408" s="96"/>
    </row>
    <row r="409" spans="3:3">
      <c r="C409" s="96"/>
    </row>
    <row r="410" spans="3:3">
      <c r="C410" s="96"/>
    </row>
    <row r="411" spans="3:3">
      <c r="C411" s="96"/>
    </row>
    <row r="412" spans="3:3">
      <c r="C412" s="96"/>
    </row>
    <row r="413" spans="3:3">
      <c r="C413" s="96"/>
    </row>
    <row r="414" spans="3:3">
      <c r="C414" s="96"/>
    </row>
    <row r="415" spans="3:3">
      <c r="C415" s="96"/>
    </row>
    <row r="416" spans="3:3">
      <c r="C416" s="96"/>
    </row>
    <row r="417" spans="3:3">
      <c r="C417" s="96"/>
    </row>
    <row r="418" spans="3:3">
      <c r="C418" s="96"/>
    </row>
    <row r="419" spans="3:3">
      <c r="C419" s="96"/>
    </row>
    <row r="420" spans="3:3">
      <c r="C420" s="96"/>
    </row>
    <row r="421" spans="3:3">
      <c r="C421" s="96"/>
    </row>
    <row r="422" spans="3:3">
      <c r="C422" s="96"/>
    </row>
    <row r="423" spans="3:3">
      <c r="C423" s="96"/>
    </row>
    <row r="424" spans="3:3">
      <c r="C424" s="96"/>
    </row>
    <row r="425" spans="3:3">
      <c r="C425" s="96"/>
    </row>
    <row r="426" spans="3:3">
      <c r="C426" s="96"/>
    </row>
    <row r="427" spans="3:3">
      <c r="C427" s="96"/>
    </row>
    <row r="428" spans="3:3">
      <c r="C428" s="96"/>
    </row>
    <row r="429" spans="3:3">
      <c r="C429" s="96"/>
    </row>
    <row r="430" spans="3:3">
      <c r="C430" s="96"/>
    </row>
    <row r="431" spans="3:3">
      <c r="C431" s="96"/>
    </row>
    <row r="432" spans="3:3">
      <c r="C432" s="96"/>
    </row>
    <row r="433" spans="3:3">
      <c r="C433" s="96"/>
    </row>
    <row r="434" spans="3:3">
      <c r="C434" s="96"/>
    </row>
    <row r="435" spans="3:3">
      <c r="C435" s="96"/>
    </row>
    <row r="436" spans="3:3">
      <c r="C436" s="96"/>
    </row>
    <row r="437" spans="3:3">
      <c r="C437" s="96"/>
    </row>
    <row r="438" spans="3:3">
      <c r="C438" s="96"/>
    </row>
    <row r="439" spans="3:3">
      <c r="C439" s="96"/>
    </row>
    <row r="440" spans="3:3">
      <c r="C440" s="96"/>
    </row>
    <row r="441" spans="3:3">
      <c r="C441" s="96"/>
    </row>
    <row r="442" spans="3:3">
      <c r="C442" s="96"/>
    </row>
    <row r="443" spans="3:3">
      <c r="C443" s="96"/>
    </row>
    <row r="444" spans="3:3">
      <c r="C444" s="96"/>
    </row>
    <row r="445" spans="3:3">
      <c r="C445" s="96"/>
    </row>
    <row r="446" spans="3:3">
      <c r="C446" s="96"/>
    </row>
    <row r="447" spans="3:3">
      <c r="C447" s="96"/>
    </row>
    <row r="448" spans="3:3">
      <c r="C448" s="96"/>
    </row>
    <row r="449" spans="3:3">
      <c r="C449" s="96"/>
    </row>
    <row r="450" spans="3:3">
      <c r="C450" s="96"/>
    </row>
    <row r="451" spans="3:3">
      <c r="C451" s="96"/>
    </row>
    <row r="452" spans="3:3">
      <c r="C452" s="96"/>
    </row>
    <row r="453" spans="3:3">
      <c r="C453" s="96"/>
    </row>
    <row r="454" spans="3:3">
      <c r="C454" s="96"/>
    </row>
    <row r="455" spans="3:3">
      <c r="C455" s="96"/>
    </row>
    <row r="456" spans="3:3">
      <c r="C456" s="96"/>
    </row>
    <row r="457" spans="3:3">
      <c r="C457" s="96"/>
    </row>
    <row r="458" spans="3:3">
      <c r="C458" s="96"/>
    </row>
    <row r="459" spans="3:3">
      <c r="C459" s="96"/>
    </row>
    <row r="460" spans="3:3">
      <c r="C460" s="96"/>
    </row>
    <row r="461" spans="3:3">
      <c r="C461" s="96"/>
    </row>
    <row r="462" spans="3:3">
      <c r="C462" s="96"/>
    </row>
    <row r="463" spans="3:3">
      <c r="C463" s="96"/>
    </row>
    <row r="464" spans="3:3">
      <c r="C464" s="96"/>
    </row>
    <row r="465" spans="3:3">
      <c r="C465" s="96"/>
    </row>
    <row r="466" spans="3:3">
      <c r="C466" s="96"/>
    </row>
    <row r="467" spans="3:3">
      <c r="C467" s="96"/>
    </row>
    <row r="468" spans="3:3">
      <c r="C468" s="96"/>
    </row>
    <row r="469" spans="3:3">
      <c r="C469" s="96"/>
    </row>
    <row r="470" spans="3:3">
      <c r="C470" s="96"/>
    </row>
    <row r="471" spans="3:3">
      <c r="C471" s="96"/>
    </row>
    <row r="472" spans="3:3">
      <c r="C472" s="96"/>
    </row>
    <row r="473" spans="3:3">
      <c r="C473" s="96"/>
    </row>
    <row r="474" spans="3:3">
      <c r="C474" s="96"/>
    </row>
    <row r="475" spans="3:3">
      <c r="C475" s="96"/>
    </row>
    <row r="476" spans="3:3">
      <c r="C476" s="96"/>
    </row>
    <row r="477" spans="3:3">
      <c r="C477" s="96"/>
    </row>
    <row r="478" spans="3:3">
      <c r="C478" s="96"/>
    </row>
    <row r="479" spans="3:3">
      <c r="C479" s="96"/>
    </row>
    <row r="480" spans="3:3">
      <c r="C480" s="96"/>
    </row>
    <row r="481" spans="3:3">
      <c r="C481" s="96"/>
    </row>
    <row r="482" spans="3:3">
      <c r="C482" s="96"/>
    </row>
    <row r="483" spans="3:3">
      <c r="C483" s="96"/>
    </row>
    <row r="484" spans="3:3">
      <c r="C484" s="96"/>
    </row>
    <row r="485" spans="3:3">
      <c r="C485" s="96"/>
    </row>
    <row r="486" spans="3:3">
      <c r="C486" s="96"/>
    </row>
    <row r="487" spans="3:3">
      <c r="C487" s="96"/>
    </row>
    <row r="488" spans="3:3">
      <c r="C488" s="96"/>
    </row>
    <row r="489" spans="3:3">
      <c r="C489" s="96"/>
    </row>
    <row r="490" spans="3:3">
      <c r="C490" s="96"/>
    </row>
    <row r="491" spans="3:3">
      <c r="C491" s="96"/>
    </row>
    <row r="492" spans="3:3">
      <c r="C492" s="96"/>
    </row>
    <row r="493" spans="3:3">
      <c r="C493" s="96"/>
    </row>
    <row r="494" spans="3:3">
      <c r="C494" s="96"/>
    </row>
    <row r="495" spans="3:3">
      <c r="C495" s="96"/>
    </row>
    <row r="496" spans="3:3">
      <c r="C496" s="96"/>
    </row>
    <row r="497" spans="3:3">
      <c r="C497" s="96"/>
    </row>
    <row r="498" spans="3:3">
      <c r="C498" s="96"/>
    </row>
    <row r="499" spans="3:3">
      <c r="C499" s="96"/>
    </row>
    <row r="500" spans="3:3">
      <c r="C500" s="96"/>
    </row>
    <row r="501" spans="3:3">
      <c r="C501" s="96"/>
    </row>
    <row r="502" spans="3:3">
      <c r="C502" s="96"/>
    </row>
    <row r="503" spans="3:3">
      <c r="C503" s="96"/>
    </row>
    <row r="504" spans="3:3">
      <c r="C504" s="96"/>
    </row>
    <row r="505" spans="3:3">
      <c r="C505" s="96"/>
    </row>
    <row r="506" spans="3:3">
      <c r="C506" s="96"/>
    </row>
    <row r="507" spans="3:3">
      <c r="C507" s="96"/>
    </row>
    <row r="508" spans="3:3">
      <c r="C508" s="96"/>
    </row>
    <row r="509" spans="3:3">
      <c r="C509" s="96"/>
    </row>
    <row r="510" spans="3:3">
      <c r="C510" s="96"/>
    </row>
    <row r="511" spans="3:3">
      <c r="C511" s="96"/>
    </row>
    <row r="512" spans="3:3">
      <c r="C512" s="96"/>
    </row>
    <row r="513" spans="3:3">
      <c r="C513" s="96"/>
    </row>
    <row r="514" spans="3:3">
      <c r="C514" s="96"/>
    </row>
    <row r="515" spans="3:3">
      <c r="C515" s="96"/>
    </row>
    <row r="516" spans="3:3">
      <c r="C516" s="96"/>
    </row>
    <row r="517" spans="3:3">
      <c r="C517" s="96"/>
    </row>
    <row r="518" spans="3:3">
      <c r="C518" s="96"/>
    </row>
    <row r="519" spans="3:3">
      <c r="C519" s="96"/>
    </row>
    <row r="520" spans="3:3">
      <c r="C520" s="96"/>
    </row>
    <row r="521" spans="3:3">
      <c r="C521" s="96"/>
    </row>
    <row r="522" spans="3:3">
      <c r="C522" s="96"/>
    </row>
    <row r="523" spans="3:3">
      <c r="C523" s="96"/>
    </row>
    <row r="524" spans="3:3">
      <c r="C524" s="96"/>
    </row>
    <row r="525" spans="3:3">
      <c r="C525" s="96"/>
    </row>
    <row r="526" spans="3:3">
      <c r="C526" s="96"/>
    </row>
    <row r="527" spans="3:3">
      <c r="C527" s="96"/>
    </row>
    <row r="528" spans="3:3">
      <c r="C528" s="96"/>
    </row>
    <row r="529" spans="3:3">
      <c r="C529" s="96"/>
    </row>
    <row r="530" spans="3:3">
      <c r="C530" s="96"/>
    </row>
    <row r="531" spans="3:3">
      <c r="C531" s="96"/>
    </row>
    <row r="532" spans="3:3">
      <c r="C532" s="96"/>
    </row>
    <row r="533" spans="3:3">
      <c r="C533" s="96"/>
    </row>
    <row r="534" spans="3:3">
      <c r="C534" s="96"/>
    </row>
    <row r="535" spans="3:3">
      <c r="C535" s="96"/>
    </row>
    <row r="536" spans="3:3">
      <c r="C536" s="96"/>
    </row>
    <row r="537" spans="3:3">
      <c r="C537" s="96"/>
    </row>
    <row r="538" spans="3:3">
      <c r="C538" s="96"/>
    </row>
    <row r="539" spans="3:3">
      <c r="C539" s="96"/>
    </row>
    <row r="540" spans="3:3">
      <c r="C540" s="96"/>
    </row>
    <row r="541" spans="3:3">
      <c r="C541" s="96"/>
    </row>
    <row r="542" spans="3:3">
      <c r="C542" s="96"/>
    </row>
    <row r="543" spans="3:3">
      <c r="C543" s="96"/>
    </row>
    <row r="544" spans="3:3">
      <c r="C544" s="96"/>
    </row>
    <row r="545" spans="3:3">
      <c r="C545" s="96"/>
    </row>
    <row r="546" spans="3:3">
      <c r="C546" s="96"/>
    </row>
    <row r="547" spans="3:3">
      <c r="C547" s="96"/>
    </row>
    <row r="548" spans="3:3">
      <c r="C548" s="96"/>
    </row>
    <row r="549" spans="3:3">
      <c r="C549" s="96"/>
    </row>
    <row r="550" spans="3:3">
      <c r="C550" s="96"/>
    </row>
    <row r="551" spans="3:3">
      <c r="C551" s="96"/>
    </row>
    <row r="552" spans="3:3">
      <c r="C552" s="96"/>
    </row>
    <row r="553" spans="3:3">
      <c r="C553" s="96"/>
    </row>
    <row r="554" spans="3:3">
      <c r="C554" s="96"/>
    </row>
    <row r="555" spans="3:3">
      <c r="C555" s="96"/>
    </row>
    <row r="556" spans="3:3">
      <c r="C556" s="96"/>
    </row>
    <row r="557" spans="3:3">
      <c r="C557" s="96"/>
    </row>
    <row r="558" spans="3:3">
      <c r="C558" s="96"/>
    </row>
    <row r="559" spans="3:3">
      <c r="C559" s="96"/>
    </row>
    <row r="560" spans="3:3">
      <c r="C560" s="96"/>
    </row>
    <row r="561" spans="3:3">
      <c r="C561" s="96"/>
    </row>
    <row r="562" spans="3:3">
      <c r="C562" s="96"/>
    </row>
    <row r="563" spans="3:3">
      <c r="C563" s="96"/>
    </row>
    <row r="564" spans="3:3">
      <c r="C564" s="96"/>
    </row>
    <row r="565" spans="3:3">
      <c r="C565" s="96"/>
    </row>
    <row r="566" spans="3:3">
      <c r="C566" s="96"/>
    </row>
    <row r="567" spans="3:3">
      <c r="C567" s="96"/>
    </row>
    <row r="568" spans="3:3">
      <c r="C568" s="96"/>
    </row>
    <row r="569" spans="3:3">
      <c r="C569" s="96"/>
    </row>
    <row r="570" spans="3:3">
      <c r="C570" s="96"/>
    </row>
    <row r="571" spans="3:3">
      <c r="C571" s="96"/>
    </row>
    <row r="572" spans="3:3">
      <c r="C572" s="96"/>
    </row>
    <row r="573" spans="3:3">
      <c r="C573" s="96"/>
    </row>
    <row r="574" spans="3:3">
      <c r="C574" s="96"/>
    </row>
    <row r="575" spans="3:3">
      <c r="C575" s="96"/>
    </row>
    <row r="576" spans="3:3">
      <c r="C576" s="96"/>
    </row>
    <row r="577" spans="3:3">
      <c r="C577" s="96"/>
    </row>
    <row r="578" spans="3:3">
      <c r="C578" s="96"/>
    </row>
    <row r="579" spans="3:3">
      <c r="C579" s="96"/>
    </row>
    <row r="580" spans="3:3">
      <c r="C580" s="96"/>
    </row>
    <row r="581" spans="3:3">
      <c r="C581" s="96"/>
    </row>
    <row r="582" spans="3:3">
      <c r="C582" s="96"/>
    </row>
    <row r="583" spans="3:3">
      <c r="C583" s="96"/>
    </row>
    <row r="584" spans="3:3">
      <c r="C584" s="96"/>
    </row>
    <row r="585" spans="3:3">
      <c r="C585" s="96"/>
    </row>
    <row r="586" spans="3:3">
      <c r="C586" s="96"/>
    </row>
    <row r="587" spans="3:3">
      <c r="C587" s="96"/>
    </row>
    <row r="588" spans="3:3">
      <c r="C588" s="96"/>
    </row>
    <row r="589" spans="3:3">
      <c r="C589" s="96"/>
    </row>
    <row r="590" spans="3:3">
      <c r="C590" s="96"/>
    </row>
    <row r="591" spans="3:3">
      <c r="C591" s="96"/>
    </row>
    <row r="592" spans="3:3">
      <c r="C592" s="96"/>
    </row>
    <row r="593" spans="3:3">
      <c r="C593" s="96"/>
    </row>
    <row r="594" spans="3:3">
      <c r="C594" s="96"/>
    </row>
    <row r="595" spans="3:3">
      <c r="C595" s="96"/>
    </row>
    <row r="596" spans="3:3">
      <c r="C596" s="96"/>
    </row>
    <row r="597" spans="3:3">
      <c r="C597" s="96"/>
    </row>
    <row r="598" spans="3:3">
      <c r="C598" s="96"/>
    </row>
    <row r="599" spans="3:3">
      <c r="C599" s="96"/>
    </row>
    <row r="600" spans="3:3">
      <c r="C600" s="96"/>
    </row>
    <row r="601" spans="3:3">
      <c r="C601" s="96"/>
    </row>
    <row r="602" spans="3:3">
      <c r="C602" s="96"/>
    </row>
    <row r="603" spans="3:3">
      <c r="C603" s="96"/>
    </row>
    <row r="604" spans="3:3">
      <c r="C604" s="96"/>
    </row>
    <row r="605" spans="3:3">
      <c r="C605" s="96"/>
    </row>
    <row r="606" spans="3:3">
      <c r="C606" s="96"/>
    </row>
    <row r="607" spans="3:3">
      <c r="C607" s="96"/>
    </row>
    <row r="608" spans="3:3">
      <c r="C608" s="96"/>
    </row>
    <row r="609" spans="3:3">
      <c r="C609" s="96"/>
    </row>
    <row r="610" spans="3:3">
      <c r="C610" s="96"/>
    </row>
    <row r="611" spans="3:3">
      <c r="C611" s="96"/>
    </row>
    <row r="612" spans="3:3">
      <c r="C612" s="96"/>
    </row>
    <row r="613" spans="3:3">
      <c r="C613" s="96"/>
    </row>
    <row r="614" spans="3:3">
      <c r="C614" s="96"/>
    </row>
    <row r="615" spans="3:3">
      <c r="C615" s="96"/>
    </row>
    <row r="616" spans="3:3">
      <c r="C616" s="96"/>
    </row>
    <row r="617" spans="3:3">
      <c r="C617" s="96"/>
    </row>
    <row r="618" spans="3:3">
      <c r="C618" s="96"/>
    </row>
    <row r="619" spans="3:3">
      <c r="C619" s="96"/>
    </row>
    <row r="620" spans="3:3">
      <c r="C620" s="96"/>
    </row>
    <row r="621" spans="3:3">
      <c r="C621" s="96"/>
    </row>
    <row r="622" spans="3:3">
      <c r="C622" s="96"/>
    </row>
    <row r="623" spans="3:3">
      <c r="C623" s="96"/>
    </row>
    <row r="624" spans="3:3">
      <c r="C624" s="96"/>
    </row>
    <row r="625" spans="3:3">
      <c r="C625" s="96"/>
    </row>
    <row r="626" spans="3:3">
      <c r="C626" s="96"/>
    </row>
    <row r="627" spans="3:3">
      <c r="C627" s="96"/>
    </row>
    <row r="628" spans="3:3">
      <c r="C628" s="96"/>
    </row>
    <row r="629" spans="3:3">
      <c r="C629" s="96"/>
    </row>
    <row r="630" spans="3:3">
      <c r="C630" s="96"/>
    </row>
    <row r="631" spans="3:3">
      <c r="C631" s="96"/>
    </row>
    <row r="632" spans="3:3">
      <c r="C632" s="96"/>
    </row>
    <row r="633" spans="3:3">
      <c r="C633" s="96"/>
    </row>
    <row r="634" spans="3:3">
      <c r="C634" s="96"/>
    </row>
    <row r="635" spans="3:3">
      <c r="C635" s="96"/>
    </row>
    <row r="636" spans="3:3">
      <c r="C636" s="96"/>
    </row>
    <row r="637" spans="3:3">
      <c r="C637" s="96"/>
    </row>
    <row r="638" spans="3:3">
      <c r="C638" s="96"/>
    </row>
    <row r="639" spans="3:3">
      <c r="C639" s="96"/>
    </row>
    <row r="640" spans="3:3">
      <c r="C640" s="96"/>
    </row>
    <row r="641" spans="3:3">
      <c r="C641" s="96"/>
    </row>
    <row r="642" spans="3:3">
      <c r="C642" s="96"/>
    </row>
    <row r="643" spans="3:3">
      <c r="C643" s="96"/>
    </row>
    <row r="644" spans="3:3">
      <c r="C644" s="96"/>
    </row>
    <row r="645" spans="3:3">
      <c r="C645" s="96"/>
    </row>
    <row r="646" spans="3:3">
      <c r="C646" s="96"/>
    </row>
    <row r="647" spans="3:3">
      <c r="C647" s="96"/>
    </row>
    <row r="648" spans="3:3">
      <c r="C648" s="96"/>
    </row>
    <row r="649" spans="3:3">
      <c r="C649" s="96"/>
    </row>
    <row r="650" spans="3:3">
      <c r="C650" s="96"/>
    </row>
    <row r="651" spans="3:3">
      <c r="C651" s="96"/>
    </row>
    <row r="652" spans="3:3">
      <c r="C652" s="96"/>
    </row>
    <row r="653" spans="3:3">
      <c r="C653" s="96"/>
    </row>
    <row r="654" spans="3:3">
      <c r="C654" s="96"/>
    </row>
    <row r="655" spans="3:3">
      <c r="C655" s="96"/>
    </row>
    <row r="656" spans="3:3">
      <c r="C656" s="96"/>
    </row>
    <row r="657" spans="3:3">
      <c r="C657" s="96"/>
    </row>
    <row r="658" spans="3:3">
      <c r="C658" s="96"/>
    </row>
    <row r="659" spans="3:3">
      <c r="C659" s="96"/>
    </row>
    <row r="660" spans="3:3">
      <c r="C660" s="96"/>
    </row>
    <row r="661" spans="3:3">
      <c r="C661" s="96"/>
    </row>
    <row r="662" spans="3:3">
      <c r="C662" s="96"/>
    </row>
    <row r="663" spans="3:3">
      <c r="C663" s="96"/>
    </row>
    <row r="664" spans="3:3">
      <c r="C664" s="96"/>
    </row>
    <row r="665" spans="3:3">
      <c r="C665" s="96"/>
    </row>
    <row r="666" spans="3:3">
      <c r="C666" s="96"/>
    </row>
    <row r="667" spans="3:3">
      <c r="C667" s="96"/>
    </row>
    <row r="668" spans="3:3">
      <c r="C668" s="96"/>
    </row>
    <row r="669" spans="3:3">
      <c r="C669" s="96"/>
    </row>
    <row r="670" spans="3:3">
      <c r="C670" s="96"/>
    </row>
    <row r="671" spans="3:3">
      <c r="C671" s="96"/>
    </row>
    <row r="672" spans="3:3">
      <c r="C672" s="96"/>
    </row>
    <row r="673" spans="3:3">
      <c r="C673" s="96"/>
    </row>
    <row r="674" spans="3:3">
      <c r="C674" s="96"/>
    </row>
    <row r="675" spans="3:3">
      <c r="C675" s="96"/>
    </row>
    <row r="676" spans="3:3">
      <c r="C676" s="96"/>
    </row>
    <row r="677" spans="3:3">
      <c r="C677" s="96"/>
    </row>
    <row r="678" spans="3:3">
      <c r="C678" s="96"/>
    </row>
    <row r="679" spans="3:3">
      <c r="C679" s="96"/>
    </row>
    <row r="680" spans="3:3">
      <c r="C680" s="96"/>
    </row>
    <row r="681" spans="3:3">
      <c r="C681" s="96"/>
    </row>
    <row r="682" spans="3:3">
      <c r="C682" s="96"/>
    </row>
    <row r="683" spans="3:3">
      <c r="C683" s="96"/>
    </row>
    <row r="684" spans="3:3">
      <c r="C684" s="96"/>
    </row>
    <row r="685" spans="3:3">
      <c r="C685" s="96"/>
    </row>
    <row r="686" spans="3:3">
      <c r="C686" s="96"/>
    </row>
    <row r="687" spans="3:3">
      <c r="C687" s="96"/>
    </row>
    <row r="688" spans="3:3">
      <c r="C688" s="96"/>
    </row>
    <row r="689" spans="3:3">
      <c r="C689" s="96"/>
    </row>
    <row r="690" spans="3:3">
      <c r="C690" s="96"/>
    </row>
    <row r="691" spans="3:3">
      <c r="C691" s="96"/>
    </row>
    <row r="692" spans="3:3">
      <c r="C692" s="96"/>
    </row>
    <row r="693" spans="3:3">
      <c r="C693" s="96"/>
    </row>
    <row r="694" spans="3:3">
      <c r="C694" s="96"/>
    </row>
    <row r="695" spans="3:3">
      <c r="C695" s="96"/>
    </row>
    <row r="696" spans="3:3">
      <c r="C696" s="96"/>
    </row>
    <row r="697" spans="3:3">
      <c r="C697" s="96"/>
    </row>
    <row r="698" spans="3:3">
      <c r="C698" s="96"/>
    </row>
    <row r="699" spans="3:3">
      <c r="C699" s="96"/>
    </row>
    <row r="700" spans="3:3">
      <c r="C700" s="96"/>
    </row>
    <row r="701" spans="3:3">
      <c r="C701" s="96"/>
    </row>
    <row r="702" spans="3:3">
      <c r="C702" s="96"/>
    </row>
    <row r="703" spans="3:3">
      <c r="C703" s="96"/>
    </row>
    <row r="704" spans="3:3">
      <c r="C704" s="96"/>
    </row>
    <row r="705" spans="3:3">
      <c r="C705" s="96"/>
    </row>
    <row r="706" spans="3:3">
      <c r="C706" s="96"/>
    </row>
    <row r="707" spans="3:3">
      <c r="C707" s="96"/>
    </row>
    <row r="708" spans="3:3">
      <c r="C708" s="96"/>
    </row>
    <row r="709" spans="3:3">
      <c r="C709" s="96"/>
    </row>
    <row r="710" spans="3:3">
      <c r="C710" s="96"/>
    </row>
    <row r="711" spans="3:3">
      <c r="C711" s="96"/>
    </row>
    <row r="712" spans="3:3">
      <c r="C712" s="96"/>
    </row>
    <row r="713" spans="3:3">
      <c r="C713" s="96"/>
    </row>
    <row r="714" spans="3:3">
      <c r="C714" s="96"/>
    </row>
    <row r="715" spans="3:3">
      <c r="C715" s="96"/>
    </row>
    <row r="716" spans="3:3">
      <c r="C716" s="96"/>
    </row>
    <row r="717" spans="3:3">
      <c r="C717" s="96"/>
    </row>
    <row r="718" spans="3:3">
      <c r="C718" s="96"/>
    </row>
    <row r="719" spans="3:3">
      <c r="C719" s="96"/>
    </row>
    <row r="720" spans="3:3">
      <c r="C720" s="96"/>
    </row>
  </sheetData>
  <customSheetViews>
    <customSheetView guid="{81801A75-92C7-4ED5-97DB-E3E6B3965D30}" scale="90" topLeftCell="A51">
      <selection activeCell="G91" sqref="G91"/>
      <pageMargins left="0.7" right="0.7" top="0.75" bottom="0.75" header="0.3" footer="0.3"/>
      <pageSetup orientation="portrait" r:id="rId1"/>
    </customSheetView>
    <customSheetView guid="{8F78BEB5-8927-4030-9153-90C7FA4937A5}" scale="90" topLeftCell="A13">
      <selection activeCell="B29" sqref="B29"/>
      <pageMargins left="0.7" right="0.7" top="0.75" bottom="0.75" header="0.3" footer="0.3"/>
      <pageSetup orientation="portrait" r:id="rId2"/>
    </customSheetView>
    <customSheetView guid="{F7690BCD-287A-473A-9EA1-298139938D77}" scale="90" topLeftCell="A58">
      <selection activeCell="A60" sqref="A60"/>
      <pageMargins left="0.7" right="0.7" top="0.75" bottom="0.75" header="0.3" footer="0.3"/>
      <pageSetup orientation="portrait" r:id="rId3"/>
    </customSheetView>
    <customSheetView guid="{0C5E73BF-4F4A-42B1-AFFC-19145C7AC19A}" scale="90" topLeftCell="A7">
      <selection activeCell="F23" sqref="F23"/>
      <pageMargins left="0.7" right="0.7" top="0.75" bottom="0.75" header="0.3" footer="0.3"/>
      <pageSetup scale="70" orientation="portrait" r:id="rId4"/>
    </customSheetView>
  </customSheetViews>
  <mergeCells count="1">
    <mergeCell ref="C6:I6"/>
  </mergeCells>
  <pageMargins left="0.7" right="0.7" top="0.75" bottom="0.75" header="0.3" footer="0.3"/>
  <pageSetup scale="70" orientation="portrait" r:id="rId5"/>
</worksheet>
</file>

<file path=xl/worksheets/sheet29.xml><?xml version="1.0" encoding="utf-8"?>
<worksheet xmlns="http://schemas.openxmlformats.org/spreadsheetml/2006/main" xmlns:r="http://schemas.openxmlformats.org/officeDocument/2006/relationships">
  <sheetPr codeName="Sheet30">
    <tabColor theme="7" tint="-0.249977111117893"/>
  </sheetPr>
  <dimension ref="A1:U294"/>
  <sheetViews>
    <sheetView workbookViewId="0">
      <pane ySplit="20" topLeftCell="A21" activePane="bottomLeft" state="frozen"/>
      <selection pane="bottomLeft" activeCell="D10" sqref="D10"/>
    </sheetView>
  </sheetViews>
  <sheetFormatPr defaultRowHeight="12.75"/>
  <cols>
    <col min="1" max="1" width="16.42578125" style="351" customWidth="1"/>
    <col min="2" max="2" width="14.7109375" customWidth="1"/>
    <col min="3" max="3" width="11.85546875" customWidth="1"/>
    <col min="4" max="6" width="14.7109375" customWidth="1"/>
    <col min="7" max="7" width="17.140625" customWidth="1"/>
    <col min="8" max="8" width="15.42578125" style="372" customWidth="1"/>
    <col min="9" max="9" width="14.7109375" customWidth="1"/>
    <col min="10" max="10" width="16.42578125" style="725" customWidth="1"/>
    <col min="11" max="14" width="12.7109375" customWidth="1"/>
    <col min="15" max="15" width="18.7109375" customWidth="1"/>
    <col min="16" max="19" width="12.7109375" customWidth="1"/>
    <col min="20" max="20" width="10.140625" bestFit="1" customWidth="1"/>
    <col min="21" max="21" width="12" customWidth="1"/>
  </cols>
  <sheetData>
    <row r="1" spans="1:21" s="82" customFormat="1">
      <c r="A1" s="351"/>
      <c r="H1" s="372"/>
      <c r="J1" s="725"/>
    </row>
    <row r="2" spans="1:21">
      <c r="B2" s="4" t="s">
        <v>16</v>
      </c>
      <c r="C2" s="6" t="s">
        <v>55</v>
      </c>
      <c r="D2" s="6"/>
      <c r="E2" s="6"/>
      <c r="F2" s="2"/>
      <c r="H2" s="293"/>
      <c r="L2" s="6"/>
    </row>
    <row r="3" spans="1:21">
      <c r="B3" s="4" t="s">
        <v>17</v>
      </c>
      <c r="C3" s="21" t="s">
        <v>44</v>
      </c>
      <c r="D3" s="6"/>
      <c r="E3" s="6"/>
      <c r="F3" s="2"/>
      <c r="H3" s="293"/>
      <c r="L3" s="6"/>
    </row>
    <row r="4" spans="1:21">
      <c r="B4" s="726" t="s">
        <v>1198</v>
      </c>
      <c r="C4" s="21" t="s">
        <v>41</v>
      </c>
      <c r="D4" s="5"/>
      <c r="E4" s="5"/>
      <c r="F4" s="3"/>
      <c r="H4" s="293"/>
      <c r="L4" s="5"/>
    </row>
    <row r="5" spans="1:21">
      <c r="B5" s="4"/>
      <c r="D5" s="5"/>
      <c r="E5" s="5"/>
      <c r="F5" s="3"/>
      <c r="G5" s="5"/>
      <c r="H5" s="458"/>
      <c r="I5" s="5"/>
    </row>
    <row r="6" spans="1:21" s="27" customFormat="1" ht="67.5" customHeight="1">
      <c r="A6" s="351"/>
      <c r="B6" s="60" t="s">
        <v>46</v>
      </c>
      <c r="C6" s="1213" t="s">
        <v>399</v>
      </c>
      <c r="D6" s="1214"/>
      <c r="E6" s="1214"/>
      <c r="F6" s="1214"/>
      <c r="G6" s="1214"/>
      <c r="H6" s="1214"/>
      <c r="I6" s="1214"/>
      <c r="J6" s="725"/>
      <c r="K6" s="184"/>
      <c r="L6" s="184"/>
      <c r="M6" s="184"/>
      <c r="N6" s="184"/>
      <c r="O6" s="184"/>
      <c r="P6" s="184"/>
      <c r="Q6" s="184"/>
      <c r="R6" s="176"/>
      <c r="S6" s="176"/>
    </row>
    <row r="7" spans="1:21" s="27" customFormat="1" ht="13.5" customHeight="1">
      <c r="A7" s="351"/>
      <c r="B7" s="4"/>
      <c r="C7" s="174"/>
      <c r="D7" s="174"/>
      <c r="E7" s="174"/>
      <c r="F7" s="174"/>
      <c r="G7" s="174"/>
      <c r="H7" s="463"/>
      <c r="I7" s="174"/>
      <c r="J7" s="725"/>
      <c r="K7" s="174"/>
      <c r="L7" s="174"/>
      <c r="M7" s="174"/>
      <c r="N7" s="174"/>
      <c r="O7" s="174"/>
      <c r="P7" s="174"/>
      <c r="Q7" s="174"/>
      <c r="R7" s="174"/>
    </row>
    <row r="8" spans="1:21" s="27" customFormat="1" ht="27" customHeight="1">
      <c r="A8" s="351"/>
      <c r="B8" s="57" t="s">
        <v>47</v>
      </c>
      <c r="C8" s="53"/>
      <c r="D8" s="53"/>
      <c r="E8" s="53"/>
      <c r="F8" s="53"/>
      <c r="G8" s="53"/>
      <c r="H8" s="464"/>
      <c r="I8" s="727"/>
      <c r="J8" s="725"/>
      <c r="K8" s="731"/>
      <c r="L8" s="731"/>
      <c r="M8" s="725"/>
      <c r="N8" s="725"/>
      <c r="O8" s="728"/>
      <c r="P8" s="725"/>
      <c r="Q8" s="725"/>
      <c r="R8" s="725"/>
      <c r="S8" s="731"/>
      <c r="T8" s="725"/>
      <c r="U8" s="725"/>
    </row>
    <row r="9" spans="1:21" s="82" customFormat="1" ht="12.75" customHeight="1">
      <c r="A9" s="351"/>
      <c r="B9" s="57"/>
      <c r="C9" s="170"/>
      <c r="D9" s="170"/>
      <c r="E9" s="170"/>
      <c r="F9" s="170"/>
      <c r="G9" s="170"/>
      <c r="H9" s="464"/>
      <c r="I9" s="727"/>
      <c r="J9" s="725"/>
      <c r="K9" s="731"/>
      <c r="L9" s="731"/>
      <c r="M9" s="725"/>
      <c r="N9" s="725"/>
      <c r="O9" s="728"/>
      <c r="P9" s="725"/>
      <c r="Q9" s="725"/>
      <c r="R9" s="725"/>
      <c r="S9" s="731"/>
      <c r="T9" s="725"/>
      <c r="U9" s="725"/>
    </row>
    <row r="10" spans="1:21" s="725" customFormat="1" ht="12.75" customHeight="1">
      <c r="B10" s="213"/>
      <c r="D10" s="136" t="s">
        <v>19</v>
      </c>
      <c r="E10" s="735" t="s">
        <v>320</v>
      </c>
      <c r="F10" s="735" t="s">
        <v>322</v>
      </c>
      <c r="G10" s="735" t="s">
        <v>321</v>
      </c>
      <c r="H10" s="464"/>
      <c r="I10" s="655"/>
      <c r="K10" s="655"/>
      <c r="L10" s="307"/>
      <c r="M10" s="307"/>
      <c r="N10" s="307"/>
      <c r="O10" s="655"/>
      <c r="P10" s="655"/>
      <c r="Q10" s="655"/>
      <c r="R10" s="655"/>
      <c r="S10" s="307"/>
      <c r="T10" s="307"/>
      <c r="U10" s="307"/>
    </row>
    <row r="11" spans="1:21" s="725" customFormat="1" ht="12.75" customHeight="1">
      <c r="B11" s="213"/>
      <c r="C11" s="726" t="s">
        <v>25</v>
      </c>
      <c r="D11" s="762">
        <f>H75</f>
        <v>0</v>
      </c>
      <c r="E11" s="762">
        <v>0</v>
      </c>
      <c r="F11" s="762">
        <f>SUM(H37,H48,H56)</f>
        <v>0</v>
      </c>
      <c r="G11" s="762">
        <f>SUM(H66)</f>
        <v>0</v>
      </c>
      <c r="H11" s="464"/>
      <c r="I11" s="655"/>
      <c r="K11" s="610"/>
      <c r="L11" s="610"/>
      <c r="M11" s="610"/>
      <c r="N11" s="610"/>
      <c r="O11" s="655"/>
      <c r="P11" s="655"/>
      <c r="Q11" s="937"/>
      <c r="R11" s="610"/>
      <c r="S11" s="610"/>
      <c r="T11" s="610"/>
      <c r="U11" s="610"/>
    </row>
    <row r="12" spans="1:21" s="725" customFormat="1" ht="12.75" customHeight="1">
      <c r="B12" s="213"/>
      <c r="C12" s="726" t="s">
        <v>1189</v>
      </c>
      <c r="D12" s="762">
        <f>Q75</f>
        <v>0</v>
      </c>
      <c r="E12" s="762">
        <v>0</v>
      </c>
      <c r="F12" s="762">
        <f>SUM(Q37,Q48,Q56)</f>
        <v>0</v>
      </c>
      <c r="G12" s="762">
        <f>SUM(Q66)</f>
        <v>0</v>
      </c>
      <c r="H12" s="464"/>
      <c r="I12" s="655"/>
      <c r="K12" s="610"/>
      <c r="L12" s="610"/>
      <c r="M12" s="610"/>
      <c r="N12" s="610"/>
      <c r="O12" s="655"/>
      <c r="P12" s="655"/>
      <c r="Q12" s="937"/>
      <c r="R12" s="610"/>
      <c r="S12" s="610"/>
      <c r="T12" s="610"/>
      <c r="U12" s="610"/>
    </row>
    <row r="13" spans="1:21" s="725" customFormat="1" ht="12.75" customHeight="1" thickBot="1">
      <c r="B13" s="213"/>
      <c r="C13" s="729" t="s">
        <v>66</v>
      </c>
      <c r="D13" s="730">
        <f>D11-D12</f>
        <v>0</v>
      </c>
      <c r="E13" s="730">
        <f>E11-E12</f>
        <v>0</v>
      </c>
      <c r="F13" s="730">
        <f>F11-F12</f>
        <v>0</v>
      </c>
      <c r="G13" s="730">
        <f>G11-G12</f>
        <v>0</v>
      </c>
      <c r="H13" s="464"/>
      <c r="I13" s="655"/>
      <c r="K13" s="46"/>
      <c r="L13" s="46"/>
      <c r="M13" s="983"/>
      <c r="N13" s="46"/>
      <c r="O13" s="655"/>
      <c r="P13" s="655"/>
      <c r="Q13" s="103"/>
      <c r="R13" s="46"/>
      <c r="S13" s="46"/>
      <c r="T13" s="983"/>
      <c r="U13" s="46"/>
    </row>
    <row r="14" spans="1:21" s="82" customFormat="1" ht="12.75" customHeight="1" thickTop="1">
      <c r="A14" s="351"/>
      <c r="B14" s="57"/>
      <c r="C14" s="170"/>
      <c r="D14" s="170"/>
      <c r="E14" s="170"/>
      <c r="F14" s="170"/>
      <c r="G14" s="170"/>
      <c r="H14" s="464"/>
      <c r="I14" s="170"/>
      <c r="J14" s="725"/>
      <c r="K14" s="170"/>
      <c r="L14" s="170"/>
      <c r="M14" s="170"/>
      <c r="N14" s="170"/>
      <c r="O14" s="170"/>
      <c r="P14" s="170"/>
      <c r="Q14" s="170"/>
      <c r="R14" s="170"/>
    </row>
    <row r="15" spans="1:21">
      <c r="E15" s="217"/>
      <c r="F15" s="2"/>
      <c r="H15" s="293"/>
    </row>
    <row r="16" spans="1:21" s="27" customFormat="1">
      <c r="A16" s="351"/>
      <c r="B16" s="32" t="s">
        <v>64</v>
      </c>
      <c r="C16" s="32"/>
      <c r="D16" s="32"/>
      <c r="E16" s="32"/>
      <c r="F16" s="32"/>
      <c r="G16" s="32"/>
      <c r="H16" s="32"/>
      <c r="I16" s="32"/>
      <c r="J16" s="32"/>
      <c r="K16" s="32"/>
      <c r="L16" s="32"/>
      <c r="M16" s="32"/>
      <c r="N16" s="32"/>
      <c r="O16" s="32"/>
      <c r="P16" s="32"/>
      <c r="Q16" s="32"/>
      <c r="R16" s="32"/>
      <c r="S16" s="17"/>
    </row>
    <row r="17" spans="1:19" s="27" customFormat="1" ht="11.25" customHeight="1">
      <c r="A17" s="351"/>
      <c r="B17" s="82"/>
      <c r="C17" s="82"/>
      <c r="D17" s="82"/>
      <c r="E17" s="29"/>
      <c r="F17" s="82"/>
      <c r="G17" s="29"/>
      <c r="H17" s="372"/>
      <c r="I17" s="82"/>
      <c r="J17" s="725"/>
      <c r="K17" s="82"/>
      <c r="L17" s="82"/>
      <c r="M17" s="82"/>
      <c r="N17" s="82"/>
      <c r="O17" s="82"/>
      <c r="P17" s="82"/>
      <c r="Q17" s="82"/>
      <c r="R17" s="82"/>
      <c r="S17" s="82"/>
    </row>
    <row r="18" spans="1:19" s="27" customFormat="1">
      <c r="A18" s="351"/>
      <c r="B18" s="986"/>
      <c r="C18" s="193"/>
      <c r="D18" s="193"/>
      <c r="E18" s="193"/>
      <c r="F18" s="193"/>
      <c r="G18" s="193"/>
      <c r="H18" s="442"/>
      <c r="I18" s="193"/>
      <c r="J18" s="725"/>
      <c r="K18" s="193"/>
      <c r="L18" s="193"/>
      <c r="M18" s="193"/>
      <c r="N18" s="193"/>
      <c r="O18" s="193"/>
      <c r="P18" s="193"/>
      <c r="Q18" s="193"/>
      <c r="R18" s="193"/>
      <c r="S18" s="193"/>
    </row>
    <row r="19" spans="1:19">
      <c r="B19" s="28"/>
      <c r="C19" s="28"/>
      <c r="D19" s="28"/>
      <c r="E19" s="31"/>
      <c r="F19" s="28"/>
      <c r="G19" s="31"/>
      <c r="I19" s="82"/>
      <c r="K19" s="82"/>
      <c r="L19" s="82"/>
      <c r="M19" s="82"/>
      <c r="N19" s="82"/>
      <c r="O19" s="82"/>
      <c r="P19" s="82"/>
      <c r="Q19" s="82"/>
      <c r="R19" s="82"/>
      <c r="S19" s="82"/>
    </row>
    <row r="20" spans="1:19">
      <c r="B20" s="33" t="s">
        <v>18</v>
      </c>
      <c r="C20" s="33"/>
      <c r="D20" s="34"/>
      <c r="E20" s="33"/>
      <c r="F20" s="34"/>
      <c r="G20" s="33"/>
      <c r="H20" s="33"/>
      <c r="I20" s="33"/>
      <c r="K20" s="36" t="s">
        <v>1031</v>
      </c>
      <c r="L20" s="36"/>
      <c r="M20" s="36"/>
      <c r="N20" s="36"/>
      <c r="O20" s="36"/>
      <c r="P20" s="36"/>
      <c r="Q20" s="36"/>
      <c r="R20" s="36"/>
      <c r="S20" s="82"/>
    </row>
    <row r="21" spans="1:19">
      <c r="B21" s="82"/>
      <c r="C21" s="82"/>
      <c r="D21" s="82"/>
      <c r="E21" s="82"/>
      <c r="F21" s="82"/>
      <c r="G21" s="82"/>
      <c r="I21" s="82"/>
      <c r="K21" s="82"/>
      <c r="L21" s="82"/>
      <c r="M21" s="82"/>
      <c r="N21" s="82"/>
      <c r="O21" s="82"/>
      <c r="P21" s="82"/>
      <c r="Q21" s="82"/>
      <c r="R21" s="82"/>
      <c r="S21" s="82"/>
    </row>
    <row r="22" spans="1:19" s="725" customFormat="1">
      <c r="B22" s="379">
        <v>230.01</v>
      </c>
      <c r="C22" s="379" t="s">
        <v>1197</v>
      </c>
      <c r="H22" s="715"/>
      <c r="K22" s="379">
        <v>230.01</v>
      </c>
      <c r="L22" s="379" t="s">
        <v>1197</v>
      </c>
    </row>
    <row r="23" spans="1:19" s="725" customFormat="1">
      <c r="H23" s="715"/>
    </row>
    <row r="24" spans="1:19" s="303" customFormat="1" ht="15">
      <c r="B24" s="379">
        <v>230.02</v>
      </c>
      <c r="C24" s="379" t="s">
        <v>977</v>
      </c>
      <c r="D24" s="360"/>
      <c r="E24" s="360"/>
      <c r="F24" s="360"/>
      <c r="H24" s="321"/>
      <c r="J24" s="585"/>
      <c r="K24" s="379">
        <v>230.02</v>
      </c>
      <c r="L24" s="379" t="s">
        <v>977</v>
      </c>
      <c r="M24" s="360"/>
      <c r="N24" s="360"/>
      <c r="O24" s="360"/>
      <c r="P24" s="585"/>
      <c r="Q24" s="617"/>
      <c r="R24" s="585"/>
    </row>
    <row r="25" spans="1:19" ht="15">
      <c r="B25" s="14"/>
      <c r="C25" s="12"/>
      <c r="D25" s="13"/>
      <c r="E25" s="15"/>
      <c r="F25" s="16"/>
      <c r="G25" s="82"/>
      <c r="K25" s="14"/>
      <c r="L25" s="301"/>
      <c r="M25" s="290"/>
      <c r="N25" s="15"/>
      <c r="O25" s="584"/>
      <c r="P25" s="581"/>
      <c r="Q25" s="589"/>
      <c r="R25" s="581"/>
      <c r="S25" s="82"/>
    </row>
    <row r="26" spans="1:19" s="304" customFormat="1">
      <c r="B26" s="222">
        <v>230.03</v>
      </c>
      <c r="C26" s="222" t="s">
        <v>295</v>
      </c>
      <c r="D26" s="313"/>
      <c r="E26" s="313"/>
      <c r="F26" s="313"/>
      <c r="G26" s="321"/>
      <c r="H26" s="321"/>
      <c r="I26" s="317"/>
      <c r="J26" s="677"/>
      <c r="K26" s="379">
        <v>230.03</v>
      </c>
      <c r="L26" s="379" t="s">
        <v>295</v>
      </c>
      <c r="M26" s="313"/>
      <c r="N26" s="313"/>
      <c r="O26" s="313"/>
      <c r="P26" s="617"/>
      <c r="Q26" s="617"/>
      <c r="R26" s="613"/>
    </row>
    <row r="27" spans="1:19" s="210" customFormat="1">
      <c r="A27" s="351"/>
      <c r="B27" s="224"/>
      <c r="C27" s="224"/>
      <c r="D27" s="180"/>
      <c r="G27" s="318"/>
      <c r="H27" s="383"/>
      <c r="J27" s="725"/>
      <c r="K27" s="609"/>
      <c r="L27" s="609"/>
      <c r="M27" s="614"/>
      <c r="N27" s="581"/>
      <c r="O27" s="581"/>
      <c r="P27" s="614"/>
      <c r="Q27" s="609"/>
      <c r="R27" s="581"/>
    </row>
    <row r="28" spans="1:19" s="304" customFormat="1" ht="12.75" customHeight="1">
      <c r="A28" s="1204" t="s">
        <v>801</v>
      </c>
      <c r="B28" s="317">
        <v>230.04</v>
      </c>
      <c r="C28" s="389" t="s">
        <v>613</v>
      </c>
      <c r="D28" s="74"/>
      <c r="E28" s="74"/>
      <c r="G28" s="74"/>
      <c r="H28" s="389"/>
      <c r="I28" s="317"/>
      <c r="J28" s="1204" t="s">
        <v>801</v>
      </c>
      <c r="K28" s="613">
        <v>230.04</v>
      </c>
      <c r="L28" s="613" t="s">
        <v>613</v>
      </c>
      <c r="M28" s="596"/>
      <c r="N28" s="596"/>
      <c r="O28" s="586"/>
      <c r="P28" s="596"/>
      <c r="Q28" s="613"/>
      <c r="R28" s="613"/>
    </row>
    <row r="29" spans="1:19" s="300" customFormat="1">
      <c r="A29" s="1204"/>
      <c r="B29" s="303"/>
      <c r="C29" s="454">
        <f>'Current Assumptions'!B227</f>
        <v>0</v>
      </c>
      <c r="D29" s="656" t="s">
        <v>1216</v>
      </c>
      <c r="E29" s="315"/>
      <c r="F29" s="315"/>
      <c r="G29" s="318"/>
      <c r="H29" s="383"/>
      <c r="I29" s="303"/>
      <c r="J29" s="1204"/>
      <c r="K29" s="585"/>
      <c r="L29" s="684">
        <f>'Expected Assumptions'!E227</f>
        <v>0</v>
      </c>
      <c r="M29" s="656" t="s">
        <v>1216</v>
      </c>
      <c r="N29" s="453"/>
      <c r="O29" s="453"/>
      <c r="P29" s="614"/>
      <c r="Q29" s="609"/>
      <c r="R29" s="585"/>
    </row>
    <row r="30" spans="1:19" s="404" customFormat="1">
      <c r="B30" s="303"/>
      <c r="C30" s="440">
        <f>'Current Assumptions'!B228</f>
        <v>0</v>
      </c>
      <c r="D30" s="452" t="s">
        <v>921</v>
      </c>
      <c r="E30" s="315"/>
      <c r="F30" s="315"/>
      <c r="G30" s="318"/>
      <c r="H30" s="383"/>
      <c r="I30" s="303"/>
      <c r="J30" s="725"/>
      <c r="K30" s="585"/>
      <c r="L30" s="672">
        <f>'Expected Assumptions'!E228</f>
        <v>0</v>
      </c>
      <c r="M30" s="603" t="s">
        <v>921</v>
      </c>
      <c r="N30" s="453"/>
      <c r="O30" s="453"/>
      <c r="P30" s="614"/>
      <c r="Q30" s="609"/>
      <c r="R30" s="585"/>
    </row>
    <row r="31" spans="1:19" s="404" customFormat="1">
      <c r="B31" s="303"/>
      <c r="C31" s="440">
        <f>'Current Assumptions'!B229</f>
        <v>0</v>
      </c>
      <c r="D31" s="603" t="s">
        <v>980</v>
      </c>
      <c r="E31" s="315"/>
      <c r="F31" s="315"/>
      <c r="G31" s="318"/>
      <c r="H31" s="383"/>
      <c r="I31" s="303"/>
      <c r="J31" s="725"/>
      <c r="K31" s="585"/>
      <c r="L31" s="672">
        <f>'Expected Assumptions'!E229</f>
        <v>0</v>
      </c>
      <c r="M31" s="603" t="s">
        <v>920</v>
      </c>
      <c r="N31" s="453"/>
      <c r="O31" s="453"/>
      <c r="P31" s="614"/>
      <c r="Q31" s="609"/>
      <c r="R31" s="585"/>
    </row>
    <row r="32" spans="1:19" s="581" customFormat="1">
      <c r="B32" s="654"/>
      <c r="C32" s="653">
        <v>8</v>
      </c>
      <c r="D32" s="603" t="s">
        <v>978</v>
      </c>
      <c r="E32" s="453"/>
      <c r="F32" s="453"/>
      <c r="G32" s="614"/>
      <c r="H32" s="609"/>
      <c r="I32" s="585"/>
      <c r="J32" s="725"/>
      <c r="K32" s="654"/>
      <c r="L32" s="653">
        <f>'Expected Assumptions'!E230</f>
        <v>0</v>
      </c>
      <c r="M32" s="603" t="s">
        <v>978</v>
      </c>
      <c r="N32" s="453"/>
      <c r="O32" s="453"/>
      <c r="P32" s="614"/>
      <c r="Q32" s="609"/>
      <c r="R32" s="585"/>
    </row>
    <row r="33" spans="1:19" s="404" customFormat="1">
      <c r="B33" s="303"/>
      <c r="C33" s="441">
        <f>'Current Assumptions'!B231</f>
        <v>0</v>
      </c>
      <c r="D33" s="656" t="s">
        <v>996</v>
      </c>
      <c r="E33" s="315"/>
      <c r="F33" s="315"/>
      <c r="G33" s="318"/>
      <c r="H33" s="383"/>
      <c r="I33" s="303"/>
      <c r="J33" s="725"/>
      <c r="K33" s="585"/>
      <c r="L33" s="441">
        <f>'Expected Assumptions'!E231</f>
        <v>0</v>
      </c>
      <c r="M33" s="656" t="s">
        <v>996</v>
      </c>
      <c r="N33" s="453"/>
      <c r="O33" s="453"/>
      <c r="P33" s="614"/>
      <c r="Q33" s="609"/>
      <c r="R33" s="585"/>
    </row>
    <row r="34" spans="1:19" s="210" customFormat="1">
      <c r="A34" s="351"/>
      <c r="C34" s="318"/>
      <c r="D34" s="311"/>
      <c r="G34" s="318"/>
      <c r="H34" s="383"/>
      <c r="J34" s="725"/>
      <c r="K34" s="581"/>
      <c r="L34" s="614"/>
      <c r="M34" s="603"/>
      <c r="N34" s="581"/>
      <c r="O34" s="581"/>
      <c r="P34" s="614"/>
      <c r="Q34" s="609"/>
      <c r="R34" s="581"/>
    </row>
    <row r="35" spans="1:19" s="210" customFormat="1">
      <c r="A35" s="351"/>
      <c r="C35" s="515">
        <f>Licensed_Professional_Rate</f>
        <v>0</v>
      </c>
      <c r="D35" s="337" t="str">
        <f>Licensed_Professional_Rate_N</f>
        <v>Licensed Professional Architect Rate ($ / hour)</v>
      </c>
      <c r="G35" s="504">
        <f>C35*((C29*C31*C30)*(C33*C32))</f>
        <v>0</v>
      </c>
      <c r="H35" s="517"/>
      <c r="J35" s="725"/>
      <c r="K35" s="581"/>
      <c r="L35" s="515">
        <f>'Expected Assumptions'!E54</f>
        <v>0</v>
      </c>
      <c r="M35" s="337" t="str">
        <f>Licensed_Professional_Rate_N</f>
        <v>Licensed Professional Architect Rate ($ / hour)</v>
      </c>
      <c r="N35" s="581"/>
      <c r="O35" s="581"/>
      <c r="P35" s="504">
        <f>L35*((L29*L31*L30)*(L33*L32))</f>
        <v>0</v>
      </c>
      <c r="Q35" s="517"/>
      <c r="R35" s="581"/>
    </row>
    <row r="36" spans="1:19" s="210" customFormat="1" ht="15">
      <c r="A36" s="351"/>
      <c r="B36" s="224"/>
      <c r="C36" s="12"/>
      <c r="D36" s="56"/>
      <c r="E36" s="56"/>
      <c r="F36" s="56"/>
      <c r="G36" s="553"/>
      <c r="H36" s="554"/>
      <c r="J36" s="725"/>
      <c r="K36" s="609"/>
      <c r="L36" s="301"/>
      <c r="M36" s="590"/>
      <c r="N36" s="590"/>
      <c r="O36" s="590"/>
      <c r="P36" s="553"/>
      <c r="Q36" s="554"/>
      <c r="R36" s="581"/>
    </row>
    <row r="37" spans="1:19" s="210" customFormat="1" ht="13.5" thickBot="1">
      <c r="A37" s="351"/>
      <c r="D37" s="44" t="s">
        <v>20</v>
      </c>
      <c r="E37" s="44"/>
      <c r="F37" s="44"/>
      <c r="G37" s="555"/>
      <c r="H37" s="508">
        <f>SUM(G35:G35)</f>
        <v>0</v>
      </c>
      <c r="J37" s="725"/>
      <c r="K37" s="581"/>
      <c r="L37" s="581"/>
      <c r="M37" s="589" t="s">
        <v>20</v>
      </c>
      <c r="N37" s="589"/>
      <c r="O37" s="589"/>
      <c r="P37" s="555"/>
      <c r="Q37" s="508">
        <f>SUM(P35:P35)</f>
        <v>0</v>
      </c>
      <c r="R37" s="581"/>
    </row>
    <row r="38" spans="1:19" ht="15" customHeight="1">
      <c r="B38" s="117"/>
      <c r="C38" s="117"/>
      <c r="D38" s="82"/>
      <c r="E38" s="82"/>
      <c r="F38" s="82"/>
      <c r="G38" s="505"/>
      <c r="H38" s="517"/>
      <c r="K38" s="609"/>
      <c r="L38" s="609"/>
      <c r="M38" s="581"/>
      <c r="N38" s="581"/>
      <c r="O38" s="581"/>
      <c r="P38" s="505"/>
      <c r="Q38" s="517"/>
      <c r="R38" s="581"/>
      <c r="S38" s="82"/>
    </row>
    <row r="39" spans="1:19">
      <c r="A39" s="1204" t="s">
        <v>797</v>
      </c>
      <c r="B39" s="389">
        <v>230.05</v>
      </c>
      <c r="C39" s="117" t="s">
        <v>296</v>
      </c>
      <c r="D39" s="82"/>
      <c r="E39" s="82"/>
      <c r="F39" s="82"/>
      <c r="G39" s="505"/>
      <c r="H39" s="517"/>
      <c r="J39" s="1204" t="s">
        <v>797</v>
      </c>
      <c r="K39" s="613">
        <v>230.05</v>
      </c>
      <c r="L39" s="609" t="s">
        <v>296</v>
      </c>
      <c r="M39" s="581"/>
      <c r="N39" s="581"/>
      <c r="O39" s="581"/>
      <c r="P39" s="505"/>
      <c r="Q39" s="517"/>
      <c r="R39" s="581"/>
      <c r="S39" s="82"/>
    </row>
    <row r="40" spans="1:19" s="300" customFormat="1">
      <c r="A40" s="1204"/>
      <c r="C40" s="334">
        <f>'Current Assumptions'!B232</f>
        <v>0</v>
      </c>
      <c r="D40" s="411" t="s">
        <v>763</v>
      </c>
      <c r="G40" s="505"/>
      <c r="H40" s="556"/>
      <c r="I40" s="301"/>
      <c r="J40" s="1204"/>
      <c r="K40" s="581"/>
      <c r="L40" s="634">
        <f>'Expected Assumptions'!E232</f>
        <v>0</v>
      </c>
      <c r="M40" s="603" t="s">
        <v>763</v>
      </c>
      <c r="N40" s="581"/>
      <c r="O40" s="581"/>
      <c r="P40" s="505"/>
      <c r="Q40" s="556"/>
      <c r="R40" s="301"/>
      <c r="S40" s="301"/>
    </row>
    <row r="41" spans="1:19" s="300" customFormat="1">
      <c r="A41" s="351"/>
      <c r="C41" s="471">
        <f>'Current Assumptions'!B233</f>
        <v>0</v>
      </c>
      <c r="D41" s="603" t="s">
        <v>430</v>
      </c>
      <c r="G41" s="505"/>
      <c r="H41" s="556"/>
      <c r="I41" s="301"/>
      <c r="J41" s="725"/>
      <c r="K41" s="581"/>
      <c r="L41" s="471">
        <f>'Expected Assumptions'!E233</f>
        <v>0</v>
      </c>
      <c r="M41" s="603" t="s">
        <v>430</v>
      </c>
      <c r="N41" s="581"/>
      <c r="O41" s="581"/>
      <c r="P41" s="505"/>
      <c r="Q41" s="556"/>
      <c r="R41" s="301"/>
      <c r="S41" s="301"/>
    </row>
    <row r="42" spans="1:19" s="300" customFormat="1">
      <c r="A42" s="351"/>
      <c r="C42" s="580">
        <f>'Current Assumptions'!B234</f>
        <v>0</v>
      </c>
      <c r="D42" s="411" t="s">
        <v>766</v>
      </c>
      <c r="G42" s="505"/>
      <c r="H42" s="517"/>
      <c r="I42" s="301"/>
      <c r="J42" s="725"/>
      <c r="K42" s="581"/>
      <c r="L42" s="570">
        <f>'Expected Assumptions'!E234</f>
        <v>0</v>
      </c>
      <c r="M42" s="603" t="s">
        <v>766</v>
      </c>
      <c r="N42" s="581"/>
      <c r="O42" s="581"/>
      <c r="P42" s="505"/>
      <c r="Q42" s="517"/>
      <c r="R42" s="301"/>
      <c r="S42" s="301"/>
    </row>
    <row r="43" spans="1:19" s="82" customFormat="1">
      <c r="A43" s="351"/>
      <c r="B43" s="117"/>
      <c r="C43" s="117"/>
      <c r="G43" s="505"/>
      <c r="H43" s="517"/>
      <c r="J43" s="725"/>
      <c r="K43" s="609"/>
      <c r="L43" s="609"/>
      <c r="M43" s="581"/>
      <c r="N43" s="581"/>
      <c r="O43" s="581"/>
      <c r="P43" s="505"/>
      <c r="Q43" s="517"/>
      <c r="R43" s="581"/>
    </row>
    <row r="44" spans="1:19" s="82" customFormat="1">
      <c r="A44" s="351"/>
      <c r="B44" s="117"/>
      <c r="C44" s="510">
        <f>Drafter_Rate</f>
        <v>0</v>
      </c>
      <c r="D44" s="338" t="str">
        <f>Drafter_Rate_N</f>
        <v>Architect Drafter Rate ($ / hour)</v>
      </c>
      <c r="G44" s="504">
        <f>C44*C40*C42</f>
        <v>0</v>
      </c>
      <c r="H44" s="517"/>
      <c r="J44" s="725"/>
      <c r="K44" s="609"/>
      <c r="L44" s="510">
        <f>'Expected Assumptions'!E56</f>
        <v>0</v>
      </c>
      <c r="M44" s="416" t="str">
        <f>Drafter_Rate_N</f>
        <v>Architect Drafter Rate ($ / hour)</v>
      </c>
      <c r="N44" s="581"/>
      <c r="O44" s="581"/>
      <c r="P44" s="504">
        <f>L44*L40*L42</f>
        <v>0</v>
      </c>
      <c r="Q44" s="517"/>
      <c r="R44" s="581"/>
    </row>
    <row r="45" spans="1:19" s="82" customFormat="1">
      <c r="A45" s="351"/>
      <c r="B45" s="117"/>
      <c r="C45" s="117"/>
      <c r="G45" s="505"/>
      <c r="H45" s="517"/>
      <c r="J45" s="725"/>
      <c r="K45" s="609"/>
      <c r="L45" s="609"/>
      <c r="M45" s="581"/>
      <c r="N45" s="581"/>
      <c r="O45" s="581"/>
      <c r="P45" s="505"/>
      <c r="Q45" s="517"/>
      <c r="R45" s="581"/>
    </row>
    <row r="46" spans="1:19" s="82" customFormat="1">
      <c r="A46" s="351"/>
      <c r="B46" s="117"/>
      <c r="D46" s="351" t="s">
        <v>318</v>
      </c>
      <c r="G46" s="557">
        <f>C41*C40</f>
        <v>0</v>
      </c>
      <c r="H46" s="554"/>
      <c r="J46" s="725"/>
      <c r="K46" s="609"/>
      <c r="L46" s="581"/>
      <c r="M46" s="581" t="s">
        <v>318</v>
      </c>
      <c r="N46" s="581"/>
      <c r="O46" s="581"/>
      <c r="P46" s="557">
        <f>L41*L40</f>
        <v>0</v>
      </c>
      <c r="Q46" s="554"/>
      <c r="R46" s="581"/>
    </row>
    <row r="47" spans="1:19" s="39" customFormat="1" ht="15" customHeight="1">
      <c r="A47" s="350"/>
      <c r="B47" s="171"/>
      <c r="G47" s="558"/>
      <c r="H47" s="554"/>
      <c r="J47" s="677"/>
      <c r="K47" s="613"/>
      <c r="L47" s="586"/>
      <c r="M47" s="586"/>
      <c r="N47" s="586"/>
      <c r="O47" s="586"/>
      <c r="P47" s="558"/>
      <c r="Q47" s="554"/>
      <c r="R47" s="586"/>
    </row>
    <row r="48" spans="1:19" s="82" customFormat="1" ht="13.5" thickBot="1">
      <c r="A48" s="351"/>
      <c r="B48" s="117"/>
      <c r="D48" s="44" t="s">
        <v>20</v>
      </c>
      <c r="G48" s="555"/>
      <c r="H48" s="508">
        <f>SUM(G46,G44)</f>
        <v>0</v>
      </c>
      <c r="J48" s="725"/>
      <c r="K48" s="609"/>
      <c r="L48" s="581"/>
      <c r="M48" s="589" t="s">
        <v>20</v>
      </c>
      <c r="N48" s="581"/>
      <c r="O48" s="581"/>
      <c r="P48" s="555"/>
      <c r="Q48" s="508">
        <f>SUM(P46,P44)</f>
        <v>0</v>
      </c>
      <c r="R48" s="581"/>
    </row>
    <row r="49" spans="1:19" ht="15" customHeight="1">
      <c r="B49" s="117"/>
      <c r="C49" s="117"/>
      <c r="D49" s="82"/>
      <c r="E49" s="82"/>
      <c r="F49" s="82"/>
      <c r="G49" s="505"/>
      <c r="H49" s="517"/>
      <c r="K49" s="609"/>
      <c r="L49" s="609"/>
      <c r="M49" s="581"/>
      <c r="N49" s="581"/>
      <c r="O49" s="581"/>
      <c r="P49" s="505"/>
      <c r="Q49" s="517"/>
      <c r="R49" s="581"/>
      <c r="S49" s="82"/>
    </row>
    <row r="50" spans="1:19">
      <c r="A50" s="1204" t="s">
        <v>797</v>
      </c>
      <c r="B50" s="44">
        <v>230.06</v>
      </c>
      <c r="C50" s="372" t="s">
        <v>659</v>
      </c>
      <c r="D50" s="82"/>
      <c r="E50" s="82"/>
      <c r="F50" s="82"/>
      <c r="G50" s="505"/>
      <c r="H50" s="517"/>
      <c r="J50" s="1204" t="s">
        <v>797</v>
      </c>
      <c r="K50" s="589">
        <v>230.06</v>
      </c>
      <c r="L50" s="589" t="s">
        <v>659</v>
      </c>
      <c r="M50" s="581"/>
      <c r="N50" s="581"/>
      <c r="O50" s="581"/>
      <c r="P50" s="505"/>
      <c r="Q50" s="517"/>
      <c r="R50" s="581"/>
      <c r="S50" s="82"/>
    </row>
    <row r="51" spans="1:19" s="300" customFormat="1">
      <c r="A51" s="1204"/>
      <c r="B51" s="308"/>
      <c r="C51" s="348">
        <f>'Current Assumptions'!B232</f>
        <v>0</v>
      </c>
      <c r="D51" s="411" t="s">
        <v>763</v>
      </c>
      <c r="G51" s="505"/>
      <c r="H51" s="517"/>
      <c r="I51" s="301"/>
      <c r="J51" s="1204"/>
      <c r="K51" s="592"/>
      <c r="L51" s="661">
        <f>'Expected Assumptions'!E232</f>
        <v>0</v>
      </c>
      <c r="M51" s="603" t="s">
        <v>763</v>
      </c>
      <c r="N51" s="581"/>
      <c r="O51" s="581"/>
      <c r="P51" s="505"/>
      <c r="Q51" s="517"/>
      <c r="R51" s="301"/>
      <c r="S51" s="301"/>
    </row>
    <row r="52" spans="1:19" s="300" customFormat="1">
      <c r="A52" s="351"/>
      <c r="C52" s="711">
        <f>Avg._Time_to_Log_Transmittals</f>
        <v>0</v>
      </c>
      <c r="D52" s="311" t="str">
        <f>Avg._Time_to_Log_Transmittals_N</f>
        <v>Time to Log (hours / transmittal)</v>
      </c>
      <c r="G52" s="505"/>
      <c r="H52" s="517"/>
      <c r="I52" s="301"/>
      <c r="J52" s="725"/>
      <c r="K52" s="581"/>
      <c r="L52" s="599">
        <f>'Expected Assumptions'!E13</f>
        <v>0</v>
      </c>
      <c r="M52" s="603" t="str">
        <f>Avg._Time_to_Log_Transmittals_N</f>
        <v>Time to Log (hours / transmittal)</v>
      </c>
      <c r="N52" s="581"/>
      <c r="O52" s="581"/>
      <c r="P52" s="505"/>
      <c r="Q52" s="517"/>
      <c r="R52" s="301"/>
      <c r="S52" s="301"/>
    </row>
    <row r="53" spans="1:19" s="301" customFormat="1">
      <c r="C53" s="310"/>
      <c r="D53" s="282"/>
      <c r="G53" s="506"/>
      <c r="H53" s="554"/>
      <c r="J53" s="655"/>
      <c r="L53" s="598"/>
      <c r="M53" s="282"/>
      <c r="P53" s="506"/>
      <c r="Q53" s="554"/>
    </row>
    <row r="54" spans="1:19">
      <c r="B54" s="82"/>
      <c r="C54" s="510">
        <f>Drafter_Rate</f>
        <v>0</v>
      </c>
      <c r="D54" s="338" t="str">
        <f>Drafter_Rate_N</f>
        <v>Architect Drafter Rate ($ / hour)</v>
      </c>
      <c r="E54" s="82"/>
      <c r="F54" s="82"/>
      <c r="G54" s="516">
        <f>C54*C51*C52</f>
        <v>0</v>
      </c>
      <c r="H54" s="517"/>
      <c r="K54" s="581"/>
      <c r="L54" s="510">
        <f>'Expected Assumptions'!E56</f>
        <v>0</v>
      </c>
      <c r="M54" s="416" t="str">
        <f>Drafter_Rate_N</f>
        <v>Architect Drafter Rate ($ / hour)</v>
      </c>
      <c r="N54" s="581"/>
      <c r="O54" s="581"/>
      <c r="P54" s="516">
        <f>L54*L51*L52</f>
        <v>0</v>
      </c>
      <c r="Q54" s="517"/>
      <c r="R54" s="581"/>
      <c r="S54" s="82"/>
    </row>
    <row r="55" spans="1:19" ht="15">
      <c r="B55" s="82"/>
      <c r="C55" s="82"/>
      <c r="D55" s="82"/>
      <c r="E55" s="82"/>
      <c r="F55" s="82"/>
      <c r="G55" s="553"/>
      <c r="H55" s="554"/>
      <c r="K55" s="581"/>
      <c r="L55" s="581"/>
      <c r="M55" s="581"/>
      <c r="N55" s="581"/>
      <c r="O55" s="581"/>
      <c r="P55" s="553"/>
      <c r="Q55" s="554"/>
      <c r="R55" s="581"/>
      <c r="S55" s="82"/>
    </row>
    <row r="56" spans="1:19" ht="13.5" thickBot="1">
      <c r="B56" s="82"/>
      <c r="C56" s="82"/>
      <c r="D56" s="44" t="s">
        <v>20</v>
      </c>
      <c r="E56" s="82"/>
      <c r="F56" s="82"/>
      <c r="G56" s="555"/>
      <c r="H56" s="508">
        <f>G54</f>
        <v>0</v>
      </c>
      <c r="K56" s="581"/>
      <c r="L56" s="581"/>
      <c r="M56" s="589" t="s">
        <v>20</v>
      </c>
      <c r="N56" s="581"/>
      <c r="O56" s="581"/>
      <c r="P56" s="555"/>
      <c r="Q56" s="508">
        <f>P54</f>
        <v>0</v>
      </c>
      <c r="R56" s="581"/>
      <c r="S56" s="82"/>
    </row>
    <row r="57" spans="1:19" ht="15" customHeight="1">
      <c r="B57" s="82"/>
      <c r="C57" s="82"/>
      <c r="D57" s="82"/>
      <c r="E57" s="82"/>
      <c r="F57" s="82"/>
      <c r="G57" s="505"/>
      <c r="H57" s="517"/>
      <c r="K57" s="581"/>
      <c r="L57" s="581"/>
      <c r="M57" s="581"/>
      <c r="N57" s="581"/>
      <c r="O57" s="581"/>
      <c r="P57" s="505"/>
      <c r="Q57" s="517"/>
      <c r="R57" s="581"/>
      <c r="S57" s="82"/>
    </row>
    <row r="58" spans="1:19">
      <c r="B58" s="93">
        <v>230.07</v>
      </c>
      <c r="C58" s="93" t="s">
        <v>297</v>
      </c>
      <c r="D58" s="82"/>
      <c r="E58" s="82"/>
      <c r="F58" s="82"/>
      <c r="G58" s="505"/>
      <c r="H58" s="517"/>
      <c r="K58" s="606">
        <v>230.07</v>
      </c>
      <c r="L58" s="606" t="s">
        <v>297</v>
      </c>
      <c r="M58" s="581"/>
      <c r="N58" s="581"/>
      <c r="O58" s="581"/>
      <c r="P58" s="505"/>
      <c r="Q58" s="517"/>
      <c r="R58" s="581"/>
      <c r="S58" s="82"/>
    </row>
    <row r="59" spans="1:19">
      <c r="B59" s="82"/>
      <c r="C59" s="82"/>
      <c r="D59" s="82"/>
      <c r="E59" s="82"/>
      <c r="F59" s="82"/>
      <c r="G59" s="505"/>
      <c r="H59" s="517"/>
      <c r="K59" s="581"/>
      <c r="L59" s="581"/>
      <c r="M59" s="581"/>
      <c r="N59" s="581"/>
      <c r="O59" s="581"/>
      <c r="P59" s="505"/>
      <c r="Q59" s="517"/>
      <c r="R59" s="581"/>
      <c r="S59" s="82"/>
    </row>
    <row r="60" spans="1:19">
      <c r="A60" s="1204" t="s">
        <v>797</v>
      </c>
      <c r="B60" s="44">
        <v>230.08</v>
      </c>
      <c r="C60" s="372" t="s">
        <v>660</v>
      </c>
      <c r="D60" s="82"/>
      <c r="E60" s="82"/>
      <c r="F60" s="82"/>
      <c r="G60" s="505"/>
      <c r="H60" s="517"/>
      <c r="J60" s="1204" t="s">
        <v>797</v>
      </c>
      <c r="K60" s="589">
        <v>230.08</v>
      </c>
      <c r="L60" s="589" t="s">
        <v>660</v>
      </c>
      <c r="M60" s="581"/>
      <c r="N60" s="581"/>
      <c r="O60" s="581"/>
      <c r="P60" s="505"/>
      <c r="Q60" s="517"/>
      <c r="R60" s="581"/>
      <c r="S60" s="82"/>
    </row>
    <row r="61" spans="1:19" s="300" customFormat="1">
      <c r="A61" s="1204"/>
      <c r="B61" s="308"/>
      <c r="C61" s="348">
        <f>'Current Assumptions'!B232</f>
        <v>0</v>
      </c>
      <c r="D61" s="411" t="s">
        <v>763</v>
      </c>
      <c r="G61" s="505"/>
      <c r="H61" s="517"/>
      <c r="I61" s="301"/>
      <c r="J61" s="1204"/>
      <c r="K61" s="592"/>
      <c r="L61" s="661">
        <f>'Expected Assumptions'!E232</f>
        <v>0</v>
      </c>
      <c r="M61" s="603" t="s">
        <v>763</v>
      </c>
      <c r="N61" s="581"/>
      <c r="O61" s="581"/>
      <c r="P61" s="505"/>
      <c r="Q61" s="517"/>
      <c r="R61" s="301"/>
      <c r="S61" s="301"/>
    </row>
    <row r="62" spans="1:19" s="300" customFormat="1">
      <c r="A62" s="351"/>
      <c r="C62" s="260">
        <f>Avg._Time_to_Log_Transmittals</f>
        <v>0</v>
      </c>
      <c r="D62" s="311" t="str">
        <f>Avg._Time_to_Log_Transmittals_N</f>
        <v>Time to Log (hours / transmittal)</v>
      </c>
      <c r="G62" s="505"/>
      <c r="H62" s="517"/>
      <c r="I62" s="301"/>
      <c r="J62" s="725"/>
      <c r="K62" s="581"/>
      <c r="L62" s="621">
        <f>'Expected Assumptions'!E13</f>
        <v>0</v>
      </c>
      <c r="M62" s="603" t="str">
        <f>Avg._Time_to_Log_Transmittals_N</f>
        <v>Time to Log (hours / transmittal)</v>
      </c>
      <c r="N62" s="581"/>
      <c r="O62" s="581"/>
      <c r="P62" s="505"/>
      <c r="Q62" s="517"/>
      <c r="R62" s="301"/>
      <c r="S62" s="301"/>
    </row>
    <row r="63" spans="1:19" s="238" customFormat="1">
      <c r="A63" s="350"/>
      <c r="G63" s="559"/>
      <c r="H63" s="560"/>
      <c r="I63" s="247"/>
      <c r="J63" s="677"/>
      <c r="K63" s="586"/>
      <c r="L63" s="586"/>
      <c r="M63" s="586"/>
      <c r="N63" s="586"/>
      <c r="O63" s="586"/>
      <c r="P63" s="559"/>
      <c r="Q63" s="560"/>
      <c r="R63" s="247"/>
    </row>
    <row r="64" spans="1:19">
      <c r="B64" s="82"/>
      <c r="C64" s="510">
        <f>Contractor_Administrative_Rate</f>
        <v>0</v>
      </c>
      <c r="D64" s="337" t="str">
        <f>Contractor_Administrative_Rate_N</f>
        <v>Contractor Administrative Rate ($ / hour)</v>
      </c>
      <c r="E64" s="82"/>
      <c r="F64" s="82"/>
      <c r="G64" s="516">
        <f>C64*C61*C62</f>
        <v>0</v>
      </c>
      <c r="H64" s="517"/>
      <c r="K64" s="581"/>
      <c r="L64" s="510">
        <f>'Expected Assumptions'!E60</f>
        <v>0</v>
      </c>
      <c r="M64" s="337" t="str">
        <f>Contractor_Administrative_Rate_N</f>
        <v>Contractor Administrative Rate ($ / hour)</v>
      </c>
      <c r="N64" s="581"/>
      <c r="O64" s="581"/>
      <c r="P64" s="516">
        <f>L64*L61*L62</f>
        <v>0</v>
      </c>
      <c r="Q64" s="517"/>
      <c r="R64" s="581"/>
      <c r="S64" s="82"/>
    </row>
    <row r="65" spans="1:19" ht="15">
      <c r="B65" s="82"/>
      <c r="C65" s="82"/>
      <c r="D65" s="82"/>
      <c r="E65" s="82"/>
      <c r="F65" s="82"/>
      <c r="G65" s="553"/>
      <c r="H65" s="554"/>
      <c r="K65" s="581"/>
      <c r="L65" s="581"/>
      <c r="M65" s="581"/>
      <c r="N65" s="581"/>
      <c r="O65" s="581"/>
      <c r="P65" s="553"/>
      <c r="Q65" s="554"/>
      <c r="R65" s="581"/>
      <c r="S65" s="82"/>
    </row>
    <row r="66" spans="1:19" ht="13.5" thickBot="1">
      <c r="B66" s="82"/>
      <c r="C66" s="82"/>
      <c r="D66" s="44" t="s">
        <v>20</v>
      </c>
      <c r="E66" s="82"/>
      <c r="F66" s="82"/>
      <c r="G66" s="555"/>
      <c r="H66" s="508">
        <f>SUM(G64)</f>
        <v>0</v>
      </c>
      <c r="K66" s="581"/>
      <c r="L66" s="581"/>
      <c r="M66" s="589" t="s">
        <v>20</v>
      </c>
      <c r="N66" s="581"/>
      <c r="O66" s="581"/>
      <c r="P66" s="555"/>
      <c r="Q66" s="508">
        <f>SUM(P64)</f>
        <v>0</v>
      </c>
      <c r="R66" s="581"/>
      <c r="S66" s="82"/>
    </row>
    <row r="67" spans="1:19" ht="15" customHeight="1">
      <c r="B67" s="82"/>
      <c r="C67" s="82"/>
      <c r="D67" s="82"/>
      <c r="E67" s="82"/>
      <c r="F67" s="82"/>
      <c r="G67" s="476"/>
      <c r="H67" s="478"/>
      <c r="K67" s="581"/>
      <c r="L67" s="581"/>
      <c r="M67" s="581"/>
      <c r="N67" s="581"/>
      <c r="O67" s="581"/>
      <c r="P67" s="476"/>
      <c r="Q67" s="478"/>
      <c r="R67" s="581"/>
      <c r="S67" s="82"/>
    </row>
    <row r="68" spans="1:19">
      <c r="B68" s="209">
        <v>230.09</v>
      </c>
      <c r="C68" s="376" t="s">
        <v>614</v>
      </c>
      <c r="D68" s="303"/>
      <c r="E68" s="303"/>
      <c r="F68" s="303"/>
      <c r="G68" s="561"/>
      <c r="H68" s="526"/>
      <c r="I68" s="303"/>
      <c r="K68" s="608">
        <v>230.09</v>
      </c>
      <c r="L68" s="606" t="s">
        <v>614</v>
      </c>
      <c r="M68" s="585"/>
      <c r="N68" s="585"/>
      <c r="O68" s="585"/>
      <c r="P68" s="561"/>
      <c r="Q68" s="526"/>
      <c r="R68" s="585"/>
      <c r="S68" s="82"/>
    </row>
    <row r="69" spans="1:19" s="210" customFormat="1">
      <c r="A69" s="351"/>
      <c r="B69" s="113"/>
      <c r="C69" s="44"/>
      <c r="G69" s="476"/>
      <c r="H69" s="478"/>
      <c r="J69" s="725"/>
      <c r="K69" s="607"/>
      <c r="L69" s="589"/>
      <c r="M69" s="581"/>
      <c r="N69" s="581"/>
      <c r="O69" s="581"/>
      <c r="P69" s="476"/>
      <c r="Q69" s="478"/>
      <c r="R69" s="581"/>
    </row>
    <row r="70" spans="1:19">
      <c r="B70" s="375" t="s">
        <v>945</v>
      </c>
      <c r="C70" s="220" t="s">
        <v>298</v>
      </c>
      <c r="D70" s="82"/>
      <c r="E70" s="82"/>
      <c r="F70" s="82"/>
      <c r="G70" s="476"/>
      <c r="H70" s="478"/>
      <c r="K70" s="600" t="s">
        <v>945</v>
      </c>
      <c r="L70" s="606" t="s">
        <v>298</v>
      </c>
      <c r="M70" s="581"/>
      <c r="N70" s="581"/>
      <c r="O70" s="581"/>
      <c r="P70" s="476"/>
      <c r="Q70" s="478"/>
      <c r="R70" s="581"/>
      <c r="S70" s="82"/>
    </row>
    <row r="71" spans="1:19" s="82" customFormat="1" ht="15" customHeight="1">
      <c r="A71" s="351"/>
      <c r="B71" s="83"/>
      <c r="C71" s="84"/>
      <c r="G71" s="476"/>
      <c r="H71" s="478"/>
      <c r="J71" s="725"/>
      <c r="K71" s="604"/>
      <c r="L71" s="605"/>
      <c r="M71" s="581"/>
      <c r="N71" s="581"/>
      <c r="O71" s="581"/>
      <c r="P71" s="476"/>
      <c r="Q71" s="478"/>
      <c r="R71" s="581"/>
    </row>
    <row r="72" spans="1:19" s="82" customFormat="1">
      <c r="A72" s="351"/>
      <c r="B72" s="375" t="s">
        <v>946</v>
      </c>
      <c r="C72" s="220" t="s">
        <v>299</v>
      </c>
      <c r="G72" s="476"/>
      <c r="H72" s="478"/>
      <c r="J72" s="725"/>
      <c r="K72" s="600" t="s">
        <v>946</v>
      </c>
      <c r="L72" s="606" t="s">
        <v>299</v>
      </c>
      <c r="M72" s="581"/>
      <c r="N72" s="581"/>
      <c r="O72" s="581"/>
      <c r="P72" s="476"/>
      <c r="Q72" s="478"/>
      <c r="R72" s="581"/>
    </row>
    <row r="73" spans="1:19" ht="15" customHeight="1">
      <c r="B73" s="82"/>
      <c r="C73" s="82"/>
      <c r="D73" s="82"/>
      <c r="E73" s="82"/>
      <c r="F73" s="82"/>
      <c r="G73" s="476"/>
      <c r="H73" s="478"/>
      <c r="K73" s="581"/>
      <c r="L73" s="581"/>
      <c r="M73" s="581"/>
      <c r="N73" s="581"/>
      <c r="O73" s="581"/>
      <c r="P73" s="476"/>
      <c r="Q73" s="478"/>
      <c r="R73" s="581"/>
      <c r="S73" s="82"/>
    </row>
    <row r="74" spans="1:19" s="82" customFormat="1" ht="15" customHeight="1">
      <c r="A74" s="351"/>
      <c r="G74" s="476"/>
      <c r="H74" s="478"/>
      <c r="J74" s="725"/>
      <c r="K74" s="581"/>
      <c r="L74" s="581"/>
      <c r="M74" s="581"/>
      <c r="N74" s="581"/>
      <c r="O74" s="581"/>
      <c r="P74" s="476"/>
      <c r="Q74" s="478"/>
      <c r="R74" s="581"/>
    </row>
    <row r="75" spans="1:19" ht="15.75" customHeight="1" thickBot="1">
      <c r="B75" s="82"/>
      <c r="C75" s="82"/>
      <c r="D75" s="82"/>
      <c r="E75" s="82"/>
      <c r="F75" s="82"/>
      <c r="G75" s="487" t="s">
        <v>68</v>
      </c>
      <c r="H75" s="499">
        <f>SUM(H37:H66)</f>
        <v>0</v>
      </c>
      <c r="K75" s="581"/>
      <c r="L75" s="581"/>
      <c r="M75" s="581"/>
      <c r="N75" s="581"/>
      <c r="O75" s="581"/>
      <c r="P75" s="607" t="s">
        <v>1217</v>
      </c>
      <c r="Q75" s="499">
        <f>SUM(Q37:Q66)</f>
        <v>0</v>
      </c>
      <c r="R75" s="581"/>
      <c r="S75" s="82"/>
    </row>
    <row r="76" spans="1:19" ht="13.5" thickTop="1">
      <c r="B76" s="82"/>
      <c r="C76" s="82"/>
      <c r="D76" s="82"/>
      <c r="E76" s="82"/>
      <c r="F76" s="82"/>
      <c r="G76" s="82"/>
      <c r="K76" s="82"/>
      <c r="L76" s="82"/>
      <c r="M76" s="82"/>
      <c r="N76" s="82"/>
      <c r="O76" s="82"/>
      <c r="P76" s="82"/>
      <c r="Q76" s="82"/>
      <c r="R76" s="82"/>
      <c r="S76" s="82"/>
    </row>
    <row r="77" spans="1:19">
      <c r="B77" s="82"/>
      <c r="C77" s="82"/>
      <c r="D77" s="82"/>
      <c r="E77" s="82"/>
      <c r="F77" s="82"/>
      <c r="G77" s="82"/>
      <c r="K77" s="82"/>
      <c r="L77" s="82"/>
      <c r="M77" s="82"/>
      <c r="N77" s="82"/>
      <c r="O77" s="82"/>
      <c r="P77" s="82"/>
      <c r="Q77" s="82"/>
      <c r="R77" s="82"/>
      <c r="S77" s="82"/>
    </row>
    <row r="78" spans="1:19">
      <c r="B78" s="82"/>
      <c r="C78" s="82"/>
      <c r="D78" s="82"/>
      <c r="E78" s="82"/>
      <c r="F78" s="82"/>
      <c r="G78" s="82"/>
      <c r="K78" s="82"/>
      <c r="L78" s="82"/>
      <c r="M78" s="82"/>
      <c r="N78" s="82"/>
      <c r="O78" s="82"/>
      <c r="P78" s="82"/>
      <c r="Q78" s="82"/>
      <c r="R78" s="82"/>
      <c r="S78" s="82"/>
    </row>
    <row r="79" spans="1:19">
      <c r="B79" s="82"/>
      <c r="C79" s="82"/>
      <c r="D79" s="82"/>
      <c r="E79" s="82"/>
      <c r="F79" s="82"/>
      <c r="G79" s="82"/>
      <c r="K79" s="82"/>
      <c r="L79" s="82"/>
      <c r="M79" s="82"/>
      <c r="N79" s="82"/>
      <c r="O79" s="82"/>
      <c r="P79" s="82"/>
      <c r="Q79" s="82"/>
      <c r="R79" s="82"/>
      <c r="S79" s="82"/>
    </row>
    <row r="80" spans="1:19">
      <c r="B80" s="82"/>
      <c r="C80" s="82"/>
      <c r="D80" s="82"/>
      <c r="E80" s="82"/>
      <c r="F80" s="82"/>
      <c r="G80" s="82"/>
      <c r="K80" s="82"/>
      <c r="L80" s="82"/>
      <c r="M80" s="82"/>
      <c r="N80" s="82"/>
      <c r="O80" s="82"/>
      <c r="P80" s="82"/>
      <c r="Q80" s="82"/>
      <c r="R80" s="82"/>
      <c r="S80" s="82"/>
    </row>
    <row r="81" spans="2:19">
      <c r="B81" s="82"/>
      <c r="C81" s="82"/>
      <c r="D81" s="82"/>
      <c r="E81" s="82"/>
      <c r="F81" s="82"/>
      <c r="G81" s="82"/>
      <c r="K81" s="82"/>
      <c r="L81" s="82"/>
      <c r="M81" s="82"/>
      <c r="N81" s="82"/>
      <c r="O81" s="82"/>
      <c r="P81" s="82"/>
      <c r="Q81" s="82"/>
      <c r="R81" s="82"/>
      <c r="S81" s="82"/>
    </row>
    <row r="82" spans="2:19">
      <c r="B82" s="82"/>
      <c r="C82" s="82"/>
      <c r="D82" s="82"/>
      <c r="E82" s="82"/>
      <c r="F82" s="82"/>
      <c r="G82" s="82"/>
      <c r="K82" s="82"/>
      <c r="L82" s="82"/>
      <c r="M82" s="82"/>
      <c r="N82" s="82"/>
      <c r="O82" s="82"/>
      <c r="P82" s="82"/>
      <c r="Q82" s="82"/>
      <c r="R82" s="82"/>
      <c r="S82" s="82"/>
    </row>
    <row r="83" spans="2:19">
      <c r="B83" s="82"/>
      <c r="C83" s="82"/>
      <c r="D83" s="82"/>
      <c r="E83" s="82"/>
      <c r="F83" s="82"/>
      <c r="G83" s="82"/>
      <c r="K83" s="82"/>
      <c r="L83" s="82"/>
      <c r="M83" s="82"/>
      <c r="N83" s="82"/>
      <c r="O83" s="82"/>
      <c r="P83" s="82"/>
      <c r="Q83" s="82"/>
      <c r="R83" s="82"/>
      <c r="S83" s="82"/>
    </row>
    <row r="84" spans="2:19">
      <c r="B84" s="82"/>
      <c r="C84" s="82"/>
      <c r="D84" s="82"/>
      <c r="E84" s="82"/>
      <c r="F84" s="82"/>
      <c r="G84" s="82"/>
      <c r="K84" s="82"/>
      <c r="L84" s="82"/>
      <c r="M84" s="82"/>
      <c r="N84" s="82"/>
      <c r="O84" s="82"/>
      <c r="P84" s="82"/>
      <c r="Q84" s="82"/>
      <c r="R84" s="82"/>
      <c r="S84" s="82"/>
    </row>
    <row r="85" spans="2:19">
      <c r="B85" s="82"/>
      <c r="C85" s="82"/>
      <c r="D85" s="82"/>
      <c r="E85" s="82"/>
      <c r="F85" s="82"/>
      <c r="G85" s="82"/>
      <c r="K85" s="82"/>
      <c r="L85" s="82"/>
      <c r="M85" s="82"/>
      <c r="N85" s="82"/>
      <c r="O85" s="82"/>
      <c r="P85" s="82"/>
      <c r="Q85" s="82"/>
      <c r="R85" s="82"/>
      <c r="S85" s="82"/>
    </row>
    <row r="86" spans="2:19">
      <c r="B86" s="82"/>
      <c r="C86" s="82"/>
      <c r="D86" s="82"/>
      <c r="E86" s="82"/>
      <c r="F86" s="82"/>
      <c r="G86" s="82"/>
      <c r="K86" s="82"/>
      <c r="L86" s="82"/>
      <c r="M86" s="82"/>
      <c r="N86" s="82"/>
      <c r="O86" s="82"/>
      <c r="P86" s="82"/>
      <c r="Q86" s="82"/>
      <c r="R86" s="82"/>
      <c r="S86" s="82"/>
    </row>
    <row r="87" spans="2:19">
      <c r="B87" s="82"/>
      <c r="C87" s="82"/>
      <c r="D87" s="82"/>
      <c r="E87" s="82"/>
      <c r="F87" s="82"/>
      <c r="G87" s="82"/>
      <c r="K87" s="82"/>
      <c r="L87" s="82"/>
      <c r="M87" s="82"/>
      <c r="N87" s="82"/>
      <c r="O87" s="82"/>
      <c r="P87" s="82"/>
      <c r="Q87" s="82"/>
      <c r="R87" s="82"/>
      <c r="S87" s="82"/>
    </row>
    <row r="88" spans="2:19">
      <c r="B88" s="82"/>
      <c r="C88" s="82"/>
      <c r="D88" s="82"/>
      <c r="E88" s="82"/>
      <c r="F88" s="82"/>
      <c r="G88" s="82"/>
      <c r="K88" s="82"/>
      <c r="L88" s="82"/>
      <c r="M88" s="82"/>
      <c r="N88" s="82"/>
      <c r="O88" s="82"/>
      <c r="P88" s="82"/>
      <c r="Q88" s="82"/>
      <c r="R88" s="82"/>
      <c r="S88" s="82"/>
    </row>
    <row r="89" spans="2:19">
      <c r="B89" s="82"/>
      <c r="C89" s="82"/>
      <c r="D89" s="82"/>
      <c r="E89" s="82"/>
      <c r="F89" s="82"/>
      <c r="G89" s="82"/>
      <c r="K89" s="82"/>
      <c r="L89" s="82"/>
      <c r="M89" s="82"/>
      <c r="N89" s="82"/>
      <c r="O89" s="82"/>
      <c r="P89" s="82"/>
      <c r="Q89" s="82"/>
      <c r="R89" s="82"/>
      <c r="S89" s="82"/>
    </row>
    <row r="90" spans="2:19">
      <c r="B90" s="82"/>
      <c r="C90" s="82"/>
      <c r="D90" s="82"/>
      <c r="E90" s="82"/>
      <c r="F90" s="82"/>
      <c r="G90" s="82"/>
      <c r="K90" s="82"/>
      <c r="L90" s="82"/>
      <c r="M90" s="82"/>
      <c r="N90" s="82"/>
      <c r="O90" s="82"/>
      <c r="P90" s="82"/>
      <c r="Q90" s="82"/>
      <c r="R90" s="82"/>
      <c r="S90" s="82"/>
    </row>
    <row r="91" spans="2:19">
      <c r="B91" s="82"/>
      <c r="C91" s="82"/>
      <c r="D91" s="82"/>
      <c r="E91" s="82"/>
      <c r="F91" s="82"/>
      <c r="G91" s="82"/>
      <c r="K91" s="82"/>
      <c r="L91" s="82"/>
      <c r="M91" s="82"/>
      <c r="N91" s="82"/>
      <c r="O91" s="82"/>
      <c r="P91" s="82"/>
      <c r="Q91" s="82"/>
      <c r="R91" s="82"/>
      <c r="S91" s="82"/>
    </row>
    <row r="92" spans="2:19">
      <c r="B92" s="82"/>
      <c r="C92" s="82"/>
      <c r="D92" s="82"/>
      <c r="E92" s="82"/>
      <c r="F92" s="82"/>
      <c r="G92" s="82"/>
      <c r="K92" s="82"/>
      <c r="L92" s="82"/>
      <c r="M92" s="82"/>
      <c r="N92" s="82"/>
      <c r="O92" s="82"/>
      <c r="P92" s="82"/>
      <c r="Q92" s="82"/>
      <c r="R92" s="82"/>
      <c r="S92" s="82"/>
    </row>
    <row r="93" spans="2:19">
      <c r="B93" s="82"/>
      <c r="C93" s="82"/>
      <c r="D93" s="82"/>
      <c r="E93" s="82"/>
      <c r="F93" s="82"/>
      <c r="G93" s="82"/>
      <c r="K93" s="82"/>
      <c r="L93" s="82"/>
      <c r="M93" s="82"/>
      <c r="N93" s="82"/>
      <c r="O93" s="82"/>
      <c r="P93" s="82"/>
      <c r="Q93" s="82"/>
      <c r="R93" s="82"/>
      <c r="S93" s="82"/>
    </row>
    <row r="94" spans="2:19">
      <c r="B94" s="82"/>
      <c r="C94" s="82"/>
      <c r="D94" s="82"/>
      <c r="E94" s="82"/>
      <c r="F94" s="82"/>
      <c r="G94" s="82"/>
      <c r="K94" s="82"/>
      <c r="L94" s="82"/>
      <c r="M94" s="82"/>
      <c r="N94" s="82"/>
      <c r="O94" s="82"/>
      <c r="P94" s="82"/>
      <c r="Q94" s="82"/>
      <c r="R94" s="82"/>
      <c r="S94" s="82"/>
    </row>
    <row r="95" spans="2:19">
      <c r="B95" s="82"/>
      <c r="C95" s="82"/>
      <c r="D95" s="82"/>
      <c r="E95" s="82"/>
      <c r="F95" s="82"/>
      <c r="G95" s="82"/>
      <c r="K95" s="82"/>
      <c r="L95" s="82"/>
      <c r="M95" s="82"/>
      <c r="N95" s="82"/>
      <c r="O95" s="82"/>
      <c r="P95" s="82"/>
      <c r="Q95" s="82"/>
      <c r="R95" s="82"/>
      <c r="S95" s="82"/>
    </row>
    <row r="96" spans="2:19">
      <c r="B96" s="82"/>
      <c r="C96" s="82"/>
      <c r="D96" s="82"/>
      <c r="E96" s="82"/>
      <c r="F96" s="82"/>
      <c r="G96" s="82"/>
      <c r="K96" s="82"/>
      <c r="L96" s="82"/>
      <c r="M96" s="82"/>
      <c r="N96" s="82"/>
      <c r="O96" s="82"/>
      <c r="P96" s="82"/>
      <c r="Q96" s="82"/>
      <c r="R96" s="82"/>
      <c r="S96" s="82"/>
    </row>
    <row r="97" spans="2:19">
      <c r="B97" s="82"/>
      <c r="C97" s="82"/>
      <c r="D97" s="82"/>
      <c r="E97" s="82"/>
      <c r="F97" s="82"/>
      <c r="G97" s="82"/>
      <c r="K97" s="82"/>
      <c r="L97" s="82"/>
      <c r="M97" s="82"/>
      <c r="N97" s="82"/>
      <c r="O97" s="82"/>
      <c r="P97" s="82"/>
      <c r="Q97" s="82"/>
      <c r="R97" s="82"/>
      <c r="S97" s="82"/>
    </row>
    <row r="98" spans="2:19">
      <c r="B98" s="82"/>
      <c r="C98" s="82"/>
      <c r="D98" s="82"/>
      <c r="E98" s="82"/>
      <c r="F98" s="82"/>
      <c r="G98" s="82"/>
      <c r="K98" s="82"/>
      <c r="L98" s="82"/>
      <c r="M98" s="82"/>
      <c r="N98" s="82"/>
      <c r="O98" s="82"/>
      <c r="P98" s="82"/>
      <c r="Q98" s="82"/>
      <c r="R98" s="82"/>
      <c r="S98" s="82"/>
    </row>
    <row r="99" spans="2:19">
      <c r="B99" s="82"/>
      <c r="C99" s="82"/>
      <c r="D99" s="82"/>
      <c r="E99" s="82"/>
      <c r="F99" s="82"/>
      <c r="G99" s="82"/>
      <c r="K99" s="82"/>
      <c r="L99" s="82"/>
      <c r="M99" s="82"/>
      <c r="N99" s="82"/>
      <c r="O99" s="82"/>
      <c r="P99" s="82"/>
      <c r="Q99" s="82"/>
      <c r="R99" s="82"/>
      <c r="S99" s="82"/>
    </row>
    <row r="100" spans="2:19">
      <c r="B100" s="82"/>
      <c r="C100" s="82"/>
      <c r="D100" s="82"/>
      <c r="E100" s="82"/>
      <c r="F100" s="82"/>
      <c r="G100" s="82"/>
      <c r="K100" s="82"/>
      <c r="L100" s="82"/>
      <c r="M100" s="82"/>
      <c r="N100" s="82"/>
      <c r="O100" s="82"/>
      <c r="P100" s="82"/>
      <c r="Q100" s="82"/>
      <c r="R100" s="82"/>
      <c r="S100" s="82"/>
    </row>
    <row r="101" spans="2:19">
      <c r="B101" s="82"/>
      <c r="C101" s="82"/>
      <c r="D101" s="82"/>
      <c r="E101" s="82"/>
      <c r="F101" s="82"/>
      <c r="G101" s="82"/>
      <c r="K101" s="82"/>
      <c r="L101" s="82"/>
      <c r="M101" s="82"/>
      <c r="N101" s="82"/>
      <c r="O101" s="82"/>
      <c r="P101" s="82"/>
      <c r="Q101" s="82"/>
      <c r="R101" s="82"/>
      <c r="S101" s="82"/>
    </row>
    <row r="102" spans="2:19">
      <c r="B102" s="82"/>
      <c r="C102" s="82"/>
      <c r="D102" s="82"/>
      <c r="E102" s="82"/>
      <c r="F102" s="82"/>
      <c r="G102" s="82"/>
      <c r="K102" s="82"/>
      <c r="L102" s="82"/>
      <c r="M102" s="82"/>
      <c r="N102" s="82"/>
      <c r="O102" s="82"/>
      <c r="P102" s="82"/>
      <c r="Q102" s="82"/>
      <c r="R102" s="82"/>
      <c r="S102" s="82"/>
    </row>
    <row r="103" spans="2:19">
      <c r="B103" s="82"/>
      <c r="C103" s="82"/>
      <c r="D103" s="82"/>
      <c r="E103" s="82"/>
      <c r="F103" s="82"/>
      <c r="G103" s="82"/>
      <c r="K103" s="82"/>
      <c r="L103" s="82"/>
      <c r="M103" s="82"/>
      <c r="N103" s="82"/>
      <c r="O103" s="82"/>
      <c r="P103" s="82"/>
      <c r="Q103" s="82"/>
      <c r="R103" s="82"/>
      <c r="S103" s="82"/>
    </row>
    <row r="104" spans="2:19">
      <c r="B104" s="82"/>
      <c r="C104" s="82"/>
      <c r="D104" s="82"/>
      <c r="E104" s="82"/>
      <c r="F104" s="82"/>
      <c r="G104" s="82"/>
      <c r="K104" s="82"/>
      <c r="L104" s="82"/>
      <c r="M104" s="82"/>
      <c r="N104" s="82"/>
      <c r="O104" s="82"/>
      <c r="P104" s="82"/>
      <c r="Q104" s="82"/>
      <c r="R104" s="82"/>
      <c r="S104" s="82"/>
    </row>
    <row r="105" spans="2:19">
      <c r="B105" s="82"/>
      <c r="C105" s="82"/>
      <c r="D105" s="82"/>
      <c r="E105" s="82"/>
      <c r="F105" s="82"/>
      <c r="G105" s="82"/>
      <c r="K105" s="82"/>
      <c r="L105" s="82"/>
      <c r="M105" s="82"/>
      <c r="N105" s="82"/>
      <c r="O105" s="82"/>
      <c r="P105" s="82"/>
      <c r="Q105" s="82"/>
      <c r="R105" s="82"/>
      <c r="S105" s="82"/>
    </row>
    <row r="106" spans="2:19">
      <c r="B106" s="82"/>
      <c r="C106" s="82"/>
      <c r="D106" s="82"/>
      <c r="E106" s="82"/>
      <c r="F106" s="82"/>
      <c r="G106" s="82"/>
      <c r="K106" s="82"/>
      <c r="L106" s="82"/>
      <c r="M106" s="82"/>
      <c r="N106" s="82"/>
      <c r="O106" s="82"/>
      <c r="P106" s="82"/>
      <c r="Q106" s="82"/>
      <c r="R106" s="82"/>
      <c r="S106" s="82"/>
    </row>
    <row r="107" spans="2:19">
      <c r="B107" s="82"/>
      <c r="C107" s="82"/>
      <c r="D107" s="82"/>
      <c r="E107" s="82"/>
      <c r="F107" s="82"/>
      <c r="G107" s="82"/>
      <c r="K107" s="82"/>
      <c r="L107" s="82"/>
      <c r="M107" s="82"/>
      <c r="N107" s="82"/>
      <c r="O107" s="82"/>
      <c r="P107" s="82"/>
      <c r="Q107" s="82"/>
      <c r="R107" s="82"/>
      <c r="S107" s="82"/>
    </row>
    <row r="108" spans="2:19">
      <c r="B108" s="82"/>
      <c r="C108" s="82"/>
      <c r="D108" s="82"/>
      <c r="E108" s="82"/>
      <c r="F108" s="82"/>
      <c r="G108" s="82"/>
      <c r="K108" s="82"/>
      <c r="L108" s="82"/>
      <c r="M108" s="82"/>
      <c r="N108" s="82"/>
      <c r="O108" s="82"/>
      <c r="P108" s="82"/>
      <c r="Q108" s="82"/>
      <c r="R108" s="82"/>
      <c r="S108" s="82"/>
    </row>
    <row r="109" spans="2:19">
      <c r="B109" s="82"/>
      <c r="C109" s="82"/>
      <c r="D109" s="82"/>
      <c r="E109" s="82"/>
      <c r="F109" s="82"/>
      <c r="G109" s="82"/>
      <c r="K109" s="82"/>
      <c r="L109" s="82"/>
      <c r="M109" s="82"/>
      <c r="N109" s="82"/>
      <c r="O109" s="82"/>
      <c r="P109" s="82"/>
      <c r="Q109" s="82"/>
      <c r="R109" s="82"/>
      <c r="S109" s="82"/>
    </row>
    <row r="110" spans="2:19">
      <c r="B110" s="82"/>
      <c r="C110" s="82"/>
      <c r="D110" s="82"/>
      <c r="E110" s="82"/>
      <c r="F110" s="82"/>
      <c r="G110" s="82"/>
      <c r="K110" s="82"/>
      <c r="L110" s="82"/>
      <c r="M110" s="82"/>
      <c r="N110" s="82"/>
      <c r="O110" s="82"/>
      <c r="P110" s="82"/>
      <c r="Q110" s="82"/>
      <c r="R110" s="82"/>
      <c r="S110" s="82"/>
    </row>
    <row r="111" spans="2:19">
      <c r="B111" s="82"/>
      <c r="C111" s="82"/>
      <c r="D111" s="82"/>
      <c r="E111" s="82"/>
      <c r="F111" s="82"/>
      <c r="G111" s="82"/>
      <c r="K111" s="82"/>
      <c r="L111" s="82"/>
      <c r="M111" s="82"/>
      <c r="N111" s="82"/>
      <c r="O111" s="82"/>
      <c r="P111" s="82"/>
      <c r="Q111" s="82"/>
      <c r="R111" s="82"/>
      <c r="S111" s="82"/>
    </row>
    <row r="112" spans="2:19">
      <c r="B112" s="82"/>
      <c r="C112" s="82"/>
      <c r="D112" s="82"/>
      <c r="E112" s="82"/>
      <c r="F112" s="82"/>
      <c r="G112" s="82"/>
      <c r="K112" s="82"/>
      <c r="L112" s="82"/>
      <c r="M112" s="82"/>
      <c r="N112" s="82"/>
      <c r="O112" s="82"/>
      <c r="P112" s="82"/>
      <c r="Q112" s="82"/>
      <c r="R112" s="82"/>
      <c r="S112" s="82"/>
    </row>
    <row r="113" spans="2:19">
      <c r="B113" s="82"/>
      <c r="C113" s="82"/>
      <c r="D113" s="82"/>
      <c r="E113" s="82"/>
      <c r="F113" s="82"/>
      <c r="G113" s="82"/>
      <c r="K113" s="82"/>
      <c r="L113" s="82"/>
      <c r="M113" s="82"/>
      <c r="N113" s="82"/>
      <c r="O113" s="82"/>
      <c r="P113" s="82"/>
      <c r="Q113" s="82"/>
      <c r="R113" s="82"/>
      <c r="S113" s="82"/>
    </row>
    <row r="114" spans="2:19">
      <c r="B114" s="82"/>
      <c r="C114" s="82"/>
      <c r="D114" s="82"/>
      <c r="E114" s="82"/>
      <c r="F114" s="82"/>
      <c r="G114" s="82"/>
      <c r="K114" s="82"/>
      <c r="L114" s="82"/>
      <c r="M114" s="82"/>
      <c r="N114" s="82"/>
      <c r="O114" s="82"/>
      <c r="P114" s="82"/>
      <c r="Q114" s="82"/>
      <c r="R114" s="82"/>
      <c r="S114" s="82"/>
    </row>
    <row r="115" spans="2:19">
      <c r="B115" s="82"/>
      <c r="C115" s="82"/>
      <c r="D115" s="82"/>
      <c r="E115" s="82"/>
      <c r="F115" s="82"/>
      <c r="G115" s="82"/>
      <c r="K115" s="82"/>
      <c r="L115" s="82"/>
      <c r="M115" s="82"/>
      <c r="N115" s="82"/>
      <c r="O115" s="82"/>
      <c r="P115" s="82"/>
      <c r="Q115" s="82"/>
      <c r="R115" s="82"/>
      <c r="S115" s="82"/>
    </row>
    <row r="116" spans="2:19">
      <c r="B116" s="82"/>
      <c r="C116" s="82"/>
      <c r="D116" s="82"/>
      <c r="E116" s="82"/>
      <c r="F116" s="82"/>
      <c r="G116" s="82"/>
      <c r="K116" s="82"/>
      <c r="L116" s="82"/>
      <c r="M116" s="82"/>
      <c r="N116" s="82"/>
      <c r="O116" s="82"/>
      <c r="P116" s="82"/>
      <c r="Q116" s="82"/>
      <c r="R116" s="82"/>
      <c r="S116" s="82"/>
    </row>
    <row r="117" spans="2:19">
      <c r="B117" s="82"/>
      <c r="C117" s="82"/>
      <c r="D117" s="82"/>
      <c r="E117" s="82"/>
      <c r="F117" s="82"/>
      <c r="G117" s="82"/>
      <c r="K117" s="82"/>
      <c r="L117" s="82"/>
      <c r="M117" s="82"/>
      <c r="N117" s="82"/>
      <c r="O117" s="82"/>
      <c r="P117" s="82"/>
      <c r="Q117" s="82"/>
      <c r="R117" s="82"/>
      <c r="S117" s="82"/>
    </row>
    <row r="118" spans="2:19">
      <c r="B118" s="82"/>
      <c r="C118" s="82"/>
      <c r="D118" s="82"/>
      <c r="E118" s="82"/>
      <c r="F118" s="82"/>
      <c r="G118" s="82"/>
      <c r="K118" s="82"/>
      <c r="L118" s="82"/>
      <c r="M118" s="82"/>
      <c r="N118" s="82"/>
      <c r="O118" s="82"/>
      <c r="P118" s="82"/>
      <c r="Q118" s="82"/>
      <c r="R118" s="82"/>
      <c r="S118" s="82"/>
    </row>
    <row r="119" spans="2:19">
      <c r="B119" s="82"/>
      <c r="C119" s="82"/>
      <c r="D119" s="82"/>
      <c r="E119" s="82"/>
      <c r="F119" s="82"/>
      <c r="G119" s="82"/>
      <c r="K119" s="82"/>
      <c r="L119" s="82"/>
      <c r="M119" s="82"/>
      <c r="N119" s="82"/>
      <c r="O119" s="82"/>
      <c r="P119" s="82"/>
      <c r="Q119" s="82"/>
      <c r="R119" s="82"/>
      <c r="S119" s="82"/>
    </row>
    <row r="120" spans="2:19">
      <c r="B120" s="82"/>
      <c r="C120" s="82"/>
      <c r="D120" s="82"/>
      <c r="E120" s="82"/>
      <c r="F120" s="82"/>
      <c r="G120" s="82"/>
      <c r="K120" s="82"/>
      <c r="L120" s="82"/>
      <c r="M120" s="82"/>
      <c r="N120" s="82"/>
      <c r="O120" s="82"/>
      <c r="P120" s="82"/>
      <c r="Q120" s="82"/>
      <c r="R120" s="82"/>
      <c r="S120" s="82"/>
    </row>
    <row r="121" spans="2:19">
      <c r="B121" s="82"/>
      <c r="C121" s="82"/>
      <c r="D121" s="82"/>
      <c r="E121" s="82"/>
      <c r="F121" s="82"/>
      <c r="G121" s="82"/>
      <c r="K121" s="82"/>
      <c r="L121" s="82"/>
      <c r="M121" s="82"/>
      <c r="N121" s="82"/>
      <c r="O121" s="82"/>
      <c r="P121" s="82"/>
      <c r="Q121" s="82"/>
      <c r="R121" s="82"/>
      <c r="S121" s="82"/>
    </row>
    <row r="122" spans="2:19">
      <c r="B122" s="82"/>
      <c r="C122" s="82"/>
      <c r="D122" s="82"/>
      <c r="E122" s="82"/>
      <c r="F122" s="82"/>
      <c r="G122" s="82"/>
      <c r="K122" s="82"/>
      <c r="L122" s="82"/>
      <c r="M122" s="82"/>
      <c r="N122" s="82"/>
      <c r="O122" s="82"/>
      <c r="P122" s="82"/>
      <c r="Q122" s="82"/>
      <c r="R122" s="82"/>
      <c r="S122" s="82"/>
    </row>
    <row r="123" spans="2:19">
      <c r="B123" s="82"/>
      <c r="C123" s="82"/>
      <c r="D123" s="82"/>
      <c r="E123" s="82"/>
      <c r="F123" s="82"/>
      <c r="G123" s="82"/>
      <c r="K123" s="82"/>
      <c r="L123" s="82"/>
      <c r="M123" s="82"/>
      <c r="N123" s="82"/>
      <c r="O123" s="82"/>
      <c r="P123" s="82"/>
      <c r="Q123" s="82"/>
      <c r="R123" s="82"/>
      <c r="S123" s="82"/>
    </row>
    <row r="124" spans="2:19">
      <c r="B124" s="82"/>
      <c r="C124" s="82"/>
      <c r="D124" s="82"/>
      <c r="E124" s="82"/>
      <c r="F124" s="82"/>
      <c r="G124" s="82"/>
      <c r="K124" s="82"/>
      <c r="L124" s="82"/>
      <c r="M124" s="82"/>
      <c r="N124" s="82"/>
      <c r="O124" s="82"/>
      <c r="P124" s="82"/>
      <c r="Q124" s="82"/>
      <c r="R124" s="82"/>
      <c r="S124" s="82"/>
    </row>
    <row r="125" spans="2:19">
      <c r="B125" s="82"/>
      <c r="C125" s="82"/>
      <c r="D125" s="82"/>
      <c r="E125" s="82"/>
      <c r="F125" s="82"/>
      <c r="G125" s="82"/>
      <c r="K125" s="82"/>
      <c r="L125" s="82"/>
      <c r="M125" s="82"/>
      <c r="N125" s="82"/>
      <c r="O125" s="82"/>
      <c r="P125" s="82"/>
      <c r="Q125" s="82"/>
      <c r="R125" s="82"/>
      <c r="S125" s="82"/>
    </row>
    <row r="126" spans="2:19">
      <c r="B126" s="82"/>
      <c r="C126" s="82"/>
      <c r="D126" s="82"/>
      <c r="E126" s="82"/>
      <c r="F126" s="82"/>
      <c r="G126" s="82"/>
      <c r="K126" s="82"/>
      <c r="L126" s="82"/>
      <c r="M126" s="82"/>
      <c r="N126" s="82"/>
      <c r="O126" s="82"/>
      <c r="P126" s="82"/>
      <c r="Q126" s="82"/>
      <c r="R126" s="82"/>
      <c r="S126" s="82"/>
    </row>
    <row r="127" spans="2:19">
      <c r="B127" s="82"/>
      <c r="C127" s="82"/>
      <c r="D127" s="82"/>
      <c r="E127" s="82"/>
      <c r="F127" s="82"/>
      <c r="G127" s="82"/>
      <c r="K127" s="82"/>
      <c r="L127" s="82"/>
      <c r="M127" s="82"/>
      <c r="N127" s="82"/>
      <c r="O127" s="82"/>
      <c r="P127" s="82"/>
      <c r="Q127" s="82"/>
      <c r="R127" s="82"/>
      <c r="S127" s="82"/>
    </row>
    <row r="128" spans="2:19">
      <c r="B128" s="82"/>
      <c r="C128" s="82"/>
      <c r="D128" s="82"/>
      <c r="E128" s="82"/>
      <c r="F128" s="82"/>
      <c r="G128" s="82"/>
      <c r="K128" s="82"/>
      <c r="L128" s="82"/>
      <c r="M128" s="82"/>
      <c r="N128" s="82"/>
      <c r="O128" s="82"/>
      <c r="P128" s="82"/>
      <c r="Q128" s="82"/>
      <c r="R128" s="82"/>
      <c r="S128" s="82"/>
    </row>
    <row r="129" spans="2:19">
      <c r="B129" s="82"/>
      <c r="C129" s="82"/>
      <c r="D129" s="82"/>
      <c r="E129" s="82"/>
      <c r="F129" s="82"/>
      <c r="G129" s="82"/>
      <c r="K129" s="82"/>
      <c r="L129" s="82"/>
      <c r="M129" s="82"/>
      <c r="N129" s="82"/>
      <c r="O129" s="82"/>
      <c r="P129" s="82"/>
      <c r="Q129" s="82"/>
      <c r="R129" s="82"/>
      <c r="S129" s="82"/>
    </row>
    <row r="130" spans="2:19">
      <c r="B130" s="82"/>
      <c r="C130" s="82"/>
      <c r="D130" s="82"/>
      <c r="E130" s="82"/>
      <c r="F130" s="82"/>
      <c r="G130" s="82"/>
      <c r="K130" s="82"/>
      <c r="L130" s="82"/>
      <c r="M130" s="82"/>
      <c r="N130" s="82"/>
      <c r="O130" s="82"/>
      <c r="P130" s="82"/>
      <c r="Q130" s="82"/>
      <c r="R130" s="82"/>
      <c r="S130" s="82"/>
    </row>
    <row r="131" spans="2:19">
      <c r="B131" s="82"/>
      <c r="C131" s="82"/>
      <c r="D131" s="82"/>
      <c r="E131" s="82"/>
      <c r="F131" s="82"/>
      <c r="G131" s="82"/>
      <c r="K131" s="82"/>
      <c r="L131" s="82"/>
      <c r="M131" s="82"/>
      <c r="N131" s="82"/>
      <c r="O131" s="82"/>
      <c r="P131" s="82"/>
      <c r="Q131" s="82"/>
      <c r="R131" s="82"/>
      <c r="S131" s="82"/>
    </row>
    <row r="132" spans="2:19">
      <c r="B132" s="82"/>
      <c r="C132" s="82"/>
      <c r="D132" s="82"/>
      <c r="E132" s="82"/>
      <c r="F132" s="82"/>
      <c r="G132" s="82"/>
      <c r="K132" s="82"/>
      <c r="L132" s="82"/>
      <c r="M132" s="82"/>
      <c r="N132" s="82"/>
      <c r="O132" s="82"/>
      <c r="P132" s="82"/>
      <c r="Q132" s="82"/>
      <c r="R132" s="82"/>
      <c r="S132" s="82"/>
    </row>
    <row r="133" spans="2:19">
      <c r="B133" s="82"/>
      <c r="C133" s="82"/>
      <c r="D133" s="82"/>
      <c r="E133" s="82"/>
      <c r="F133" s="82"/>
      <c r="G133" s="82"/>
      <c r="K133" s="82"/>
      <c r="L133" s="82"/>
      <c r="M133" s="82"/>
      <c r="N133" s="82"/>
      <c r="O133" s="82"/>
      <c r="P133" s="82"/>
      <c r="Q133" s="82"/>
      <c r="R133" s="82"/>
      <c r="S133" s="82"/>
    </row>
    <row r="134" spans="2:19">
      <c r="B134" s="82"/>
      <c r="C134" s="82"/>
      <c r="D134" s="82"/>
      <c r="E134" s="82"/>
      <c r="F134" s="82"/>
      <c r="G134" s="82"/>
      <c r="K134" s="82"/>
      <c r="L134" s="82"/>
      <c r="M134" s="82"/>
      <c r="N134" s="82"/>
      <c r="O134" s="82"/>
      <c r="P134" s="82"/>
      <c r="Q134" s="82"/>
      <c r="R134" s="82"/>
      <c r="S134" s="82"/>
    </row>
    <row r="135" spans="2:19">
      <c r="B135" s="82"/>
      <c r="C135" s="82"/>
      <c r="D135" s="82"/>
      <c r="E135" s="82"/>
      <c r="F135" s="82"/>
      <c r="G135" s="82"/>
      <c r="K135" s="82"/>
      <c r="L135" s="82"/>
      <c r="M135" s="82"/>
      <c r="N135" s="82"/>
      <c r="O135" s="82"/>
      <c r="P135" s="82"/>
      <c r="Q135" s="82"/>
      <c r="R135" s="82"/>
      <c r="S135" s="82"/>
    </row>
    <row r="136" spans="2:19">
      <c r="B136" s="82"/>
      <c r="C136" s="82"/>
      <c r="D136" s="82"/>
      <c r="E136" s="82"/>
      <c r="F136" s="82"/>
      <c r="G136" s="82"/>
      <c r="K136" s="82"/>
      <c r="L136" s="82"/>
      <c r="M136" s="82"/>
      <c r="N136" s="82"/>
      <c r="O136" s="82"/>
      <c r="P136" s="82"/>
      <c r="Q136" s="82"/>
      <c r="R136" s="82"/>
      <c r="S136" s="82"/>
    </row>
    <row r="137" spans="2:19">
      <c r="B137" s="82"/>
      <c r="C137" s="82"/>
      <c r="D137" s="82"/>
      <c r="E137" s="82"/>
      <c r="F137" s="82"/>
      <c r="G137" s="82"/>
      <c r="K137" s="82"/>
      <c r="L137" s="82"/>
      <c r="M137" s="82"/>
      <c r="N137" s="82"/>
      <c r="O137" s="82"/>
      <c r="P137" s="82"/>
      <c r="Q137" s="82"/>
      <c r="R137" s="82"/>
      <c r="S137" s="82"/>
    </row>
    <row r="138" spans="2:19">
      <c r="B138" s="82"/>
      <c r="C138" s="82"/>
      <c r="D138" s="82"/>
      <c r="E138" s="82"/>
      <c r="F138" s="82"/>
      <c r="G138" s="82"/>
      <c r="K138" s="82"/>
      <c r="L138" s="82"/>
      <c r="M138" s="82"/>
      <c r="N138" s="82"/>
      <c r="O138" s="82"/>
      <c r="P138" s="82"/>
      <c r="Q138" s="82"/>
      <c r="R138" s="82"/>
      <c r="S138" s="82"/>
    </row>
    <row r="139" spans="2:19">
      <c r="B139" s="82"/>
      <c r="C139" s="82"/>
      <c r="D139" s="82"/>
      <c r="E139" s="82"/>
      <c r="F139" s="82"/>
      <c r="G139" s="82"/>
      <c r="K139" s="82"/>
      <c r="L139" s="82"/>
      <c r="M139" s="82"/>
      <c r="N139" s="82"/>
      <c r="O139" s="82"/>
      <c r="P139" s="82"/>
      <c r="Q139" s="82"/>
      <c r="R139" s="82"/>
      <c r="S139" s="82"/>
    </row>
    <row r="140" spans="2:19">
      <c r="B140" s="82"/>
      <c r="C140" s="82"/>
      <c r="D140" s="82"/>
      <c r="E140" s="82"/>
      <c r="F140" s="82"/>
      <c r="G140" s="82"/>
      <c r="K140" s="82"/>
      <c r="L140" s="82"/>
      <c r="M140" s="82"/>
      <c r="N140" s="82"/>
      <c r="O140" s="82"/>
      <c r="P140" s="82"/>
      <c r="Q140" s="82"/>
      <c r="R140" s="82"/>
      <c r="S140" s="82"/>
    </row>
    <row r="141" spans="2:19">
      <c r="B141" s="82"/>
      <c r="C141" s="82"/>
      <c r="D141" s="82"/>
      <c r="E141" s="82"/>
      <c r="F141" s="82"/>
      <c r="G141" s="82"/>
      <c r="K141" s="82"/>
      <c r="L141" s="82"/>
      <c r="M141" s="82"/>
      <c r="N141" s="82"/>
      <c r="O141" s="82"/>
      <c r="P141" s="82"/>
      <c r="Q141" s="82"/>
      <c r="R141" s="82"/>
      <c r="S141" s="82"/>
    </row>
    <row r="142" spans="2:19">
      <c r="B142" s="82"/>
      <c r="C142" s="82"/>
      <c r="D142" s="82"/>
      <c r="E142" s="82"/>
      <c r="F142" s="82"/>
      <c r="G142" s="82"/>
      <c r="K142" s="82"/>
      <c r="L142" s="82"/>
      <c r="M142" s="82"/>
      <c r="N142" s="82"/>
      <c r="O142" s="82"/>
      <c r="P142" s="82"/>
      <c r="Q142" s="82"/>
      <c r="R142" s="82"/>
      <c r="S142" s="82"/>
    </row>
    <row r="143" spans="2:19">
      <c r="B143" s="82"/>
      <c r="C143" s="82"/>
      <c r="D143" s="82"/>
      <c r="E143" s="82"/>
      <c r="F143" s="82"/>
      <c r="G143" s="82"/>
      <c r="K143" s="82"/>
      <c r="L143" s="82"/>
      <c r="M143" s="82"/>
      <c r="N143" s="82"/>
      <c r="O143" s="82"/>
      <c r="P143" s="82"/>
      <c r="Q143" s="82"/>
      <c r="R143" s="82"/>
      <c r="S143" s="82"/>
    </row>
    <row r="144" spans="2:19">
      <c r="B144" s="82"/>
      <c r="C144" s="82"/>
      <c r="D144" s="82"/>
      <c r="E144" s="82"/>
      <c r="F144" s="82"/>
      <c r="G144" s="82"/>
      <c r="K144" s="82"/>
      <c r="L144" s="82"/>
      <c r="M144" s="82"/>
      <c r="N144" s="82"/>
      <c r="O144" s="82"/>
      <c r="P144" s="82"/>
      <c r="Q144" s="82"/>
      <c r="R144" s="82"/>
      <c r="S144" s="82"/>
    </row>
    <row r="145" spans="2:19">
      <c r="B145" s="82"/>
      <c r="C145" s="82"/>
      <c r="D145" s="82"/>
      <c r="E145" s="82"/>
      <c r="F145" s="82"/>
      <c r="G145" s="82"/>
      <c r="K145" s="82"/>
      <c r="L145" s="82"/>
      <c r="M145" s="82"/>
      <c r="N145" s="82"/>
      <c r="O145" s="82"/>
      <c r="P145" s="82"/>
      <c r="Q145" s="82"/>
      <c r="R145" s="82"/>
      <c r="S145" s="82"/>
    </row>
    <row r="146" spans="2:19">
      <c r="B146" s="82"/>
      <c r="C146" s="82"/>
      <c r="D146" s="82"/>
      <c r="E146" s="82"/>
      <c r="F146" s="82"/>
      <c r="G146" s="82"/>
      <c r="K146" s="82"/>
      <c r="L146" s="82"/>
      <c r="M146" s="82"/>
      <c r="N146" s="82"/>
      <c r="O146" s="82"/>
      <c r="P146" s="82"/>
      <c r="Q146" s="82"/>
      <c r="R146" s="82"/>
      <c r="S146" s="82"/>
    </row>
    <row r="147" spans="2:19">
      <c r="B147" s="82"/>
      <c r="C147" s="82"/>
      <c r="D147" s="82"/>
      <c r="E147" s="82"/>
      <c r="F147" s="82"/>
      <c r="G147" s="82"/>
      <c r="K147" s="82"/>
      <c r="L147" s="82"/>
      <c r="M147" s="82"/>
      <c r="N147" s="82"/>
      <c r="O147" s="82"/>
      <c r="P147" s="82"/>
      <c r="Q147" s="82"/>
      <c r="R147" s="82"/>
      <c r="S147" s="82"/>
    </row>
    <row r="148" spans="2:19">
      <c r="B148" s="82"/>
      <c r="C148" s="82"/>
      <c r="D148" s="82"/>
      <c r="E148" s="82"/>
      <c r="F148" s="82"/>
      <c r="G148" s="82"/>
      <c r="K148" s="82"/>
      <c r="L148" s="82"/>
      <c r="M148" s="82"/>
      <c r="N148" s="82"/>
      <c r="O148" s="82"/>
      <c r="P148" s="82"/>
      <c r="Q148" s="82"/>
      <c r="R148" s="82"/>
      <c r="S148" s="82"/>
    </row>
    <row r="149" spans="2:19">
      <c r="B149" s="82"/>
      <c r="C149" s="82"/>
      <c r="D149" s="82"/>
      <c r="E149" s="82"/>
      <c r="F149" s="82"/>
      <c r="G149" s="82"/>
      <c r="K149" s="82"/>
      <c r="L149" s="82"/>
      <c r="M149" s="82"/>
      <c r="N149" s="82"/>
      <c r="O149" s="82"/>
      <c r="P149" s="82"/>
      <c r="Q149" s="82"/>
      <c r="R149" s="82"/>
      <c r="S149" s="82"/>
    </row>
    <row r="150" spans="2:19">
      <c r="B150" s="82"/>
      <c r="C150" s="82"/>
      <c r="D150" s="82"/>
      <c r="E150" s="82"/>
      <c r="F150" s="82"/>
      <c r="G150" s="82"/>
      <c r="K150" s="82"/>
      <c r="L150" s="82"/>
      <c r="M150" s="82"/>
      <c r="N150" s="82"/>
      <c r="O150" s="82"/>
      <c r="P150" s="82"/>
      <c r="Q150" s="82"/>
      <c r="R150" s="82"/>
      <c r="S150" s="82"/>
    </row>
    <row r="151" spans="2:19">
      <c r="B151" s="82"/>
      <c r="C151" s="82"/>
      <c r="D151" s="82"/>
      <c r="E151" s="82"/>
      <c r="F151" s="82"/>
      <c r="G151" s="82"/>
      <c r="K151" s="82"/>
      <c r="L151" s="82"/>
      <c r="M151" s="82"/>
      <c r="N151" s="82"/>
      <c r="O151" s="82"/>
      <c r="P151" s="82"/>
      <c r="Q151" s="82"/>
      <c r="R151" s="82"/>
      <c r="S151" s="82"/>
    </row>
    <row r="152" spans="2:19">
      <c r="B152" s="82"/>
      <c r="C152" s="82"/>
      <c r="D152" s="82"/>
      <c r="E152" s="82"/>
      <c r="F152" s="82"/>
      <c r="G152" s="82"/>
      <c r="K152" s="82"/>
      <c r="L152" s="82"/>
      <c r="M152" s="82"/>
      <c r="N152" s="82"/>
      <c r="O152" s="82"/>
      <c r="P152" s="82"/>
      <c r="Q152" s="82"/>
      <c r="R152" s="82"/>
      <c r="S152" s="82"/>
    </row>
    <row r="153" spans="2:19">
      <c r="B153" s="82"/>
      <c r="C153" s="82"/>
      <c r="D153" s="82"/>
      <c r="E153" s="82"/>
      <c r="F153" s="82"/>
      <c r="G153" s="82"/>
      <c r="K153" s="82"/>
      <c r="L153" s="82"/>
      <c r="M153" s="82"/>
      <c r="N153" s="82"/>
      <c r="O153" s="82"/>
      <c r="P153" s="82"/>
      <c r="Q153" s="82"/>
      <c r="R153" s="82"/>
      <c r="S153" s="82"/>
    </row>
    <row r="154" spans="2:19">
      <c r="B154" s="82"/>
      <c r="C154" s="82"/>
      <c r="D154" s="82"/>
      <c r="E154" s="82"/>
      <c r="F154" s="82"/>
      <c r="G154" s="82"/>
      <c r="K154" s="82"/>
      <c r="L154" s="82"/>
      <c r="M154" s="82"/>
      <c r="N154" s="82"/>
      <c r="O154" s="82"/>
      <c r="P154" s="82"/>
      <c r="Q154" s="82"/>
      <c r="R154" s="82"/>
      <c r="S154" s="82"/>
    </row>
    <row r="155" spans="2:19">
      <c r="B155" s="82"/>
      <c r="C155" s="82"/>
      <c r="D155" s="82"/>
      <c r="E155" s="82"/>
      <c r="F155" s="82"/>
      <c r="G155" s="82"/>
      <c r="K155" s="82"/>
      <c r="L155" s="82"/>
      <c r="M155" s="82"/>
      <c r="N155" s="82"/>
      <c r="O155" s="82"/>
      <c r="P155" s="82"/>
      <c r="Q155" s="82"/>
      <c r="R155" s="82"/>
      <c r="S155" s="82"/>
    </row>
    <row r="156" spans="2:19">
      <c r="B156" s="82"/>
      <c r="C156" s="82"/>
      <c r="D156" s="82"/>
      <c r="E156" s="82"/>
      <c r="F156" s="82"/>
      <c r="G156" s="82"/>
      <c r="K156" s="82"/>
      <c r="L156" s="82"/>
      <c r="M156" s="82"/>
      <c r="N156" s="82"/>
      <c r="O156" s="82"/>
      <c r="P156" s="82"/>
      <c r="Q156" s="82"/>
      <c r="R156" s="82"/>
      <c r="S156" s="82"/>
    </row>
    <row r="157" spans="2:19">
      <c r="B157" s="82"/>
      <c r="C157" s="82"/>
      <c r="D157" s="82"/>
      <c r="E157" s="82"/>
      <c r="F157" s="82"/>
      <c r="G157" s="82"/>
      <c r="K157" s="82"/>
      <c r="L157" s="82"/>
      <c r="M157" s="82"/>
      <c r="N157" s="82"/>
      <c r="O157" s="82"/>
      <c r="P157" s="82"/>
      <c r="Q157" s="82"/>
      <c r="R157" s="82"/>
      <c r="S157" s="82"/>
    </row>
    <row r="158" spans="2:19">
      <c r="B158" s="82"/>
      <c r="C158" s="82"/>
      <c r="D158" s="82"/>
      <c r="E158" s="82"/>
      <c r="F158" s="82"/>
      <c r="G158" s="82"/>
      <c r="K158" s="82"/>
      <c r="L158" s="82"/>
      <c r="M158" s="82"/>
      <c r="N158" s="82"/>
      <c r="O158" s="82"/>
      <c r="P158" s="82"/>
      <c r="Q158" s="82"/>
      <c r="R158" s="82"/>
      <c r="S158" s="82"/>
    </row>
    <row r="159" spans="2:19">
      <c r="B159" s="82"/>
      <c r="C159" s="82"/>
      <c r="D159" s="82"/>
      <c r="E159" s="82"/>
      <c r="F159" s="82"/>
      <c r="G159" s="82"/>
      <c r="K159" s="82"/>
      <c r="L159" s="82"/>
      <c r="M159" s="82"/>
      <c r="N159" s="82"/>
      <c r="O159" s="82"/>
      <c r="P159" s="82"/>
      <c r="Q159" s="82"/>
      <c r="R159" s="82"/>
      <c r="S159" s="82"/>
    </row>
    <row r="160" spans="2:19">
      <c r="B160" s="82"/>
      <c r="C160" s="82"/>
      <c r="D160" s="82"/>
      <c r="E160" s="82"/>
      <c r="F160" s="82"/>
      <c r="G160" s="82"/>
      <c r="K160" s="82"/>
      <c r="L160" s="82"/>
      <c r="M160" s="82"/>
      <c r="N160" s="82"/>
      <c r="O160" s="82"/>
      <c r="P160" s="82"/>
      <c r="Q160" s="82"/>
      <c r="R160" s="82"/>
      <c r="S160" s="82"/>
    </row>
    <row r="161" spans="2:19">
      <c r="B161" s="82"/>
      <c r="C161" s="82"/>
      <c r="D161" s="82"/>
      <c r="E161" s="82"/>
      <c r="F161" s="82"/>
      <c r="G161" s="82"/>
      <c r="K161" s="82"/>
      <c r="L161" s="82"/>
      <c r="M161" s="82"/>
      <c r="N161" s="82"/>
      <c r="O161" s="82"/>
      <c r="P161" s="82"/>
      <c r="Q161" s="82"/>
      <c r="R161" s="82"/>
      <c r="S161" s="82"/>
    </row>
    <row r="162" spans="2:19">
      <c r="B162" s="82"/>
      <c r="C162" s="82"/>
      <c r="D162" s="82"/>
      <c r="E162" s="82"/>
      <c r="F162" s="82"/>
      <c r="G162" s="82"/>
      <c r="K162" s="82"/>
      <c r="L162" s="82"/>
      <c r="M162" s="82"/>
      <c r="N162" s="82"/>
      <c r="O162" s="82"/>
      <c r="P162" s="82"/>
      <c r="Q162" s="82"/>
      <c r="R162" s="82"/>
      <c r="S162" s="82"/>
    </row>
    <row r="163" spans="2:19">
      <c r="B163" s="82"/>
      <c r="C163" s="82"/>
      <c r="D163" s="82"/>
      <c r="E163" s="82"/>
      <c r="F163" s="82"/>
      <c r="G163" s="82"/>
      <c r="K163" s="82"/>
      <c r="L163" s="82"/>
      <c r="M163" s="82"/>
      <c r="N163" s="82"/>
      <c r="O163" s="82"/>
      <c r="P163" s="82"/>
      <c r="Q163" s="82"/>
      <c r="R163" s="82"/>
      <c r="S163" s="82"/>
    </row>
    <row r="164" spans="2:19">
      <c r="B164" s="82"/>
      <c r="C164" s="82"/>
      <c r="D164" s="82"/>
      <c r="E164" s="82"/>
      <c r="F164" s="82"/>
      <c r="G164" s="82"/>
      <c r="K164" s="82"/>
      <c r="L164" s="82"/>
      <c r="M164" s="82"/>
      <c r="N164" s="82"/>
      <c r="O164" s="82"/>
      <c r="P164" s="82"/>
      <c r="Q164" s="82"/>
      <c r="R164" s="82"/>
      <c r="S164" s="82"/>
    </row>
    <row r="165" spans="2:19">
      <c r="B165" s="82"/>
      <c r="C165" s="82"/>
      <c r="D165" s="82"/>
      <c r="E165" s="82"/>
      <c r="F165" s="82"/>
      <c r="G165" s="82"/>
      <c r="K165" s="82"/>
      <c r="L165" s="82"/>
      <c r="M165" s="82"/>
      <c r="N165" s="82"/>
      <c r="O165" s="82"/>
      <c r="P165" s="82"/>
      <c r="Q165" s="82"/>
      <c r="R165" s="82"/>
      <c r="S165" s="82"/>
    </row>
    <row r="166" spans="2:19">
      <c r="B166" s="82"/>
      <c r="C166" s="82"/>
      <c r="D166" s="82"/>
      <c r="E166" s="82"/>
      <c r="F166" s="82"/>
      <c r="G166" s="82"/>
      <c r="K166" s="82"/>
      <c r="L166" s="82"/>
      <c r="M166" s="82"/>
      <c r="N166" s="82"/>
      <c r="O166" s="82"/>
      <c r="P166" s="82"/>
      <c r="Q166" s="82"/>
      <c r="R166" s="82"/>
      <c r="S166" s="82"/>
    </row>
    <row r="167" spans="2:19">
      <c r="B167" s="82"/>
      <c r="C167" s="82"/>
      <c r="D167" s="82"/>
      <c r="E167" s="82"/>
      <c r="F167" s="82"/>
      <c r="G167" s="82"/>
      <c r="K167" s="82"/>
      <c r="L167" s="82"/>
      <c r="M167" s="82"/>
      <c r="N167" s="82"/>
      <c r="O167" s="82"/>
      <c r="P167" s="82"/>
      <c r="Q167" s="82"/>
      <c r="R167" s="82"/>
      <c r="S167" s="82"/>
    </row>
    <row r="168" spans="2:19">
      <c r="B168" s="82"/>
      <c r="C168" s="82"/>
      <c r="D168" s="82"/>
      <c r="E168" s="82"/>
      <c r="F168" s="82"/>
      <c r="G168" s="82"/>
      <c r="K168" s="82"/>
      <c r="L168" s="82"/>
      <c r="M168" s="82"/>
      <c r="N168" s="82"/>
      <c r="O168" s="82"/>
      <c r="P168" s="82"/>
      <c r="Q168" s="82"/>
      <c r="R168" s="82"/>
      <c r="S168" s="82"/>
    </row>
    <row r="169" spans="2:19">
      <c r="B169" s="82"/>
      <c r="C169" s="82"/>
      <c r="D169" s="82"/>
      <c r="E169" s="82"/>
      <c r="F169" s="82"/>
      <c r="G169" s="82"/>
      <c r="K169" s="82"/>
      <c r="L169" s="82"/>
      <c r="M169" s="82"/>
      <c r="N169" s="82"/>
      <c r="O169" s="82"/>
      <c r="P169" s="82"/>
      <c r="Q169" s="82"/>
      <c r="R169" s="82"/>
      <c r="S169" s="82"/>
    </row>
    <row r="170" spans="2:19">
      <c r="B170" s="82"/>
      <c r="C170" s="82"/>
      <c r="D170" s="82"/>
      <c r="E170" s="82"/>
      <c r="F170" s="82"/>
      <c r="G170" s="82"/>
      <c r="K170" s="82"/>
      <c r="L170" s="82"/>
      <c r="M170" s="82"/>
      <c r="N170" s="82"/>
      <c r="O170" s="82"/>
      <c r="P170" s="82"/>
      <c r="Q170" s="82"/>
      <c r="R170" s="82"/>
      <c r="S170" s="82"/>
    </row>
    <row r="171" spans="2:19">
      <c r="B171" s="82"/>
      <c r="C171" s="82"/>
      <c r="D171" s="82"/>
      <c r="E171" s="82"/>
      <c r="F171" s="82"/>
      <c r="G171" s="82"/>
      <c r="K171" s="82"/>
      <c r="L171" s="82"/>
      <c r="M171" s="82"/>
      <c r="N171" s="82"/>
      <c r="O171" s="82"/>
      <c r="P171" s="82"/>
      <c r="Q171" s="82"/>
      <c r="R171" s="82"/>
      <c r="S171" s="82"/>
    </row>
    <row r="172" spans="2:19">
      <c r="B172" s="82"/>
      <c r="C172" s="82"/>
      <c r="D172" s="82"/>
      <c r="E172" s="82"/>
      <c r="F172" s="82"/>
      <c r="G172" s="82"/>
      <c r="K172" s="82"/>
      <c r="L172" s="82"/>
      <c r="M172" s="82"/>
      <c r="N172" s="82"/>
      <c r="O172" s="82"/>
      <c r="P172" s="82"/>
      <c r="Q172" s="82"/>
      <c r="R172" s="82"/>
      <c r="S172" s="82"/>
    </row>
    <row r="173" spans="2:19">
      <c r="B173" s="82"/>
      <c r="C173" s="82"/>
      <c r="D173" s="82"/>
      <c r="E173" s="82"/>
      <c r="F173" s="82"/>
      <c r="G173" s="82"/>
      <c r="K173" s="82"/>
      <c r="L173" s="82"/>
      <c r="M173" s="82"/>
      <c r="N173" s="82"/>
      <c r="O173" s="82"/>
      <c r="P173" s="82"/>
      <c r="Q173" s="82"/>
      <c r="R173" s="82"/>
      <c r="S173" s="82"/>
    </row>
    <row r="174" spans="2:19">
      <c r="B174" s="82"/>
      <c r="C174" s="82"/>
      <c r="D174" s="82"/>
      <c r="E174" s="82"/>
      <c r="F174" s="82"/>
      <c r="G174" s="82"/>
      <c r="K174" s="82"/>
      <c r="L174" s="82"/>
      <c r="M174" s="82"/>
      <c r="N174" s="82"/>
      <c r="O174" s="82"/>
      <c r="P174" s="82"/>
      <c r="Q174" s="82"/>
      <c r="R174" s="82"/>
      <c r="S174" s="82"/>
    </row>
    <row r="175" spans="2:19">
      <c r="B175" s="82"/>
      <c r="C175" s="82"/>
      <c r="D175" s="82"/>
      <c r="E175" s="82"/>
      <c r="F175" s="82"/>
      <c r="G175" s="82"/>
      <c r="K175" s="82"/>
      <c r="L175" s="82"/>
      <c r="M175" s="82"/>
      <c r="N175" s="82"/>
      <c r="O175" s="82"/>
      <c r="P175" s="82"/>
      <c r="Q175" s="82"/>
      <c r="R175" s="82"/>
      <c r="S175" s="82"/>
    </row>
    <row r="176" spans="2:19">
      <c r="B176" s="82"/>
      <c r="C176" s="82"/>
      <c r="D176" s="82"/>
      <c r="E176" s="82"/>
      <c r="F176" s="82"/>
      <c r="G176" s="82"/>
      <c r="K176" s="82"/>
      <c r="L176" s="82"/>
      <c r="M176" s="82"/>
      <c r="N176" s="82"/>
      <c r="O176" s="82"/>
      <c r="P176" s="82"/>
      <c r="Q176" s="82"/>
      <c r="R176" s="82"/>
      <c r="S176" s="82"/>
    </row>
    <row r="177" spans="2:19">
      <c r="B177" s="82"/>
      <c r="C177" s="82"/>
      <c r="D177" s="82"/>
      <c r="E177" s="82"/>
      <c r="F177" s="82"/>
      <c r="G177" s="82"/>
      <c r="K177" s="82"/>
      <c r="L177" s="82"/>
      <c r="M177" s="82"/>
      <c r="N177" s="82"/>
      <c r="O177" s="82"/>
      <c r="P177" s="82"/>
      <c r="Q177" s="82"/>
      <c r="R177" s="82"/>
      <c r="S177" s="82"/>
    </row>
    <row r="178" spans="2:19">
      <c r="B178" s="82"/>
      <c r="C178" s="82"/>
      <c r="D178" s="82"/>
      <c r="E178" s="82"/>
      <c r="F178" s="82"/>
      <c r="G178" s="82"/>
      <c r="K178" s="82"/>
      <c r="L178" s="82"/>
      <c r="M178" s="82"/>
      <c r="N178" s="82"/>
      <c r="O178" s="82"/>
      <c r="P178" s="82"/>
      <c r="Q178" s="82"/>
      <c r="R178" s="82"/>
      <c r="S178" s="82"/>
    </row>
    <row r="179" spans="2:19">
      <c r="B179" s="82"/>
      <c r="C179" s="82"/>
      <c r="D179" s="82"/>
      <c r="E179" s="82"/>
      <c r="F179" s="82"/>
      <c r="G179" s="82"/>
      <c r="K179" s="82"/>
      <c r="L179" s="82"/>
      <c r="M179" s="82"/>
      <c r="N179" s="82"/>
      <c r="O179" s="82"/>
      <c r="P179" s="82"/>
      <c r="Q179" s="82"/>
      <c r="R179" s="82"/>
      <c r="S179" s="82"/>
    </row>
    <row r="180" spans="2:19">
      <c r="B180" s="82"/>
      <c r="C180" s="82"/>
      <c r="D180" s="82"/>
      <c r="E180" s="82"/>
      <c r="F180" s="82"/>
      <c r="G180" s="82"/>
      <c r="K180" s="82"/>
      <c r="L180" s="82"/>
      <c r="M180" s="82"/>
      <c r="N180" s="82"/>
      <c r="O180" s="82"/>
      <c r="P180" s="82"/>
      <c r="Q180" s="82"/>
      <c r="R180" s="82"/>
      <c r="S180" s="82"/>
    </row>
    <row r="181" spans="2:19">
      <c r="B181" s="82"/>
      <c r="C181" s="82"/>
      <c r="D181" s="82"/>
      <c r="E181" s="82"/>
      <c r="F181" s="82"/>
      <c r="G181" s="82"/>
      <c r="K181" s="82"/>
      <c r="L181" s="82"/>
      <c r="M181" s="82"/>
      <c r="N181" s="82"/>
      <c r="O181" s="82"/>
      <c r="P181" s="82"/>
      <c r="Q181" s="82"/>
      <c r="R181" s="82"/>
      <c r="S181" s="82"/>
    </row>
    <row r="182" spans="2:19">
      <c r="B182" s="82"/>
      <c r="C182" s="82"/>
      <c r="D182" s="82"/>
      <c r="E182" s="82"/>
      <c r="F182" s="82"/>
      <c r="G182" s="82"/>
      <c r="K182" s="82"/>
      <c r="L182" s="82"/>
      <c r="M182" s="82"/>
      <c r="N182" s="82"/>
      <c r="O182" s="82"/>
      <c r="P182" s="82"/>
      <c r="Q182" s="82"/>
      <c r="R182" s="82"/>
      <c r="S182" s="82"/>
    </row>
    <row r="183" spans="2:19">
      <c r="B183" s="82"/>
      <c r="C183" s="82"/>
      <c r="D183" s="82"/>
      <c r="E183" s="82"/>
      <c r="F183" s="82"/>
      <c r="G183" s="82"/>
      <c r="K183" s="82"/>
      <c r="L183" s="82"/>
      <c r="M183" s="82"/>
      <c r="N183" s="82"/>
      <c r="O183" s="82"/>
      <c r="P183" s="82"/>
      <c r="Q183" s="82"/>
      <c r="R183" s="82"/>
      <c r="S183" s="82"/>
    </row>
    <row r="184" spans="2:19">
      <c r="B184" s="82"/>
      <c r="C184" s="82"/>
      <c r="D184" s="82"/>
      <c r="E184" s="82"/>
      <c r="F184" s="82"/>
      <c r="G184" s="82"/>
      <c r="K184" s="82"/>
      <c r="L184" s="82"/>
      <c r="M184" s="82"/>
      <c r="N184" s="82"/>
      <c r="O184" s="82"/>
      <c r="P184" s="82"/>
      <c r="Q184" s="82"/>
      <c r="R184" s="82"/>
      <c r="S184" s="82"/>
    </row>
    <row r="185" spans="2:19">
      <c r="B185" s="82"/>
      <c r="C185" s="82"/>
      <c r="D185" s="82"/>
      <c r="E185" s="82"/>
      <c r="F185" s="82"/>
      <c r="G185" s="82"/>
      <c r="K185" s="82"/>
      <c r="L185" s="82"/>
      <c r="M185" s="82"/>
      <c r="N185" s="82"/>
      <c r="O185" s="82"/>
      <c r="P185" s="82"/>
      <c r="Q185" s="82"/>
      <c r="R185" s="82"/>
      <c r="S185" s="82"/>
    </row>
    <row r="186" spans="2:19">
      <c r="B186" s="82"/>
      <c r="C186" s="82"/>
      <c r="D186" s="82"/>
      <c r="E186" s="82"/>
      <c r="F186" s="82"/>
      <c r="G186" s="82"/>
      <c r="K186" s="82"/>
      <c r="L186" s="82"/>
      <c r="M186" s="82"/>
      <c r="N186" s="82"/>
      <c r="O186" s="82"/>
      <c r="P186" s="82"/>
      <c r="Q186" s="82"/>
      <c r="R186" s="82"/>
      <c r="S186" s="82"/>
    </row>
    <row r="187" spans="2:19">
      <c r="B187" s="82"/>
      <c r="C187" s="82"/>
      <c r="D187" s="82"/>
      <c r="E187" s="82"/>
      <c r="F187" s="82"/>
      <c r="G187" s="82"/>
      <c r="K187" s="82"/>
      <c r="L187" s="82"/>
      <c r="M187" s="82"/>
      <c r="N187" s="82"/>
      <c r="O187" s="82"/>
      <c r="P187" s="82"/>
      <c r="Q187" s="82"/>
      <c r="R187" s="82"/>
      <c r="S187" s="82"/>
    </row>
    <row r="188" spans="2:19">
      <c r="B188" s="82"/>
      <c r="C188" s="82"/>
      <c r="D188" s="82"/>
      <c r="E188" s="82"/>
      <c r="F188" s="82"/>
      <c r="G188" s="82"/>
      <c r="K188" s="82"/>
      <c r="L188" s="82"/>
      <c r="M188" s="82"/>
      <c r="N188" s="82"/>
      <c r="O188" s="82"/>
      <c r="P188" s="82"/>
      <c r="Q188" s="82"/>
      <c r="R188" s="82"/>
      <c r="S188" s="82"/>
    </row>
    <row r="189" spans="2:19">
      <c r="B189" s="82"/>
      <c r="C189" s="82"/>
      <c r="D189" s="82"/>
      <c r="E189" s="82"/>
      <c r="F189" s="82"/>
      <c r="G189" s="82"/>
      <c r="K189" s="82"/>
      <c r="L189" s="82"/>
      <c r="M189" s="82"/>
      <c r="N189" s="82"/>
      <c r="O189" s="82"/>
      <c r="P189" s="82"/>
      <c r="Q189" s="82"/>
      <c r="R189" s="82"/>
      <c r="S189" s="82"/>
    </row>
    <row r="190" spans="2:19">
      <c r="B190" s="82"/>
      <c r="C190" s="82"/>
      <c r="D190" s="82"/>
      <c r="E190" s="82"/>
      <c r="F190" s="82"/>
      <c r="G190" s="82"/>
      <c r="K190" s="82"/>
      <c r="L190" s="82"/>
      <c r="M190" s="82"/>
      <c r="N190" s="82"/>
      <c r="O190" s="82"/>
      <c r="P190" s="82"/>
      <c r="Q190" s="82"/>
      <c r="R190" s="82"/>
      <c r="S190" s="82"/>
    </row>
    <row r="191" spans="2:19">
      <c r="B191" s="82"/>
      <c r="C191" s="82"/>
      <c r="D191" s="82"/>
      <c r="E191" s="82"/>
      <c r="F191" s="82"/>
      <c r="G191" s="82"/>
      <c r="K191" s="82"/>
      <c r="L191" s="82"/>
      <c r="M191" s="82"/>
      <c r="N191" s="82"/>
      <c r="O191" s="82"/>
      <c r="P191" s="82"/>
      <c r="Q191" s="82"/>
      <c r="R191" s="82"/>
      <c r="S191" s="82"/>
    </row>
    <row r="192" spans="2:19">
      <c r="B192" s="82"/>
      <c r="C192" s="82"/>
      <c r="D192" s="82"/>
      <c r="E192" s="82"/>
      <c r="F192" s="82"/>
      <c r="G192" s="82"/>
      <c r="K192" s="82"/>
      <c r="L192" s="82"/>
      <c r="M192" s="82"/>
      <c r="N192" s="82"/>
      <c r="O192" s="82"/>
      <c r="P192" s="82"/>
      <c r="Q192" s="82"/>
      <c r="R192" s="82"/>
      <c r="S192" s="82"/>
    </row>
    <row r="193" spans="2:19">
      <c r="B193" s="82"/>
      <c r="C193" s="82"/>
      <c r="D193" s="82"/>
      <c r="E193" s="82"/>
      <c r="F193" s="82"/>
      <c r="G193" s="82"/>
      <c r="K193" s="82"/>
      <c r="L193" s="82"/>
      <c r="M193" s="82"/>
      <c r="N193" s="82"/>
      <c r="O193" s="82"/>
      <c r="P193" s="82"/>
      <c r="Q193" s="82"/>
      <c r="R193" s="82"/>
      <c r="S193" s="82"/>
    </row>
    <row r="194" spans="2:19">
      <c r="B194" s="82"/>
      <c r="C194" s="82"/>
      <c r="D194" s="82"/>
      <c r="E194" s="82"/>
      <c r="F194" s="82"/>
      <c r="G194" s="82"/>
      <c r="K194" s="82"/>
      <c r="L194" s="82"/>
      <c r="M194" s="82"/>
      <c r="N194" s="82"/>
      <c r="O194" s="82"/>
      <c r="P194" s="82"/>
      <c r="Q194" s="82"/>
      <c r="R194" s="82"/>
      <c r="S194" s="82"/>
    </row>
    <row r="195" spans="2:19">
      <c r="B195" s="82"/>
      <c r="C195" s="82"/>
      <c r="D195" s="82"/>
      <c r="E195" s="82"/>
      <c r="F195" s="82"/>
      <c r="G195" s="82"/>
      <c r="K195" s="82"/>
      <c r="L195" s="82"/>
      <c r="M195" s="82"/>
      <c r="N195" s="82"/>
      <c r="O195" s="82"/>
      <c r="P195" s="82"/>
      <c r="Q195" s="82"/>
      <c r="R195" s="82"/>
      <c r="S195" s="82"/>
    </row>
    <row r="196" spans="2:19">
      <c r="B196" s="82"/>
      <c r="C196" s="82"/>
      <c r="D196" s="82"/>
      <c r="E196" s="82"/>
      <c r="F196" s="82"/>
      <c r="G196" s="82"/>
      <c r="K196" s="82"/>
      <c r="L196" s="82"/>
      <c r="M196" s="82"/>
      <c r="N196" s="82"/>
      <c r="O196" s="82"/>
      <c r="P196" s="82"/>
      <c r="Q196" s="82"/>
      <c r="R196" s="82"/>
      <c r="S196" s="82"/>
    </row>
    <row r="197" spans="2:19">
      <c r="B197" s="82"/>
      <c r="C197" s="82"/>
      <c r="D197" s="82"/>
      <c r="E197" s="82"/>
      <c r="F197" s="82"/>
      <c r="G197" s="82"/>
      <c r="K197" s="82"/>
      <c r="L197" s="82"/>
      <c r="M197" s="82"/>
      <c r="N197" s="82"/>
      <c r="O197" s="82"/>
      <c r="P197" s="82"/>
      <c r="Q197" s="82"/>
      <c r="R197" s="82"/>
      <c r="S197" s="82"/>
    </row>
    <row r="198" spans="2:19">
      <c r="B198" s="82"/>
      <c r="C198" s="82"/>
      <c r="D198" s="82"/>
      <c r="E198" s="82"/>
      <c r="F198" s="82"/>
      <c r="G198" s="82"/>
      <c r="K198" s="82"/>
      <c r="L198" s="82"/>
      <c r="M198" s="82"/>
      <c r="N198" s="82"/>
      <c r="O198" s="82"/>
      <c r="P198" s="82"/>
      <c r="Q198" s="82"/>
      <c r="R198" s="82"/>
      <c r="S198" s="82"/>
    </row>
    <row r="199" spans="2:19">
      <c r="B199" s="82"/>
      <c r="C199" s="82"/>
      <c r="D199" s="82"/>
      <c r="E199" s="82"/>
      <c r="F199" s="82"/>
      <c r="G199" s="82"/>
      <c r="K199" s="82"/>
      <c r="L199" s="82"/>
      <c r="M199" s="82"/>
      <c r="N199" s="82"/>
      <c r="O199" s="82"/>
      <c r="P199" s="82"/>
      <c r="Q199" s="82"/>
      <c r="R199" s="82"/>
      <c r="S199" s="82"/>
    </row>
    <row r="200" spans="2:19">
      <c r="B200" s="82"/>
      <c r="C200" s="82"/>
      <c r="D200" s="82"/>
      <c r="E200" s="82"/>
      <c r="F200" s="82"/>
      <c r="G200" s="82"/>
      <c r="K200" s="82"/>
      <c r="L200" s="82"/>
      <c r="M200" s="82"/>
      <c r="N200" s="82"/>
      <c r="O200" s="82"/>
      <c r="P200" s="82"/>
      <c r="Q200" s="82"/>
      <c r="R200" s="82"/>
      <c r="S200" s="82"/>
    </row>
    <row r="201" spans="2:19">
      <c r="B201" s="82"/>
      <c r="C201" s="82"/>
      <c r="D201" s="82"/>
      <c r="E201" s="82"/>
      <c r="F201" s="82"/>
      <c r="G201" s="82"/>
      <c r="K201" s="82"/>
      <c r="L201" s="82"/>
      <c r="M201" s="82"/>
      <c r="N201" s="82"/>
      <c r="O201" s="82"/>
      <c r="P201" s="82"/>
      <c r="Q201" s="82"/>
      <c r="R201" s="82"/>
      <c r="S201" s="82"/>
    </row>
    <row r="202" spans="2:19">
      <c r="B202" s="82"/>
      <c r="C202" s="82"/>
      <c r="D202" s="82"/>
      <c r="E202" s="82"/>
      <c r="F202" s="82"/>
      <c r="G202" s="82"/>
      <c r="K202" s="82"/>
      <c r="L202" s="82"/>
      <c r="M202" s="82"/>
      <c r="N202" s="82"/>
      <c r="O202" s="82"/>
      <c r="P202" s="82"/>
      <c r="Q202" s="82"/>
      <c r="R202" s="82"/>
      <c r="S202" s="82"/>
    </row>
    <row r="203" spans="2:19">
      <c r="B203" s="82"/>
      <c r="C203" s="82"/>
      <c r="D203" s="82"/>
      <c r="E203" s="82"/>
      <c r="F203" s="82"/>
      <c r="G203" s="82"/>
      <c r="K203" s="82"/>
      <c r="L203" s="82"/>
      <c r="M203" s="82"/>
      <c r="N203" s="82"/>
      <c r="O203" s="82"/>
      <c r="P203" s="82"/>
      <c r="Q203" s="82"/>
      <c r="R203" s="82"/>
      <c r="S203" s="82"/>
    </row>
    <row r="204" spans="2:19">
      <c r="B204" s="82"/>
      <c r="C204" s="82"/>
      <c r="D204" s="82"/>
      <c r="E204" s="82"/>
      <c r="F204" s="82"/>
      <c r="G204" s="82"/>
      <c r="K204" s="82"/>
      <c r="L204" s="82"/>
      <c r="M204" s="82"/>
      <c r="N204" s="82"/>
      <c r="O204" s="82"/>
      <c r="P204" s="82"/>
      <c r="Q204" s="82"/>
      <c r="R204" s="82"/>
      <c r="S204" s="82"/>
    </row>
    <row r="205" spans="2:19">
      <c r="B205" s="82"/>
      <c r="C205" s="82"/>
      <c r="D205" s="82"/>
      <c r="E205" s="82"/>
      <c r="F205" s="82"/>
      <c r="G205" s="82"/>
      <c r="K205" s="82"/>
      <c r="L205" s="82"/>
      <c r="M205" s="82"/>
      <c r="N205" s="82"/>
      <c r="O205" s="82"/>
      <c r="P205" s="82"/>
      <c r="Q205" s="82"/>
      <c r="R205" s="82"/>
      <c r="S205" s="82"/>
    </row>
    <row r="206" spans="2:19">
      <c r="B206" s="82"/>
      <c r="C206" s="82"/>
      <c r="D206" s="82"/>
      <c r="E206" s="82"/>
      <c r="F206" s="82"/>
      <c r="G206" s="82"/>
      <c r="K206" s="82"/>
      <c r="L206" s="82"/>
      <c r="M206" s="82"/>
      <c r="N206" s="82"/>
      <c r="O206" s="82"/>
      <c r="P206" s="82"/>
      <c r="Q206" s="82"/>
      <c r="R206" s="82"/>
      <c r="S206" s="82"/>
    </row>
    <row r="207" spans="2:19">
      <c r="B207" s="82"/>
      <c r="C207" s="82"/>
      <c r="D207" s="82"/>
      <c r="E207" s="82"/>
      <c r="F207" s="82"/>
      <c r="G207" s="82"/>
      <c r="K207" s="82"/>
      <c r="L207" s="82"/>
      <c r="M207" s="82"/>
      <c r="N207" s="82"/>
      <c r="O207" s="82"/>
      <c r="P207" s="82"/>
      <c r="Q207" s="82"/>
      <c r="R207" s="82"/>
      <c r="S207" s="82"/>
    </row>
    <row r="208" spans="2:19">
      <c r="B208" s="82"/>
      <c r="C208" s="82"/>
      <c r="D208" s="82"/>
      <c r="E208" s="82"/>
      <c r="F208" s="82"/>
      <c r="G208" s="82"/>
      <c r="K208" s="82"/>
      <c r="L208" s="82"/>
      <c r="M208" s="82"/>
      <c r="N208" s="82"/>
      <c r="O208" s="82"/>
      <c r="P208" s="82"/>
      <c r="Q208" s="82"/>
      <c r="R208" s="82"/>
      <c r="S208" s="82"/>
    </row>
    <row r="209" spans="2:19">
      <c r="B209" s="82"/>
      <c r="C209" s="82"/>
      <c r="D209" s="82"/>
      <c r="E209" s="82"/>
      <c r="F209" s="82"/>
      <c r="G209" s="82"/>
      <c r="K209" s="82"/>
      <c r="L209" s="82"/>
      <c r="M209" s="82"/>
      <c r="N209" s="82"/>
      <c r="O209" s="82"/>
      <c r="P209" s="82"/>
      <c r="Q209" s="82"/>
      <c r="R209" s="82"/>
      <c r="S209" s="82"/>
    </row>
    <row r="210" spans="2:19">
      <c r="B210" s="82"/>
      <c r="C210" s="82"/>
      <c r="D210" s="82"/>
      <c r="E210" s="82"/>
      <c r="F210" s="82"/>
      <c r="G210" s="82"/>
      <c r="K210" s="82"/>
      <c r="L210" s="82"/>
      <c r="M210" s="82"/>
      <c r="N210" s="82"/>
      <c r="O210" s="82"/>
      <c r="P210" s="82"/>
      <c r="Q210" s="82"/>
      <c r="R210" s="82"/>
      <c r="S210" s="82"/>
    </row>
    <row r="211" spans="2:19">
      <c r="B211" s="82"/>
      <c r="C211" s="82"/>
      <c r="D211" s="82"/>
      <c r="E211" s="82"/>
      <c r="F211" s="82"/>
      <c r="G211" s="82"/>
      <c r="K211" s="82"/>
      <c r="L211" s="82"/>
      <c r="M211" s="82"/>
      <c r="N211" s="82"/>
      <c r="O211" s="82"/>
      <c r="P211" s="82"/>
      <c r="Q211" s="82"/>
      <c r="R211" s="82"/>
      <c r="S211" s="82"/>
    </row>
    <row r="212" spans="2:19">
      <c r="B212" s="82"/>
      <c r="C212" s="82"/>
      <c r="D212" s="82"/>
      <c r="E212" s="82"/>
      <c r="F212" s="82"/>
      <c r="G212" s="82"/>
      <c r="K212" s="82"/>
      <c r="L212" s="82"/>
      <c r="M212" s="82"/>
      <c r="N212" s="82"/>
      <c r="O212" s="82"/>
      <c r="P212" s="82"/>
      <c r="Q212" s="82"/>
      <c r="R212" s="82"/>
      <c r="S212" s="82"/>
    </row>
    <row r="213" spans="2:19">
      <c r="B213" s="82"/>
      <c r="C213" s="82"/>
      <c r="D213" s="82"/>
      <c r="E213" s="82"/>
      <c r="F213" s="82"/>
      <c r="G213" s="82"/>
      <c r="K213" s="82"/>
      <c r="L213" s="82"/>
      <c r="M213" s="82"/>
      <c r="N213" s="82"/>
      <c r="O213" s="82"/>
      <c r="P213" s="82"/>
      <c r="Q213" s="82"/>
      <c r="R213" s="82"/>
      <c r="S213" s="82"/>
    </row>
    <row r="214" spans="2:19">
      <c r="B214" s="82"/>
      <c r="C214" s="82"/>
      <c r="D214" s="82"/>
      <c r="E214" s="82"/>
      <c r="F214" s="82"/>
      <c r="G214" s="82"/>
      <c r="K214" s="82"/>
      <c r="L214" s="82"/>
      <c r="M214" s="82"/>
      <c r="N214" s="82"/>
      <c r="O214" s="82"/>
      <c r="P214" s="82"/>
      <c r="Q214" s="82"/>
      <c r="R214" s="82"/>
      <c r="S214" s="82"/>
    </row>
    <row r="215" spans="2:19">
      <c r="B215" s="82"/>
      <c r="C215" s="82"/>
      <c r="D215" s="82"/>
      <c r="E215" s="82"/>
      <c r="F215" s="82"/>
      <c r="G215" s="82"/>
      <c r="K215" s="82"/>
      <c r="L215" s="82"/>
      <c r="M215" s="82"/>
      <c r="N215" s="82"/>
      <c r="O215" s="82"/>
      <c r="P215" s="82"/>
      <c r="Q215" s="82"/>
      <c r="R215" s="82"/>
      <c r="S215" s="82"/>
    </row>
    <row r="216" spans="2:19">
      <c r="B216" s="82"/>
      <c r="C216" s="82"/>
      <c r="D216" s="82"/>
      <c r="E216" s="82"/>
      <c r="F216" s="82"/>
      <c r="G216" s="82"/>
      <c r="K216" s="82"/>
      <c r="L216" s="82"/>
      <c r="M216" s="82"/>
      <c r="N216" s="82"/>
      <c r="O216" s="82"/>
      <c r="P216" s="82"/>
      <c r="Q216" s="82"/>
      <c r="R216" s="82"/>
      <c r="S216" s="82"/>
    </row>
    <row r="217" spans="2:19">
      <c r="B217" s="82"/>
      <c r="C217" s="82"/>
      <c r="D217" s="82"/>
      <c r="E217" s="82"/>
      <c r="F217" s="82"/>
      <c r="G217" s="82"/>
      <c r="K217" s="82"/>
      <c r="L217" s="82"/>
      <c r="M217" s="82"/>
      <c r="N217" s="82"/>
      <c r="O217" s="82"/>
      <c r="P217" s="82"/>
      <c r="Q217" s="82"/>
      <c r="R217" s="82"/>
      <c r="S217" s="82"/>
    </row>
    <row r="218" spans="2:19">
      <c r="B218" s="82"/>
      <c r="C218" s="82"/>
      <c r="D218" s="82"/>
      <c r="E218" s="82"/>
      <c r="F218" s="82"/>
      <c r="G218" s="82"/>
      <c r="K218" s="82"/>
      <c r="L218" s="82"/>
      <c r="M218" s="82"/>
      <c r="N218" s="82"/>
      <c r="O218" s="82"/>
      <c r="P218" s="82"/>
      <c r="Q218" s="82"/>
      <c r="R218" s="82"/>
      <c r="S218" s="82"/>
    </row>
    <row r="219" spans="2:19">
      <c r="B219" s="82"/>
      <c r="C219" s="82"/>
      <c r="D219" s="82"/>
      <c r="E219" s="82"/>
      <c r="F219" s="82"/>
      <c r="G219" s="82"/>
      <c r="K219" s="82"/>
      <c r="L219" s="82"/>
      <c r="M219" s="82"/>
      <c r="N219" s="82"/>
      <c r="O219" s="82"/>
      <c r="P219" s="82"/>
      <c r="Q219" s="82"/>
      <c r="R219" s="82"/>
      <c r="S219" s="82"/>
    </row>
    <row r="220" spans="2:19">
      <c r="B220" s="82"/>
      <c r="C220" s="82"/>
      <c r="D220" s="82"/>
      <c r="E220" s="82"/>
      <c r="F220" s="82"/>
      <c r="G220" s="82"/>
      <c r="K220" s="82"/>
      <c r="L220" s="82"/>
      <c r="M220" s="82"/>
      <c r="N220" s="82"/>
      <c r="O220" s="82"/>
      <c r="P220" s="82"/>
      <c r="Q220" s="82"/>
      <c r="R220" s="82"/>
      <c r="S220" s="82"/>
    </row>
    <row r="221" spans="2:19">
      <c r="B221" s="82"/>
      <c r="C221" s="82"/>
      <c r="D221" s="82"/>
      <c r="E221" s="82"/>
      <c r="F221" s="82"/>
      <c r="G221" s="82"/>
      <c r="K221" s="82"/>
      <c r="L221" s="82"/>
      <c r="M221" s="82"/>
      <c r="N221" s="82"/>
      <c r="O221" s="82"/>
      <c r="P221" s="82"/>
      <c r="Q221" s="82"/>
      <c r="R221" s="82"/>
      <c r="S221" s="82"/>
    </row>
    <row r="222" spans="2:19">
      <c r="B222" s="82"/>
      <c r="C222" s="82"/>
      <c r="D222" s="82"/>
      <c r="E222" s="82"/>
      <c r="F222" s="82"/>
      <c r="G222" s="82"/>
      <c r="K222" s="82"/>
      <c r="L222" s="82"/>
      <c r="M222" s="82"/>
      <c r="N222" s="82"/>
      <c r="O222" s="82"/>
      <c r="P222" s="82"/>
      <c r="Q222" s="82"/>
      <c r="R222" s="82"/>
      <c r="S222" s="82"/>
    </row>
    <row r="223" spans="2:19">
      <c r="B223" s="82"/>
      <c r="C223" s="82"/>
      <c r="D223" s="82"/>
      <c r="E223" s="82"/>
      <c r="F223" s="82"/>
      <c r="G223" s="82"/>
      <c r="K223" s="82"/>
      <c r="L223" s="82"/>
      <c r="M223" s="82"/>
      <c r="N223" s="82"/>
      <c r="O223" s="82"/>
      <c r="P223" s="82"/>
      <c r="Q223" s="82"/>
      <c r="R223" s="82"/>
      <c r="S223" s="82"/>
    </row>
    <row r="224" spans="2:19">
      <c r="B224" s="82"/>
      <c r="C224" s="82"/>
      <c r="D224" s="82"/>
      <c r="E224" s="82"/>
      <c r="F224" s="82"/>
      <c r="G224" s="82"/>
      <c r="K224" s="82"/>
      <c r="L224" s="82"/>
      <c r="M224" s="82"/>
      <c r="N224" s="82"/>
      <c r="O224" s="82"/>
      <c r="P224" s="82"/>
      <c r="Q224" s="82"/>
      <c r="R224" s="82"/>
      <c r="S224" s="82"/>
    </row>
    <row r="225" spans="2:19">
      <c r="B225" s="82"/>
      <c r="C225" s="82"/>
      <c r="D225" s="82"/>
      <c r="E225" s="82"/>
      <c r="F225" s="82"/>
      <c r="G225" s="82"/>
      <c r="K225" s="82"/>
      <c r="L225" s="82"/>
      <c r="M225" s="82"/>
      <c r="N225" s="82"/>
      <c r="O225" s="82"/>
      <c r="P225" s="82"/>
      <c r="Q225" s="82"/>
      <c r="R225" s="82"/>
      <c r="S225" s="82"/>
    </row>
    <row r="226" spans="2:19">
      <c r="B226" s="82"/>
      <c r="C226" s="82"/>
      <c r="D226" s="82"/>
      <c r="E226" s="82"/>
      <c r="F226" s="82"/>
      <c r="G226" s="82"/>
      <c r="K226" s="82"/>
      <c r="L226" s="82"/>
      <c r="M226" s="82"/>
      <c r="N226" s="82"/>
      <c r="O226" s="82"/>
      <c r="P226" s="82"/>
      <c r="Q226" s="82"/>
      <c r="R226" s="82"/>
      <c r="S226" s="82"/>
    </row>
    <row r="227" spans="2:19">
      <c r="B227" s="82"/>
      <c r="C227" s="82"/>
      <c r="D227" s="82"/>
      <c r="E227" s="82"/>
      <c r="F227" s="82"/>
      <c r="G227" s="82"/>
      <c r="K227" s="82"/>
      <c r="L227" s="82"/>
      <c r="M227" s="82"/>
      <c r="N227" s="82"/>
      <c r="O227" s="82"/>
      <c r="P227" s="82"/>
      <c r="Q227" s="82"/>
      <c r="R227" s="82"/>
      <c r="S227" s="82"/>
    </row>
    <row r="228" spans="2:19">
      <c r="B228" s="82"/>
      <c r="C228" s="82"/>
      <c r="D228" s="82"/>
      <c r="E228" s="82"/>
      <c r="F228" s="82"/>
      <c r="G228" s="82"/>
      <c r="K228" s="82"/>
      <c r="L228" s="82"/>
      <c r="M228" s="82"/>
      <c r="N228" s="82"/>
      <c r="O228" s="82"/>
      <c r="P228" s="82"/>
      <c r="Q228" s="82"/>
      <c r="R228" s="82"/>
      <c r="S228" s="82"/>
    </row>
    <row r="229" spans="2:19">
      <c r="B229" s="82"/>
      <c r="C229" s="82"/>
      <c r="D229" s="82"/>
      <c r="E229" s="82"/>
      <c r="F229" s="82"/>
      <c r="G229" s="82"/>
      <c r="K229" s="82"/>
      <c r="L229" s="82"/>
      <c r="M229" s="82"/>
      <c r="N229" s="82"/>
      <c r="O229" s="82"/>
      <c r="P229" s="82"/>
      <c r="Q229" s="82"/>
      <c r="R229" s="82"/>
      <c r="S229" s="82"/>
    </row>
    <row r="230" spans="2:19">
      <c r="B230" s="82"/>
      <c r="C230" s="82"/>
      <c r="D230" s="82"/>
      <c r="E230" s="82"/>
      <c r="F230" s="82"/>
      <c r="G230" s="82"/>
      <c r="K230" s="82"/>
      <c r="L230" s="82"/>
      <c r="M230" s="82"/>
      <c r="N230" s="82"/>
      <c r="O230" s="82"/>
      <c r="P230" s="82"/>
      <c r="Q230" s="82"/>
      <c r="R230" s="82"/>
      <c r="S230" s="82"/>
    </row>
    <row r="231" spans="2:19">
      <c r="B231" s="82"/>
      <c r="C231" s="82"/>
      <c r="D231" s="82"/>
      <c r="E231" s="82"/>
      <c r="F231" s="82"/>
      <c r="G231" s="82"/>
      <c r="K231" s="82"/>
      <c r="L231" s="82"/>
      <c r="M231" s="82"/>
      <c r="N231" s="82"/>
      <c r="O231" s="82"/>
      <c r="P231" s="82"/>
      <c r="Q231" s="82"/>
      <c r="R231" s="82"/>
      <c r="S231" s="82"/>
    </row>
    <row r="232" spans="2:19">
      <c r="B232" s="82"/>
      <c r="C232" s="82"/>
      <c r="D232" s="82"/>
      <c r="E232" s="82"/>
      <c r="F232" s="82"/>
      <c r="G232" s="82"/>
      <c r="K232" s="82"/>
      <c r="L232" s="82"/>
      <c r="M232" s="82"/>
      <c r="N232" s="82"/>
      <c r="O232" s="82"/>
      <c r="P232" s="82"/>
      <c r="Q232" s="82"/>
      <c r="R232" s="82"/>
      <c r="S232" s="82"/>
    </row>
    <row r="233" spans="2:19">
      <c r="B233" s="82"/>
      <c r="C233" s="82"/>
      <c r="D233" s="82"/>
      <c r="E233" s="82"/>
      <c r="F233" s="82"/>
      <c r="G233" s="82"/>
      <c r="K233" s="82"/>
      <c r="L233" s="82"/>
      <c r="M233" s="82"/>
      <c r="N233" s="82"/>
      <c r="O233" s="82"/>
      <c r="P233" s="82"/>
      <c r="Q233" s="82"/>
      <c r="R233" s="82"/>
      <c r="S233" s="82"/>
    </row>
    <row r="234" spans="2:19">
      <c r="B234" s="82"/>
      <c r="C234" s="82"/>
      <c r="D234" s="82"/>
      <c r="E234" s="82"/>
      <c r="F234" s="82"/>
      <c r="G234" s="82"/>
      <c r="K234" s="82"/>
      <c r="L234" s="82"/>
      <c r="M234" s="82"/>
      <c r="N234" s="82"/>
      <c r="O234" s="82"/>
      <c r="P234" s="82"/>
      <c r="Q234" s="82"/>
      <c r="R234" s="82"/>
      <c r="S234" s="82"/>
    </row>
    <row r="235" spans="2:19">
      <c r="B235" s="82"/>
      <c r="C235" s="82"/>
      <c r="D235" s="82"/>
      <c r="E235" s="82"/>
      <c r="F235" s="82"/>
      <c r="G235" s="82"/>
      <c r="K235" s="82"/>
      <c r="L235" s="82"/>
      <c r="M235" s="82"/>
      <c r="N235" s="82"/>
      <c r="O235" s="82"/>
      <c r="P235" s="82"/>
      <c r="Q235" s="82"/>
      <c r="R235" s="82"/>
      <c r="S235" s="82"/>
    </row>
    <row r="236" spans="2:19">
      <c r="B236" s="82"/>
      <c r="C236" s="82"/>
      <c r="D236" s="82"/>
      <c r="E236" s="82"/>
      <c r="F236" s="82"/>
      <c r="G236" s="82"/>
      <c r="K236" s="82"/>
      <c r="L236" s="82"/>
      <c r="M236" s="82"/>
      <c r="N236" s="82"/>
      <c r="O236" s="82"/>
      <c r="P236" s="82"/>
      <c r="Q236" s="82"/>
      <c r="R236" s="82"/>
      <c r="S236" s="82"/>
    </row>
    <row r="237" spans="2:19">
      <c r="B237" s="82"/>
      <c r="C237" s="82"/>
      <c r="D237" s="82"/>
      <c r="E237" s="82"/>
      <c r="F237" s="82"/>
      <c r="G237" s="82"/>
      <c r="K237" s="82"/>
      <c r="L237" s="82"/>
      <c r="M237" s="82"/>
      <c r="N237" s="82"/>
      <c r="O237" s="82"/>
      <c r="P237" s="82"/>
      <c r="Q237" s="82"/>
      <c r="R237" s="82"/>
      <c r="S237" s="82"/>
    </row>
    <row r="238" spans="2:19">
      <c r="B238" s="82"/>
      <c r="C238" s="82"/>
      <c r="D238" s="82"/>
      <c r="E238" s="82"/>
      <c r="F238" s="82"/>
      <c r="G238" s="82"/>
      <c r="K238" s="82"/>
      <c r="L238" s="82"/>
      <c r="M238" s="82"/>
      <c r="N238" s="82"/>
      <c r="O238" s="82"/>
      <c r="P238" s="82"/>
      <c r="Q238" s="82"/>
      <c r="R238" s="82"/>
      <c r="S238" s="82"/>
    </row>
    <row r="239" spans="2:19">
      <c r="B239" s="82"/>
      <c r="C239" s="82"/>
      <c r="D239" s="82"/>
      <c r="E239" s="82"/>
      <c r="F239" s="82"/>
      <c r="G239" s="82"/>
      <c r="K239" s="82"/>
      <c r="L239" s="82"/>
      <c r="M239" s="82"/>
      <c r="N239" s="82"/>
      <c r="O239" s="82"/>
      <c r="P239" s="82"/>
      <c r="Q239" s="82"/>
      <c r="R239" s="82"/>
      <c r="S239" s="82"/>
    </row>
    <row r="240" spans="2:19">
      <c r="B240" s="82"/>
      <c r="C240" s="82"/>
      <c r="D240" s="82"/>
      <c r="E240" s="82"/>
      <c r="F240" s="82"/>
      <c r="G240" s="82"/>
      <c r="K240" s="82"/>
      <c r="L240" s="82"/>
      <c r="M240" s="82"/>
      <c r="N240" s="82"/>
      <c r="O240" s="82"/>
      <c r="P240" s="82"/>
      <c r="Q240" s="82"/>
      <c r="R240" s="82"/>
      <c r="S240" s="82"/>
    </row>
    <row r="241" spans="2:19">
      <c r="B241" s="82"/>
      <c r="C241" s="82"/>
      <c r="D241" s="82"/>
      <c r="E241" s="82"/>
      <c r="F241" s="82"/>
      <c r="G241" s="82"/>
      <c r="K241" s="82"/>
      <c r="L241" s="82"/>
      <c r="M241" s="82"/>
      <c r="N241" s="82"/>
      <c r="O241" s="82"/>
      <c r="P241" s="82"/>
      <c r="Q241" s="82"/>
      <c r="R241" s="82"/>
      <c r="S241" s="82"/>
    </row>
    <row r="242" spans="2:19">
      <c r="B242" s="82"/>
      <c r="C242" s="82"/>
      <c r="D242" s="82"/>
      <c r="E242" s="82"/>
      <c r="F242" s="82"/>
      <c r="G242" s="82"/>
      <c r="K242" s="82"/>
      <c r="L242" s="82"/>
      <c r="M242" s="82"/>
      <c r="N242" s="82"/>
      <c r="O242" s="82"/>
      <c r="P242" s="82"/>
      <c r="Q242" s="82"/>
      <c r="R242" s="82"/>
      <c r="S242" s="82"/>
    </row>
    <row r="243" spans="2:19">
      <c r="B243" s="82"/>
      <c r="C243" s="82"/>
      <c r="D243" s="82"/>
      <c r="E243" s="82"/>
      <c r="F243" s="82"/>
      <c r="G243" s="82"/>
      <c r="K243" s="82"/>
      <c r="L243" s="82"/>
      <c r="M243" s="82"/>
      <c r="N243" s="82"/>
      <c r="O243" s="82"/>
      <c r="P243" s="82"/>
      <c r="Q243" s="82"/>
      <c r="R243" s="82"/>
      <c r="S243" s="82"/>
    </row>
    <row r="244" spans="2:19">
      <c r="B244" s="82"/>
      <c r="C244" s="82"/>
      <c r="D244" s="82"/>
      <c r="E244" s="82"/>
      <c r="F244" s="82"/>
      <c r="G244" s="82"/>
      <c r="K244" s="82"/>
      <c r="L244" s="82"/>
      <c r="M244" s="82"/>
      <c r="N244" s="82"/>
      <c r="O244" s="82"/>
      <c r="P244" s="82"/>
      <c r="Q244" s="82"/>
      <c r="R244" s="82"/>
      <c r="S244" s="82"/>
    </row>
    <row r="245" spans="2:19">
      <c r="B245" s="82"/>
      <c r="C245" s="82"/>
      <c r="D245" s="82"/>
      <c r="E245" s="82"/>
      <c r="F245" s="82"/>
      <c r="G245" s="82"/>
      <c r="K245" s="82"/>
      <c r="L245" s="82"/>
      <c r="M245" s="82"/>
      <c r="N245" s="82"/>
      <c r="O245" s="82"/>
      <c r="P245" s="82"/>
      <c r="Q245" s="82"/>
      <c r="R245" s="82"/>
      <c r="S245" s="82"/>
    </row>
    <row r="246" spans="2:19">
      <c r="B246" s="82"/>
      <c r="C246" s="82"/>
      <c r="D246" s="82"/>
      <c r="E246" s="82"/>
      <c r="F246" s="82"/>
      <c r="G246" s="82"/>
      <c r="K246" s="82"/>
      <c r="L246" s="82"/>
      <c r="M246" s="82"/>
      <c r="N246" s="82"/>
      <c r="O246" s="82"/>
      <c r="P246" s="82"/>
      <c r="Q246" s="82"/>
      <c r="R246" s="82"/>
      <c r="S246" s="82"/>
    </row>
    <row r="247" spans="2:19">
      <c r="B247" s="82"/>
      <c r="C247" s="82"/>
      <c r="D247" s="82"/>
      <c r="E247" s="82"/>
      <c r="F247" s="82"/>
      <c r="G247" s="82"/>
      <c r="K247" s="82"/>
      <c r="L247" s="82"/>
      <c r="M247" s="82"/>
      <c r="N247" s="82"/>
      <c r="O247" s="82"/>
      <c r="P247" s="82"/>
      <c r="Q247" s="82"/>
      <c r="R247" s="82"/>
      <c r="S247" s="82"/>
    </row>
    <row r="248" spans="2:19">
      <c r="B248" s="82"/>
      <c r="C248" s="82"/>
      <c r="D248" s="82"/>
      <c r="E248" s="82"/>
      <c r="F248" s="82"/>
      <c r="G248" s="82"/>
      <c r="K248" s="82"/>
      <c r="L248" s="82"/>
      <c r="M248" s="82"/>
      <c r="N248" s="82"/>
      <c r="O248" s="82"/>
      <c r="P248" s="82"/>
      <c r="Q248" s="82"/>
      <c r="R248" s="82"/>
      <c r="S248" s="82"/>
    </row>
    <row r="249" spans="2:19">
      <c r="B249" s="82"/>
      <c r="C249" s="82"/>
      <c r="D249" s="82"/>
      <c r="E249" s="82"/>
      <c r="F249" s="82"/>
      <c r="G249" s="82"/>
      <c r="K249" s="82"/>
      <c r="L249" s="82"/>
      <c r="M249" s="82"/>
      <c r="N249" s="82"/>
      <c r="O249" s="82"/>
      <c r="P249" s="82"/>
      <c r="Q249" s="82"/>
      <c r="R249" s="82"/>
      <c r="S249" s="82"/>
    </row>
    <row r="250" spans="2:19">
      <c r="B250" s="82"/>
      <c r="C250" s="82"/>
      <c r="D250" s="82"/>
      <c r="E250" s="82"/>
      <c r="F250" s="82"/>
      <c r="G250" s="82"/>
      <c r="K250" s="82"/>
      <c r="L250" s="82"/>
      <c r="M250" s="82"/>
      <c r="N250" s="82"/>
      <c r="O250" s="82"/>
      <c r="P250" s="82"/>
      <c r="Q250" s="82"/>
      <c r="R250" s="82"/>
      <c r="S250" s="82"/>
    </row>
    <row r="251" spans="2:19">
      <c r="B251" s="82"/>
      <c r="C251" s="82"/>
      <c r="D251" s="82"/>
      <c r="E251" s="82"/>
      <c r="F251" s="82"/>
      <c r="G251" s="82"/>
      <c r="K251" s="82"/>
      <c r="L251" s="82"/>
      <c r="M251" s="82"/>
      <c r="N251" s="82"/>
      <c r="O251" s="82"/>
      <c r="P251" s="82"/>
      <c r="Q251" s="82"/>
      <c r="R251" s="82"/>
      <c r="S251" s="82"/>
    </row>
    <row r="252" spans="2:19">
      <c r="B252" s="82"/>
      <c r="C252" s="82"/>
      <c r="D252" s="82"/>
      <c r="E252" s="82"/>
      <c r="F252" s="82"/>
      <c r="G252" s="82"/>
      <c r="K252" s="82"/>
      <c r="L252" s="82"/>
      <c r="M252" s="82"/>
      <c r="N252" s="82"/>
      <c r="O252" s="82"/>
      <c r="P252" s="82"/>
      <c r="Q252" s="82"/>
      <c r="R252" s="82"/>
      <c r="S252" s="82"/>
    </row>
    <row r="253" spans="2:19">
      <c r="B253" s="82"/>
      <c r="C253" s="82"/>
      <c r="D253" s="82"/>
      <c r="E253" s="82"/>
      <c r="F253" s="82"/>
      <c r="G253" s="82"/>
      <c r="K253" s="82"/>
      <c r="L253" s="82"/>
      <c r="M253" s="82"/>
      <c r="N253" s="82"/>
      <c r="O253" s="82"/>
      <c r="P253" s="82"/>
      <c r="Q253" s="82"/>
      <c r="R253" s="82"/>
      <c r="S253" s="82"/>
    </row>
    <row r="254" spans="2:19">
      <c r="B254" s="82"/>
      <c r="C254" s="82"/>
      <c r="D254" s="82"/>
      <c r="E254" s="82"/>
      <c r="F254" s="82"/>
      <c r="G254" s="82"/>
      <c r="K254" s="82"/>
      <c r="L254" s="82"/>
      <c r="M254" s="82"/>
      <c r="N254" s="82"/>
      <c r="O254" s="82"/>
      <c r="P254" s="82"/>
      <c r="Q254" s="82"/>
      <c r="R254" s="82"/>
      <c r="S254" s="82"/>
    </row>
    <row r="255" spans="2:19">
      <c r="B255" s="82"/>
      <c r="C255" s="82"/>
      <c r="D255" s="82"/>
      <c r="E255" s="82"/>
      <c r="F255" s="82"/>
      <c r="G255" s="82"/>
      <c r="K255" s="82"/>
      <c r="L255" s="82"/>
      <c r="M255" s="82"/>
      <c r="N255" s="82"/>
      <c r="O255" s="82"/>
      <c r="P255" s="82"/>
      <c r="Q255" s="82"/>
      <c r="R255" s="82"/>
      <c r="S255" s="82"/>
    </row>
    <row r="256" spans="2:19">
      <c r="B256" s="82"/>
      <c r="C256" s="82"/>
      <c r="D256" s="82"/>
      <c r="E256" s="82"/>
      <c r="F256" s="82"/>
      <c r="G256" s="82"/>
      <c r="K256" s="82"/>
      <c r="L256" s="82"/>
      <c r="M256" s="82"/>
      <c r="N256" s="82"/>
      <c r="O256" s="82"/>
      <c r="P256" s="82"/>
      <c r="Q256" s="82"/>
      <c r="R256" s="82"/>
      <c r="S256" s="82"/>
    </row>
    <row r="257" spans="2:19">
      <c r="B257" s="82"/>
      <c r="C257" s="82"/>
      <c r="D257" s="82"/>
      <c r="E257" s="82"/>
      <c r="F257" s="82"/>
      <c r="G257" s="82"/>
      <c r="K257" s="82"/>
      <c r="L257" s="82"/>
      <c r="M257" s="82"/>
      <c r="N257" s="82"/>
      <c r="O257" s="82"/>
      <c r="P257" s="82"/>
      <c r="Q257" s="82"/>
      <c r="R257" s="82"/>
      <c r="S257" s="82"/>
    </row>
    <row r="258" spans="2:19">
      <c r="B258" s="82"/>
      <c r="C258" s="82"/>
      <c r="D258" s="82"/>
      <c r="E258" s="82"/>
      <c r="F258" s="82"/>
      <c r="G258" s="82"/>
      <c r="K258" s="82"/>
      <c r="L258" s="82"/>
      <c r="M258" s="82"/>
      <c r="N258" s="82"/>
      <c r="O258" s="82"/>
      <c r="P258" s="82"/>
      <c r="Q258" s="82"/>
      <c r="R258" s="82"/>
      <c r="S258" s="82"/>
    </row>
    <row r="259" spans="2:19">
      <c r="B259" s="82"/>
      <c r="C259" s="82"/>
      <c r="D259" s="82"/>
      <c r="E259" s="82"/>
      <c r="F259" s="82"/>
      <c r="G259" s="82"/>
      <c r="K259" s="82"/>
      <c r="L259" s="82"/>
      <c r="M259" s="82"/>
      <c r="N259" s="82"/>
      <c r="O259" s="82"/>
      <c r="P259" s="82"/>
      <c r="Q259" s="82"/>
      <c r="R259" s="82"/>
      <c r="S259" s="82"/>
    </row>
    <row r="260" spans="2:19">
      <c r="B260" s="82"/>
      <c r="C260" s="82"/>
      <c r="D260" s="82"/>
      <c r="E260" s="82"/>
      <c r="F260" s="82"/>
      <c r="G260" s="82"/>
      <c r="K260" s="82"/>
      <c r="L260" s="82"/>
      <c r="M260" s="82"/>
      <c r="N260" s="82"/>
      <c r="O260" s="82"/>
      <c r="P260" s="82"/>
      <c r="Q260" s="82"/>
      <c r="R260" s="82"/>
      <c r="S260" s="82"/>
    </row>
    <row r="261" spans="2:19">
      <c r="B261" s="82"/>
      <c r="C261" s="82"/>
      <c r="D261" s="82"/>
      <c r="E261" s="82"/>
      <c r="F261" s="82"/>
      <c r="G261" s="82"/>
      <c r="K261" s="82"/>
      <c r="L261" s="82"/>
      <c r="M261" s="82"/>
      <c r="N261" s="82"/>
      <c r="O261" s="82"/>
      <c r="P261" s="82"/>
      <c r="Q261" s="82"/>
      <c r="R261" s="82"/>
      <c r="S261" s="82"/>
    </row>
    <row r="262" spans="2:19">
      <c r="B262" s="82"/>
      <c r="C262" s="82"/>
      <c r="D262" s="82"/>
      <c r="E262" s="82"/>
      <c r="F262" s="82"/>
      <c r="G262" s="82"/>
      <c r="K262" s="82"/>
      <c r="L262" s="82"/>
      <c r="M262" s="82"/>
      <c r="N262" s="82"/>
      <c r="O262" s="82"/>
      <c r="P262" s="82"/>
      <c r="Q262" s="82"/>
      <c r="R262" s="82"/>
      <c r="S262" s="82"/>
    </row>
    <row r="263" spans="2:19">
      <c r="B263" s="82"/>
      <c r="C263" s="82"/>
      <c r="D263" s="82"/>
      <c r="E263" s="82"/>
      <c r="F263" s="82"/>
      <c r="G263" s="82"/>
      <c r="K263" s="82"/>
      <c r="L263" s="82"/>
      <c r="M263" s="82"/>
      <c r="N263" s="82"/>
      <c r="O263" s="82"/>
      <c r="P263" s="82"/>
      <c r="Q263" s="82"/>
      <c r="R263" s="82"/>
      <c r="S263" s="82"/>
    </row>
    <row r="264" spans="2:19">
      <c r="B264" s="82"/>
      <c r="C264" s="82"/>
      <c r="D264" s="82"/>
      <c r="E264" s="82"/>
      <c r="F264" s="82"/>
      <c r="G264" s="82"/>
      <c r="K264" s="82"/>
      <c r="L264" s="82"/>
      <c r="M264" s="82"/>
      <c r="N264" s="82"/>
      <c r="O264" s="82"/>
      <c r="P264" s="82"/>
      <c r="Q264" s="82"/>
      <c r="R264" s="82"/>
      <c r="S264" s="82"/>
    </row>
    <row r="265" spans="2:19">
      <c r="B265" s="82"/>
      <c r="C265" s="82"/>
      <c r="D265" s="82"/>
      <c r="E265" s="82"/>
      <c r="F265" s="82"/>
      <c r="G265" s="82"/>
      <c r="K265" s="82"/>
      <c r="L265" s="82"/>
      <c r="M265" s="82"/>
      <c r="N265" s="82"/>
      <c r="O265" s="82"/>
      <c r="P265" s="82"/>
      <c r="Q265" s="82"/>
      <c r="R265" s="82"/>
      <c r="S265" s="82"/>
    </row>
    <row r="266" spans="2:19">
      <c r="B266" s="82"/>
      <c r="C266" s="82"/>
      <c r="D266" s="82"/>
      <c r="E266" s="82"/>
      <c r="F266" s="82"/>
      <c r="G266" s="82"/>
      <c r="K266" s="82"/>
      <c r="L266" s="82"/>
      <c r="M266" s="82"/>
      <c r="N266" s="82"/>
      <c r="O266" s="82"/>
      <c r="P266" s="82"/>
      <c r="Q266" s="82"/>
      <c r="R266" s="82"/>
      <c r="S266" s="82"/>
    </row>
    <row r="267" spans="2:19">
      <c r="B267" s="82"/>
      <c r="C267" s="82"/>
      <c r="D267" s="82"/>
      <c r="E267" s="82"/>
      <c r="F267" s="82"/>
      <c r="G267" s="82"/>
      <c r="K267" s="82"/>
      <c r="L267" s="82"/>
      <c r="M267" s="82"/>
      <c r="N267" s="82"/>
      <c r="O267" s="82"/>
      <c r="P267" s="82"/>
      <c r="Q267" s="82"/>
      <c r="R267" s="82"/>
      <c r="S267" s="82"/>
    </row>
    <row r="268" spans="2:19">
      <c r="B268" s="82"/>
      <c r="C268" s="82"/>
      <c r="D268" s="82"/>
      <c r="E268" s="82"/>
      <c r="F268" s="82"/>
      <c r="G268" s="82"/>
      <c r="K268" s="82"/>
      <c r="L268" s="82"/>
      <c r="M268" s="82"/>
      <c r="N268" s="82"/>
      <c r="O268" s="82"/>
      <c r="P268" s="82"/>
      <c r="Q268" s="82"/>
      <c r="R268" s="82"/>
      <c r="S268" s="82"/>
    </row>
    <row r="269" spans="2:19">
      <c r="B269" s="82"/>
      <c r="C269" s="82"/>
      <c r="D269" s="82"/>
      <c r="E269" s="82"/>
      <c r="F269" s="82"/>
      <c r="G269" s="82"/>
      <c r="K269" s="82"/>
      <c r="L269" s="82"/>
      <c r="M269" s="82"/>
      <c r="N269" s="82"/>
      <c r="O269" s="82"/>
      <c r="P269" s="82"/>
      <c r="Q269" s="82"/>
      <c r="R269" s="82"/>
      <c r="S269" s="82"/>
    </row>
    <row r="270" spans="2:19">
      <c r="B270" s="82"/>
      <c r="C270" s="82"/>
      <c r="D270" s="82"/>
      <c r="E270" s="82"/>
      <c r="F270" s="82"/>
      <c r="G270" s="82"/>
      <c r="K270" s="82"/>
      <c r="L270" s="82"/>
      <c r="M270" s="82"/>
      <c r="N270" s="82"/>
      <c r="O270" s="82"/>
      <c r="P270" s="82"/>
      <c r="Q270" s="82"/>
      <c r="R270" s="82"/>
      <c r="S270" s="82"/>
    </row>
    <row r="271" spans="2:19">
      <c r="B271" s="82"/>
      <c r="C271" s="82"/>
      <c r="D271" s="82"/>
      <c r="E271" s="82"/>
      <c r="F271" s="82"/>
      <c r="G271" s="82"/>
      <c r="K271" s="82"/>
      <c r="L271" s="82"/>
      <c r="M271" s="82"/>
      <c r="N271" s="82"/>
      <c r="O271" s="82"/>
      <c r="P271" s="82"/>
      <c r="Q271" s="82"/>
      <c r="R271" s="82"/>
      <c r="S271" s="82"/>
    </row>
    <row r="272" spans="2:19">
      <c r="B272" s="82"/>
      <c r="C272" s="82"/>
      <c r="D272" s="82"/>
      <c r="E272" s="82"/>
      <c r="F272" s="82"/>
      <c r="G272" s="82"/>
      <c r="K272" s="82"/>
      <c r="L272" s="82"/>
      <c r="M272" s="82"/>
      <c r="N272" s="82"/>
      <c r="O272" s="82"/>
      <c r="P272" s="82"/>
      <c r="Q272" s="82"/>
      <c r="R272" s="82"/>
      <c r="S272" s="82"/>
    </row>
    <row r="273" spans="2:19">
      <c r="B273" s="82"/>
      <c r="C273" s="82"/>
      <c r="D273" s="82"/>
      <c r="E273" s="82"/>
      <c r="F273" s="82"/>
      <c r="G273" s="82"/>
      <c r="K273" s="82"/>
      <c r="L273" s="82"/>
      <c r="M273" s="82"/>
      <c r="N273" s="82"/>
      <c r="O273" s="82"/>
      <c r="P273" s="82"/>
      <c r="Q273" s="82"/>
      <c r="R273" s="82"/>
      <c r="S273" s="82"/>
    </row>
    <row r="274" spans="2:19">
      <c r="B274" s="82"/>
      <c r="C274" s="82"/>
      <c r="D274" s="82"/>
      <c r="E274" s="82"/>
      <c r="F274" s="82"/>
      <c r="G274" s="82"/>
      <c r="K274" s="82"/>
      <c r="L274" s="82"/>
      <c r="M274" s="82"/>
      <c r="N274" s="82"/>
      <c r="O274" s="82"/>
      <c r="P274" s="82"/>
      <c r="Q274" s="82"/>
      <c r="R274" s="82"/>
      <c r="S274" s="82"/>
    </row>
    <row r="275" spans="2:19">
      <c r="B275" s="82"/>
      <c r="C275" s="82"/>
      <c r="D275" s="82"/>
      <c r="E275" s="82"/>
      <c r="F275" s="82"/>
      <c r="G275" s="82"/>
      <c r="K275" s="82"/>
      <c r="L275" s="82"/>
      <c r="M275" s="82"/>
      <c r="N275" s="82"/>
      <c r="O275" s="82"/>
      <c r="P275" s="82"/>
      <c r="Q275" s="82"/>
      <c r="R275" s="82"/>
      <c r="S275" s="82"/>
    </row>
    <row r="276" spans="2:19">
      <c r="B276" s="82"/>
      <c r="C276" s="82"/>
      <c r="D276" s="82"/>
      <c r="E276" s="82"/>
      <c r="F276" s="82"/>
      <c r="G276" s="82"/>
      <c r="K276" s="82"/>
      <c r="L276" s="82"/>
      <c r="M276" s="82"/>
      <c r="N276" s="82"/>
      <c r="O276" s="82"/>
      <c r="P276" s="82"/>
      <c r="Q276" s="82"/>
      <c r="R276" s="82"/>
      <c r="S276" s="82"/>
    </row>
    <row r="277" spans="2:19">
      <c r="B277" s="82"/>
      <c r="C277" s="82"/>
      <c r="D277" s="82"/>
      <c r="E277" s="82"/>
      <c r="F277" s="82"/>
      <c r="G277" s="82"/>
      <c r="K277" s="82"/>
      <c r="L277" s="82"/>
      <c r="M277" s="82"/>
      <c r="N277" s="82"/>
      <c r="O277" s="82"/>
      <c r="P277" s="82"/>
      <c r="Q277" s="82"/>
      <c r="R277" s="82"/>
      <c r="S277" s="82"/>
    </row>
    <row r="278" spans="2:19">
      <c r="B278" s="82"/>
      <c r="C278" s="82"/>
      <c r="D278" s="82"/>
      <c r="E278" s="82"/>
      <c r="F278" s="82"/>
      <c r="G278" s="82"/>
      <c r="K278" s="82"/>
      <c r="L278" s="82"/>
      <c r="M278" s="82"/>
      <c r="N278" s="82"/>
      <c r="O278" s="82"/>
      <c r="P278" s="82"/>
      <c r="Q278" s="82"/>
      <c r="R278" s="82"/>
      <c r="S278" s="82"/>
    </row>
    <row r="279" spans="2:19">
      <c r="B279" s="82"/>
      <c r="C279" s="82"/>
      <c r="D279" s="82"/>
      <c r="E279" s="82"/>
      <c r="F279" s="82"/>
      <c r="G279" s="82"/>
      <c r="K279" s="82"/>
      <c r="L279" s="82"/>
      <c r="M279" s="82"/>
      <c r="N279" s="82"/>
      <c r="O279" s="82"/>
      <c r="P279" s="82"/>
      <c r="Q279" s="82"/>
      <c r="R279" s="82"/>
      <c r="S279" s="82"/>
    </row>
    <row r="280" spans="2:19">
      <c r="B280" s="82"/>
      <c r="C280" s="82"/>
      <c r="D280" s="82"/>
      <c r="E280" s="82"/>
      <c r="F280" s="82"/>
      <c r="G280" s="82"/>
      <c r="K280" s="82"/>
      <c r="L280" s="82"/>
      <c r="M280" s="82"/>
      <c r="N280" s="82"/>
      <c r="O280" s="82"/>
      <c r="P280" s="82"/>
      <c r="Q280" s="82"/>
      <c r="R280" s="82"/>
      <c r="S280" s="82"/>
    </row>
    <row r="281" spans="2:19">
      <c r="B281" s="82"/>
      <c r="C281" s="82"/>
      <c r="D281" s="82"/>
      <c r="E281" s="82"/>
      <c r="F281" s="82"/>
      <c r="G281" s="82"/>
      <c r="K281" s="82"/>
      <c r="L281" s="82"/>
      <c r="M281" s="82"/>
      <c r="N281" s="82"/>
      <c r="O281" s="82"/>
      <c r="P281" s="82"/>
      <c r="Q281" s="82"/>
      <c r="R281" s="82"/>
      <c r="S281" s="82"/>
    </row>
    <row r="282" spans="2:19">
      <c r="B282" s="82"/>
      <c r="C282" s="82"/>
      <c r="D282" s="82"/>
      <c r="E282" s="82"/>
      <c r="F282" s="82"/>
      <c r="G282" s="82"/>
      <c r="K282" s="82"/>
      <c r="L282" s="82"/>
      <c r="M282" s="82"/>
      <c r="N282" s="82"/>
      <c r="O282" s="82"/>
      <c r="P282" s="82"/>
      <c r="Q282" s="82"/>
      <c r="R282" s="82"/>
      <c r="S282" s="82"/>
    </row>
    <row r="283" spans="2:19">
      <c r="B283" s="82"/>
      <c r="C283" s="82"/>
      <c r="D283" s="82"/>
      <c r="E283" s="82"/>
      <c r="F283" s="82"/>
      <c r="G283" s="82"/>
      <c r="K283" s="82"/>
      <c r="L283" s="82"/>
      <c r="M283" s="82"/>
      <c r="N283" s="82"/>
      <c r="O283" s="82"/>
      <c r="P283" s="82"/>
      <c r="Q283" s="82"/>
      <c r="R283" s="82"/>
      <c r="S283" s="82"/>
    </row>
    <row r="284" spans="2:19">
      <c r="B284" s="82"/>
      <c r="C284" s="82"/>
      <c r="D284" s="82"/>
      <c r="E284" s="82"/>
      <c r="F284" s="82"/>
      <c r="G284" s="82"/>
      <c r="K284" s="82"/>
      <c r="L284" s="82"/>
      <c r="M284" s="82"/>
      <c r="N284" s="82"/>
      <c r="O284" s="82"/>
      <c r="P284" s="82"/>
      <c r="Q284" s="82"/>
      <c r="R284" s="82"/>
      <c r="S284" s="82"/>
    </row>
    <row r="285" spans="2:19">
      <c r="B285" s="82"/>
      <c r="C285" s="82"/>
      <c r="D285" s="82"/>
      <c r="E285" s="82"/>
      <c r="F285" s="82"/>
      <c r="G285" s="82"/>
      <c r="K285" s="82"/>
      <c r="L285" s="82"/>
      <c r="M285" s="82"/>
      <c r="N285" s="82"/>
      <c r="O285" s="82"/>
      <c r="P285" s="82"/>
      <c r="Q285" s="82"/>
      <c r="R285" s="82"/>
      <c r="S285" s="82"/>
    </row>
    <row r="286" spans="2:19">
      <c r="B286" s="82"/>
      <c r="C286" s="82"/>
      <c r="D286" s="82"/>
      <c r="E286" s="82"/>
      <c r="F286" s="82"/>
      <c r="G286" s="82"/>
      <c r="K286" s="82"/>
      <c r="L286" s="82"/>
      <c r="M286" s="82"/>
      <c r="N286" s="82"/>
      <c r="O286" s="82"/>
      <c r="P286" s="82"/>
      <c r="Q286" s="82"/>
      <c r="R286" s="82"/>
      <c r="S286" s="82"/>
    </row>
    <row r="287" spans="2:19">
      <c r="B287" s="82"/>
      <c r="C287" s="82"/>
      <c r="D287" s="82"/>
      <c r="E287" s="82"/>
      <c r="F287" s="82"/>
      <c r="G287" s="82"/>
      <c r="K287" s="82"/>
      <c r="L287" s="82"/>
      <c r="M287" s="82"/>
      <c r="N287" s="82"/>
      <c r="O287" s="82"/>
      <c r="P287" s="82"/>
      <c r="Q287" s="82"/>
      <c r="R287" s="82"/>
      <c r="S287" s="82"/>
    </row>
    <row r="288" spans="2:19">
      <c r="B288" s="82"/>
      <c r="C288" s="82"/>
      <c r="D288" s="82"/>
      <c r="E288" s="82"/>
      <c r="F288" s="82"/>
      <c r="G288" s="82"/>
      <c r="K288" s="82"/>
      <c r="L288" s="82"/>
      <c r="M288" s="82"/>
      <c r="N288" s="82"/>
      <c r="O288" s="82"/>
      <c r="P288" s="82"/>
      <c r="Q288" s="82"/>
      <c r="R288" s="82"/>
      <c r="S288" s="82"/>
    </row>
    <row r="289" spans="2:19">
      <c r="B289" s="82"/>
      <c r="C289" s="82"/>
      <c r="D289" s="82"/>
      <c r="E289" s="82"/>
      <c r="F289" s="82"/>
      <c r="G289" s="82"/>
      <c r="K289" s="82"/>
      <c r="L289" s="82"/>
      <c r="M289" s="82"/>
      <c r="N289" s="82"/>
      <c r="O289" s="82"/>
      <c r="P289" s="82"/>
      <c r="Q289" s="82"/>
      <c r="R289" s="82"/>
      <c r="S289" s="82"/>
    </row>
    <row r="290" spans="2:19">
      <c r="B290" s="82"/>
      <c r="C290" s="82"/>
      <c r="D290" s="82"/>
      <c r="E290" s="82"/>
      <c r="F290" s="82"/>
      <c r="G290" s="82"/>
      <c r="K290" s="82"/>
      <c r="L290" s="82"/>
      <c r="M290" s="82"/>
      <c r="N290" s="82"/>
      <c r="O290" s="82"/>
      <c r="P290" s="82"/>
      <c r="Q290" s="82"/>
      <c r="R290" s="82"/>
      <c r="S290" s="82"/>
    </row>
    <row r="291" spans="2:19">
      <c r="B291" s="82"/>
      <c r="C291" s="82"/>
      <c r="D291" s="82"/>
      <c r="E291" s="82"/>
      <c r="F291" s="82"/>
      <c r="G291" s="82"/>
      <c r="K291" s="82"/>
      <c r="L291" s="82"/>
      <c r="M291" s="82"/>
      <c r="N291" s="82"/>
      <c r="O291" s="82"/>
      <c r="P291" s="82"/>
      <c r="Q291" s="82"/>
      <c r="R291" s="82"/>
      <c r="S291" s="82"/>
    </row>
    <row r="292" spans="2:19">
      <c r="B292" s="82"/>
      <c r="C292" s="82"/>
      <c r="D292" s="82"/>
      <c r="E292" s="82"/>
      <c r="F292" s="82"/>
      <c r="G292" s="82"/>
      <c r="K292" s="82"/>
      <c r="L292" s="82"/>
      <c r="M292" s="82"/>
      <c r="N292" s="82"/>
      <c r="O292" s="82"/>
      <c r="P292" s="82"/>
      <c r="Q292" s="82"/>
      <c r="R292" s="82"/>
      <c r="S292" s="82"/>
    </row>
    <row r="293" spans="2:19">
      <c r="B293" s="82"/>
      <c r="C293" s="82"/>
      <c r="D293" s="82"/>
      <c r="E293" s="82"/>
      <c r="F293" s="82"/>
      <c r="G293" s="82"/>
      <c r="K293" s="82"/>
      <c r="L293" s="82"/>
      <c r="M293" s="82"/>
      <c r="N293" s="82"/>
      <c r="O293" s="82"/>
      <c r="P293" s="82"/>
      <c r="Q293" s="82"/>
      <c r="R293" s="82"/>
      <c r="S293" s="82"/>
    </row>
    <row r="294" spans="2:19">
      <c r="B294" s="82"/>
      <c r="C294" s="82"/>
      <c r="D294" s="82"/>
      <c r="E294" s="82"/>
      <c r="F294" s="82"/>
      <c r="G294" s="82"/>
      <c r="K294" s="82"/>
      <c r="L294" s="82"/>
      <c r="M294" s="82"/>
      <c r="N294" s="82"/>
      <c r="O294" s="82"/>
      <c r="P294" s="82"/>
      <c r="Q294" s="82"/>
      <c r="R294" s="82"/>
      <c r="S294" s="82"/>
    </row>
  </sheetData>
  <customSheetViews>
    <customSheetView guid="{81801A75-92C7-4ED5-97DB-E3E6B3965D30}" topLeftCell="A28">
      <selection activeCell="A168" sqref="A168"/>
      <pageMargins left="0.7" right="0.7" top="0.75" bottom="0.75" header="0.3" footer="0.3"/>
      <pageSetup orientation="portrait" r:id="rId1"/>
    </customSheetView>
    <customSheetView guid="{8F78BEB5-8927-4030-9153-90C7FA4937A5}" topLeftCell="A138">
      <selection activeCell="C174" sqref="C174"/>
      <pageMargins left="0.7" right="0.7" top="0.75" bottom="0.75" header="0.3" footer="0.3"/>
      <pageSetup orientation="portrait" r:id="rId2"/>
    </customSheetView>
    <customSheetView guid="{F7690BCD-287A-473A-9EA1-298139938D77}" topLeftCell="A172">
      <selection activeCell="A184" sqref="A184:XFD186"/>
      <pageMargins left="0.7" right="0.7" top="0.75" bottom="0.75" header="0.3" footer="0.3"/>
      <pageSetup orientation="portrait" r:id="rId3"/>
    </customSheetView>
    <customSheetView guid="{0C5E73BF-4F4A-42B1-AFFC-19145C7AC19A}" topLeftCell="C1">
      <selection activeCell="C13" sqref="A13:XFD13"/>
      <pageMargins left="0.46" right="0.49" top="0.27" bottom="0.22" header="0.17" footer="0.17"/>
      <pageSetup scale="70" orientation="portrait" r:id="rId4"/>
    </customSheetView>
  </customSheetViews>
  <mergeCells count="9">
    <mergeCell ref="A28:A29"/>
    <mergeCell ref="A60:A61"/>
    <mergeCell ref="A50:A51"/>
    <mergeCell ref="A39:A40"/>
    <mergeCell ref="J28:J29"/>
    <mergeCell ref="J39:J40"/>
    <mergeCell ref="J50:J51"/>
    <mergeCell ref="J60:J61"/>
    <mergeCell ref="C6:I6"/>
  </mergeCells>
  <pageMargins left="0.46" right="0.49" top="0.27" bottom="0.22" header="0.17" footer="0.17"/>
  <pageSetup scale="70" orientation="portrait" r:id="rId5"/>
</worksheet>
</file>

<file path=xl/worksheets/sheet3.xml><?xml version="1.0" encoding="utf-8"?>
<worksheet xmlns="http://schemas.openxmlformats.org/spreadsheetml/2006/main" xmlns:r="http://schemas.openxmlformats.org/officeDocument/2006/relationships">
  <sheetPr codeName="Sheet1"/>
  <dimension ref="A1:M36"/>
  <sheetViews>
    <sheetView workbookViewId="0">
      <selection activeCell="B12" sqref="B12"/>
    </sheetView>
  </sheetViews>
  <sheetFormatPr defaultRowHeight="12.75"/>
  <cols>
    <col min="1" max="1" width="16.42578125" bestFit="1" customWidth="1"/>
    <col min="2" max="2" width="10.85546875" customWidth="1"/>
    <col min="5" max="5" width="34.42578125" customWidth="1"/>
  </cols>
  <sheetData>
    <row r="1" spans="1:13" ht="20.25">
      <c r="A1" s="1174" t="s">
        <v>918</v>
      </c>
      <c r="B1" s="1174"/>
    </row>
    <row r="3" spans="1:13" ht="12.75" customHeight="1">
      <c r="A3" s="44" t="s">
        <v>56</v>
      </c>
      <c r="B3" s="1178" t="s">
        <v>65</v>
      </c>
      <c r="C3" s="1178"/>
      <c r="D3" s="1178"/>
      <c r="E3" s="1178"/>
      <c r="F3" s="1178"/>
      <c r="G3" s="1178"/>
      <c r="H3" s="1178"/>
      <c r="I3" s="50"/>
      <c r="J3" s="50"/>
      <c r="K3" s="50"/>
      <c r="L3" s="50"/>
      <c r="M3" s="50"/>
    </row>
    <row r="4" spans="1:13">
      <c r="B4" s="1178"/>
      <c r="C4" s="1178"/>
      <c r="D4" s="1178"/>
      <c r="E4" s="1178"/>
      <c r="F4" s="1178"/>
      <c r="G4" s="1178"/>
      <c r="H4" s="1178"/>
      <c r="I4" s="50"/>
      <c r="J4" s="50"/>
      <c r="K4" s="50"/>
      <c r="L4" s="50"/>
      <c r="M4" s="50"/>
    </row>
    <row r="5" spans="1:13">
      <c r="B5" s="50"/>
      <c r="C5" s="50"/>
      <c r="D5" s="50"/>
      <c r="E5" s="50"/>
      <c r="F5" s="50"/>
      <c r="G5" s="50"/>
      <c r="H5" s="50"/>
      <c r="I5" s="50"/>
      <c r="J5" s="50"/>
      <c r="K5" s="50"/>
      <c r="L5" s="50"/>
      <c r="M5" s="50"/>
    </row>
    <row r="6" spans="1:13">
      <c r="B6" s="50"/>
      <c r="C6" s="50"/>
      <c r="D6" s="50"/>
      <c r="E6" s="50"/>
      <c r="F6" s="50"/>
      <c r="G6" s="50"/>
      <c r="H6" s="50"/>
      <c r="I6" s="50"/>
      <c r="J6" s="50"/>
      <c r="K6" s="50"/>
      <c r="L6" s="50"/>
      <c r="M6" s="50"/>
    </row>
    <row r="7" spans="1:13">
      <c r="A7" s="1179" t="s">
        <v>57</v>
      </c>
      <c r="B7" s="1179"/>
      <c r="C7" s="1179"/>
    </row>
    <row r="9" spans="1:13" ht="15">
      <c r="A9" s="51" t="s">
        <v>58</v>
      </c>
      <c r="B9" s="998"/>
      <c r="C9" s="996"/>
    </row>
    <row r="10" spans="1:13" ht="15">
      <c r="A10" s="51" t="s">
        <v>49</v>
      </c>
      <c r="B10" s="1008"/>
      <c r="C10" s="996"/>
    </row>
    <row r="11" spans="1:13" ht="15">
      <c r="A11" s="51" t="s">
        <v>59</v>
      </c>
      <c r="B11" s="995"/>
      <c r="C11" s="996"/>
    </row>
    <row r="12" spans="1:13" ht="15">
      <c r="A12" s="51" t="s">
        <v>113</v>
      </c>
      <c r="B12" s="1009"/>
      <c r="C12" s="997"/>
    </row>
    <row r="13" spans="1:13" ht="15">
      <c r="A13" s="51" t="s">
        <v>60</v>
      </c>
      <c r="B13" s="1001"/>
      <c r="C13" s="997"/>
    </row>
    <row r="14" spans="1:13" ht="15">
      <c r="A14" s="51" t="s">
        <v>61</v>
      </c>
      <c r="B14" s="994"/>
      <c r="C14" s="997"/>
    </row>
    <row r="17" spans="1:11" ht="12.75" customHeight="1">
      <c r="A17" s="44" t="s">
        <v>62</v>
      </c>
      <c r="B17" s="1183" t="s">
        <v>63</v>
      </c>
      <c r="C17" s="1183"/>
      <c r="D17" s="1183"/>
      <c r="E17" s="1183"/>
      <c r="F17" s="1183"/>
      <c r="G17" s="1183"/>
      <c r="H17" s="1183"/>
      <c r="I17" s="52"/>
      <c r="J17" s="52"/>
    </row>
    <row r="18" spans="1:11">
      <c r="B18" s="1183"/>
      <c r="C18" s="1183"/>
      <c r="D18" s="1183"/>
      <c r="E18" s="1183"/>
      <c r="F18" s="1183"/>
      <c r="G18" s="1183"/>
      <c r="H18" s="1183"/>
      <c r="I18" s="52"/>
      <c r="J18" s="52"/>
    </row>
    <row r="20" spans="1:11" ht="13.5" thickBot="1">
      <c r="A20" s="4"/>
      <c r="B20" s="5"/>
      <c r="C20" s="5"/>
      <c r="D20" s="5"/>
      <c r="E20" s="3"/>
      <c r="F20" s="5"/>
      <c r="G20" s="3"/>
      <c r="H20" s="5"/>
      <c r="I20" s="47"/>
      <c r="J20" s="47"/>
      <c r="K20" s="47"/>
    </row>
    <row r="21" spans="1:11" ht="25.5">
      <c r="A21" s="49" t="s">
        <v>47</v>
      </c>
      <c r="B21" s="1168" t="s">
        <v>959</v>
      </c>
      <c r="C21" s="1169"/>
      <c r="D21" s="1169"/>
      <c r="E21" s="1169"/>
      <c r="F21" s="1169"/>
      <c r="G21" s="1169"/>
      <c r="H21" s="1169"/>
      <c r="I21" s="1169"/>
      <c r="J21" s="1169"/>
      <c r="K21" s="1170"/>
    </row>
    <row r="22" spans="1:11">
      <c r="A22" s="4"/>
      <c r="B22" s="469" t="s">
        <v>24</v>
      </c>
      <c r="C22" s="1180" t="s">
        <v>23</v>
      </c>
      <c r="D22" s="1181"/>
      <c r="E22" s="1182"/>
      <c r="F22" s="1180" t="s">
        <v>22</v>
      </c>
      <c r="G22" s="1181"/>
      <c r="H22" s="1181"/>
      <c r="I22" s="467"/>
      <c r="J22" s="467"/>
      <c r="K22" s="468"/>
    </row>
    <row r="23" spans="1:11">
      <c r="A23" s="4"/>
      <c r="B23" s="7"/>
      <c r="C23" s="1175" t="s">
        <v>12</v>
      </c>
      <c r="D23" s="1176"/>
      <c r="E23" s="1177"/>
      <c r="F23" s="1184" t="s">
        <v>958</v>
      </c>
      <c r="G23" s="1185"/>
      <c r="H23" s="1185"/>
      <c r="I23" s="1185"/>
      <c r="J23" s="1185"/>
      <c r="K23" s="1186"/>
    </row>
    <row r="24" spans="1:11">
      <c r="A24" s="4"/>
      <c r="B24" s="8"/>
      <c r="C24" s="1175" t="s">
        <v>13</v>
      </c>
      <c r="D24" s="1176"/>
      <c r="E24" s="1177"/>
      <c r="F24" s="1187" t="s">
        <v>21</v>
      </c>
      <c r="G24" s="1188"/>
      <c r="H24" s="1188"/>
      <c r="I24" s="1188"/>
      <c r="J24" s="1188"/>
      <c r="K24" s="1189"/>
    </row>
    <row r="25" spans="1:11" ht="13.5" thickBot="1">
      <c r="A25" s="48"/>
      <c r="B25" s="475"/>
      <c r="C25" s="1171" t="s">
        <v>14</v>
      </c>
      <c r="D25" s="1172"/>
      <c r="E25" s="1173"/>
      <c r="F25" s="1171" t="s">
        <v>15</v>
      </c>
      <c r="G25" s="1172"/>
      <c r="H25" s="1172"/>
      <c r="I25" s="1172"/>
      <c r="J25" s="1172"/>
      <c r="K25" s="1190"/>
    </row>
    <row r="26" spans="1:11" ht="13.5" thickTop="1">
      <c r="B26" s="26"/>
      <c r="C26" s="26"/>
    </row>
    <row r="27" spans="1:11">
      <c r="A27" s="37"/>
      <c r="B27" s="37"/>
      <c r="C27" s="37"/>
      <c r="D27" s="37"/>
    </row>
    <row r="28" spans="1:11">
      <c r="A28" s="953"/>
      <c r="B28" s="466"/>
      <c r="C28" s="655"/>
      <c r="D28" s="655"/>
      <c r="E28" s="301"/>
      <c r="F28" s="301"/>
    </row>
    <row r="29" spans="1:11">
      <c r="A29" s="655"/>
      <c r="B29" s="655"/>
      <c r="C29" s="94"/>
      <c r="D29" s="655"/>
      <c r="E29" s="301"/>
      <c r="F29" s="301"/>
    </row>
    <row r="30" spans="1:11">
      <c r="A30" s="655"/>
      <c r="B30" s="954"/>
      <c r="C30" s="465"/>
      <c r="D30" s="655"/>
      <c r="E30" s="466"/>
      <c r="F30" s="301"/>
    </row>
    <row r="31" spans="1:11">
      <c r="A31" s="655"/>
      <c r="B31" s="655"/>
      <c r="C31" s="149"/>
      <c r="D31" s="655"/>
      <c r="E31" s="301"/>
      <c r="F31" s="301"/>
    </row>
    <row r="32" spans="1:11">
      <c r="A32" s="655"/>
      <c r="B32" s="655"/>
      <c r="C32" s="465"/>
      <c r="D32" s="655"/>
      <c r="E32" s="301"/>
      <c r="F32" s="301"/>
    </row>
    <row r="33" spans="1:6">
      <c r="A33" s="655"/>
      <c r="B33" s="655"/>
      <c r="C33" s="655"/>
      <c r="D33" s="655"/>
      <c r="E33" s="301"/>
      <c r="F33" s="301"/>
    </row>
    <row r="34" spans="1:6">
      <c r="A34" s="655"/>
      <c r="B34" s="655"/>
      <c r="C34" s="655"/>
      <c r="D34" s="655"/>
      <c r="E34" s="301"/>
      <c r="F34" s="301"/>
    </row>
    <row r="35" spans="1:6">
      <c r="A35" s="655"/>
      <c r="B35" s="655"/>
      <c r="C35" s="655"/>
      <c r="D35" s="655"/>
      <c r="E35" s="301"/>
      <c r="F35" s="301"/>
    </row>
    <row r="36" spans="1:6">
      <c r="A36" s="655"/>
      <c r="B36" s="655"/>
      <c r="C36" s="655"/>
      <c r="D36" s="655"/>
    </row>
  </sheetData>
  <customSheetViews>
    <customSheetView guid="{81801A75-92C7-4ED5-97DB-E3E6B3965D30}" topLeftCell="A10">
      <selection activeCell="D32" sqref="D32"/>
      <pageMargins left="0.7" right="0.7" top="0.75" bottom="0.75" header="0.3" footer="0.3"/>
      <pageSetup orientation="portrait" r:id="rId1"/>
    </customSheetView>
    <customSheetView guid="{8F78BEB5-8927-4030-9153-90C7FA4937A5}">
      <selection activeCell="A28" sqref="A28"/>
      <pageMargins left="0.7" right="0.7" top="0.75" bottom="0.75" header="0.3" footer="0.3"/>
      <pageSetup orientation="portrait" r:id="rId2"/>
    </customSheetView>
    <customSheetView guid="{F7690BCD-287A-473A-9EA1-298139938D77}">
      <selection activeCell="A28" sqref="A28"/>
      <pageMargins left="0.7" right="0.7" top="0.75" bottom="0.75" header="0.3" footer="0.3"/>
      <pageSetup orientation="portrait" r:id="rId3"/>
    </customSheetView>
    <customSheetView guid="{0C5E73BF-4F4A-42B1-AFFC-19145C7AC19A}">
      <selection activeCell="D26" sqref="D26"/>
      <pageMargins left="0.7" right="0.7" top="0.75" bottom="0.75" header="0.3" footer="0.3"/>
      <pageSetup orientation="portrait" r:id="rId4"/>
    </customSheetView>
  </customSheetViews>
  <mergeCells count="13">
    <mergeCell ref="B21:K21"/>
    <mergeCell ref="C25:E25"/>
    <mergeCell ref="A1:B1"/>
    <mergeCell ref="C23:E23"/>
    <mergeCell ref="C24:E24"/>
    <mergeCell ref="B3:H4"/>
    <mergeCell ref="A7:C7"/>
    <mergeCell ref="C22:E22"/>
    <mergeCell ref="F22:H22"/>
    <mergeCell ref="B17:H18"/>
    <mergeCell ref="F23:K23"/>
    <mergeCell ref="F24:K24"/>
    <mergeCell ref="F25:K25"/>
  </mergeCells>
  <phoneticPr fontId="31" type="noConversion"/>
  <pageMargins left="0.7" right="0.7" top="0.75" bottom="0.75" header="0.3" footer="0.3"/>
  <pageSetup scale="80" orientation="landscape" r:id="rId5"/>
</worksheet>
</file>

<file path=xl/worksheets/sheet30.xml><?xml version="1.0" encoding="utf-8"?>
<worksheet xmlns="http://schemas.openxmlformats.org/spreadsheetml/2006/main" xmlns:r="http://schemas.openxmlformats.org/officeDocument/2006/relationships">
  <sheetPr>
    <tabColor theme="7" tint="-0.249977111117893"/>
  </sheetPr>
  <dimension ref="A2:T45"/>
  <sheetViews>
    <sheetView workbookViewId="0">
      <pane ySplit="20" topLeftCell="A21" activePane="bottomLeft" state="frozen"/>
      <selection pane="bottomLeft" activeCell="D10" sqref="D10"/>
    </sheetView>
  </sheetViews>
  <sheetFormatPr defaultColWidth="9.140625" defaultRowHeight="12.75"/>
  <cols>
    <col min="1" max="1" width="16.42578125" style="1036" customWidth="1"/>
    <col min="2" max="2" width="14.7109375" style="1036" customWidth="1"/>
    <col min="3" max="3" width="9.7109375" style="1036" customWidth="1"/>
    <col min="4" max="8" width="14.7109375" style="1036" customWidth="1"/>
    <col min="9" max="9" width="12.5703125" style="1036" customWidth="1"/>
    <col min="10" max="13" width="12.7109375" style="1036" customWidth="1"/>
    <col min="14" max="14" width="16.7109375" style="1036" customWidth="1"/>
    <col min="15" max="15" width="12.7109375" style="1036" customWidth="1"/>
    <col min="16" max="16" width="12.7109375" style="1039" customWidth="1"/>
    <col min="17" max="16384" width="9.140625" style="1036"/>
  </cols>
  <sheetData>
    <row r="2" spans="2:20">
      <c r="B2" s="726" t="s">
        <v>16</v>
      </c>
      <c r="C2" s="449" t="s">
        <v>300</v>
      </c>
      <c r="D2" s="449"/>
      <c r="E2" s="449"/>
      <c r="F2" s="1070"/>
      <c r="H2" s="1070"/>
      <c r="I2" s="449"/>
    </row>
    <row r="3" spans="2:20">
      <c r="B3" s="726" t="s">
        <v>17</v>
      </c>
      <c r="C3" s="21" t="s">
        <v>44</v>
      </c>
      <c r="D3" s="449"/>
      <c r="E3" s="449"/>
      <c r="F3" s="1070"/>
      <c r="H3" s="1070"/>
      <c r="I3" s="449"/>
    </row>
    <row r="4" spans="2:20">
      <c r="B4" s="726" t="s">
        <v>1198</v>
      </c>
      <c r="C4" s="21" t="s">
        <v>41</v>
      </c>
      <c r="D4" s="727"/>
      <c r="E4" s="727"/>
      <c r="F4" s="211"/>
      <c r="H4" s="1070"/>
      <c r="I4" s="727"/>
    </row>
    <row r="5" spans="2:20">
      <c r="B5" s="726"/>
      <c r="D5" s="727"/>
      <c r="E5" s="727"/>
      <c r="F5" s="211"/>
      <c r="G5" s="727"/>
      <c r="H5" s="211"/>
    </row>
    <row r="6" spans="2:20" ht="67.5" customHeight="1">
      <c r="B6" s="60" t="s">
        <v>46</v>
      </c>
      <c r="C6" s="1213" t="s">
        <v>400</v>
      </c>
      <c r="D6" s="1215"/>
      <c r="E6" s="1215"/>
      <c r="F6" s="1215"/>
      <c r="G6" s="1215"/>
      <c r="H6" s="1215"/>
      <c r="I6" s="1077"/>
      <c r="J6" s="1077"/>
      <c r="K6" s="1077"/>
      <c r="L6" s="1077"/>
      <c r="M6" s="1077"/>
      <c r="N6" s="1077"/>
      <c r="O6" s="1077"/>
      <c r="P6" s="1013"/>
      <c r="Q6" s="1077"/>
    </row>
    <row r="7" spans="2:20" ht="13.5" customHeight="1">
      <c r="B7" s="726"/>
      <c r="C7" s="170"/>
      <c r="D7" s="170"/>
      <c r="E7" s="170"/>
      <c r="F7" s="170"/>
      <c r="G7" s="170"/>
      <c r="H7" s="170"/>
      <c r="I7" s="170"/>
      <c r="J7" s="170"/>
      <c r="K7" s="170"/>
      <c r="L7" s="170"/>
      <c r="M7" s="170"/>
      <c r="N7" s="170"/>
      <c r="O7" s="170"/>
    </row>
    <row r="8" spans="2:20" ht="27" customHeight="1">
      <c r="B8" s="213" t="s">
        <v>47</v>
      </c>
      <c r="C8" s="170"/>
      <c r="D8" s="170"/>
      <c r="E8" s="170"/>
      <c r="F8" s="170"/>
      <c r="G8" s="170"/>
      <c r="H8" s="936"/>
      <c r="I8" s="190"/>
      <c r="J8" s="610"/>
      <c r="K8" s="610"/>
      <c r="L8" s="1037"/>
      <c r="M8" s="1037"/>
      <c r="N8" s="584"/>
      <c r="O8" s="1037"/>
      <c r="P8" s="1037"/>
      <c r="Q8" s="1037"/>
      <c r="R8" s="610"/>
      <c r="S8" s="1037"/>
      <c r="T8" s="1037"/>
    </row>
    <row r="9" spans="2:20" ht="12.75" customHeight="1">
      <c r="B9" s="213"/>
      <c r="C9" s="170"/>
      <c r="D9" s="170"/>
      <c r="E9" s="170"/>
      <c r="F9" s="170"/>
      <c r="G9" s="170"/>
      <c r="H9" s="936"/>
      <c r="I9" s="190"/>
      <c r="J9" s="610"/>
      <c r="K9" s="610"/>
      <c r="L9" s="1037"/>
      <c r="M9" s="1037"/>
      <c r="N9" s="584"/>
      <c r="O9" s="1037"/>
      <c r="P9" s="1037"/>
      <c r="Q9" s="1037"/>
      <c r="R9" s="610"/>
      <c r="S9" s="1037"/>
      <c r="T9" s="1037"/>
    </row>
    <row r="10" spans="2:20" ht="12.75" customHeight="1">
      <c r="B10" s="213"/>
      <c r="D10" s="136" t="s">
        <v>19</v>
      </c>
      <c r="E10" s="1076" t="s">
        <v>320</v>
      </c>
      <c r="F10" s="1076" t="s">
        <v>322</v>
      </c>
      <c r="G10" s="1076" t="s">
        <v>321</v>
      </c>
      <c r="H10" s="936"/>
      <c r="I10" s="1037"/>
      <c r="J10" s="1037"/>
      <c r="K10" s="307"/>
      <c r="L10" s="307"/>
      <c r="M10" s="307"/>
      <c r="N10" s="1037"/>
      <c r="O10" s="1037"/>
      <c r="P10" s="1037"/>
      <c r="Q10" s="1037"/>
      <c r="R10" s="307"/>
      <c r="S10" s="307"/>
      <c r="T10" s="307"/>
    </row>
    <row r="11" spans="2:20" ht="12.75" customHeight="1">
      <c r="B11" s="213"/>
      <c r="C11" s="726" t="s">
        <v>25</v>
      </c>
      <c r="D11" s="762">
        <f>G44</f>
        <v>0</v>
      </c>
      <c r="E11" s="762">
        <v>0</v>
      </c>
      <c r="F11" s="762">
        <v>0</v>
      </c>
      <c r="G11" s="762">
        <v>0</v>
      </c>
      <c r="H11" s="936"/>
      <c r="I11" s="937"/>
      <c r="J11" s="610"/>
      <c r="K11" s="584"/>
      <c r="L11" s="584"/>
      <c r="M11" s="584"/>
      <c r="N11" s="1037"/>
      <c r="O11" s="1037"/>
      <c r="P11" s="937"/>
      <c r="Q11" s="610"/>
      <c r="R11" s="584"/>
      <c r="S11" s="584"/>
      <c r="T11" s="584"/>
    </row>
    <row r="12" spans="2:20" ht="12.75" customHeight="1">
      <c r="B12" s="213"/>
      <c r="C12" s="726" t="s">
        <v>1041</v>
      </c>
      <c r="D12" s="762">
        <f>G45</f>
        <v>0</v>
      </c>
      <c r="E12" s="762">
        <v>0</v>
      </c>
      <c r="F12" s="762">
        <v>0</v>
      </c>
      <c r="G12" s="762">
        <v>0</v>
      </c>
      <c r="H12" s="936"/>
      <c r="I12" s="937"/>
      <c r="J12" s="610"/>
      <c r="K12" s="584"/>
      <c r="L12" s="584"/>
      <c r="M12" s="584"/>
      <c r="N12" s="1037"/>
      <c r="O12" s="1037"/>
      <c r="P12" s="937"/>
      <c r="Q12" s="610"/>
      <c r="R12" s="584"/>
      <c r="S12" s="584"/>
      <c r="T12" s="584"/>
    </row>
    <row r="13" spans="2:20" ht="12.75" customHeight="1" thickBot="1">
      <c r="B13" s="213"/>
      <c r="C13" s="729" t="s">
        <v>66</v>
      </c>
      <c r="D13" s="730">
        <f>D11-D12</f>
        <v>0</v>
      </c>
      <c r="E13" s="730">
        <f>E11-E12</f>
        <v>0</v>
      </c>
      <c r="F13" s="730">
        <f>F11-F12</f>
        <v>0</v>
      </c>
      <c r="G13" s="730">
        <f>G11-G12</f>
        <v>0</v>
      </c>
      <c r="H13" s="936"/>
      <c r="I13" s="103"/>
      <c r="J13" s="46"/>
      <c r="K13" s="46"/>
      <c r="L13" s="46"/>
      <c r="M13" s="46"/>
      <c r="N13" s="1037"/>
      <c r="O13" s="1037"/>
      <c r="P13" s="103"/>
      <c r="Q13" s="46"/>
      <c r="R13" s="46"/>
      <c r="S13" s="46"/>
      <c r="T13" s="46"/>
    </row>
    <row r="14" spans="2:20" ht="12.75" customHeight="1" thickTop="1">
      <c r="B14" s="213"/>
      <c r="C14" s="170"/>
      <c r="D14" s="170"/>
      <c r="E14" s="170"/>
      <c r="F14" s="170"/>
      <c r="G14" s="170"/>
      <c r="H14" s="170"/>
      <c r="I14" s="170"/>
      <c r="J14" s="170"/>
      <c r="K14" s="170"/>
      <c r="L14" s="170"/>
      <c r="M14" s="170"/>
      <c r="N14" s="170"/>
      <c r="O14" s="170"/>
    </row>
    <row r="15" spans="2:20">
      <c r="E15" s="762"/>
      <c r="F15" s="1070"/>
      <c r="H15" s="1070"/>
    </row>
    <row r="16" spans="2:20">
      <c r="B16" s="32" t="s">
        <v>64</v>
      </c>
      <c r="C16" s="32"/>
      <c r="D16" s="32"/>
      <c r="E16" s="32"/>
      <c r="F16" s="32"/>
      <c r="G16" s="32"/>
      <c r="H16" s="32"/>
      <c r="I16" s="32"/>
      <c r="J16" s="32"/>
      <c r="K16" s="32"/>
      <c r="L16" s="32"/>
      <c r="M16" s="32"/>
      <c r="N16" s="32"/>
      <c r="O16" s="32"/>
      <c r="P16" s="17"/>
    </row>
    <row r="17" spans="1:17" ht="11.25" customHeight="1">
      <c r="E17" s="1070"/>
      <c r="G17" s="1070"/>
    </row>
    <row r="18" spans="1:17">
      <c r="B18" s="1071"/>
      <c r="C18" s="1071"/>
      <c r="D18" s="1071"/>
      <c r="E18" s="1071"/>
      <c r="F18" s="1071"/>
      <c r="G18" s="1071"/>
      <c r="H18" s="1071"/>
      <c r="I18" s="1071"/>
      <c r="J18" s="1071"/>
      <c r="K18" s="1071"/>
      <c r="L18" s="1071"/>
      <c r="M18" s="1071"/>
      <c r="N18" s="1071"/>
      <c r="O18" s="1071"/>
      <c r="P18" s="1014"/>
    </row>
    <row r="19" spans="1:17">
      <c r="B19" s="28"/>
      <c r="C19" s="28"/>
      <c r="D19" s="28"/>
      <c r="E19" s="31"/>
      <c r="F19" s="28"/>
      <c r="G19" s="31"/>
    </row>
    <row r="20" spans="1:17">
      <c r="B20" s="33" t="s">
        <v>18</v>
      </c>
      <c r="C20" s="33"/>
      <c r="D20" s="34"/>
      <c r="E20" s="33"/>
      <c r="F20" s="34"/>
      <c r="G20" s="33"/>
      <c r="H20" s="33"/>
      <c r="J20" s="36" t="s">
        <v>1031</v>
      </c>
      <c r="K20" s="36"/>
      <c r="L20" s="36"/>
      <c r="M20" s="36"/>
      <c r="N20" s="36"/>
      <c r="O20" s="36"/>
      <c r="P20" s="17"/>
      <c r="Q20" s="17"/>
    </row>
    <row r="21" spans="1:17">
      <c r="I21" s="1037"/>
      <c r="J21" s="1037"/>
      <c r="K21" s="1037"/>
      <c r="L21" s="1037"/>
      <c r="M21" s="1037"/>
      <c r="N21" s="1037"/>
    </row>
    <row r="22" spans="1:17">
      <c r="B22" s="958">
        <v>240.01</v>
      </c>
      <c r="C22" s="379" t="s">
        <v>326</v>
      </c>
      <c r="D22" s="1037"/>
      <c r="E22" s="1037"/>
      <c r="F22" s="1037"/>
      <c r="G22" s="1037"/>
      <c r="H22" s="55"/>
      <c r="I22" s="1037"/>
      <c r="J22" s="379">
        <v>240.01</v>
      </c>
      <c r="K22" s="379" t="s">
        <v>326</v>
      </c>
      <c r="L22" s="1037"/>
      <c r="M22" s="1037"/>
      <c r="N22" s="1037"/>
      <c r="O22" s="1037"/>
      <c r="P22" s="55"/>
    </row>
    <row r="23" spans="1:17">
      <c r="B23" s="959"/>
      <c r="C23" s="658"/>
      <c r="D23" s="1037"/>
      <c r="E23" s="1037"/>
      <c r="F23" s="1037"/>
      <c r="G23" s="1039"/>
      <c r="H23" s="1039"/>
      <c r="I23" s="1037"/>
      <c r="J23" s="658"/>
      <c r="K23" s="658"/>
      <c r="L23" s="1037"/>
      <c r="M23" s="1037"/>
      <c r="N23" s="1037"/>
      <c r="O23" s="1039"/>
    </row>
    <row r="24" spans="1:17" ht="15">
      <c r="B24" s="958">
        <v>240.02</v>
      </c>
      <c r="C24" s="379" t="s">
        <v>617</v>
      </c>
      <c r="D24" s="590"/>
      <c r="E24" s="590"/>
      <c r="F24" s="590"/>
      <c r="H24" s="1039"/>
      <c r="I24" s="1037"/>
      <c r="J24" s="379">
        <v>240.02</v>
      </c>
      <c r="K24" s="379" t="s">
        <v>617</v>
      </c>
      <c r="L24" s="590"/>
      <c r="M24" s="590"/>
      <c r="N24" s="590"/>
    </row>
    <row r="25" spans="1:17" ht="15">
      <c r="B25" s="960"/>
      <c r="C25" s="1037"/>
      <c r="D25" s="290"/>
      <c r="E25" s="15"/>
      <c r="F25" s="584"/>
      <c r="I25" s="1037"/>
      <c r="J25" s="14"/>
      <c r="K25" s="1037"/>
      <c r="L25" s="290"/>
      <c r="M25" s="15"/>
      <c r="N25" s="584"/>
    </row>
    <row r="26" spans="1:17" s="323" customFormat="1">
      <c r="B26" s="958">
        <v>240.03</v>
      </c>
      <c r="C26" s="379" t="s">
        <v>327</v>
      </c>
      <c r="D26" s="453"/>
      <c r="E26" s="453"/>
      <c r="F26" s="453"/>
      <c r="I26" s="453"/>
      <c r="J26" s="379">
        <v>240.03</v>
      </c>
      <c r="K26" s="379" t="s">
        <v>327</v>
      </c>
      <c r="L26" s="453"/>
      <c r="M26" s="453"/>
      <c r="N26" s="453"/>
    </row>
    <row r="27" spans="1:17" ht="15" customHeight="1">
      <c r="B27" s="961"/>
      <c r="C27" s="715"/>
      <c r="D27" s="1076"/>
      <c r="E27" s="715"/>
      <c r="F27" s="715"/>
      <c r="G27" s="1076"/>
      <c r="K27" s="715"/>
      <c r="L27" s="1076"/>
      <c r="M27" s="715"/>
      <c r="N27" s="715"/>
      <c r="O27" s="1076"/>
    </row>
    <row r="28" spans="1:17" s="585" customFormat="1">
      <c r="A28" s="1072"/>
      <c r="B28" s="958">
        <v>240.04</v>
      </c>
      <c r="C28" s="379" t="s">
        <v>615</v>
      </c>
      <c r="J28" s="379">
        <v>240.04</v>
      </c>
      <c r="K28" s="379" t="s">
        <v>615</v>
      </c>
      <c r="P28" s="323"/>
    </row>
    <row r="29" spans="1:17" ht="15" customHeight="1">
      <c r="B29" s="962"/>
      <c r="C29" s="609"/>
      <c r="G29" s="731"/>
      <c r="H29" s="731"/>
      <c r="J29" s="609"/>
      <c r="K29" s="609"/>
      <c r="O29" s="731"/>
      <c r="P29" s="41"/>
    </row>
    <row r="30" spans="1:17">
      <c r="A30" s="1072"/>
      <c r="B30" s="958">
        <v>240.05</v>
      </c>
      <c r="C30" s="379" t="s">
        <v>301</v>
      </c>
      <c r="D30" s="379"/>
      <c r="E30" s="379"/>
      <c r="F30" s="379"/>
      <c r="G30" s="379"/>
      <c r="H30" s="379"/>
      <c r="I30" s="379"/>
      <c r="J30" s="379">
        <v>240.05</v>
      </c>
      <c r="K30" s="379" t="s">
        <v>301</v>
      </c>
      <c r="O30" s="731"/>
      <c r="P30" s="41"/>
    </row>
    <row r="31" spans="1:17" ht="15" customHeight="1">
      <c r="B31" s="962"/>
      <c r="C31" s="609"/>
      <c r="G31" s="731"/>
      <c r="H31" s="731"/>
      <c r="J31" s="609"/>
      <c r="K31" s="609"/>
      <c r="O31" s="731"/>
      <c r="P31" s="41"/>
    </row>
    <row r="32" spans="1:17">
      <c r="A32" s="1072"/>
      <c r="B32" s="958">
        <v>240.06</v>
      </c>
      <c r="C32" s="379" t="s">
        <v>661</v>
      </c>
      <c r="D32" s="379"/>
      <c r="E32" s="379"/>
      <c r="F32" s="379"/>
      <c r="G32" s="379"/>
      <c r="H32" s="379"/>
      <c r="I32" s="379"/>
      <c r="J32" s="379">
        <v>240.06</v>
      </c>
      <c r="K32" s="379" t="s">
        <v>661</v>
      </c>
      <c r="O32" s="731"/>
      <c r="P32" s="41"/>
    </row>
    <row r="33" spans="1:17" ht="15" customHeight="1">
      <c r="B33" s="961"/>
      <c r="G33" s="731"/>
      <c r="H33" s="731"/>
      <c r="O33" s="731"/>
      <c r="P33" s="41"/>
    </row>
    <row r="34" spans="1:17">
      <c r="B34" s="963">
        <v>240.07</v>
      </c>
      <c r="C34" s="718" t="s">
        <v>302</v>
      </c>
      <c r="G34" s="731"/>
      <c r="H34" s="731"/>
      <c r="J34" s="718">
        <v>240.07</v>
      </c>
      <c r="K34" s="718" t="s">
        <v>302</v>
      </c>
      <c r="O34" s="731"/>
      <c r="P34" s="41"/>
    </row>
    <row r="35" spans="1:17">
      <c r="B35" s="961"/>
      <c r="G35" s="731"/>
      <c r="H35" s="731"/>
      <c r="O35" s="731"/>
      <c r="P35" s="41"/>
    </row>
    <row r="36" spans="1:17">
      <c r="A36" s="1072"/>
      <c r="B36" s="958">
        <v>240.08</v>
      </c>
      <c r="C36" s="379" t="s">
        <v>662</v>
      </c>
      <c r="D36" s="379"/>
      <c r="E36" s="379"/>
      <c r="F36" s="379"/>
      <c r="G36" s="379"/>
      <c r="H36" s="379"/>
      <c r="I36" s="379"/>
      <c r="J36" s="379">
        <v>240.08</v>
      </c>
      <c r="K36" s="379" t="s">
        <v>662</v>
      </c>
      <c r="O36" s="731"/>
      <c r="P36" s="41"/>
    </row>
    <row r="37" spans="1:17" ht="15" customHeight="1">
      <c r="B37" s="964"/>
      <c r="C37" s="718"/>
      <c r="G37" s="731"/>
      <c r="H37" s="731"/>
      <c r="J37" s="716"/>
      <c r="K37" s="718"/>
      <c r="O37" s="731"/>
      <c r="P37" s="41"/>
    </row>
    <row r="38" spans="1:17">
      <c r="B38" s="964" t="s">
        <v>624</v>
      </c>
      <c r="C38" s="718" t="s">
        <v>616</v>
      </c>
      <c r="G38" s="731"/>
      <c r="H38" s="731"/>
      <c r="J38" s="716" t="s">
        <v>624</v>
      </c>
      <c r="K38" s="718" t="s">
        <v>616</v>
      </c>
      <c r="O38" s="731"/>
      <c r="P38" s="41"/>
    </row>
    <row r="39" spans="1:17" ht="15" customHeight="1">
      <c r="B39" s="965"/>
      <c r="G39" s="731"/>
      <c r="H39" s="731"/>
      <c r="J39" s="296"/>
      <c r="O39" s="731"/>
      <c r="P39" s="41"/>
    </row>
    <row r="40" spans="1:17">
      <c r="B40" s="964" t="s">
        <v>947</v>
      </c>
      <c r="C40" s="718" t="s">
        <v>298</v>
      </c>
      <c r="G40" s="731"/>
      <c r="H40" s="731"/>
      <c r="J40" s="716" t="s">
        <v>947</v>
      </c>
      <c r="K40" s="718" t="s">
        <v>298</v>
      </c>
      <c r="O40" s="731"/>
      <c r="P40" s="41"/>
    </row>
    <row r="41" spans="1:17" ht="15" customHeight="1">
      <c r="B41" s="966"/>
      <c r="C41" s="717"/>
      <c r="G41" s="731"/>
      <c r="H41" s="731"/>
      <c r="J41" s="604"/>
      <c r="K41" s="717"/>
      <c r="O41" s="731"/>
      <c r="P41" s="41"/>
    </row>
    <row r="42" spans="1:17">
      <c r="B42" s="964" t="s">
        <v>948</v>
      </c>
      <c r="C42" s="718" t="s">
        <v>299</v>
      </c>
      <c r="D42" s="602"/>
      <c r="G42" s="731"/>
      <c r="H42" s="731"/>
      <c r="J42" s="716" t="s">
        <v>948</v>
      </c>
      <c r="K42" s="718" t="s">
        <v>299</v>
      </c>
      <c r="L42" s="602"/>
      <c r="O42" s="731"/>
      <c r="P42" s="41"/>
    </row>
    <row r="44" spans="1:17" ht="15.75" customHeight="1" thickBot="1">
      <c r="B44" s="129"/>
      <c r="C44" s="658"/>
      <c r="D44" s="658"/>
      <c r="E44" s="658"/>
      <c r="F44" s="607" t="s">
        <v>68</v>
      </c>
      <c r="G44" s="225">
        <v>0</v>
      </c>
      <c r="I44" s="129"/>
      <c r="J44" s="658"/>
      <c r="K44" s="658"/>
      <c r="L44" s="658"/>
      <c r="M44" s="658"/>
      <c r="N44" s="607" t="s">
        <v>1217</v>
      </c>
      <c r="O44" s="225">
        <v>0</v>
      </c>
      <c r="P44" s="1037"/>
      <c r="Q44" s="1037"/>
    </row>
    <row r="45" spans="1:17" ht="13.5" thickTop="1"/>
  </sheetData>
  <mergeCells count="1">
    <mergeCell ref="C6:H6"/>
  </mergeCells>
  <pageMargins left="0.7" right="0.7" top="0.49" bottom="0.49" header="0.3" footer="0.3"/>
  <pageSetup scale="70" orientation="portrait" r:id="rId1"/>
</worksheet>
</file>

<file path=xl/worksheets/sheet31.xml><?xml version="1.0" encoding="utf-8"?>
<worksheet xmlns="http://schemas.openxmlformats.org/spreadsheetml/2006/main" xmlns:r="http://schemas.openxmlformats.org/officeDocument/2006/relationships">
  <sheetPr codeName="Sheet33">
    <tabColor theme="7" tint="-0.249977111117893"/>
  </sheetPr>
  <dimension ref="A2:U135"/>
  <sheetViews>
    <sheetView workbookViewId="0">
      <pane ySplit="20" topLeftCell="A36" activePane="bottomLeft" state="frozen"/>
      <selection pane="bottomLeft" activeCell="D10" sqref="D10"/>
    </sheetView>
  </sheetViews>
  <sheetFormatPr defaultColWidth="9.140625" defaultRowHeight="12.75"/>
  <cols>
    <col min="1" max="1" width="16" style="351" customWidth="1"/>
    <col min="2" max="2" width="14.7109375" style="82" customWidth="1"/>
    <col min="3" max="3" width="9.7109375" style="82" customWidth="1"/>
    <col min="4" max="7" width="14.7109375" style="82" customWidth="1"/>
    <col min="8" max="8" width="17.140625" style="207" customWidth="1"/>
    <col min="9" max="9" width="14.7109375" style="82" customWidth="1"/>
    <col min="10" max="10" width="16" style="725" customWidth="1"/>
    <col min="11" max="14" width="12.5703125" style="82" customWidth="1"/>
    <col min="15" max="15" width="21.85546875" style="82" customWidth="1"/>
    <col min="16" max="20" width="12.5703125" style="82" customWidth="1"/>
    <col min="21" max="16384" width="9.140625" style="82"/>
  </cols>
  <sheetData>
    <row r="2" spans="2:21">
      <c r="B2" s="4" t="s">
        <v>16</v>
      </c>
      <c r="C2" s="6" t="s">
        <v>303</v>
      </c>
      <c r="D2" s="6"/>
      <c r="E2" s="6"/>
      <c r="F2" s="29"/>
      <c r="H2" s="201"/>
    </row>
    <row r="3" spans="2:21">
      <c r="B3" s="4" t="s">
        <v>17</v>
      </c>
      <c r="C3" s="21" t="s">
        <v>44</v>
      </c>
      <c r="D3" s="6"/>
      <c r="E3" s="6"/>
      <c r="F3" s="29"/>
      <c r="H3" s="201"/>
    </row>
    <row r="4" spans="2:21">
      <c r="B4" s="726" t="s">
        <v>1198</v>
      </c>
      <c r="C4" s="21" t="s">
        <v>41</v>
      </c>
      <c r="D4" s="5"/>
      <c r="E4" s="5"/>
      <c r="F4" s="3"/>
      <c r="H4" s="201"/>
    </row>
    <row r="5" spans="2:21">
      <c r="B5" s="4"/>
      <c r="D5" s="5"/>
      <c r="E5" s="5"/>
      <c r="F5" s="3"/>
      <c r="G5" s="5"/>
      <c r="H5" s="204"/>
      <c r="I5" s="5"/>
    </row>
    <row r="6" spans="2:21" ht="67.5" customHeight="1">
      <c r="B6" s="60" t="s">
        <v>46</v>
      </c>
      <c r="C6" s="1213" t="s">
        <v>401</v>
      </c>
      <c r="D6" s="1213"/>
      <c r="E6" s="1213"/>
      <c r="F6" s="1213"/>
      <c r="G6" s="1213"/>
      <c r="H6" s="1213"/>
      <c r="I6" s="1213"/>
      <c r="K6" s="185"/>
      <c r="L6" s="185"/>
      <c r="M6" s="185"/>
      <c r="N6" s="185"/>
    </row>
    <row r="7" spans="2:21" ht="13.5" customHeight="1">
      <c r="B7" s="4"/>
      <c r="C7" s="92"/>
      <c r="D7" s="92"/>
      <c r="E7" s="92"/>
      <c r="F7" s="92"/>
      <c r="G7" s="92"/>
      <c r="H7" s="203"/>
      <c r="I7" s="92"/>
      <c r="K7" s="92"/>
      <c r="L7" s="92"/>
      <c r="M7" s="92"/>
      <c r="N7" s="92"/>
    </row>
    <row r="8" spans="2:21" ht="27" customHeight="1">
      <c r="B8" s="57" t="s">
        <v>47</v>
      </c>
      <c r="C8" s="92"/>
      <c r="D8" s="92"/>
      <c r="E8" s="92"/>
      <c r="F8" s="92"/>
      <c r="G8" s="92"/>
      <c r="H8" s="203"/>
      <c r="I8" s="727"/>
      <c r="K8" s="731"/>
      <c r="L8" s="731"/>
      <c r="M8" s="725"/>
      <c r="N8" s="725"/>
      <c r="O8" s="728"/>
      <c r="P8" s="725"/>
      <c r="Q8" s="725"/>
      <c r="R8" s="725"/>
      <c r="S8" s="731"/>
      <c r="T8" s="725"/>
      <c r="U8" s="725"/>
    </row>
    <row r="9" spans="2:21" ht="12.75" customHeight="1">
      <c r="B9" s="57"/>
      <c r="C9" s="170"/>
      <c r="D9" s="170"/>
      <c r="E9" s="170"/>
      <c r="F9" s="170"/>
      <c r="G9" s="170"/>
      <c r="H9" s="203"/>
      <c r="I9" s="727"/>
      <c r="K9" s="731"/>
      <c r="L9" s="731"/>
      <c r="M9" s="725"/>
      <c r="N9" s="725"/>
      <c r="O9" s="728"/>
      <c r="P9" s="725"/>
      <c r="Q9" s="725"/>
      <c r="R9" s="725"/>
      <c r="S9" s="731"/>
      <c r="T9" s="725"/>
      <c r="U9" s="725"/>
    </row>
    <row r="10" spans="2:21" ht="12.75" customHeight="1">
      <c r="B10" s="57"/>
      <c r="D10" s="136" t="s">
        <v>19</v>
      </c>
      <c r="E10" s="45" t="s">
        <v>320</v>
      </c>
      <c r="F10" s="45" t="s">
        <v>322</v>
      </c>
      <c r="G10" s="45" t="s">
        <v>321</v>
      </c>
      <c r="H10" s="203"/>
      <c r="I10" s="655"/>
      <c r="K10" s="655"/>
      <c r="L10" s="307"/>
      <c r="M10" s="307"/>
      <c r="N10" s="307"/>
      <c r="O10" s="655"/>
      <c r="P10" s="655"/>
      <c r="Q10" s="655"/>
      <c r="R10" s="655"/>
      <c r="S10" s="307"/>
      <c r="T10" s="307"/>
      <c r="U10" s="307"/>
    </row>
    <row r="11" spans="2:21" ht="12.75" customHeight="1">
      <c r="B11" s="57"/>
      <c r="C11" s="4" t="s">
        <v>25</v>
      </c>
      <c r="D11" s="762">
        <f>H113</f>
        <v>0</v>
      </c>
      <c r="E11" s="762">
        <f>SUM(H81,H97,H110)</f>
        <v>0</v>
      </c>
      <c r="F11" s="762">
        <v>0</v>
      </c>
      <c r="G11" s="762">
        <f>SUM(H36,H55,H65,H72,)</f>
        <v>0</v>
      </c>
      <c r="H11" s="203"/>
      <c r="I11" s="655"/>
      <c r="K11" s="584"/>
      <c r="L11" s="584"/>
      <c r="M11" s="584"/>
      <c r="N11" s="584"/>
      <c r="O11" s="655"/>
      <c r="P11" s="655"/>
      <c r="Q11" s="937"/>
      <c r="R11" s="584"/>
      <c r="S11" s="584"/>
      <c r="T11" s="584"/>
      <c r="U11" s="584"/>
    </row>
    <row r="12" spans="2:21" ht="12.75" customHeight="1">
      <c r="B12" s="57"/>
      <c r="C12" s="726" t="s">
        <v>1041</v>
      </c>
      <c r="D12" s="762">
        <f>Q113</f>
        <v>0</v>
      </c>
      <c r="E12" s="762">
        <f>SUM(Q81,Q97,Q110)</f>
        <v>0</v>
      </c>
      <c r="F12" s="762">
        <v>0</v>
      </c>
      <c r="G12" s="762">
        <f>SUM(Q36,Q55,Q65,Q72,)</f>
        <v>0</v>
      </c>
      <c r="H12" s="203"/>
      <c r="I12" s="655"/>
      <c r="K12" s="584"/>
      <c r="L12" s="584"/>
      <c r="M12" s="584"/>
      <c r="N12" s="584"/>
      <c r="O12" s="655"/>
      <c r="P12" s="655"/>
      <c r="Q12" s="937"/>
      <c r="R12" s="584"/>
      <c r="S12" s="584"/>
      <c r="T12" s="584"/>
      <c r="U12" s="584"/>
    </row>
    <row r="13" spans="2:21" ht="12.75" customHeight="1" thickBot="1">
      <c r="B13" s="57"/>
      <c r="C13" s="10" t="s">
        <v>66</v>
      </c>
      <c r="D13" s="11">
        <f>D11-D12</f>
        <v>0</v>
      </c>
      <c r="E13" s="11">
        <f>E11-E12</f>
        <v>0</v>
      </c>
      <c r="F13" s="11">
        <f>F11-F12</f>
        <v>0</v>
      </c>
      <c r="G13" s="11">
        <f>G11-G12</f>
        <v>0</v>
      </c>
      <c r="H13" s="203"/>
      <c r="I13" s="655"/>
      <c r="K13" s="46"/>
      <c r="L13" s="46"/>
      <c r="M13" s="983"/>
      <c r="N13" s="46"/>
      <c r="O13" s="655"/>
      <c r="P13" s="655"/>
      <c r="Q13" s="103"/>
      <c r="R13" s="46"/>
      <c r="S13" s="46"/>
      <c r="T13" s="983"/>
      <c r="U13" s="46"/>
    </row>
    <row r="14" spans="2:21" ht="12.75" customHeight="1" thickTop="1">
      <c r="B14" s="57"/>
      <c r="C14" s="170"/>
      <c r="D14" s="170"/>
      <c r="E14" s="170"/>
      <c r="F14" s="170"/>
      <c r="G14" s="170"/>
      <c r="H14" s="203"/>
      <c r="I14" s="170"/>
      <c r="K14" s="170"/>
      <c r="L14" s="170"/>
      <c r="M14" s="170"/>
      <c r="N14" s="170"/>
    </row>
    <row r="15" spans="2:21">
      <c r="E15" s="217"/>
      <c r="F15" s="29"/>
      <c r="H15" s="201"/>
    </row>
    <row r="16" spans="2:21">
      <c r="B16" s="32" t="s">
        <v>64</v>
      </c>
      <c r="C16" s="32"/>
      <c r="D16" s="32"/>
      <c r="E16" s="32"/>
      <c r="F16" s="32"/>
      <c r="G16" s="32"/>
      <c r="H16" s="202"/>
      <c r="I16" s="32"/>
      <c r="J16" s="32"/>
      <c r="K16" s="32"/>
      <c r="L16" s="32"/>
      <c r="M16" s="32"/>
      <c r="N16" s="32"/>
      <c r="O16" s="32"/>
      <c r="P16" s="32"/>
      <c r="Q16" s="32"/>
      <c r="R16" s="32"/>
    </row>
    <row r="17" spans="1:19" ht="11.25" customHeight="1">
      <c r="E17" s="29"/>
      <c r="G17" s="29"/>
    </row>
    <row r="18" spans="1:19">
      <c r="B18" s="193"/>
      <c r="C18" s="193"/>
      <c r="D18" s="193"/>
      <c r="E18" s="193"/>
      <c r="F18" s="193"/>
      <c r="G18" s="193"/>
      <c r="H18" s="226"/>
      <c r="I18" s="193"/>
      <c r="K18" s="193"/>
      <c r="L18" s="193"/>
      <c r="M18" s="193"/>
      <c r="N18" s="193"/>
      <c r="O18" s="193"/>
    </row>
    <row r="19" spans="1:19">
      <c r="B19" s="28"/>
      <c r="C19" s="28"/>
      <c r="D19" s="28"/>
      <c r="E19" s="31"/>
      <c r="F19" s="28"/>
      <c r="G19" s="31"/>
    </row>
    <row r="20" spans="1:19" s="581" customFormat="1">
      <c r="B20" s="33" t="s">
        <v>18</v>
      </c>
      <c r="C20" s="33"/>
      <c r="D20" s="34"/>
      <c r="E20" s="33"/>
      <c r="F20" s="34"/>
      <c r="G20" s="33"/>
      <c r="H20" s="33"/>
      <c r="I20" s="33"/>
      <c r="J20" s="725"/>
      <c r="K20" s="36" t="s">
        <v>1031</v>
      </c>
      <c r="L20" s="36"/>
      <c r="M20" s="36"/>
      <c r="N20" s="36"/>
      <c r="O20" s="36"/>
      <c r="P20" s="36"/>
      <c r="Q20" s="36"/>
      <c r="R20" s="36"/>
    </row>
    <row r="21" spans="1:19">
      <c r="I21" s="12"/>
      <c r="K21" s="12"/>
      <c r="L21" s="12"/>
      <c r="M21" s="12"/>
    </row>
    <row r="22" spans="1:19" s="238" customFormat="1" ht="12.75" customHeight="1">
      <c r="A22" s="1204" t="s">
        <v>817</v>
      </c>
      <c r="B22" s="305">
        <v>250.01</v>
      </c>
      <c r="C22" s="371" t="s">
        <v>861</v>
      </c>
      <c r="D22" s="287"/>
      <c r="E22" s="287"/>
      <c r="F22" s="287"/>
      <c r="G22" s="288"/>
      <c r="H22" s="286"/>
      <c r="I22" s="304"/>
      <c r="J22" s="1204" t="s">
        <v>817</v>
      </c>
      <c r="K22" s="588">
        <v>250.01</v>
      </c>
      <c r="L22" s="588" t="s">
        <v>861</v>
      </c>
      <c r="M22" s="287"/>
      <c r="N22" s="287"/>
      <c r="O22" s="287"/>
      <c r="P22" s="288"/>
      <c r="Q22" s="286"/>
    </row>
    <row r="23" spans="1:19" s="210" customFormat="1" ht="12.75" customHeight="1">
      <c r="A23" s="1204"/>
      <c r="B23" s="109"/>
      <c r="C23" s="447">
        <f>'Current Assumptions'!B238</f>
        <v>0</v>
      </c>
      <c r="D23" s="452" t="s">
        <v>922</v>
      </c>
      <c r="E23" s="12"/>
      <c r="F23" s="12"/>
      <c r="H23" s="227"/>
      <c r="I23" s="304"/>
      <c r="J23" s="1204"/>
      <c r="K23" s="381"/>
      <c r="L23" s="676">
        <f>'Expected Assumptions'!E238</f>
        <v>0</v>
      </c>
      <c r="M23" s="603" t="s">
        <v>922</v>
      </c>
      <c r="N23" s="301"/>
      <c r="O23" s="301"/>
      <c r="P23" s="581"/>
      <c r="Q23" s="227"/>
    </row>
    <row r="24" spans="1:19" s="210" customFormat="1" ht="12.75" customHeight="1">
      <c r="A24" s="351"/>
      <c r="B24" s="109"/>
      <c r="C24" s="419">
        <f>'Current Assumptions'!B239</f>
        <v>0</v>
      </c>
      <c r="D24" s="452" t="s">
        <v>923</v>
      </c>
      <c r="E24" s="12"/>
      <c r="F24" s="12"/>
      <c r="H24" s="227"/>
      <c r="J24" s="725"/>
      <c r="K24" s="381"/>
      <c r="L24" s="447">
        <f>'Expected Assumptions'!E239</f>
        <v>0</v>
      </c>
      <c r="M24" s="603" t="s">
        <v>923</v>
      </c>
      <c r="N24" s="301"/>
      <c r="O24" s="301"/>
      <c r="P24" s="581"/>
      <c r="Q24" s="227"/>
    </row>
    <row r="25" spans="1:19" s="404" customFormat="1" ht="12.75" customHeight="1">
      <c r="B25" s="381"/>
      <c r="C25" s="419">
        <f>'Current Assumptions'!B240</f>
        <v>0</v>
      </c>
      <c r="D25" s="452" t="s">
        <v>924</v>
      </c>
      <c r="E25" s="301"/>
      <c r="F25" s="301"/>
      <c r="H25" s="227"/>
      <c r="J25" s="725"/>
      <c r="K25" s="381"/>
      <c r="L25" s="568">
        <f>'Expected Assumptions'!E240</f>
        <v>0</v>
      </c>
      <c r="M25" s="603" t="s">
        <v>924</v>
      </c>
      <c r="N25" s="301"/>
      <c r="O25" s="301"/>
      <c r="P25" s="581"/>
      <c r="Q25" s="227"/>
    </row>
    <row r="26" spans="1:19" s="404" customFormat="1" ht="12.75" customHeight="1">
      <c r="B26" s="381"/>
      <c r="C26" s="447">
        <f>'Current Assumptions'!B247</f>
        <v>0</v>
      </c>
      <c r="D26" s="411" t="s">
        <v>835</v>
      </c>
      <c r="E26" s="301"/>
      <c r="F26" s="301"/>
      <c r="H26" s="227"/>
      <c r="J26" s="725"/>
      <c r="K26" s="381"/>
      <c r="L26" s="447">
        <f>'Expected Assumptions'!E247</f>
        <v>0</v>
      </c>
      <c r="M26" s="603" t="s">
        <v>835</v>
      </c>
      <c r="N26" s="301"/>
      <c r="O26" s="301"/>
      <c r="P26" s="581"/>
      <c r="Q26" s="227"/>
    </row>
    <row r="27" spans="1:19" s="404" customFormat="1" ht="12.75" customHeight="1">
      <c r="B27" s="381"/>
      <c r="C27" s="567">
        <f>'Current Assumptions'!B241</f>
        <v>0</v>
      </c>
      <c r="D27" s="411" t="s">
        <v>909</v>
      </c>
      <c r="E27" s="301"/>
      <c r="F27" s="301"/>
      <c r="H27" s="227"/>
      <c r="J27" s="725"/>
      <c r="K27" s="381"/>
      <c r="L27" s="567">
        <f>'Expected Assumptions'!E241</f>
        <v>0</v>
      </c>
      <c r="M27" s="603" t="s">
        <v>909</v>
      </c>
      <c r="N27" s="301"/>
      <c r="O27" s="301"/>
      <c r="P27" s="581"/>
      <c r="Q27" s="227"/>
    </row>
    <row r="28" spans="1:19" s="404" customFormat="1" ht="12.75" customHeight="1">
      <c r="B28" s="381"/>
      <c r="C28" s="419">
        <f>'Current Assumptions'!B248</f>
        <v>0</v>
      </c>
      <c r="D28" s="411" t="s">
        <v>836</v>
      </c>
      <c r="E28" s="301"/>
      <c r="F28" s="301"/>
      <c r="H28" s="227"/>
      <c r="J28" s="725"/>
      <c r="K28" s="381"/>
      <c r="L28" s="447">
        <f>'Expected Assumptions'!E248</f>
        <v>0</v>
      </c>
      <c r="M28" s="603" t="s">
        <v>836</v>
      </c>
      <c r="N28" s="301"/>
      <c r="O28" s="301"/>
      <c r="P28" s="581"/>
      <c r="Q28" s="227"/>
    </row>
    <row r="29" spans="1:19" s="404" customFormat="1" ht="12.75" customHeight="1">
      <c r="B29" s="381"/>
      <c r="C29" s="568">
        <f>'Current Assumptions'!B242</f>
        <v>0</v>
      </c>
      <c r="D29" s="411" t="s">
        <v>910</v>
      </c>
      <c r="E29" s="301"/>
      <c r="F29" s="301"/>
      <c r="H29" s="227"/>
      <c r="J29" s="725"/>
      <c r="K29" s="381"/>
      <c r="L29" s="567">
        <f>'Expected Assumptions'!E242</f>
        <v>0</v>
      </c>
      <c r="M29" s="603" t="s">
        <v>910</v>
      </c>
      <c r="N29" s="301"/>
      <c r="O29" s="301"/>
      <c r="P29" s="581"/>
      <c r="Q29" s="227"/>
    </row>
    <row r="30" spans="1:19" s="192" customFormat="1" ht="12.75" customHeight="1">
      <c r="B30" s="455"/>
      <c r="C30" s="577">
        <f>'Current Assumptions'!B259</f>
        <v>0</v>
      </c>
      <c r="D30" s="603" t="s">
        <v>928</v>
      </c>
      <c r="E30" s="161"/>
      <c r="F30" s="162"/>
      <c r="G30" s="165"/>
      <c r="H30" s="163"/>
      <c r="K30" s="455"/>
      <c r="L30" s="577">
        <f>'Expected Assumptions'!E259</f>
        <v>0</v>
      </c>
      <c r="M30" s="603" t="s">
        <v>928</v>
      </c>
      <c r="N30" s="161"/>
      <c r="O30" s="162"/>
      <c r="P30" s="165"/>
      <c r="Q30" s="163"/>
      <c r="R30" s="165"/>
      <c r="S30" s="163"/>
    </row>
    <row r="31" spans="1:19" s="192" customFormat="1" ht="12.75" customHeight="1">
      <c r="B31" s="455"/>
      <c r="C31" s="577">
        <f>'Current Assumptions'!B260</f>
        <v>0</v>
      </c>
      <c r="D31" s="603" t="s">
        <v>929</v>
      </c>
      <c r="E31" s="161"/>
      <c r="F31" s="162"/>
      <c r="G31" s="165"/>
      <c r="H31" s="163"/>
      <c r="K31" s="455"/>
      <c r="L31" s="577">
        <f>'Expected Assumptions'!E260</f>
        <v>0</v>
      </c>
      <c r="M31" s="603" t="s">
        <v>929</v>
      </c>
      <c r="N31" s="161"/>
      <c r="O31" s="162"/>
      <c r="P31" s="165"/>
      <c r="Q31" s="163"/>
      <c r="R31" s="165"/>
      <c r="S31" s="163"/>
    </row>
    <row r="32" spans="1:19" s="210" customFormat="1" ht="12.75" customHeight="1">
      <c r="A32" s="351"/>
      <c r="B32" s="109"/>
      <c r="C32" s="219"/>
      <c r="D32" s="219"/>
      <c r="E32" s="12"/>
      <c r="F32" s="12"/>
      <c r="H32" s="227"/>
      <c r="J32" s="725"/>
      <c r="K32" s="381"/>
      <c r="L32" s="603"/>
      <c r="M32" s="603"/>
      <c r="N32" s="301"/>
      <c r="O32" s="301"/>
      <c r="P32" s="581"/>
      <c r="Q32" s="227"/>
    </row>
    <row r="33" spans="1:17" s="210" customFormat="1" ht="12.75" customHeight="1">
      <c r="A33" s="351"/>
      <c r="B33" s="448"/>
      <c r="C33" s="566">
        <f>Construction_Project_Manager_Rate</f>
        <v>0</v>
      </c>
      <c r="D33" s="337" t="str">
        <f>Construction_Project_Manager_Rate_N</f>
        <v>Construction Project Manager Rate ($ / hour)</v>
      </c>
      <c r="E33" s="241"/>
      <c r="F33" s="241"/>
      <c r="G33" s="521">
        <f>C33*(C30*((SUM(C23:C25))+(C26*C27)+(C28*C29)))</f>
        <v>0</v>
      </c>
      <c r="H33" s="119"/>
      <c r="J33" s="725"/>
      <c r="K33" s="581"/>
      <c r="L33" s="566">
        <f>'Expected Assumptions'!E58</f>
        <v>0</v>
      </c>
      <c r="M33" s="337" t="str">
        <f>Construction_Project_Manager_Rate_N</f>
        <v>Construction Project Manager Rate ($ / hour)</v>
      </c>
      <c r="N33" s="241"/>
      <c r="O33" s="241"/>
      <c r="P33" s="521">
        <f>L33*(L30*((SUM(L23:L25))+(L26*L27)+(L28*L29)))</f>
        <v>0</v>
      </c>
      <c r="Q33" s="610"/>
    </row>
    <row r="34" spans="1:17" s="210" customFormat="1" ht="12.75" customHeight="1">
      <c r="A34" s="351"/>
      <c r="B34" s="448"/>
      <c r="C34" s="566">
        <f>Assistant_Construction_Project_Manager_Rate</f>
        <v>0</v>
      </c>
      <c r="D34" s="1216" t="str">
        <f>Assistant_Construction_Project_Manager_Rate_N</f>
        <v>Assistant (Construction) Project Manager Rate ($ / hour)</v>
      </c>
      <c r="E34" s="1217"/>
      <c r="F34" s="1217"/>
      <c r="G34" s="521">
        <f>C34*(C31*((SUM(C23:C25))+(C26*C27)+(C28*C29)))</f>
        <v>0</v>
      </c>
      <c r="H34" s="119"/>
      <c r="J34" s="725"/>
      <c r="K34" s="581"/>
      <c r="L34" s="566">
        <f>'Expected Assumptions'!E59</f>
        <v>0</v>
      </c>
      <c r="M34" s="1216" t="str">
        <f>Assistant_Construction_Project_Manager_Rate_N</f>
        <v>Assistant (Construction) Project Manager Rate ($ / hour)</v>
      </c>
      <c r="N34" s="1217"/>
      <c r="O34" s="1217"/>
      <c r="P34" s="521">
        <f>L34*(L31*((SUM(L23:L25))+(L26*L27)+(L28*L29)))</f>
        <v>0</v>
      </c>
      <c r="Q34" s="610"/>
    </row>
    <row r="35" spans="1:17" s="210" customFormat="1" ht="12.75" customHeight="1">
      <c r="A35" s="351"/>
      <c r="B35" s="109"/>
      <c r="D35" s="219"/>
      <c r="E35" s="56"/>
      <c r="F35" s="56"/>
      <c r="G35" s="119"/>
      <c r="H35" s="119"/>
      <c r="J35" s="725"/>
      <c r="K35" s="381"/>
      <c r="L35" s="581"/>
      <c r="M35" s="603"/>
      <c r="N35" s="590"/>
      <c r="O35" s="590"/>
      <c r="P35" s="610"/>
      <c r="Q35" s="610"/>
    </row>
    <row r="36" spans="1:17" s="210" customFormat="1" ht="12.75" customHeight="1" thickBot="1">
      <c r="A36" s="351"/>
      <c r="B36" s="109"/>
      <c r="D36" s="44" t="s">
        <v>20</v>
      </c>
      <c r="E36" s="44"/>
      <c r="F36" s="44"/>
      <c r="G36" s="476"/>
      <c r="H36" s="474">
        <f>SUM(G33:G34)</f>
        <v>0</v>
      </c>
      <c r="J36" s="725"/>
      <c r="K36" s="381"/>
      <c r="L36" s="581"/>
      <c r="M36" s="589" t="s">
        <v>20</v>
      </c>
      <c r="N36" s="589"/>
      <c r="O36" s="589"/>
      <c r="P36" s="476"/>
      <c r="Q36" s="474">
        <f>SUM(P33:P34)</f>
        <v>0</v>
      </c>
    </row>
    <row r="37" spans="1:17" s="210" customFormat="1" ht="12.75" customHeight="1">
      <c r="A37" s="351"/>
      <c r="B37" s="109"/>
      <c r="C37" s="109"/>
      <c r="D37" s="56"/>
      <c r="E37" s="56"/>
      <c r="F37" s="56"/>
      <c r="G37" s="562"/>
      <c r="H37" s="119"/>
      <c r="J37" s="725"/>
      <c r="K37" s="381"/>
      <c r="L37" s="381"/>
      <c r="M37" s="590"/>
      <c r="N37" s="590"/>
      <c r="O37" s="590"/>
      <c r="P37" s="562"/>
      <c r="Q37" s="610"/>
    </row>
    <row r="38" spans="1:17" s="238" customFormat="1" ht="12.75" customHeight="1">
      <c r="A38" s="1204" t="s">
        <v>796</v>
      </c>
      <c r="B38" s="305">
        <v>250.02</v>
      </c>
      <c r="C38" s="305" t="s">
        <v>538</v>
      </c>
      <c r="G38" s="41"/>
      <c r="H38" s="563"/>
      <c r="J38" s="1204" t="s">
        <v>796</v>
      </c>
      <c r="K38" s="588">
        <v>250.02</v>
      </c>
      <c r="L38" s="588" t="s">
        <v>538</v>
      </c>
      <c r="M38" s="586"/>
      <c r="N38" s="586"/>
      <c r="O38" s="586"/>
      <c r="P38" s="41"/>
      <c r="Q38" s="563"/>
    </row>
    <row r="39" spans="1:17" s="238" customFormat="1" ht="12.75" customHeight="1">
      <c r="A39" s="1204"/>
      <c r="B39" s="305"/>
      <c r="C39" s="447">
        <f>'Current Assumptions'!B243</f>
        <v>0</v>
      </c>
      <c r="D39" s="656" t="s">
        <v>1215</v>
      </c>
      <c r="G39" s="41"/>
      <c r="H39" s="564"/>
      <c r="J39" s="1204"/>
      <c r="K39" s="588"/>
      <c r="L39" s="447">
        <f>'Expected Assumptions'!E243</f>
        <v>0</v>
      </c>
      <c r="M39" s="656" t="s">
        <v>1215</v>
      </c>
      <c r="N39" s="586"/>
      <c r="O39" s="586"/>
      <c r="P39" s="41"/>
      <c r="Q39" s="564"/>
    </row>
    <row r="40" spans="1:17" s="677" customFormat="1" ht="12.75" customHeight="1">
      <c r="A40" s="934"/>
      <c r="B40" s="617"/>
      <c r="C40" s="599">
        <f>Avg._Number_of_Equipment_Types</f>
        <v>0</v>
      </c>
      <c r="D40" s="662" t="str">
        <f>Avg._Number_of_Equipment_Types_N</f>
        <v>Number of Unique Product Types (Types / buildng)</v>
      </c>
      <c r="G40" s="41"/>
      <c r="H40" s="564"/>
      <c r="J40" s="999"/>
      <c r="K40" s="588"/>
      <c r="L40" s="599">
        <f>'Expected Assumptions'!E11</f>
        <v>0</v>
      </c>
      <c r="M40" s="662" t="str">
        <f>Avg._Number_of_Equipment_Types_N</f>
        <v>Number of Unique Product Types (Types / buildng)</v>
      </c>
      <c r="P40" s="41"/>
      <c r="Q40" s="564"/>
    </row>
    <row r="41" spans="1:17" s="238" customFormat="1" ht="12.75" customHeight="1">
      <c r="A41" s="350"/>
      <c r="B41" s="588"/>
      <c r="C41" s="447">
        <f>'Current Assumptions'!B244</f>
        <v>0</v>
      </c>
      <c r="D41" s="656" t="s">
        <v>1213</v>
      </c>
      <c r="G41" s="41"/>
      <c r="H41" s="563"/>
      <c r="J41" s="677"/>
      <c r="K41" s="588"/>
      <c r="L41" s="447">
        <f>'Expected Assumptions'!E244</f>
        <v>0</v>
      </c>
      <c r="M41" s="656" t="s">
        <v>1214</v>
      </c>
      <c r="N41" s="586"/>
      <c r="O41" s="586"/>
      <c r="P41" s="41"/>
      <c r="Q41" s="563"/>
    </row>
    <row r="42" spans="1:17" s="677" customFormat="1" ht="12.75" customHeight="1">
      <c r="B42" s="617"/>
      <c r="C42" s="447">
        <f>'Current Assumptions'!B245</f>
        <v>0</v>
      </c>
      <c r="D42" s="656" t="s">
        <v>1205</v>
      </c>
      <c r="G42" s="41"/>
      <c r="H42" s="563"/>
      <c r="K42" s="588"/>
      <c r="L42" s="447">
        <f>'Expected Assumptions'!E245</f>
        <v>0</v>
      </c>
      <c r="M42" s="656" t="s">
        <v>1205</v>
      </c>
      <c r="P42" s="41"/>
      <c r="Q42" s="563"/>
    </row>
    <row r="43" spans="1:17" s="238" customFormat="1" ht="12.75" customHeight="1">
      <c r="A43" s="350"/>
      <c r="B43" s="588"/>
      <c r="C43" s="447">
        <f>'Current Assumptions'!B246</f>
        <v>0</v>
      </c>
      <c r="D43" s="656" t="s">
        <v>834</v>
      </c>
      <c r="G43" s="41"/>
      <c r="H43" s="563"/>
      <c r="J43" s="677"/>
      <c r="K43" s="588"/>
      <c r="L43" s="447">
        <f>'Expected Assumptions'!E246</f>
        <v>0</v>
      </c>
      <c r="M43" s="656" t="s">
        <v>834</v>
      </c>
      <c r="N43" s="586"/>
      <c r="O43" s="586"/>
      <c r="P43" s="41"/>
      <c r="Q43" s="563"/>
    </row>
    <row r="44" spans="1:17" s="238" customFormat="1" ht="12.75" customHeight="1">
      <c r="A44" s="350"/>
      <c r="B44" s="305"/>
      <c r="C44" s="447">
        <f>'Current Assumptions'!B247</f>
        <v>0</v>
      </c>
      <c r="D44" s="411" t="s">
        <v>835</v>
      </c>
      <c r="G44" s="41"/>
      <c r="H44" s="563"/>
      <c r="J44" s="677"/>
      <c r="K44" s="588"/>
      <c r="L44" s="447">
        <f>'Expected Assumptions'!E247</f>
        <v>0</v>
      </c>
      <c r="M44" s="603" t="s">
        <v>835</v>
      </c>
      <c r="N44" s="586"/>
      <c r="O44" s="586"/>
      <c r="P44" s="41"/>
      <c r="Q44" s="563"/>
    </row>
    <row r="45" spans="1:17" s="238" customFormat="1" ht="12.75" customHeight="1">
      <c r="A45" s="350"/>
      <c r="B45" s="305"/>
      <c r="C45" s="447">
        <f>'Current Assumptions'!B248</f>
        <v>0</v>
      </c>
      <c r="D45" s="411" t="s">
        <v>836</v>
      </c>
      <c r="G45" s="41"/>
      <c r="H45" s="563"/>
      <c r="J45" s="677"/>
      <c r="K45" s="588"/>
      <c r="L45" s="447">
        <f>'Expected Assumptions'!E248</f>
        <v>0</v>
      </c>
      <c r="M45" s="603" t="s">
        <v>836</v>
      </c>
      <c r="N45" s="586"/>
      <c r="O45" s="586"/>
      <c r="P45" s="41"/>
      <c r="Q45" s="563"/>
    </row>
    <row r="46" spans="1:17" s="238" customFormat="1" ht="12.75" customHeight="1">
      <c r="A46" s="350"/>
      <c r="B46" s="305"/>
      <c r="C46" s="599">
        <f>Avg._Submittal_Sets_Reqd.</f>
        <v>0</v>
      </c>
      <c r="D46" s="656" t="str">
        <f>Avg._Submittal_Sets_Reqd._N</f>
        <v>Number of Submittal Sets Reqd. (sets / submittal)</v>
      </c>
      <c r="G46" s="41"/>
      <c r="H46" s="563"/>
      <c r="J46" s="677"/>
      <c r="K46" s="588"/>
      <c r="L46" s="599">
        <f>'Expected Assumptions'!E42</f>
        <v>0</v>
      </c>
      <c r="M46" s="656" t="str">
        <f>Avg._Submittal_Sets_Reqd._N</f>
        <v>Number of Submittal Sets Reqd. (sets / submittal)</v>
      </c>
      <c r="N46" s="586"/>
      <c r="O46" s="586"/>
      <c r="P46" s="41"/>
      <c r="Q46" s="563"/>
    </row>
    <row r="47" spans="1:17" s="238" customFormat="1" ht="12.75" customHeight="1">
      <c r="A47" s="350"/>
      <c r="B47" s="305"/>
      <c r="C47" s="510">
        <f>Avg._Per_Page_Copy_Cost</f>
        <v>0</v>
      </c>
      <c r="D47" s="141" t="str">
        <f>Avg._Per_Page_Copy_Cost_N</f>
        <v>Avg. Per Page Copy Cost ($ / page)</v>
      </c>
      <c r="G47" s="41"/>
      <c r="H47" s="563"/>
      <c r="J47" s="677"/>
      <c r="K47" s="588"/>
      <c r="L47" s="510">
        <f>'Expected Assumptions'!E64</f>
        <v>0</v>
      </c>
      <c r="M47" s="141" t="str">
        <f>Avg._Per_Page_Copy_Cost_N</f>
        <v>Avg. Per Page Copy Cost ($ / page)</v>
      </c>
      <c r="N47" s="586"/>
      <c r="O47" s="586"/>
      <c r="P47" s="41"/>
      <c r="Q47" s="563"/>
    </row>
    <row r="48" spans="1:17" s="238" customFormat="1" ht="12.75" customHeight="1">
      <c r="A48" s="350"/>
      <c r="B48" s="305"/>
      <c r="C48" s="510">
        <f>Avg._Per_Sheet_Copy_Cost</f>
        <v>0</v>
      </c>
      <c r="D48" s="141" t="str">
        <f>Avg._Per_Sheet_Copy_Cost_N</f>
        <v>Avg. Per Sheet Copy Cost ($ / sheet)</v>
      </c>
      <c r="G48" s="41"/>
      <c r="H48" s="563"/>
      <c r="J48" s="677"/>
      <c r="K48" s="588"/>
      <c r="L48" s="510">
        <f>'Expected Assumptions'!E65</f>
        <v>0</v>
      </c>
      <c r="M48" s="141" t="str">
        <f>Avg._Per_Sheet_Copy_Cost_N</f>
        <v>Avg. Per Sheet Copy Cost ($ / sheet)</v>
      </c>
      <c r="N48" s="586"/>
      <c r="O48" s="586"/>
      <c r="P48" s="41"/>
      <c r="Q48" s="563"/>
    </row>
    <row r="49" spans="1:17" s="238" customFormat="1" ht="12.75" customHeight="1">
      <c r="A49" s="350"/>
      <c r="B49" s="363"/>
      <c r="C49" s="436">
        <f>'Current Assumptions'!B261</f>
        <v>0</v>
      </c>
      <c r="D49" s="411" t="s">
        <v>672</v>
      </c>
      <c r="G49" s="41"/>
      <c r="H49" s="563"/>
      <c r="J49" s="677"/>
      <c r="K49" s="363"/>
      <c r="L49" s="675">
        <f xml:space="preserve"> 'Expected Assumptions'!E261</f>
        <v>0</v>
      </c>
      <c r="M49" s="603" t="s">
        <v>672</v>
      </c>
      <c r="N49" s="586"/>
      <c r="O49" s="586"/>
      <c r="P49" s="41"/>
      <c r="Q49" s="563"/>
    </row>
    <row r="50" spans="1:17" s="238" customFormat="1" ht="12.75" customHeight="1">
      <c r="A50" s="350"/>
      <c r="B50" s="305"/>
      <c r="C50" s="43"/>
      <c r="D50" s="311"/>
      <c r="G50" s="41"/>
      <c r="H50" s="563"/>
      <c r="J50" s="677"/>
      <c r="K50" s="588"/>
      <c r="L50" s="588"/>
      <c r="M50" s="603"/>
      <c r="N50" s="586"/>
      <c r="O50" s="586"/>
      <c r="P50" s="41"/>
      <c r="Q50" s="563"/>
    </row>
    <row r="51" spans="1:17" s="210" customFormat="1" ht="12.75" customHeight="1">
      <c r="A51" s="351"/>
      <c r="B51" s="317"/>
      <c r="C51" s="510">
        <f>Contractor_Administrative_Rate</f>
        <v>0</v>
      </c>
      <c r="D51" s="337" t="str">
        <f>Contractor_Administrative_Rate_N</f>
        <v>Contractor Administrative Rate ($ / hour)</v>
      </c>
      <c r="E51" s="56"/>
      <c r="F51" s="56"/>
      <c r="G51" s="477">
        <f>C51*C49*C46</f>
        <v>0</v>
      </c>
      <c r="H51" s="476"/>
      <c r="J51" s="725"/>
      <c r="K51" s="613"/>
      <c r="L51" s="510">
        <f>'Expected Assumptions'!E60</f>
        <v>0</v>
      </c>
      <c r="M51" s="337" t="str">
        <f>Contractor_Administrative_Rate_N</f>
        <v>Contractor Administrative Rate ($ / hour)</v>
      </c>
      <c r="N51" s="590"/>
      <c r="O51" s="590"/>
      <c r="P51" s="636">
        <f>L51*L49*L46</f>
        <v>0</v>
      </c>
      <c r="Q51" s="476"/>
    </row>
    <row r="52" spans="1:17" s="210" customFormat="1" ht="12.75" customHeight="1">
      <c r="A52" s="351"/>
      <c r="B52" s="317"/>
      <c r="D52" s="219"/>
      <c r="E52" s="56"/>
      <c r="F52" s="56"/>
      <c r="G52" s="119"/>
      <c r="H52" s="476"/>
      <c r="J52" s="725"/>
      <c r="K52" s="613"/>
      <c r="L52" s="581"/>
      <c r="M52" s="603"/>
      <c r="N52" s="590"/>
      <c r="O52" s="590"/>
      <c r="P52" s="610"/>
      <c r="Q52" s="476"/>
    </row>
    <row r="53" spans="1:17" s="210" customFormat="1" ht="12.75" customHeight="1">
      <c r="A53" s="351"/>
      <c r="B53" s="317"/>
      <c r="C53" s="236"/>
      <c r="D53" s="291" t="s">
        <v>88</v>
      </c>
      <c r="E53" s="56"/>
      <c r="F53" s="56"/>
      <c r="G53" s="565">
        <f>C46*((C47*(C43+(C39*C40)+(C41*C42)))+(C48*SUM(C44:C45)))</f>
        <v>0</v>
      </c>
      <c r="H53" s="476"/>
      <c r="J53" s="725"/>
      <c r="K53" s="613"/>
      <c r="L53" s="301"/>
      <c r="M53" s="586" t="s">
        <v>88</v>
      </c>
      <c r="N53" s="590"/>
      <c r="O53" s="590"/>
      <c r="P53" s="565">
        <f>L46*((L47*(L43+(L39*L40)+(L41*L42)))+(L48*SUM(L44:L45)))</f>
        <v>0</v>
      </c>
      <c r="Q53" s="476"/>
    </row>
    <row r="54" spans="1:17" s="210" customFormat="1" ht="12.75" customHeight="1">
      <c r="A54" s="351"/>
      <c r="B54" s="317"/>
      <c r="C54" s="236"/>
      <c r="D54" s="142"/>
      <c r="E54" s="56"/>
      <c r="F54" s="56"/>
      <c r="G54" s="119"/>
      <c r="H54" s="476"/>
      <c r="J54" s="725"/>
      <c r="K54" s="613"/>
      <c r="L54" s="301"/>
      <c r="M54" s="142"/>
      <c r="N54" s="590"/>
      <c r="O54" s="590"/>
      <c r="P54" s="610"/>
      <c r="Q54" s="476"/>
    </row>
    <row r="55" spans="1:17" s="210" customFormat="1" ht="12.75" customHeight="1" thickBot="1">
      <c r="A55" s="351"/>
      <c r="B55" s="350"/>
      <c r="D55" s="44" t="s">
        <v>20</v>
      </c>
      <c r="E55" s="44"/>
      <c r="F55" s="44"/>
      <c r="G55" s="476"/>
      <c r="H55" s="474">
        <f>SUM(G51,G53)</f>
        <v>0</v>
      </c>
      <c r="J55" s="725"/>
      <c r="K55" s="586"/>
      <c r="L55" s="581"/>
      <c r="M55" s="589" t="s">
        <v>20</v>
      </c>
      <c r="N55" s="589"/>
      <c r="O55" s="589"/>
      <c r="P55" s="476"/>
      <c r="Q55" s="474">
        <f>SUM(P51,P53)</f>
        <v>0</v>
      </c>
    </row>
    <row r="56" spans="1:17" s="238" customFormat="1" ht="12.75" customHeight="1">
      <c r="A56" s="350"/>
      <c r="B56" s="305"/>
      <c r="C56" s="43"/>
      <c r="G56" s="41"/>
      <c r="H56" s="563"/>
      <c r="J56" s="677"/>
      <c r="K56" s="588"/>
      <c r="L56" s="588"/>
      <c r="M56" s="586"/>
      <c r="N56" s="586"/>
      <c r="O56" s="586"/>
      <c r="P56" s="41"/>
      <c r="Q56" s="563"/>
    </row>
    <row r="57" spans="1:17" ht="12.75" customHeight="1">
      <c r="A57" s="1204" t="s">
        <v>797</v>
      </c>
      <c r="B57" s="317">
        <v>250.03</v>
      </c>
      <c r="C57" s="383" t="s">
        <v>862</v>
      </c>
      <c r="G57" s="476"/>
      <c r="H57" s="476"/>
      <c r="J57" s="1204" t="s">
        <v>797</v>
      </c>
      <c r="K57" s="613">
        <v>250.03</v>
      </c>
      <c r="L57" s="609" t="s">
        <v>862</v>
      </c>
      <c r="M57" s="581"/>
      <c r="N57" s="581"/>
      <c r="O57" s="581"/>
      <c r="P57" s="476"/>
      <c r="Q57" s="476"/>
    </row>
    <row r="58" spans="1:17" s="210" customFormat="1" ht="12.75" customHeight="1">
      <c r="A58" s="1204"/>
      <c r="B58" s="317"/>
      <c r="C58" s="471">
        <f>'Current Assumptions'!B262</f>
        <v>0</v>
      </c>
      <c r="D58" s="603" t="s">
        <v>430</v>
      </c>
      <c r="G58" s="476"/>
      <c r="H58" s="476"/>
      <c r="J58" s="1204"/>
      <c r="K58" s="613"/>
      <c r="L58" s="471">
        <f>'Expected Assumptions'!E262</f>
        <v>0</v>
      </c>
      <c r="M58" s="603" t="s">
        <v>430</v>
      </c>
      <c r="N58" s="581"/>
      <c r="O58" s="581"/>
      <c r="P58" s="476"/>
      <c r="Q58" s="476"/>
    </row>
    <row r="59" spans="1:17" s="210" customFormat="1" ht="12.75" customHeight="1">
      <c r="A59" s="351"/>
      <c r="B59" s="317"/>
      <c r="C59" s="569">
        <f>'Current Assumptions'!B263</f>
        <v>0</v>
      </c>
      <c r="D59" s="411" t="s">
        <v>766</v>
      </c>
      <c r="G59" s="476"/>
      <c r="H59" s="476"/>
      <c r="J59" s="725"/>
      <c r="K59" s="613"/>
      <c r="L59" s="569">
        <f>'Expected Assumptions'!E263</f>
        <v>0</v>
      </c>
      <c r="M59" s="603" t="s">
        <v>766</v>
      </c>
      <c r="N59" s="581"/>
      <c r="O59" s="581"/>
      <c r="P59" s="476"/>
      <c r="Q59" s="476"/>
    </row>
    <row r="60" spans="1:17" ht="12.75" customHeight="1">
      <c r="B60" s="317"/>
      <c r="C60" s="117"/>
      <c r="G60" s="476"/>
      <c r="H60" s="476"/>
      <c r="K60" s="613"/>
      <c r="L60" s="609"/>
      <c r="M60" s="581"/>
      <c r="N60" s="581"/>
      <c r="O60" s="581"/>
      <c r="P60" s="476"/>
      <c r="Q60" s="476"/>
    </row>
    <row r="61" spans="1:17" ht="12.75" customHeight="1">
      <c r="B61" s="317"/>
      <c r="C61" s="75">
        <f>Contractor_Administrative_Rate</f>
        <v>0</v>
      </c>
      <c r="D61" s="337" t="str">
        <f>Contractor_Administrative_Rate_N</f>
        <v>Contractor Administrative Rate ($ / hour)</v>
      </c>
      <c r="E61" s="56"/>
      <c r="F61" s="56"/>
      <c r="G61" s="477">
        <f>C61*C59</f>
        <v>0</v>
      </c>
      <c r="H61" s="476"/>
      <c r="K61" s="613"/>
      <c r="L61" s="75">
        <f>'Expected Assumptions'!E60</f>
        <v>0</v>
      </c>
      <c r="M61" s="337" t="str">
        <f>Contractor_Administrative_Rate_N</f>
        <v>Contractor Administrative Rate ($ / hour)</v>
      </c>
      <c r="N61" s="590"/>
      <c r="O61" s="590"/>
      <c r="P61" s="636">
        <f>L61*L59</f>
        <v>0</v>
      </c>
      <c r="Q61" s="476"/>
    </row>
    <row r="62" spans="1:17" ht="12.75" customHeight="1">
      <c r="B62" s="317"/>
      <c r="D62" s="80"/>
      <c r="E62" s="56"/>
      <c r="F62" s="56"/>
      <c r="G62" s="119"/>
      <c r="H62" s="476"/>
      <c r="K62" s="613"/>
      <c r="L62" s="581"/>
      <c r="M62" s="603"/>
      <c r="N62" s="590"/>
      <c r="O62" s="590"/>
      <c r="P62" s="610"/>
      <c r="Q62" s="476"/>
    </row>
    <row r="63" spans="1:17" ht="12.75" customHeight="1">
      <c r="B63" s="317"/>
      <c r="C63" s="12"/>
      <c r="D63" s="142" t="s">
        <v>750</v>
      </c>
      <c r="E63" s="56"/>
      <c r="F63" s="56"/>
      <c r="G63" s="565">
        <f>C58</f>
        <v>0</v>
      </c>
      <c r="H63" s="476"/>
      <c r="K63" s="613"/>
      <c r="L63" s="301"/>
      <c r="M63" s="142" t="s">
        <v>750</v>
      </c>
      <c r="N63" s="590"/>
      <c r="O63" s="590"/>
      <c r="P63" s="565">
        <f>L58</f>
        <v>0</v>
      </c>
      <c r="Q63" s="476"/>
    </row>
    <row r="64" spans="1:17" ht="12.75" customHeight="1">
      <c r="B64" s="317"/>
      <c r="C64" s="12"/>
      <c r="D64" s="142"/>
      <c r="E64" s="56"/>
      <c r="F64" s="56"/>
      <c r="G64" s="119"/>
      <c r="H64" s="476"/>
      <c r="K64" s="613"/>
      <c r="L64" s="301"/>
      <c r="M64" s="142"/>
      <c r="N64" s="590"/>
      <c r="O64" s="590"/>
      <c r="P64" s="610"/>
      <c r="Q64" s="476"/>
    </row>
    <row r="65" spans="1:17" ht="12.75" customHeight="1" thickBot="1">
      <c r="B65" s="350"/>
      <c r="D65" s="44" t="s">
        <v>20</v>
      </c>
      <c r="E65" s="44"/>
      <c r="F65" s="44"/>
      <c r="G65" s="476"/>
      <c r="H65" s="474">
        <f>SUM(G61,G63)</f>
        <v>0</v>
      </c>
      <c r="K65" s="586"/>
      <c r="L65" s="581"/>
      <c r="M65" s="589" t="s">
        <v>20</v>
      </c>
      <c r="N65" s="589"/>
      <c r="O65" s="589"/>
      <c r="P65" s="476"/>
      <c r="Q65" s="474">
        <f>SUM(P61,P63)</f>
        <v>0</v>
      </c>
    </row>
    <row r="66" spans="1:17" ht="12.75" customHeight="1">
      <c r="B66" s="350"/>
      <c r="C66" s="44"/>
      <c r="D66" s="45"/>
      <c r="E66" s="44"/>
      <c r="F66" s="44"/>
      <c r="G66" s="119"/>
      <c r="H66" s="476"/>
      <c r="K66" s="586"/>
      <c r="L66" s="589"/>
      <c r="M66" s="293"/>
      <c r="N66" s="589"/>
      <c r="O66" s="589"/>
      <c r="P66" s="610"/>
      <c r="Q66" s="476"/>
    </row>
    <row r="67" spans="1:17" ht="12.75" customHeight="1">
      <c r="A67" s="1204" t="s">
        <v>797</v>
      </c>
      <c r="B67" s="305">
        <v>250.04</v>
      </c>
      <c r="C67" s="372" t="s">
        <v>663</v>
      </c>
      <c r="G67" s="476"/>
      <c r="H67" s="476"/>
      <c r="J67" s="1204" t="s">
        <v>797</v>
      </c>
      <c r="K67" s="588">
        <v>250.04</v>
      </c>
      <c r="L67" s="589" t="s">
        <v>663</v>
      </c>
      <c r="M67" s="581"/>
      <c r="N67" s="581"/>
      <c r="O67" s="581"/>
      <c r="P67" s="476"/>
      <c r="Q67" s="476"/>
    </row>
    <row r="68" spans="1:17" s="289" customFormat="1" ht="12.75" customHeight="1">
      <c r="A68" s="1204"/>
      <c r="B68" s="124"/>
      <c r="C68" s="260">
        <f>Avg._Time_to_Log_Transmittals</f>
        <v>0</v>
      </c>
      <c r="D68" s="316" t="str">
        <f>Avg._Time_to_Log_Transmittals_N</f>
        <v>Time to Log (hours / transmittal)</v>
      </c>
      <c r="G68" s="476"/>
      <c r="H68" s="476"/>
      <c r="J68" s="1204"/>
      <c r="K68" s="124"/>
      <c r="L68" s="621">
        <f>'Expected Assumptions'!E13</f>
        <v>0</v>
      </c>
      <c r="M68" s="412" t="str">
        <f>Avg._Time_to_Log_Transmittals_N</f>
        <v>Time to Log (hours / transmittal)</v>
      </c>
      <c r="N68" s="581"/>
      <c r="O68" s="581"/>
      <c r="P68" s="476"/>
      <c r="Q68" s="476"/>
    </row>
    <row r="69" spans="1:17" s="289" customFormat="1" ht="12.75" customHeight="1">
      <c r="A69" s="351"/>
      <c r="B69" s="350"/>
      <c r="G69" s="476"/>
      <c r="H69" s="476"/>
      <c r="J69" s="725"/>
      <c r="K69" s="586"/>
      <c r="L69" s="581"/>
      <c r="M69" s="581"/>
      <c r="N69" s="581"/>
      <c r="O69" s="581"/>
      <c r="P69" s="476"/>
      <c r="Q69" s="476"/>
    </row>
    <row r="70" spans="1:17" s="289" customFormat="1" ht="12.75" customHeight="1">
      <c r="A70" s="351"/>
      <c r="B70" s="354"/>
      <c r="C70" s="510">
        <f>Contractor_Administrative_Rate</f>
        <v>0</v>
      </c>
      <c r="D70" s="337" t="str">
        <f>Contractor_Administrative_Rate_N</f>
        <v>Contractor Administrative Rate ($ / hour)</v>
      </c>
      <c r="E70" s="295"/>
      <c r="F70" s="294"/>
      <c r="G70" s="495">
        <f>C70*C68</f>
        <v>0</v>
      </c>
      <c r="H70" s="476"/>
      <c r="J70" s="725"/>
      <c r="K70" s="354"/>
      <c r="L70" s="667">
        <f>'Expected Assumptions'!E60</f>
        <v>0</v>
      </c>
      <c r="M70" s="337" t="str">
        <f>Contractor_Administrative_Rate_N</f>
        <v>Contractor Administrative Rate ($ / hour)</v>
      </c>
      <c r="N70" s="307"/>
      <c r="O70" s="590"/>
      <c r="P70" s="495">
        <f>L70*L68</f>
        <v>0</v>
      </c>
      <c r="Q70" s="476"/>
    </row>
    <row r="71" spans="1:17" s="289" customFormat="1" ht="12.75" customHeight="1">
      <c r="A71" s="351"/>
      <c r="B71" s="354"/>
      <c r="G71" s="476"/>
      <c r="H71" s="476"/>
      <c r="J71" s="725"/>
      <c r="K71" s="354"/>
      <c r="L71" s="581"/>
      <c r="M71" s="581"/>
      <c r="N71" s="581"/>
      <c r="O71" s="581"/>
      <c r="P71" s="476"/>
      <c r="Q71" s="476"/>
    </row>
    <row r="72" spans="1:17" s="289" customFormat="1" ht="12.75" customHeight="1" thickBot="1">
      <c r="A72" s="351"/>
      <c r="B72" s="354"/>
      <c r="D72" s="292" t="s">
        <v>20</v>
      </c>
      <c r="E72" s="293"/>
      <c r="F72" s="292"/>
      <c r="G72" s="542"/>
      <c r="H72" s="474">
        <f>SUM(G70)</f>
        <v>0</v>
      </c>
      <c r="J72" s="725"/>
      <c r="K72" s="354"/>
      <c r="L72" s="581"/>
      <c r="M72" s="589" t="s">
        <v>20</v>
      </c>
      <c r="N72" s="293"/>
      <c r="O72" s="589"/>
      <c r="P72" s="542"/>
      <c r="Q72" s="474">
        <f>SUM(P70)</f>
        <v>0</v>
      </c>
    </row>
    <row r="73" spans="1:17" ht="12.75" customHeight="1">
      <c r="B73" s="350"/>
      <c r="G73" s="476"/>
      <c r="H73" s="476"/>
      <c r="K73" s="586"/>
      <c r="L73" s="581"/>
      <c r="M73" s="581"/>
      <c r="N73" s="581"/>
      <c r="O73" s="581"/>
      <c r="P73" s="476"/>
      <c r="Q73" s="476"/>
    </row>
    <row r="74" spans="1:17" ht="12.75" customHeight="1">
      <c r="B74" s="78">
        <v>250.05</v>
      </c>
      <c r="C74" s="220" t="s">
        <v>524</v>
      </c>
      <c r="G74" s="476"/>
      <c r="H74" s="476"/>
      <c r="K74" s="601">
        <v>250.05</v>
      </c>
      <c r="L74" s="606" t="s">
        <v>524</v>
      </c>
      <c r="M74" s="581"/>
      <c r="N74" s="581"/>
      <c r="O74" s="581"/>
      <c r="P74" s="476"/>
      <c r="Q74" s="476"/>
    </row>
    <row r="75" spans="1:17" ht="12.75" customHeight="1">
      <c r="B75" s="350"/>
      <c r="G75" s="476"/>
      <c r="H75" s="476"/>
      <c r="K75" s="586"/>
      <c r="L75" s="581"/>
      <c r="M75" s="581"/>
      <c r="N75" s="581"/>
      <c r="O75" s="581"/>
      <c r="P75" s="476"/>
      <c r="Q75" s="476"/>
    </row>
    <row r="76" spans="1:17" ht="12.75" customHeight="1">
      <c r="A76" s="1204" t="s">
        <v>797</v>
      </c>
      <c r="B76" s="305">
        <v>250.06</v>
      </c>
      <c r="C76" s="372" t="s">
        <v>664</v>
      </c>
      <c r="G76" s="476"/>
      <c r="H76" s="476"/>
      <c r="J76" s="1204" t="s">
        <v>797</v>
      </c>
      <c r="K76" s="588">
        <v>250.06</v>
      </c>
      <c r="L76" s="589" t="s">
        <v>664</v>
      </c>
      <c r="M76" s="581"/>
      <c r="N76" s="581"/>
      <c r="O76" s="581"/>
      <c r="P76" s="476"/>
      <c r="Q76" s="476"/>
    </row>
    <row r="77" spans="1:17" s="289" customFormat="1" ht="12.75" customHeight="1">
      <c r="A77" s="1204"/>
      <c r="B77" s="124"/>
      <c r="C77" s="260">
        <f>Avg._Time_to_Log_Transmittals</f>
        <v>0</v>
      </c>
      <c r="D77" s="316" t="str">
        <f>Avg._Time_to_Log_Transmittals_N</f>
        <v>Time to Log (hours / transmittal)</v>
      </c>
      <c r="G77" s="476"/>
      <c r="H77" s="476"/>
      <c r="J77" s="1204"/>
      <c r="K77" s="124"/>
      <c r="L77" s="621">
        <f>'Expected Assumptions'!E13</f>
        <v>0</v>
      </c>
      <c r="M77" s="412" t="str">
        <f>Avg._Time_to_Log_Transmittals_N</f>
        <v>Time to Log (hours / transmittal)</v>
      </c>
      <c r="N77" s="581"/>
      <c r="O77" s="581"/>
      <c r="P77" s="476"/>
      <c r="Q77" s="476"/>
    </row>
    <row r="78" spans="1:17" s="289" customFormat="1" ht="12.75" customHeight="1">
      <c r="A78" s="351"/>
      <c r="B78" s="350"/>
      <c r="G78" s="476"/>
      <c r="H78" s="476"/>
      <c r="J78" s="725"/>
      <c r="K78" s="586"/>
      <c r="L78" s="581"/>
      <c r="M78" s="581"/>
      <c r="N78" s="581"/>
      <c r="O78" s="581"/>
      <c r="P78" s="476"/>
      <c r="Q78" s="476"/>
    </row>
    <row r="79" spans="1:17" s="289" customFormat="1" ht="12.75" customHeight="1">
      <c r="A79" s="351"/>
      <c r="B79" s="354"/>
      <c r="C79" s="510">
        <f>Owner_Administrative_Rate</f>
        <v>0</v>
      </c>
      <c r="D79" s="416" t="str">
        <f>Owner_Administrative_Rate_N</f>
        <v>Owner Administrative Rate ($ / hour)</v>
      </c>
      <c r="E79" s="324"/>
      <c r="F79" s="294"/>
      <c r="G79" s="495">
        <f>C79*C77</f>
        <v>0</v>
      </c>
      <c r="H79" s="476"/>
      <c r="J79" s="725"/>
      <c r="K79" s="354"/>
      <c r="L79" s="510">
        <f>'Expected Assumptions'!E49</f>
        <v>0</v>
      </c>
      <c r="M79" s="416" t="str">
        <f>Owner_Administrative_Rate_N</f>
        <v>Owner Administrative Rate ($ / hour)</v>
      </c>
      <c r="N79" s="625"/>
      <c r="O79" s="590"/>
      <c r="P79" s="495">
        <f>L79*L77</f>
        <v>0</v>
      </c>
      <c r="Q79" s="476"/>
    </row>
    <row r="80" spans="1:17" s="289" customFormat="1" ht="12.75" customHeight="1">
      <c r="A80" s="351"/>
      <c r="B80" s="354"/>
      <c r="G80" s="476"/>
      <c r="H80" s="476"/>
      <c r="J80" s="725"/>
      <c r="K80" s="354"/>
      <c r="L80" s="581"/>
      <c r="M80" s="581"/>
      <c r="N80" s="581"/>
      <c r="O80" s="581"/>
      <c r="P80" s="476"/>
      <c r="Q80" s="476"/>
    </row>
    <row r="81" spans="1:17" s="289" customFormat="1" ht="12.75" customHeight="1" thickBot="1">
      <c r="A81" s="351"/>
      <c r="B81" s="354"/>
      <c r="D81" s="292" t="s">
        <v>20</v>
      </c>
      <c r="E81" s="293"/>
      <c r="F81" s="292"/>
      <c r="G81" s="542"/>
      <c r="H81" s="474">
        <f>SUM(,G79)</f>
        <v>0</v>
      </c>
      <c r="J81" s="725"/>
      <c r="K81" s="354"/>
      <c r="L81" s="581"/>
      <c r="M81" s="589" t="s">
        <v>20</v>
      </c>
      <c r="N81" s="293"/>
      <c r="O81" s="589"/>
      <c r="P81" s="542"/>
      <c r="Q81" s="474">
        <f>SUM(,P79)</f>
        <v>0</v>
      </c>
    </row>
    <row r="82" spans="1:17" ht="12.75" customHeight="1">
      <c r="B82" s="350"/>
      <c r="G82" s="476"/>
      <c r="H82" s="476"/>
      <c r="K82" s="586"/>
      <c r="L82" s="581"/>
      <c r="M82" s="581"/>
      <c r="N82" s="581"/>
      <c r="O82" s="581"/>
      <c r="P82" s="476"/>
      <c r="Q82" s="476"/>
    </row>
    <row r="83" spans="1:17" s="304" customFormat="1" ht="12.75" customHeight="1">
      <c r="A83" s="1204" t="s">
        <v>797</v>
      </c>
      <c r="B83" s="250" t="s">
        <v>732</v>
      </c>
      <c r="C83" s="389" t="s">
        <v>618</v>
      </c>
      <c r="G83" s="41"/>
      <c r="H83" s="41"/>
      <c r="J83" s="1204" t="s">
        <v>797</v>
      </c>
      <c r="K83" s="250" t="s">
        <v>732</v>
      </c>
      <c r="L83" s="613" t="s">
        <v>618</v>
      </c>
      <c r="M83" s="586"/>
      <c r="N83" s="586"/>
      <c r="O83" s="586"/>
      <c r="P83" s="41"/>
      <c r="Q83" s="41"/>
    </row>
    <row r="84" spans="1:17" s="350" customFormat="1" ht="12.75" customHeight="1">
      <c r="A84" s="1204"/>
      <c r="B84" s="305"/>
      <c r="C84" s="447">
        <f>'Current Assumptions'!B243</f>
        <v>0</v>
      </c>
      <c r="D84" s="411" t="s">
        <v>832</v>
      </c>
      <c r="G84" s="41"/>
      <c r="H84" s="564"/>
      <c r="J84" s="1204"/>
      <c r="K84" s="588"/>
      <c r="L84" s="447">
        <f>'Expected Assumptions'!E243</f>
        <v>0</v>
      </c>
      <c r="M84" s="603" t="s">
        <v>832</v>
      </c>
      <c r="N84" s="586"/>
      <c r="O84" s="586"/>
      <c r="P84" s="41"/>
      <c r="Q84" s="564"/>
    </row>
    <row r="85" spans="1:17" s="350" customFormat="1" ht="12.75" customHeight="1">
      <c r="B85" s="320"/>
      <c r="C85" s="567">
        <f>'Current Assumptions'!B249</f>
        <v>0</v>
      </c>
      <c r="D85" s="412" t="s">
        <v>830</v>
      </c>
      <c r="E85" s="301"/>
      <c r="G85" s="41"/>
      <c r="H85" s="41"/>
      <c r="J85" s="677"/>
      <c r="K85" s="320"/>
      <c r="L85" s="567">
        <f>'Expected Assumptions'!E249</f>
        <v>0</v>
      </c>
      <c r="M85" s="412" t="s">
        <v>830</v>
      </c>
      <c r="N85" s="301"/>
      <c r="O85" s="586"/>
      <c r="P85" s="41"/>
      <c r="Q85" s="41"/>
    </row>
    <row r="86" spans="1:17" s="350" customFormat="1" ht="12.75" customHeight="1">
      <c r="B86" s="305"/>
      <c r="C86" s="447">
        <f>'Current Assumptions'!B244</f>
        <v>0</v>
      </c>
      <c r="D86" s="411" t="s">
        <v>833</v>
      </c>
      <c r="G86" s="41"/>
      <c r="H86" s="563"/>
      <c r="J86" s="677"/>
      <c r="K86" s="588"/>
      <c r="L86" s="447">
        <f>'Expected Assumptions'!E244</f>
        <v>0</v>
      </c>
      <c r="M86" s="603" t="s">
        <v>833</v>
      </c>
      <c r="N86" s="586"/>
      <c r="O86" s="586"/>
      <c r="P86" s="41"/>
      <c r="Q86" s="563"/>
    </row>
    <row r="87" spans="1:17" s="304" customFormat="1" ht="12.75" customHeight="1">
      <c r="A87" s="350"/>
      <c r="B87" s="320"/>
      <c r="C87" s="447">
        <f>'Current Assumptions'!B250</f>
        <v>0</v>
      </c>
      <c r="D87" s="412" t="s">
        <v>911</v>
      </c>
      <c r="E87" s="301"/>
      <c r="G87" s="41"/>
      <c r="H87" s="41"/>
      <c r="J87" s="677"/>
      <c r="K87" s="320"/>
      <c r="L87" s="447">
        <f>'Expected Assumptions'!E250</f>
        <v>0</v>
      </c>
      <c r="M87" s="412" t="s">
        <v>911</v>
      </c>
      <c r="N87" s="301"/>
      <c r="O87" s="586"/>
      <c r="P87" s="41"/>
      <c r="Q87" s="41"/>
    </row>
    <row r="88" spans="1:17" s="350" customFormat="1" ht="12.75" customHeight="1">
      <c r="B88" s="305"/>
      <c r="C88" s="447">
        <f>'Current Assumptions'!B246</f>
        <v>0</v>
      </c>
      <c r="D88" s="411" t="s">
        <v>834</v>
      </c>
      <c r="G88" s="41"/>
      <c r="H88" s="563"/>
      <c r="J88" s="677"/>
      <c r="K88" s="588"/>
      <c r="L88" s="447">
        <f>'Expected Assumptions'!E246</f>
        <v>0</v>
      </c>
      <c r="M88" s="603" t="s">
        <v>834</v>
      </c>
      <c r="N88" s="586"/>
      <c r="O88" s="586"/>
      <c r="P88" s="41"/>
      <c r="Q88" s="563"/>
    </row>
    <row r="89" spans="1:17" s="304" customFormat="1" ht="12.75" customHeight="1">
      <c r="A89" s="350"/>
      <c r="B89" s="320"/>
      <c r="C89" s="567">
        <f>'Current Assumptions'!B251</f>
        <v>0</v>
      </c>
      <c r="D89" s="412" t="s">
        <v>831</v>
      </c>
      <c r="E89" s="301"/>
      <c r="G89" s="41"/>
      <c r="H89" s="41"/>
      <c r="J89" s="677"/>
      <c r="K89" s="320"/>
      <c r="L89" s="447">
        <f>'Expected Assumptions'!E251</f>
        <v>0</v>
      </c>
      <c r="M89" s="412" t="s">
        <v>831</v>
      </c>
      <c r="N89" s="301"/>
      <c r="O89" s="586"/>
      <c r="P89" s="41"/>
      <c r="Q89" s="41"/>
    </row>
    <row r="90" spans="1:17" s="350" customFormat="1" ht="12.75" customHeight="1">
      <c r="B90" s="305"/>
      <c r="C90" s="447">
        <f>'Current Assumptions'!B247</f>
        <v>0</v>
      </c>
      <c r="D90" s="411" t="s">
        <v>835</v>
      </c>
      <c r="G90" s="41"/>
      <c r="H90" s="563"/>
      <c r="J90" s="677"/>
      <c r="K90" s="588"/>
      <c r="L90" s="447">
        <f>'Expected Assumptions'!E247</f>
        <v>0</v>
      </c>
      <c r="M90" s="603" t="s">
        <v>835</v>
      </c>
      <c r="N90" s="586"/>
      <c r="O90" s="586"/>
      <c r="P90" s="41"/>
      <c r="Q90" s="563"/>
    </row>
    <row r="91" spans="1:17" s="350" customFormat="1" ht="12.75" customHeight="1">
      <c r="B91" s="305"/>
      <c r="C91" s="567">
        <f>'Current Assumptions'!B252</f>
        <v>0</v>
      </c>
      <c r="D91" s="412" t="s">
        <v>912</v>
      </c>
      <c r="G91" s="41"/>
      <c r="H91" s="563"/>
      <c r="J91" s="677"/>
      <c r="K91" s="588"/>
      <c r="L91" s="567">
        <f>'Expected Assumptions'!E252</f>
        <v>0</v>
      </c>
      <c r="M91" s="412" t="s">
        <v>912</v>
      </c>
      <c r="N91" s="586"/>
      <c r="O91" s="586"/>
      <c r="P91" s="41"/>
      <c r="Q91" s="563"/>
    </row>
    <row r="92" spans="1:17" s="350" customFormat="1" ht="12.75" customHeight="1">
      <c r="B92" s="305"/>
      <c r="C92" s="447">
        <f>'Current Assumptions'!B248</f>
        <v>0</v>
      </c>
      <c r="D92" s="411" t="s">
        <v>836</v>
      </c>
      <c r="G92" s="41"/>
      <c r="H92" s="563"/>
      <c r="J92" s="677"/>
      <c r="K92" s="588"/>
      <c r="L92" s="447">
        <f>'Expected Assumptions'!E248</f>
        <v>0</v>
      </c>
      <c r="M92" s="603" t="s">
        <v>836</v>
      </c>
      <c r="N92" s="586"/>
      <c r="O92" s="586"/>
      <c r="P92" s="41"/>
      <c r="Q92" s="563"/>
    </row>
    <row r="93" spans="1:17" s="350" customFormat="1" ht="12.75" customHeight="1">
      <c r="B93" s="320"/>
      <c r="C93" s="567">
        <f>'Current Assumptions'!B253</f>
        <v>0</v>
      </c>
      <c r="D93" s="412" t="s">
        <v>955</v>
      </c>
      <c r="E93" s="301"/>
      <c r="G93" s="41"/>
      <c r="H93" s="41"/>
      <c r="J93" s="677"/>
      <c r="K93" s="320"/>
      <c r="L93" s="447">
        <f>'Expected Assumptions'!E253</f>
        <v>0</v>
      </c>
      <c r="M93" s="412" t="s">
        <v>955</v>
      </c>
      <c r="N93" s="301"/>
      <c r="O93" s="586"/>
      <c r="P93" s="41"/>
      <c r="Q93" s="41"/>
    </row>
    <row r="94" spans="1:17" s="304" customFormat="1" ht="12.75" customHeight="1">
      <c r="A94" s="350"/>
      <c r="B94" s="320"/>
      <c r="C94" s="305"/>
      <c r="G94" s="41"/>
      <c r="H94" s="41"/>
      <c r="J94" s="677"/>
      <c r="K94" s="320"/>
      <c r="L94" s="588"/>
      <c r="M94" s="586"/>
      <c r="N94" s="586"/>
      <c r="O94" s="586"/>
      <c r="P94" s="41"/>
      <c r="Q94" s="41"/>
    </row>
    <row r="95" spans="1:17" s="304" customFormat="1" ht="12.75" customHeight="1">
      <c r="A95" s="350"/>
      <c r="B95" s="320"/>
      <c r="C95" s="510">
        <f>Owner_Administrative_Rate</f>
        <v>0</v>
      </c>
      <c r="D95" s="338" t="str">
        <f>Owner_Administrative_Rate_N</f>
        <v>Owner Administrative Rate ($ / hour)</v>
      </c>
      <c r="G95" s="521">
        <f>C95*((C84*C85)+(C86*C87)+(C88*C89)+(C90*C91)+(C92*C93))</f>
        <v>0</v>
      </c>
      <c r="H95" s="41"/>
      <c r="J95" s="677"/>
      <c r="K95" s="320"/>
      <c r="L95" s="667">
        <f>'Expected Assumptions'!E49</f>
        <v>0</v>
      </c>
      <c r="M95" s="416" t="str">
        <f>Owner_Administrative_Rate_N</f>
        <v>Owner Administrative Rate ($ / hour)</v>
      </c>
      <c r="N95" s="586"/>
      <c r="O95" s="586"/>
      <c r="P95" s="521">
        <f>L95*((L84*L85)+(L86*L87)+(L88*L89)+(L90*L91)+(L92*L93))</f>
        <v>0</v>
      </c>
      <c r="Q95" s="41"/>
    </row>
    <row r="96" spans="1:17" s="210" customFormat="1" ht="12.75" customHeight="1">
      <c r="A96" s="351"/>
      <c r="B96" s="70"/>
      <c r="C96" s="12"/>
      <c r="D96" s="56"/>
      <c r="E96" s="56"/>
      <c r="F96" s="56"/>
      <c r="G96" s="488"/>
      <c r="H96" s="119"/>
      <c r="J96" s="725"/>
      <c r="K96" s="592"/>
      <c r="L96" s="301"/>
      <c r="M96" s="590"/>
      <c r="N96" s="590"/>
      <c r="O96" s="590"/>
      <c r="P96" s="488"/>
      <c r="Q96" s="610"/>
    </row>
    <row r="97" spans="1:17" s="210" customFormat="1" ht="12.75" customHeight="1" thickBot="1">
      <c r="A97" s="351"/>
      <c r="B97" s="70"/>
      <c r="D97" s="44" t="s">
        <v>20</v>
      </c>
      <c r="E97" s="44"/>
      <c r="F97" s="44"/>
      <c r="G97" s="542"/>
      <c r="H97" s="474">
        <f>SUM(G95:G95)</f>
        <v>0</v>
      </c>
      <c r="J97" s="725"/>
      <c r="K97" s="592"/>
      <c r="L97" s="581"/>
      <c r="M97" s="589" t="s">
        <v>20</v>
      </c>
      <c r="N97" s="589"/>
      <c r="O97" s="589"/>
      <c r="P97" s="542"/>
      <c r="Q97" s="474">
        <f>SUM(P95:P95)</f>
        <v>0</v>
      </c>
    </row>
    <row r="98" spans="1:17" ht="12.75" customHeight="1">
      <c r="G98" s="476"/>
      <c r="H98" s="476"/>
      <c r="K98" s="581"/>
      <c r="L98" s="581"/>
      <c r="M98" s="581"/>
      <c r="N98" s="581"/>
      <c r="O98" s="581"/>
      <c r="P98" s="476"/>
      <c r="Q98" s="476"/>
    </row>
    <row r="99" spans="1:17" ht="12.75" customHeight="1">
      <c r="A99" s="1204" t="s">
        <v>797</v>
      </c>
      <c r="B99" s="374" t="s">
        <v>863</v>
      </c>
      <c r="C99" s="44" t="s">
        <v>304</v>
      </c>
      <c r="G99" s="476"/>
      <c r="H99" s="476"/>
      <c r="J99" s="1204" t="s">
        <v>797</v>
      </c>
      <c r="K99" s="592" t="s">
        <v>863</v>
      </c>
      <c r="L99" s="589" t="s">
        <v>304</v>
      </c>
      <c r="M99" s="581"/>
      <c r="N99" s="581"/>
      <c r="O99" s="581"/>
      <c r="P99" s="476"/>
      <c r="Q99" s="476"/>
    </row>
    <row r="100" spans="1:17" ht="12.75" customHeight="1">
      <c r="A100" s="1204"/>
      <c r="B100" s="96"/>
      <c r="C100" s="568">
        <f>'Current Assumptions'!B254</f>
        <v>0</v>
      </c>
      <c r="D100" s="452" t="s">
        <v>956</v>
      </c>
      <c r="G100" s="476"/>
      <c r="H100" s="476"/>
      <c r="J100" s="1204"/>
      <c r="K100" s="296"/>
      <c r="L100" s="568">
        <f>'Expected Assumptions'!E254</f>
        <v>0</v>
      </c>
      <c r="M100" s="603" t="s">
        <v>956</v>
      </c>
      <c r="N100" s="581"/>
      <c r="O100" s="581"/>
      <c r="P100" s="476"/>
      <c r="Q100" s="476"/>
    </row>
    <row r="101" spans="1:17" ht="12.75" customHeight="1">
      <c r="B101" s="96"/>
      <c r="C101" s="419">
        <f>'Current Assumptions'!B255</f>
        <v>0</v>
      </c>
      <c r="D101" s="452" t="s">
        <v>952</v>
      </c>
      <c r="G101" s="476"/>
      <c r="H101" s="476"/>
      <c r="K101" s="296"/>
      <c r="L101" s="568">
        <f>'Expected Assumptions'!E255</f>
        <v>0</v>
      </c>
      <c r="M101" s="603" t="s">
        <v>952</v>
      </c>
      <c r="N101" s="581"/>
      <c r="O101" s="581"/>
      <c r="P101" s="476"/>
      <c r="Q101" s="476"/>
    </row>
    <row r="102" spans="1:17" ht="12.75" customHeight="1">
      <c r="B102" s="96"/>
      <c r="C102" s="568">
        <f>'Current Assumptions'!B256</f>
        <v>0</v>
      </c>
      <c r="D102" s="452" t="s">
        <v>953</v>
      </c>
      <c r="G102" s="476"/>
      <c r="H102" s="476"/>
      <c r="K102" s="296"/>
      <c r="L102" s="568">
        <f>'Expected Assumptions'!E256</f>
        <v>0</v>
      </c>
      <c r="M102" s="603" t="s">
        <v>953</v>
      </c>
      <c r="N102" s="581"/>
      <c r="O102" s="581"/>
      <c r="P102" s="476"/>
      <c r="Q102" s="476"/>
    </row>
    <row r="103" spans="1:17" s="404" customFormat="1" ht="12.75" customHeight="1">
      <c r="B103" s="296"/>
      <c r="C103" s="419">
        <f>'Current Assumptions'!B247</f>
        <v>0</v>
      </c>
      <c r="D103" s="411" t="s">
        <v>835</v>
      </c>
      <c r="G103" s="476"/>
      <c r="H103" s="476"/>
      <c r="J103" s="725"/>
      <c r="K103" s="296"/>
      <c r="L103" s="447">
        <f>'Expected Assumptions'!E247</f>
        <v>0</v>
      </c>
      <c r="M103" s="603" t="s">
        <v>835</v>
      </c>
      <c r="N103" s="581"/>
      <c r="O103" s="581"/>
      <c r="P103" s="476"/>
      <c r="Q103" s="476"/>
    </row>
    <row r="104" spans="1:17" ht="12.75" customHeight="1">
      <c r="B104" s="96"/>
      <c r="C104" s="567">
        <f>'Current Assumptions'!B257</f>
        <v>0</v>
      </c>
      <c r="D104" s="452" t="s">
        <v>950</v>
      </c>
      <c r="G104" s="476"/>
      <c r="H104" s="476"/>
      <c r="K104" s="296"/>
      <c r="L104" s="567">
        <f>'Expected Assumptions'!E257</f>
        <v>0</v>
      </c>
      <c r="M104" s="603" t="s">
        <v>950</v>
      </c>
      <c r="N104" s="581"/>
      <c r="O104" s="581"/>
      <c r="P104" s="476"/>
      <c r="Q104" s="476"/>
    </row>
    <row r="105" spans="1:17" s="404" customFormat="1" ht="12.75" customHeight="1">
      <c r="B105" s="296"/>
      <c r="C105" s="419">
        <f>'Current Assumptions'!B248</f>
        <v>0</v>
      </c>
      <c r="D105" s="411" t="s">
        <v>836</v>
      </c>
      <c r="G105" s="476"/>
      <c r="H105" s="476"/>
      <c r="J105" s="725"/>
      <c r="K105" s="296"/>
      <c r="L105" s="447">
        <f>'Expected Assumptions'!E248</f>
        <v>0</v>
      </c>
      <c r="M105" s="603" t="s">
        <v>836</v>
      </c>
      <c r="N105" s="581"/>
      <c r="O105" s="581"/>
      <c r="P105" s="476"/>
      <c r="Q105" s="476"/>
    </row>
    <row r="106" spans="1:17" ht="12.75" customHeight="1">
      <c r="B106" s="96"/>
      <c r="C106" s="567">
        <f>'Current Assumptions'!B258</f>
        <v>0</v>
      </c>
      <c r="D106" s="452" t="s">
        <v>951</v>
      </c>
      <c r="G106" s="476"/>
      <c r="H106" s="476"/>
      <c r="K106" s="296"/>
      <c r="L106" s="567">
        <f>'Current Assumptions'!F258</f>
        <v>0</v>
      </c>
      <c r="M106" s="603" t="s">
        <v>951</v>
      </c>
      <c r="N106" s="581"/>
      <c r="O106" s="581"/>
      <c r="P106" s="476"/>
      <c r="Q106" s="476"/>
    </row>
    <row r="107" spans="1:17" ht="12.75" customHeight="1">
      <c r="B107" s="96"/>
      <c r="G107" s="476"/>
      <c r="H107" s="476"/>
      <c r="K107" s="296"/>
      <c r="L107" s="581"/>
      <c r="M107" s="581"/>
      <c r="N107" s="581"/>
      <c r="O107" s="581"/>
      <c r="P107" s="476"/>
      <c r="Q107" s="476"/>
    </row>
    <row r="108" spans="1:17" ht="12.75" customHeight="1">
      <c r="B108" s="96"/>
      <c r="C108" s="510">
        <f>Owner_Administrative_Rate</f>
        <v>0</v>
      </c>
      <c r="D108" s="337" t="str">
        <f>Owner_Administrative_Rate_N</f>
        <v>Owner Administrative Rate ($ / hour)</v>
      </c>
      <c r="E108" s="66"/>
      <c r="G108" s="521">
        <f>C108*((SUM(C100:C102))+(C103*C104)+(C105*C106))</f>
        <v>0</v>
      </c>
      <c r="H108" s="476"/>
      <c r="K108" s="296"/>
      <c r="L108" s="667">
        <f>'Expected Assumptions'!E49</f>
        <v>0</v>
      </c>
      <c r="M108" s="337" t="str">
        <f>Owner_Administrative_Rate_N</f>
        <v>Owner Administrative Rate ($ / hour)</v>
      </c>
      <c r="N108" s="307"/>
      <c r="O108" s="581"/>
      <c r="P108" s="521">
        <f>L108*((SUM(L100:L102))+(L103*L104)+(L105*L106))</f>
        <v>0</v>
      </c>
      <c r="Q108" s="476"/>
    </row>
    <row r="109" spans="1:17" ht="12.75" customHeight="1">
      <c r="B109" s="96"/>
      <c r="C109" s="12"/>
      <c r="D109" s="56"/>
      <c r="E109" s="56"/>
      <c r="F109" s="56"/>
      <c r="G109" s="488"/>
      <c r="H109" s="119"/>
      <c r="K109" s="296"/>
      <c r="L109" s="301"/>
      <c r="M109" s="590"/>
      <c r="N109" s="590"/>
      <c r="O109" s="590"/>
      <c r="P109" s="488"/>
      <c r="Q109" s="610"/>
    </row>
    <row r="110" spans="1:17" ht="12.75" customHeight="1" thickBot="1">
      <c r="B110" s="96"/>
      <c r="D110" s="44" t="s">
        <v>20</v>
      </c>
      <c r="E110" s="44"/>
      <c r="F110" s="44"/>
      <c r="G110" s="542"/>
      <c r="H110" s="474">
        <f>SUM(G108:G108)</f>
        <v>0</v>
      </c>
      <c r="K110" s="296"/>
      <c r="L110" s="581"/>
      <c r="M110" s="589" t="s">
        <v>20</v>
      </c>
      <c r="N110" s="589"/>
      <c r="O110" s="589"/>
      <c r="P110" s="542"/>
      <c r="Q110" s="474">
        <f>SUM(P108:P108)</f>
        <v>0</v>
      </c>
    </row>
    <row r="111" spans="1:17" ht="12.75" customHeight="1">
      <c r="B111" s="96"/>
      <c r="G111" s="476"/>
      <c r="H111" s="476"/>
      <c r="K111" s="296"/>
      <c r="L111" s="581"/>
      <c r="M111" s="581"/>
      <c r="N111" s="581"/>
      <c r="O111" s="581"/>
      <c r="P111" s="476"/>
      <c r="Q111" s="476"/>
    </row>
    <row r="112" spans="1:17" ht="12.75" customHeight="1">
      <c r="B112" s="96"/>
      <c r="G112" s="476"/>
      <c r="H112" s="476"/>
      <c r="K112" s="296"/>
      <c r="L112" s="581"/>
      <c r="M112" s="581"/>
      <c r="N112" s="581"/>
      <c r="O112" s="581"/>
      <c r="P112" s="476"/>
      <c r="Q112" s="476"/>
    </row>
    <row r="113" spans="2:17" ht="12.75" customHeight="1" thickBot="1">
      <c r="B113" s="96"/>
      <c r="G113" s="487" t="s">
        <v>68</v>
      </c>
      <c r="H113" s="499">
        <f>SUM(H36:H110)</f>
        <v>0</v>
      </c>
      <c r="K113" s="296"/>
      <c r="L113" s="581"/>
      <c r="M113" s="581"/>
      <c r="N113" s="581"/>
      <c r="O113" s="581"/>
      <c r="P113" s="607" t="s">
        <v>1217</v>
      </c>
      <c r="Q113" s="499">
        <f>SUM(Q36:Q110)</f>
        <v>0</v>
      </c>
    </row>
    <row r="114" spans="2:17" ht="13.5" thickTop="1">
      <c r="B114" s="96"/>
    </row>
    <row r="115" spans="2:17">
      <c r="B115" s="96"/>
    </row>
    <row r="116" spans="2:17">
      <c r="B116" s="96"/>
    </row>
    <row r="117" spans="2:17">
      <c r="B117" s="96"/>
    </row>
    <row r="118" spans="2:17">
      <c r="B118" s="70"/>
      <c r="C118" s="44"/>
    </row>
    <row r="119" spans="2:17">
      <c r="B119" s="96"/>
    </row>
    <row r="120" spans="2:17">
      <c r="B120" s="96"/>
    </row>
    <row r="121" spans="2:17">
      <c r="B121" s="96"/>
    </row>
    <row r="122" spans="2:17">
      <c r="B122" s="96"/>
    </row>
    <row r="123" spans="2:17">
      <c r="B123" s="96"/>
    </row>
    <row r="124" spans="2:17">
      <c r="B124" s="96"/>
    </row>
    <row r="125" spans="2:17">
      <c r="B125" s="96"/>
    </row>
    <row r="126" spans="2:17">
      <c r="B126" s="96"/>
    </row>
    <row r="127" spans="2:17">
      <c r="B127" s="96"/>
    </row>
    <row r="128" spans="2:17">
      <c r="B128" s="96"/>
    </row>
    <row r="129" spans="2:2">
      <c r="B129" s="96"/>
    </row>
    <row r="130" spans="2:2">
      <c r="B130" s="96"/>
    </row>
    <row r="131" spans="2:2">
      <c r="B131" s="96"/>
    </row>
    <row r="132" spans="2:2">
      <c r="B132" s="96"/>
    </row>
    <row r="133" spans="2:2">
      <c r="B133" s="96"/>
    </row>
    <row r="134" spans="2:2">
      <c r="B134" s="96"/>
    </row>
    <row r="135" spans="2:2">
      <c r="B135" s="96"/>
    </row>
  </sheetData>
  <customSheetViews>
    <customSheetView guid="{81801A75-92C7-4ED5-97DB-E3E6B3965D30}" topLeftCell="A79">
      <selection activeCell="B101" sqref="B101"/>
      <pageMargins left="0.7" right="0.7" top="0.75" bottom="0.75" header="0.3" footer="0.3"/>
      <pageSetup orientation="portrait" r:id="rId1"/>
    </customSheetView>
    <customSheetView guid="{8F78BEB5-8927-4030-9153-90C7FA4937A5}" topLeftCell="A79">
      <selection activeCell="B101" sqref="B101"/>
      <pageMargins left="0.7" right="0.7" top="0.75" bottom="0.75" header="0.3" footer="0.3"/>
      <pageSetup orientation="portrait" r:id="rId2"/>
    </customSheetView>
    <customSheetView guid="{F7690BCD-287A-473A-9EA1-298139938D77}" topLeftCell="A94">
      <selection activeCell="G103" sqref="G103"/>
      <pageMargins left="0.7" right="0.7" top="0.75" bottom="0.75" header="0.3" footer="0.3"/>
      <pageSetup orientation="portrait" r:id="rId3"/>
    </customSheetView>
    <customSheetView guid="{0C5E73BF-4F4A-42B1-AFFC-19145C7AC19A}">
      <selection activeCell="U13" sqref="U13"/>
      <pageMargins left="0.19" right="0.43" top="0.49" bottom="0.75" header="0.3" footer="0.3"/>
      <pageSetup scale="70" orientation="portrait" r:id="rId4"/>
    </customSheetView>
  </customSheetViews>
  <mergeCells count="17">
    <mergeCell ref="J83:J84"/>
    <mergeCell ref="J99:J100"/>
    <mergeCell ref="M34:O34"/>
    <mergeCell ref="C6:I6"/>
    <mergeCell ref="D34:F34"/>
    <mergeCell ref="J22:J23"/>
    <mergeCell ref="J38:J39"/>
    <mergeCell ref="J57:J58"/>
    <mergeCell ref="J67:J68"/>
    <mergeCell ref="J76:J77"/>
    <mergeCell ref="A22:A23"/>
    <mergeCell ref="A99:A100"/>
    <mergeCell ref="A76:A77"/>
    <mergeCell ref="A67:A68"/>
    <mergeCell ref="A57:A58"/>
    <mergeCell ref="A38:A39"/>
    <mergeCell ref="A83:A84"/>
  </mergeCells>
  <pageMargins left="0.19" right="0.43" top="0.49" bottom="0.75" header="0.3" footer="0.3"/>
  <pageSetup scale="70" orientation="portrait" r:id="rId5"/>
</worksheet>
</file>

<file path=xl/worksheets/sheet4.xml><?xml version="1.0" encoding="utf-8"?>
<worksheet xmlns="http://schemas.openxmlformats.org/spreadsheetml/2006/main" xmlns:r="http://schemas.openxmlformats.org/officeDocument/2006/relationships">
  <sheetPr codeName="Sheet3"/>
  <dimension ref="A1:XFB269"/>
  <sheetViews>
    <sheetView tabSelected="1" zoomScale="90" zoomScaleNormal="90" zoomScalePageLayoutView="68" workbookViewId="0">
      <pane ySplit="3" topLeftCell="A4" activePane="bottomLeft" state="frozen"/>
      <selection pane="bottomLeft" activeCell="E10" sqref="E10"/>
    </sheetView>
  </sheetViews>
  <sheetFormatPr defaultColWidth="9.140625" defaultRowHeight="12.75"/>
  <cols>
    <col min="1" max="1" width="58.140625" style="830" customWidth="1"/>
    <col min="2" max="2" width="11.42578125" style="907" customWidth="1"/>
    <col min="3" max="3" width="12.85546875" style="832" customWidth="1"/>
    <col min="4" max="4" width="42.7109375" style="830" customWidth="1"/>
    <col min="5" max="5" width="38.5703125" style="876" bestFit="1" customWidth="1"/>
    <col min="6" max="6" width="20.28515625" style="885" bestFit="1" customWidth="1"/>
    <col min="7" max="7" width="14.5703125" style="907" customWidth="1"/>
    <col min="8" max="8" width="21.140625" style="773" customWidth="1"/>
    <col min="9" max="9" width="5.7109375" style="773" bestFit="1" customWidth="1"/>
    <col min="10" max="10" width="19.85546875" style="772" customWidth="1"/>
    <col min="11" max="11" width="29.28515625" style="773" bestFit="1" customWidth="1"/>
    <col min="12" max="16384" width="9.140625" style="773"/>
  </cols>
  <sheetData>
    <row r="1" spans="1:14" ht="15.75">
      <c r="B1" s="1134"/>
      <c r="E1" s="832"/>
      <c r="F1" s="825"/>
      <c r="G1" s="771"/>
    </row>
    <row r="2" spans="1:14" ht="26.25">
      <c r="A2" s="848" t="s">
        <v>957</v>
      </c>
      <c r="B2" s="1135"/>
      <c r="G2" s="1080"/>
      <c r="H2" s="774"/>
      <c r="I2" s="774"/>
      <c r="J2" s="774"/>
      <c r="K2" s="774"/>
      <c r="L2" s="774"/>
      <c r="M2" s="774"/>
      <c r="N2" s="774"/>
    </row>
    <row r="3" spans="1:14" ht="15">
      <c r="B3" s="1136" t="s">
        <v>2</v>
      </c>
      <c r="C3" s="1137" t="s">
        <v>3</v>
      </c>
      <c r="D3" s="1132" t="s">
        <v>119</v>
      </c>
      <c r="E3" s="1138" t="s">
        <v>1240</v>
      </c>
      <c r="F3" s="827"/>
      <c r="G3" s="1068"/>
      <c r="H3" s="776"/>
      <c r="I3" s="776"/>
      <c r="J3" s="777"/>
      <c r="K3" s="778"/>
      <c r="L3" s="778"/>
      <c r="M3" s="778"/>
      <c r="N3" s="778"/>
    </row>
    <row r="4" spans="1:14" ht="14.25">
      <c r="A4" s="828" t="s">
        <v>764</v>
      </c>
      <c r="B4" s="1139"/>
      <c r="F4" s="825"/>
      <c r="G4" s="779"/>
      <c r="H4" s="780"/>
      <c r="I4" s="780"/>
      <c r="J4" s="781"/>
      <c r="K4" s="780"/>
      <c r="L4" s="780"/>
      <c r="M4" s="780"/>
      <c r="N4" s="780"/>
    </row>
    <row r="5" spans="1:14" s="1085" customFormat="1" ht="26.25" customHeight="1">
      <c r="A5" s="830" t="s">
        <v>770</v>
      </c>
      <c r="B5" s="1140">
        <v>0</v>
      </c>
      <c r="C5" s="830" t="s">
        <v>92</v>
      </c>
      <c r="D5" s="830" t="s">
        <v>771</v>
      </c>
      <c r="E5" s="830" t="s">
        <v>460</v>
      </c>
      <c r="F5" s="877"/>
      <c r="G5" s="1081"/>
      <c r="H5" s="1083"/>
      <c r="I5" s="1083"/>
      <c r="J5" s="1084"/>
      <c r="K5" s="1083"/>
      <c r="L5" s="1083"/>
      <c r="M5" s="1083"/>
      <c r="N5" s="1083"/>
    </row>
    <row r="6" spans="1:14" s="1085" customFormat="1" ht="32.450000000000003" customHeight="1">
      <c r="A6" s="830" t="s">
        <v>423</v>
      </c>
      <c r="B6" s="794">
        <v>0</v>
      </c>
      <c r="C6" s="830" t="s">
        <v>92</v>
      </c>
      <c r="D6" s="830" t="s">
        <v>769</v>
      </c>
      <c r="E6" s="830" t="s">
        <v>461</v>
      </c>
      <c r="F6" s="877"/>
      <c r="G6" s="1086"/>
      <c r="H6" s="1087"/>
      <c r="I6" s="1087"/>
      <c r="J6" s="1082"/>
      <c r="K6" s="1087"/>
      <c r="L6" s="1087"/>
      <c r="M6" s="1087"/>
      <c r="N6" s="1087"/>
    </row>
    <row r="7" spans="1:14" s="1085" customFormat="1" ht="54" customHeight="1">
      <c r="A7" s="830" t="s">
        <v>374</v>
      </c>
      <c r="B7" s="794">
        <v>0</v>
      </c>
      <c r="C7" s="830" t="s">
        <v>92</v>
      </c>
      <c r="D7" s="830" t="s">
        <v>497</v>
      </c>
      <c r="E7" s="855" t="s">
        <v>462</v>
      </c>
      <c r="F7" s="877"/>
      <c r="G7" s="1086"/>
      <c r="H7" s="1087"/>
      <c r="I7" s="1087"/>
      <c r="J7" s="1082"/>
      <c r="K7" s="1087"/>
      <c r="L7" s="1087"/>
      <c r="M7" s="1087"/>
      <c r="N7" s="1087"/>
    </row>
    <row r="8" spans="1:14" s="1085" customFormat="1" ht="41.25" customHeight="1">
      <c r="A8" s="830" t="s">
        <v>414</v>
      </c>
      <c r="B8" s="794">
        <v>0</v>
      </c>
      <c r="C8" s="830" t="s">
        <v>92</v>
      </c>
      <c r="D8" s="830" t="s">
        <v>873</v>
      </c>
      <c r="E8" s="830" t="s">
        <v>872</v>
      </c>
      <c r="F8" s="877"/>
      <c r="G8" s="1086"/>
      <c r="H8" s="1087"/>
      <c r="I8" s="1087"/>
      <c r="J8" s="1082"/>
      <c r="K8" s="1087"/>
      <c r="L8" s="1087"/>
      <c r="M8" s="1087"/>
      <c r="N8" s="1087"/>
    </row>
    <row r="9" spans="1:14" ht="14.25">
      <c r="A9" s="828" t="s">
        <v>1</v>
      </c>
      <c r="B9" s="1139"/>
      <c r="E9" s="832"/>
      <c r="F9" s="825"/>
      <c r="G9" s="779"/>
      <c r="H9" s="778"/>
      <c r="I9" s="778"/>
      <c r="J9" s="777"/>
      <c r="K9" s="778"/>
      <c r="L9" s="778"/>
      <c r="M9" s="778"/>
      <c r="N9" s="778"/>
    </row>
    <row r="10" spans="1:14" s="1094" customFormat="1" ht="57" customHeight="1">
      <c r="A10" s="830" t="s">
        <v>1201</v>
      </c>
      <c r="B10" s="794">
        <v>0</v>
      </c>
      <c r="C10" s="830" t="s">
        <v>432</v>
      </c>
      <c r="D10" s="830" t="s">
        <v>774</v>
      </c>
      <c r="E10" s="855" t="s">
        <v>459</v>
      </c>
      <c r="F10" s="1090"/>
      <c r="G10" s="1089"/>
      <c r="H10" s="1092"/>
      <c r="I10" s="1093"/>
      <c r="J10" s="1091"/>
      <c r="K10" s="1093"/>
      <c r="L10" s="1093"/>
      <c r="M10" s="1093"/>
      <c r="N10" s="1093"/>
    </row>
    <row r="11" spans="1:14" s="1085" customFormat="1" ht="59.45" customHeight="1">
      <c r="A11" s="830" t="s">
        <v>1408</v>
      </c>
      <c r="B11" s="1121">
        <v>0</v>
      </c>
      <c r="C11" s="832" t="s">
        <v>1406</v>
      </c>
      <c r="D11" s="830" t="s">
        <v>772</v>
      </c>
      <c r="E11" s="876" t="s">
        <v>1232</v>
      </c>
      <c r="F11" s="877"/>
      <c r="G11" s="1088"/>
      <c r="H11" s="1087"/>
      <c r="I11" s="1087"/>
      <c r="J11" s="1082"/>
      <c r="K11" s="1087"/>
      <c r="L11" s="1087"/>
      <c r="M11" s="1087"/>
      <c r="N11" s="1087"/>
    </row>
    <row r="12" spans="1:14" s="1085" customFormat="1" ht="38.25">
      <c r="A12" s="830" t="s">
        <v>1409</v>
      </c>
      <c r="B12" s="1121">
        <v>0</v>
      </c>
      <c r="C12" s="832" t="s">
        <v>1407</v>
      </c>
      <c r="D12" s="830" t="s">
        <v>773</v>
      </c>
      <c r="E12" s="876" t="s">
        <v>1233</v>
      </c>
      <c r="F12" s="877"/>
      <c r="G12" s="1088"/>
      <c r="H12" s="1087"/>
      <c r="I12" s="1087"/>
      <c r="J12" s="1082"/>
      <c r="K12" s="1087"/>
      <c r="L12" s="1087"/>
      <c r="M12" s="1087"/>
      <c r="N12" s="1087"/>
    </row>
    <row r="13" spans="1:14" s="897" customFormat="1" ht="25.5">
      <c r="A13" s="830" t="s">
        <v>1200</v>
      </c>
      <c r="B13" s="794">
        <v>0</v>
      </c>
      <c r="C13" s="830" t="s">
        <v>427</v>
      </c>
      <c r="D13" s="830" t="s">
        <v>1369</v>
      </c>
      <c r="E13" s="830" t="s">
        <v>1238</v>
      </c>
      <c r="F13" s="908"/>
      <c r="G13" s="794"/>
      <c r="J13" s="896"/>
    </row>
    <row r="14" spans="1:14" s="802" customFormat="1" ht="14.25">
      <c r="A14" s="830"/>
      <c r="B14" s="1139"/>
      <c r="C14" s="830"/>
      <c r="D14" s="830"/>
      <c r="E14" s="832"/>
      <c r="F14" s="890"/>
      <c r="G14" s="779"/>
      <c r="J14" s="898"/>
    </row>
    <row r="15" spans="1:14" ht="14.25">
      <c r="A15" s="828" t="s">
        <v>89</v>
      </c>
      <c r="B15" s="1139"/>
      <c r="F15" s="825"/>
      <c r="G15" s="779"/>
    </row>
    <row r="16" spans="1:14" s="786" customFormat="1" ht="25.5">
      <c r="A16" s="830" t="s">
        <v>421</v>
      </c>
      <c r="B16" s="794">
        <v>0</v>
      </c>
      <c r="C16" s="830" t="s">
        <v>90</v>
      </c>
      <c r="D16" s="830" t="s">
        <v>1249</v>
      </c>
      <c r="E16" s="830" t="s">
        <v>340</v>
      </c>
      <c r="F16" s="879"/>
      <c r="G16" s="794"/>
      <c r="J16" s="795"/>
    </row>
    <row r="17" spans="1:10" s="1085" customFormat="1" ht="25.5">
      <c r="A17" s="830" t="s">
        <v>1273</v>
      </c>
      <c r="B17" s="794">
        <v>0</v>
      </c>
      <c r="C17" s="830" t="s">
        <v>6</v>
      </c>
      <c r="D17" s="830" t="s">
        <v>775</v>
      </c>
      <c r="E17" s="830" t="s">
        <v>346</v>
      </c>
      <c r="F17" s="1040"/>
      <c r="G17" s="1089"/>
      <c r="J17" s="1095"/>
    </row>
    <row r="18" spans="1:10" s="1085" customFormat="1" ht="25.5">
      <c r="A18" s="830" t="s">
        <v>424</v>
      </c>
      <c r="B18" s="794">
        <v>0</v>
      </c>
      <c r="C18" s="830" t="s">
        <v>495</v>
      </c>
      <c r="D18" s="830" t="s">
        <v>1250</v>
      </c>
      <c r="E18" s="830" t="s">
        <v>463</v>
      </c>
      <c r="F18" s="1040"/>
      <c r="G18" s="1086"/>
      <c r="J18" s="1095"/>
    </row>
    <row r="19" spans="1:10" s="1085" customFormat="1" ht="35.450000000000003" customHeight="1">
      <c r="A19" s="830" t="s">
        <v>1247</v>
      </c>
      <c r="B19" s="794">
        <v>0</v>
      </c>
      <c r="C19" s="830" t="s">
        <v>91</v>
      </c>
      <c r="D19" s="830" t="s">
        <v>1251</v>
      </c>
      <c r="E19" s="830" t="s">
        <v>463</v>
      </c>
      <c r="F19" s="1040"/>
      <c r="G19" s="1086"/>
      <c r="J19" s="1095"/>
    </row>
    <row r="20" spans="1:10" s="1085" customFormat="1" ht="25.5">
      <c r="A20" s="830" t="s">
        <v>375</v>
      </c>
      <c r="B20" s="794">
        <v>0</v>
      </c>
      <c r="C20" s="830" t="s">
        <v>92</v>
      </c>
      <c r="D20" s="830" t="s">
        <v>1252</v>
      </c>
      <c r="E20" s="830" t="s">
        <v>344</v>
      </c>
      <c r="F20" s="1040"/>
      <c r="G20" s="1089"/>
      <c r="J20" s="1095"/>
    </row>
    <row r="21" spans="1:10" s="1085" customFormat="1" ht="38.25">
      <c r="A21" s="830" t="s">
        <v>376</v>
      </c>
      <c r="B21" s="794">
        <v>0</v>
      </c>
      <c r="C21" s="830" t="s">
        <v>92</v>
      </c>
      <c r="D21" s="830" t="s">
        <v>1253</v>
      </c>
      <c r="E21" s="830" t="s">
        <v>470</v>
      </c>
      <c r="F21" s="1040"/>
      <c r="G21" s="1089"/>
      <c r="J21" s="1095"/>
    </row>
    <row r="22" spans="1:10" ht="14.25">
      <c r="B22" s="1140"/>
      <c r="C22" s="830"/>
      <c r="E22" s="855"/>
      <c r="F22" s="838"/>
      <c r="G22" s="782"/>
    </row>
    <row r="23" spans="1:10" ht="14.25">
      <c r="A23" s="828" t="s">
        <v>319</v>
      </c>
      <c r="B23" s="1139"/>
      <c r="F23" s="825"/>
      <c r="G23" s="779"/>
    </row>
    <row r="24" spans="1:10" s="1085" customFormat="1" ht="25.5">
      <c r="A24" s="830" t="s">
        <v>782</v>
      </c>
      <c r="B24" s="794">
        <v>0</v>
      </c>
      <c r="C24" s="830" t="s">
        <v>6</v>
      </c>
      <c r="D24" s="830" t="s">
        <v>783</v>
      </c>
      <c r="E24" s="855" t="s">
        <v>338</v>
      </c>
      <c r="F24" s="1040"/>
      <c r="G24" s="1086"/>
      <c r="J24" s="1095"/>
    </row>
    <row r="25" spans="1:10" s="1085" customFormat="1" ht="25.5">
      <c r="A25" s="830" t="s">
        <v>765</v>
      </c>
      <c r="B25" s="794">
        <v>0</v>
      </c>
      <c r="C25" s="830" t="s">
        <v>332</v>
      </c>
      <c r="D25" s="830" t="s">
        <v>1254</v>
      </c>
      <c r="E25" s="855" t="s">
        <v>342</v>
      </c>
      <c r="F25" s="1040"/>
      <c r="G25" s="1089"/>
      <c r="J25" s="1095"/>
    </row>
    <row r="26" spans="1:10" s="790" customFormat="1" ht="29.25" customHeight="1">
      <c r="A26" s="830" t="s">
        <v>442</v>
      </c>
      <c r="B26" s="794">
        <v>0</v>
      </c>
      <c r="C26" s="830" t="s">
        <v>92</v>
      </c>
      <c r="D26" s="830" t="s">
        <v>1255</v>
      </c>
      <c r="E26" s="830" t="s">
        <v>342</v>
      </c>
      <c r="F26" s="878"/>
      <c r="G26" s="794"/>
      <c r="J26" s="800"/>
    </row>
    <row r="27" spans="1:10" s="1085" customFormat="1" ht="25.5">
      <c r="A27" s="830" t="s">
        <v>444</v>
      </c>
      <c r="B27" s="794">
        <v>0</v>
      </c>
      <c r="C27" s="830" t="s">
        <v>372</v>
      </c>
      <c r="D27" s="830" t="s">
        <v>777</v>
      </c>
      <c r="E27" s="855" t="s">
        <v>341</v>
      </c>
      <c r="F27" s="1040"/>
      <c r="G27" s="1089"/>
      <c r="J27" s="1095"/>
    </row>
    <row r="28" spans="1:10" s="1085" customFormat="1" ht="25.5">
      <c r="A28" s="830" t="s">
        <v>436</v>
      </c>
      <c r="B28" s="794">
        <v>0</v>
      </c>
      <c r="C28" s="830" t="s">
        <v>92</v>
      </c>
      <c r="D28" s="830" t="s">
        <v>1256</v>
      </c>
      <c r="E28" s="855" t="s">
        <v>341</v>
      </c>
      <c r="F28" s="1040"/>
      <c r="G28" s="1086"/>
      <c r="J28" s="1095"/>
    </row>
    <row r="29" spans="1:10" ht="38.25">
      <c r="A29" s="830" t="s">
        <v>437</v>
      </c>
      <c r="B29" s="794">
        <v>0</v>
      </c>
      <c r="C29" s="830" t="s">
        <v>91</v>
      </c>
      <c r="D29" s="830" t="s">
        <v>1257</v>
      </c>
      <c r="E29" s="855" t="s">
        <v>341</v>
      </c>
      <c r="F29" s="838"/>
      <c r="G29" s="794"/>
    </row>
    <row r="30" spans="1:10" s="1085" customFormat="1" ht="14.25">
      <c r="A30" s="830" t="s">
        <v>443</v>
      </c>
      <c r="B30" s="794">
        <v>0</v>
      </c>
      <c r="C30" s="830" t="s">
        <v>332</v>
      </c>
      <c r="D30" s="830" t="s">
        <v>778</v>
      </c>
      <c r="E30" s="855" t="s">
        <v>339</v>
      </c>
      <c r="F30" s="1040"/>
      <c r="G30" s="1089"/>
      <c r="J30" s="1095"/>
    </row>
    <row r="31" spans="1:10" s="1085" customFormat="1" ht="25.5">
      <c r="A31" s="830" t="s">
        <v>445</v>
      </c>
      <c r="B31" s="794">
        <v>0</v>
      </c>
      <c r="C31" s="830" t="s">
        <v>92</v>
      </c>
      <c r="D31" s="830" t="s">
        <v>1258</v>
      </c>
      <c r="E31" s="855" t="s">
        <v>339</v>
      </c>
      <c r="F31" s="1040"/>
      <c r="G31" s="1086"/>
      <c r="J31" s="1095"/>
    </row>
    <row r="32" spans="1:10" s="1085" customFormat="1" ht="25.5">
      <c r="A32" s="830" t="s">
        <v>446</v>
      </c>
      <c r="B32" s="1122">
        <v>0</v>
      </c>
      <c r="C32" s="830" t="s">
        <v>92</v>
      </c>
      <c r="D32" s="830" t="s">
        <v>1259</v>
      </c>
      <c r="E32" s="855" t="s">
        <v>339</v>
      </c>
      <c r="F32" s="1040"/>
      <c r="G32" s="1096"/>
      <c r="J32" s="1095"/>
    </row>
    <row r="33" spans="1:10" s="1085" customFormat="1" ht="14.25">
      <c r="A33" s="830" t="s">
        <v>447</v>
      </c>
      <c r="B33" s="794">
        <v>0</v>
      </c>
      <c r="C33" s="830" t="s">
        <v>332</v>
      </c>
      <c r="D33" s="830" t="s">
        <v>779</v>
      </c>
      <c r="E33" s="855" t="s">
        <v>343</v>
      </c>
      <c r="F33" s="1040"/>
      <c r="G33" s="1089"/>
      <c r="J33" s="1095"/>
    </row>
    <row r="34" spans="1:10" s="1085" customFormat="1" ht="25.5">
      <c r="A34" s="830" t="s">
        <v>439</v>
      </c>
      <c r="B34" s="794">
        <v>0</v>
      </c>
      <c r="C34" s="830" t="s">
        <v>92</v>
      </c>
      <c r="D34" s="830" t="s">
        <v>1260</v>
      </c>
      <c r="E34" s="855" t="s">
        <v>471</v>
      </c>
      <c r="F34" s="1040"/>
      <c r="G34" s="1086"/>
      <c r="J34" s="1095"/>
    </row>
    <row r="35" spans="1:10" s="1085" customFormat="1" ht="25.5">
      <c r="A35" s="830" t="s">
        <v>438</v>
      </c>
      <c r="B35" s="1122">
        <v>0</v>
      </c>
      <c r="C35" s="830" t="s">
        <v>92</v>
      </c>
      <c r="D35" s="830" t="s">
        <v>1261</v>
      </c>
      <c r="E35" s="855" t="s">
        <v>343</v>
      </c>
      <c r="F35" s="1040"/>
      <c r="G35" s="1096"/>
      <c r="J35" s="1095"/>
    </row>
    <row r="36" spans="1:10" ht="14.25">
      <c r="B36" s="1140"/>
      <c r="C36" s="830"/>
      <c r="E36" s="855"/>
      <c r="F36" s="838"/>
      <c r="G36" s="782"/>
    </row>
    <row r="37" spans="1:10" ht="15">
      <c r="A37" s="1131" t="s">
        <v>4</v>
      </c>
      <c r="B37" s="1139"/>
      <c r="F37" s="825"/>
      <c r="G37" s="779"/>
    </row>
    <row r="38" spans="1:10" s="1100" customFormat="1" ht="45.75" customHeight="1">
      <c r="A38" s="830" t="s">
        <v>434</v>
      </c>
      <c r="B38" s="1123">
        <v>0</v>
      </c>
      <c r="C38" s="830" t="s">
        <v>333</v>
      </c>
      <c r="D38" s="830" t="s">
        <v>1262</v>
      </c>
      <c r="E38" s="855" t="s">
        <v>473</v>
      </c>
      <c r="F38" s="1098"/>
      <c r="G38" s="1097"/>
      <c r="J38" s="1099"/>
    </row>
    <row r="39" spans="1:10" s="1100" customFormat="1" ht="45.75" customHeight="1">
      <c r="A39" s="830" t="s">
        <v>525</v>
      </c>
      <c r="B39" s="1124">
        <v>0</v>
      </c>
      <c r="C39" s="830" t="s">
        <v>333</v>
      </c>
      <c r="D39" s="830" t="s">
        <v>1263</v>
      </c>
      <c r="E39" s="855" t="s">
        <v>473</v>
      </c>
      <c r="F39" s="1098"/>
      <c r="G39" s="1101"/>
      <c r="J39" s="1099"/>
    </row>
    <row r="40" spans="1:10" ht="14.25">
      <c r="B40" s="1140"/>
      <c r="F40" s="825"/>
      <c r="G40" s="782"/>
    </row>
    <row r="41" spans="1:10" ht="15">
      <c r="A41" s="1131" t="s">
        <v>5</v>
      </c>
      <c r="B41" s="1139"/>
      <c r="F41" s="825"/>
      <c r="G41" s="779"/>
    </row>
    <row r="42" spans="1:10" s="1085" customFormat="1" ht="25.5">
      <c r="A42" s="830" t="s">
        <v>780</v>
      </c>
      <c r="B42" s="794">
        <v>0</v>
      </c>
      <c r="C42" s="832" t="s">
        <v>6</v>
      </c>
      <c r="D42" s="830" t="s">
        <v>781</v>
      </c>
      <c r="E42" s="876" t="s">
        <v>1234</v>
      </c>
      <c r="F42" s="877"/>
      <c r="G42" s="1089"/>
      <c r="J42" s="1095"/>
    </row>
    <row r="43" spans="1:10" s="1085" customFormat="1" ht="51">
      <c r="A43" s="1133" t="s">
        <v>1303</v>
      </c>
      <c r="B43" s="794">
        <v>0</v>
      </c>
      <c r="C43" s="832" t="s">
        <v>499</v>
      </c>
      <c r="D43" s="830" t="s">
        <v>819</v>
      </c>
      <c r="E43" s="855" t="s">
        <v>345</v>
      </c>
      <c r="F43" s="1040"/>
      <c r="G43" s="1089"/>
      <c r="J43" s="1095"/>
    </row>
    <row r="44" spans="1:10" s="1085" customFormat="1" ht="25.5">
      <c r="A44" s="830" t="s">
        <v>475</v>
      </c>
      <c r="B44" s="794">
        <v>0</v>
      </c>
      <c r="C44" s="832" t="s">
        <v>474</v>
      </c>
      <c r="D44" s="830" t="s">
        <v>998</v>
      </c>
      <c r="E44" s="876" t="s">
        <v>345</v>
      </c>
      <c r="F44" s="877"/>
      <c r="G44" s="1089"/>
      <c r="J44" s="1095"/>
    </row>
    <row r="45" spans="1:10" s="1085" customFormat="1" ht="25.5">
      <c r="A45" s="830" t="s">
        <v>514</v>
      </c>
      <c r="B45" s="794">
        <v>0</v>
      </c>
      <c r="C45" s="832" t="s">
        <v>999</v>
      </c>
      <c r="D45" s="830" t="s">
        <v>1000</v>
      </c>
      <c r="E45" s="876" t="s">
        <v>345</v>
      </c>
      <c r="F45" s="877"/>
      <c r="G45" s="1089"/>
      <c r="J45" s="1095"/>
    </row>
    <row r="46" spans="1:10" ht="14.25">
      <c r="A46" s="864"/>
      <c r="B46" s="1140"/>
      <c r="C46" s="842"/>
      <c r="E46" s="842"/>
      <c r="F46" s="825"/>
      <c r="G46" s="782"/>
    </row>
    <row r="47" spans="1:10" ht="14.25">
      <c r="B47" s="1140"/>
      <c r="F47" s="825"/>
      <c r="G47" s="782"/>
    </row>
    <row r="48" spans="1:10" ht="15">
      <c r="A48" s="1131" t="s">
        <v>8</v>
      </c>
      <c r="B48" s="1139"/>
      <c r="D48" s="864"/>
      <c r="F48" s="825"/>
      <c r="G48" s="779"/>
    </row>
    <row r="49" spans="1:7" ht="25.5">
      <c r="A49" s="830" t="s">
        <v>425</v>
      </c>
      <c r="B49" s="1030">
        <v>0</v>
      </c>
      <c r="C49" s="830" t="s">
        <v>10</v>
      </c>
      <c r="D49" s="830" t="s">
        <v>768</v>
      </c>
      <c r="E49" s="830" t="s">
        <v>767</v>
      </c>
      <c r="F49" s="825"/>
      <c r="G49" s="803"/>
    </row>
    <row r="50" spans="1:7" ht="39" customHeight="1">
      <c r="A50" s="830" t="s">
        <v>456</v>
      </c>
      <c r="B50" s="1030">
        <v>0</v>
      </c>
      <c r="C50" s="830" t="s">
        <v>10</v>
      </c>
      <c r="D50" s="830" t="s">
        <v>865</v>
      </c>
      <c r="E50" s="830" t="s">
        <v>837</v>
      </c>
      <c r="F50" s="825"/>
      <c r="G50" s="803"/>
    </row>
    <row r="51" spans="1:7" ht="39" customHeight="1">
      <c r="A51" s="830" t="s">
        <v>731</v>
      </c>
      <c r="B51" s="1030">
        <v>0</v>
      </c>
      <c r="C51" s="830" t="s">
        <v>10</v>
      </c>
      <c r="D51" s="830" t="s">
        <v>768</v>
      </c>
      <c r="E51" s="830" t="s">
        <v>472</v>
      </c>
      <c r="F51" s="825"/>
      <c r="G51" s="803"/>
    </row>
    <row r="52" spans="1:7" ht="39" customHeight="1">
      <c r="A52" s="830" t="s">
        <v>794</v>
      </c>
      <c r="B52" s="1030">
        <v>0</v>
      </c>
      <c r="C52" s="830" t="s">
        <v>10</v>
      </c>
      <c r="D52" s="830" t="s">
        <v>795</v>
      </c>
      <c r="E52" s="830" t="s">
        <v>838</v>
      </c>
      <c r="F52" s="825"/>
      <c r="G52" s="1030"/>
    </row>
    <row r="53" spans="1:7" ht="39" customHeight="1">
      <c r="A53" s="830" t="s">
        <v>807</v>
      </c>
      <c r="B53" s="1030">
        <v>0</v>
      </c>
      <c r="C53" s="830" t="s">
        <v>10</v>
      </c>
      <c r="D53" s="830" t="s">
        <v>768</v>
      </c>
      <c r="E53" s="830" t="s">
        <v>839</v>
      </c>
      <c r="F53" s="825"/>
      <c r="G53" s="1030"/>
    </row>
    <row r="54" spans="1:7" ht="25.5">
      <c r="A54" s="830" t="s">
        <v>377</v>
      </c>
      <c r="B54" s="1030">
        <v>0</v>
      </c>
      <c r="C54" s="830" t="s">
        <v>9</v>
      </c>
      <c r="D54" s="830" t="s">
        <v>866</v>
      </c>
      <c r="E54" s="830" t="s">
        <v>1235</v>
      </c>
      <c r="F54" s="883"/>
      <c r="G54" s="1030"/>
    </row>
    <row r="55" spans="1:7" ht="25.5">
      <c r="A55" s="830" t="s">
        <v>522</v>
      </c>
      <c r="B55" s="1030">
        <v>0</v>
      </c>
      <c r="C55" s="830" t="s">
        <v>9</v>
      </c>
      <c r="D55" s="830" t="s">
        <v>866</v>
      </c>
      <c r="E55" s="884">
        <v>90100110</v>
      </c>
      <c r="F55" s="883"/>
      <c r="G55" s="1030"/>
    </row>
    <row r="56" spans="1:7" ht="25.5">
      <c r="A56" s="830" t="s">
        <v>378</v>
      </c>
      <c r="B56" s="1030">
        <v>0</v>
      </c>
      <c r="C56" s="830" t="s">
        <v>9</v>
      </c>
      <c r="D56" s="830" t="s">
        <v>866</v>
      </c>
      <c r="E56" s="830" t="s">
        <v>1236</v>
      </c>
      <c r="F56" s="883"/>
      <c r="G56" s="1030"/>
    </row>
    <row r="57" spans="1:7" ht="28.5" customHeight="1">
      <c r="A57" s="830" t="s">
        <v>793</v>
      </c>
      <c r="B57" s="1030">
        <v>0</v>
      </c>
      <c r="C57" s="830" t="s">
        <v>10</v>
      </c>
      <c r="D57" s="830" t="s">
        <v>768</v>
      </c>
      <c r="E57" s="830"/>
      <c r="F57" s="825"/>
      <c r="G57" s="1030"/>
    </row>
    <row r="58" spans="1:7" ht="25.5">
      <c r="A58" s="830" t="s">
        <v>379</v>
      </c>
      <c r="B58" s="1031">
        <v>0</v>
      </c>
      <c r="C58" s="830" t="s">
        <v>9</v>
      </c>
      <c r="D58" s="830" t="s">
        <v>866</v>
      </c>
      <c r="E58" s="884">
        <v>180190200210250</v>
      </c>
      <c r="F58" s="883"/>
      <c r="G58" s="1031"/>
    </row>
    <row r="59" spans="1:7" ht="25.5">
      <c r="A59" s="830" t="s">
        <v>380</v>
      </c>
      <c r="B59" s="1031">
        <v>0</v>
      </c>
      <c r="C59" s="830" t="s">
        <v>9</v>
      </c>
      <c r="D59" s="830" t="s">
        <v>866</v>
      </c>
      <c r="E59" s="884">
        <v>180190210250</v>
      </c>
      <c r="F59" s="883"/>
      <c r="G59" s="1031"/>
    </row>
    <row r="60" spans="1:7" ht="25.5">
      <c r="A60" s="830" t="s">
        <v>426</v>
      </c>
      <c r="B60" s="1031">
        <v>0</v>
      </c>
      <c r="C60" s="830" t="s">
        <v>10</v>
      </c>
      <c r="D60" s="830" t="s">
        <v>768</v>
      </c>
      <c r="E60" s="830" t="s">
        <v>1237</v>
      </c>
      <c r="F60" s="825"/>
      <c r="G60" s="804"/>
    </row>
    <row r="61" spans="1:7" ht="14.25">
      <c r="B61" s="1031"/>
      <c r="D61" s="864"/>
      <c r="E61" s="842"/>
      <c r="F61" s="825"/>
      <c r="G61" s="804"/>
    </row>
    <row r="62" spans="1:7" ht="14.25">
      <c r="B62" s="1140"/>
      <c r="D62" s="864"/>
      <c r="E62" s="842"/>
      <c r="F62" s="825"/>
      <c r="G62" s="782"/>
    </row>
    <row r="63" spans="1:7" ht="15">
      <c r="A63" s="1131" t="s">
        <v>11</v>
      </c>
      <c r="B63" s="1139"/>
      <c r="F63" s="825"/>
      <c r="G63" s="779"/>
    </row>
    <row r="64" spans="1:7" ht="25.5">
      <c r="A64" s="830" t="s">
        <v>413</v>
      </c>
      <c r="B64" s="1031">
        <v>0</v>
      </c>
      <c r="C64" s="832" t="s">
        <v>7</v>
      </c>
      <c r="D64" s="830" t="s">
        <v>331</v>
      </c>
      <c r="E64" s="876" t="s">
        <v>840</v>
      </c>
      <c r="F64" s="825"/>
      <c r="G64" s="804"/>
    </row>
    <row r="65" spans="1:10" ht="14.25">
      <c r="A65" s="830" t="s">
        <v>381</v>
      </c>
      <c r="B65" s="1031">
        <v>0</v>
      </c>
      <c r="C65" s="832" t="s">
        <v>7</v>
      </c>
      <c r="D65" s="830" t="s">
        <v>331</v>
      </c>
      <c r="E65" s="832" t="s">
        <v>841</v>
      </c>
      <c r="F65" s="825"/>
      <c r="G65" s="804"/>
    </row>
    <row r="66" spans="1:10" ht="15" thickBot="1">
      <c r="A66" s="886"/>
      <c r="B66" s="1141"/>
      <c r="C66" s="846"/>
      <c r="D66" s="886"/>
      <c r="E66" s="1142"/>
      <c r="F66" s="825"/>
      <c r="G66" s="782"/>
    </row>
    <row r="67" spans="1:10" ht="14.25">
      <c r="B67" s="1140"/>
      <c r="G67" s="782"/>
    </row>
    <row r="68" spans="1:10" ht="26.25">
      <c r="A68" s="848" t="s">
        <v>1246</v>
      </c>
      <c r="B68" s="1139"/>
      <c r="G68" s="779"/>
    </row>
    <row r="69" spans="1:10" ht="14.25">
      <c r="A69" s="853" t="s">
        <v>50</v>
      </c>
      <c r="B69" s="1139"/>
      <c r="G69" s="779"/>
    </row>
    <row r="70" spans="1:10" ht="25.5">
      <c r="A70" s="830" t="s">
        <v>879</v>
      </c>
      <c r="B70" s="1140">
        <v>0</v>
      </c>
      <c r="C70" s="855" t="s">
        <v>6</v>
      </c>
      <c r="D70" s="855" t="s">
        <v>864</v>
      </c>
      <c r="G70" s="782"/>
    </row>
    <row r="71" spans="1:10" s="1085" customFormat="1" ht="27" customHeight="1">
      <c r="A71" s="830" t="s">
        <v>672</v>
      </c>
      <c r="B71" s="1140">
        <v>0</v>
      </c>
      <c r="C71" s="855" t="s">
        <v>751</v>
      </c>
      <c r="D71" s="855" t="s">
        <v>784</v>
      </c>
      <c r="E71" s="876"/>
      <c r="F71" s="1103"/>
      <c r="G71" s="1102"/>
      <c r="J71" s="1095"/>
    </row>
    <row r="72" spans="1:10" ht="15">
      <c r="A72" s="1132" t="s">
        <v>500</v>
      </c>
      <c r="B72" s="1139"/>
      <c r="G72" s="779"/>
    </row>
    <row r="73" spans="1:10" ht="14.1" customHeight="1">
      <c r="A73" s="830" t="s">
        <v>879</v>
      </c>
      <c r="B73" s="1140">
        <v>0</v>
      </c>
      <c r="C73" s="855" t="s">
        <v>752</v>
      </c>
      <c r="D73" s="855" t="s">
        <v>864</v>
      </c>
      <c r="G73" s="782"/>
    </row>
    <row r="74" spans="1:10" s="1085" customFormat="1" ht="25.5">
      <c r="A74" s="830" t="s">
        <v>672</v>
      </c>
      <c r="B74" s="1143">
        <v>0</v>
      </c>
      <c r="C74" s="855" t="s">
        <v>751</v>
      </c>
      <c r="D74" s="855" t="s">
        <v>842</v>
      </c>
      <c r="E74" s="876"/>
      <c r="F74" s="1103"/>
      <c r="G74" s="1102"/>
      <c r="J74" s="1095"/>
    </row>
    <row r="75" spans="1:10" ht="14.25">
      <c r="A75" s="853" t="s">
        <v>74</v>
      </c>
      <c r="B75" s="1139"/>
      <c r="G75" s="779"/>
    </row>
    <row r="76" spans="1:10" s="806" customFormat="1" ht="51">
      <c r="A76" s="830" t="s">
        <v>428</v>
      </c>
      <c r="B76" s="1139">
        <v>0</v>
      </c>
      <c r="C76" s="830" t="s">
        <v>429</v>
      </c>
      <c r="D76" s="830" t="s">
        <v>843</v>
      </c>
      <c r="E76" s="876"/>
      <c r="F76" s="838"/>
      <c r="G76" s="779"/>
      <c r="J76" s="805"/>
    </row>
    <row r="77" spans="1:10" s="1100" customFormat="1" ht="26.25" customHeight="1">
      <c r="A77" s="830" t="s">
        <v>498</v>
      </c>
      <c r="B77" s="1140">
        <v>0</v>
      </c>
      <c r="C77" s="855" t="s">
        <v>476</v>
      </c>
      <c r="D77" s="855" t="s">
        <v>844</v>
      </c>
      <c r="E77" s="876"/>
      <c r="F77" s="1098"/>
      <c r="G77" s="1104"/>
      <c r="J77" s="1099"/>
    </row>
    <row r="78" spans="1:10" s="819" customFormat="1" ht="43.5" customHeight="1">
      <c r="A78" s="830" t="s">
        <v>430</v>
      </c>
      <c r="B78" s="1030">
        <v>0</v>
      </c>
      <c r="C78" s="830" t="s">
        <v>431</v>
      </c>
      <c r="D78" s="830" t="s">
        <v>845</v>
      </c>
      <c r="E78" s="876"/>
      <c r="F78" s="894"/>
      <c r="G78" s="803"/>
      <c r="J78" s="818"/>
    </row>
    <row r="79" spans="1:10" s="806" customFormat="1" ht="25.5">
      <c r="A79" s="830" t="s">
        <v>422</v>
      </c>
      <c r="B79" s="1143">
        <v>0</v>
      </c>
      <c r="C79" s="830" t="s">
        <v>427</v>
      </c>
      <c r="D79" s="830" t="s">
        <v>882</v>
      </c>
      <c r="E79" s="876"/>
      <c r="F79" s="891"/>
      <c r="G79" s="899"/>
      <c r="J79" s="805"/>
    </row>
    <row r="80" spans="1:10" s="806" customFormat="1" ht="14.25">
      <c r="A80" s="852" t="s">
        <v>49</v>
      </c>
      <c r="B80" s="1139"/>
      <c r="C80" s="830"/>
      <c r="D80" s="830"/>
      <c r="E80" s="876"/>
      <c r="F80" s="889"/>
      <c r="G80" s="779"/>
      <c r="J80" s="805"/>
    </row>
    <row r="81" spans="1:10" ht="14.1" customHeight="1">
      <c r="A81" s="830" t="s">
        <v>879</v>
      </c>
      <c r="B81" s="1140">
        <v>0</v>
      </c>
      <c r="C81" s="855" t="s">
        <v>752</v>
      </c>
      <c r="D81" s="855" t="s">
        <v>864</v>
      </c>
      <c r="G81" s="782"/>
    </row>
    <row r="82" spans="1:10" s="1085" customFormat="1" ht="25.5">
      <c r="A82" s="830" t="s">
        <v>672</v>
      </c>
      <c r="B82" s="1140">
        <v>0</v>
      </c>
      <c r="C82" s="855" t="s">
        <v>751</v>
      </c>
      <c r="D82" s="855" t="s">
        <v>846</v>
      </c>
      <c r="E82" s="876"/>
      <c r="F82" s="1103"/>
      <c r="G82" s="1102"/>
      <c r="J82" s="1095"/>
    </row>
    <row r="83" spans="1:10" s="806" customFormat="1" ht="14.25">
      <c r="A83" s="853" t="s">
        <v>52</v>
      </c>
      <c r="B83" s="1139"/>
      <c r="C83" s="830"/>
      <c r="D83" s="830"/>
      <c r="E83" s="876"/>
      <c r="F83" s="889"/>
      <c r="G83" s="779"/>
      <c r="J83" s="805"/>
    </row>
    <row r="84" spans="1:10" s="1100" customFormat="1" ht="25.5">
      <c r="A84" s="1133" t="s">
        <v>1310</v>
      </c>
      <c r="B84" s="1139">
        <v>0</v>
      </c>
      <c r="C84" s="855" t="s">
        <v>867</v>
      </c>
      <c r="D84" s="830" t="s">
        <v>1371</v>
      </c>
      <c r="E84" s="1144"/>
      <c r="F84" s="1040"/>
      <c r="G84" s="1105"/>
      <c r="J84" s="1099"/>
    </row>
    <row r="85" spans="1:10" s="1100" customFormat="1" ht="40.5" customHeight="1">
      <c r="A85" s="1133" t="s">
        <v>1311</v>
      </c>
      <c r="B85" s="1143">
        <v>0</v>
      </c>
      <c r="C85" s="855" t="s">
        <v>867</v>
      </c>
      <c r="D85" s="855" t="s">
        <v>1372</v>
      </c>
      <c r="E85" s="1144"/>
      <c r="F85" s="1040"/>
      <c r="G85" s="1102"/>
      <c r="J85" s="1099"/>
    </row>
    <row r="86" spans="1:10" s="1100" customFormat="1" ht="25.5">
      <c r="A86" s="1130" t="s">
        <v>1374</v>
      </c>
      <c r="B86" s="1140">
        <v>0</v>
      </c>
      <c r="C86" s="830" t="s">
        <v>373</v>
      </c>
      <c r="D86" s="830" t="s">
        <v>871</v>
      </c>
      <c r="E86" s="876"/>
      <c r="F86" s="1098"/>
      <c r="G86" s="1104"/>
      <c r="J86" s="1099"/>
    </row>
    <row r="87" spans="1:10" s="806" customFormat="1" ht="25.5">
      <c r="A87" s="855" t="s">
        <v>880</v>
      </c>
      <c r="B87" s="1145">
        <v>0</v>
      </c>
      <c r="C87" s="855" t="s">
        <v>868</v>
      </c>
      <c r="D87" s="830" t="s">
        <v>968</v>
      </c>
      <c r="E87" s="876"/>
      <c r="F87" s="838"/>
      <c r="G87" s="900"/>
      <c r="J87" s="805"/>
    </row>
    <row r="88" spans="1:10" s="1100" customFormat="1" ht="25.5">
      <c r="A88" s="1130" t="s">
        <v>1410</v>
      </c>
      <c r="B88" s="1140">
        <v>0</v>
      </c>
      <c r="C88" s="855" t="s">
        <v>867</v>
      </c>
      <c r="D88" s="830" t="s">
        <v>870</v>
      </c>
      <c r="E88" s="876"/>
      <c r="F88" s="1040"/>
      <c r="G88" s="1104"/>
      <c r="J88" s="1099"/>
    </row>
    <row r="89" spans="1:10" s="806" customFormat="1" ht="27.75" customHeight="1">
      <c r="A89" s="830" t="s">
        <v>1413</v>
      </c>
      <c r="B89" s="1140">
        <v>0</v>
      </c>
      <c r="C89" s="830" t="s">
        <v>890</v>
      </c>
      <c r="D89" s="830" t="s">
        <v>1388</v>
      </c>
      <c r="E89" s="876"/>
      <c r="F89" s="891"/>
      <c r="G89" s="782"/>
      <c r="J89" s="805"/>
    </row>
    <row r="90" spans="1:10" s="806" customFormat="1" ht="51">
      <c r="A90" s="830" t="s">
        <v>428</v>
      </c>
      <c r="B90" s="1139">
        <v>0</v>
      </c>
      <c r="C90" s="830" t="s">
        <v>429</v>
      </c>
      <c r="D90" s="830" t="s">
        <v>881</v>
      </c>
      <c r="E90" s="876"/>
      <c r="F90" s="838"/>
      <c r="G90" s="779"/>
      <c r="J90" s="805"/>
    </row>
    <row r="91" spans="1:10" s="819" customFormat="1" ht="39" customHeight="1">
      <c r="A91" s="830" t="s">
        <v>430</v>
      </c>
      <c r="B91" s="1030">
        <v>0</v>
      </c>
      <c r="C91" s="830" t="s">
        <v>431</v>
      </c>
      <c r="D91" s="830" t="s">
        <v>888</v>
      </c>
      <c r="E91" s="876"/>
      <c r="F91" s="894"/>
      <c r="G91" s="803"/>
      <c r="J91" s="818"/>
    </row>
    <row r="92" spans="1:10" s="806" customFormat="1" ht="25.5">
      <c r="A92" s="830" t="s">
        <v>422</v>
      </c>
      <c r="B92" s="1146">
        <v>0</v>
      </c>
      <c r="C92" s="830" t="s">
        <v>427</v>
      </c>
      <c r="D92" s="830" t="s">
        <v>882</v>
      </c>
      <c r="E92" s="876"/>
      <c r="F92" s="891"/>
      <c r="G92" s="901"/>
      <c r="J92" s="805"/>
    </row>
    <row r="93" spans="1:10" s="806" customFormat="1" ht="14.25">
      <c r="A93" s="853" t="s">
        <v>51</v>
      </c>
      <c r="B93" s="1139"/>
      <c r="C93" s="830"/>
      <c r="D93" s="830"/>
      <c r="E93" s="876"/>
      <c r="F93" s="889"/>
      <c r="G93" s="779"/>
      <c r="J93" s="805"/>
    </row>
    <row r="94" spans="1:10" s="1108" customFormat="1" ht="25.5">
      <c r="A94" s="1130" t="s">
        <v>1312</v>
      </c>
      <c r="B94" s="1139">
        <v>0</v>
      </c>
      <c r="C94" s="830" t="s">
        <v>478</v>
      </c>
      <c r="D94" s="830" t="s">
        <v>1370</v>
      </c>
      <c r="E94" s="876"/>
      <c r="F94" s="1106"/>
      <c r="G94" s="1105"/>
      <c r="J94" s="1107"/>
    </row>
    <row r="95" spans="1:10" s="1100" customFormat="1" ht="25.5">
      <c r="A95" s="1130" t="s">
        <v>1375</v>
      </c>
      <c r="B95" s="1139">
        <v>0</v>
      </c>
      <c r="C95" s="830" t="s">
        <v>753</v>
      </c>
      <c r="D95" s="830" t="s">
        <v>884</v>
      </c>
      <c r="E95" s="876"/>
      <c r="F95" s="1098"/>
      <c r="G95" s="1105"/>
      <c r="J95" s="1099"/>
    </row>
    <row r="96" spans="1:10" s="819" customFormat="1" ht="25.5">
      <c r="A96" s="830" t="s">
        <v>883</v>
      </c>
      <c r="B96" s="1145">
        <v>0</v>
      </c>
      <c r="C96" s="855" t="s">
        <v>868</v>
      </c>
      <c r="D96" s="830" t="s">
        <v>969</v>
      </c>
      <c r="E96" s="876"/>
      <c r="F96" s="894"/>
      <c r="G96" s="900"/>
      <c r="J96" s="818"/>
    </row>
    <row r="97" spans="1:10" s="1100" customFormat="1" ht="25.5">
      <c r="A97" s="1130" t="s">
        <v>1410</v>
      </c>
      <c r="B97" s="1147">
        <v>0</v>
      </c>
      <c r="C97" s="855" t="s">
        <v>867</v>
      </c>
      <c r="D97" s="830" t="s">
        <v>869</v>
      </c>
      <c r="E97" s="876"/>
      <c r="F97" s="1040"/>
      <c r="G97" s="1109"/>
      <c r="J97" s="1099"/>
    </row>
    <row r="98" spans="1:10" s="806" customFormat="1" ht="27.75" customHeight="1">
      <c r="A98" s="830" t="s">
        <v>1413</v>
      </c>
      <c r="B98" s="1140">
        <v>0</v>
      </c>
      <c r="C98" s="830" t="s">
        <v>890</v>
      </c>
      <c r="D98" s="830" t="s">
        <v>1204</v>
      </c>
      <c r="E98" s="876"/>
      <c r="F98" s="891"/>
      <c r="G98" s="782"/>
      <c r="J98" s="805"/>
    </row>
    <row r="99" spans="1:10" s="806" customFormat="1" ht="51">
      <c r="A99" s="830" t="s">
        <v>428</v>
      </c>
      <c r="B99" s="1139">
        <v>0</v>
      </c>
      <c r="C99" s="830" t="s">
        <v>429</v>
      </c>
      <c r="D99" s="830" t="s">
        <v>885</v>
      </c>
      <c r="E99" s="876"/>
      <c r="F99" s="838"/>
      <c r="G99" s="779"/>
      <c r="J99" s="805"/>
    </row>
    <row r="100" spans="1:10" s="819" customFormat="1" ht="25.5">
      <c r="A100" s="830" t="s">
        <v>430</v>
      </c>
      <c r="B100" s="1030">
        <v>0</v>
      </c>
      <c r="C100" s="830" t="s">
        <v>431</v>
      </c>
      <c r="D100" s="830" t="s">
        <v>889</v>
      </c>
      <c r="E100" s="876"/>
      <c r="F100" s="894"/>
      <c r="G100" s="803"/>
      <c r="J100" s="818"/>
    </row>
    <row r="101" spans="1:10" s="806" customFormat="1" ht="25.5">
      <c r="A101" s="830" t="s">
        <v>422</v>
      </c>
      <c r="B101" s="1146">
        <v>0</v>
      </c>
      <c r="C101" s="830" t="s">
        <v>427</v>
      </c>
      <c r="D101" s="830" t="s">
        <v>886</v>
      </c>
      <c r="E101" s="876"/>
      <c r="F101" s="891"/>
      <c r="G101" s="901"/>
      <c r="J101" s="805"/>
    </row>
    <row r="102" spans="1:10" s="806" customFormat="1" ht="14.25">
      <c r="A102" s="853" t="s">
        <v>464</v>
      </c>
      <c r="B102" s="1139"/>
      <c r="C102" s="830"/>
      <c r="D102" s="830"/>
      <c r="E102" s="876"/>
      <c r="F102" s="889"/>
      <c r="G102" s="779"/>
      <c r="J102" s="805"/>
    </row>
    <row r="103" spans="1:10" s="1100" customFormat="1" ht="25.5">
      <c r="A103" s="855" t="s">
        <v>1248</v>
      </c>
      <c r="B103" s="1140">
        <v>0</v>
      </c>
      <c r="C103" s="830" t="s">
        <v>479</v>
      </c>
      <c r="D103" s="830" t="s">
        <v>776</v>
      </c>
      <c r="E103" s="876"/>
      <c r="F103" s="1098"/>
      <c r="G103" s="1081"/>
      <c r="J103" s="1099"/>
    </row>
    <row r="104" spans="1:10" s="1100" customFormat="1" ht="25.5">
      <c r="A104" s="855" t="s">
        <v>878</v>
      </c>
      <c r="B104" s="1140">
        <v>0</v>
      </c>
      <c r="C104" s="830" t="s">
        <v>480</v>
      </c>
      <c r="D104" s="830" t="s">
        <v>874</v>
      </c>
      <c r="E104" s="876"/>
      <c r="F104" s="1098"/>
      <c r="G104" s="1081"/>
      <c r="J104" s="1099"/>
    </row>
    <row r="105" spans="1:10" s="1100" customFormat="1" ht="25.5">
      <c r="A105" s="855" t="s">
        <v>960</v>
      </c>
      <c r="B105" s="1139">
        <v>0</v>
      </c>
      <c r="C105" s="830" t="s">
        <v>6</v>
      </c>
      <c r="D105" s="830" t="s">
        <v>961</v>
      </c>
      <c r="E105" s="876"/>
      <c r="F105" s="1098"/>
      <c r="G105" s="1110"/>
      <c r="J105" s="1099"/>
    </row>
    <row r="106" spans="1:10" s="806" customFormat="1" ht="38.25">
      <c r="A106" s="830" t="s">
        <v>1010</v>
      </c>
      <c r="B106" s="1139">
        <v>0</v>
      </c>
      <c r="C106" s="830" t="s">
        <v>429</v>
      </c>
      <c r="D106" s="830" t="s">
        <v>1011</v>
      </c>
      <c r="E106" s="876"/>
      <c r="F106" s="838"/>
      <c r="G106" s="779"/>
      <c r="J106" s="805"/>
    </row>
    <row r="107" spans="1:10" s="806" customFormat="1" ht="38.25">
      <c r="A107" s="830" t="s">
        <v>1012</v>
      </c>
      <c r="B107" s="1140">
        <v>0</v>
      </c>
      <c r="C107" s="830" t="s">
        <v>429</v>
      </c>
      <c r="D107" s="830" t="s">
        <v>876</v>
      </c>
      <c r="E107" s="876"/>
      <c r="F107" s="838"/>
      <c r="G107" s="782"/>
      <c r="J107" s="805"/>
    </row>
    <row r="108" spans="1:10" s="806" customFormat="1" ht="25.5">
      <c r="A108" s="830" t="s">
        <v>498</v>
      </c>
      <c r="B108" s="1140">
        <v>0</v>
      </c>
      <c r="C108" s="830" t="s">
        <v>476</v>
      </c>
      <c r="D108" s="830" t="s">
        <v>877</v>
      </c>
      <c r="E108" s="876"/>
      <c r="F108" s="889"/>
      <c r="G108" s="782"/>
      <c r="J108" s="805"/>
    </row>
    <row r="109" spans="1:10" s="819" customFormat="1" ht="25.5">
      <c r="A109" s="830" t="s">
        <v>1013</v>
      </c>
      <c r="B109" s="1030">
        <v>0</v>
      </c>
      <c r="C109" s="830" t="s">
        <v>431</v>
      </c>
      <c r="D109" s="830" t="s">
        <v>1014</v>
      </c>
      <c r="E109" s="876"/>
      <c r="F109" s="894"/>
      <c r="G109" s="803"/>
      <c r="J109" s="818"/>
    </row>
    <row r="110" spans="1:10" s="819" customFormat="1" ht="25.5">
      <c r="A110" s="830" t="s">
        <v>1015</v>
      </c>
      <c r="B110" s="1030">
        <v>0</v>
      </c>
      <c r="C110" s="830" t="s">
        <v>431</v>
      </c>
      <c r="D110" s="830" t="s">
        <v>887</v>
      </c>
      <c r="E110" s="876"/>
      <c r="F110" s="894"/>
      <c r="G110" s="803"/>
      <c r="J110" s="818"/>
    </row>
    <row r="111" spans="1:10" s="806" customFormat="1" ht="25.5">
      <c r="A111" s="855" t="s">
        <v>1016</v>
      </c>
      <c r="B111" s="1140">
        <v>0</v>
      </c>
      <c r="C111" s="830" t="s">
        <v>427</v>
      </c>
      <c r="D111" s="830" t="s">
        <v>482</v>
      </c>
      <c r="E111" s="876"/>
      <c r="F111" s="891"/>
      <c r="G111" s="782"/>
      <c r="J111" s="805"/>
    </row>
    <row r="112" spans="1:10" s="806" customFormat="1" ht="25.5">
      <c r="A112" s="855" t="s">
        <v>1017</v>
      </c>
      <c r="B112" s="1140">
        <v>0</v>
      </c>
      <c r="C112" s="830" t="s">
        <v>427</v>
      </c>
      <c r="D112" s="830" t="s">
        <v>482</v>
      </c>
      <c r="E112" s="876"/>
      <c r="F112" s="891"/>
      <c r="G112" s="782"/>
      <c r="J112" s="805"/>
    </row>
    <row r="113" spans="1:10" s="806" customFormat="1" ht="14.25">
      <c r="A113" s="853" t="s">
        <v>48</v>
      </c>
      <c r="B113" s="1139"/>
      <c r="C113" s="830"/>
      <c r="D113" s="830"/>
      <c r="E113" s="876"/>
      <c r="F113" s="889"/>
      <c r="G113" s="779"/>
      <c r="J113" s="805"/>
    </row>
    <row r="114" spans="1:10" s="1100" customFormat="1" ht="28.5" customHeight="1">
      <c r="A114" s="1130" t="s">
        <v>1307</v>
      </c>
      <c r="B114" s="1146">
        <v>0</v>
      </c>
      <c r="C114" s="830" t="s">
        <v>1391</v>
      </c>
      <c r="D114" s="830" t="s">
        <v>1389</v>
      </c>
      <c r="E114" s="876"/>
      <c r="F114" s="1111"/>
      <c r="G114" s="1104"/>
      <c r="J114" s="1099"/>
    </row>
    <row r="115" spans="1:10" s="1100" customFormat="1" ht="30" customHeight="1">
      <c r="A115" s="1130" t="s">
        <v>1304</v>
      </c>
      <c r="B115" s="1140">
        <v>0</v>
      </c>
      <c r="C115" s="830" t="s">
        <v>478</v>
      </c>
      <c r="D115" s="830" t="s">
        <v>1390</v>
      </c>
      <c r="E115" s="876"/>
      <c r="F115" s="1111"/>
      <c r="G115" s="1104"/>
      <c r="J115" s="1099"/>
    </row>
    <row r="116" spans="1:10" s="1100" customFormat="1" ht="51">
      <c r="A116" s="830" t="s">
        <v>699</v>
      </c>
      <c r="B116" s="1139">
        <v>0</v>
      </c>
      <c r="C116" s="830" t="s">
        <v>373</v>
      </c>
      <c r="D116" s="830" t="s">
        <v>1264</v>
      </c>
      <c r="E116" s="1148"/>
      <c r="F116" s="1111"/>
      <c r="G116" s="1112"/>
      <c r="J116" s="1099"/>
    </row>
    <row r="117" spans="1:10" s="1100" customFormat="1" ht="38.25">
      <c r="A117" s="830" t="s">
        <v>666</v>
      </c>
      <c r="B117" s="1149">
        <v>0</v>
      </c>
      <c r="C117" s="830" t="s">
        <v>373</v>
      </c>
      <c r="D117" s="830" t="s">
        <v>1265</v>
      </c>
      <c r="E117" s="876"/>
      <c r="F117" s="1111"/>
      <c r="G117" s="1112"/>
      <c r="J117" s="1099"/>
    </row>
    <row r="118" spans="1:10" s="1100" customFormat="1" ht="38.25">
      <c r="A118" s="1130" t="s">
        <v>1305</v>
      </c>
      <c r="B118" s="1139">
        <v>0</v>
      </c>
      <c r="C118" s="830" t="s">
        <v>373</v>
      </c>
      <c r="D118" s="830" t="s">
        <v>1266</v>
      </c>
      <c r="E118" s="830"/>
      <c r="F118" s="1111"/>
      <c r="G118" s="1112"/>
      <c r="J118" s="1099"/>
    </row>
    <row r="119" spans="1:10" s="806" customFormat="1" ht="27.75" customHeight="1">
      <c r="A119" s="830" t="s">
        <v>1413</v>
      </c>
      <c r="B119" s="1140">
        <v>0</v>
      </c>
      <c r="C119" s="830" t="s">
        <v>890</v>
      </c>
      <c r="D119" s="830" t="s">
        <v>1204</v>
      </c>
      <c r="E119" s="876"/>
      <c r="F119" s="891"/>
      <c r="G119" s="782"/>
      <c r="J119" s="805"/>
    </row>
    <row r="120" spans="1:10" s="806" customFormat="1" ht="51">
      <c r="A120" s="830" t="s">
        <v>927</v>
      </c>
      <c r="B120" s="1150">
        <v>0</v>
      </c>
      <c r="C120" s="830" t="s">
        <v>868</v>
      </c>
      <c r="D120" s="830" t="s">
        <v>1399</v>
      </c>
      <c r="E120" s="876"/>
      <c r="F120" s="891"/>
      <c r="G120" s="809"/>
      <c r="J120" s="805"/>
    </row>
    <row r="121" spans="1:10" s="806" customFormat="1" ht="38.25">
      <c r="A121" s="830" t="s">
        <v>926</v>
      </c>
      <c r="B121" s="1150">
        <v>0</v>
      </c>
      <c r="C121" s="830" t="s">
        <v>868</v>
      </c>
      <c r="D121" s="830" t="s">
        <v>1400</v>
      </c>
      <c r="E121" s="876"/>
      <c r="F121" s="891"/>
      <c r="G121" s="809"/>
      <c r="J121" s="805"/>
    </row>
    <row r="122" spans="1:10" s="806" customFormat="1" ht="51">
      <c r="A122" s="830" t="s">
        <v>428</v>
      </c>
      <c r="B122" s="1140">
        <v>0</v>
      </c>
      <c r="C122" s="830" t="s">
        <v>429</v>
      </c>
      <c r="D122" s="830" t="s">
        <v>738</v>
      </c>
      <c r="E122" s="876"/>
      <c r="F122" s="838"/>
      <c r="G122" s="782"/>
      <c r="J122" s="805"/>
    </row>
    <row r="123" spans="1:10" s="806" customFormat="1" ht="41.25" customHeight="1">
      <c r="A123" s="830" t="s">
        <v>498</v>
      </c>
      <c r="B123" s="1143">
        <v>0</v>
      </c>
      <c r="C123" s="830" t="s">
        <v>476</v>
      </c>
      <c r="D123" s="830" t="s">
        <v>544</v>
      </c>
      <c r="E123" s="876"/>
      <c r="F123" s="889"/>
      <c r="G123" s="901"/>
      <c r="J123" s="805"/>
    </row>
    <row r="124" spans="1:10" s="806" customFormat="1" ht="25.5">
      <c r="A124" s="830" t="s">
        <v>1018</v>
      </c>
      <c r="B124" s="1030">
        <v>0</v>
      </c>
      <c r="C124" s="830" t="s">
        <v>431</v>
      </c>
      <c r="D124" s="830" t="s">
        <v>1014</v>
      </c>
      <c r="E124" s="876"/>
      <c r="F124" s="889"/>
      <c r="G124" s="803"/>
      <c r="J124" s="805"/>
    </row>
    <row r="125" spans="1:10" s="806" customFormat="1" ht="25.5">
      <c r="A125" s="830" t="s">
        <v>1015</v>
      </c>
      <c r="B125" s="1030">
        <v>0</v>
      </c>
      <c r="C125" s="830" t="s">
        <v>431</v>
      </c>
      <c r="D125" s="830" t="s">
        <v>1019</v>
      </c>
      <c r="E125" s="876"/>
      <c r="F125" s="889"/>
      <c r="G125" s="803"/>
      <c r="J125" s="805"/>
    </row>
    <row r="126" spans="1:10" s="806" customFormat="1" ht="38.25">
      <c r="A126" s="830" t="s">
        <v>422</v>
      </c>
      <c r="B126" s="1140">
        <v>0</v>
      </c>
      <c r="C126" s="830" t="s">
        <v>427</v>
      </c>
      <c r="D126" s="830" t="s">
        <v>545</v>
      </c>
      <c r="E126" s="876"/>
      <c r="F126" s="891"/>
      <c r="G126" s="782"/>
      <c r="J126" s="805"/>
    </row>
    <row r="127" spans="1:10" s="806" customFormat="1" ht="14.25">
      <c r="A127" s="853" t="s">
        <v>465</v>
      </c>
      <c r="B127" s="1139"/>
      <c r="C127" s="830"/>
      <c r="D127" s="830"/>
      <c r="E127" s="876"/>
      <c r="F127" s="889"/>
      <c r="G127" s="779"/>
      <c r="J127" s="805"/>
    </row>
    <row r="128" spans="1:10" s="1100" customFormat="1" ht="25.5">
      <c r="A128" s="830" t="s">
        <v>681</v>
      </c>
      <c r="B128" s="1151">
        <v>0</v>
      </c>
      <c r="C128" s="830" t="s">
        <v>892</v>
      </c>
      <c r="D128" s="830" t="s">
        <v>891</v>
      </c>
      <c r="E128" s="876"/>
      <c r="F128" s="1098"/>
      <c r="G128" s="1113"/>
      <c r="J128" s="1099"/>
    </row>
    <row r="129" spans="1:10" s="1108" customFormat="1" ht="40.5" customHeight="1">
      <c r="A129" s="830" t="s">
        <v>523</v>
      </c>
      <c r="B129" s="1140">
        <v>0</v>
      </c>
      <c r="C129" s="830" t="s">
        <v>481</v>
      </c>
      <c r="D129" s="830" t="s">
        <v>1382</v>
      </c>
      <c r="E129" s="876"/>
      <c r="F129" s="1106"/>
      <c r="G129" s="1104"/>
      <c r="J129" s="1107"/>
    </row>
    <row r="130" spans="1:10" s="1100" customFormat="1" ht="51">
      <c r="A130" s="830" t="s">
        <v>698</v>
      </c>
      <c r="B130" s="1152">
        <v>0</v>
      </c>
      <c r="C130" s="830" t="s">
        <v>373</v>
      </c>
      <c r="D130" s="830" t="s">
        <v>1267</v>
      </c>
      <c r="E130" s="876"/>
      <c r="F130" s="1098"/>
      <c r="G130" s="1112"/>
      <c r="J130" s="1099"/>
    </row>
    <row r="131" spans="1:10" s="1100" customFormat="1" ht="51">
      <c r="A131" s="830" t="s">
        <v>666</v>
      </c>
      <c r="B131" s="1149">
        <v>0</v>
      </c>
      <c r="C131" s="830" t="s">
        <v>373</v>
      </c>
      <c r="D131" s="830" t="s">
        <v>1268</v>
      </c>
      <c r="E131" s="876"/>
      <c r="F131" s="1098"/>
      <c r="G131" s="1105"/>
      <c r="J131" s="1099"/>
    </row>
    <row r="132" spans="1:10" s="1100" customFormat="1" ht="51">
      <c r="A132" s="1130" t="s">
        <v>1313</v>
      </c>
      <c r="B132" s="1139">
        <v>0</v>
      </c>
      <c r="C132" s="830" t="s">
        <v>373</v>
      </c>
      <c r="D132" s="830" t="s">
        <v>1404</v>
      </c>
      <c r="E132" s="876"/>
      <c r="F132" s="1098"/>
      <c r="G132" s="1105"/>
      <c r="J132" s="1099"/>
    </row>
    <row r="133" spans="1:10" s="806" customFormat="1" ht="27.75" customHeight="1">
      <c r="A133" s="830" t="s">
        <v>1413</v>
      </c>
      <c r="B133" s="1139">
        <v>0</v>
      </c>
      <c r="C133" s="830" t="s">
        <v>890</v>
      </c>
      <c r="D133" s="830" t="s">
        <v>1204</v>
      </c>
      <c r="E133" s="876"/>
      <c r="F133" s="891"/>
      <c r="G133" s="779"/>
      <c r="J133" s="805"/>
    </row>
    <row r="134" spans="1:10" s="806" customFormat="1" ht="63.75">
      <c r="A134" s="830" t="s">
        <v>927</v>
      </c>
      <c r="B134" s="1145">
        <v>0</v>
      </c>
      <c r="C134" s="830" t="s">
        <v>868</v>
      </c>
      <c r="D134" s="830" t="s">
        <v>1397</v>
      </c>
      <c r="E134" s="876"/>
      <c r="F134" s="891"/>
      <c r="G134" s="900"/>
      <c r="J134" s="805"/>
    </row>
    <row r="135" spans="1:10" s="806" customFormat="1" ht="38.25">
      <c r="A135" s="830" t="s">
        <v>926</v>
      </c>
      <c r="B135" s="1145">
        <v>0</v>
      </c>
      <c r="C135" s="830" t="s">
        <v>868</v>
      </c>
      <c r="D135" s="830" t="s">
        <v>1398</v>
      </c>
      <c r="E135" s="876"/>
      <c r="F135" s="891"/>
      <c r="G135" s="900"/>
      <c r="J135" s="805"/>
    </row>
    <row r="136" spans="1:10" s="806" customFormat="1" ht="67.5" customHeight="1">
      <c r="A136" s="830" t="s">
        <v>428</v>
      </c>
      <c r="B136" s="1139">
        <v>0</v>
      </c>
      <c r="C136" s="830" t="s">
        <v>429</v>
      </c>
      <c r="D136" s="830" t="s">
        <v>739</v>
      </c>
      <c r="E136" s="876"/>
      <c r="F136" s="838"/>
      <c r="G136" s="779"/>
      <c r="J136" s="805"/>
    </row>
    <row r="137" spans="1:10" s="1100" customFormat="1" ht="46.5" customHeight="1">
      <c r="A137" s="830" t="s">
        <v>498</v>
      </c>
      <c r="B137" s="1149">
        <v>0</v>
      </c>
      <c r="C137" s="830" t="s">
        <v>501</v>
      </c>
      <c r="D137" s="830" t="s">
        <v>546</v>
      </c>
      <c r="E137" s="876"/>
      <c r="F137" s="1098"/>
      <c r="G137" s="1105"/>
      <c r="J137" s="1099"/>
    </row>
    <row r="138" spans="1:10" s="819" customFormat="1" ht="30.75" customHeight="1">
      <c r="A138" s="830" t="s">
        <v>1018</v>
      </c>
      <c r="B138" s="1030">
        <v>0</v>
      </c>
      <c r="C138" s="830" t="s">
        <v>431</v>
      </c>
      <c r="D138" s="830" t="s">
        <v>1014</v>
      </c>
      <c r="E138" s="876"/>
      <c r="F138" s="894"/>
      <c r="G138" s="803"/>
      <c r="J138" s="818"/>
    </row>
    <row r="139" spans="1:10" s="819" customFormat="1" ht="30.75" customHeight="1">
      <c r="A139" s="830" t="s">
        <v>1015</v>
      </c>
      <c r="B139" s="1030">
        <v>0</v>
      </c>
      <c r="C139" s="830" t="s">
        <v>431</v>
      </c>
      <c r="D139" s="830" t="s">
        <v>1019</v>
      </c>
      <c r="E139" s="876"/>
      <c r="F139" s="894"/>
      <c r="G139" s="803"/>
      <c r="J139" s="818"/>
    </row>
    <row r="140" spans="1:10" s="806" customFormat="1" ht="51">
      <c r="A140" s="830" t="s">
        <v>422</v>
      </c>
      <c r="B140" s="1140">
        <v>0</v>
      </c>
      <c r="C140" s="830" t="s">
        <v>427</v>
      </c>
      <c r="D140" s="830" t="s">
        <v>547</v>
      </c>
      <c r="E140" s="876"/>
      <c r="F140" s="891"/>
      <c r="G140" s="782"/>
      <c r="J140" s="805"/>
    </row>
    <row r="141" spans="1:10" s="806" customFormat="1">
      <c r="A141" s="853" t="s">
        <v>466</v>
      </c>
      <c r="B141" s="1153"/>
      <c r="C141" s="830"/>
      <c r="D141" s="830"/>
      <c r="E141" s="876"/>
      <c r="F141" s="889"/>
      <c r="G141" s="904"/>
      <c r="J141" s="805"/>
    </row>
    <row r="142" spans="1:10" s="1100" customFormat="1" ht="25.5">
      <c r="A142" s="830" t="s">
        <v>755</v>
      </c>
      <c r="B142" s="1151">
        <v>0</v>
      </c>
      <c r="C142" s="830" t="s">
        <v>892</v>
      </c>
      <c r="D142" s="830" t="s">
        <v>891</v>
      </c>
      <c r="E142" s="876"/>
      <c r="F142" s="1098"/>
      <c r="G142" s="1113"/>
      <c r="J142" s="1099"/>
    </row>
    <row r="143" spans="1:10" s="1100" customFormat="1" ht="38.25">
      <c r="A143" s="830" t="s">
        <v>756</v>
      </c>
      <c r="B143" s="1140">
        <v>0</v>
      </c>
      <c r="C143" s="830" t="s">
        <v>478</v>
      </c>
      <c r="D143" s="830" t="s">
        <v>1383</v>
      </c>
      <c r="E143" s="876"/>
      <c r="F143" s="1098"/>
      <c r="G143" s="1113"/>
      <c r="J143" s="1099"/>
    </row>
    <row r="144" spans="1:10" s="1100" customFormat="1" ht="25.5">
      <c r="A144" s="830" t="s">
        <v>757</v>
      </c>
      <c r="B144" s="1140">
        <v>0</v>
      </c>
      <c r="C144" s="830" t="s">
        <v>478</v>
      </c>
      <c r="D144" s="830" t="s">
        <v>1384</v>
      </c>
      <c r="E144" s="876"/>
      <c r="F144" s="1098"/>
      <c r="G144" s="1113"/>
      <c r="J144" s="1099"/>
    </row>
    <row r="145" spans="1:10" s="1100" customFormat="1" ht="51">
      <c r="A145" s="830" t="s">
        <v>715</v>
      </c>
      <c r="B145" s="1139">
        <v>0</v>
      </c>
      <c r="C145" s="830" t="s">
        <v>373</v>
      </c>
      <c r="D145" s="830" t="s">
        <v>1269</v>
      </c>
      <c r="E145" s="876"/>
      <c r="F145" s="1098"/>
      <c r="G145" s="1112"/>
      <c r="J145" s="1099"/>
    </row>
    <row r="146" spans="1:10" s="1100" customFormat="1" ht="38.25">
      <c r="A146" s="830" t="s">
        <v>1212</v>
      </c>
      <c r="B146" s="1149">
        <v>0</v>
      </c>
      <c r="C146" s="830" t="s">
        <v>373</v>
      </c>
      <c r="D146" s="830" t="s">
        <v>1265</v>
      </c>
      <c r="E146" s="876"/>
      <c r="F146" s="1098"/>
      <c r="G146" s="1105"/>
      <c r="J146" s="1099"/>
    </row>
    <row r="147" spans="1:10" s="1100" customFormat="1" ht="14.25">
      <c r="A147" s="830" t="s">
        <v>758</v>
      </c>
      <c r="B147" s="1145">
        <v>0</v>
      </c>
      <c r="C147" s="855" t="s">
        <v>868</v>
      </c>
      <c r="D147" s="830" t="s">
        <v>893</v>
      </c>
      <c r="E147" s="876"/>
      <c r="F147" s="1098"/>
      <c r="G147" s="1115"/>
      <c r="J147" s="1099"/>
    </row>
    <row r="148" spans="1:10" s="1100" customFormat="1" ht="51">
      <c r="A148" s="1130" t="s">
        <v>1314</v>
      </c>
      <c r="B148" s="1152">
        <v>0</v>
      </c>
      <c r="C148" s="830" t="s">
        <v>373</v>
      </c>
      <c r="D148" s="830" t="s">
        <v>1405</v>
      </c>
      <c r="E148" s="876"/>
      <c r="F148" s="1098"/>
      <c r="G148" s="1114"/>
      <c r="J148" s="1099"/>
    </row>
    <row r="149" spans="1:10" s="806" customFormat="1" ht="30.75" customHeight="1">
      <c r="A149" s="830" t="s">
        <v>1413</v>
      </c>
      <c r="B149" s="1139">
        <v>0</v>
      </c>
      <c r="C149" s="830" t="s">
        <v>890</v>
      </c>
      <c r="D149" s="830" t="s">
        <v>1204</v>
      </c>
      <c r="E149" s="876"/>
      <c r="F149" s="889"/>
      <c r="G149" s="779"/>
      <c r="J149" s="805"/>
    </row>
    <row r="150" spans="1:10" s="806" customFormat="1" ht="76.5">
      <c r="A150" s="830" t="s">
        <v>927</v>
      </c>
      <c r="B150" s="1145">
        <v>0</v>
      </c>
      <c r="C150" s="830" t="s">
        <v>868</v>
      </c>
      <c r="D150" s="830" t="s">
        <v>1394</v>
      </c>
      <c r="E150" s="876"/>
      <c r="F150" s="891"/>
      <c r="G150" s="900"/>
      <c r="J150" s="805"/>
    </row>
    <row r="151" spans="1:10" s="806" customFormat="1" ht="38.25">
      <c r="A151" s="830" t="s">
        <v>926</v>
      </c>
      <c r="B151" s="1145">
        <v>0</v>
      </c>
      <c r="C151" s="830" t="s">
        <v>868</v>
      </c>
      <c r="D151" s="830" t="s">
        <v>1393</v>
      </c>
      <c r="E151" s="876"/>
      <c r="F151" s="891"/>
      <c r="G151" s="900"/>
      <c r="J151" s="805"/>
    </row>
    <row r="152" spans="1:10" s="806" customFormat="1" ht="63.75">
      <c r="A152" s="830" t="s">
        <v>428</v>
      </c>
      <c r="B152" s="1139">
        <v>0</v>
      </c>
      <c r="C152" s="830" t="s">
        <v>429</v>
      </c>
      <c r="D152" s="830" t="s">
        <v>894</v>
      </c>
      <c r="E152" s="876"/>
      <c r="F152" s="838"/>
      <c r="G152" s="779"/>
      <c r="J152" s="805"/>
    </row>
    <row r="153" spans="1:10" s="1100" customFormat="1" ht="38.25">
      <c r="A153" s="830" t="s">
        <v>498</v>
      </c>
      <c r="B153" s="1139">
        <v>0</v>
      </c>
      <c r="C153" s="830" t="s">
        <v>476</v>
      </c>
      <c r="D153" s="830" t="s">
        <v>895</v>
      </c>
      <c r="E153" s="876"/>
      <c r="F153" s="1098"/>
      <c r="G153" s="1105"/>
      <c r="J153" s="1099"/>
    </row>
    <row r="154" spans="1:10" s="819" customFormat="1" ht="30.75" customHeight="1">
      <c r="A154" s="830" t="s">
        <v>1018</v>
      </c>
      <c r="B154" s="1030">
        <v>0</v>
      </c>
      <c r="C154" s="830" t="s">
        <v>431</v>
      </c>
      <c r="D154" s="830" t="s">
        <v>1014</v>
      </c>
      <c r="E154" s="876"/>
      <c r="F154" s="894"/>
      <c r="G154" s="803"/>
      <c r="J154" s="818"/>
    </row>
    <row r="155" spans="1:10" s="819" customFormat="1" ht="30.75" customHeight="1">
      <c r="A155" s="830" t="s">
        <v>1015</v>
      </c>
      <c r="B155" s="1030">
        <v>0</v>
      </c>
      <c r="C155" s="830" t="s">
        <v>431</v>
      </c>
      <c r="D155" s="830" t="s">
        <v>1020</v>
      </c>
      <c r="E155" s="876"/>
      <c r="F155" s="894"/>
      <c r="G155" s="803"/>
      <c r="J155" s="818"/>
    </row>
    <row r="156" spans="1:10" s="806" customFormat="1" ht="51">
      <c r="A156" s="830" t="s">
        <v>422</v>
      </c>
      <c r="B156" s="1140">
        <v>0</v>
      </c>
      <c r="C156" s="830" t="s">
        <v>427</v>
      </c>
      <c r="D156" s="830" t="s">
        <v>896</v>
      </c>
      <c r="E156" s="876"/>
      <c r="F156" s="891"/>
      <c r="G156" s="782"/>
      <c r="J156" s="805"/>
    </row>
    <row r="157" spans="1:10" s="806" customFormat="1" ht="15" customHeight="1">
      <c r="A157" s="853" t="s">
        <v>467</v>
      </c>
      <c r="B157" s="1139"/>
      <c r="C157" s="830"/>
      <c r="D157" s="830"/>
      <c r="E157" s="876"/>
      <c r="F157" s="889"/>
      <c r="G157" s="779"/>
      <c r="J157" s="805"/>
    </row>
    <row r="158" spans="1:10" s="1100" customFormat="1" ht="25.5">
      <c r="A158" s="830" t="s">
        <v>760</v>
      </c>
      <c r="B158" s="1140">
        <v>0</v>
      </c>
      <c r="C158" s="830" t="s">
        <v>892</v>
      </c>
      <c r="D158" s="830" t="s">
        <v>891</v>
      </c>
      <c r="E158" s="876"/>
      <c r="F158" s="1098"/>
      <c r="G158" s="1113"/>
      <c r="J158" s="1099"/>
    </row>
    <row r="159" spans="1:10" s="1100" customFormat="1" ht="25.5" customHeight="1">
      <c r="A159" s="830" t="s">
        <v>858</v>
      </c>
      <c r="B159" s="1140">
        <v>0</v>
      </c>
      <c r="C159" s="830" t="s">
        <v>478</v>
      </c>
      <c r="D159" s="830" t="s">
        <v>1383</v>
      </c>
      <c r="E159" s="876"/>
      <c r="F159" s="1098"/>
      <c r="G159" s="1113"/>
      <c r="J159" s="1099"/>
    </row>
    <row r="160" spans="1:10" s="1100" customFormat="1" ht="38.25">
      <c r="A160" s="830" t="s">
        <v>733</v>
      </c>
      <c r="B160" s="1139">
        <v>0</v>
      </c>
      <c r="C160" s="830" t="s">
        <v>373</v>
      </c>
      <c r="D160" s="830" t="s">
        <v>899</v>
      </c>
      <c r="E160" s="876"/>
      <c r="F160" s="1098"/>
      <c r="G160" s="1112"/>
      <c r="J160" s="1099"/>
    </row>
    <row r="161" spans="1:10" s="1100" customFormat="1" ht="38.25">
      <c r="A161" s="1130" t="s">
        <v>759</v>
      </c>
      <c r="B161" s="1149">
        <v>0</v>
      </c>
      <c r="C161" s="830" t="s">
        <v>373</v>
      </c>
      <c r="D161" s="830" t="s">
        <v>1211</v>
      </c>
      <c r="E161" s="855"/>
      <c r="F161" s="1098"/>
      <c r="G161" s="1105"/>
      <c r="J161" s="1099"/>
    </row>
    <row r="162" spans="1:10" s="806" customFormat="1" ht="63.75">
      <c r="A162" s="830" t="s">
        <v>927</v>
      </c>
      <c r="B162" s="1145">
        <v>0</v>
      </c>
      <c r="C162" s="830" t="s">
        <v>868</v>
      </c>
      <c r="D162" s="830" t="s">
        <v>1396</v>
      </c>
      <c r="E162" s="830"/>
      <c r="F162" s="891"/>
      <c r="G162" s="900"/>
      <c r="J162" s="805"/>
    </row>
    <row r="163" spans="1:10" s="806" customFormat="1" ht="38.25">
      <c r="A163" s="830" t="s">
        <v>926</v>
      </c>
      <c r="B163" s="1145">
        <v>0</v>
      </c>
      <c r="C163" s="830" t="s">
        <v>868</v>
      </c>
      <c r="D163" s="830" t="s">
        <v>1395</v>
      </c>
      <c r="E163" s="830"/>
      <c r="F163" s="891"/>
      <c r="G163" s="900"/>
      <c r="J163" s="805"/>
    </row>
    <row r="164" spans="1:10" s="806" customFormat="1" ht="66.75" customHeight="1">
      <c r="A164" s="830" t="s">
        <v>428</v>
      </c>
      <c r="B164" s="1139">
        <v>0</v>
      </c>
      <c r="C164" s="830" t="s">
        <v>429</v>
      </c>
      <c r="D164" s="830" t="s">
        <v>897</v>
      </c>
      <c r="E164" s="876"/>
      <c r="F164" s="838"/>
      <c r="G164" s="779"/>
      <c r="J164" s="805"/>
    </row>
    <row r="165" spans="1:10" s="1100" customFormat="1" ht="38.25">
      <c r="A165" s="830" t="s">
        <v>498</v>
      </c>
      <c r="B165" s="1139">
        <v>0</v>
      </c>
      <c r="C165" s="830" t="s">
        <v>476</v>
      </c>
      <c r="D165" s="830" t="s">
        <v>546</v>
      </c>
      <c r="E165" s="876"/>
      <c r="F165" s="1098"/>
      <c r="G165" s="1105"/>
      <c r="J165" s="1099"/>
    </row>
    <row r="166" spans="1:10" s="819" customFormat="1" ht="30.75" customHeight="1">
      <c r="A166" s="830" t="s">
        <v>1018</v>
      </c>
      <c r="B166" s="1031">
        <v>0</v>
      </c>
      <c r="C166" s="830" t="s">
        <v>431</v>
      </c>
      <c r="D166" s="830" t="s">
        <v>1014</v>
      </c>
      <c r="E166" s="876"/>
      <c r="F166" s="894"/>
      <c r="G166" s="804"/>
      <c r="J166" s="818"/>
    </row>
    <row r="167" spans="1:10" s="819" customFormat="1" ht="30.75" customHeight="1">
      <c r="A167" s="830" t="s">
        <v>1015</v>
      </c>
      <c r="B167" s="1031">
        <v>0</v>
      </c>
      <c r="C167" s="830" t="s">
        <v>431</v>
      </c>
      <c r="D167" s="830" t="s">
        <v>887</v>
      </c>
      <c r="E167" s="876"/>
      <c r="F167" s="894"/>
      <c r="G167" s="804"/>
      <c r="J167" s="818"/>
    </row>
    <row r="168" spans="1:10" s="806" customFormat="1" ht="38.25">
      <c r="A168" s="830" t="s">
        <v>422</v>
      </c>
      <c r="B168" s="1140">
        <v>0</v>
      </c>
      <c r="C168" s="830" t="s">
        <v>427</v>
      </c>
      <c r="D168" s="830" t="s">
        <v>548</v>
      </c>
      <c r="E168" s="876"/>
      <c r="F168" s="891"/>
      <c r="G168" s="782"/>
      <c r="J168" s="805"/>
    </row>
    <row r="169" spans="1:10" s="806" customFormat="1" ht="14.25">
      <c r="A169" s="853" t="s">
        <v>464</v>
      </c>
      <c r="B169" s="1139"/>
      <c r="C169" s="830"/>
      <c r="D169" s="830"/>
      <c r="E169" s="876"/>
      <c r="F169" s="889"/>
      <c r="G169" s="779"/>
      <c r="J169" s="805"/>
    </row>
    <row r="170" spans="1:10" s="806" customFormat="1" ht="38.25">
      <c r="A170" s="830" t="s">
        <v>428</v>
      </c>
      <c r="B170" s="1140">
        <v>0</v>
      </c>
      <c r="C170" s="830" t="s">
        <v>429</v>
      </c>
      <c r="D170" s="830" t="s">
        <v>898</v>
      </c>
      <c r="E170" s="876"/>
      <c r="F170" s="838"/>
      <c r="G170" s="782"/>
      <c r="J170" s="805"/>
    </row>
    <row r="171" spans="1:10" s="1100" customFormat="1" ht="25.5">
      <c r="A171" s="830" t="s">
        <v>498</v>
      </c>
      <c r="B171" s="1146">
        <v>0</v>
      </c>
      <c r="C171" s="855" t="s">
        <v>476</v>
      </c>
      <c r="D171" s="830" t="s">
        <v>483</v>
      </c>
      <c r="E171" s="876"/>
      <c r="F171" s="1098"/>
      <c r="G171" s="1104"/>
      <c r="J171" s="1099"/>
    </row>
    <row r="172" spans="1:10" s="819" customFormat="1" ht="14.25">
      <c r="A172" s="830" t="s">
        <v>430</v>
      </c>
      <c r="B172" s="1031">
        <v>0</v>
      </c>
      <c r="C172" s="830" t="s">
        <v>431</v>
      </c>
      <c r="D172" s="830" t="s">
        <v>491</v>
      </c>
      <c r="E172" s="876"/>
      <c r="F172" s="894"/>
      <c r="G172" s="804"/>
      <c r="J172" s="818"/>
    </row>
    <row r="173" spans="1:10" s="806" customFormat="1" ht="38.25">
      <c r="A173" s="830" t="s">
        <v>422</v>
      </c>
      <c r="B173" s="1140">
        <v>0</v>
      </c>
      <c r="C173" s="830" t="s">
        <v>427</v>
      </c>
      <c r="D173" s="830" t="s">
        <v>1385</v>
      </c>
      <c r="E173" s="876"/>
      <c r="F173" s="891"/>
      <c r="G173" s="782"/>
      <c r="J173" s="805"/>
    </row>
    <row r="174" spans="1:10" s="806" customFormat="1" ht="25.5">
      <c r="A174" s="830" t="s">
        <v>458</v>
      </c>
      <c r="B174" s="1140">
        <v>0</v>
      </c>
      <c r="C174" s="909" t="s">
        <v>484</v>
      </c>
      <c r="D174" s="830" t="s">
        <v>485</v>
      </c>
      <c r="E174" s="876"/>
      <c r="F174" s="889"/>
      <c r="G174" s="782"/>
      <c r="J174" s="805"/>
    </row>
    <row r="175" spans="1:10" s="806" customFormat="1" ht="14.25">
      <c r="A175" s="853" t="s">
        <v>468</v>
      </c>
      <c r="B175" s="1139"/>
      <c r="C175" s="830"/>
      <c r="D175" s="830"/>
      <c r="E175" s="876"/>
      <c r="F175" s="889"/>
      <c r="G175" s="779"/>
      <c r="J175" s="805"/>
    </row>
    <row r="176" spans="1:10" s="806" customFormat="1" ht="51">
      <c r="A176" s="830" t="s">
        <v>428</v>
      </c>
      <c r="B176" s="1139">
        <v>0</v>
      </c>
      <c r="C176" s="830" t="s">
        <v>429</v>
      </c>
      <c r="D176" s="830" t="s">
        <v>901</v>
      </c>
      <c r="E176" s="876"/>
      <c r="F176" s="838"/>
      <c r="G176" s="779"/>
      <c r="J176" s="805"/>
    </row>
    <row r="177" spans="1:10" s="819" customFormat="1" ht="38.25">
      <c r="A177" s="830" t="s">
        <v>430</v>
      </c>
      <c r="B177" s="1030">
        <v>0</v>
      </c>
      <c r="C177" s="830" t="s">
        <v>431</v>
      </c>
      <c r="D177" s="830" t="s">
        <v>900</v>
      </c>
      <c r="E177" s="876"/>
      <c r="F177" s="894"/>
      <c r="G177" s="803"/>
      <c r="J177" s="818"/>
    </row>
    <row r="178" spans="1:10" s="806" customFormat="1" ht="37.9" customHeight="1">
      <c r="A178" s="830" t="s">
        <v>1021</v>
      </c>
      <c r="B178" s="1143">
        <v>0</v>
      </c>
      <c r="C178" s="830" t="s">
        <v>427</v>
      </c>
      <c r="D178" s="830" t="s">
        <v>1386</v>
      </c>
      <c r="E178" s="876"/>
      <c r="F178" s="838"/>
      <c r="G178" s="901"/>
      <c r="J178" s="805"/>
    </row>
    <row r="179" spans="1:10" s="806" customFormat="1" ht="37.9" customHeight="1">
      <c r="A179" s="830" t="s">
        <v>1022</v>
      </c>
      <c r="B179" s="1140">
        <v>0</v>
      </c>
      <c r="C179" s="830" t="s">
        <v>427</v>
      </c>
      <c r="D179" s="830" t="s">
        <v>1385</v>
      </c>
      <c r="E179" s="876"/>
      <c r="F179" s="838"/>
      <c r="G179" s="782"/>
      <c r="J179" s="805"/>
    </row>
    <row r="180" spans="1:10" s="806" customFormat="1" ht="14.25">
      <c r="A180" s="853" t="s">
        <v>215</v>
      </c>
      <c r="B180" s="1139"/>
      <c r="C180" s="830"/>
      <c r="D180" s="830"/>
      <c r="E180" s="842"/>
      <c r="F180" s="889"/>
      <c r="G180" s="779"/>
      <c r="J180" s="805"/>
    </row>
    <row r="181" spans="1:10" s="806" customFormat="1" ht="14.25">
      <c r="A181" s="863"/>
      <c r="B181" s="1140"/>
      <c r="C181" s="855"/>
      <c r="D181" s="855"/>
      <c r="E181" s="830"/>
      <c r="F181" s="889"/>
      <c r="G181" s="782"/>
      <c r="J181" s="805"/>
    </row>
    <row r="182" spans="1:10" s="806" customFormat="1" ht="14.25">
      <c r="A182" s="853" t="s">
        <v>469</v>
      </c>
      <c r="B182" s="1139"/>
      <c r="C182" s="830"/>
      <c r="D182" s="830"/>
      <c r="E182" s="830"/>
      <c r="F182" s="889"/>
      <c r="G182" s="779"/>
      <c r="J182" s="805"/>
    </row>
    <row r="183" spans="1:10" s="806" customFormat="1" ht="38.25">
      <c r="A183" s="830" t="s">
        <v>816</v>
      </c>
      <c r="B183" s="1140">
        <v>0</v>
      </c>
      <c r="C183" s="830" t="s">
        <v>429</v>
      </c>
      <c r="D183" s="830" t="s">
        <v>1270</v>
      </c>
      <c r="E183" s="830"/>
      <c r="F183" s="838"/>
      <c r="G183" s="782"/>
      <c r="J183" s="805"/>
    </row>
    <row r="184" spans="1:10" s="806" customFormat="1" ht="40.5" customHeight="1">
      <c r="A184" s="830" t="s">
        <v>430</v>
      </c>
      <c r="B184" s="1030">
        <v>0</v>
      </c>
      <c r="C184" s="830" t="s">
        <v>431</v>
      </c>
      <c r="D184" s="830" t="s">
        <v>900</v>
      </c>
      <c r="E184" s="830"/>
      <c r="F184" s="838"/>
      <c r="G184" s="803"/>
      <c r="J184" s="805"/>
    </row>
    <row r="185" spans="1:10" s="806" customFormat="1" ht="37.9" customHeight="1">
      <c r="A185" s="830" t="s">
        <v>1025</v>
      </c>
      <c r="B185" s="1143">
        <v>0</v>
      </c>
      <c r="C185" s="830" t="s">
        <v>427</v>
      </c>
      <c r="D185" s="830" t="s">
        <v>1023</v>
      </c>
      <c r="E185" s="830"/>
      <c r="F185" s="838"/>
      <c r="G185" s="899"/>
      <c r="J185" s="805"/>
    </row>
    <row r="186" spans="1:10" s="806" customFormat="1" ht="37.9" customHeight="1">
      <c r="A186" s="830" t="s">
        <v>1026</v>
      </c>
      <c r="B186" s="1146">
        <v>0</v>
      </c>
      <c r="C186" s="830" t="s">
        <v>427</v>
      </c>
      <c r="D186" s="830" t="s">
        <v>1024</v>
      </c>
      <c r="E186" s="830"/>
      <c r="F186" s="838"/>
      <c r="G186" s="901"/>
      <c r="J186" s="805"/>
    </row>
    <row r="187" spans="1:10" s="806" customFormat="1" ht="14.25">
      <c r="A187" s="853" t="s">
        <v>54</v>
      </c>
      <c r="B187" s="1139"/>
      <c r="C187" s="830"/>
      <c r="D187" s="830"/>
      <c r="E187" s="830"/>
      <c r="F187" s="889"/>
      <c r="G187" s="779"/>
      <c r="J187" s="805"/>
    </row>
    <row r="188" spans="1:10" s="806" customFormat="1" ht="14.25">
      <c r="A188" s="855"/>
      <c r="B188" s="1154"/>
      <c r="C188" s="855"/>
      <c r="D188" s="855"/>
      <c r="E188" s="830"/>
      <c r="F188" s="889"/>
      <c r="G188" s="905"/>
      <c r="J188" s="805"/>
    </row>
    <row r="189" spans="1:10" s="806" customFormat="1" ht="14.25">
      <c r="A189" s="853" t="s">
        <v>53</v>
      </c>
      <c r="B189" s="1139"/>
      <c r="C189" s="830"/>
      <c r="D189" s="830"/>
      <c r="E189" s="830"/>
      <c r="F189" s="889"/>
      <c r="G189" s="779"/>
      <c r="J189" s="805"/>
    </row>
    <row r="190" spans="1:10" s="806" customFormat="1" ht="14.25">
      <c r="A190" s="863"/>
      <c r="B190" s="1140"/>
      <c r="C190" s="855"/>
      <c r="D190" s="855"/>
      <c r="E190" s="830"/>
      <c r="F190" s="889"/>
      <c r="G190" s="782"/>
      <c r="J190" s="805"/>
    </row>
    <row r="191" spans="1:10" s="806" customFormat="1" ht="14.25">
      <c r="A191" s="853" t="s">
        <v>264</v>
      </c>
      <c r="B191" s="1139"/>
      <c r="C191" s="830"/>
      <c r="D191" s="830"/>
      <c r="E191" s="830"/>
      <c r="F191" s="838"/>
      <c r="G191" s="779"/>
      <c r="J191" s="805"/>
    </row>
    <row r="192" spans="1:10" s="1100" customFormat="1" ht="38.25">
      <c r="A192" s="830" t="s">
        <v>1003</v>
      </c>
      <c r="B192" s="1146">
        <v>0</v>
      </c>
      <c r="C192" s="855" t="s">
        <v>486</v>
      </c>
      <c r="D192" s="855" t="s">
        <v>1271</v>
      </c>
      <c r="E192" s="830"/>
      <c r="F192" s="1098"/>
      <c r="G192" s="1104"/>
      <c r="J192" s="1099"/>
    </row>
    <row r="193" spans="1:16382" s="1100" customFormat="1" ht="38.25">
      <c r="A193" s="830" t="s">
        <v>1004</v>
      </c>
      <c r="B193" s="1140">
        <v>0</v>
      </c>
      <c r="C193" s="855" t="s">
        <v>486</v>
      </c>
      <c r="D193" s="855" t="s">
        <v>1401</v>
      </c>
      <c r="E193" s="830"/>
      <c r="F193" s="1098"/>
      <c r="G193" s="1104"/>
      <c r="J193" s="1099"/>
    </row>
    <row r="194" spans="1:16382" s="806" customFormat="1" ht="25.5">
      <c r="A194" s="830" t="s">
        <v>1008</v>
      </c>
      <c r="B194" s="1143">
        <v>0</v>
      </c>
      <c r="C194" s="855" t="s">
        <v>1009</v>
      </c>
      <c r="D194" s="855" t="s">
        <v>902</v>
      </c>
      <c r="E194" s="830"/>
      <c r="F194" s="889"/>
      <c r="G194" s="899"/>
      <c r="J194" s="805"/>
    </row>
    <row r="195" spans="1:16382" s="806" customFormat="1" ht="25.5">
      <c r="A195" s="830" t="s">
        <v>1027</v>
      </c>
      <c r="B195" s="1143">
        <v>0</v>
      </c>
      <c r="C195" s="855" t="s">
        <v>1028</v>
      </c>
      <c r="D195" s="855" t="s">
        <v>1029</v>
      </c>
      <c r="E195" s="830"/>
      <c r="F195" s="889"/>
      <c r="G195" s="899"/>
      <c r="J195" s="805"/>
    </row>
    <row r="196" spans="1:16382" s="806" customFormat="1" ht="14.25">
      <c r="A196" s="830" t="s">
        <v>847</v>
      </c>
      <c r="B196" s="1150">
        <v>0</v>
      </c>
      <c r="C196" s="855" t="s">
        <v>868</v>
      </c>
      <c r="D196" s="855" t="s">
        <v>903</v>
      </c>
      <c r="E196" s="830"/>
      <c r="F196" s="889"/>
      <c r="G196" s="809"/>
      <c r="J196" s="805"/>
    </row>
    <row r="197" spans="1:16382" s="806" customFormat="1" ht="38.25">
      <c r="A197" s="830" t="s">
        <v>928</v>
      </c>
      <c r="B197" s="1150">
        <v>0</v>
      </c>
      <c r="C197" s="830" t="s">
        <v>868</v>
      </c>
      <c r="D197" s="830" t="s">
        <v>962</v>
      </c>
      <c r="E197" s="830"/>
      <c r="F197" s="891"/>
      <c r="G197" s="809"/>
      <c r="J197" s="805"/>
    </row>
    <row r="198" spans="1:16382" s="806" customFormat="1" ht="38.25">
      <c r="A198" s="830" t="s">
        <v>929</v>
      </c>
      <c r="B198" s="1150">
        <v>0</v>
      </c>
      <c r="C198" s="830" t="s">
        <v>868</v>
      </c>
      <c r="D198" s="830" t="s">
        <v>963</v>
      </c>
      <c r="E198" s="830"/>
      <c r="F198" s="891"/>
      <c r="G198" s="809"/>
      <c r="J198" s="805"/>
    </row>
    <row r="199" spans="1:16382" s="806" customFormat="1" ht="38.25">
      <c r="A199" s="830" t="s">
        <v>428</v>
      </c>
      <c r="B199" s="1152">
        <v>0</v>
      </c>
      <c r="C199" s="830" t="s">
        <v>429</v>
      </c>
      <c r="D199" s="830" t="s">
        <v>1414</v>
      </c>
      <c r="E199" s="830"/>
      <c r="F199" s="889"/>
      <c r="G199" s="903"/>
      <c r="J199" s="805"/>
    </row>
    <row r="200" spans="1:16382" s="1100" customFormat="1" ht="25.5">
      <c r="A200" s="830" t="s">
        <v>498</v>
      </c>
      <c r="B200" s="1140">
        <v>0</v>
      </c>
      <c r="C200" s="855" t="s">
        <v>476</v>
      </c>
      <c r="D200" s="830" t="s">
        <v>549</v>
      </c>
      <c r="E200" s="830"/>
      <c r="F200" s="1111"/>
      <c r="G200" s="1081"/>
      <c r="J200" s="1099"/>
    </row>
    <row r="201" spans="1:16382" s="806" customFormat="1" ht="25.5">
      <c r="A201" s="830" t="s">
        <v>747</v>
      </c>
      <c r="B201" s="1030">
        <v>0</v>
      </c>
      <c r="C201" s="830" t="s">
        <v>431</v>
      </c>
      <c r="D201" s="830" t="s">
        <v>904</v>
      </c>
      <c r="E201" s="830"/>
      <c r="F201" s="889"/>
      <c r="G201" s="803"/>
      <c r="J201" s="805"/>
    </row>
    <row r="202" spans="1:16382" s="806" customFormat="1" ht="25.5">
      <c r="A202" s="830" t="s">
        <v>422</v>
      </c>
      <c r="B202" s="1140">
        <v>0</v>
      </c>
      <c r="C202" s="830" t="s">
        <v>427</v>
      </c>
      <c r="D202" s="830" t="s">
        <v>489</v>
      </c>
      <c r="E202" s="830"/>
      <c r="F202" s="889"/>
      <c r="G202" s="782"/>
      <c r="J202" s="805"/>
    </row>
    <row r="203" spans="1:16382" s="806" customFormat="1" ht="15" customHeight="1">
      <c r="A203" s="853" t="s">
        <v>263</v>
      </c>
      <c r="B203" s="1139"/>
      <c r="C203" s="864"/>
      <c r="D203" s="864"/>
      <c r="E203" s="830"/>
      <c r="F203" s="838"/>
      <c r="G203" s="779"/>
      <c r="J203" s="805"/>
    </row>
    <row r="204" spans="1:16382" s="1100" customFormat="1" ht="38.25">
      <c r="A204" s="1130" t="s">
        <v>907</v>
      </c>
      <c r="B204" s="1140">
        <v>0</v>
      </c>
      <c r="C204" s="830" t="s">
        <v>905</v>
      </c>
      <c r="D204" s="1155" t="s">
        <v>1415</v>
      </c>
      <c r="E204" s="1130"/>
      <c r="F204" s="1098"/>
      <c r="G204" s="1113"/>
      <c r="J204" s="1099"/>
    </row>
    <row r="205" spans="1:16382" s="1100" customFormat="1" ht="38.25">
      <c r="A205" s="1130" t="s">
        <v>1306</v>
      </c>
      <c r="B205" s="1140">
        <v>0</v>
      </c>
      <c r="C205" s="830" t="s">
        <v>478</v>
      </c>
      <c r="D205" s="1144" t="s">
        <v>1392</v>
      </c>
      <c r="E205" s="1130"/>
      <c r="F205" s="1098"/>
      <c r="G205" s="1104"/>
      <c r="J205" s="1099"/>
    </row>
    <row r="206" spans="1:16382" s="806" customFormat="1" ht="19.5" customHeight="1">
      <c r="A206" s="830" t="s">
        <v>813</v>
      </c>
      <c r="B206" s="1156">
        <v>0</v>
      </c>
      <c r="C206" s="830" t="s">
        <v>868</v>
      </c>
      <c r="D206" s="830" t="s">
        <v>906</v>
      </c>
      <c r="E206" s="830"/>
      <c r="F206" s="892"/>
      <c r="G206" s="906"/>
      <c r="H206" s="813"/>
      <c r="I206" s="813"/>
      <c r="J206" s="813"/>
      <c r="K206" s="813"/>
      <c r="L206" s="813"/>
      <c r="M206" s="813"/>
      <c r="N206" s="813"/>
      <c r="O206" s="813"/>
      <c r="P206" s="813"/>
      <c r="Q206" s="813"/>
      <c r="R206" s="813"/>
      <c r="S206" s="813"/>
      <c r="T206" s="813"/>
      <c r="U206" s="813"/>
      <c r="V206" s="813"/>
      <c r="W206" s="813"/>
      <c r="X206" s="813"/>
      <c r="Y206" s="813"/>
      <c r="Z206" s="813"/>
      <c r="AA206" s="813"/>
      <c r="AB206" s="813"/>
      <c r="AC206" s="813"/>
      <c r="AD206" s="813"/>
      <c r="AE206" s="813"/>
      <c r="AF206" s="813"/>
      <c r="AG206" s="813"/>
      <c r="AH206" s="813"/>
      <c r="AI206" s="813"/>
      <c r="AJ206" s="813"/>
      <c r="AK206" s="813"/>
      <c r="AL206" s="813"/>
      <c r="AM206" s="813"/>
      <c r="AN206" s="813"/>
      <c r="AO206" s="813"/>
      <c r="AP206" s="813"/>
      <c r="AQ206" s="813"/>
      <c r="AR206" s="813"/>
      <c r="AS206" s="813"/>
      <c r="AT206" s="813"/>
      <c r="AU206" s="813"/>
      <c r="AV206" s="813"/>
      <c r="AW206" s="813"/>
      <c r="AX206" s="813"/>
      <c r="AY206" s="813"/>
      <c r="AZ206" s="813"/>
      <c r="BA206" s="813"/>
      <c r="BB206" s="813"/>
      <c r="BC206" s="813"/>
      <c r="BD206" s="813"/>
      <c r="BE206" s="813"/>
      <c r="BF206" s="813"/>
      <c r="BG206" s="813"/>
      <c r="BH206" s="813"/>
      <c r="BI206" s="813"/>
      <c r="BJ206" s="813"/>
      <c r="BK206" s="813"/>
      <c r="BL206" s="813"/>
      <c r="BM206" s="813"/>
      <c r="BN206" s="813"/>
      <c r="BO206" s="813"/>
      <c r="BP206" s="813"/>
      <c r="BQ206" s="813"/>
      <c r="BR206" s="813"/>
      <c r="BS206" s="813"/>
      <c r="BT206" s="813"/>
      <c r="BU206" s="813"/>
      <c r="BV206" s="813"/>
      <c r="BW206" s="813"/>
      <c r="BX206" s="813"/>
      <c r="BY206" s="813"/>
      <c r="BZ206" s="813"/>
      <c r="CA206" s="813"/>
      <c r="CB206" s="813"/>
      <c r="CC206" s="813"/>
      <c r="CD206" s="813"/>
      <c r="CE206" s="813"/>
      <c r="CF206" s="813"/>
      <c r="CG206" s="813"/>
      <c r="CH206" s="813"/>
      <c r="CI206" s="813"/>
      <c r="CJ206" s="813"/>
      <c r="CK206" s="813"/>
      <c r="CL206" s="813"/>
      <c r="CM206" s="813"/>
      <c r="CN206" s="813"/>
      <c r="CO206" s="813"/>
      <c r="CP206" s="813"/>
      <c r="CQ206" s="813"/>
      <c r="CR206" s="813"/>
      <c r="CS206" s="813"/>
      <c r="CT206" s="813"/>
      <c r="CU206" s="813"/>
      <c r="CV206" s="813"/>
      <c r="CW206" s="813"/>
      <c r="CX206" s="813"/>
      <c r="CY206" s="813"/>
      <c r="CZ206" s="813"/>
      <c r="DA206" s="813"/>
      <c r="DB206" s="813"/>
      <c r="DC206" s="813"/>
      <c r="DD206" s="813"/>
      <c r="DE206" s="813"/>
      <c r="DF206" s="813"/>
      <c r="DG206" s="813"/>
      <c r="DH206" s="813"/>
      <c r="DI206" s="813"/>
      <c r="DJ206" s="813"/>
      <c r="DK206" s="813"/>
      <c r="DL206" s="813"/>
      <c r="DM206" s="813"/>
      <c r="DN206" s="813"/>
      <c r="DO206" s="813"/>
      <c r="DP206" s="813"/>
      <c r="DQ206" s="813"/>
      <c r="DR206" s="813"/>
      <c r="DS206" s="813"/>
      <c r="DT206" s="813"/>
      <c r="DU206" s="813"/>
      <c r="DV206" s="813"/>
      <c r="DW206" s="813"/>
      <c r="DX206" s="813"/>
      <c r="DY206" s="813"/>
      <c r="DZ206" s="813"/>
      <c r="EA206" s="813"/>
      <c r="EB206" s="813"/>
      <c r="EC206" s="813"/>
      <c r="ED206" s="813"/>
      <c r="EE206" s="813"/>
      <c r="EF206" s="813"/>
      <c r="EG206" s="813"/>
      <c r="EH206" s="813"/>
      <c r="EI206" s="813"/>
      <c r="EJ206" s="813"/>
      <c r="EK206" s="813"/>
      <c r="EL206" s="813"/>
      <c r="EM206" s="813"/>
      <c r="EN206" s="813"/>
      <c r="EO206" s="813"/>
      <c r="EP206" s="813"/>
      <c r="EQ206" s="813"/>
      <c r="ER206" s="813"/>
      <c r="ES206" s="813"/>
      <c r="ET206" s="813"/>
      <c r="EU206" s="813"/>
      <c r="EV206" s="813"/>
      <c r="EW206" s="813"/>
      <c r="EX206" s="813"/>
      <c r="EY206" s="813"/>
      <c r="EZ206" s="813"/>
      <c r="FA206" s="813"/>
      <c r="FB206" s="813"/>
      <c r="FC206" s="813"/>
      <c r="FD206" s="813"/>
      <c r="FE206" s="813"/>
      <c r="FF206" s="813"/>
      <c r="FG206" s="813"/>
      <c r="FH206" s="813"/>
      <c r="FI206" s="813"/>
      <c r="FJ206" s="813"/>
      <c r="FK206" s="813"/>
      <c r="FL206" s="813"/>
      <c r="FM206" s="813"/>
      <c r="FN206" s="813"/>
      <c r="FO206" s="813"/>
      <c r="FP206" s="813"/>
      <c r="FQ206" s="813"/>
      <c r="FR206" s="813"/>
      <c r="FS206" s="813"/>
      <c r="FT206" s="813"/>
      <c r="FU206" s="813"/>
      <c r="FV206" s="813"/>
      <c r="FW206" s="813"/>
      <c r="FX206" s="813"/>
      <c r="FY206" s="813"/>
      <c r="FZ206" s="813"/>
      <c r="GA206" s="813"/>
      <c r="GB206" s="813"/>
      <c r="GC206" s="813"/>
      <c r="GD206" s="813"/>
      <c r="GE206" s="813"/>
      <c r="GF206" s="813"/>
      <c r="GG206" s="813"/>
      <c r="GH206" s="813"/>
      <c r="GI206" s="813"/>
      <c r="GJ206" s="813"/>
      <c r="GK206" s="813"/>
      <c r="GL206" s="813"/>
      <c r="GM206" s="813"/>
      <c r="GN206" s="813"/>
      <c r="GO206" s="813"/>
      <c r="GP206" s="813"/>
      <c r="GQ206" s="813"/>
      <c r="GR206" s="813"/>
      <c r="GS206" s="813"/>
      <c r="GT206" s="813"/>
      <c r="GU206" s="813"/>
      <c r="GV206" s="813"/>
      <c r="GW206" s="813"/>
      <c r="GX206" s="813"/>
      <c r="GY206" s="813"/>
      <c r="GZ206" s="813"/>
      <c r="HA206" s="813"/>
      <c r="HB206" s="813"/>
      <c r="HC206" s="813"/>
      <c r="HD206" s="813"/>
      <c r="HE206" s="813"/>
      <c r="HF206" s="813"/>
      <c r="HG206" s="813"/>
      <c r="HH206" s="813"/>
      <c r="HI206" s="813"/>
      <c r="HJ206" s="813"/>
      <c r="HK206" s="813"/>
      <c r="HL206" s="813"/>
      <c r="HM206" s="813"/>
      <c r="HN206" s="813"/>
      <c r="HO206" s="813"/>
      <c r="HP206" s="813"/>
      <c r="HQ206" s="813"/>
      <c r="HR206" s="813"/>
      <c r="HS206" s="813"/>
      <c r="HT206" s="813"/>
      <c r="HU206" s="813"/>
      <c r="HV206" s="813"/>
      <c r="HW206" s="813"/>
      <c r="HX206" s="813"/>
      <c r="HY206" s="813"/>
      <c r="HZ206" s="813"/>
      <c r="IA206" s="813"/>
      <c r="IB206" s="813"/>
      <c r="IC206" s="813"/>
      <c r="ID206" s="813"/>
      <c r="IE206" s="813"/>
      <c r="IF206" s="813"/>
      <c r="IG206" s="813"/>
      <c r="IH206" s="813"/>
      <c r="II206" s="813"/>
      <c r="IJ206" s="813"/>
      <c r="IK206" s="813"/>
      <c r="IL206" s="813"/>
      <c r="IM206" s="813"/>
      <c r="IN206" s="813"/>
      <c r="IO206" s="813"/>
      <c r="IP206" s="813"/>
      <c r="IQ206" s="813"/>
      <c r="IR206" s="813"/>
      <c r="IS206" s="813"/>
      <c r="IT206" s="813"/>
      <c r="IU206" s="813"/>
      <c r="IV206" s="813"/>
      <c r="IW206" s="813"/>
      <c r="IX206" s="813"/>
      <c r="IY206" s="813"/>
      <c r="IZ206" s="813"/>
      <c r="JA206" s="813"/>
      <c r="JB206" s="813"/>
      <c r="JC206" s="813"/>
      <c r="JD206" s="813"/>
      <c r="JE206" s="813"/>
      <c r="JF206" s="813"/>
      <c r="JG206" s="813"/>
      <c r="JH206" s="813"/>
      <c r="JI206" s="813"/>
      <c r="JJ206" s="813"/>
      <c r="JK206" s="813"/>
      <c r="JL206" s="813"/>
      <c r="JM206" s="813"/>
      <c r="JN206" s="813"/>
      <c r="JO206" s="813"/>
      <c r="JP206" s="813"/>
      <c r="JQ206" s="813"/>
      <c r="JR206" s="813"/>
      <c r="JS206" s="813"/>
      <c r="JT206" s="813"/>
      <c r="JU206" s="813"/>
      <c r="JV206" s="813"/>
      <c r="JW206" s="813"/>
      <c r="JX206" s="813"/>
      <c r="JY206" s="813"/>
      <c r="JZ206" s="813"/>
      <c r="KA206" s="813"/>
      <c r="KB206" s="813"/>
      <c r="KC206" s="813"/>
      <c r="KD206" s="813"/>
      <c r="KE206" s="813"/>
      <c r="KF206" s="813"/>
      <c r="KG206" s="813"/>
      <c r="KH206" s="813"/>
      <c r="KI206" s="813"/>
      <c r="KJ206" s="813"/>
      <c r="KK206" s="813"/>
      <c r="KL206" s="813"/>
      <c r="KM206" s="813"/>
      <c r="KN206" s="813"/>
      <c r="KO206" s="813"/>
      <c r="KP206" s="813"/>
      <c r="KQ206" s="813"/>
      <c r="KR206" s="813"/>
      <c r="KS206" s="813"/>
      <c r="KT206" s="813"/>
      <c r="KU206" s="813"/>
      <c r="KV206" s="813"/>
      <c r="KW206" s="813"/>
      <c r="KX206" s="813"/>
      <c r="KY206" s="813"/>
      <c r="KZ206" s="813"/>
      <c r="LA206" s="813"/>
      <c r="LB206" s="813"/>
      <c r="LC206" s="813"/>
      <c r="LD206" s="813"/>
      <c r="LE206" s="813"/>
      <c r="LF206" s="813"/>
      <c r="LG206" s="813"/>
      <c r="LH206" s="813"/>
      <c r="LI206" s="813"/>
      <c r="LJ206" s="813"/>
      <c r="LK206" s="813"/>
      <c r="LL206" s="813"/>
      <c r="LM206" s="813"/>
      <c r="LN206" s="813"/>
      <c r="LO206" s="813"/>
      <c r="LP206" s="813"/>
      <c r="LQ206" s="813"/>
      <c r="LR206" s="813"/>
      <c r="LS206" s="813"/>
      <c r="LT206" s="813"/>
      <c r="LU206" s="813"/>
      <c r="LV206" s="813"/>
      <c r="LW206" s="813"/>
      <c r="LX206" s="813"/>
      <c r="LY206" s="813"/>
      <c r="LZ206" s="813"/>
      <c r="MA206" s="813"/>
      <c r="MB206" s="813"/>
      <c r="MC206" s="813"/>
      <c r="MD206" s="813"/>
      <c r="ME206" s="813"/>
      <c r="MF206" s="813"/>
      <c r="MG206" s="813"/>
      <c r="MH206" s="813"/>
      <c r="MI206" s="813"/>
      <c r="MJ206" s="813"/>
      <c r="MK206" s="813"/>
      <c r="ML206" s="813"/>
      <c r="MM206" s="813"/>
      <c r="MN206" s="813"/>
      <c r="MO206" s="813"/>
      <c r="MP206" s="813"/>
      <c r="MQ206" s="813"/>
      <c r="MR206" s="813"/>
      <c r="MS206" s="813"/>
      <c r="MT206" s="813"/>
      <c r="MU206" s="813"/>
      <c r="MV206" s="813"/>
      <c r="MW206" s="813"/>
      <c r="MX206" s="813"/>
      <c r="MY206" s="813"/>
      <c r="MZ206" s="813"/>
      <c r="NA206" s="813"/>
      <c r="NB206" s="813"/>
      <c r="NC206" s="813"/>
      <c r="ND206" s="813"/>
      <c r="NE206" s="813"/>
      <c r="NF206" s="813"/>
      <c r="NG206" s="813"/>
      <c r="NH206" s="813"/>
      <c r="NI206" s="813"/>
      <c r="NJ206" s="813"/>
      <c r="NK206" s="813"/>
      <c r="NL206" s="813"/>
      <c r="NM206" s="813"/>
      <c r="NN206" s="813"/>
      <c r="NO206" s="813"/>
      <c r="NP206" s="813"/>
      <c r="NQ206" s="813"/>
      <c r="NR206" s="813"/>
      <c r="NS206" s="813"/>
      <c r="NT206" s="813"/>
      <c r="NU206" s="813"/>
      <c r="NV206" s="813"/>
      <c r="NW206" s="813"/>
      <c r="NX206" s="813"/>
      <c r="NY206" s="813"/>
      <c r="NZ206" s="813"/>
      <c r="OA206" s="813"/>
      <c r="OB206" s="813"/>
      <c r="OC206" s="813"/>
      <c r="OD206" s="813"/>
      <c r="OE206" s="813"/>
      <c r="OF206" s="813"/>
      <c r="OG206" s="813"/>
      <c r="OH206" s="813"/>
      <c r="OI206" s="813"/>
      <c r="OJ206" s="813"/>
      <c r="OK206" s="813"/>
      <c r="OL206" s="813"/>
      <c r="OM206" s="813"/>
      <c r="ON206" s="813"/>
      <c r="OO206" s="813"/>
      <c r="OP206" s="813"/>
      <c r="OQ206" s="813"/>
      <c r="OR206" s="813"/>
      <c r="OS206" s="813"/>
      <c r="OT206" s="813"/>
      <c r="OU206" s="813"/>
      <c r="OV206" s="813"/>
      <c r="OW206" s="813"/>
      <c r="OX206" s="813"/>
      <c r="OY206" s="813"/>
      <c r="OZ206" s="813"/>
      <c r="PA206" s="813"/>
      <c r="PB206" s="813"/>
      <c r="PC206" s="813"/>
      <c r="PD206" s="813"/>
      <c r="PE206" s="813"/>
      <c r="PF206" s="813"/>
      <c r="PG206" s="813"/>
      <c r="PH206" s="813"/>
      <c r="PI206" s="813"/>
      <c r="PJ206" s="813"/>
      <c r="PK206" s="813"/>
      <c r="PL206" s="813"/>
      <c r="PM206" s="813"/>
      <c r="PN206" s="813"/>
      <c r="PO206" s="813"/>
      <c r="PP206" s="813"/>
      <c r="PQ206" s="813"/>
      <c r="PR206" s="813"/>
      <c r="PS206" s="813"/>
      <c r="PT206" s="813"/>
      <c r="PU206" s="813"/>
      <c r="PV206" s="813"/>
      <c r="PW206" s="813"/>
      <c r="PX206" s="813"/>
      <c r="PY206" s="813"/>
      <c r="PZ206" s="813"/>
      <c r="QA206" s="813"/>
      <c r="QB206" s="813"/>
      <c r="QC206" s="813"/>
      <c r="QD206" s="813"/>
      <c r="QE206" s="813"/>
      <c r="QF206" s="813"/>
      <c r="QG206" s="813"/>
      <c r="QH206" s="813"/>
      <c r="QI206" s="813"/>
      <c r="QJ206" s="813"/>
      <c r="QK206" s="813"/>
      <c r="QL206" s="813"/>
      <c r="QM206" s="813"/>
      <c r="QN206" s="813"/>
      <c r="QO206" s="813"/>
      <c r="QP206" s="813"/>
      <c r="QQ206" s="813"/>
      <c r="QR206" s="813"/>
      <c r="QS206" s="813"/>
      <c r="QT206" s="813"/>
      <c r="QU206" s="813"/>
      <c r="QV206" s="813"/>
      <c r="QW206" s="813"/>
      <c r="QX206" s="813"/>
      <c r="QY206" s="813"/>
      <c r="QZ206" s="813"/>
      <c r="RA206" s="813"/>
      <c r="RB206" s="813"/>
      <c r="RC206" s="813"/>
      <c r="RD206" s="813"/>
      <c r="RE206" s="813"/>
      <c r="RF206" s="813"/>
      <c r="RG206" s="813"/>
      <c r="RH206" s="813"/>
      <c r="RI206" s="813"/>
      <c r="RJ206" s="813"/>
      <c r="RK206" s="813"/>
      <c r="RL206" s="813"/>
      <c r="RM206" s="813"/>
      <c r="RN206" s="813"/>
      <c r="RO206" s="813"/>
      <c r="RP206" s="813"/>
      <c r="RQ206" s="813"/>
      <c r="RR206" s="813"/>
      <c r="RS206" s="813"/>
      <c r="RT206" s="813"/>
      <c r="RU206" s="813"/>
      <c r="RV206" s="813"/>
      <c r="RW206" s="813"/>
      <c r="RX206" s="813"/>
      <c r="RY206" s="813"/>
      <c r="RZ206" s="813"/>
      <c r="SA206" s="813"/>
      <c r="SB206" s="813"/>
      <c r="SC206" s="813"/>
      <c r="SD206" s="813"/>
      <c r="SE206" s="813"/>
      <c r="SF206" s="813"/>
      <c r="SG206" s="813"/>
      <c r="SH206" s="813"/>
      <c r="SI206" s="813"/>
      <c r="SJ206" s="813"/>
      <c r="SK206" s="813"/>
      <c r="SL206" s="813"/>
      <c r="SM206" s="813"/>
      <c r="SN206" s="813"/>
      <c r="SO206" s="813"/>
      <c r="SP206" s="813"/>
      <c r="SQ206" s="813"/>
      <c r="SR206" s="813"/>
      <c r="SS206" s="813"/>
      <c r="ST206" s="813"/>
      <c r="SU206" s="813"/>
      <c r="SV206" s="813"/>
      <c r="SW206" s="813"/>
      <c r="SX206" s="813"/>
      <c r="SY206" s="813"/>
      <c r="SZ206" s="813"/>
      <c r="TA206" s="813"/>
      <c r="TB206" s="813"/>
      <c r="TC206" s="813"/>
      <c r="TD206" s="813"/>
      <c r="TE206" s="813"/>
      <c r="TF206" s="813"/>
      <c r="TG206" s="813"/>
      <c r="TH206" s="813"/>
      <c r="TI206" s="813"/>
      <c r="TJ206" s="813"/>
      <c r="TK206" s="813"/>
      <c r="TL206" s="813"/>
      <c r="TM206" s="813"/>
      <c r="TN206" s="813"/>
      <c r="TO206" s="813"/>
      <c r="TP206" s="813"/>
      <c r="TQ206" s="813"/>
      <c r="TR206" s="813"/>
      <c r="TS206" s="813"/>
      <c r="TT206" s="813"/>
      <c r="TU206" s="813"/>
      <c r="TV206" s="813"/>
      <c r="TW206" s="813"/>
      <c r="TX206" s="813"/>
      <c r="TY206" s="813"/>
      <c r="TZ206" s="813"/>
      <c r="UA206" s="813"/>
      <c r="UB206" s="813"/>
      <c r="UC206" s="813"/>
      <c r="UD206" s="813"/>
      <c r="UE206" s="813"/>
      <c r="UF206" s="813"/>
      <c r="UG206" s="813"/>
      <c r="UH206" s="813"/>
      <c r="UI206" s="813"/>
      <c r="UJ206" s="813"/>
      <c r="UK206" s="813"/>
      <c r="UL206" s="813"/>
      <c r="UM206" s="813"/>
      <c r="UN206" s="813"/>
      <c r="UO206" s="813"/>
      <c r="UP206" s="813"/>
      <c r="UQ206" s="813"/>
      <c r="UR206" s="813"/>
      <c r="US206" s="813"/>
      <c r="UT206" s="813"/>
      <c r="UU206" s="813"/>
      <c r="UV206" s="813"/>
      <c r="UW206" s="813"/>
      <c r="UX206" s="813"/>
      <c r="UY206" s="813"/>
      <c r="UZ206" s="813"/>
      <c r="VA206" s="813"/>
      <c r="VB206" s="813"/>
      <c r="VC206" s="813"/>
      <c r="VD206" s="813"/>
      <c r="VE206" s="813"/>
      <c r="VF206" s="813"/>
      <c r="VG206" s="813"/>
      <c r="VH206" s="813"/>
      <c r="VI206" s="813"/>
      <c r="VJ206" s="813"/>
      <c r="VK206" s="813"/>
      <c r="VL206" s="813"/>
      <c r="VM206" s="813"/>
      <c r="VN206" s="813"/>
      <c r="VO206" s="813"/>
      <c r="VP206" s="813"/>
      <c r="VQ206" s="813"/>
      <c r="VR206" s="813"/>
      <c r="VS206" s="813"/>
      <c r="VT206" s="813"/>
      <c r="VU206" s="813"/>
      <c r="VV206" s="813"/>
      <c r="VW206" s="813"/>
      <c r="VX206" s="813"/>
      <c r="VY206" s="813"/>
      <c r="VZ206" s="813"/>
      <c r="WA206" s="813"/>
      <c r="WB206" s="813"/>
      <c r="WC206" s="813"/>
      <c r="WD206" s="813"/>
      <c r="WE206" s="813"/>
      <c r="WF206" s="813"/>
      <c r="WG206" s="813"/>
      <c r="WH206" s="813"/>
      <c r="WI206" s="813"/>
      <c r="WJ206" s="813"/>
      <c r="WK206" s="813"/>
      <c r="WL206" s="813"/>
      <c r="WM206" s="813"/>
      <c r="WN206" s="813"/>
      <c r="WO206" s="813"/>
      <c r="WP206" s="813"/>
      <c r="WQ206" s="813"/>
      <c r="WR206" s="813"/>
      <c r="WS206" s="813"/>
      <c r="WT206" s="813"/>
      <c r="WU206" s="813"/>
      <c r="WV206" s="813"/>
      <c r="WW206" s="813"/>
      <c r="WX206" s="813"/>
      <c r="WY206" s="813"/>
      <c r="WZ206" s="813"/>
      <c r="XA206" s="813"/>
      <c r="XB206" s="813"/>
      <c r="XC206" s="813"/>
      <c r="XD206" s="813"/>
      <c r="XE206" s="813"/>
      <c r="XF206" s="813"/>
      <c r="XG206" s="813"/>
      <c r="XH206" s="813"/>
      <c r="XI206" s="813"/>
      <c r="XJ206" s="813"/>
      <c r="XK206" s="813"/>
      <c r="XL206" s="813"/>
      <c r="XM206" s="813"/>
      <c r="XN206" s="813"/>
      <c r="XO206" s="813"/>
      <c r="XP206" s="813"/>
      <c r="XQ206" s="813"/>
      <c r="XR206" s="813"/>
      <c r="XS206" s="813"/>
      <c r="XT206" s="813"/>
      <c r="XU206" s="813"/>
      <c r="XV206" s="813"/>
      <c r="XW206" s="813"/>
      <c r="XX206" s="813"/>
      <c r="XY206" s="813"/>
      <c r="XZ206" s="813"/>
      <c r="YA206" s="813"/>
      <c r="YB206" s="813"/>
      <c r="YC206" s="813"/>
      <c r="YD206" s="813"/>
      <c r="YE206" s="813"/>
      <c r="YF206" s="813"/>
      <c r="YG206" s="813"/>
      <c r="YH206" s="813"/>
      <c r="YI206" s="813"/>
      <c r="YJ206" s="813"/>
      <c r="YK206" s="813"/>
      <c r="YL206" s="813"/>
      <c r="YM206" s="813"/>
      <c r="YN206" s="813"/>
      <c r="YO206" s="813"/>
      <c r="YP206" s="813"/>
      <c r="YQ206" s="813"/>
      <c r="YR206" s="813"/>
      <c r="YS206" s="813"/>
      <c r="YT206" s="813"/>
      <c r="YU206" s="813"/>
      <c r="YV206" s="813"/>
      <c r="YW206" s="813"/>
      <c r="YX206" s="813"/>
      <c r="YY206" s="813"/>
      <c r="YZ206" s="813"/>
      <c r="ZA206" s="813"/>
      <c r="ZB206" s="813"/>
      <c r="ZC206" s="813"/>
      <c r="ZD206" s="813"/>
      <c r="ZE206" s="813"/>
      <c r="ZF206" s="813"/>
      <c r="ZG206" s="813"/>
      <c r="ZH206" s="813"/>
      <c r="ZI206" s="813"/>
      <c r="ZJ206" s="813"/>
      <c r="ZK206" s="813"/>
      <c r="ZL206" s="813"/>
      <c r="ZM206" s="813"/>
      <c r="ZN206" s="813"/>
      <c r="ZO206" s="813"/>
      <c r="ZP206" s="813"/>
      <c r="ZQ206" s="813"/>
      <c r="ZR206" s="813"/>
      <c r="ZS206" s="813"/>
      <c r="ZT206" s="813"/>
      <c r="ZU206" s="813"/>
      <c r="ZV206" s="813"/>
      <c r="ZW206" s="813"/>
      <c r="ZX206" s="813"/>
      <c r="ZY206" s="813"/>
      <c r="ZZ206" s="813"/>
      <c r="AAA206" s="813"/>
      <c r="AAB206" s="813"/>
      <c r="AAC206" s="813"/>
      <c r="AAD206" s="813"/>
      <c r="AAE206" s="813"/>
      <c r="AAF206" s="813"/>
      <c r="AAG206" s="813"/>
      <c r="AAH206" s="813"/>
      <c r="AAI206" s="813"/>
      <c r="AAJ206" s="813"/>
      <c r="AAK206" s="813"/>
      <c r="AAL206" s="813"/>
      <c r="AAM206" s="813"/>
      <c r="AAN206" s="813"/>
      <c r="AAO206" s="813"/>
      <c r="AAP206" s="813"/>
      <c r="AAQ206" s="813"/>
      <c r="AAR206" s="813"/>
      <c r="AAS206" s="813"/>
      <c r="AAT206" s="813"/>
      <c r="AAU206" s="813"/>
      <c r="AAV206" s="813"/>
      <c r="AAW206" s="813"/>
      <c r="AAX206" s="813"/>
      <c r="AAY206" s="813"/>
      <c r="AAZ206" s="813"/>
      <c r="ABA206" s="813"/>
      <c r="ABB206" s="813"/>
      <c r="ABC206" s="813"/>
      <c r="ABD206" s="813"/>
      <c r="ABE206" s="813"/>
      <c r="ABF206" s="813"/>
      <c r="ABG206" s="813"/>
      <c r="ABH206" s="813"/>
      <c r="ABI206" s="813"/>
      <c r="ABJ206" s="813"/>
      <c r="ABK206" s="813"/>
      <c r="ABL206" s="813"/>
      <c r="ABM206" s="813"/>
      <c r="ABN206" s="813"/>
      <c r="ABO206" s="813"/>
      <c r="ABP206" s="813"/>
      <c r="ABQ206" s="813"/>
      <c r="ABR206" s="813"/>
      <c r="ABS206" s="813"/>
      <c r="ABT206" s="813"/>
      <c r="ABU206" s="813"/>
      <c r="ABV206" s="813"/>
      <c r="ABW206" s="813"/>
      <c r="ABX206" s="813"/>
      <c r="ABY206" s="813"/>
      <c r="ABZ206" s="813"/>
      <c r="ACA206" s="813"/>
      <c r="ACB206" s="813"/>
      <c r="ACC206" s="813"/>
      <c r="ACD206" s="813"/>
      <c r="ACE206" s="813"/>
      <c r="ACF206" s="813"/>
      <c r="ACG206" s="813"/>
      <c r="ACH206" s="813"/>
      <c r="ACI206" s="813"/>
      <c r="ACJ206" s="813"/>
      <c r="ACK206" s="813"/>
      <c r="ACL206" s="813"/>
      <c r="ACM206" s="813"/>
      <c r="ACN206" s="813"/>
      <c r="ACO206" s="813"/>
      <c r="ACP206" s="813"/>
      <c r="ACQ206" s="813"/>
      <c r="ACR206" s="813"/>
      <c r="ACS206" s="813"/>
      <c r="ACT206" s="813"/>
      <c r="ACU206" s="813"/>
      <c r="ACV206" s="813"/>
      <c r="ACW206" s="813"/>
      <c r="ACX206" s="813"/>
      <c r="ACY206" s="813"/>
      <c r="ACZ206" s="813"/>
      <c r="ADA206" s="813"/>
      <c r="ADB206" s="813"/>
      <c r="ADC206" s="813"/>
      <c r="ADD206" s="813"/>
      <c r="ADE206" s="813"/>
      <c r="ADF206" s="813"/>
      <c r="ADG206" s="813"/>
      <c r="ADH206" s="813"/>
      <c r="ADI206" s="813"/>
      <c r="ADJ206" s="813"/>
      <c r="ADK206" s="813"/>
      <c r="ADL206" s="813"/>
      <c r="ADM206" s="813"/>
      <c r="ADN206" s="813"/>
      <c r="ADO206" s="813"/>
      <c r="ADP206" s="813"/>
      <c r="ADQ206" s="813"/>
      <c r="ADR206" s="813"/>
      <c r="ADS206" s="813"/>
      <c r="ADT206" s="813"/>
      <c r="ADU206" s="813"/>
      <c r="ADV206" s="813"/>
      <c r="ADW206" s="813"/>
      <c r="ADX206" s="813"/>
      <c r="ADY206" s="813"/>
      <c r="ADZ206" s="813"/>
      <c r="AEA206" s="813"/>
      <c r="AEB206" s="813"/>
      <c r="AEC206" s="813"/>
      <c r="AED206" s="813"/>
      <c r="AEE206" s="813"/>
      <c r="AEF206" s="813"/>
      <c r="AEG206" s="813"/>
      <c r="AEH206" s="813"/>
      <c r="AEI206" s="813"/>
      <c r="AEJ206" s="813"/>
      <c r="AEK206" s="813"/>
      <c r="AEL206" s="813"/>
      <c r="AEM206" s="813"/>
      <c r="AEN206" s="813"/>
      <c r="AEO206" s="813"/>
      <c r="AEP206" s="813"/>
      <c r="AEQ206" s="813"/>
      <c r="AER206" s="813"/>
      <c r="AES206" s="813"/>
      <c r="AET206" s="813"/>
      <c r="AEU206" s="813"/>
      <c r="AEV206" s="813"/>
      <c r="AEW206" s="813"/>
      <c r="AEX206" s="813"/>
      <c r="AEY206" s="813"/>
      <c r="AEZ206" s="813"/>
      <c r="AFA206" s="813"/>
      <c r="AFB206" s="813"/>
      <c r="AFC206" s="813"/>
      <c r="AFD206" s="813"/>
      <c r="AFE206" s="813"/>
      <c r="AFF206" s="813"/>
      <c r="AFG206" s="813"/>
      <c r="AFH206" s="813"/>
      <c r="AFI206" s="813"/>
      <c r="AFJ206" s="813"/>
      <c r="AFK206" s="813"/>
      <c r="AFL206" s="813"/>
      <c r="AFM206" s="813"/>
      <c r="AFN206" s="813"/>
      <c r="AFO206" s="813"/>
      <c r="AFP206" s="813"/>
      <c r="AFQ206" s="813"/>
      <c r="AFR206" s="813"/>
      <c r="AFS206" s="813"/>
      <c r="AFT206" s="813"/>
      <c r="AFU206" s="813"/>
      <c r="AFV206" s="813"/>
      <c r="AFW206" s="813"/>
      <c r="AFX206" s="813"/>
      <c r="AFY206" s="813"/>
      <c r="AFZ206" s="813"/>
      <c r="AGA206" s="813"/>
      <c r="AGB206" s="813"/>
      <c r="AGC206" s="813"/>
      <c r="AGD206" s="813"/>
      <c r="AGE206" s="813"/>
      <c r="AGF206" s="813"/>
      <c r="AGG206" s="813"/>
      <c r="AGH206" s="813"/>
      <c r="AGI206" s="813"/>
      <c r="AGJ206" s="813"/>
      <c r="AGK206" s="813"/>
      <c r="AGL206" s="813"/>
      <c r="AGM206" s="813"/>
      <c r="AGN206" s="813"/>
      <c r="AGO206" s="813"/>
      <c r="AGP206" s="813"/>
      <c r="AGQ206" s="813"/>
      <c r="AGR206" s="813"/>
      <c r="AGS206" s="813"/>
      <c r="AGT206" s="813"/>
      <c r="AGU206" s="813"/>
      <c r="AGV206" s="813"/>
      <c r="AGW206" s="813"/>
      <c r="AGX206" s="813"/>
      <c r="AGY206" s="813"/>
      <c r="AGZ206" s="813"/>
      <c r="AHA206" s="813"/>
      <c r="AHB206" s="813"/>
      <c r="AHC206" s="813"/>
      <c r="AHD206" s="813"/>
      <c r="AHE206" s="813"/>
      <c r="AHF206" s="813"/>
      <c r="AHG206" s="813"/>
      <c r="AHH206" s="813"/>
      <c r="AHI206" s="813"/>
      <c r="AHJ206" s="813"/>
      <c r="AHK206" s="813"/>
      <c r="AHL206" s="813"/>
      <c r="AHM206" s="813"/>
      <c r="AHN206" s="813"/>
      <c r="AHO206" s="813"/>
      <c r="AHP206" s="813"/>
      <c r="AHQ206" s="813"/>
      <c r="AHR206" s="813"/>
      <c r="AHS206" s="813"/>
      <c r="AHT206" s="813"/>
      <c r="AHU206" s="813"/>
      <c r="AHV206" s="813"/>
      <c r="AHW206" s="813"/>
      <c r="AHX206" s="813"/>
      <c r="AHY206" s="813"/>
      <c r="AHZ206" s="813"/>
      <c r="AIA206" s="813"/>
      <c r="AIB206" s="813"/>
      <c r="AIC206" s="813"/>
      <c r="AID206" s="813"/>
      <c r="AIE206" s="813"/>
      <c r="AIF206" s="813"/>
      <c r="AIG206" s="813"/>
      <c r="AIH206" s="813"/>
      <c r="AII206" s="813"/>
      <c r="AIJ206" s="813"/>
      <c r="AIK206" s="813"/>
      <c r="AIL206" s="813"/>
      <c r="AIM206" s="813"/>
      <c r="AIN206" s="813"/>
      <c r="AIO206" s="813"/>
      <c r="AIP206" s="813"/>
      <c r="AIQ206" s="813"/>
      <c r="AIR206" s="813"/>
      <c r="AIS206" s="813"/>
      <c r="AIT206" s="813"/>
      <c r="AIU206" s="813"/>
      <c r="AIV206" s="813"/>
      <c r="AIW206" s="813"/>
      <c r="AIX206" s="813"/>
      <c r="AIY206" s="813"/>
      <c r="AIZ206" s="813"/>
      <c r="AJA206" s="813"/>
      <c r="AJB206" s="813"/>
      <c r="AJC206" s="813"/>
      <c r="AJD206" s="813"/>
      <c r="AJE206" s="813"/>
      <c r="AJF206" s="813"/>
      <c r="AJG206" s="813"/>
      <c r="AJH206" s="813"/>
      <c r="AJI206" s="813"/>
      <c r="AJJ206" s="813"/>
      <c r="AJK206" s="813"/>
      <c r="AJL206" s="813"/>
      <c r="AJM206" s="813"/>
      <c r="AJN206" s="813"/>
      <c r="AJO206" s="813"/>
      <c r="AJP206" s="813"/>
      <c r="AJQ206" s="813"/>
      <c r="AJR206" s="813"/>
      <c r="AJS206" s="813"/>
      <c r="AJT206" s="813"/>
      <c r="AJU206" s="813"/>
      <c r="AJV206" s="813"/>
      <c r="AJW206" s="813"/>
      <c r="AJX206" s="813"/>
      <c r="AJY206" s="813"/>
      <c r="AJZ206" s="813"/>
      <c r="AKA206" s="813"/>
      <c r="AKB206" s="813"/>
      <c r="AKC206" s="813"/>
      <c r="AKD206" s="813"/>
      <c r="AKE206" s="813"/>
      <c r="AKF206" s="813"/>
      <c r="AKG206" s="813"/>
      <c r="AKH206" s="813"/>
      <c r="AKI206" s="813"/>
      <c r="AKJ206" s="813"/>
      <c r="AKK206" s="813"/>
      <c r="AKL206" s="813"/>
      <c r="AKM206" s="813"/>
      <c r="AKN206" s="813"/>
      <c r="AKO206" s="813"/>
      <c r="AKP206" s="813"/>
      <c r="AKQ206" s="813"/>
      <c r="AKR206" s="813"/>
      <c r="AKS206" s="813"/>
      <c r="AKT206" s="813"/>
      <c r="AKU206" s="813"/>
      <c r="AKV206" s="813"/>
      <c r="AKW206" s="813"/>
      <c r="AKX206" s="813"/>
      <c r="AKY206" s="813"/>
      <c r="AKZ206" s="813"/>
      <c r="ALA206" s="813"/>
      <c r="ALB206" s="813"/>
      <c r="ALC206" s="813"/>
      <c r="ALD206" s="813"/>
      <c r="ALE206" s="813"/>
      <c r="ALF206" s="813"/>
      <c r="ALG206" s="813"/>
      <c r="ALH206" s="813"/>
      <c r="ALI206" s="813"/>
      <c r="ALJ206" s="813"/>
      <c r="ALK206" s="813"/>
      <c r="ALL206" s="813"/>
      <c r="ALM206" s="813"/>
      <c r="ALN206" s="813"/>
      <c r="ALO206" s="813"/>
      <c r="ALP206" s="813"/>
      <c r="ALQ206" s="813"/>
      <c r="ALR206" s="813"/>
      <c r="ALS206" s="813"/>
      <c r="ALT206" s="813"/>
      <c r="ALU206" s="813"/>
      <c r="ALV206" s="813"/>
      <c r="ALW206" s="813"/>
      <c r="ALX206" s="813"/>
      <c r="ALY206" s="813"/>
      <c r="ALZ206" s="813"/>
      <c r="AMA206" s="813"/>
      <c r="AMB206" s="813"/>
      <c r="AMC206" s="813"/>
      <c r="AMD206" s="813"/>
      <c r="AME206" s="813"/>
      <c r="AMF206" s="813"/>
      <c r="AMG206" s="813"/>
      <c r="AMH206" s="813"/>
      <c r="AMI206" s="813"/>
      <c r="AMJ206" s="813"/>
      <c r="AMK206" s="813"/>
      <c r="AML206" s="813"/>
      <c r="AMM206" s="813"/>
      <c r="AMN206" s="813"/>
      <c r="AMO206" s="813"/>
      <c r="AMP206" s="813"/>
      <c r="AMQ206" s="813"/>
      <c r="AMR206" s="813"/>
      <c r="AMS206" s="813"/>
      <c r="AMT206" s="813"/>
      <c r="AMU206" s="813"/>
      <c r="AMV206" s="813"/>
      <c r="AMW206" s="813"/>
      <c r="AMX206" s="813"/>
      <c r="AMY206" s="813"/>
      <c r="AMZ206" s="813"/>
      <c r="ANA206" s="813"/>
      <c r="ANB206" s="813"/>
      <c r="ANC206" s="813"/>
      <c r="AND206" s="813"/>
      <c r="ANE206" s="813"/>
      <c r="ANF206" s="813"/>
      <c r="ANG206" s="813"/>
      <c r="ANH206" s="813"/>
      <c r="ANI206" s="813"/>
      <c r="ANJ206" s="813"/>
      <c r="ANK206" s="813"/>
      <c r="ANL206" s="813"/>
      <c r="ANM206" s="813"/>
      <c r="ANN206" s="813"/>
      <c r="ANO206" s="813"/>
      <c r="ANP206" s="813"/>
      <c r="ANQ206" s="813"/>
      <c r="ANR206" s="813"/>
      <c r="ANS206" s="813"/>
      <c r="ANT206" s="813"/>
      <c r="ANU206" s="813"/>
      <c r="ANV206" s="813"/>
      <c r="ANW206" s="813"/>
      <c r="ANX206" s="813"/>
      <c r="ANY206" s="813"/>
      <c r="ANZ206" s="813"/>
      <c r="AOA206" s="813"/>
      <c r="AOB206" s="813"/>
      <c r="AOC206" s="813"/>
      <c r="AOD206" s="813"/>
      <c r="AOE206" s="813"/>
      <c r="AOF206" s="813"/>
      <c r="AOG206" s="813"/>
      <c r="AOH206" s="813"/>
      <c r="AOI206" s="813"/>
      <c r="AOJ206" s="813"/>
      <c r="AOK206" s="813"/>
      <c r="AOL206" s="813"/>
      <c r="AOM206" s="813"/>
      <c r="AON206" s="813"/>
      <c r="AOO206" s="813"/>
      <c r="AOP206" s="813"/>
      <c r="AOQ206" s="813"/>
      <c r="AOR206" s="813"/>
      <c r="AOS206" s="813"/>
      <c r="AOT206" s="813"/>
      <c r="AOU206" s="813"/>
      <c r="AOV206" s="813"/>
      <c r="AOW206" s="813"/>
      <c r="AOX206" s="813"/>
      <c r="AOY206" s="813"/>
      <c r="AOZ206" s="813"/>
      <c r="APA206" s="813"/>
      <c r="APB206" s="813"/>
      <c r="APC206" s="813"/>
      <c r="APD206" s="813"/>
      <c r="APE206" s="813"/>
      <c r="APF206" s="813"/>
      <c r="APG206" s="813"/>
      <c r="APH206" s="813"/>
      <c r="API206" s="813"/>
      <c r="APJ206" s="813"/>
      <c r="APK206" s="813"/>
      <c r="APL206" s="813"/>
      <c r="APM206" s="813"/>
      <c r="APN206" s="813"/>
      <c r="APO206" s="813"/>
      <c r="APP206" s="813"/>
      <c r="APQ206" s="813"/>
      <c r="APR206" s="813"/>
      <c r="APS206" s="813"/>
      <c r="APT206" s="813"/>
      <c r="APU206" s="813"/>
      <c r="APV206" s="813"/>
      <c r="APW206" s="813"/>
      <c r="APX206" s="813"/>
      <c r="APY206" s="813"/>
      <c r="APZ206" s="813"/>
      <c r="AQA206" s="813"/>
      <c r="AQB206" s="813"/>
      <c r="AQC206" s="813"/>
      <c r="AQD206" s="813"/>
      <c r="AQE206" s="813"/>
      <c r="AQF206" s="813"/>
      <c r="AQG206" s="813"/>
      <c r="AQH206" s="813"/>
      <c r="AQI206" s="813"/>
      <c r="AQJ206" s="813"/>
      <c r="AQK206" s="813"/>
      <c r="AQL206" s="813"/>
      <c r="AQM206" s="813"/>
      <c r="AQN206" s="813"/>
      <c r="AQO206" s="813"/>
      <c r="AQP206" s="813"/>
      <c r="AQQ206" s="813"/>
      <c r="AQR206" s="813"/>
      <c r="AQS206" s="813"/>
      <c r="AQT206" s="813"/>
      <c r="AQU206" s="813"/>
      <c r="AQV206" s="813"/>
      <c r="AQW206" s="813"/>
      <c r="AQX206" s="813"/>
      <c r="AQY206" s="813"/>
      <c r="AQZ206" s="813"/>
      <c r="ARA206" s="813"/>
      <c r="ARB206" s="813"/>
      <c r="ARC206" s="813"/>
      <c r="ARD206" s="813"/>
      <c r="ARE206" s="813"/>
      <c r="ARF206" s="813"/>
      <c r="ARG206" s="813"/>
      <c r="ARH206" s="813"/>
      <c r="ARI206" s="813"/>
      <c r="ARJ206" s="813"/>
      <c r="ARK206" s="813"/>
      <c r="ARL206" s="813"/>
      <c r="ARM206" s="813"/>
      <c r="ARN206" s="813"/>
      <c r="ARO206" s="813"/>
      <c r="ARP206" s="813"/>
      <c r="ARQ206" s="813"/>
      <c r="ARR206" s="813"/>
      <c r="ARS206" s="813"/>
      <c r="ART206" s="813"/>
      <c r="ARU206" s="813"/>
      <c r="ARV206" s="813"/>
      <c r="ARW206" s="813"/>
      <c r="ARX206" s="813"/>
      <c r="ARY206" s="813"/>
      <c r="ARZ206" s="813"/>
      <c r="ASA206" s="813"/>
      <c r="ASB206" s="813"/>
      <c r="ASC206" s="813"/>
      <c r="ASD206" s="813"/>
      <c r="ASE206" s="813"/>
      <c r="ASF206" s="813"/>
      <c r="ASG206" s="813"/>
      <c r="ASH206" s="813"/>
      <c r="ASI206" s="813"/>
      <c r="ASJ206" s="813"/>
      <c r="ASK206" s="813"/>
      <c r="ASL206" s="813"/>
      <c r="ASM206" s="813"/>
      <c r="ASN206" s="813"/>
      <c r="ASO206" s="813"/>
      <c r="ASP206" s="813"/>
      <c r="ASQ206" s="813"/>
      <c r="ASR206" s="813"/>
      <c r="ASS206" s="813"/>
      <c r="AST206" s="813"/>
      <c r="ASU206" s="813"/>
      <c r="ASV206" s="813"/>
      <c r="ASW206" s="813"/>
      <c r="ASX206" s="813"/>
      <c r="ASY206" s="813"/>
      <c r="ASZ206" s="813"/>
      <c r="ATA206" s="813"/>
      <c r="ATB206" s="813"/>
      <c r="ATC206" s="813"/>
      <c r="ATD206" s="813"/>
      <c r="ATE206" s="813"/>
      <c r="ATF206" s="813"/>
      <c r="ATG206" s="813"/>
      <c r="ATH206" s="813"/>
      <c r="ATI206" s="813"/>
      <c r="ATJ206" s="813"/>
      <c r="ATK206" s="813"/>
      <c r="ATL206" s="813"/>
      <c r="ATM206" s="813"/>
      <c r="ATN206" s="813"/>
      <c r="ATO206" s="813"/>
      <c r="ATP206" s="813"/>
      <c r="ATQ206" s="813"/>
      <c r="ATR206" s="813"/>
      <c r="ATS206" s="813"/>
      <c r="ATT206" s="813"/>
      <c r="ATU206" s="813"/>
      <c r="ATV206" s="813"/>
      <c r="ATW206" s="813"/>
      <c r="ATX206" s="813"/>
      <c r="ATY206" s="813"/>
      <c r="ATZ206" s="813"/>
      <c r="AUA206" s="813"/>
      <c r="AUB206" s="813"/>
      <c r="AUC206" s="813"/>
      <c r="AUD206" s="813"/>
      <c r="AUE206" s="813"/>
      <c r="AUF206" s="813"/>
      <c r="AUG206" s="813"/>
      <c r="AUH206" s="813"/>
      <c r="AUI206" s="813"/>
      <c r="AUJ206" s="813"/>
      <c r="AUK206" s="813"/>
      <c r="AUL206" s="813"/>
      <c r="AUM206" s="813"/>
      <c r="AUN206" s="813"/>
      <c r="AUO206" s="813"/>
      <c r="AUP206" s="813"/>
      <c r="AUQ206" s="813"/>
      <c r="AUR206" s="813"/>
      <c r="AUS206" s="813"/>
      <c r="AUT206" s="813"/>
      <c r="AUU206" s="813"/>
      <c r="AUV206" s="813"/>
      <c r="AUW206" s="813"/>
      <c r="AUX206" s="813"/>
      <c r="AUY206" s="813"/>
      <c r="AUZ206" s="813"/>
      <c r="AVA206" s="813"/>
      <c r="AVB206" s="813"/>
      <c r="AVC206" s="813"/>
      <c r="AVD206" s="813"/>
      <c r="AVE206" s="813"/>
      <c r="AVF206" s="813"/>
      <c r="AVG206" s="813"/>
      <c r="AVH206" s="813"/>
      <c r="AVI206" s="813"/>
      <c r="AVJ206" s="813"/>
      <c r="AVK206" s="813"/>
      <c r="AVL206" s="813"/>
      <c r="AVM206" s="813"/>
      <c r="AVN206" s="813"/>
      <c r="AVO206" s="813"/>
      <c r="AVP206" s="813"/>
      <c r="AVQ206" s="813"/>
      <c r="AVR206" s="813"/>
      <c r="AVS206" s="813"/>
      <c r="AVT206" s="813"/>
      <c r="AVU206" s="813"/>
      <c r="AVV206" s="813"/>
      <c r="AVW206" s="813"/>
      <c r="AVX206" s="813"/>
      <c r="AVY206" s="813"/>
      <c r="AVZ206" s="813"/>
      <c r="AWA206" s="813"/>
      <c r="AWB206" s="813"/>
      <c r="AWC206" s="813"/>
      <c r="AWD206" s="813"/>
      <c r="AWE206" s="813"/>
      <c r="AWF206" s="813"/>
      <c r="AWG206" s="813"/>
      <c r="AWH206" s="813"/>
      <c r="AWI206" s="813"/>
      <c r="AWJ206" s="813"/>
      <c r="AWK206" s="813"/>
      <c r="AWL206" s="813"/>
      <c r="AWM206" s="813"/>
      <c r="AWN206" s="813"/>
      <c r="AWO206" s="813"/>
      <c r="AWP206" s="813"/>
      <c r="AWQ206" s="813"/>
      <c r="AWR206" s="813"/>
      <c r="AWS206" s="813"/>
      <c r="AWT206" s="813"/>
      <c r="AWU206" s="813"/>
      <c r="AWV206" s="813"/>
      <c r="AWW206" s="813"/>
      <c r="AWX206" s="813"/>
      <c r="AWY206" s="813"/>
      <c r="AWZ206" s="813"/>
      <c r="AXA206" s="813"/>
      <c r="AXB206" s="813"/>
      <c r="AXC206" s="813"/>
      <c r="AXD206" s="813"/>
      <c r="AXE206" s="813"/>
      <c r="AXF206" s="813"/>
      <c r="AXG206" s="813"/>
      <c r="AXH206" s="813"/>
      <c r="AXI206" s="813"/>
      <c r="AXJ206" s="813"/>
      <c r="AXK206" s="813"/>
      <c r="AXL206" s="813"/>
      <c r="AXM206" s="813"/>
      <c r="AXN206" s="813"/>
      <c r="AXO206" s="813"/>
      <c r="AXP206" s="813"/>
      <c r="AXQ206" s="813"/>
      <c r="AXR206" s="813"/>
      <c r="AXS206" s="813"/>
      <c r="AXT206" s="813"/>
      <c r="AXU206" s="813"/>
      <c r="AXV206" s="813"/>
      <c r="AXW206" s="813"/>
      <c r="AXX206" s="813"/>
      <c r="AXY206" s="813"/>
      <c r="AXZ206" s="813"/>
      <c r="AYA206" s="813"/>
      <c r="AYB206" s="813"/>
      <c r="AYC206" s="813"/>
      <c r="AYD206" s="813"/>
      <c r="AYE206" s="813"/>
      <c r="AYF206" s="813"/>
      <c r="AYG206" s="813"/>
      <c r="AYH206" s="813"/>
      <c r="AYI206" s="813"/>
      <c r="AYJ206" s="813"/>
      <c r="AYK206" s="813"/>
      <c r="AYL206" s="813"/>
      <c r="AYM206" s="813"/>
      <c r="AYN206" s="813"/>
      <c r="AYO206" s="813"/>
      <c r="AYP206" s="813"/>
      <c r="AYQ206" s="813"/>
      <c r="AYR206" s="813"/>
      <c r="AYS206" s="813"/>
      <c r="AYT206" s="813"/>
      <c r="AYU206" s="813"/>
      <c r="AYV206" s="813"/>
      <c r="AYW206" s="813"/>
      <c r="AYX206" s="813"/>
      <c r="AYY206" s="813"/>
      <c r="AYZ206" s="813"/>
      <c r="AZA206" s="813"/>
      <c r="AZB206" s="813"/>
      <c r="AZC206" s="813"/>
      <c r="AZD206" s="813"/>
      <c r="AZE206" s="813"/>
      <c r="AZF206" s="813"/>
      <c r="AZG206" s="813"/>
      <c r="AZH206" s="813"/>
      <c r="AZI206" s="813"/>
      <c r="AZJ206" s="813"/>
      <c r="AZK206" s="813"/>
      <c r="AZL206" s="813"/>
      <c r="AZM206" s="813"/>
      <c r="AZN206" s="813"/>
      <c r="AZO206" s="813"/>
      <c r="AZP206" s="813"/>
      <c r="AZQ206" s="813"/>
      <c r="AZR206" s="813"/>
      <c r="AZS206" s="813"/>
      <c r="AZT206" s="813"/>
      <c r="AZU206" s="813"/>
      <c r="AZV206" s="813"/>
      <c r="AZW206" s="813"/>
      <c r="AZX206" s="813"/>
      <c r="AZY206" s="813"/>
      <c r="AZZ206" s="813"/>
      <c r="BAA206" s="813"/>
      <c r="BAB206" s="813"/>
      <c r="BAC206" s="813"/>
      <c r="BAD206" s="813"/>
      <c r="BAE206" s="813"/>
      <c r="BAF206" s="813"/>
      <c r="BAG206" s="813"/>
      <c r="BAH206" s="813"/>
      <c r="BAI206" s="813"/>
      <c r="BAJ206" s="813"/>
      <c r="BAK206" s="813"/>
      <c r="BAL206" s="813"/>
      <c r="BAM206" s="813"/>
      <c r="BAN206" s="813"/>
      <c r="BAO206" s="813"/>
      <c r="BAP206" s="813"/>
      <c r="BAQ206" s="813"/>
      <c r="BAR206" s="813"/>
      <c r="BAS206" s="813"/>
      <c r="BAT206" s="813"/>
      <c r="BAU206" s="813"/>
      <c r="BAV206" s="813"/>
      <c r="BAW206" s="813"/>
      <c r="BAX206" s="813"/>
      <c r="BAY206" s="813"/>
      <c r="BAZ206" s="813"/>
      <c r="BBA206" s="813"/>
      <c r="BBB206" s="813"/>
      <c r="BBC206" s="813"/>
      <c r="BBD206" s="813"/>
      <c r="BBE206" s="813"/>
      <c r="BBF206" s="813"/>
      <c r="BBG206" s="813"/>
      <c r="BBH206" s="813"/>
      <c r="BBI206" s="813"/>
      <c r="BBJ206" s="813"/>
      <c r="BBK206" s="813"/>
      <c r="BBL206" s="813"/>
      <c r="BBM206" s="813"/>
      <c r="BBN206" s="813"/>
      <c r="BBO206" s="813"/>
      <c r="BBP206" s="813"/>
      <c r="BBQ206" s="813"/>
      <c r="BBR206" s="813"/>
      <c r="BBS206" s="813"/>
      <c r="BBT206" s="813"/>
      <c r="BBU206" s="813"/>
      <c r="BBV206" s="813"/>
      <c r="BBW206" s="813"/>
      <c r="BBX206" s="813"/>
      <c r="BBY206" s="813"/>
      <c r="BBZ206" s="813"/>
      <c r="BCA206" s="813"/>
      <c r="BCB206" s="813"/>
      <c r="BCC206" s="813"/>
      <c r="BCD206" s="813"/>
      <c r="BCE206" s="813"/>
      <c r="BCF206" s="813"/>
      <c r="BCG206" s="813"/>
      <c r="BCH206" s="813"/>
      <c r="BCI206" s="813"/>
      <c r="BCJ206" s="813"/>
      <c r="BCK206" s="813"/>
      <c r="BCL206" s="813"/>
      <c r="BCM206" s="813"/>
      <c r="BCN206" s="813"/>
      <c r="BCO206" s="813"/>
      <c r="BCP206" s="813"/>
      <c r="BCQ206" s="813"/>
      <c r="BCR206" s="813"/>
      <c r="BCS206" s="813"/>
      <c r="BCT206" s="813"/>
      <c r="BCU206" s="813"/>
      <c r="BCV206" s="813"/>
      <c r="BCW206" s="813"/>
      <c r="BCX206" s="813"/>
      <c r="BCY206" s="813"/>
      <c r="BCZ206" s="813"/>
      <c r="BDA206" s="813"/>
      <c r="BDB206" s="813"/>
      <c r="BDC206" s="813"/>
      <c r="BDD206" s="813"/>
      <c r="BDE206" s="813"/>
      <c r="BDF206" s="813"/>
      <c r="BDG206" s="813"/>
      <c r="BDH206" s="813"/>
      <c r="BDI206" s="813"/>
      <c r="BDJ206" s="813"/>
      <c r="BDK206" s="813"/>
      <c r="BDL206" s="813"/>
      <c r="BDM206" s="813"/>
      <c r="BDN206" s="813"/>
      <c r="BDO206" s="813"/>
      <c r="BDP206" s="813"/>
      <c r="BDQ206" s="813"/>
      <c r="BDR206" s="813"/>
      <c r="BDS206" s="813"/>
      <c r="BDT206" s="813"/>
      <c r="BDU206" s="813"/>
      <c r="BDV206" s="813"/>
      <c r="BDW206" s="813"/>
      <c r="BDX206" s="813"/>
      <c r="BDY206" s="813"/>
      <c r="BDZ206" s="813"/>
      <c r="BEA206" s="813"/>
      <c r="BEB206" s="813"/>
      <c r="BEC206" s="813"/>
      <c r="BED206" s="813"/>
      <c r="BEE206" s="813"/>
      <c r="BEF206" s="813"/>
      <c r="BEG206" s="813"/>
      <c r="BEH206" s="813"/>
      <c r="BEI206" s="813"/>
      <c r="BEJ206" s="813"/>
      <c r="BEK206" s="813"/>
      <c r="BEL206" s="813"/>
      <c r="BEM206" s="813"/>
      <c r="BEN206" s="813"/>
      <c r="BEO206" s="813"/>
      <c r="BEP206" s="813"/>
      <c r="BEQ206" s="813"/>
      <c r="BER206" s="813"/>
      <c r="BES206" s="813"/>
      <c r="BET206" s="813"/>
      <c r="BEU206" s="813"/>
      <c r="BEV206" s="813"/>
      <c r="BEW206" s="813"/>
      <c r="BEX206" s="813"/>
      <c r="BEY206" s="813"/>
      <c r="BEZ206" s="813"/>
      <c r="BFA206" s="813"/>
      <c r="BFB206" s="813"/>
      <c r="BFC206" s="813"/>
      <c r="BFD206" s="813"/>
      <c r="BFE206" s="813"/>
      <c r="BFF206" s="813"/>
      <c r="BFG206" s="813"/>
      <c r="BFH206" s="813"/>
      <c r="BFI206" s="813"/>
      <c r="BFJ206" s="813"/>
      <c r="BFK206" s="813"/>
      <c r="BFL206" s="813"/>
      <c r="BFM206" s="813"/>
      <c r="BFN206" s="813"/>
      <c r="BFO206" s="813"/>
      <c r="BFP206" s="813"/>
      <c r="BFQ206" s="813"/>
      <c r="BFR206" s="813"/>
      <c r="BFS206" s="813"/>
      <c r="BFT206" s="813"/>
      <c r="BFU206" s="813"/>
      <c r="BFV206" s="813"/>
      <c r="BFW206" s="813"/>
      <c r="BFX206" s="813"/>
      <c r="BFY206" s="813"/>
      <c r="BFZ206" s="813"/>
      <c r="BGA206" s="813"/>
      <c r="BGB206" s="813"/>
      <c r="BGC206" s="813"/>
      <c r="BGD206" s="813"/>
      <c r="BGE206" s="813"/>
      <c r="BGF206" s="813"/>
      <c r="BGG206" s="813"/>
      <c r="BGH206" s="813"/>
      <c r="BGI206" s="813"/>
      <c r="BGJ206" s="813"/>
      <c r="BGK206" s="813"/>
      <c r="BGL206" s="813"/>
      <c r="BGM206" s="813"/>
      <c r="BGN206" s="813"/>
      <c r="BGO206" s="813"/>
      <c r="BGP206" s="813"/>
      <c r="BGQ206" s="813"/>
      <c r="BGR206" s="813"/>
      <c r="BGS206" s="813"/>
      <c r="BGT206" s="813"/>
      <c r="BGU206" s="813"/>
      <c r="BGV206" s="813"/>
      <c r="BGW206" s="813"/>
      <c r="BGX206" s="813"/>
      <c r="BGY206" s="813"/>
      <c r="BGZ206" s="813"/>
      <c r="BHA206" s="813"/>
      <c r="BHB206" s="813"/>
      <c r="BHC206" s="813"/>
      <c r="BHD206" s="813"/>
      <c r="BHE206" s="813"/>
      <c r="BHF206" s="813"/>
      <c r="BHG206" s="813"/>
      <c r="BHH206" s="813"/>
      <c r="BHI206" s="813"/>
      <c r="BHJ206" s="813"/>
      <c r="BHK206" s="813"/>
      <c r="BHL206" s="813"/>
      <c r="BHM206" s="813"/>
      <c r="BHN206" s="813"/>
      <c r="BHO206" s="813"/>
      <c r="BHP206" s="813"/>
      <c r="BHQ206" s="813"/>
      <c r="BHR206" s="813"/>
      <c r="BHS206" s="813"/>
      <c r="BHT206" s="813"/>
      <c r="BHU206" s="813"/>
      <c r="BHV206" s="813"/>
      <c r="BHW206" s="813"/>
      <c r="BHX206" s="813"/>
      <c r="BHY206" s="813"/>
      <c r="BHZ206" s="813"/>
      <c r="BIA206" s="813"/>
      <c r="BIB206" s="813"/>
      <c r="BIC206" s="813"/>
      <c r="BID206" s="813"/>
      <c r="BIE206" s="813"/>
      <c r="BIF206" s="813"/>
      <c r="BIG206" s="813"/>
      <c r="BIH206" s="813"/>
      <c r="BII206" s="813"/>
      <c r="BIJ206" s="813"/>
      <c r="BIK206" s="813"/>
      <c r="BIL206" s="813"/>
      <c r="BIM206" s="813"/>
      <c r="BIN206" s="813"/>
      <c r="BIO206" s="813"/>
      <c r="BIP206" s="813"/>
      <c r="BIQ206" s="813"/>
      <c r="BIR206" s="813"/>
      <c r="BIS206" s="813"/>
      <c r="BIT206" s="813"/>
      <c r="BIU206" s="813"/>
      <c r="BIV206" s="813"/>
      <c r="BIW206" s="813"/>
      <c r="BIX206" s="813"/>
      <c r="BIY206" s="813"/>
      <c r="BIZ206" s="813"/>
      <c r="BJA206" s="813"/>
      <c r="BJB206" s="813"/>
      <c r="BJC206" s="813"/>
      <c r="BJD206" s="813"/>
      <c r="BJE206" s="813"/>
      <c r="BJF206" s="813"/>
      <c r="BJG206" s="813"/>
      <c r="BJH206" s="813"/>
      <c r="BJI206" s="813"/>
      <c r="BJJ206" s="813"/>
      <c r="BJK206" s="813"/>
      <c r="BJL206" s="813"/>
      <c r="BJM206" s="813"/>
      <c r="BJN206" s="813"/>
      <c r="BJO206" s="813"/>
      <c r="BJP206" s="813"/>
      <c r="BJQ206" s="813"/>
      <c r="BJR206" s="813"/>
      <c r="BJS206" s="813"/>
      <c r="BJT206" s="813"/>
      <c r="BJU206" s="813"/>
      <c r="BJV206" s="813"/>
      <c r="BJW206" s="813"/>
      <c r="BJX206" s="813"/>
      <c r="BJY206" s="813"/>
      <c r="BJZ206" s="813"/>
      <c r="BKA206" s="813"/>
      <c r="BKB206" s="813"/>
      <c r="BKC206" s="813"/>
      <c r="BKD206" s="813"/>
      <c r="BKE206" s="813"/>
      <c r="BKF206" s="813"/>
      <c r="BKG206" s="813"/>
      <c r="BKH206" s="813"/>
      <c r="BKI206" s="813"/>
      <c r="BKJ206" s="813"/>
      <c r="BKK206" s="813"/>
      <c r="BKL206" s="813"/>
      <c r="BKM206" s="813"/>
      <c r="BKN206" s="813"/>
      <c r="BKO206" s="813"/>
      <c r="BKP206" s="813"/>
      <c r="BKQ206" s="813"/>
      <c r="BKR206" s="813"/>
      <c r="BKS206" s="813"/>
      <c r="BKT206" s="813"/>
      <c r="BKU206" s="813"/>
      <c r="BKV206" s="813"/>
      <c r="BKW206" s="813"/>
      <c r="BKX206" s="813"/>
      <c r="BKY206" s="813"/>
      <c r="BKZ206" s="813"/>
      <c r="BLA206" s="813"/>
      <c r="BLB206" s="813"/>
      <c r="BLC206" s="813"/>
      <c r="BLD206" s="813"/>
      <c r="BLE206" s="813"/>
      <c r="BLF206" s="813"/>
      <c r="BLG206" s="813"/>
      <c r="BLH206" s="813"/>
      <c r="BLI206" s="813"/>
      <c r="BLJ206" s="813"/>
      <c r="BLK206" s="813"/>
      <c r="BLL206" s="813"/>
      <c r="BLM206" s="813"/>
      <c r="BLN206" s="813"/>
      <c r="BLO206" s="813"/>
      <c r="BLP206" s="813"/>
      <c r="BLQ206" s="813"/>
      <c r="BLR206" s="813"/>
      <c r="BLS206" s="813"/>
      <c r="BLT206" s="813"/>
      <c r="BLU206" s="813"/>
      <c r="BLV206" s="813"/>
      <c r="BLW206" s="813"/>
      <c r="BLX206" s="813"/>
      <c r="BLY206" s="813"/>
      <c r="BLZ206" s="813"/>
      <c r="BMA206" s="813"/>
      <c r="BMB206" s="813"/>
      <c r="BMC206" s="813"/>
      <c r="BMD206" s="813"/>
      <c r="BME206" s="813"/>
      <c r="BMF206" s="813"/>
      <c r="BMG206" s="813"/>
      <c r="BMH206" s="813"/>
      <c r="BMI206" s="813"/>
      <c r="BMJ206" s="813"/>
      <c r="BMK206" s="813"/>
      <c r="BML206" s="813"/>
      <c r="BMM206" s="813"/>
      <c r="BMN206" s="813"/>
      <c r="BMO206" s="813"/>
      <c r="BMP206" s="813"/>
      <c r="BMQ206" s="813"/>
      <c r="BMR206" s="813"/>
      <c r="BMS206" s="813"/>
      <c r="BMT206" s="813"/>
      <c r="BMU206" s="813"/>
      <c r="BMV206" s="813"/>
      <c r="BMW206" s="813"/>
      <c r="BMX206" s="813"/>
      <c r="BMY206" s="813"/>
      <c r="BMZ206" s="813"/>
      <c r="BNA206" s="813"/>
      <c r="BNB206" s="813"/>
      <c r="BNC206" s="813"/>
      <c r="BND206" s="813"/>
      <c r="BNE206" s="813"/>
      <c r="BNF206" s="813"/>
      <c r="BNG206" s="813"/>
      <c r="BNH206" s="813"/>
      <c r="BNI206" s="813"/>
      <c r="BNJ206" s="813"/>
      <c r="BNK206" s="813"/>
      <c r="BNL206" s="813"/>
      <c r="BNM206" s="813"/>
      <c r="BNN206" s="813"/>
      <c r="BNO206" s="813"/>
      <c r="BNP206" s="813"/>
      <c r="BNQ206" s="813"/>
      <c r="BNR206" s="813"/>
      <c r="BNS206" s="813"/>
      <c r="BNT206" s="813"/>
      <c r="BNU206" s="813"/>
      <c r="BNV206" s="813"/>
      <c r="BNW206" s="813"/>
      <c r="BNX206" s="813"/>
      <c r="BNY206" s="813"/>
      <c r="BNZ206" s="813"/>
      <c r="BOA206" s="813"/>
      <c r="BOB206" s="813"/>
      <c r="BOC206" s="813"/>
      <c r="BOD206" s="813"/>
      <c r="BOE206" s="813"/>
      <c r="BOF206" s="813"/>
      <c r="BOG206" s="813"/>
      <c r="BOH206" s="813"/>
      <c r="BOI206" s="813"/>
      <c r="BOJ206" s="813"/>
      <c r="BOK206" s="813"/>
      <c r="BOL206" s="813"/>
      <c r="BOM206" s="813"/>
      <c r="BON206" s="813"/>
      <c r="BOO206" s="813"/>
      <c r="BOP206" s="813"/>
      <c r="BOQ206" s="813"/>
      <c r="BOR206" s="813"/>
      <c r="BOS206" s="813"/>
      <c r="BOT206" s="813"/>
      <c r="BOU206" s="813"/>
      <c r="BOV206" s="813"/>
      <c r="BOW206" s="813"/>
      <c r="BOX206" s="813"/>
      <c r="BOY206" s="813"/>
      <c r="BOZ206" s="813"/>
      <c r="BPA206" s="813"/>
      <c r="BPB206" s="813"/>
      <c r="BPC206" s="813"/>
      <c r="BPD206" s="813"/>
      <c r="BPE206" s="813"/>
      <c r="BPF206" s="813"/>
      <c r="BPG206" s="813"/>
      <c r="BPH206" s="813"/>
      <c r="BPI206" s="813"/>
      <c r="BPJ206" s="813"/>
      <c r="BPK206" s="813"/>
      <c r="BPL206" s="813"/>
      <c r="BPM206" s="813"/>
      <c r="BPN206" s="813"/>
      <c r="BPO206" s="813"/>
      <c r="BPP206" s="813"/>
      <c r="BPQ206" s="813"/>
      <c r="BPR206" s="813"/>
      <c r="BPS206" s="813"/>
      <c r="BPT206" s="813"/>
      <c r="BPU206" s="813"/>
      <c r="BPV206" s="813"/>
      <c r="BPW206" s="813"/>
      <c r="BPX206" s="813"/>
      <c r="BPY206" s="813"/>
      <c r="BPZ206" s="813"/>
      <c r="BQA206" s="813"/>
      <c r="BQB206" s="813"/>
      <c r="BQC206" s="813"/>
      <c r="BQD206" s="813"/>
      <c r="BQE206" s="813"/>
      <c r="BQF206" s="813"/>
      <c r="BQG206" s="813"/>
      <c r="BQH206" s="813"/>
      <c r="BQI206" s="813"/>
      <c r="BQJ206" s="813"/>
      <c r="BQK206" s="813"/>
      <c r="BQL206" s="813"/>
      <c r="BQM206" s="813"/>
      <c r="BQN206" s="813"/>
      <c r="BQO206" s="813"/>
      <c r="BQP206" s="813"/>
      <c r="BQQ206" s="813"/>
      <c r="BQR206" s="813"/>
      <c r="BQS206" s="813"/>
      <c r="BQT206" s="813"/>
      <c r="BQU206" s="813"/>
      <c r="BQV206" s="813"/>
      <c r="BQW206" s="813"/>
      <c r="BQX206" s="813"/>
      <c r="BQY206" s="813"/>
      <c r="BQZ206" s="813"/>
      <c r="BRA206" s="813"/>
      <c r="BRB206" s="813"/>
      <c r="BRC206" s="813"/>
      <c r="BRD206" s="813"/>
      <c r="BRE206" s="813"/>
      <c r="BRF206" s="813"/>
      <c r="BRG206" s="813"/>
      <c r="BRH206" s="813"/>
      <c r="BRI206" s="813"/>
      <c r="BRJ206" s="813"/>
      <c r="BRK206" s="813"/>
      <c r="BRL206" s="813"/>
      <c r="BRM206" s="813"/>
      <c r="BRN206" s="813"/>
      <c r="BRO206" s="813"/>
      <c r="BRP206" s="813"/>
      <c r="BRQ206" s="813"/>
      <c r="BRR206" s="813"/>
      <c r="BRS206" s="813"/>
      <c r="BRT206" s="813"/>
      <c r="BRU206" s="813"/>
      <c r="BRV206" s="813"/>
      <c r="BRW206" s="813"/>
      <c r="BRX206" s="813"/>
      <c r="BRY206" s="813"/>
      <c r="BRZ206" s="813"/>
      <c r="BSA206" s="813"/>
      <c r="BSB206" s="813"/>
      <c r="BSC206" s="813"/>
      <c r="BSD206" s="813"/>
      <c r="BSE206" s="813"/>
      <c r="BSF206" s="813"/>
      <c r="BSG206" s="813"/>
      <c r="BSH206" s="813"/>
      <c r="BSI206" s="813"/>
      <c r="BSJ206" s="813"/>
      <c r="BSK206" s="813"/>
      <c r="BSL206" s="813"/>
      <c r="BSM206" s="813"/>
      <c r="BSN206" s="813"/>
      <c r="BSO206" s="813"/>
      <c r="BSP206" s="813"/>
      <c r="BSQ206" s="813"/>
      <c r="BSR206" s="813"/>
      <c r="BSS206" s="813"/>
      <c r="BST206" s="813"/>
      <c r="BSU206" s="813"/>
      <c r="BSV206" s="813"/>
      <c r="BSW206" s="813"/>
      <c r="BSX206" s="813"/>
      <c r="BSY206" s="813"/>
      <c r="BSZ206" s="813"/>
      <c r="BTA206" s="813"/>
      <c r="BTB206" s="813"/>
      <c r="BTC206" s="813"/>
      <c r="BTD206" s="813"/>
      <c r="BTE206" s="813"/>
      <c r="BTF206" s="813"/>
      <c r="BTG206" s="813"/>
      <c r="BTH206" s="813"/>
      <c r="BTI206" s="813"/>
      <c r="BTJ206" s="813"/>
      <c r="BTK206" s="813"/>
      <c r="BTL206" s="813"/>
      <c r="BTM206" s="813"/>
      <c r="BTN206" s="813"/>
      <c r="BTO206" s="813"/>
      <c r="BTP206" s="813"/>
      <c r="BTQ206" s="813"/>
      <c r="BTR206" s="813"/>
      <c r="BTS206" s="813"/>
      <c r="BTT206" s="813"/>
      <c r="BTU206" s="813"/>
      <c r="BTV206" s="813"/>
      <c r="BTW206" s="813"/>
      <c r="BTX206" s="813"/>
      <c r="BTY206" s="813"/>
      <c r="BTZ206" s="813"/>
      <c r="BUA206" s="813"/>
      <c r="BUB206" s="813"/>
      <c r="BUC206" s="813"/>
      <c r="BUD206" s="813"/>
      <c r="BUE206" s="813"/>
      <c r="BUF206" s="813"/>
      <c r="BUG206" s="813"/>
      <c r="BUH206" s="813"/>
      <c r="BUI206" s="813"/>
      <c r="BUJ206" s="813"/>
      <c r="BUK206" s="813"/>
      <c r="BUL206" s="813"/>
      <c r="BUM206" s="813"/>
      <c r="BUN206" s="813"/>
      <c r="BUO206" s="813"/>
      <c r="BUP206" s="813"/>
      <c r="BUQ206" s="813"/>
      <c r="BUR206" s="813"/>
      <c r="BUS206" s="813"/>
      <c r="BUT206" s="813"/>
      <c r="BUU206" s="813"/>
      <c r="BUV206" s="813"/>
      <c r="BUW206" s="813"/>
      <c r="BUX206" s="813"/>
      <c r="BUY206" s="813"/>
      <c r="BUZ206" s="813"/>
      <c r="BVA206" s="813"/>
      <c r="BVB206" s="813"/>
      <c r="BVC206" s="813"/>
      <c r="BVD206" s="813"/>
      <c r="BVE206" s="813"/>
      <c r="BVF206" s="813"/>
      <c r="BVG206" s="813"/>
      <c r="BVH206" s="813"/>
      <c r="BVI206" s="813"/>
      <c r="BVJ206" s="813"/>
      <c r="BVK206" s="813"/>
      <c r="BVL206" s="813"/>
      <c r="BVM206" s="813"/>
      <c r="BVN206" s="813"/>
      <c r="BVO206" s="813"/>
      <c r="BVP206" s="813"/>
      <c r="BVQ206" s="813"/>
      <c r="BVR206" s="813"/>
      <c r="BVS206" s="813"/>
      <c r="BVT206" s="813"/>
      <c r="BVU206" s="813"/>
      <c r="BVV206" s="813"/>
      <c r="BVW206" s="813"/>
      <c r="BVX206" s="813"/>
      <c r="BVY206" s="813"/>
      <c r="BVZ206" s="813"/>
      <c r="BWA206" s="813"/>
      <c r="BWB206" s="813"/>
      <c r="BWC206" s="813"/>
      <c r="BWD206" s="813"/>
      <c r="BWE206" s="813"/>
      <c r="BWF206" s="813"/>
      <c r="BWG206" s="813"/>
      <c r="BWH206" s="813"/>
      <c r="BWI206" s="813"/>
      <c r="BWJ206" s="813"/>
      <c r="BWK206" s="813"/>
      <c r="BWL206" s="813"/>
      <c r="BWM206" s="813"/>
      <c r="BWN206" s="813"/>
      <c r="BWO206" s="813"/>
      <c r="BWP206" s="813"/>
      <c r="BWQ206" s="813"/>
      <c r="BWR206" s="813"/>
      <c r="BWS206" s="813"/>
      <c r="BWT206" s="813"/>
      <c r="BWU206" s="813"/>
      <c r="BWV206" s="813"/>
      <c r="BWW206" s="813"/>
      <c r="BWX206" s="813"/>
      <c r="BWY206" s="813"/>
      <c r="BWZ206" s="813"/>
      <c r="BXA206" s="813"/>
      <c r="BXB206" s="813"/>
      <c r="BXC206" s="813"/>
      <c r="BXD206" s="813"/>
      <c r="BXE206" s="813"/>
      <c r="BXF206" s="813"/>
      <c r="BXG206" s="813"/>
      <c r="BXH206" s="813"/>
      <c r="BXI206" s="813"/>
      <c r="BXJ206" s="813"/>
      <c r="BXK206" s="813"/>
      <c r="BXL206" s="813"/>
      <c r="BXM206" s="813"/>
      <c r="BXN206" s="813"/>
      <c r="BXO206" s="813"/>
      <c r="BXP206" s="813"/>
      <c r="BXQ206" s="813"/>
      <c r="BXR206" s="813"/>
      <c r="BXS206" s="813"/>
      <c r="BXT206" s="813"/>
      <c r="BXU206" s="813"/>
      <c r="BXV206" s="813"/>
      <c r="BXW206" s="813"/>
      <c r="BXX206" s="813"/>
      <c r="BXY206" s="813"/>
      <c r="BXZ206" s="813"/>
      <c r="BYA206" s="813"/>
      <c r="BYB206" s="813"/>
      <c r="BYC206" s="813"/>
      <c r="BYD206" s="813"/>
      <c r="BYE206" s="813"/>
      <c r="BYF206" s="813"/>
      <c r="BYG206" s="813"/>
      <c r="BYH206" s="813"/>
      <c r="BYI206" s="813"/>
      <c r="BYJ206" s="813"/>
      <c r="BYK206" s="813"/>
      <c r="BYL206" s="813"/>
      <c r="BYM206" s="813"/>
      <c r="BYN206" s="813"/>
      <c r="BYO206" s="813"/>
      <c r="BYP206" s="813"/>
      <c r="BYQ206" s="813"/>
      <c r="BYR206" s="813"/>
      <c r="BYS206" s="813"/>
      <c r="BYT206" s="813"/>
      <c r="BYU206" s="813"/>
      <c r="BYV206" s="813"/>
      <c r="BYW206" s="813"/>
      <c r="BYX206" s="813"/>
      <c r="BYY206" s="813"/>
      <c r="BYZ206" s="813"/>
      <c r="BZA206" s="813"/>
      <c r="BZB206" s="813"/>
      <c r="BZC206" s="813"/>
      <c r="BZD206" s="813"/>
      <c r="BZE206" s="813"/>
      <c r="BZF206" s="813"/>
      <c r="BZG206" s="813"/>
      <c r="BZH206" s="813"/>
      <c r="BZI206" s="813"/>
      <c r="BZJ206" s="813"/>
      <c r="BZK206" s="813"/>
      <c r="BZL206" s="813"/>
      <c r="BZM206" s="813"/>
      <c r="BZN206" s="813"/>
      <c r="BZO206" s="813"/>
      <c r="BZP206" s="813"/>
      <c r="BZQ206" s="813"/>
      <c r="BZR206" s="813"/>
      <c r="BZS206" s="813"/>
      <c r="BZT206" s="813"/>
      <c r="BZU206" s="813"/>
      <c r="BZV206" s="813"/>
      <c r="BZW206" s="813"/>
      <c r="BZX206" s="813"/>
      <c r="BZY206" s="813"/>
      <c r="BZZ206" s="813"/>
      <c r="CAA206" s="813"/>
      <c r="CAB206" s="813"/>
      <c r="CAC206" s="813"/>
      <c r="CAD206" s="813"/>
      <c r="CAE206" s="813"/>
      <c r="CAF206" s="813"/>
      <c r="CAG206" s="813"/>
      <c r="CAH206" s="813"/>
      <c r="CAI206" s="813"/>
      <c r="CAJ206" s="813"/>
      <c r="CAK206" s="813"/>
      <c r="CAL206" s="813"/>
      <c r="CAM206" s="813"/>
      <c r="CAN206" s="813"/>
      <c r="CAO206" s="813"/>
      <c r="CAP206" s="813"/>
      <c r="CAQ206" s="813"/>
      <c r="CAR206" s="813"/>
      <c r="CAS206" s="813"/>
      <c r="CAT206" s="813"/>
      <c r="CAU206" s="813"/>
      <c r="CAV206" s="813"/>
      <c r="CAW206" s="813"/>
      <c r="CAX206" s="813"/>
      <c r="CAY206" s="813"/>
      <c r="CAZ206" s="813"/>
      <c r="CBA206" s="813"/>
      <c r="CBB206" s="813"/>
      <c r="CBC206" s="813"/>
      <c r="CBD206" s="813"/>
      <c r="CBE206" s="813"/>
      <c r="CBF206" s="813"/>
      <c r="CBG206" s="813"/>
      <c r="CBH206" s="813"/>
      <c r="CBI206" s="813"/>
      <c r="CBJ206" s="813"/>
      <c r="CBK206" s="813"/>
      <c r="CBL206" s="813"/>
      <c r="CBM206" s="813"/>
      <c r="CBN206" s="813"/>
      <c r="CBO206" s="813"/>
      <c r="CBP206" s="813"/>
      <c r="CBQ206" s="813"/>
      <c r="CBR206" s="813"/>
      <c r="CBS206" s="813"/>
      <c r="CBT206" s="813"/>
      <c r="CBU206" s="813"/>
      <c r="CBV206" s="813"/>
      <c r="CBW206" s="813"/>
      <c r="CBX206" s="813"/>
      <c r="CBY206" s="813"/>
      <c r="CBZ206" s="813"/>
      <c r="CCA206" s="813"/>
      <c r="CCB206" s="813"/>
      <c r="CCC206" s="813"/>
      <c r="CCD206" s="813"/>
      <c r="CCE206" s="813"/>
      <c r="CCF206" s="813"/>
      <c r="CCG206" s="813"/>
      <c r="CCH206" s="813"/>
      <c r="CCI206" s="813"/>
      <c r="CCJ206" s="813"/>
      <c r="CCK206" s="813"/>
      <c r="CCL206" s="813"/>
      <c r="CCM206" s="813"/>
      <c r="CCN206" s="813"/>
      <c r="CCO206" s="813"/>
      <c r="CCP206" s="813"/>
      <c r="CCQ206" s="813"/>
      <c r="CCR206" s="813"/>
      <c r="CCS206" s="813"/>
      <c r="CCT206" s="813"/>
      <c r="CCU206" s="813"/>
      <c r="CCV206" s="813"/>
      <c r="CCW206" s="813"/>
      <c r="CCX206" s="813"/>
      <c r="CCY206" s="813"/>
      <c r="CCZ206" s="813"/>
      <c r="CDA206" s="813"/>
      <c r="CDB206" s="813"/>
      <c r="CDC206" s="813"/>
      <c r="CDD206" s="813"/>
      <c r="CDE206" s="813"/>
      <c r="CDF206" s="813"/>
      <c r="CDG206" s="813"/>
      <c r="CDH206" s="813"/>
      <c r="CDI206" s="813"/>
      <c r="CDJ206" s="813"/>
      <c r="CDK206" s="813"/>
      <c r="CDL206" s="813"/>
      <c r="CDM206" s="813"/>
      <c r="CDN206" s="813"/>
      <c r="CDO206" s="813"/>
      <c r="CDP206" s="813"/>
      <c r="CDQ206" s="813"/>
      <c r="CDR206" s="813"/>
      <c r="CDS206" s="813"/>
      <c r="CDT206" s="813"/>
      <c r="CDU206" s="813"/>
      <c r="CDV206" s="813"/>
      <c r="CDW206" s="813"/>
      <c r="CDX206" s="813"/>
      <c r="CDY206" s="813"/>
      <c r="CDZ206" s="813"/>
      <c r="CEA206" s="813"/>
      <c r="CEB206" s="813"/>
      <c r="CEC206" s="813"/>
      <c r="CED206" s="813"/>
      <c r="CEE206" s="813"/>
      <c r="CEF206" s="813"/>
      <c r="CEG206" s="813"/>
      <c r="CEH206" s="813"/>
      <c r="CEI206" s="813"/>
      <c r="CEJ206" s="813"/>
      <c r="CEK206" s="813"/>
      <c r="CEL206" s="813"/>
      <c r="CEM206" s="813"/>
      <c r="CEN206" s="813"/>
      <c r="CEO206" s="813"/>
      <c r="CEP206" s="813"/>
      <c r="CEQ206" s="813"/>
      <c r="CER206" s="813"/>
      <c r="CES206" s="813"/>
      <c r="CET206" s="813"/>
      <c r="CEU206" s="813"/>
      <c r="CEV206" s="813"/>
      <c r="CEW206" s="813"/>
      <c r="CEX206" s="813"/>
      <c r="CEY206" s="813"/>
      <c r="CEZ206" s="813"/>
      <c r="CFA206" s="813"/>
      <c r="CFB206" s="813"/>
      <c r="CFC206" s="813"/>
      <c r="CFD206" s="813"/>
      <c r="CFE206" s="813"/>
      <c r="CFF206" s="813"/>
      <c r="CFG206" s="813"/>
      <c r="CFH206" s="813"/>
      <c r="CFI206" s="813"/>
      <c r="CFJ206" s="813"/>
      <c r="CFK206" s="813"/>
      <c r="CFL206" s="813"/>
      <c r="CFM206" s="813"/>
      <c r="CFN206" s="813"/>
      <c r="CFO206" s="813"/>
      <c r="CFP206" s="813"/>
      <c r="CFQ206" s="813"/>
      <c r="CFR206" s="813"/>
      <c r="CFS206" s="813"/>
      <c r="CFT206" s="813"/>
      <c r="CFU206" s="813"/>
      <c r="CFV206" s="813"/>
      <c r="CFW206" s="813"/>
      <c r="CFX206" s="813"/>
      <c r="CFY206" s="813"/>
      <c r="CFZ206" s="813"/>
      <c r="CGA206" s="813"/>
      <c r="CGB206" s="813"/>
      <c r="CGC206" s="813"/>
      <c r="CGD206" s="813"/>
      <c r="CGE206" s="813"/>
      <c r="CGF206" s="813"/>
      <c r="CGG206" s="813"/>
      <c r="CGH206" s="813"/>
      <c r="CGI206" s="813"/>
      <c r="CGJ206" s="813"/>
      <c r="CGK206" s="813"/>
      <c r="CGL206" s="813"/>
      <c r="CGM206" s="813"/>
      <c r="CGN206" s="813"/>
      <c r="CGO206" s="813"/>
      <c r="CGP206" s="813"/>
      <c r="CGQ206" s="813"/>
      <c r="CGR206" s="813"/>
      <c r="CGS206" s="813"/>
      <c r="CGT206" s="813"/>
      <c r="CGU206" s="813"/>
      <c r="CGV206" s="813"/>
      <c r="CGW206" s="813"/>
      <c r="CGX206" s="813"/>
      <c r="CGY206" s="813"/>
      <c r="CGZ206" s="813"/>
      <c r="CHA206" s="813"/>
      <c r="CHB206" s="813"/>
      <c r="CHC206" s="813"/>
      <c r="CHD206" s="813"/>
      <c r="CHE206" s="813"/>
      <c r="CHF206" s="813"/>
      <c r="CHG206" s="813"/>
      <c r="CHH206" s="813"/>
      <c r="CHI206" s="813"/>
      <c r="CHJ206" s="813"/>
      <c r="CHK206" s="813"/>
      <c r="CHL206" s="813"/>
      <c r="CHM206" s="813"/>
      <c r="CHN206" s="813"/>
      <c r="CHO206" s="813"/>
      <c r="CHP206" s="813"/>
      <c r="CHQ206" s="813"/>
      <c r="CHR206" s="813"/>
      <c r="CHS206" s="813"/>
      <c r="CHT206" s="813"/>
      <c r="CHU206" s="813"/>
      <c r="CHV206" s="813"/>
      <c r="CHW206" s="813"/>
      <c r="CHX206" s="813"/>
      <c r="CHY206" s="813"/>
      <c r="CHZ206" s="813"/>
      <c r="CIA206" s="813"/>
      <c r="CIB206" s="813"/>
      <c r="CIC206" s="813"/>
      <c r="CID206" s="813"/>
      <c r="CIE206" s="813"/>
      <c r="CIF206" s="813"/>
      <c r="CIG206" s="813"/>
      <c r="CIH206" s="813"/>
      <c r="CII206" s="813"/>
      <c r="CIJ206" s="813"/>
      <c r="CIK206" s="813"/>
      <c r="CIL206" s="813"/>
      <c r="CIM206" s="813"/>
      <c r="CIN206" s="813"/>
      <c r="CIO206" s="813"/>
      <c r="CIP206" s="813"/>
      <c r="CIQ206" s="813"/>
      <c r="CIR206" s="813"/>
      <c r="CIS206" s="813"/>
      <c r="CIT206" s="813"/>
      <c r="CIU206" s="813"/>
      <c r="CIV206" s="813"/>
      <c r="CIW206" s="813"/>
      <c r="CIX206" s="813"/>
      <c r="CIY206" s="813"/>
      <c r="CIZ206" s="813"/>
      <c r="CJA206" s="813"/>
      <c r="CJB206" s="813"/>
      <c r="CJC206" s="813"/>
      <c r="CJD206" s="813"/>
      <c r="CJE206" s="813"/>
      <c r="CJF206" s="813"/>
      <c r="CJG206" s="813"/>
      <c r="CJH206" s="813"/>
      <c r="CJI206" s="813"/>
      <c r="CJJ206" s="813"/>
      <c r="CJK206" s="813"/>
      <c r="CJL206" s="813"/>
      <c r="CJM206" s="813"/>
      <c r="CJN206" s="813"/>
      <c r="CJO206" s="813"/>
      <c r="CJP206" s="813"/>
      <c r="CJQ206" s="813"/>
      <c r="CJR206" s="813"/>
      <c r="CJS206" s="813"/>
      <c r="CJT206" s="813"/>
      <c r="CJU206" s="813"/>
      <c r="CJV206" s="813"/>
      <c r="CJW206" s="813"/>
      <c r="CJX206" s="813"/>
      <c r="CJY206" s="813"/>
      <c r="CJZ206" s="813"/>
      <c r="CKA206" s="813"/>
      <c r="CKB206" s="813"/>
      <c r="CKC206" s="813"/>
      <c r="CKD206" s="813"/>
      <c r="CKE206" s="813"/>
      <c r="CKF206" s="813"/>
      <c r="CKG206" s="813"/>
      <c r="CKH206" s="813"/>
      <c r="CKI206" s="813"/>
      <c r="CKJ206" s="813"/>
      <c r="CKK206" s="813"/>
      <c r="CKL206" s="813"/>
      <c r="CKM206" s="813"/>
      <c r="CKN206" s="813"/>
      <c r="CKO206" s="813"/>
      <c r="CKP206" s="813"/>
      <c r="CKQ206" s="813"/>
      <c r="CKR206" s="813"/>
      <c r="CKS206" s="813"/>
      <c r="CKT206" s="813"/>
      <c r="CKU206" s="813"/>
      <c r="CKV206" s="813"/>
      <c r="CKW206" s="813"/>
      <c r="CKX206" s="813"/>
      <c r="CKY206" s="813"/>
      <c r="CKZ206" s="813"/>
      <c r="CLA206" s="813"/>
      <c r="CLB206" s="813"/>
      <c r="CLC206" s="813"/>
      <c r="CLD206" s="813"/>
      <c r="CLE206" s="813"/>
      <c r="CLF206" s="813"/>
      <c r="CLG206" s="813"/>
      <c r="CLH206" s="813"/>
      <c r="CLI206" s="813"/>
      <c r="CLJ206" s="813"/>
      <c r="CLK206" s="813"/>
      <c r="CLL206" s="813"/>
      <c r="CLM206" s="813"/>
      <c r="CLN206" s="813"/>
      <c r="CLO206" s="813"/>
      <c r="CLP206" s="813"/>
      <c r="CLQ206" s="813"/>
      <c r="CLR206" s="813"/>
      <c r="CLS206" s="813"/>
      <c r="CLT206" s="813"/>
      <c r="CLU206" s="813"/>
      <c r="CLV206" s="813"/>
      <c r="CLW206" s="813"/>
      <c r="CLX206" s="813"/>
      <c r="CLY206" s="813"/>
      <c r="CLZ206" s="813"/>
      <c r="CMA206" s="813"/>
      <c r="CMB206" s="813"/>
      <c r="CMC206" s="813"/>
      <c r="CMD206" s="813"/>
      <c r="CME206" s="813"/>
      <c r="CMF206" s="813"/>
      <c r="CMG206" s="813"/>
      <c r="CMH206" s="813"/>
      <c r="CMI206" s="813"/>
      <c r="CMJ206" s="813"/>
      <c r="CMK206" s="813"/>
      <c r="CML206" s="813"/>
      <c r="CMM206" s="813"/>
      <c r="CMN206" s="813"/>
      <c r="CMO206" s="813"/>
      <c r="CMP206" s="813"/>
      <c r="CMQ206" s="813"/>
      <c r="CMR206" s="813"/>
      <c r="CMS206" s="813"/>
      <c r="CMT206" s="813"/>
      <c r="CMU206" s="813"/>
      <c r="CMV206" s="813"/>
      <c r="CMW206" s="813"/>
      <c r="CMX206" s="813"/>
      <c r="CMY206" s="813"/>
      <c r="CMZ206" s="813"/>
      <c r="CNA206" s="813"/>
      <c r="CNB206" s="813"/>
      <c r="CNC206" s="813"/>
      <c r="CND206" s="813"/>
      <c r="CNE206" s="813"/>
      <c r="CNF206" s="813"/>
      <c r="CNG206" s="813"/>
      <c r="CNH206" s="813"/>
      <c r="CNI206" s="813"/>
      <c r="CNJ206" s="813"/>
      <c r="CNK206" s="813"/>
      <c r="CNL206" s="813"/>
      <c r="CNM206" s="813"/>
      <c r="CNN206" s="813"/>
      <c r="CNO206" s="813"/>
      <c r="CNP206" s="813"/>
      <c r="CNQ206" s="813"/>
      <c r="CNR206" s="813"/>
      <c r="CNS206" s="813"/>
      <c r="CNT206" s="813"/>
      <c r="CNU206" s="813"/>
      <c r="CNV206" s="813"/>
      <c r="CNW206" s="813"/>
      <c r="CNX206" s="813"/>
      <c r="CNY206" s="813"/>
      <c r="CNZ206" s="813"/>
      <c r="COA206" s="813"/>
      <c r="COB206" s="813"/>
      <c r="COC206" s="813"/>
      <c r="COD206" s="813"/>
      <c r="COE206" s="813"/>
      <c r="COF206" s="813"/>
      <c r="COG206" s="813"/>
      <c r="COH206" s="813"/>
      <c r="COI206" s="813"/>
      <c r="COJ206" s="813"/>
      <c r="COK206" s="813"/>
      <c r="COL206" s="813"/>
      <c r="COM206" s="813"/>
      <c r="CON206" s="813"/>
      <c r="COO206" s="813"/>
      <c r="COP206" s="813"/>
      <c r="COQ206" s="813"/>
      <c r="COR206" s="813"/>
      <c r="COS206" s="813"/>
      <c r="COT206" s="813"/>
      <c r="COU206" s="813"/>
      <c r="COV206" s="813"/>
      <c r="COW206" s="813"/>
      <c r="COX206" s="813"/>
      <c r="COY206" s="813"/>
      <c r="COZ206" s="813"/>
      <c r="CPA206" s="813"/>
      <c r="CPB206" s="813"/>
      <c r="CPC206" s="813"/>
      <c r="CPD206" s="813"/>
      <c r="CPE206" s="813"/>
      <c r="CPF206" s="813"/>
      <c r="CPG206" s="813"/>
      <c r="CPH206" s="813"/>
      <c r="CPI206" s="813"/>
      <c r="CPJ206" s="813"/>
      <c r="CPK206" s="813"/>
      <c r="CPL206" s="813"/>
      <c r="CPM206" s="813"/>
      <c r="CPN206" s="813"/>
      <c r="CPO206" s="813"/>
      <c r="CPP206" s="813"/>
      <c r="CPQ206" s="813"/>
      <c r="CPR206" s="813"/>
      <c r="CPS206" s="813"/>
      <c r="CPT206" s="813"/>
      <c r="CPU206" s="813"/>
      <c r="CPV206" s="813"/>
      <c r="CPW206" s="813"/>
      <c r="CPX206" s="813"/>
      <c r="CPY206" s="813"/>
      <c r="CPZ206" s="813"/>
      <c r="CQA206" s="813"/>
      <c r="CQB206" s="813"/>
      <c r="CQC206" s="813"/>
      <c r="CQD206" s="813"/>
      <c r="CQE206" s="813"/>
      <c r="CQF206" s="813"/>
      <c r="CQG206" s="813"/>
      <c r="CQH206" s="813"/>
      <c r="CQI206" s="813"/>
      <c r="CQJ206" s="813"/>
      <c r="CQK206" s="813"/>
      <c r="CQL206" s="813"/>
      <c r="CQM206" s="813"/>
      <c r="CQN206" s="813"/>
      <c r="CQO206" s="813"/>
      <c r="CQP206" s="813"/>
      <c r="CQQ206" s="813"/>
      <c r="CQR206" s="813"/>
      <c r="CQS206" s="813"/>
      <c r="CQT206" s="813"/>
      <c r="CQU206" s="813"/>
      <c r="CQV206" s="813"/>
      <c r="CQW206" s="813"/>
      <c r="CQX206" s="813"/>
      <c r="CQY206" s="813"/>
      <c r="CQZ206" s="813"/>
      <c r="CRA206" s="813"/>
      <c r="CRB206" s="813"/>
      <c r="CRC206" s="813"/>
      <c r="CRD206" s="813"/>
      <c r="CRE206" s="813"/>
      <c r="CRF206" s="813"/>
      <c r="CRG206" s="813"/>
      <c r="CRH206" s="813"/>
      <c r="CRI206" s="813"/>
      <c r="CRJ206" s="813"/>
      <c r="CRK206" s="813"/>
      <c r="CRL206" s="813"/>
      <c r="CRM206" s="813"/>
      <c r="CRN206" s="813"/>
      <c r="CRO206" s="813"/>
      <c r="CRP206" s="813"/>
      <c r="CRQ206" s="813"/>
      <c r="CRR206" s="813"/>
      <c r="CRS206" s="813"/>
      <c r="CRT206" s="813"/>
      <c r="CRU206" s="813"/>
      <c r="CRV206" s="813"/>
      <c r="CRW206" s="813"/>
      <c r="CRX206" s="813"/>
      <c r="CRY206" s="813"/>
      <c r="CRZ206" s="813"/>
      <c r="CSA206" s="813"/>
      <c r="CSB206" s="813"/>
      <c r="CSC206" s="813"/>
      <c r="CSD206" s="813"/>
      <c r="CSE206" s="813"/>
      <c r="CSF206" s="813"/>
      <c r="CSG206" s="813"/>
      <c r="CSH206" s="813"/>
      <c r="CSI206" s="813"/>
      <c r="CSJ206" s="813"/>
      <c r="CSK206" s="813"/>
      <c r="CSL206" s="813"/>
      <c r="CSM206" s="813"/>
      <c r="CSN206" s="813"/>
      <c r="CSO206" s="813"/>
      <c r="CSP206" s="813"/>
      <c r="CSQ206" s="813"/>
      <c r="CSR206" s="813"/>
      <c r="CSS206" s="813"/>
      <c r="CST206" s="813"/>
      <c r="CSU206" s="813"/>
      <c r="CSV206" s="813"/>
      <c r="CSW206" s="813"/>
      <c r="CSX206" s="813"/>
      <c r="CSY206" s="813"/>
      <c r="CSZ206" s="813"/>
      <c r="CTA206" s="813"/>
      <c r="CTB206" s="813"/>
      <c r="CTC206" s="813"/>
      <c r="CTD206" s="813"/>
      <c r="CTE206" s="813"/>
      <c r="CTF206" s="813"/>
      <c r="CTG206" s="813"/>
      <c r="CTH206" s="813"/>
      <c r="CTI206" s="813"/>
      <c r="CTJ206" s="813"/>
      <c r="CTK206" s="813"/>
      <c r="CTL206" s="813"/>
      <c r="CTM206" s="813"/>
      <c r="CTN206" s="813"/>
      <c r="CTO206" s="813"/>
      <c r="CTP206" s="813"/>
      <c r="CTQ206" s="813"/>
      <c r="CTR206" s="813"/>
      <c r="CTS206" s="813"/>
      <c r="CTT206" s="813"/>
      <c r="CTU206" s="813"/>
      <c r="CTV206" s="813"/>
      <c r="CTW206" s="813"/>
      <c r="CTX206" s="813"/>
      <c r="CTY206" s="813"/>
      <c r="CTZ206" s="813"/>
      <c r="CUA206" s="813"/>
      <c r="CUB206" s="813"/>
      <c r="CUC206" s="813"/>
      <c r="CUD206" s="813"/>
      <c r="CUE206" s="813"/>
      <c r="CUF206" s="813"/>
      <c r="CUG206" s="813"/>
      <c r="CUH206" s="813"/>
      <c r="CUI206" s="813"/>
      <c r="CUJ206" s="813"/>
      <c r="CUK206" s="813"/>
      <c r="CUL206" s="813"/>
      <c r="CUM206" s="813"/>
      <c r="CUN206" s="813"/>
      <c r="CUO206" s="813"/>
      <c r="CUP206" s="813"/>
      <c r="CUQ206" s="813"/>
      <c r="CUR206" s="813"/>
      <c r="CUS206" s="813"/>
      <c r="CUT206" s="813"/>
      <c r="CUU206" s="813"/>
      <c r="CUV206" s="813"/>
      <c r="CUW206" s="813"/>
      <c r="CUX206" s="813"/>
      <c r="CUY206" s="813"/>
      <c r="CUZ206" s="813"/>
      <c r="CVA206" s="813"/>
      <c r="CVB206" s="813"/>
      <c r="CVC206" s="813"/>
      <c r="CVD206" s="813"/>
      <c r="CVE206" s="813"/>
      <c r="CVF206" s="813"/>
      <c r="CVG206" s="813"/>
      <c r="CVH206" s="813"/>
      <c r="CVI206" s="813"/>
      <c r="CVJ206" s="813"/>
      <c r="CVK206" s="813"/>
      <c r="CVL206" s="813"/>
      <c r="CVM206" s="813"/>
      <c r="CVN206" s="813"/>
      <c r="CVO206" s="813"/>
      <c r="CVP206" s="813"/>
      <c r="CVQ206" s="813"/>
      <c r="CVR206" s="813"/>
      <c r="CVS206" s="813"/>
      <c r="CVT206" s="813"/>
      <c r="CVU206" s="813"/>
      <c r="CVV206" s="813"/>
      <c r="CVW206" s="813"/>
      <c r="CVX206" s="813"/>
      <c r="CVY206" s="813"/>
      <c r="CVZ206" s="813"/>
      <c r="CWA206" s="813"/>
      <c r="CWB206" s="813"/>
      <c r="CWC206" s="813"/>
      <c r="CWD206" s="813"/>
      <c r="CWE206" s="813"/>
      <c r="CWF206" s="813"/>
      <c r="CWG206" s="813"/>
      <c r="CWH206" s="813"/>
      <c r="CWI206" s="813"/>
      <c r="CWJ206" s="813"/>
      <c r="CWK206" s="813"/>
      <c r="CWL206" s="813"/>
      <c r="CWM206" s="813"/>
      <c r="CWN206" s="813"/>
      <c r="CWO206" s="813"/>
      <c r="CWP206" s="813"/>
      <c r="CWQ206" s="813"/>
      <c r="CWR206" s="813"/>
      <c r="CWS206" s="813"/>
      <c r="CWT206" s="813"/>
      <c r="CWU206" s="813"/>
      <c r="CWV206" s="813"/>
      <c r="CWW206" s="813"/>
      <c r="CWX206" s="813"/>
      <c r="CWY206" s="813"/>
      <c r="CWZ206" s="813"/>
      <c r="CXA206" s="813"/>
      <c r="CXB206" s="813"/>
      <c r="CXC206" s="813"/>
      <c r="CXD206" s="813"/>
      <c r="CXE206" s="813"/>
      <c r="CXF206" s="813"/>
      <c r="CXG206" s="813"/>
      <c r="CXH206" s="813"/>
      <c r="CXI206" s="813"/>
      <c r="CXJ206" s="813"/>
      <c r="CXK206" s="813"/>
      <c r="CXL206" s="813"/>
      <c r="CXM206" s="813"/>
      <c r="CXN206" s="813"/>
      <c r="CXO206" s="813"/>
      <c r="CXP206" s="813"/>
      <c r="CXQ206" s="813"/>
      <c r="CXR206" s="813"/>
      <c r="CXS206" s="813"/>
      <c r="CXT206" s="813"/>
      <c r="CXU206" s="813"/>
      <c r="CXV206" s="813"/>
      <c r="CXW206" s="813"/>
      <c r="CXX206" s="813"/>
      <c r="CXY206" s="813"/>
      <c r="CXZ206" s="813"/>
      <c r="CYA206" s="813"/>
      <c r="CYB206" s="813"/>
      <c r="CYC206" s="813"/>
      <c r="CYD206" s="813"/>
      <c r="CYE206" s="813"/>
      <c r="CYF206" s="813"/>
      <c r="CYG206" s="813"/>
      <c r="CYH206" s="813"/>
      <c r="CYI206" s="813"/>
      <c r="CYJ206" s="813"/>
      <c r="CYK206" s="813"/>
      <c r="CYL206" s="813"/>
      <c r="CYM206" s="813"/>
      <c r="CYN206" s="813"/>
      <c r="CYO206" s="813"/>
      <c r="CYP206" s="813"/>
      <c r="CYQ206" s="813"/>
      <c r="CYR206" s="813"/>
      <c r="CYS206" s="813"/>
      <c r="CYT206" s="813"/>
      <c r="CYU206" s="813"/>
      <c r="CYV206" s="813"/>
      <c r="CYW206" s="813"/>
      <c r="CYX206" s="813"/>
      <c r="CYY206" s="813"/>
      <c r="CYZ206" s="813"/>
      <c r="CZA206" s="813"/>
      <c r="CZB206" s="813"/>
      <c r="CZC206" s="813"/>
      <c r="CZD206" s="813"/>
      <c r="CZE206" s="813"/>
      <c r="CZF206" s="813"/>
      <c r="CZG206" s="813"/>
      <c r="CZH206" s="813"/>
      <c r="CZI206" s="813"/>
      <c r="CZJ206" s="813"/>
      <c r="CZK206" s="813"/>
      <c r="CZL206" s="813"/>
      <c r="CZM206" s="813"/>
      <c r="CZN206" s="813"/>
      <c r="CZO206" s="813"/>
      <c r="CZP206" s="813"/>
      <c r="CZQ206" s="813"/>
      <c r="CZR206" s="813"/>
      <c r="CZS206" s="813"/>
      <c r="CZT206" s="813"/>
      <c r="CZU206" s="813"/>
      <c r="CZV206" s="813"/>
      <c r="CZW206" s="813"/>
      <c r="CZX206" s="813"/>
      <c r="CZY206" s="813"/>
      <c r="CZZ206" s="813"/>
      <c r="DAA206" s="813"/>
      <c r="DAB206" s="813"/>
      <c r="DAC206" s="813"/>
      <c r="DAD206" s="813"/>
      <c r="DAE206" s="813"/>
      <c r="DAF206" s="813"/>
      <c r="DAG206" s="813"/>
      <c r="DAH206" s="813"/>
      <c r="DAI206" s="813"/>
      <c r="DAJ206" s="813"/>
      <c r="DAK206" s="813"/>
      <c r="DAL206" s="813"/>
      <c r="DAM206" s="813"/>
      <c r="DAN206" s="813"/>
      <c r="DAO206" s="813"/>
      <c r="DAP206" s="813"/>
      <c r="DAQ206" s="813"/>
      <c r="DAR206" s="813"/>
      <c r="DAS206" s="813"/>
      <c r="DAT206" s="813"/>
      <c r="DAU206" s="813"/>
      <c r="DAV206" s="813"/>
      <c r="DAW206" s="813"/>
      <c r="DAX206" s="813"/>
      <c r="DAY206" s="813"/>
      <c r="DAZ206" s="813"/>
      <c r="DBA206" s="813"/>
      <c r="DBB206" s="813"/>
      <c r="DBC206" s="813"/>
      <c r="DBD206" s="813"/>
      <c r="DBE206" s="813"/>
      <c r="DBF206" s="813"/>
      <c r="DBG206" s="813"/>
      <c r="DBH206" s="813"/>
      <c r="DBI206" s="813"/>
      <c r="DBJ206" s="813"/>
      <c r="DBK206" s="813"/>
      <c r="DBL206" s="813"/>
      <c r="DBM206" s="813"/>
      <c r="DBN206" s="813"/>
      <c r="DBO206" s="813"/>
      <c r="DBP206" s="813"/>
      <c r="DBQ206" s="813"/>
      <c r="DBR206" s="813"/>
      <c r="DBS206" s="813"/>
      <c r="DBT206" s="813"/>
      <c r="DBU206" s="813"/>
      <c r="DBV206" s="813"/>
      <c r="DBW206" s="813"/>
      <c r="DBX206" s="813"/>
      <c r="DBY206" s="813"/>
      <c r="DBZ206" s="813"/>
      <c r="DCA206" s="813"/>
      <c r="DCB206" s="813"/>
      <c r="DCC206" s="813"/>
      <c r="DCD206" s="813"/>
      <c r="DCE206" s="813"/>
      <c r="DCF206" s="813"/>
      <c r="DCG206" s="813"/>
      <c r="DCH206" s="813"/>
      <c r="DCI206" s="813"/>
      <c r="DCJ206" s="813"/>
      <c r="DCK206" s="813"/>
      <c r="DCL206" s="813"/>
      <c r="DCM206" s="813"/>
      <c r="DCN206" s="813"/>
      <c r="DCO206" s="813"/>
      <c r="DCP206" s="813"/>
      <c r="DCQ206" s="813"/>
      <c r="DCR206" s="813"/>
      <c r="DCS206" s="813"/>
      <c r="DCT206" s="813"/>
      <c r="DCU206" s="813"/>
      <c r="DCV206" s="813"/>
      <c r="DCW206" s="813"/>
      <c r="DCX206" s="813"/>
      <c r="DCY206" s="813"/>
      <c r="DCZ206" s="813"/>
      <c r="DDA206" s="813"/>
      <c r="DDB206" s="813"/>
      <c r="DDC206" s="813"/>
      <c r="DDD206" s="813"/>
      <c r="DDE206" s="813"/>
      <c r="DDF206" s="813"/>
      <c r="DDG206" s="813"/>
      <c r="DDH206" s="813"/>
      <c r="DDI206" s="813"/>
      <c r="DDJ206" s="813"/>
      <c r="DDK206" s="813"/>
      <c r="DDL206" s="813"/>
      <c r="DDM206" s="813"/>
      <c r="DDN206" s="813"/>
      <c r="DDO206" s="813"/>
      <c r="DDP206" s="813"/>
      <c r="DDQ206" s="813"/>
      <c r="DDR206" s="813"/>
      <c r="DDS206" s="813"/>
      <c r="DDT206" s="813"/>
      <c r="DDU206" s="813"/>
      <c r="DDV206" s="813"/>
      <c r="DDW206" s="813"/>
      <c r="DDX206" s="813"/>
      <c r="DDY206" s="813"/>
      <c r="DDZ206" s="813"/>
      <c r="DEA206" s="813"/>
      <c r="DEB206" s="813"/>
      <c r="DEC206" s="813"/>
      <c r="DED206" s="813"/>
      <c r="DEE206" s="813"/>
      <c r="DEF206" s="813"/>
      <c r="DEG206" s="813"/>
      <c r="DEH206" s="813"/>
      <c r="DEI206" s="813"/>
      <c r="DEJ206" s="813"/>
      <c r="DEK206" s="813"/>
      <c r="DEL206" s="813"/>
      <c r="DEM206" s="813"/>
      <c r="DEN206" s="813"/>
      <c r="DEO206" s="813"/>
      <c r="DEP206" s="813"/>
      <c r="DEQ206" s="813"/>
      <c r="DER206" s="813"/>
      <c r="DES206" s="813"/>
      <c r="DET206" s="813"/>
      <c r="DEU206" s="813"/>
      <c r="DEV206" s="813"/>
      <c r="DEW206" s="813"/>
      <c r="DEX206" s="813"/>
      <c r="DEY206" s="813"/>
      <c r="DEZ206" s="813"/>
      <c r="DFA206" s="813"/>
      <c r="DFB206" s="813"/>
      <c r="DFC206" s="813"/>
      <c r="DFD206" s="813"/>
      <c r="DFE206" s="813"/>
      <c r="DFF206" s="813"/>
      <c r="DFG206" s="813"/>
      <c r="DFH206" s="813"/>
      <c r="DFI206" s="813"/>
      <c r="DFJ206" s="813"/>
      <c r="DFK206" s="813"/>
      <c r="DFL206" s="813"/>
      <c r="DFM206" s="813"/>
      <c r="DFN206" s="813"/>
      <c r="DFO206" s="813"/>
      <c r="DFP206" s="813"/>
      <c r="DFQ206" s="813"/>
      <c r="DFR206" s="813"/>
      <c r="DFS206" s="813"/>
      <c r="DFT206" s="813"/>
      <c r="DFU206" s="813"/>
      <c r="DFV206" s="813"/>
      <c r="DFW206" s="813"/>
      <c r="DFX206" s="813"/>
      <c r="DFY206" s="813"/>
      <c r="DFZ206" s="813"/>
      <c r="DGA206" s="813"/>
      <c r="DGB206" s="813"/>
      <c r="DGC206" s="813"/>
      <c r="DGD206" s="813"/>
      <c r="DGE206" s="813"/>
      <c r="DGF206" s="813"/>
      <c r="DGG206" s="813"/>
      <c r="DGH206" s="813"/>
      <c r="DGI206" s="813"/>
      <c r="DGJ206" s="813"/>
      <c r="DGK206" s="813"/>
      <c r="DGL206" s="813"/>
      <c r="DGM206" s="813"/>
      <c r="DGN206" s="813"/>
      <c r="DGO206" s="813"/>
      <c r="DGP206" s="813"/>
      <c r="DGQ206" s="813"/>
      <c r="DGR206" s="813"/>
      <c r="DGS206" s="813"/>
      <c r="DGT206" s="813"/>
      <c r="DGU206" s="813"/>
      <c r="DGV206" s="813"/>
      <c r="DGW206" s="813"/>
      <c r="DGX206" s="813"/>
      <c r="DGY206" s="813"/>
      <c r="DGZ206" s="813"/>
      <c r="DHA206" s="813"/>
      <c r="DHB206" s="813"/>
      <c r="DHC206" s="813"/>
      <c r="DHD206" s="813"/>
      <c r="DHE206" s="813"/>
      <c r="DHF206" s="813"/>
      <c r="DHG206" s="813"/>
      <c r="DHH206" s="813"/>
      <c r="DHI206" s="813"/>
      <c r="DHJ206" s="813"/>
      <c r="DHK206" s="813"/>
      <c r="DHL206" s="813"/>
      <c r="DHM206" s="813"/>
      <c r="DHN206" s="813"/>
      <c r="DHO206" s="813"/>
      <c r="DHP206" s="813"/>
      <c r="DHQ206" s="813"/>
      <c r="DHR206" s="813"/>
      <c r="DHS206" s="813"/>
      <c r="DHT206" s="813"/>
      <c r="DHU206" s="813"/>
      <c r="DHV206" s="813"/>
      <c r="DHW206" s="813"/>
      <c r="DHX206" s="813"/>
      <c r="DHY206" s="813"/>
      <c r="DHZ206" s="813"/>
      <c r="DIA206" s="813"/>
      <c r="DIB206" s="813"/>
      <c r="DIC206" s="813"/>
      <c r="DID206" s="813"/>
      <c r="DIE206" s="813"/>
      <c r="DIF206" s="813"/>
      <c r="DIG206" s="813"/>
      <c r="DIH206" s="813"/>
      <c r="DII206" s="813"/>
      <c r="DIJ206" s="813"/>
      <c r="DIK206" s="813"/>
      <c r="DIL206" s="813"/>
      <c r="DIM206" s="813"/>
      <c r="DIN206" s="813"/>
      <c r="DIO206" s="813"/>
      <c r="DIP206" s="813"/>
      <c r="DIQ206" s="813"/>
      <c r="DIR206" s="813"/>
      <c r="DIS206" s="813"/>
      <c r="DIT206" s="813"/>
      <c r="DIU206" s="813"/>
      <c r="DIV206" s="813"/>
      <c r="DIW206" s="813"/>
      <c r="DIX206" s="813"/>
      <c r="DIY206" s="813"/>
      <c r="DIZ206" s="813"/>
      <c r="DJA206" s="813"/>
      <c r="DJB206" s="813"/>
      <c r="DJC206" s="813"/>
      <c r="DJD206" s="813"/>
      <c r="DJE206" s="813"/>
      <c r="DJF206" s="813"/>
      <c r="DJG206" s="813"/>
      <c r="DJH206" s="813"/>
      <c r="DJI206" s="813"/>
      <c r="DJJ206" s="813"/>
      <c r="DJK206" s="813"/>
      <c r="DJL206" s="813"/>
      <c r="DJM206" s="813"/>
      <c r="DJN206" s="813"/>
      <c r="DJO206" s="813"/>
      <c r="DJP206" s="813"/>
      <c r="DJQ206" s="813"/>
      <c r="DJR206" s="813"/>
      <c r="DJS206" s="813"/>
      <c r="DJT206" s="813"/>
      <c r="DJU206" s="813"/>
      <c r="DJV206" s="813"/>
      <c r="DJW206" s="813"/>
      <c r="DJX206" s="813"/>
      <c r="DJY206" s="813"/>
      <c r="DJZ206" s="813"/>
      <c r="DKA206" s="813"/>
      <c r="DKB206" s="813"/>
      <c r="DKC206" s="813"/>
      <c r="DKD206" s="813"/>
      <c r="DKE206" s="813"/>
      <c r="DKF206" s="813"/>
      <c r="DKG206" s="813"/>
      <c r="DKH206" s="813"/>
      <c r="DKI206" s="813"/>
      <c r="DKJ206" s="813"/>
      <c r="DKK206" s="813"/>
      <c r="DKL206" s="813"/>
      <c r="DKM206" s="813"/>
      <c r="DKN206" s="813"/>
      <c r="DKO206" s="813"/>
      <c r="DKP206" s="813"/>
      <c r="DKQ206" s="813"/>
      <c r="DKR206" s="813"/>
      <c r="DKS206" s="813"/>
      <c r="DKT206" s="813"/>
      <c r="DKU206" s="813"/>
      <c r="DKV206" s="813"/>
      <c r="DKW206" s="813"/>
      <c r="DKX206" s="813"/>
      <c r="DKY206" s="813"/>
      <c r="DKZ206" s="813"/>
      <c r="DLA206" s="813"/>
      <c r="DLB206" s="813"/>
      <c r="DLC206" s="813"/>
      <c r="DLD206" s="813"/>
      <c r="DLE206" s="813"/>
      <c r="DLF206" s="813"/>
      <c r="DLG206" s="813"/>
      <c r="DLH206" s="813"/>
      <c r="DLI206" s="813"/>
      <c r="DLJ206" s="813"/>
      <c r="DLK206" s="813"/>
      <c r="DLL206" s="813"/>
      <c r="DLM206" s="813"/>
      <c r="DLN206" s="813"/>
      <c r="DLO206" s="813"/>
      <c r="DLP206" s="813"/>
      <c r="DLQ206" s="813"/>
      <c r="DLR206" s="813"/>
      <c r="DLS206" s="813"/>
      <c r="DLT206" s="813"/>
      <c r="DLU206" s="813"/>
      <c r="DLV206" s="813"/>
      <c r="DLW206" s="813"/>
      <c r="DLX206" s="813"/>
      <c r="DLY206" s="813"/>
      <c r="DLZ206" s="813"/>
      <c r="DMA206" s="813"/>
      <c r="DMB206" s="813"/>
      <c r="DMC206" s="813"/>
      <c r="DMD206" s="813"/>
      <c r="DME206" s="813"/>
      <c r="DMF206" s="813"/>
      <c r="DMG206" s="813"/>
      <c r="DMH206" s="813"/>
      <c r="DMI206" s="813"/>
      <c r="DMJ206" s="813"/>
      <c r="DMK206" s="813"/>
      <c r="DML206" s="813"/>
      <c r="DMM206" s="813"/>
      <c r="DMN206" s="813"/>
      <c r="DMO206" s="813"/>
      <c r="DMP206" s="813"/>
      <c r="DMQ206" s="813"/>
      <c r="DMR206" s="813"/>
      <c r="DMS206" s="813"/>
      <c r="DMT206" s="813"/>
      <c r="DMU206" s="813"/>
      <c r="DMV206" s="813"/>
      <c r="DMW206" s="813"/>
      <c r="DMX206" s="813"/>
      <c r="DMY206" s="813"/>
      <c r="DMZ206" s="813"/>
      <c r="DNA206" s="813"/>
      <c r="DNB206" s="813"/>
      <c r="DNC206" s="813"/>
      <c r="DND206" s="813"/>
      <c r="DNE206" s="813"/>
      <c r="DNF206" s="813"/>
      <c r="DNG206" s="813"/>
      <c r="DNH206" s="813"/>
      <c r="DNI206" s="813"/>
      <c r="DNJ206" s="813"/>
      <c r="DNK206" s="813"/>
      <c r="DNL206" s="813"/>
      <c r="DNM206" s="813"/>
      <c r="DNN206" s="813"/>
      <c r="DNO206" s="813"/>
      <c r="DNP206" s="813"/>
      <c r="DNQ206" s="813"/>
      <c r="DNR206" s="813"/>
      <c r="DNS206" s="813"/>
      <c r="DNT206" s="813"/>
      <c r="DNU206" s="813"/>
      <c r="DNV206" s="813"/>
      <c r="DNW206" s="813"/>
      <c r="DNX206" s="813"/>
      <c r="DNY206" s="813"/>
      <c r="DNZ206" s="813"/>
      <c r="DOA206" s="813"/>
      <c r="DOB206" s="813"/>
      <c r="DOC206" s="813"/>
      <c r="DOD206" s="813"/>
      <c r="DOE206" s="813"/>
      <c r="DOF206" s="813"/>
      <c r="DOG206" s="813"/>
      <c r="DOH206" s="813"/>
      <c r="DOI206" s="813"/>
      <c r="DOJ206" s="813"/>
      <c r="DOK206" s="813"/>
      <c r="DOL206" s="813"/>
      <c r="DOM206" s="813"/>
      <c r="DON206" s="813"/>
      <c r="DOO206" s="813"/>
      <c r="DOP206" s="813"/>
      <c r="DOQ206" s="813"/>
      <c r="DOR206" s="813"/>
      <c r="DOS206" s="813"/>
      <c r="DOT206" s="813"/>
      <c r="DOU206" s="813"/>
      <c r="DOV206" s="813"/>
      <c r="DOW206" s="813"/>
      <c r="DOX206" s="813"/>
      <c r="DOY206" s="813"/>
      <c r="DOZ206" s="813"/>
      <c r="DPA206" s="813"/>
      <c r="DPB206" s="813"/>
      <c r="DPC206" s="813"/>
      <c r="DPD206" s="813"/>
      <c r="DPE206" s="813"/>
      <c r="DPF206" s="813"/>
      <c r="DPG206" s="813"/>
      <c r="DPH206" s="813"/>
      <c r="DPI206" s="813"/>
      <c r="DPJ206" s="813"/>
      <c r="DPK206" s="813"/>
      <c r="DPL206" s="813"/>
      <c r="DPM206" s="813"/>
      <c r="DPN206" s="813"/>
      <c r="DPO206" s="813"/>
      <c r="DPP206" s="813"/>
      <c r="DPQ206" s="813"/>
      <c r="DPR206" s="813"/>
      <c r="DPS206" s="813"/>
      <c r="DPT206" s="813"/>
      <c r="DPU206" s="813"/>
      <c r="DPV206" s="813"/>
      <c r="DPW206" s="813"/>
      <c r="DPX206" s="813"/>
      <c r="DPY206" s="813"/>
      <c r="DPZ206" s="813"/>
      <c r="DQA206" s="813"/>
      <c r="DQB206" s="813"/>
      <c r="DQC206" s="813"/>
      <c r="DQD206" s="813"/>
      <c r="DQE206" s="813"/>
      <c r="DQF206" s="813"/>
      <c r="DQG206" s="813"/>
      <c r="DQH206" s="813"/>
      <c r="DQI206" s="813"/>
      <c r="DQJ206" s="813"/>
      <c r="DQK206" s="813"/>
      <c r="DQL206" s="813"/>
      <c r="DQM206" s="813"/>
      <c r="DQN206" s="813"/>
      <c r="DQO206" s="813"/>
      <c r="DQP206" s="813"/>
      <c r="DQQ206" s="813"/>
      <c r="DQR206" s="813"/>
      <c r="DQS206" s="813"/>
      <c r="DQT206" s="813"/>
      <c r="DQU206" s="813"/>
      <c r="DQV206" s="813"/>
      <c r="DQW206" s="813"/>
      <c r="DQX206" s="813"/>
      <c r="DQY206" s="813"/>
      <c r="DQZ206" s="813"/>
      <c r="DRA206" s="813"/>
      <c r="DRB206" s="813"/>
      <c r="DRC206" s="813"/>
      <c r="DRD206" s="813"/>
      <c r="DRE206" s="813"/>
      <c r="DRF206" s="813"/>
      <c r="DRG206" s="813"/>
      <c r="DRH206" s="813"/>
      <c r="DRI206" s="813"/>
      <c r="DRJ206" s="813"/>
      <c r="DRK206" s="813"/>
      <c r="DRL206" s="813"/>
      <c r="DRM206" s="813"/>
      <c r="DRN206" s="813"/>
      <c r="DRO206" s="813"/>
      <c r="DRP206" s="813"/>
      <c r="DRQ206" s="813"/>
      <c r="DRR206" s="813"/>
      <c r="DRS206" s="813"/>
      <c r="DRT206" s="813"/>
      <c r="DRU206" s="813"/>
      <c r="DRV206" s="813"/>
      <c r="DRW206" s="813"/>
      <c r="DRX206" s="813"/>
      <c r="DRY206" s="813"/>
      <c r="DRZ206" s="813"/>
      <c r="DSA206" s="813"/>
      <c r="DSB206" s="813"/>
      <c r="DSC206" s="813"/>
      <c r="DSD206" s="813"/>
      <c r="DSE206" s="813"/>
      <c r="DSF206" s="813"/>
      <c r="DSG206" s="813"/>
      <c r="DSH206" s="813"/>
      <c r="DSI206" s="813"/>
      <c r="DSJ206" s="813"/>
      <c r="DSK206" s="813"/>
      <c r="DSL206" s="813"/>
      <c r="DSM206" s="813"/>
      <c r="DSN206" s="813"/>
      <c r="DSO206" s="813"/>
      <c r="DSP206" s="813"/>
      <c r="DSQ206" s="813"/>
      <c r="DSR206" s="813"/>
      <c r="DSS206" s="813"/>
      <c r="DST206" s="813"/>
      <c r="DSU206" s="813"/>
      <c r="DSV206" s="813"/>
      <c r="DSW206" s="813"/>
      <c r="DSX206" s="813"/>
      <c r="DSY206" s="813"/>
      <c r="DSZ206" s="813"/>
      <c r="DTA206" s="813"/>
      <c r="DTB206" s="813"/>
      <c r="DTC206" s="813"/>
      <c r="DTD206" s="813"/>
      <c r="DTE206" s="813"/>
      <c r="DTF206" s="813"/>
      <c r="DTG206" s="813"/>
      <c r="DTH206" s="813"/>
      <c r="DTI206" s="813"/>
      <c r="DTJ206" s="813"/>
      <c r="DTK206" s="813"/>
      <c r="DTL206" s="813"/>
      <c r="DTM206" s="813"/>
      <c r="DTN206" s="813"/>
      <c r="DTO206" s="813"/>
      <c r="DTP206" s="813"/>
      <c r="DTQ206" s="813"/>
      <c r="DTR206" s="813"/>
      <c r="DTS206" s="813"/>
      <c r="DTT206" s="813"/>
      <c r="DTU206" s="813"/>
      <c r="DTV206" s="813"/>
      <c r="DTW206" s="813"/>
      <c r="DTX206" s="813"/>
      <c r="DTY206" s="813"/>
      <c r="DTZ206" s="813"/>
      <c r="DUA206" s="813"/>
      <c r="DUB206" s="813"/>
      <c r="DUC206" s="813"/>
      <c r="DUD206" s="813"/>
      <c r="DUE206" s="813"/>
      <c r="DUF206" s="813"/>
      <c r="DUG206" s="813"/>
      <c r="DUH206" s="813"/>
      <c r="DUI206" s="813"/>
      <c r="DUJ206" s="813"/>
      <c r="DUK206" s="813"/>
      <c r="DUL206" s="813"/>
      <c r="DUM206" s="813"/>
      <c r="DUN206" s="813"/>
      <c r="DUO206" s="813"/>
      <c r="DUP206" s="813"/>
      <c r="DUQ206" s="813"/>
      <c r="DUR206" s="813"/>
      <c r="DUS206" s="813"/>
      <c r="DUT206" s="813"/>
      <c r="DUU206" s="813"/>
      <c r="DUV206" s="813"/>
      <c r="DUW206" s="813"/>
      <c r="DUX206" s="813"/>
      <c r="DUY206" s="813"/>
      <c r="DUZ206" s="813"/>
      <c r="DVA206" s="813"/>
      <c r="DVB206" s="813"/>
      <c r="DVC206" s="813"/>
      <c r="DVD206" s="813"/>
      <c r="DVE206" s="813"/>
      <c r="DVF206" s="813"/>
      <c r="DVG206" s="813"/>
      <c r="DVH206" s="813"/>
      <c r="DVI206" s="813"/>
      <c r="DVJ206" s="813"/>
      <c r="DVK206" s="813"/>
      <c r="DVL206" s="813"/>
      <c r="DVM206" s="813"/>
      <c r="DVN206" s="813"/>
      <c r="DVO206" s="813"/>
      <c r="DVP206" s="813"/>
      <c r="DVQ206" s="813"/>
      <c r="DVR206" s="813"/>
      <c r="DVS206" s="813"/>
      <c r="DVT206" s="813"/>
      <c r="DVU206" s="813"/>
      <c r="DVV206" s="813"/>
      <c r="DVW206" s="813"/>
      <c r="DVX206" s="813"/>
      <c r="DVY206" s="813"/>
      <c r="DVZ206" s="813"/>
      <c r="DWA206" s="813"/>
      <c r="DWB206" s="813"/>
      <c r="DWC206" s="813"/>
      <c r="DWD206" s="813"/>
      <c r="DWE206" s="813"/>
      <c r="DWF206" s="813"/>
      <c r="DWG206" s="813"/>
      <c r="DWH206" s="813"/>
      <c r="DWI206" s="813"/>
      <c r="DWJ206" s="813"/>
      <c r="DWK206" s="813"/>
      <c r="DWL206" s="813"/>
      <c r="DWM206" s="813"/>
      <c r="DWN206" s="813"/>
      <c r="DWO206" s="813"/>
      <c r="DWP206" s="813"/>
      <c r="DWQ206" s="813"/>
      <c r="DWR206" s="813"/>
      <c r="DWS206" s="813"/>
      <c r="DWT206" s="813"/>
      <c r="DWU206" s="813"/>
      <c r="DWV206" s="813"/>
      <c r="DWW206" s="813"/>
      <c r="DWX206" s="813"/>
      <c r="DWY206" s="813"/>
      <c r="DWZ206" s="813"/>
      <c r="DXA206" s="813"/>
      <c r="DXB206" s="813"/>
      <c r="DXC206" s="813"/>
      <c r="DXD206" s="813"/>
      <c r="DXE206" s="813"/>
      <c r="DXF206" s="813"/>
      <c r="DXG206" s="813"/>
      <c r="DXH206" s="813"/>
      <c r="DXI206" s="813"/>
      <c r="DXJ206" s="813"/>
      <c r="DXK206" s="813"/>
      <c r="DXL206" s="813"/>
      <c r="DXM206" s="813"/>
      <c r="DXN206" s="813"/>
      <c r="DXO206" s="813"/>
      <c r="DXP206" s="813"/>
      <c r="DXQ206" s="813"/>
      <c r="DXR206" s="813"/>
      <c r="DXS206" s="813"/>
      <c r="DXT206" s="813"/>
      <c r="DXU206" s="813"/>
      <c r="DXV206" s="813"/>
      <c r="DXW206" s="813"/>
      <c r="DXX206" s="813"/>
      <c r="DXY206" s="813"/>
      <c r="DXZ206" s="813"/>
      <c r="DYA206" s="813"/>
      <c r="DYB206" s="813"/>
      <c r="DYC206" s="813"/>
      <c r="DYD206" s="813"/>
      <c r="DYE206" s="813"/>
      <c r="DYF206" s="813"/>
      <c r="DYG206" s="813"/>
      <c r="DYH206" s="813"/>
      <c r="DYI206" s="813"/>
      <c r="DYJ206" s="813"/>
      <c r="DYK206" s="813"/>
      <c r="DYL206" s="813"/>
      <c r="DYM206" s="813"/>
      <c r="DYN206" s="813"/>
      <c r="DYO206" s="813"/>
      <c r="DYP206" s="813"/>
      <c r="DYQ206" s="813"/>
      <c r="DYR206" s="813"/>
      <c r="DYS206" s="813"/>
      <c r="DYT206" s="813"/>
      <c r="DYU206" s="813"/>
      <c r="DYV206" s="813"/>
      <c r="DYW206" s="813"/>
      <c r="DYX206" s="813"/>
      <c r="DYY206" s="813"/>
      <c r="DYZ206" s="813"/>
      <c r="DZA206" s="813"/>
      <c r="DZB206" s="813"/>
      <c r="DZC206" s="813"/>
      <c r="DZD206" s="813"/>
      <c r="DZE206" s="813"/>
      <c r="DZF206" s="813"/>
      <c r="DZG206" s="813"/>
      <c r="DZH206" s="813"/>
      <c r="DZI206" s="813"/>
      <c r="DZJ206" s="813"/>
      <c r="DZK206" s="813"/>
      <c r="DZL206" s="813"/>
      <c r="DZM206" s="813"/>
      <c r="DZN206" s="813"/>
      <c r="DZO206" s="813"/>
      <c r="DZP206" s="813"/>
      <c r="DZQ206" s="813"/>
      <c r="DZR206" s="813"/>
      <c r="DZS206" s="813"/>
      <c r="DZT206" s="813"/>
      <c r="DZU206" s="813"/>
      <c r="DZV206" s="813"/>
      <c r="DZW206" s="813"/>
      <c r="DZX206" s="813"/>
      <c r="DZY206" s="813"/>
      <c r="DZZ206" s="813"/>
      <c r="EAA206" s="813"/>
      <c r="EAB206" s="813"/>
      <c r="EAC206" s="813"/>
      <c r="EAD206" s="813"/>
      <c r="EAE206" s="813"/>
      <c r="EAF206" s="813"/>
      <c r="EAG206" s="813"/>
      <c r="EAH206" s="813"/>
      <c r="EAI206" s="813"/>
      <c r="EAJ206" s="813"/>
      <c r="EAK206" s="813"/>
      <c r="EAL206" s="813"/>
      <c r="EAM206" s="813"/>
      <c r="EAN206" s="813"/>
      <c r="EAO206" s="813"/>
      <c r="EAP206" s="813"/>
      <c r="EAQ206" s="813"/>
      <c r="EAR206" s="813"/>
      <c r="EAS206" s="813"/>
      <c r="EAT206" s="813"/>
      <c r="EAU206" s="813"/>
      <c r="EAV206" s="813"/>
      <c r="EAW206" s="813"/>
      <c r="EAX206" s="813"/>
      <c r="EAY206" s="813"/>
      <c r="EAZ206" s="813"/>
      <c r="EBA206" s="813"/>
      <c r="EBB206" s="813"/>
      <c r="EBC206" s="813"/>
      <c r="EBD206" s="813"/>
      <c r="EBE206" s="813"/>
      <c r="EBF206" s="813"/>
      <c r="EBG206" s="813"/>
      <c r="EBH206" s="813"/>
      <c r="EBI206" s="813"/>
      <c r="EBJ206" s="813"/>
      <c r="EBK206" s="813"/>
      <c r="EBL206" s="813"/>
      <c r="EBM206" s="813"/>
      <c r="EBN206" s="813"/>
      <c r="EBO206" s="813"/>
      <c r="EBP206" s="813"/>
      <c r="EBQ206" s="813"/>
      <c r="EBR206" s="813"/>
      <c r="EBS206" s="813"/>
      <c r="EBT206" s="813"/>
      <c r="EBU206" s="813"/>
      <c r="EBV206" s="813"/>
      <c r="EBW206" s="813"/>
      <c r="EBX206" s="813"/>
      <c r="EBY206" s="813"/>
      <c r="EBZ206" s="813"/>
      <c r="ECA206" s="813"/>
      <c r="ECB206" s="813"/>
      <c r="ECC206" s="813"/>
      <c r="ECD206" s="813"/>
      <c r="ECE206" s="813"/>
      <c r="ECF206" s="813"/>
      <c r="ECG206" s="813"/>
      <c r="ECH206" s="813"/>
      <c r="ECI206" s="813"/>
      <c r="ECJ206" s="813"/>
      <c r="ECK206" s="813"/>
      <c r="ECL206" s="813"/>
      <c r="ECM206" s="813"/>
      <c r="ECN206" s="813"/>
      <c r="ECO206" s="813"/>
      <c r="ECP206" s="813"/>
      <c r="ECQ206" s="813"/>
      <c r="ECR206" s="813"/>
      <c r="ECS206" s="813"/>
      <c r="ECT206" s="813"/>
      <c r="ECU206" s="813"/>
      <c r="ECV206" s="813"/>
      <c r="ECW206" s="813"/>
      <c r="ECX206" s="813"/>
      <c r="ECY206" s="813"/>
      <c r="ECZ206" s="813"/>
      <c r="EDA206" s="813"/>
      <c r="EDB206" s="813"/>
      <c r="EDC206" s="813"/>
      <c r="EDD206" s="813"/>
      <c r="EDE206" s="813"/>
      <c r="EDF206" s="813"/>
      <c r="EDG206" s="813"/>
      <c r="EDH206" s="813"/>
      <c r="EDI206" s="813"/>
      <c r="EDJ206" s="813"/>
      <c r="EDK206" s="813"/>
      <c r="EDL206" s="813"/>
      <c r="EDM206" s="813"/>
      <c r="EDN206" s="813"/>
      <c r="EDO206" s="813"/>
      <c r="EDP206" s="813"/>
      <c r="EDQ206" s="813"/>
      <c r="EDR206" s="813"/>
      <c r="EDS206" s="813"/>
      <c r="EDT206" s="813"/>
      <c r="EDU206" s="813"/>
      <c r="EDV206" s="813"/>
      <c r="EDW206" s="813"/>
      <c r="EDX206" s="813"/>
      <c r="EDY206" s="813"/>
      <c r="EDZ206" s="813"/>
      <c r="EEA206" s="813"/>
      <c r="EEB206" s="813"/>
      <c r="EEC206" s="813"/>
      <c r="EED206" s="813"/>
      <c r="EEE206" s="813"/>
      <c r="EEF206" s="813"/>
      <c r="EEG206" s="813"/>
      <c r="EEH206" s="813"/>
      <c r="EEI206" s="813"/>
      <c r="EEJ206" s="813"/>
      <c r="EEK206" s="813"/>
      <c r="EEL206" s="813"/>
      <c r="EEM206" s="813"/>
      <c r="EEN206" s="813"/>
      <c r="EEO206" s="813"/>
      <c r="EEP206" s="813"/>
      <c r="EEQ206" s="813"/>
      <c r="EER206" s="813"/>
      <c r="EES206" s="813"/>
      <c r="EET206" s="813"/>
      <c r="EEU206" s="813"/>
      <c r="EEV206" s="813"/>
      <c r="EEW206" s="813"/>
      <c r="EEX206" s="813"/>
      <c r="EEY206" s="813"/>
      <c r="EEZ206" s="813"/>
      <c r="EFA206" s="813"/>
      <c r="EFB206" s="813"/>
      <c r="EFC206" s="813"/>
      <c r="EFD206" s="813"/>
      <c r="EFE206" s="813"/>
      <c r="EFF206" s="813"/>
      <c r="EFG206" s="813"/>
      <c r="EFH206" s="813"/>
      <c r="EFI206" s="813"/>
      <c r="EFJ206" s="813"/>
      <c r="EFK206" s="813"/>
      <c r="EFL206" s="813"/>
      <c r="EFM206" s="813"/>
      <c r="EFN206" s="813"/>
      <c r="EFO206" s="813"/>
      <c r="EFP206" s="813"/>
      <c r="EFQ206" s="813"/>
      <c r="EFR206" s="813"/>
      <c r="EFS206" s="813"/>
      <c r="EFT206" s="813"/>
      <c r="EFU206" s="813"/>
      <c r="EFV206" s="813"/>
      <c r="EFW206" s="813"/>
      <c r="EFX206" s="813"/>
      <c r="EFY206" s="813"/>
      <c r="EFZ206" s="813"/>
      <c r="EGA206" s="813"/>
      <c r="EGB206" s="813"/>
      <c r="EGC206" s="813"/>
      <c r="EGD206" s="813"/>
      <c r="EGE206" s="813"/>
      <c r="EGF206" s="813"/>
      <c r="EGG206" s="813"/>
      <c r="EGH206" s="813"/>
      <c r="EGI206" s="813"/>
      <c r="EGJ206" s="813"/>
      <c r="EGK206" s="813"/>
      <c r="EGL206" s="813"/>
      <c r="EGM206" s="813"/>
      <c r="EGN206" s="813"/>
      <c r="EGO206" s="813"/>
      <c r="EGP206" s="813"/>
      <c r="EGQ206" s="813"/>
      <c r="EGR206" s="813"/>
      <c r="EGS206" s="813"/>
      <c r="EGT206" s="813"/>
      <c r="EGU206" s="813"/>
      <c r="EGV206" s="813"/>
      <c r="EGW206" s="813"/>
      <c r="EGX206" s="813"/>
      <c r="EGY206" s="813"/>
      <c r="EGZ206" s="813"/>
      <c r="EHA206" s="813"/>
      <c r="EHB206" s="813"/>
      <c r="EHC206" s="813"/>
      <c r="EHD206" s="813"/>
      <c r="EHE206" s="813"/>
      <c r="EHF206" s="813"/>
      <c r="EHG206" s="813"/>
      <c r="EHH206" s="813"/>
      <c r="EHI206" s="813"/>
      <c r="EHJ206" s="813"/>
      <c r="EHK206" s="813"/>
      <c r="EHL206" s="813"/>
      <c r="EHM206" s="813"/>
      <c r="EHN206" s="813"/>
      <c r="EHO206" s="813"/>
      <c r="EHP206" s="813"/>
      <c r="EHQ206" s="813"/>
      <c r="EHR206" s="813"/>
      <c r="EHS206" s="813"/>
      <c r="EHT206" s="813"/>
      <c r="EHU206" s="813"/>
      <c r="EHV206" s="813"/>
      <c r="EHW206" s="813"/>
      <c r="EHX206" s="813"/>
      <c r="EHY206" s="813"/>
      <c r="EHZ206" s="813"/>
      <c r="EIA206" s="813"/>
      <c r="EIB206" s="813"/>
      <c r="EIC206" s="813"/>
      <c r="EID206" s="813"/>
      <c r="EIE206" s="813"/>
      <c r="EIF206" s="813"/>
      <c r="EIG206" s="813"/>
      <c r="EIH206" s="813"/>
      <c r="EII206" s="813"/>
      <c r="EIJ206" s="813"/>
      <c r="EIK206" s="813"/>
      <c r="EIL206" s="813"/>
      <c r="EIM206" s="813"/>
      <c r="EIN206" s="813"/>
      <c r="EIO206" s="813"/>
      <c r="EIP206" s="813"/>
      <c r="EIQ206" s="813"/>
      <c r="EIR206" s="813"/>
      <c r="EIS206" s="813"/>
      <c r="EIT206" s="813"/>
      <c r="EIU206" s="813"/>
      <c r="EIV206" s="813"/>
      <c r="EIW206" s="813"/>
      <c r="EIX206" s="813"/>
      <c r="EIY206" s="813"/>
      <c r="EIZ206" s="813"/>
      <c r="EJA206" s="813"/>
      <c r="EJB206" s="813"/>
      <c r="EJC206" s="813"/>
      <c r="EJD206" s="813"/>
      <c r="EJE206" s="813"/>
      <c r="EJF206" s="813"/>
      <c r="EJG206" s="813"/>
      <c r="EJH206" s="813"/>
      <c r="EJI206" s="813"/>
      <c r="EJJ206" s="813"/>
      <c r="EJK206" s="813"/>
      <c r="EJL206" s="813"/>
      <c r="EJM206" s="813"/>
      <c r="EJN206" s="813"/>
      <c r="EJO206" s="813"/>
      <c r="EJP206" s="813"/>
      <c r="EJQ206" s="813"/>
      <c r="EJR206" s="813"/>
      <c r="EJS206" s="813"/>
      <c r="EJT206" s="813"/>
      <c r="EJU206" s="813"/>
      <c r="EJV206" s="813"/>
      <c r="EJW206" s="813"/>
      <c r="EJX206" s="813"/>
      <c r="EJY206" s="813"/>
      <c r="EJZ206" s="813"/>
      <c r="EKA206" s="813"/>
      <c r="EKB206" s="813"/>
      <c r="EKC206" s="813"/>
      <c r="EKD206" s="813"/>
      <c r="EKE206" s="813"/>
      <c r="EKF206" s="813"/>
      <c r="EKG206" s="813"/>
      <c r="EKH206" s="813"/>
      <c r="EKI206" s="813"/>
      <c r="EKJ206" s="813"/>
      <c r="EKK206" s="813"/>
      <c r="EKL206" s="813"/>
      <c r="EKM206" s="813"/>
      <c r="EKN206" s="813"/>
      <c r="EKO206" s="813"/>
      <c r="EKP206" s="813"/>
      <c r="EKQ206" s="813"/>
      <c r="EKR206" s="813"/>
      <c r="EKS206" s="813"/>
      <c r="EKT206" s="813"/>
      <c r="EKU206" s="813"/>
      <c r="EKV206" s="813"/>
      <c r="EKW206" s="813"/>
      <c r="EKX206" s="813"/>
      <c r="EKY206" s="813"/>
      <c r="EKZ206" s="813"/>
      <c r="ELA206" s="813"/>
      <c r="ELB206" s="813"/>
      <c r="ELC206" s="813"/>
      <c r="ELD206" s="813"/>
      <c r="ELE206" s="813"/>
      <c r="ELF206" s="813"/>
      <c r="ELG206" s="813"/>
      <c r="ELH206" s="813"/>
      <c r="ELI206" s="813"/>
      <c r="ELJ206" s="813"/>
      <c r="ELK206" s="813"/>
      <c r="ELL206" s="813"/>
      <c r="ELM206" s="813"/>
      <c r="ELN206" s="813"/>
      <c r="ELO206" s="813"/>
      <c r="ELP206" s="813"/>
      <c r="ELQ206" s="813"/>
      <c r="ELR206" s="813"/>
      <c r="ELS206" s="813"/>
      <c r="ELT206" s="813"/>
      <c r="ELU206" s="813"/>
      <c r="ELV206" s="813"/>
      <c r="ELW206" s="813"/>
      <c r="ELX206" s="813"/>
      <c r="ELY206" s="813"/>
      <c r="ELZ206" s="813"/>
      <c r="EMA206" s="813"/>
      <c r="EMB206" s="813"/>
      <c r="EMC206" s="813"/>
      <c r="EMD206" s="813"/>
      <c r="EME206" s="813"/>
      <c r="EMF206" s="813"/>
      <c r="EMG206" s="813"/>
      <c r="EMH206" s="813"/>
      <c r="EMI206" s="813"/>
      <c r="EMJ206" s="813"/>
      <c r="EMK206" s="813"/>
      <c r="EML206" s="813"/>
      <c r="EMM206" s="813"/>
      <c r="EMN206" s="813"/>
      <c r="EMO206" s="813"/>
      <c r="EMP206" s="813"/>
      <c r="EMQ206" s="813"/>
      <c r="EMR206" s="813"/>
      <c r="EMS206" s="813"/>
      <c r="EMT206" s="813"/>
      <c r="EMU206" s="813"/>
      <c r="EMV206" s="813"/>
      <c r="EMW206" s="813"/>
      <c r="EMX206" s="813"/>
      <c r="EMY206" s="813"/>
      <c r="EMZ206" s="813"/>
      <c r="ENA206" s="813"/>
      <c r="ENB206" s="813"/>
      <c r="ENC206" s="813"/>
      <c r="END206" s="813"/>
      <c r="ENE206" s="813"/>
      <c r="ENF206" s="813"/>
      <c r="ENG206" s="813"/>
      <c r="ENH206" s="813"/>
      <c r="ENI206" s="813"/>
      <c r="ENJ206" s="813"/>
      <c r="ENK206" s="813"/>
      <c r="ENL206" s="813"/>
      <c r="ENM206" s="813"/>
      <c r="ENN206" s="813"/>
      <c r="ENO206" s="813"/>
      <c r="ENP206" s="813"/>
      <c r="ENQ206" s="813"/>
      <c r="ENR206" s="813"/>
      <c r="ENS206" s="813"/>
      <c r="ENT206" s="813"/>
      <c r="ENU206" s="813"/>
      <c r="ENV206" s="813"/>
      <c r="ENW206" s="813"/>
      <c r="ENX206" s="813"/>
      <c r="ENY206" s="813"/>
      <c r="ENZ206" s="813"/>
      <c r="EOA206" s="813"/>
      <c r="EOB206" s="813"/>
      <c r="EOC206" s="813"/>
      <c r="EOD206" s="813"/>
      <c r="EOE206" s="813"/>
      <c r="EOF206" s="813"/>
      <c r="EOG206" s="813"/>
      <c r="EOH206" s="813"/>
      <c r="EOI206" s="813"/>
      <c r="EOJ206" s="813"/>
      <c r="EOK206" s="813"/>
      <c r="EOL206" s="813"/>
      <c r="EOM206" s="813"/>
      <c r="EON206" s="813"/>
      <c r="EOO206" s="813"/>
      <c r="EOP206" s="813"/>
      <c r="EOQ206" s="813"/>
      <c r="EOR206" s="813"/>
      <c r="EOS206" s="813"/>
      <c r="EOT206" s="813"/>
      <c r="EOU206" s="813"/>
      <c r="EOV206" s="813"/>
      <c r="EOW206" s="813"/>
      <c r="EOX206" s="813"/>
      <c r="EOY206" s="813"/>
      <c r="EOZ206" s="813"/>
      <c r="EPA206" s="813"/>
      <c r="EPB206" s="813"/>
      <c r="EPC206" s="813"/>
      <c r="EPD206" s="813"/>
      <c r="EPE206" s="813"/>
      <c r="EPF206" s="813"/>
      <c r="EPG206" s="813"/>
      <c r="EPH206" s="813"/>
      <c r="EPI206" s="813"/>
      <c r="EPJ206" s="813"/>
      <c r="EPK206" s="813"/>
      <c r="EPL206" s="813"/>
      <c r="EPM206" s="813"/>
      <c r="EPN206" s="813"/>
      <c r="EPO206" s="813"/>
      <c r="EPP206" s="813"/>
      <c r="EPQ206" s="813"/>
      <c r="EPR206" s="813"/>
      <c r="EPS206" s="813"/>
      <c r="EPT206" s="813"/>
      <c r="EPU206" s="813"/>
      <c r="EPV206" s="813"/>
      <c r="EPW206" s="813"/>
      <c r="EPX206" s="813"/>
      <c r="EPY206" s="813"/>
      <c r="EPZ206" s="813"/>
      <c r="EQA206" s="813"/>
      <c r="EQB206" s="813"/>
      <c r="EQC206" s="813"/>
      <c r="EQD206" s="813"/>
      <c r="EQE206" s="813"/>
      <c r="EQF206" s="813"/>
      <c r="EQG206" s="813"/>
      <c r="EQH206" s="813"/>
      <c r="EQI206" s="813"/>
      <c r="EQJ206" s="813"/>
      <c r="EQK206" s="813"/>
      <c r="EQL206" s="813"/>
      <c r="EQM206" s="813"/>
      <c r="EQN206" s="813"/>
      <c r="EQO206" s="813"/>
      <c r="EQP206" s="813"/>
      <c r="EQQ206" s="813"/>
      <c r="EQR206" s="813"/>
      <c r="EQS206" s="813"/>
      <c r="EQT206" s="813"/>
      <c r="EQU206" s="813"/>
      <c r="EQV206" s="813"/>
      <c r="EQW206" s="813"/>
      <c r="EQX206" s="813"/>
      <c r="EQY206" s="813"/>
      <c r="EQZ206" s="813"/>
      <c r="ERA206" s="813"/>
      <c r="ERB206" s="813"/>
      <c r="ERC206" s="813"/>
      <c r="ERD206" s="813"/>
      <c r="ERE206" s="813"/>
      <c r="ERF206" s="813"/>
      <c r="ERG206" s="813"/>
      <c r="ERH206" s="813"/>
      <c r="ERI206" s="813"/>
      <c r="ERJ206" s="813"/>
      <c r="ERK206" s="813"/>
      <c r="ERL206" s="813"/>
      <c r="ERM206" s="813"/>
      <c r="ERN206" s="813"/>
      <c r="ERO206" s="813"/>
      <c r="ERP206" s="813"/>
      <c r="ERQ206" s="813"/>
      <c r="ERR206" s="813"/>
      <c r="ERS206" s="813"/>
      <c r="ERT206" s="813"/>
      <c r="ERU206" s="813"/>
      <c r="ERV206" s="813"/>
      <c r="ERW206" s="813"/>
      <c r="ERX206" s="813"/>
      <c r="ERY206" s="813"/>
      <c r="ERZ206" s="813"/>
      <c r="ESA206" s="813"/>
      <c r="ESB206" s="813"/>
      <c r="ESC206" s="813"/>
      <c r="ESD206" s="813"/>
      <c r="ESE206" s="813"/>
      <c r="ESF206" s="813"/>
      <c r="ESG206" s="813"/>
      <c r="ESH206" s="813"/>
      <c r="ESI206" s="813"/>
      <c r="ESJ206" s="813"/>
      <c r="ESK206" s="813"/>
      <c r="ESL206" s="813"/>
      <c r="ESM206" s="813"/>
      <c r="ESN206" s="813"/>
      <c r="ESO206" s="813"/>
      <c r="ESP206" s="813"/>
      <c r="ESQ206" s="813"/>
      <c r="ESR206" s="813"/>
      <c r="ESS206" s="813"/>
      <c r="EST206" s="813"/>
      <c r="ESU206" s="813"/>
      <c r="ESV206" s="813"/>
      <c r="ESW206" s="813"/>
      <c r="ESX206" s="813"/>
      <c r="ESY206" s="813"/>
      <c r="ESZ206" s="813"/>
      <c r="ETA206" s="813"/>
      <c r="ETB206" s="813"/>
      <c r="ETC206" s="813"/>
      <c r="ETD206" s="813"/>
      <c r="ETE206" s="813"/>
      <c r="ETF206" s="813"/>
      <c r="ETG206" s="813"/>
      <c r="ETH206" s="813"/>
      <c r="ETI206" s="813"/>
      <c r="ETJ206" s="813"/>
      <c r="ETK206" s="813"/>
      <c r="ETL206" s="813"/>
      <c r="ETM206" s="813"/>
      <c r="ETN206" s="813"/>
      <c r="ETO206" s="813"/>
      <c r="ETP206" s="813"/>
      <c r="ETQ206" s="813"/>
      <c r="ETR206" s="813"/>
      <c r="ETS206" s="813"/>
      <c r="ETT206" s="813"/>
      <c r="ETU206" s="813"/>
      <c r="ETV206" s="813"/>
      <c r="ETW206" s="813"/>
      <c r="ETX206" s="813"/>
      <c r="ETY206" s="813"/>
      <c r="ETZ206" s="813"/>
      <c r="EUA206" s="813"/>
      <c r="EUB206" s="813"/>
      <c r="EUC206" s="813"/>
      <c r="EUD206" s="813"/>
      <c r="EUE206" s="813"/>
      <c r="EUF206" s="813"/>
      <c r="EUG206" s="813"/>
      <c r="EUH206" s="813"/>
      <c r="EUI206" s="813"/>
      <c r="EUJ206" s="813"/>
      <c r="EUK206" s="813"/>
      <c r="EUL206" s="813"/>
      <c r="EUM206" s="813"/>
      <c r="EUN206" s="813"/>
      <c r="EUO206" s="813"/>
      <c r="EUP206" s="813"/>
      <c r="EUQ206" s="813"/>
      <c r="EUR206" s="813"/>
      <c r="EUS206" s="813"/>
      <c r="EUT206" s="813"/>
      <c r="EUU206" s="813"/>
      <c r="EUV206" s="813"/>
      <c r="EUW206" s="813"/>
      <c r="EUX206" s="813"/>
      <c r="EUY206" s="813"/>
      <c r="EUZ206" s="813"/>
      <c r="EVA206" s="813"/>
      <c r="EVB206" s="813"/>
      <c r="EVC206" s="813"/>
      <c r="EVD206" s="813"/>
      <c r="EVE206" s="813"/>
      <c r="EVF206" s="813"/>
      <c r="EVG206" s="813"/>
      <c r="EVH206" s="813"/>
      <c r="EVI206" s="813"/>
      <c r="EVJ206" s="813"/>
      <c r="EVK206" s="813"/>
      <c r="EVL206" s="813"/>
      <c r="EVM206" s="813"/>
      <c r="EVN206" s="813"/>
      <c r="EVO206" s="813"/>
      <c r="EVP206" s="813"/>
      <c r="EVQ206" s="813"/>
      <c r="EVR206" s="813"/>
      <c r="EVS206" s="813"/>
      <c r="EVT206" s="813"/>
      <c r="EVU206" s="813"/>
      <c r="EVV206" s="813"/>
      <c r="EVW206" s="813"/>
      <c r="EVX206" s="813"/>
      <c r="EVY206" s="813"/>
      <c r="EVZ206" s="813"/>
      <c r="EWA206" s="813"/>
      <c r="EWB206" s="813"/>
      <c r="EWC206" s="813"/>
      <c r="EWD206" s="813"/>
      <c r="EWE206" s="813"/>
      <c r="EWF206" s="813"/>
      <c r="EWG206" s="813"/>
      <c r="EWH206" s="813"/>
      <c r="EWI206" s="813"/>
      <c r="EWJ206" s="813"/>
      <c r="EWK206" s="813"/>
      <c r="EWL206" s="813"/>
      <c r="EWM206" s="813"/>
      <c r="EWN206" s="813"/>
      <c r="EWO206" s="813"/>
      <c r="EWP206" s="813"/>
      <c r="EWQ206" s="813"/>
      <c r="EWR206" s="813"/>
      <c r="EWS206" s="813"/>
      <c r="EWT206" s="813"/>
      <c r="EWU206" s="813"/>
      <c r="EWV206" s="813"/>
      <c r="EWW206" s="813"/>
      <c r="EWX206" s="813"/>
      <c r="EWY206" s="813"/>
      <c r="EWZ206" s="813"/>
      <c r="EXA206" s="813"/>
      <c r="EXB206" s="813"/>
      <c r="EXC206" s="813"/>
      <c r="EXD206" s="813"/>
      <c r="EXE206" s="813"/>
      <c r="EXF206" s="813"/>
      <c r="EXG206" s="813"/>
      <c r="EXH206" s="813"/>
      <c r="EXI206" s="813"/>
      <c r="EXJ206" s="813"/>
      <c r="EXK206" s="813"/>
      <c r="EXL206" s="813"/>
      <c r="EXM206" s="813"/>
      <c r="EXN206" s="813"/>
      <c r="EXO206" s="813"/>
      <c r="EXP206" s="813"/>
      <c r="EXQ206" s="813"/>
      <c r="EXR206" s="813"/>
      <c r="EXS206" s="813"/>
      <c r="EXT206" s="813"/>
      <c r="EXU206" s="813"/>
      <c r="EXV206" s="813"/>
      <c r="EXW206" s="813"/>
      <c r="EXX206" s="813"/>
      <c r="EXY206" s="813"/>
      <c r="EXZ206" s="813"/>
      <c r="EYA206" s="813"/>
      <c r="EYB206" s="813"/>
      <c r="EYC206" s="813"/>
      <c r="EYD206" s="813"/>
      <c r="EYE206" s="813"/>
      <c r="EYF206" s="813"/>
      <c r="EYG206" s="813"/>
      <c r="EYH206" s="813"/>
      <c r="EYI206" s="813"/>
      <c r="EYJ206" s="813"/>
      <c r="EYK206" s="813"/>
      <c r="EYL206" s="813"/>
      <c r="EYM206" s="813"/>
      <c r="EYN206" s="813"/>
      <c r="EYO206" s="813"/>
      <c r="EYP206" s="813"/>
      <c r="EYQ206" s="813"/>
      <c r="EYR206" s="813"/>
      <c r="EYS206" s="813"/>
      <c r="EYT206" s="813"/>
      <c r="EYU206" s="813"/>
      <c r="EYV206" s="813"/>
      <c r="EYW206" s="813"/>
      <c r="EYX206" s="813"/>
      <c r="EYY206" s="813"/>
      <c r="EYZ206" s="813"/>
      <c r="EZA206" s="813"/>
      <c r="EZB206" s="813"/>
      <c r="EZC206" s="813"/>
      <c r="EZD206" s="813"/>
      <c r="EZE206" s="813"/>
      <c r="EZF206" s="813"/>
      <c r="EZG206" s="813"/>
      <c r="EZH206" s="813"/>
      <c r="EZI206" s="813"/>
      <c r="EZJ206" s="813"/>
      <c r="EZK206" s="813"/>
      <c r="EZL206" s="813"/>
      <c r="EZM206" s="813"/>
      <c r="EZN206" s="813"/>
      <c r="EZO206" s="813"/>
      <c r="EZP206" s="813"/>
      <c r="EZQ206" s="813"/>
      <c r="EZR206" s="813"/>
      <c r="EZS206" s="813"/>
      <c r="EZT206" s="813"/>
      <c r="EZU206" s="813"/>
      <c r="EZV206" s="813"/>
      <c r="EZW206" s="813"/>
      <c r="EZX206" s="813"/>
      <c r="EZY206" s="813"/>
      <c r="EZZ206" s="813"/>
      <c r="FAA206" s="813"/>
      <c r="FAB206" s="813"/>
      <c r="FAC206" s="813"/>
      <c r="FAD206" s="813"/>
      <c r="FAE206" s="813"/>
      <c r="FAF206" s="813"/>
      <c r="FAG206" s="813"/>
      <c r="FAH206" s="813"/>
      <c r="FAI206" s="813"/>
      <c r="FAJ206" s="813"/>
      <c r="FAK206" s="813"/>
      <c r="FAL206" s="813"/>
      <c r="FAM206" s="813"/>
      <c r="FAN206" s="813"/>
      <c r="FAO206" s="813"/>
      <c r="FAP206" s="813"/>
      <c r="FAQ206" s="813"/>
      <c r="FAR206" s="813"/>
      <c r="FAS206" s="813"/>
      <c r="FAT206" s="813"/>
      <c r="FAU206" s="813"/>
      <c r="FAV206" s="813"/>
      <c r="FAW206" s="813"/>
      <c r="FAX206" s="813"/>
      <c r="FAY206" s="813"/>
      <c r="FAZ206" s="813"/>
      <c r="FBA206" s="813"/>
      <c r="FBB206" s="813"/>
      <c r="FBC206" s="813"/>
      <c r="FBD206" s="813"/>
      <c r="FBE206" s="813"/>
      <c r="FBF206" s="813"/>
      <c r="FBG206" s="813"/>
      <c r="FBH206" s="813"/>
      <c r="FBI206" s="813"/>
      <c r="FBJ206" s="813"/>
      <c r="FBK206" s="813"/>
      <c r="FBL206" s="813"/>
      <c r="FBM206" s="813"/>
      <c r="FBN206" s="813"/>
      <c r="FBO206" s="813"/>
      <c r="FBP206" s="813"/>
      <c r="FBQ206" s="813"/>
      <c r="FBR206" s="813"/>
      <c r="FBS206" s="813"/>
      <c r="FBT206" s="813"/>
      <c r="FBU206" s="813"/>
      <c r="FBV206" s="813"/>
      <c r="FBW206" s="813"/>
      <c r="FBX206" s="813"/>
      <c r="FBY206" s="813"/>
      <c r="FBZ206" s="813"/>
      <c r="FCA206" s="813"/>
      <c r="FCB206" s="813"/>
      <c r="FCC206" s="813"/>
      <c r="FCD206" s="813"/>
      <c r="FCE206" s="813"/>
      <c r="FCF206" s="813"/>
      <c r="FCG206" s="813"/>
      <c r="FCH206" s="813"/>
      <c r="FCI206" s="813"/>
      <c r="FCJ206" s="813"/>
      <c r="FCK206" s="813"/>
      <c r="FCL206" s="813"/>
      <c r="FCM206" s="813"/>
      <c r="FCN206" s="813"/>
      <c r="FCO206" s="813"/>
      <c r="FCP206" s="813"/>
      <c r="FCQ206" s="813"/>
      <c r="FCR206" s="813"/>
      <c r="FCS206" s="813"/>
      <c r="FCT206" s="813"/>
      <c r="FCU206" s="813"/>
      <c r="FCV206" s="813"/>
      <c r="FCW206" s="813"/>
      <c r="FCX206" s="813"/>
      <c r="FCY206" s="813"/>
      <c r="FCZ206" s="813"/>
      <c r="FDA206" s="813"/>
      <c r="FDB206" s="813"/>
      <c r="FDC206" s="813"/>
      <c r="FDD206" s="813"/>
      <c r="FDE206" s="813"/>
      <c r="FDF206" s="813"/>
      <c r="FDG206" s="813"/>
      <c r="FDH206" s="813"/>
      <c r="FDI206" s="813"/>
      <c r="FDJ206" s="813"/>
      <c r="FDK206" s="813"/>
      <c r="FDL206" s="813"/>
      <c r="FDM206" s="813"/>
      <c r="FDN206" s="813"/>
      <c r="FDO206" s="813"/>
      <c r="FDP206" s="813"/>
      <c r="FDQ206" s="813"/>
      <c r="FDR206" s="813"/>
      <c r="FDS206" s="813"/>
      <c r="FDT206" s="813"/>
      <c r="FDU206" s="813"/>
      <c r="FDV206" s="813"/>
      <c r="FDW206" s="813"/>
      <c r="FDX206" s="813"/>
      <c r="FDY206" s="813"/>
      <c r="FDZ206" s="813"/>
      <c r="FEA206" s="813"/>
      <c r="FEB206" s="813"/>
      <c r="FEC206" s="813"/>
      <c r="FED206" s="813"/>
      <c r="FEE206" s="813"/>
      <c r="FEF206" s="813"/>
      <c r="FEG206" s="813"/>
      <c r="FEH206" s="813"/>
      <c r="FEI206" s="813"/>
      <c r="FEJ206" s="813"/>
      <c r="FEK206" s="813"/>
      <c r="FEL206" s="813"/>
      <c r="FEM206" s="813"/>
      <c r="FEN206" s="813"/>
      <c r="FEO206" s="813"/>
      <c r="FEP206" s="813"/>
      <c r="FEQ206" s="813"/>
      <c r="FER206" s="813"/>
      <c r="FES206" s="813"/>
      <c r="FET206" s="813"/>
      <c r="FEU206" s="813"/>
      <c r="FEV206" s="813"/>
      <c r="FEW206" s="813"/>
      <c r="FEX206" s="813"/>
      <c r="FEY206" s="813"/>
      <c r="FEZ206" s="813"/>
      <c r="FFA206" s="813"/>
      <c r="FFB206" s="813"/>
      <c r="FFC206" s="813"/>
      <c r="FFD206" s="813"/>
      <c r="FFE206" s="813"/>
      <c r="FFF206" s="813"/>
      <c r="FFG206" s="813"/>
      <c r="FFH206" s="813"/>
      <c r="FFI206" s="813"/>
      <c r="FFJ206" s="813"/>
      <c r="FFK206" s="813"/>
      <c r="FFL206" s="813"/>
      <c r="FFM206" s="813"/>
      <c r="FFN206" s="813"/>
      <c r="FFO206" s="813"/>
      <c r="FFP206" s="813"/>
      <c r="FFQ206" s="813"/>
      <c r="FFR206" s="813"/>
      <c r="FFS206" s="813"/>
      <c r="FFT206" s="813"/>
      <c r="FFU206" s="813"/>
      <c r="FFV206" s="813"/>
      <c r="FFW206" s="813"/>
      <c r="FFX206" s="813"/>
      <c r="FFY206" s="813"/>
      <c r="FFZ206" s="813"/>
      <c r="FGA206" s="813"/>
      <c r="FGB206" s="813"/>
      <c r="FGC206" s="813"/>
      <c r="FGD206" s="813"/>
      <c r="FGE206" s="813"/>
      <c r="FGF206" s="813"/>
      <c r="FGG206" s="813"/>
      <c r="FGH206" s="813"/>
      <c r="FGI206" s="813"/>
      <c r="FGJ206" s="813"/>
      <c r="FGK206" s="813"/>
      <c r="FGL206" s="813"/>
      <c r="FGM206" s="813"/>
      <c r="FGN206" s="813"/>
      <c r="FGO206" s="813"/>
      <c r="FGP206" s="813"/>
      <c r="FGQ206" s="813"/>
      <c r="FGR206" s="813"/>
      <c r="FGS206" s="813"/>
      <c r="FGT206" s="813"/>
      <c r="FGU206" s="813"/>
      <c r="FGV206" s="813"/>
      <c r="FGW206" s="813"/>
      <c r="FGX206" s="813"/>
      <c r="FGY206" s="813"/>
      <c r="FGZ206" s="813"/>
      <c r="FHA206" s="813"/>
      <c r="FHB206" s="813"/>
      <c r="FHC206" s="813"/>
      <c r="FHD206" s="813"/>
      <c r="FHE206" s="813"/>
      <c r="FHF206" s="813"/>
      <c r="FHG206" s="813"/>
      <c r="FHH206" s="813"/>
      <c r="FHI206" s="813"/>
      <c r="FHJ206" s="813"/>
      <c r="FHK206" s="813"/>
      <c r="FHL206" s="813"/>
      <c r="FHM206" s="813"/>
      <c r="FHN206" s="813"/>
      <c r="FHO206" s="813"/>
      <c r="FHP206" s="813"/>
      <c r="FHQ206" s="813"/>
      <c r="FHR206" s="813"/>
      <c r="FHS206" s="813"/>
      <c r="FHT206" s="813"/>
      <c r="FHU206" s="813"/>
      <c r="FHV206" s="813"/>
      <c r="FHW206" s="813"/>
      <c r="FHX206" s="813"/>
      <c r="FHY206" s="813"/>
      <c r="FHZ206" s="813"/>
      <c r="FIA206" s="813"/>
      <c r="FIB206" s="813"/>
      <c r="FIC206" s="813"/>
      <c r="FID206" s="813"/>
      <c r="FIE206" s="813"/>
      <c r="FIF206" s="813"/>
      <c r="FIG206" s="813"/>
      <c r="FIH206" s="813"/>
      <c r="FII206" s="813"/>
      <c r="FIJ206" s="813"/>
      <c r="FIK206" s="813"/>
      <c r="FIL206" s="813"/>
      <c r="FIM206" s="813"/>
      <c r="FIN206" s="813"/>
      <c r="FIO206" s="813"/>
      <c r="FIP206" s="813"/>
      <c r="FIQ206" s="813"/>
      <c r="FIR206" s="813"/>
      <c r="FIS206" s="813"/>
      <c r="FIT206" s="813"/>
      <c r="FIU206" s="813"/>
      <c r="FIV206" s="813"/>
      <c r="FIW206" s="813"/>
      <c r="FIX206" s="813"/>
      <c r="FIY206" s="813"/>
      <c r="FIZ206" s="813"/>
      <c r="FJA206" s="813"/>
      <c r="FJB206" s="813"/>
      <c r="FJC206" s="813"/>
      <c r="FJD206" s="813"/>
      <c r="FJE206" s="813"/>
      <c r="FJF206" s="813"/>
      <c r="FJG206" s="813"/>
      <c r="FJH206" s="813"/>
      <c r="FJI206" s="813"/>
      <c r="FJJ206" s="813"/>
      <c r="FJK206" s="813"/>
      <c r="FJL206" s="813"/>
      <c r="FJM206" s="813"/>
      <c r="FJN206" s="813"/>
      <c r="FJO206" s="813"/>
      <c r="FJP206" s="813"/>
      <c r="FJQ206" s="813"/>
      <c r="FJR206" s="813"/>
      <c r="FJS206" s="813"/>
      <c r="FJT206" s="813"/>
      <c r="FJU206" s="813"/>
      <c r="FJV206" s="813"/>
      <c r="FJW206" s="813"/>
      <c r="FJX206" s="813"/>
      <c r="FJY206" s="813"/>
      <c r="FJZ206" s="813"/>
      <c r="FKA206" s="813"/>
      <c r="FKB206" s="813"/>
      <c r="FKC206" s="813"/>
      <c r="FKD206" s="813"/>
      <c r="FKE206" s="813"/>
      <c r="FKF206" s="813"/>
      <c r="FKG206" s="813"/>
      <c r="FKH206" s="813"/>
      <c r="FKI206" s="813"/>
      <c r="FKJ206" s="813"/>
      <c r="FKK206" s="813"/>
      <c r="FKL206" s="813"/>
      <c r="FKM206" s="813"/>
      <c r="FKN206" s="813"/>
      <c r="FKO206" s="813"/>
      <c r="FKP206" s="813"/>
      <c r="FKQ206" s="813"/>
      <c r="FKR206" s="813"/>
      <c r="FKS206" s="813"/>
      <c r="FKT206" s="813"/>
      <c r="FKU206" s="813"/>
      <c r="FKV206" s="813"/>
      <c r="FKW206" s="813"/>
      <c r="FKX206" s="813"/>
      <c r="FKY206" s="813"/>
      <c r="FKZ206" s="813"/>
      <c r="FLA206" s="813"/>
      <c r="FLB206" s="813"/>
      <c r="FLC206" s="813"/>
      <c r="FLD206" s="813"/>
      <c r="FLE206" s="813"/>
      <c r="FLF206" s="813"/>
      <c r="FLG206" s="813"/>
      <c r="FLH206" s="813"/>
      <c r="FLI206" s="813"/>
      <c r="FLJ206" s="813"/>
      <c r="FLK206" s="813"/>
      <c r="FLL206" s="813"/>
      <c r="FLM206" s="813"/>
      <c r="FLN206" s="813"/>
      <c r="FLO206" s="813"/>
      <c r="FLP206" s="813"/>
      <c r="FLQ206" s="813"/>
      <c r="FLR206" s="813"/>
      <c r="FLS206" s="813"/>
      <c r="FLT206" s="813"/>
      <c r="FLU206" s="813"/>
      <c r="FLV206" s="813"/>
      <c r="FLW206" s="813"/>
      <c r="FLX206" s="813"/>
      <c r="FLY206" s="813"/>
      <c r="FLZ206" s="813"/>
      <c r="FMA206" s="813"/>
      <c r="FMB206" s="813"/>
      <c r="FMC206" s="813"/>
      <c r="FMD206" s="813"/>
      <c r="FME206" s="813"/>
      <c r="FMF206" s="813"/>
      <c r="FMG206" s="813"/>
      <c r="FMH206" s="813"/>
      <c r="FMI206" s="813"/>
      <c r="FMJ206" s="813"/>
      <c r="FMK206" s="813"/>
      <c r="FML206" s="813"/>
      <c r="FMM206" s="813"/>
      <c r="FMN206" s="813"/>
      <c r="FMO206" s="813"/>
      <c r="FMP206" s="813"/>
      <c r="FMQ206" s="813"/>
      <c r="FMR206" s="813"/>
      <c r="FMS206" s="813"/>
      <c r="FMT206" s="813"/>
      <c r="FMU206" s="813"/>
      <c r="FMV206" s="813"/>
      <c r="FMW206" s="813"/>
      <c r="FMX206" s="813"/>
      <c r="FMY206" s="813"/>
      <c r="FMZ206" s="813"/>
      <c r="FNA206" s="813"/>
      <c r="FNB206" s="813"/>
      <c r="FNC206" s="813"/>
      <c r="FND206" s="813"/>
      <c r="FNE206" s="813"/>
      <c r="FNF206" s="813"/>
      <c r="FNG206" s="813"/>
      <c r="FNH206" s="813"/>
      <c r="FNI206" s="813"/>
      <c r="FNJ206" s="813"/>
      <c r="FNK206" s="813"/>
      <c r="FNL206" s="813"/>
      <c r="FNM206" s="813"/>
      <c r="FNN206" s="813"/>
      <c r="FNO206" s="813"/>
      <c r="FNP206" s="813"/>
      <c r="FNQ206" s="813"/>
      <c r="FNR206" s="813"/>
      <c r="FNS206" s="813"/>
      <c r="FNT206" s="813"/>
      <c r="FNU206" s="813"/>
      <c r="FNV206" s="813"/>
      <c r="FNW206" s="813"/>
      <c r="FNX206" s="813"/>
      <c r="FNY206" s="813"/>
      <c r="FNZ206" s="813"/>
      <c r="FOA206" s="813"/>
      <c r="FOB206" s="813"/>
      <c r="FOC206" s="813"/>
      <c r="FOD206" s="813"/>
      <c r="FOE206" s="813"/>
      <c r="FOF206" s="813"/>
      <c r="FOG206" s="813"/>
      <c r="FOH206" s="813"/>
      <c r="FOI206" s="813"/>
      <c r="FOJ206" s="813"/>
      <c r="FOK206" s="813"/>
      <c r="FOL206" s="813"/>
      <c r="FOM206" s="813"/>
      <c r="FON206" s="813"/>
      <c r="FOO206" s="813"/>
      <c r="FOP206" s="813"/>
      <c r="FOQ206" s="813"/>
      <c r="FOR206" s="813"/>
      <c r="FOS206" s="813"/>
      <c r="FOT206" s="813"/>
      <c r="FOU206" s="813"/>
      <c r="FOV206" s="813"/>
      <c r="FOW206" s="813"/>
      <c r="FOX206" s="813"/>
      <c r="FOY206" s="813"/>
      <c r="FOZ206" s="813"/>
      <c r="FPA206" s="813"/>
      <c r="FPB206" s="813"/>
      <c r="FPC206" s="813"/>
      <c r="FPD206" s="813"/>
      <c r="FPE206" s="813"/>
      <c r="FPF206" s="813"/>
      <c r="FPG206" s="813"/>
      <c r="FPH206" s="813"/>
      <c r="FPI206" s="813"/>
      <c r="FPJ206" s="813"/>
      <c r="FPK206" s="813"/>
      <c r="FPL206" s="813"/>
      <c r="FPM206" s="813"/>
      <c r="FPN206" s="813"/>
      <c r="FPO206" s="813"/>
      <c r="FPP206" s="813"/>
      <c r="FPQ206" s="813"/>
      <c r="FPR206" s="813"/>
      <c r="FPS206" s="813"/>
      <c r="FPT206" s="813"/>
      <c r="FPU206" s="813"/>
      <c r="FPV206" s="813"/>
      <c r="FPW206" s="813"/>
      <c r="FPX206" s="813"/>
      <c r="FPY206" s="813"/>
      <c r="FPZ206" s="813"/>
      <c r="FQA206" s="813"/>
      <c r="FQB206" s="813"/>
      <c r="FQC206" s="813"/>
      <c r="FQD206" s="813"/>
      <c r="FQE206" s="813"/>
      <c r="FQF206" s="813"/>
      <c r="FQG206" s="813"/>
      <c r="FQH206" s="813"/>
      <c r="FQI206" s="813"/>
      <c r="FQJ206" s="813"/>
      <c r="FQK206" s="813"/>
      <c r="FQL206" s="813"/>
      <c r="FQM206" s="813"/>
      <c r="FQN206" s="813"/>
      <c r="FQO206" s="813"/>
      <c r="FQP206" s="813"/>
      <c r="FQQ206" s="813"/>
      <c r="FQR206" s="813"/>
      <c r="FQS206" s="813"/>
      <c r="FQT206" s="813"/>
      <c r="FQU206" s="813"/>
      <c r="FQV206" s="813"/>
      <c r="FQW206" s="813"/>
      <c r="FQX206" s="813"/>
      <c r="FQY206" s="813"/>
      <c r="FQZ206" s="813"/>
      <c r="FRA206" s="813"/>
      <c r="FRB206" s="813"/>
      <c r="FRC206" s="813"/>
      <c r="FRD206" s="813"/>
      <c r="FRE206" s="813"/>
      <c r="FRF206" s="813"/>
      <c r="FRG206" s="813"/>
      <c r="FRH206" s="813"/>
      <c r="FRI206" s="813"/>
      <c r="FRJ206" s="813"/>
      <c r="FRK206" s="813"/>
      <c r="FRL206" s="813"/>
      <c r="FRM206" s="813"/>
      <c r="FRN206" s="813"/>
      <c r="FRO206" s="813"/>
      <c r="FRP206" s="813"/>
      <c r="FRQ206" s="813"/>
      <c r="FRR206" s="813"/>
      <c r="FRS206" s="813"/>
      <c r="FRT206" s="813"/>
      <c r="FRU206" s="813"/>
      <c r="FRV206" s="813"/>
      <c r="FRW206" s="813"/>
      <c r="FRX206" s="813"/>
      <c r="FRY206" s="813"/>
      <c r="FRZ206" s="813"/>
      <c r="FSA206" s="813"/>
      <c r="FSB206" s="813"/>
      <c r="FSC206" s="813"/>
      <c r="FSD206" s="813"/>
      <c r="FSE206" s="813"/>
      <c r="FSF206" s="813"/>
      <c r="FSG206" s="813"/>
      <c r="FSH206" s="813"/>
      <c r="FSI206" s="813"/>
      <c r="FSJ206" s="813"/>
      <c r="FSK206" s="813"/>
      <c r="FSL206" s="813"/>
      <c r="FSM206" s="813"/>
      <c r="FSN206" s="813"/>
      <c r="FSO206" s="813"/>
      <c r="FSP206" s="813"/>
      <c r="FSQ206" s="813"/>
      <c r="FSR206" s="813"/>
      <c r="FSS206" s="813"/>
      <c r="FST206" s="813"/>
      <c r="FSU206" s="813"/>
      <c r="FSV206" s="813"/>
      <c r="FSW206" s="813"/>
      <c r="FSX206" s="813"/>
      <c r="FSY206" s="813"/>
      <c r="FSZ206" s="813"/>
      <c r="FTA206" s="813"/>
      <c r="FTB206" s="813"/>
      <c r="FTC206" s="813"/>
      <c r="FTD206" s="813"/>
      <c r="FTE206" s="813"/>
      <c r="FTF206" s="813"/>
      <c r="FTG206" s="813"/>
      <c r="FTH206" s="813"/>
      <c r="FTI206" s="813"/>
      <c r="FTJ206" s="813"/>
      <c r="FTK206" s="813"/>
      <c r="FTL206" s="813"/>
      <c r="FTM206" s="813"/>
      <c r="FTN206" s="813"/>
      <c r="FTO206" s="813"/>
      <c r="FTP206" s="813"/>
      <c r="FTQ206" s="813"/>
      <c r="FTR206" s="813"/>
      <c r="FTS206" s="813"/>
      <c r="FTT206" s="813"/>
      <c r="FTU206" s="813"/>
      <c r="FTV206" s="813"/>
      <c r="FTW206" s="813"/>
      <c r="FTX206" s="813"/>
      <c r="FTY206" s="813"/>
      <c r="FTZ206" s="813"/>
      <c r="FUA206" s="813"/>
      <c r="FUB206" s="813"/>
      <c r="FUC206" s="813"/>
      <c r="FUD206" s="813"/>
      <c r="FUE206" s="813"/>
      <c r="FUF206" s="813"/>
      <c r="FUG206" s="813"/>
      <c r="FUH206" s="813"/>
      <c r="FUI206" s="813"/>
      <c r="FUJ206" s="813"/>
      <c r="FUK206" s="813"/>
      <c r="FUL206" s="813"/>
      <c r="FUM206" s="813"/>
      <c r="FUN206" s="813"/>
      <c r="FUO206" s="813"/>
      <c r="FUP206" s="813"/>
      <c r="FUQ206" s="813"/>
      <c r="FUR206" s="813"/>
      <c r="FUS206" s="813"/>
      <c r="FUT206" s="813"/>
      <c r="FUU206" s="813"/>
      <c r="FUV206" s="813"/>
      <c r="FUW206" s="813"/>
      <c r="FUX206" s="813"/>
      <c r="FUY206" s="813"/>
      <c r="FUZ206" s="813"/>
      <c r="FVA206" s="813"/>
      <c r="FVB206" s="813"/>
      <c r="FVC206" s="813"/>
      <c r="FVD206" s="813"/>
      <c r="FVE206" s="813"/>
      <c r="FVF206" s="813"/>
      <c r="FVG206" s="813"/>
      <c r="FVH206" s="813"/>
      <c r="FVI206" s="813"/>
      <c r="FVJ206" s="813"/>
      <c r="FVK206" s="813"/>
      <c r="FVL206" s="813"/>
      <c r="FVM206" s="813"/>
      <c r="FVN206" s="813"/>
      <c r="FVO206" s="813"/>
      <c r="FVP206" s="813"/>
      <c r="FVQ206" s="813"/>
      <c r="FVR206" s="813"/>
      <c r="FVS206" s="813"/>
      <c r="FVT206" s="813"/>
      <c r="FVU206" s="813"/>
      <c r="FVV206" s="813"/>
      <c r="FVW206" s="813"/>
      <c r="FVX206" s="813"/>
      <c r="FVY206" s="813"/>
      <c r="FVZ206" s="813"/>
      <c r="FWA206" s="813"/>
      <c r="FWB206" s="813"/>
      <c r="FWC206" s="813"/>
      <c r="FWD206" s="813"/>
      <c r="FWE206" s="813"/>
      <c r="FWF206" s="813"/>
      <c r="FWG206" s="813"/>
      <c r="FWH206" s="813"/>
      <c r="FWI206" s="813"/>
      <c r="FWJ206" s="813"/>
      <c r="FWK206" s="813"/>
      <c r="FWL206" s="813"/>
      <c r="FWM206" s="813"/>
      <c r="FWN206" s="813"/>
      <c r="FWO206" s="813"/>
      <c r="FWP206" s="813"/>
      <c r="FWQ206" s="813"/>
      <c r="FWR206" s="813"/>
      <c r="FWS206" s="813"/>
      <c r="FWT206" s="813"/>
      <c r="FWU206" s="813"/>
      <c r="FWV206" s="813"/>
      <c r="FWW206" s="813"/>
      <c r="FWX206" s="813"/>
      <c r="FWY206" s="813"/>
      <c r="FWZ206" s="813"/>
      <c r="FXA206" s="813"/>
      <c r="FXB206" s="813"/>
      <c r="FXC206" s="813"/>
      <c r="FXD206" s="813"/>
      <c r="FXE206" s="813"/>
      <c r="FXF206" s="813"/>
      <c r="FXG206" s="813"/>
      <c r="FXH206" s="813"/>
      <c r="FXI206" s="813"/>
      <c r="FXJ206" s="813"/>
      <c r="FXK206" s="813"/>
      <c r="FXL206" s="813"/>
      <c r="FXM206" s="813"/>
      <c r="FXN206" s="813"/>
      <c r="FXO206" s="813"/>
      <c r="FXP206" s="813"/>
      <c r="FXQ206" s="813"/>
      <c r="FXR206" s="813"/>
      <c r="FXS206" s="813"/>
      <c r="FXT206" s="813"/>
      <c r="FXU206" s="813"/>
      <c r="FXV206" s="813"/>
      <c r="FXW206" s="813"/>
      <c r="FXX206" s="813"/>
      <c r="FXY206" s="813"/>
      <c r="FXZ206" s="813"/>
      <c r="FYA206" s="813"/>
      <c r="FYB206" s="813"/>
      <c r="FYC206" s="813"/>
      <c r="FYD206" s="813"/>
      <c r="FYE206" s="813"/>
      <c r="FYF206" s="813"/>
      <c r="FYG206" s="813"/>
      <c r="FYH206" s="813"/>
      <c r="FYI206" s="813"/>
      <c r="FYJ206" s="813"/>
      <c r="FYK206" s="813"/>
      <c r="FYL206" s="813"/>
      <c r="FYM206" s="813"/>
      <c r="FYN206" s="813"/>
      <c r="FYO206" s="813"/>
      <c r="FYP206" s="813"/>
      <c r="FYQ206" s="813"/>
      <c r="FYR206" s="813"/>
      <c r="FYS206" s="813"/>
      <c r="FYT206" s="813"/>
      <c r="FYU206" s="813"/>
      <c r="FYV206" s="813"/>
      <c r="FYW206" s="813"/>
      <c r="FYX206" s="813"/>
      <c r="FYY206" s="813"/>
      <c r="FYZ206" s="813"/>
      <c r="FZA206" s="813"/>
      <c r="FZB206" s="813"/>
      <c r="FZC206" s="813"/>
      <c r="FZD206" s="813"/>
      <c r="FZE206" s="813"/>
      <c r="FZF206" s="813"/>
      <c r="FZG206" s="813"/>
      <c r="FZH206" s="813"/>
      <c r="FZI206" s="813"/>
      <c r="FZJ206" s="813"/>
      <c r="FZK206" s="813"/>
      <c r="FZL206" s="813"/>
      <c r="FZM206" s="813"/>
      <c r="FZN206" s="813"/>
      <c r="FZO206" s="813"/>
      <c r="FZP206" s="813"/>
      <c r="FZQ206" s="813"/>
      <c r="FZR206" s="813"/>
      <c r="FZS206" s="813"/>
      <c r="FZT206" s="813"/>
      <c r="FZU206" s="813"/>
      <c r="FZV206" s="813"/>
      <c r="FZW206" s="813"/>
      <c r="FZX206" s="813"/>
      <c r="FZY206" s="813"/>
      <c r="FZZ206" s="813"/>
      <c r="GAA206" s="813"/>
      <c r="GAB206" s="813"/>
      <c r="GAC206" s="813"/>
      <c r="GAD206" s="813"/>
      <c r="GAE206" s="813"/>
      <c r="GAF206" s="813"/>
      <c r="GAG206" s="813"/>
      <c r="GAH206" s="813"/>
      <c r="GAI206" s="813"/>
      <c r="GAJ206" s="813"/>
      <c r="GAK206" s="813"/>
      <c r="GAL206" s="813"/>
      <c r="GAM206" s="813"/>
      <c r="GAN206" s="813"/>
      <c r="GAO206" s="813"/>
      <c r="GAP206" s="813"/>
      <c r="GAQ206" s="813"/>
      <c r="GAR206" s="813"/>
      <c r="GAS206" s="813"/>
      <c r="GAT206" s="813"/>
      <c r="GAU206" s="813"/>
      <c r="GAV206" s="813"/>
      <c r="GAW206" s="813"/>
      <c r="GAX206" s="813"/>
      <c r="GAY206" s="813"/>
      <c r="GAZ206" s="813"/>
      <c r="GBA206" s="813"/>
      <c r="GBB206" s="813"/>
      <c r="GBC206" s="813"/>
      <c r="GBD206" s="813"/>
      <c r="GBE206" s="813"/>
      <c r="GBF206" s="813"/>
      <c r="GBG206" s="813"/>
      <c r="GBH206" s="813"/>
      <c r="GBI206" s="813"/>
      <c r="GBJ206" s="813"/>
      <c r="GBK206" s="813"/>
      <c r="GBL206" s="813"/>
      <c r="GBM206" s="813"/>
      <c r="GBN206" s="813"/>
      <c r="GBO206" s="813"/>
      <c r="GBP206" s="813"/>
      <c r="GBQ206" s="813"/>
      <c r="GBR206" s="813"/>
      <c r="GBS206" s="813"/>
      <c r="GBT206" s="813"/>
      <c r="GBU206" s="813"/>
      <c r="GBV206" s="813"/>
      <c r="GBW206" s="813"/>
      <c r="GBX206" s="813"/>
      <c r="GBY206" s="813"/>
      <c r="GBZ206" s="813"/>
      <c r="GCA206" s="813"/>
      <c r="GCB206" s="813"/>
      <c r="GCC206" s="813"/>
      <c r="GCD206" s="813"/>
      <c r="GCE206" s="813"/>
      <c r="GCF206" s="813"/>
      <c r="GCG206" s="813"/>
      <c r="GCH206" s="813"/>
      <c r="GCI206" s="813"/>
      <c r="GCJ206" s="813"/>
      <c r="GCK206" s="813"/>
      <c r="GCL206" s="813"/>
      <c r="GCM206" s="813"/>
      <c r="GCN206" s="813"/>
      <c r="GCO206" s="813"/>
      <c r="GCP206" s="813"/>
      <c r="GCQ206" s="813"/>
      <c r="GCR206" s="813"/>
      <c r="GCS206" s="813"/>
      <c r="GCT206" s="813"/>
      <c r="GCU206" s="813"/>
      <c r="GCV206" s="813"/>
      <c r="GCW206" s="813"/>
      <c r="GCX206" s="813"/>
      <c r="GCY206" s="813"/>
      <c r="GCZ206" s="813"/>
      <c r="GDA206" s="813"/>
      <c r="GDB206" s="813"/>
      <c r="GDC206" s="813"/>
      <c r="GDD206" s="813"/>
      <c r="GDE206" s="813"/>
      <c r="GDF206" s="813"/>
      <c r="GDG206" s="813"/>
      <c r="GDH206" s="813"/>
      <c r="GDI206" s="813"/>
      <c r="GDJ206" s="813"/>
      <c r="GDK206" s="813"/>
      <c r="GDL206" s="813"/>
      <c r="GDM206" s="813"/>
      <c r="GDN206" s="813"/>
      <c r="GDO206" s="813"/>
      <c r="GDP206" s="813"/>
      <c r="GDQ206" s="813"/>
      <c r="GDR206" s="813"/>
      <c r="GDS206" s="813"/>
      <c r="GDT206" s="813"/>
      <c r="GDU206" s="813"/>
      <c r="GDV206" s="813"/>
      <c r="GDW206" s="813"/>
      <c r="GDX206" s="813"/>
      <c r="GDY206" s="813"/>
      <c r="GDZ206" s="813"/>
      <c r="GEA206" s="813"/>
      <c r="GEB206" s="813"/>
      <c r="GEC206" s="813"/>
      <c r="GED206" s="813"/>
      <c r="GEE206" s="813"/>
      <c r="GEF206" s="813"/>
      <c r="GEG206" s="813"/>
      <c r="GEH206" s="813"/>
      <c r="GEI206" s="813"/>
      <c r="GEJ206" s="813"/>
      <c r="GEK206" s="813"/>
      <c r="GEL206" s="813"/>
      <c r="GEM206" s="813"/>
      <c r="GEN206" s="813"/>
      <c r="GEO206" s="813"/>
      <c r="GEP206" s="813"/>
      <c r="GEQ206" s="813"/>
      <c r="GER206" s="813"/>
      <c r="GES206" s="813"/>
      <c r="GET206" s="813"/>
      <c r="GEU206" s="813"/>
      <c r="GEV206" s="813"/>
      <c r="GEW206" s="813"/>
      <c r="GEX206" s="813"/>
      <c r="GEY206" s="813"/>
      <c r="GEZ206" s="813"/>
      <c r="GFA206" s="813"/>
      <c r="GFB206" s="813"/>
      <c r="GFC206" s="813"/>
      <c r="GFD206" s="813"/>
      <c r="GFE206" s="813"/>
      <c r="GFF206" s="813"/>
      <c r="GFG206" s="813"/>
      <c r="GFH206" s="813"/>
      <c r="GFI206" s="813"/>
      <c r="GFJ206" s="813"/>
      <c r="GFK206" s="813"/>
      <c r="GFL206" s="813"/>
      <c r="GFM206" s="813"/>
      <c r="GFN206" s="813"/>
      <c r="GFO206" s="813"/>
      <c r="GFP206" s="813"/>
      <c r="GFQ206" s="813"/>
      <c r="GFR206" s="813"/>
      <c r="GFS206" s="813"/>
      <c r="GFT206" s="813"/>
      <c r="GFU206" s="813"/>
      <c r="GFV206" s="813"/>
      <c r="GFW206" s="813"/>
      <c r="GFX206" s="813"/>
      <c r="GFY206" s="813"/>
      <c r="GFZ206" s="813"/>
      <c r="GGA206" s="813"/>
      <c r="GGB206" s="813"/>
      <c r="GGC206" s="813"/>
      <c r="GGD206" s="813"/>
      <c r="GGE206" s="813"/>
      <c r="GGF206" s="813"/>
      <c r="GGG206" s="813"/>
      <c r="GGH206" s="813"/>
      <c r="GGI206" s="813"/>
      <c r="GGJ206" s="813"/>
      <c r="GGK206" s="813"/>
      <c r="GGL206" s="813"/>
      <c r="GGM206" s="813"/>
      <c r="GGN206" s="813"/>
      <c r="GGO206" s="813"/>
      <c r="GGP206" s="813"/>
      <c r="GGQ206" s="813"/>
      <c r="GGR206" s="813"/>
      <c r="GGS206" s="813"/>
      <c r="GGT206" s="813"/>
      <c r="GGU206" s="813"/>
      <c r="GGV206" s="813"/>
      <c r="GGW206" s="813"/>
      <c r="GGX206" s="813"/>
      <c r="GGY206" s="813"/>
      <c r="GGZ206" s="813"/>
      <c r="GHA206" s="813"/>
      <c r="GHB206" s="813"/>
      <c r="GHC206" s="813"/>
      <c r="GHD206" s="813"/>
      <c r="GHE206" s="813"/>
      <c r="GHF206" s="813"/>
      <c r="GHG206" s="813"/>
      <c r="GHH206" s="813"/>
      <c r="GHI206" s="813"/>
      <c r="GHJ206" s="813"/>
      <c r="GHK206" s="813"/>
      <c r="GHL206" s="813"/>
      <c r="GHM206" s="813"/>
      <c r="GHN206" s="813"/>
      <c r="GHO206" s="813"/>
      <c r="GHP206" s="813"/>
      <c r="GHQ206" s="813"/>
      <c r="GHR206" s="813"/>
      <c r="GHS206" s="813"/>
      <c r="GHT206" s="813"/>
      <c r="GHU206" s="813"/>
      <c r="GHV206" s="813"/>
      <c r="GHW206" s="813"/>
      <c r="GHX206" s="813"/>
      <c r="GHY206" s="813"/>
      <c r="GHZ206" s="813"/>
      <c r="GIA206" s="813"/>
      <c r="GIB206" s="813"/>
      <c r="GIC206" s="813"/>
      <c r="GID206" s="813"/>
      <c r="GIE206" s="813"/>
      <c r="GIF206" s="813"/>
      <c r="GIG206" s="813"/>
      <c r="GIH206" s="813"/>
      <c r="GII206" s="813"/>
      <c r="GIJ206" s="813"/>
      <c r="GIK206" s="813"/>
      <c r="GIL206" s="813"/>
      <c r="GIM206" s="813"/>
      <c r="GIN206" s="813"/>
      <c r="GIO206" s="813"/>
      <c r="GIP206" s="813"/>
      <c r="GIQ206" s="813"/>
      <c r="GIR206" s="813"/>
      <c r="GIS206" s="813"/>
      <c r="GIT206" s="813"/>
      <c r="GIU206" s="813"/>
      <c r="GIV206" s="813"/>
      <c r="GIW206" s="813"/>
      <c r="GIX206" s="813"/>
      <c r="GIY206" s="813"/>
      <c r="GIZ206" s="813"/>
      <c r="GJA206" s="813"/>
      <c r="GJB206" s="813"/>
      <c r="GJC206" s="813"/>
      <c r="GJD206" s="813"/>
      <c r="GJE206" s="813"/>
      <c r="GJF206" s="813"/>
      <c r="GJG206" s="813"/>
      <c r="GJH206" s="813"/>
      <c r="GJI206" s="813"/>
      <c r="GJJ206" s="813"/>
      <c r="GJK206" s="813"/>
      <c r="GJL206" s="813"/>
      <c r="GJM206" s="813"/>
      <c r="GJN206" s="813"/>
      <c r="GJO206" s="813"/>
      <c r="GJP206" s="813"/>
      <c r="GJQ206" s="813"/>
      <c r="GJR206" s="813"/>
      <c r="GJS206" s="813"/>
      <c r="GJT206" s="813"/>
      <c r="GJU206" s="813"/>
      <c r="GJV206" s="813"/>
      <c r="GJW206" s="813"/>
      <c r="GJX206" s="813"/>
      <c r="GJY206" s="813"/>
      <c r="GJZ206" s="813"/>
      <c r="GKA206" s="813"/>
      <c r="GKB206" s="813"/>
      <c r="GKC206" s="813"/>
      <c r="GKD206" s="813"/>
      <c r="GKE206" s="813"/>
      <c r="GKF206" s="813"/>
      <c r="GKG206" s="813"/>
      <c r="GKH206" s="813"/>
      <c r="GKI206" s="813"/>
      <c r="GKJ206" s="813"/>
      <c r="GKK206" s="813"/>
      <c r="GKL206" s="813"/>
      <c r="GKM206" s="813"/>
      <c r="GKN206" s="813"/>
      <c r="GKO206" s="813"/>
      <c r="GKP206" s="813"/>
      <c r="GKQ206" s="813"/>
      <c r="GKR206" s="813"/>
      <c r="GKS206" s="813"/>
      <c r="GKT206" s="813"/>
      <c r="GKU206" s="813"/>
      <c r="GKV206" s="813"/>
      <c r="GKW206" s="813"/>
      <c r="GKX206" s="813"/>
      <c r="GKY206" s="813"/>
      <c r="GKZ206" s="813"/>
      <c r="GLA206" s="813"/>
      <c r="GLB206" s="813"/>
      <c r="GLC206" s="813"/>
      <c r="GLD206" s="813"/>
      <c r="GLE206" s="813"/>
      <c r="GLF206" s="813"/>
      <c r="GLG206" s="813"/>
      <c r="GLH206" s="813"/>
      <c r="GLI206" s="813"/>
      <c r="GLJ206" s="813"/>
      <c r="GLK206" s="813"/>
      <c r="GLL206" s="813"/>
      <c r="GLM206" s="813"/>
      <c r="GLN206" s="813"/>
      <c r="GLO206" s="813"/>
      <c r="GLP206" s="813"/>
      <c r="GLQ206" s="813"/>
      <c r="GLR206" s="813"/>
      <c r="GLS206" s="813"/>
      <c r="GLT206" s="813"/>
      <c r="GLU206" s="813"/>
      <c r="GLV206" s="813"/>
      <c r="GLW206" s="813"/>
      <c r="GLX206" s="813"/>
      <c r="GLY206" s="813"/>
      <c r="GLZ206" s="813"/>
      <c r="GMA206" s="813"/>
      <c r="GMB206" s="813"/>
      <c r="GMC206" s="813"/>
      <c r="GMD206" s="813"/>
      <c r="GME206" s="813"/>
      <c r="GMF206" s="813"/>
      <c r="GMG206" s="813"/>
      <c r="GMH206" s="813"/>
      <c r="GMI206" s="813"/>
      <c r="GMJ206" s="813"/>
      <c r="GMK206" s="813"/>
      <c r="GML206" s="813"/>
      <c r="GMM206" s="813"/>
      <c r="GMN206" s="813"/>
      <c r="GMO206" s="813"/>
      <c r="GMP206" s="813"/>
      <c r="GMQ206" s="813"/>
      <c r="GMR206" s="813"/>
      <c r="GMS206" s="813"/>
      <c r="GMT206" s="813"/>
      <c r="GMU206" s="813"/>
      <c r="GMV206" s="813"/>
      <c r="GMW206" s="813"/>
      <c r="GMX206" s="813"/>
      <c r="GMY206" s="813"/>
      <c r="GMZ206" s="813"/>
      <c r="GNA206" s="813"/>
      <c r="GNB206" s="813"/>
      <c r="GNC206" s="813"/>
      <c r="GND206" s="813"/>
      <c r="GNE206" s="813"/>
      <c r="GNF206" s="813"/>
      <c r="GNG206" s="813"/>
      <c r="GNH206" s="813"/>
      <c r="GNI206" s="813"/>
      <c r="GNJ206" s="813"/>
      <c r="GNK206" s="813"/>
      <c r="GNL206" s="813"/>
      <c r="GNM206" s="813"/>
      <c r="GNN206" s="813"/>
      <c r="GNO206" s="813"/>
      <c r="GNP206" s="813"/>
      <c r="GNQ206" s="813"/>
      <c r="GNR206" s="813"/>
      <c r="GNS206" s="813"/>
      <c r="GNT206" s="813"/>
      <c r="GNU206" s="813"/>
      <c r="GNV206" s="813"/>
      <c r="GNW206" s="813"/>
      <c r="GNX206" s="813"/>
      <c r="GNY206" s="813"/>
      <c r="GNZ206" s="813"/>
      <c r="GOA206" s="813"/>
      <c r="GOB206" s="813"/>
      <c r="GOC206" s="813"/>
      <c r="GOD206" s="813"/>
      <c r="GOE206" s="813"/>
      <c r="GOF206" s="813"/>
      <c r="GOG206" s="813"/>
      <c r="GOH206" s="813"/>
      <c r="GOI206" s="813"/>
      <c r="GOJ206" s="813"/>
      <c r="GOK206" s="813"/>
      <c r="GOL206" s="813"/>
      <c r="GOM206" s="813"/>
      <c r="GON206" s="813"/>
      <c r="GOO206" s="813"/>
      <c r="GOP206" s="813"/>
      <c r="GOQ206" s="813"/>
      <c r="GOR206" s="813"/>
      <c r="GOS206" s="813"/>
      <c r="GOT206" s="813"/>
      <c r="GOU206" s="813"/>
      <c r="GOV206" s="813"/>
      <c r="GOW206" s="813"/>
      <c r="GOX206" s="813"/>
      <c r="GOY206" s="813"/>
      <c r="GOZ206" s="813"/>
      <c r="GPA206" s="813"/>
      <c r="GPB206" s="813"/>
      <c r="GPC206" s="813"/>
      <c r="GPD206" s="813"/>
      <c r="GPE206" s="813"/>
      <c r="GPF206" s="813"/>
      <c r="GPG206" s="813"/>
      <c r="GPH206" s="813"/>
      <c r="GPI206" s="813"/>
      <c r="GPJ206" s="813"/>
      <c r="GPK206" s="813"/>
      <c r="GPL206" s="813"/>
      <c r="GPM206" s="813"/>
      <c r="GPN206" s="813"/>
      <c r="GPO206" s="813"/>
      <c r="GPP206" s="813"/>
      <c r="GPQ206" s="813"/>
      <c r="GPR206" s="813"/>
      <c r="GPS206" s="813"/>
      <c r="GPT206" s="813"/>
      <c r="GPU206" s="813"/>
      <c r="GPV206" s="813"/>
      <c r="GPW206" s="813"/>
      <c r="GPX206" s="813"/>
      <c r="GPY206" s="813"/>
      <c r="GPZ206" s="813"/>
      <c r="GQA206" s="813"/>
      <c r="GQB206" s="813"/>
      <c r="GQC206" s="813"/>
      <c r="GQD206" s="813"/>
      <c r="GQE206" s="813"/>
      <c r="GQF206" s="813"/>
      <c r="GQG206" s="813"/>
      <c r="GQH206" s="813"/>
      <c r="GQI206" s="813"/>
      <c r="GQJ206" s="813"/>
      <c r="GQK206" s="813"/>
      <c r="GQL206" s="813"/>
      <c r="GQM206" s="813"/>
      <c r="GQN206" s="813"/>
      <c r="GQO206" s="813"/>
      <c r="GQP206" s="813"/>
      <c r="GQQ206" s="813"/>
      <c r="GQR206" s="813"/>
      <c r="GQS206" s="813"/>
      <c r="GQT206" s="813"/>
      <c r="GQU206" s="813"/>
      <c r="GQV206" s="813"/>
      <c r="GQW206" s="813"/>
      <c r="GQX206" s="813"/>
      <c r="GQY206" s="813"/>
      <c r="GQZ206" s="813"/>
      <c r="GRA206" s="813"/>
      <c r="GRB206" s="813"/>
      <c r="GRC206" s="813"/>
      <c r="GRD206" s="813"/>
      <c r="GRE206" s="813"/>
      <c r="GRF206" s="813"/>
      <c r="GRG206" s="813"/>
      <c r="GRH206" s="813"/>
      <c r="GRI206" s="813"/>
      <c r="GRJ206" s="813"/>
      <c r="GRK206" s="813"/>
      <c r="GRL206" s="813"/>
      <c r="GRM206" s="813"/>
      <c r="GRN206" s="813"/>
      <c r="GRO206" s="813"/>
      <c r="GRP206" s="813"/>
      <c r="GRQ206" s="813"/>
      <c r="GRR206" s="813"/>
      <c r="GRS206" s="813"/>
      <c r="GRT206" s="813"/>
      <c r="GRU206" s="813"/>
      <c r="GRV206" s="813"/>
      <c r="GRW206" s="813"/>
      <c r="GRX206" s="813"/>
      <c r="GRY206" s="813"/>
      <c r="GRZ206" s="813"/>
      <c r="GSA206" s="813"/>
      <c r="GSB206" s="813"/>
      <c r="GSC206" s="813"/>
      <c r="GSD206" s="813"/>
      <c r="GSE206" s="813"/>
      <c r="GSF206" s="813"/>
      <c r="GSG206" s="813"/>
      <c r="GSH206" s="813"/>
      <c r="GSI206" s="813"/>
      <c r="GSJ206" s="813"/>
      <c r="GSK206" s="813"/>
      <c r="GSL206" s="813"/>
      <c r="GSM206" s="813"/>
      <c r="GSN206" s="813"/>
      <c r="GSO206" s="813"/>
      <c r="GSP206" s="813"/>
      <c r="GSQ206" s="813"/>
      <c r="GSR206" s="813"/>
      <c r="GSS206" s="813"/>
      <c r="GST206" s="813"/>
      <c r="GSU206" s="813"/>
      <c r="GSV206" s="813"/>
      <c r="GSW206" s="813"/>
      <c r="GSX206" s="813"/>
      <c r="GSY206" s="813"/>
      <c r="GSZ206" s="813"/>
      <c r="GTA206" s="813"/>
      <c r="GTB206" s="813"/>
      <c r="GTC206" s="813"/>
      <c r="GTD206" s="813"/>
      <c r="GTE206" s="813"/>
      <c r="GTF206" s="813"/>
      <c r="GTG206" s="813"/>
      <c r="GTH206" s="813"/>
      <c r="GTI206" s="813"/>
      <c r="GTJ206" s="813"/>
      <c r="GTK206" s="813"/>
      <c r="GTL206" s="813"/>
      <c r="GTM206" s="813"/>
      <c r="GTN206" s="813"/>
      <c r="GTO206" s="813"/>
      <c r="GTP206" s="813"/>
      <c r="GTQ206" s="813"/>
      <c r="GTR206" s="813"/>
      <c r="GTS206" s="813"/>
      <c r="GTT206" s="813"/>
      <c r="GTU206" s="813"/>
      <c r="GTV206" s="813"/>
      <c r="GTW206" s="813"/>
      <c r="GTX206" s="813"/>
      <c r="GTY206" s="813"/>
      <c r="GTZ206" s="813"/>
      <c r="GUA206" s="813"/>
      <c r="GUB206" s="813"/>
      <c r="GUC206" s="813"/>
      <c r="GUD206" s="813"/>
      <c r="GUE206" s="813"/>
      <c r="GUF206" s="813"/>
      <c r="GUG206" s="813"/>
      <c r="GUH206" s="813"/>
      <c r="GUI206" s="813"/>
      <c r="GUJ206" s="813"/>
      <c r="GUK206" s="813"/>
      <c r="GUL206" s="813"/>
      <c r="GUM206" s="813"/>
      <c r="GUN206" s="813"/>
      <c r="GUO206" s="813"/>
      <c r="GUP206" s="813"/>
      <c r="GUQ206" s="813"/>
      <c r="GUR206" s="813"/>
      <c r="GUS206" s="813"/>
      <c r="GUT206" s="813"/>
      <c r="GUU206" s="813"/>
      <c r="GUV206" s="813"/>
      <c r="GUW206" s="813"/>
      <c r="GUX206" s="813"/>
      <c r="GUY206" s="813"/>
      <c r="GUZ206" s="813"/>
      <c r="GVA206" s="813"/>
      <c r="GVB206" s="813"/>
      <c r="GVC206" s="813"/>
      <c r="GVD206" s="813"/>
      <c r="GVE206" s="813"/>
      <c r="GVF206" s="813"/>
      <c r="GVG206" s="813"/>
      <c r="GVH206" s="813"/>
      <c r="GVI206" s="813"/>
      <c r="GVJ206" s="813"/>
      <c r="GVK206" s="813"/>
      <c r="GVL206" s="813"/>
      <c r="GVM206" s="813"/>
      <c r="GVN206" s="813"/>
      <c r="GVO206" s="813"/>
      <c r="GVP206" s="813"/>
      <c r="GVQ206" s="813"/>
      <c r="GVR206" s="813"/>
      <c r="GVS206" s="813"/>
      <c r="GVT206" s="813"/>
      <c r="GVU206" s="813"/>
      <c r="GVV206" s="813"/>
      <c r="GVW206" s="813"/>
      <c r="GVX206" s="813"/>
      <c r="GVY206" s="813"/>
      <c r="GVZ206" s="813"/>
      <c r="GWA206" s="813"/>
      <c r="GWB206" s="813"/>
      <c r="GWC206" s="813"/>
      <c r="GWD206" s="813"/>
      <c r="GWE206" s="813"/>
      <c r="GWF206" s="813"/>
      <c r="GWG206" s="813"/>
      <c r="GWH206" s="813"/>
      <c r="GWI206" s="813"/>
      <c r="GWJ206" s="813"/>
      <c r="GWK206" s="813"/>
      <c r="GWL206" s="813"/>
      <c r="GWM206" s="813"/>
      <c r="GWN206" s="813"/>
      <c r="GWO206" s="813"/>
      <c r="GWP206" s="813"/>
      <c r="GWQ206" s="813"/>
      <c r="GWR206" s="813"/>
      <c r="GWS206" s="813"/>
      <c r="GWT206" s="813"/>
      <c r="GWU206" s="813"/>
      <c r="GWV206" s="813"/>
      <c r="GWW206" s="813"/>
      <c r="GWX206" s="813"/>
      <c r="GWY206" s="813"/>
      <c r="GWZ206" s="813"/>
      <c r="GXA206" s="813"/>
      <c r="GXB206" s="813"/>
      <c r="GXC206" s="813"/>
      <c r="GXD206" s="813"/>
      <c r="GXE206" s="813"/>
      <c r="GXF206" s="813"/>
      <c r="GXG206" s="813"/>
      <c r="GXH206" s="813"/>
      <c r="GXI206" s="813"/>
      <c r="GXJ206" s="813"/>
      <c r="GXK206" s="813"/>
      <c r="GXL206" s="813"/>
      <c r="GXM206" s="813"/>
      <c r="GXN206" s="813"/>
      <c r="GXO206" s="813"/>
      <c r="GXP206" s="813"/>
      <c r="GXQ206" s="813"/>
      <c r="GXR206" s="813"/>
      <c r="GXS206" s="813"/>
      <c r="GXT206" s="813"/>
      <c r="GXU206" s="813"/>
      <c r="GXV206" s="813"/>
      <c r="GXW206" s="813"/>
      <c r="GXX206" s="813"/>
      <c r="GXY206" s="813"/>
      <c r="GXZ206" s="813"/>
      <c r="GYA206" s="813"/>
      <c r="GYB206" s="813"/>
      <c r="GYC206" s="813"/>
      <c r="GYD206" s="813"/>
      <c r="GYE206" s="813"/>
      <c r="GYF206" s="813"/>
      <c r="GYG206" s="813"/>
      <c r="GYH206" s="813"/>
      <c r="GYI206" s="813"/>
      <c r="GYJ206" s="813"/>
      <c r="GYK206" s="813"/>
      <c r="GYL206" s="813"/>
      <c r="GYM206" s="813"/>
      <c r="GYN206" s="813"/>
      <c r="GYO206" s="813"/>
      <c r="GYP206" s="813"/>
      <c r="GYQ206" s="813"/>
      <c r="GYR206" s="813"/>
      <c r="GYS206" s="813"/>
      <c r="GYT206" s="813"/>
      <c r="GYU206" s="813"/>
      <c r="GYV206" s="813"/>
      <c r="GYW206" s="813"/>
      <c r="GYX206" s="813"/>
      <c r="GYY206" s="813"/>
      <c r="GYZ206" s="813"/>
      <c r="GZA206" s="813"/>
      <c r="GZB206" s="813"/>
      <c r="GZC206" s="813"/>
      <c r="GZD206" s="813"/>
      <c r="GZE206" s="813"/>
      <c r="GZF206" s="813"/>
      <c r="GZG206" s="813"/>
      <c r="GZH206" s="813"/>
      <c r="GZI206" s="813"/>
      <c r="GZJ206" s="813"/>
      <c r="GZK206" s="813"/>
      <c r="GZL206" s="813"/>
      <c r="GZM206" s="813"/>
      <c r="GZN206" s="813"/>
      <c r="GZO206" s="813"/>
      <c r="GZP206" s="813"/>
      <c r="GZQ206" s="813"/>
      <c r="GZR206" s="813"/>
      <c r="GZS206" s="813"/>
      <c r="GZT206" s="813"/>
      <c r="GZU206" s="813"/>
      <c r="GZV206" s="813"/>
      <c r="GZW206" s="813"/>
      <c r="GZX206" s="813"/>
      <c r="GZY206" s="813"/>
      <c r="GZZ206" s="813"/>
      <c r="HAA206" s="813"/>
      <c r="HAB206" s="813"/>
      <c r="HAC206" s="813"/>
      <c r="HAD206" s="813"/>
      <c r="HAE206" s="813"/>
      <c r="HAF206" s="813"/>
      <c r="HAG206" s="813"/>
      <c r="HAH206" s="813"/>
      <c r="HAI206" s="813"/>
      <c r="HAJ206" s="813"/>
      <c r="HAK206" s="813"/>
      <c r="HAL206" s="813"/>
      <c r="HAM206" s="813"/>
      <c r="HAN206" s="813"/>
      <c r="HAO206" s="813"/>
      <c r="HAP206" s="813"/>
      <c r="HAQ206" s="813"/>
      <c r="HAR206" s="813"/>
      <c r="HAS206" s="813"/>
      <c r="HAT206" s="813"/>
      <c r="HAU206" s="813"/>
      <c r="HAV206" s="813"/>
      <c r="HAW206" s="813"/>
      <c r="HAX206" s="813"/>
      <c r="HAY206" s="813"/>
      <c r="HAZ206" s="813"/>
      <c r="HBA206" s="813"/>
      <c r="HBB206" s="813"/>
      <c r="HBC206" s="813"/>
      <c r="HBD206" s="813"/>
      <c r="HBE206" s="813"/>
      <c r="HBF206" s="813"/>
      <c r="HBG206" s="813"/>
      <c r="HBH206" s="813"/>
      <c r="HBI206" s="813"/>
      <c r="HBJ206" s="813"/>
      <c r="HBK206" s="813"/>
      <c r="HBL206" s="813"/>
      <c r="HBM206" s="813"/>
      <c r="HBN206" s="813"/>
      <c r="HBO206" s="813"/>
      <c r="HBP206" s="813"/>
      <c r="HBQ206" s="813"/>
      <c r="HBR206" s="813"/>
      <c r="HBS206" s="813"/>
      <c r="HBT206" s="813"/>
      <c r="HBU206" s="813"/>
      <c r="HBV206" s="813"/>
      <c r="HBW206" s="813"/>
      <c r="HBX206" s="813"/>
      <c r="HBY206" s="813"/>
      <c r="HBZ206" s="813"/>
      <c r="HCA206" s="813"/>
      <c r="HCB206" s="813"/>
      <c r="HCC206" s="813"/>
      <c r="HCD206" s="813"/>
      <c r="HCE206" s="813"/>
      <c r="HCF206" s="813"/>
      <c r="HCG206" s="813"/>
      <c r="HCH206" s="813"/>
      <c r="HCI206" s="813"/>
      <c r="HCJ206" s="813"/>
      <c r="HCK206" s="813"/>
      <c r="HCL206" s="813"/>
      <c r="HCM206" s="813"/>
      <c r="HCN206" s="813"/>
      <c r="HCO206" s="813"/>
      <c r="HCP206" s="813"/>
      <c r="HCQ206" s="813"/>
      <c r="HCR206" s="813"/>
      <c r="HCS206" s="813"/>
      <c r="HCT206" s="813"/>
      <c r="HCU206" s="813"/>
      <c r="HCV206" s="813"/>
      <c r="HCW206" s="813"/>
      <c r="HCX206" s="813"/>
      <c r="HCY206" s="813"/>
      <c r="HCZ206" s="813"/>
      <c r="HDA206" s="813"/>
      <c r="HDB206" s="813"/>
      <c r="HDC206" s="813"/>
      <c r="HDD206" s="813"/>
      <c r="HDE206" s="813"/>
      <c r="HDF206" s="813"/>
      <c r="HDG206" s="813"/>
      <c r="HDH206" s="813"/>
      <c r="HDI206" s="813"/>
      <c r="HDJ206" s="813"/>
      <c r="HDK206" s="813"/>
      <c r="HDL206" s="813"/>
      <c r="HDM206" s="813"/>
      <c r="HDN206" s="813"/>
      <c r="HDO206" s="813"/>
      <c r="HDP206" s="813"/>
      <c r="HDQ206" s="813"/>
      <c r="HDR206" s="813"/>
      <c r="HDS206" s="813"/>
      <c r="HDT206" s="813"/>
      <c r="HDU206" s="813"/>
      <c r="HDV206" s="813"/>
      <c r="HDW206" s="813"/>
      <c r="HDX206" s="813"/>
      <c r="HDY206" s="813"/>
      <c r="HDZ206" s="813"/>
      <c r="HEA206" s="813"/>
      <c r="HEB206" s="813"/>
      <c r="HEC206" s="813"/>
      <c r="HED206" s="813"/>
      <c r="HEE206" s="813"/>
      <c r="HEF206" s="813"/>
      <c r="HEG206" s="813"/>
      <c r="HEH206" s="813"/>
      <c r="HEI206" s="813"/>
      <c r="HEJ206" s="813"/>
      <c r="HEK206" s="813"/>
      <c r="HEL206" s="813"/>
      <c r="HEM206" s="813"/>
      <c r="HEN206" s="813"/>
      <c r="HEO206" s="813"/>
      <c r="HEP206" s="813"/>
      <c r="HEQ206" s="813"/>
      <c r="HER206" s="813"/>
      <c r="HES206" s="813"/>
      <c r="HET206" s="813"/>
      <c r="HEU206" s="813"/>
      <c r="HEV206" s="813"/>
      <c r="HEW206" s="813"/>
      <c r="HEX206" s="813"/>
      <c r="HEY206" s="813"/>
      <c r="HEZ206" s="813"/>
      <c r="HFA206" s="813"/>
      <c r="HFB206" s="813"/>
      <c r="HFC206" s="813"/>
      <c r="HFD206" s="813"/>
      <c r="HFE206" s="813"/>
      <c r="HFF206" s="813"/>
      <c r="HFG206" s="813"/>
      <c r="HFH206" s="813"/>
      <c r="HFI206" s="813"/>
      <c r="HFJ206" s="813"/>
      <c r="HFK206" s="813"/>
      <c r="HFL206" s="813"/>
      <c r="HFM206" s="813"/>
      <c r="HFN206" s="813"/>
      <c r="HFO206" s="813"/>
      <c r="HFP206" s="813"/>
      <c r="HFQ206" s="813"/>
      <c r="HFR206" s="813"/>
      <c r="HFS206" s="813"/>
      <c r="HFT206" s="813"/>
      <c r="HFU206" s="813"/>
      <c r="HFV206" s="813"/>
      <c r="HFW206" s="813"/>
      <c r="HFX206" s="813"/>
      <c r="HFY206" s="813"/>
      <c r="HFZ206" s="813"/>
      <c r="HGA206" s="813"/>
      <c r="HGB206" s="813"/>
      <c r="HGC206" s="813"/>
      <c r="HGD206" s="813"/>
      <c r="HGE206" s="813"/>
      <c r="HGF206" s="813"/>
      <c r="HGG206" s="813"/>
      <c r="HGH206" s="813"/>
      <c r="HGI206" s="813"/>
      <c r="HGJ206" s="813"/>
      <c r="HGK206" s="813"/>
      <c r="HGL206" s="813"/>
      <c r="HGM206" s="813"/>
      <c r="HGN206" s="813"/>
      <c r="HGO206" s="813"/>
      <c r="HGP206" s="813"/>
      <c r="HGQ206" s="813"/>
      <c r="HGR206" s="813"/>
      <c r="HGS206" s="813"/>
      <c r="HGT206" s="813"/>
      <c r="HGU206" s="813"/>
      <c r="HGV206" s="813"/>
      <c r="HGW206" s="813"/>
      <c r="HGX206" s="813"/>
      <c r="HGY206" s="813"/>
      <c r="HGZ206" s="813"/>
      <c r="HHA206" s="813"/>
      <c r="HHB206" s="813"/>
      <c r="HHC206" s="813"/>
      <c r="HHD206" s="813"/>
      <c r="HHE206" s="813"/>
      <c r="HHF206" s="813"/>
      <c r="HHG206" s="813"/>
      <c r="HHH206" s="813"/>
      <c r="HHI206" s="813"/>
      <c r="HHJ206" s="813"/>
      <c r="HHK206" s="813"/>
      <c r="HHL206" s="813"/>
      <c r="HHM206" s="813"/>
      <c r="HHN206" s="813"/>
      <c r="HHO206" s="813"/>
      <c r="HHP206" s="813"/>
      <c r="HHQ206" s="813"/>
      <c r="HHR206" s="813"/>
      <c r="HHS206" s="813"/>
      <c r="HHT206" s="813"/>
      <c r="HHU206" s="813"/>
      <c r="HHV206" s="813"/>
      <c r="HHW206" s="813"/>
      <c r="HHX206" s="813"/>
      <c r="HHY206" s="813"/>
      <c r="HHZ206" s="813"/>
      <c r="HIA206" s="813"/>
      <c r="HIB206" s="813"/>
      <c r="HIC206" s="813"/>
      <c r="HID206" s="813"/>
      <c r="HIE206" s="813"/>
      <c r="HIF206" s="813"/>
      <c r="HIG206" s="813"/>
      <c r="HIH206" s="813"/>
      <c r="HII206" s="813"/>
      <c r="HIJ206" s="813"/>
      <c r="HIK206" s="813"/>
      <c r="HIL206" s="813"/>
      <c r="HIM206" s="813"/>
      <c r="HIN206" s="813"/>
      <c r="HIO206" s="813"/>
      <c r="HIP206" s="813"/>
      <c r="HIQ206" s="813"/>
      <c r="HIR206" s="813"/>
      <c r="HIS206" s="813"/>
      <c r="HIT206" s="813"/>
      <c r="HIU206" s="813"/>
      <c r="HIV206" s="813"/>
      <c r="HIW206" s="813"/>
      <c r="HIX206" s="813"/>
      <c r="HIY206" s="813"/>
      <c r="HIZ206" s="813"/>
      <c r="HJA206" s="813"/>
      <c r="HJB206" s="813"/>
      <c r="HJC206" s="813"/>
      <c r="HJD206" s="813"/>
      <c r="HJE206" s="813"/>
      <c r="HJF206" s="813"/>
      <c r="HJG206" s="813"/>
      <c r="HJH206" s="813"/>
      <c r="HJI206" s="813"/>
      <c r="HJJ206" s="813"/>
      <c r="HJK206" s="813"/>
      <c r="HJL206" s="813"/>
      <c r="HJM206" s="813"/>
      <c r="HJN206" s="813"/>
      <c r="HJO206" s="813"/>
      <c r="HJP206" s="813"/>
      <c r="HJQ206" s="813"/>
      <c r="HJR206" s="813"/>
      <c r="HJS206" s="813"/>
      <c r="HJT206" s="813"/>
      <c r="HJU206" s="813"/>
      <c r="HJV206" s="813"/>
      <c r="HJW206" s="813"/>
      <c r="HJX206" s="813"/>
      <c r="HJY206" s="813"/>
      <c r="HJZ206" s="813"/>
      <c r="HKA206" s="813"/>
      <c r="HKB206" s="813"/>
      <c r="HKC206" s="813"/>
      <c r="HKD206" s="813"/>
      <c r="HKE206" s="813"/>
      <c r="HKF206" s="813"/>
      <c r="HKG206" s="813"/>
      <c r="HKH206" s="813"/>
      <c r="HKI206" s="813"/>
      <c r="HKJ206" s="813"/>
      <c r="HKK206" s="813"/>
      <c r="HKL206" s="813"/>
      <c r="HKM206" s="813"/>
      <c r="HKN206" s="813"/>
      <c r="HKO206" s="813"/>
      <c r="HKP206" s="813"/>
      <c r="HKQ206" s="813"/>
      <c r="HKR206" s="813"/>
      <c r="HKS206" s="813"/>
      <c r="HKT206" s="813"/>
      <c r="HKU206" s="813"/>
      <c r="HKV206" s="813"/>
      <c r="HKW206" s="813"/>
      <c r="HKX206" s="813"/>
      <c r="HKY206" s="813"/>
      <c r="HKZ206" s="813"/>
      <c r="HLA206" s="813"/>
      <c r="HLB206" s="813"/>
      <c r="HLC206" s="813"/>
      <c r="HLD206" s="813"/>
      <c r="HLE206" s="813"/>
      <c r="HLF206" s="813"/>
      <c r="HLG206" s="813"/>
      <c r="HLH206" s="813"/>
      <c r="HLI206" s="813"/>
      <c r="HLJ206" s="813"/>
      <c r="HLK206" s="813"/>
      <c r="HLL206" s="813"/>
      <c r="HLM206" s="813"/>
      <c r="HLN206" s="813"/>
      <c r="HLO206" s="813"/>
      <c r="HLP206" s="813"/>
      <c r="HLQ206" s="813"/>
      <c r="HLR206" s="813"/>
      <c r="HLS206" s="813"/>
      <c r="HLT206" s="813"/>
      <c r="HLU206" s="813"/>
      <c r="HLV206" s="813"/>
      <c r="HLW206" s="813"/>
      <c r="HLX206" s="813"/>
      <c r="HLY206" s="813"/>
      <c r="HLZ206" s="813"/>
      <c r="HMA206" s="813"/>
      <c r="HMB206" s="813"/>
      <c r="HMC206" s="813"/>
      <c r="HMD206" s="813"/>
      <c r="HME206" s="813"/>
      <c r="HMF206" s="813"/>
      <c r="HMG206" s="813"/>
      <c r="HMH206" s="813"/>
      <c r="HMI206" s="813"/>
      <c r="HMJ206" s="813"/>
      <c r="HMK206" s="813"/>
      <c r="HML206" s="813"/>
      <c r="HMM206" s="813"/>
      <c r="HMN206" s="813"/>
      <c r="HMO206" s="813"/>
      <c r="HMP206" s="813"/>
      <c r="HMQ206" s="813"/>
      <c r="HMR206" s="813"/>
      <c r="HMS206" s="813"/>
      <c r="HMT206" s="813"/>
      <c r="HMU206" s="813"/>
      <c r="HMV206" s="813"/>
      <c r="HMW206" s="813"/>
      <c r="HMX206" s="813"/>
      <c r="HMY206" s="813"/>
      <c r="HMZ206" s="813"/>
      <c r="HNA206" s="813"/>
      <c r="HNB206" s="813"/>
      <c r="HNC206" s="813"/>
      <c r="HND206" s="813"/>
      <c r="HNE206" s="813"/>
      <c r="HNF206" s="813"/>
      <c r="HNG206" s="813"/>
      <c r="HNH206" s="813"/>
      <c r="HNI206" s="813"/>
      <c r="HNJ206" s="813"/>
      <c r="HNK206" s="813"/>
      <c r="HNL206" s="813"/>
      <c r="HNM206" s="813"/>
      <c r="HNN206" s="813"/>
      <c r="HNO206" s="813"/>
      <c r="HNP206" s="813"/>
      <c r="HNQ206" s="813"/>
      <c r="HNR206" s="813"/>
      <c r="HNS206" s="813"/>
      <c r="HNT206" s="813"/>
      <c r="HNU206" s="813"/>
      <c r="HNV206" s="813"/>
      <c r="HNW206" s="813"/>
      <c r="HNX206" s="813"/>
      <c r="HNY206" s="813"/>
      <c r="HNZ206" s="813"/>
      <c r="HOA206" s="813"/>
      <c r="HOB206" s="813"/>
      <c r="HOC206" s="813"/>
      <c r="HOD206" s="813"/>
      <c r="HOE206" s="813"/>
      <c r="HOF206" s="813"/>
      <c r="HOG206" s="813"/>
      <c r="HOH206" s="813"/>
      <c r="HOI206" s="813"/>
      <c r="HOJ206" s="813"/>
      <c r="HOK206" s="813"/>
      <c r="HOL206" s="813"/>
      <c r="HOM206" s="813"/>
      <c r="HON206" s="813"/>
      <c r="HOO206" s="813"/>
      <c r="HOP206" s="813"/>
      <c r="HOQ206" s="813"/>
      <c r="HOR206" s="813"/>
      <c r="HOS206" s="813"/>
      <c r="HOT206" s="813"/>
      <c r="HOU206" s="813"/>
      <c r="HOV206" s="813"/>
      <c r="HOW206" s="813"/>
      <c r="HOX206" s="813"/>
      <c r="HOY206" s="813"/>
      <c r="HOZ206" s="813"/>
      <c r="HPA206" s="813"/>
      <c r="HPB206" s="813"/>
      <c r="HPC206" s="813"/>
      <c r="HPD206" s="813"/>
      <c r="HPE206" s="813"/>
      <c r="HPF206" s="813"/>
      <c r="HPG206" s="813"/>
      <c r="HPH206" s="813"/>
      <c r="HPI206" s="813"/>
      <c r="HPJ206" s="813"/>
      <c r="HPK206" s="813"/>
      <c r="HPL206" s="813"/>
      <c r="HPM206" s="813"/>
      <c r="HPN206" s="813"/>
      <c r="HPO206" s="813"/>
      <c r="HPP206" s="813"/>
      <c r="HPQ206" s="813"/>
      <c r="HPR206" s="813"/>
      <c r="HPS206" s="813"/>
      <c r="HPT206" s="813"/>
      <c r="HPU206" s="813"/>
      <c r="HPV206" s="813"/>
      <c r="HPW206" s="813"/>
      <c r="HPX206" s="813"/>
      <c r="HPY206" s="813"/>
      <c r="HPZ206" s="813"/>
      <c r="HQA206" s="813"/>
      <c r="HQB206" s="813"/>
      <c r="HQC206" s="813"/>
      <c r="HQD206" s="813"/>
      <c r="HQE206" s="813"/>
      <c r="HQF206" s="813"/>
      <c r="HQG206" s="813"/>
      <c r="HQH206" s="813"/>
      <c r="HQI206" s="813"/>
      <c r="HQJ206" s="813"/>
      <c r="HQK206" s="813"/>
      <c r="HQL206" s="813"/>
      <c r="HQM206" s="813"/>
      <c r="HQN206" s="813"/>
      <c r="HQO206" s="813"/>
      <c r="HQP206" s="813"/>
      <c r="HQQ206" s="813"/>
      <c r="HQR206" s="813"/>
      <c r="HQS206" s="813"/>
      <c r="HQT206" s="813"/>
      <c r="HQU206" s="813"/>
      <c r="HQV206" s="813"/>
      <c r="HQW206" s="813"/>
      <c r="HQX206" s="813"/>
      <c r="HQY206" s="813"/>
      <c r="HQZ206" s="813"/>
      <c r="HRA206" s="813"/>
      <c r="HRB206" s="813"/>
      <c r="HRC206" s="813"/>
      <c r="HRD206" s="813"/>
      <c r="HRE206" s="813"/>
      <c r="HRF206" s="813"/>
      <c r="HRG206" s="813"/>
      <c r="HRH206" s="813"/>
      <c r="HRI206" s="813"/>
      <c r="HRJ206" s="813"/>
      <c r="HRK206" s="813"/>
      <c r="HRL206" s="813"/>
      <c r="HRM206" s="813"/>
      <c r="HRN206" s="813"/>
      <c r="HRO206" s="813"/>
      <c r="HRP206" s="813"/>
      <c r="HRQ206" s="813"/>
      <c r="HRR206" s="813"/>
      <c r="HRS206" s="813"/>
      <c r="HRT206" s="813"/>
      <c r="HRU206" s="813"/>
      <c r="HRV206" s="813"/>
      <c r="HRW206" s="813"/>
      <c r="HRX206" s="813"/>
      <c r="HRY206" s="813"/>
      <c r="HRZ206" s="813"/>
      <c r="HSA206" s="813"/>
      <c r="HSB206" s="813"/>
      <c r="HSC206" s="813"/>
      <c r="HSD206" s="813"/>
      <c r="HSE206" s="813"/>
      <c r="HSF206" s="813"/>
      <c r="HSG206" s="813"/>
      <c r="HSH206" s="813"/>
      <c r="HSI206" s="813"/>
      <c r="HSJ206" s="813"/>
      <c r="HSK206" s="813"/>
      <c r="HSL206" s="813"/>
      <c r="HSM206" s="813"/>
      <c r="HSN206" s="813"/>
      <c r="HSO206" s="813"/>
      <c r="HSP206" s="813"/>
      <c r="HSQ206" s="813"/>
      <c r="HSR206" s="813"/>
      <c r="HSS206" s="813"/>
      <c r="HST206" s="813"/>
      <c r="HSU206" s="813"/>
      <c r="HSV206" s="813"/>
      <c r="HSW206" s="813"/>
      <c r="HSX206" s="813"/>
      <c r="HSY206" s="813"/>
      <c r="HSZ206" s="813"/>
      <c r="HTA206" s="813"/>
      <c r="HTB206" s="813"/>
      <c r="HTC206" s="813"/>
      <c r="HTD206" s="813"/>
      <c r="HTE206" s="813"/>
      <c r="HTF206" s="813"/>
      <c r="HTG206" s="813"/>
      <c r="HTH206" s="813"/>
      <c r="HTI206" s="813"/>
      <c r="HTJ206" s="813"/>
      <c r="HTK206" s="813"/>
      <c r="HTL206" s="813"/>
      <c r="HTM206" s="813"/>
      <c r="HTN206" s="813"/>
      <c r="HTO206" s="813"/>
      <c r="HTP206" s="813"/>
      <c r="HTQ206" s="813"/>
      <c r="HTR206" s="813"/>
      <c r="HTS206" s="813"/>
      <c r="HTT206" s="813"/>
      <c r="HTU206" s="813"/>
      <c r="HTV206" s="813"/>
      <c r="HTW206" s="813"/>
      <c r="HTX206" s="813"/>
      <c r="HTY206" s="813"/>
      <c r="HTZ206" s="813"/>
      <c r="HUA206" s="813"/>
      <c r="HUB206" s="813"/>
      <c r="HUC206" s="813"/>
      <c r="HUD206" s="813"/>
      <c r="HUE206" s="813"/>
      <c r="HUF206" s="813"/>
      <c r="HUG206" s="813"/>
      <c r="HUH206" s="813"/>
      <c r="HUI206" s="813"/>
      <c r="HUJ206" s="813"/>
      <c r="HUK206" s="813"/>
      <c r="HUL206" s="813"/>
      <c r="HUM206" s="813"/>
      <c r="HUN206" s="813"/>
      <c r="HUO206" s="813"/>
      <c r="HUP206" s="813"/>
      <c r="HUQ206" s="813"/>
      <c r="HUR206" s="813"/>
      <c r="HUS206" s="813"/>
      <c r="HUT206" s="813"/>
      <c r="HUU206" s="813"/>
      <c r="HUV206" s="813"/>
      <c r="HUW206" s="813"/>
      <c r="HUX206" s="813"/>
      <c r="HUY206" s="813"/>
      <c r="HUZ206" s="813"/>
      <c r="HVA206" s="813"/>
      <c r="HVB206" s="813"/>
      <c r="HVC206" s="813"/>
      <c r="HVD206" s="813"/>
      <c r="HVE206" s="813"/>
      <c r="HVF206" s="813"/>
      <c r="HVG206" s="813"/>
      <c r="HVH206" s="813"/>
      <c r="HVI206" s="813"/>
      <c r="HVJ206" s="813"/>
      <c r="HVK206" s="813"/>
      <c r="HVL206" s="813"/>
      <c r="HVM206" s="813"/>
      <c r="HVN206" s="813"/>
      <c r="HVO206" s="813"/>
      <c r="HVP206" s="813"/>
      <c r="HVQ206" s="813"/>
      <c r="HVR206" s="813"/>
      <c r="HVS206" s="813"/>
      <c r="HVT206" s="813"/>
      <c r="HVU206" s="813"/>
      <c r="HVV206" s="813"/>
      <c r="HVW206" s="813"/>
      <c r="HVX206" s="813"/>
      <c r="HVY206" s="813"/>
      <c r="HVZ206" s="813"/>
      <c r="HWA206" s="813"/>
      <c r="HWB206" s="813"/>
      <c r="HWC206" s="813"/>
      <c r="HWD206" s="813"/>
      <c r="HWE206" s="813"/>
      <c r="HWF206" s="813"/>
      <c r="HWG206" s="813"/>
      <c r="HWH206" s="813"/>
      <c r="HWI206" s="813"/>
      <c r="HWJ206" s="813"/>
      <c r="HWK206" s="813"/>
      <c r="HWL206" s="813"/>
      <c r="HWM206" s="813"/>
      <c r="HWN206" s="813"/>
      <c r="HWO206" s="813"/>
      <c r="HWP206" s="813"/>
      <c r="HWQ206" s="813"/>
      <c r="HWR206" s="813"/>
      <c r="HWS206" s="813"/>
      <c r="HWT206" s="813"/>
      <c r="HWU206" s="813"/>
      <c r="HWV206" s="813"/>
      <c r="HWW206" s="813"/>
      <c r="HWX206" s="813"/>
      <c r="HWY206" s="813"/>
      <c r="HWZ206" s="813"/>
      <c r="HXA206" s="813"/>
      <c r="HXB206" s="813"/>
      <c r="HXC206" s="813"/>
      <c r="HXD206" s="813"/>
      <c r="HXE206" s="813"/>
      <c r="HXF206" s="813"/>
      <c r="HXG206" s="813"/>
      <c r="HXH206" s="813"/>
      <c r="HXI206" s="813"/>
      <c r="HXJ206" s="813"/>
      <c r="HXK206" s="813"/>
      <c r="HXL206" s="813"/>
      <c r="HXM206" s="813"/>
      <c r="HXN206" s="813"/>
      <c r="HXO206" s="813"/>
      <c r="HXP206" s="813"/>
      <c r="HXQ206" s="813"/>
      <c r="HXR206" s="813"/>
      <c r="HXS206" s="813"/>
      <c r="HXT206" s="813"/>
      <c r="HXU206" s="813"/>
      <c r="HXV206" s="813"/>
      <c r="HXW206" s="813"/>
      <c r="HXX206" s="813"/>
      <c r="HXY206" s="813"/>
      <c r="HXZ206" s="813"/>
      <c r="HYA206" s="813"/>
      <c r="HYB206" s="813"/>
      <c r="HYC206" s="813"/>
      <c r="HYD206" s="813"/>
      <c r="HYE206" s="813"/>
      <c r="HYF206" s="813"/>
      <c r="HYG206" s="813"/>
      <c r="HYH206" s="813"/>
      <c r="HYI206" s="813"/>
      <c r="HYJ206" s="813"/>
      <c r="HYK206" s="813"/>
      <c r="HYL206" s="813"/>
      <c r="HYM206" s="813"/>
      <c r="HYN206" s="813"/>
      <c r="HYO206" s="813"/>
      <c r="HYP206" s="813"/>
      <c r="HYQ206" s="813"/>
      <c r="HYR206" s="813"/>
      <c r="HYS206" s="813"/>
      <c r="HYT206" s="813"/>
      <c r="HYU206" s="813"/>
      <c r="HYV206" s="813"/>
      <c r="HYW206" s="813"/>
      <c r="HYX206" s="813"/>
      <c r="HYY206" s="813"/>
      <c r="HYZ206" s="813"/>
      <c r="HZA206" s="813"/>
      <c r="HZB206" s="813"/>
      <c r="HZC206" s="813"/>
      <c r="HZD206" s="813"/>
      <c r="HZE206" s="813"/>
      <c r="HZF206" s="813"/>
      <c r="HZG206" s="813"/>
      <c r="HZH206" s="813"/>
      <c r="HZI206" s="813"/>
      <c r="HZJ206" s="813"/>
      <c r="HZK206" s="813"/>
      <c r="HZL206" s="813"/>
      <c r="HZM206" s="813"/>
      <c r="HZN206" s="813"/>
      <c r="HZO206" s="813"/>
      <c r="HZP206" s="813"/>
      <c r="HZQ206" s="813"/>
      <c r="HZR206" s="813"/>
      <c r="HZS206" s="813"/>
      <c r="HZT206" s="813"/>
      <c r="HZU206" s="813"/>
      <c r="HZV206" s="813"/>
      <c r="HZW206" s="813"/>
      <c r="HZX206" s="813"/>
      <c r="HZY206" s="813"/>
      <c r="HZZ206" s="813"/>
      <c r="IAA206" s="813"/>
      <c r="IAB206" s="813"/>
      <c r="IAC206" s="813"/>
      <c r="IAD206" s="813"/>
      <c r="IAE206" s="813"/>
      <c r="IAF206" s="813"/>
      <c r="IAG206" s="813"/>
      <c r="IAH206" s="813"/>
      <c r="IAI206" s="813"/>
      <c r="IAJ206" s="813"/>
      <c r="IAK206" s="813"/>
      <c r="IAL206" s="813"/>
      <c r="IAM206" s="813"/>
      <c r="IAN206" s="813"/>
      <c r="IAO206" s="813"/>
      <c r="IAP206" s="813"/>
      <c r="IAQ206" s="813"/>
      <c r="IAR206" s="813"/>
      <c r="IAS206" s="813"/>
      <c r="IAT206" s="813"/>
      <c r="IAU206" s="813"/>
      <c r="IAV206" s="813"/>
      <c r="IAW206" s="813"/>
      <c r="IAX206" s="813"/>
      <c r="IAY206" s="813"/>
      <c r="IAZ206" s="813"/>
      <c r="IBA206" s="813"/>
      <c r="IBB206" s="813"/>
      <c r="IBC206" s="813"/>
      <c r="IBD206" s="813"/>
      <c r="IBE206" s="813"/>
      <c r="IBF206" s="813"/>
      <c r="IBG206" s="813"/>
      <c r="IBH206" s="813"/>
      <c r="IBI206" s="813"/>
      <c r="IBJ206" s="813"/>
      <c r="IBK206" s="813"/>
      <c r="IBL206" s="813"/>
      <c r="IBM206" s="813"/>
      <c r="IBN206" s="813"/>
      <c r="IBO206" s="813"/>
      <c r="IBP206" s="813"/>
      <c r="IBQ206" s="813"/>
      <c r="IBR206" s="813"/>
      <c r="IBS206" s="813"/>
      <c r="IBT206" s="813"/>
      <c r="IBU206" s="813"/>
      <c r="IBV206" s="813"/>
      <c r="IBW206" s="813"/>
      <c r="IBX206" s="813"/>
      <c r="IBY206" s="813"/>
      <c r="IBZ206" s="813"/>
      <c r="ICA206" s="813"/>
      <c r="ICB206" s="813"/>
      <c r="ICC206" s="813"/>
      <c r="ICD206" s="813"/>
      <c r="ICE206" s="813"/>
      <c r="ICF206" s="813"/>
      <c r="ICG206" s="813"/>
      <c r="ICH206" s="813"/>
      <c r="ICI206" s="813"/>
      <c r="ICJ206" s="813"/>
      <c r="ICK206" s="813"/>
      <c r="ICL206" s="813"/>
      <c r="ICM206" s="813"/>
      <c r="ICN206" s="813"/>
      <c r="ICO206" s="813"/>
      <c r="ICP206" s="813"/>
      <c r="ICQ206" s="813"/>
      <c r="ICR206" s="813"/>
      <c r="ICS206" s="813"/>
      <c r="ICT206" s="813"/>
      <c r="ICU206" s="813"/>
      <c r="ICV206" s="813"/>
      <c r="ICW206" s="813"/>
      <c r="ICX206" s="813"/>
      <c r="ICY206" s="813"/>
      <c r="ICZ206" s="813"/>
      <c r="IDA206" s="813"/>
      <c r="IDB206" s="813"/>
      <c r="IDC206" s="813"/>
      <c r="IDD206" s="813"/>
      <c r="IDE206" s="813"/>
      <c r="IDF206" s="813"/>
      <c r="IDG206" s="813"/>
      <c r="IDH206" s="813"/>
      <c r="IDI206" s="813"/>
      <c r="IDJ206" s="813"/>
      <c r="IDK206" s="813"/>
      <c r="IDL206" s="813"/>
      <c r="IDM206" s="813"/>
      <c r="IDN206" s="813"/>
      <c r="IDO206" s="813"/>
      <c r="IDP206" s="813"/>
      <c r="IDQ206" s="813"/>
      <c r="IDR206" s="813"/>
      <c r="IDS206" s="813"/>
      <c r="IDT206" s="813"/>
      <c r="IDU206" s="813"/>
      <c r="IDV206" s="813"/>
      <c r="IDW206" s="813"/>
      <c r="IDX206" s="813"/>
      <c r="IDY206" s="813"/>
      <c r="IDZ206" s="813"/>
      <c r="IEA206" s="813"/>
      <c r="IEB206" s="813"/>
      <c r="IEC206" s="813"/>
      <c r="IED206" s="813"/>
      <c r="IEE206" s="813"/>
      <c r="IEF206" s="813"/>
      <c r="IEG206" s="813"/>
      <c r="IEH206" s="813"/>
      <c r="IEI206" s="813"/>
      <c r="IEJ206" s="813"/>
      <c r="IEK206" s="813"/>
      <c r="IEL206" s="813"/>
      <c r="IEM206" s="813"/>
      <c r="IEN206" s="813"/>
      <c r="IEO206" s="813"/>
      <c r="IEP206" s="813"/>
      <c r="IEQ206" s="813"/>
      <c r="IER206" s="813"/>
      <c r="IES206" s="813"/>
      <c r="IET206" s="813"/>
      <c r="IEU206" s="813"/>
      <c r="IEV206" s="813"/>
      <c r="IEW206" s="813"/>
      <c r="IEX206" s="813"/>
      <c r="IEY206" s="813"/>
      <c r="IEZ206" s="813"/>
      <c r="IFA206" s="813"/>
      <c r="IFB206" s="813"/>
      <c r="IFC206" s="813"/>
      <c r="IFD206" s="813"/>
      <c r="IFE206" s="813"/>
      <c r="IFF206" s="813"/>
      <c r="IFG206" s="813"/>
      <c r="IFH206" s="813"/>
      <c r="IFI206" s="813"/>
      <c r="IFJ206" s="813"/>
      <c r="IFK206" s="813"/>
      <c r="IFL206" s="813"/>
      <c r="IFM206" s="813"/>
      <c r="IFN206" s="813"/>
      <c r="IFO206" s="813"/>
      <c r="IFP206" s="813"/>
      <c r="IFQ206" s="813"/>
      <c r="IFR206" s="813"/>
      <c r="IFS206" s="813"/>
      <c r="IFT206" s="813"/>
      <c r="IFU206" s="813"/>
      <c r="IFV206" s="813"/>
      <c r="IFW206" s="813"/>
      <c r="IFX206" s="813"/>
      <c r="IFY206" s="813"/>
      <c r="IFZ206" s="813"/>
      <c r="IGA206" s="813"/>
      <c r="IGB206" s="813"/>
      <c r="IGC206" s="813"/>
      <c r="IGD206" s="813"/>
      <c r="IGE206" s="813"/>
      <c r="IGF206" s="813"/>
      <c r="IGG206" s="813"/>
      <c r="IGH206" s="813"/>
      <c r="IGI206" s="813"/>
      <c r="IGJ206" s="813"/>
      <c r="IGK206" s="813"/>
      <c r="IGL206" s="813"/>
      <c r="IGM206" s="813"/>
      <c r="IGN206" s="813"/>
      <c r="IGO206" s="813"/>
      <c r="IGP206" s="813"/>
      <c r="IGQ206" s="813"/>
      <c r="IGR206" s="813"/>
      <c r="IGS206" s="813"/>
      <c r="IGT206" s="813"/>
      <c r="IGU206" s="813"/>
      <c r="IGV206" s="813"/>
      <c r="IGW206" s="813"/>
      <c r="IGX206" s="813"/>
      <c r="IGY206" s="813"/>
      <c r="IGZ206" s="813"/>
      <c r="IHA206" s="813"/>
      <c r="IHB206" s="813"/>
      <c r="IHC206" s="813"/>
      <c r="IHD206" s="813"/>
      <c r="IHE206" s="813"/>
      <c r="IHF206" s="813"/>
      <c r="IHG206" s="813"/>
      <c r="IHH206" s="813"/>
      <c r="IHI206" s="813"/>
      <c r="IHJ206" s="813"/>
      <c r="IHK206" s="813"/>
      <c r="IHL206" s="813"/>
      <c r="IHM206" s="813"/>
      <c r="IHN206" s="813"/>
      <c r="IHO206" s="813"/>
      <c r="IHP206" s="813"/>
      <c r="IHQ206" s="813"/>
      <c r="IHR206" s="813"/>
      <c r="IHS206" s="813"/>
      <c r="IHT206" s="813"/>
      <c r="IHU206" s="813"/>
      <c r="IHV206" s="813"/>
      <c r="IHW206" s="813"/>
      <c r="IHX206" s="813"/>
      <c r="IHY206" s="813"/>
      <c r="IHZ206" s="813"/>
      <c r="IIA206" s="813"/>
      <c r="IIB206" s="813"/>
      <c r="IIC206" s="813"/>
      <c r="IID206" s="813"/>
      <c r="IIE206" s="813"/>
      <c r="IIF206" s="813"/>
      <c r="IIG206" s="813"/>
      <c r="IIH206" s="813"/>
      <c r="III206" s="813"/>
      <c r="IIJ206" s="813"/>
      <c r="IIK206" s="813"/>
      <c r="IIL206" s="813"/>
      <c r="IIM206" s="813"/>
      <c r="IIN206" s="813"/>
      <c r="IIO206" s="813"/>
      <c r="IIP206" s="813"/>
      <c r="IIQ206" s="813"/>
      <c r="IIR206" s="813"/>
      <c r="IIS206" s="813"/>
      <c r="IIT206" s="813"/>
      <c r="IIU206" s="813"/>
      <c r="IIV206" s="813"/>
      <c r="IIW206" s="813"/>
      <c r="IIX206" s="813"/>
      <c r="IIY206" s="813"/>
      <c r="IIZ206" s="813"/>
      <c r="IJA206" s="813"/>
      <c r="IJB206" s="813"/>
      <c r="IJC206" s="813"/>
      <c r="IJD206" s="813"/>
      <c r="IJE206" s="813"/>
      <c r="IJF206" s="813"/>
      <c r="IJG206" s="813"/>
      <c r="IJH206" s="813"/>
      <c r="IJI206" s="813"/>
      <c r="IJJ206" s="813"/>
      <c r="IJK206" s="813"/>
      <c r="IJL206" s="813"/>
      <c r="IJM206" s="813"/>
      <c r="IJN206" s="813"/>
      <c r="IJO206" s="813"/>
      <c r="IJP206" s="813"/>
      <c r="IJQ206" s="813"/>
      <c r="IJR206" s="813"/>
      <c r="IJS206" s="813"/>
      <c r="IJT206" s="813"/>
      <c r="IJU206" s="813"/>
      <c r="IJV206" s="813"/>
      <c r="IJW206" s="813"/>
      <c r="IJX206" s="813"/>
      <c r="IJY206" s="813"/>
      <c r="IJZ206" s="813"/>
      <c r="IKA206" s="813"/>
      <c r="IKB206" s="813"/>
      <c r="IKC206" s="813"/>
      <c r="IKD206" s="813"/>
      <c r="IKE206" s="813"/>
      <c r="IKF206" s="813"/>
      <c r="IKG206" s="813"/>
      <c r="IKH206" s="813"/>
      <c r="IKI206" s="813"/>
      <c r="IKJ206" s="813"/>
      <c r="IKK206" s="813"/>
      <c r="IKL206" s="813"/>
      <c r="IKM206" s="813"/>
      <c r="IKN206" s="813"/>
      <c r="IKO206" s="813"/>
      <c r="IKP206" s="813"/>
      <c r="IKQ206" s="813"/>
      <c r="IKR206" s="813"/>
      <c r="IKS206" s="813"/>
      <c r="IKT206" s="813"/>
      <c r="IKU206" s="813"/>
      <c r="IKV206" s="813"/>
      <c r="IKW206" s="813"/>
      <c r="IKX206" s="813"/>
      <c r="IKY206" s="813"/>
      <c r="IKZ206" s="813"/>
      <c r="ILA206" s="813"/>
      <c r="ILB206" s="813"/>
      <c r="ILC206" s="813"/>
      <c r="ILD206" s="813"/>
      <c r="ILE206" s="813"/>
      <c r="ILF206" s="813"/>
      <c r="ILG206" s="813"/>
      <c r="ILH206" s="813"/>
      <c r="ILI206" s="813"/>
      <c r="ILJ206" s="813"/>
      <c r="ILK206" s="813"/>
      <c r="ILL206" s="813"/>
      <c r="ILM206" s="813"/>
      <c r="ILN206" s="813"/>
      <c r="ILO206" s="813"/>
      <c r="ILP206" s="813"/>
      <c r="ILQ206" s="813"/>
      <c r="ILR206" s="813"/>
      <c r="ILS206" s="813"/>
      <c r="ILT206" s="813"/>
      <c r="ILU206" s="813"/>
      <c r="ILV206" s="813"/>
      <c r="ILW206" s="813"/>
      <c r="ILX206" s="813"/>
      <c r="ILY206" s="813"/>
      <c r="ILZ206" s="813"/>
      <c r="IMA206" s="813"/>
      <c r="IMB206" s="813"/>
      <c r="IMC206" s="813"/>
      <c r="IMD206" s="813"/>
      <c r="IME206" s="813"/>
      <c r="IMF206" s="813"/>
      <c r="IMG206" s="813"/>
      <c r="IMH206" s="813"/>
      <c r="IMI206" s="813"/>
      <c r="IMJ206" s="813"/>
      <c r="IMK206" s="813"/>
      <c r="IML206" s="813"/>
      <c r="IMM206" s="813"/>
      <c r="IMN206" s="813"/>
      <c r="IMO206" s="813"/>
      <c r="IMP206" s="813"/>
      <c r="IMQ206" s="813"/>
      <c r="IMR206" s="813"/>
      <c r="IMS206" s="813"/>
      <c r="IMT206" s="813"/>
      <c r="IMU206" s="813"/>
      <c r="IMV206" s="813"/>
      <c r="IMW206" s="813"/>
      <c r="IMX206" s="813"/>
      <c r="IMY206" s="813"/>
      <c r="IMZ206" s="813"/>
      <c r="INA206" s="813"/>
      <c r="INB206" s="813"/>
      <c r="INC206" s="813"/>
      <c r="IND206" s="813"/>
      <c r="INE206" s="813"/>
      <c r="INF206" s="813"/>
      <c r="ING206" s="813"/>
      <c r="INH206" s="813"/>
      <c r="INI206" s="813"/>
      <c r="INJ206" s="813"/>
      <c r="INK206" s="813"/>
      <c r="INL206" s="813"/>
      <c r="INM206" s="813"/>
      <c r="INN206" s="813"/>
      <c r="INO206" s="813"/>
      <c r="INP206" s="813"/>
      <c r="INQ206" s="813"/>
      <c r="INR206" s="813"/>
      <c r="INS206" s="813"/>
      <c r="INT206" s="813"/>
      <c r="INU206" s="813"/>
      <c r="INV206" s="813"/>
      <c r="INW206" s="813"/>
      <c r="INX206" s="813"/>
      <c r="INY206" s="813"/>
      <c r="INZ206" s="813"/>
      <c r="IOA206" s="813"/>
      <c r="IOB206" s="813"/>
      <c r="IOC206" s="813"/>
      <c r="IOD206" s="813"/>
      <c r="IOE206" s="813"/>
      <c r="IOF206" s="813"/>
      <c r="IOG206" s="813"/>
      <c r="IOH206" s="813"/>
      <c r="IOI206" s="813"/>
      <c r="IOJ206" s="813"/>
      <c r="IOK206" s="813"/>
      <c r="IOL206" s="813"/>
      <c r="IOM206" s="813"/>
      <c r="ION206" s="813"/>
      <c r="IOO206" s="813"/>
      <c r="IOP206" s="813"/>
      <c r="IOQ206" s="813"/>
      <c r="IOR206" s="813"/>
      <c r="IOS206" s="813"/>
      <c r="IOT206" s="813"/>
      <c r="IOU206" s="813"/>
      <c r="IOV206" s="813"/>
      <c r="IOW206" s="813"/>
      <c r="IOX206" s="813"/>
      <c r="IOY206" s="813"/>
      <c r="IOZ206" s="813"/>
      <c r="IPA206" s="813"/>
      <c r="IPB206" s="813"/>
      <c r="IPC206" s="813"/>
      <c r="IPD206" s="813"/>
      <c r="IPE206" s="813"/>
      <c r="IPF206" s="813"/>
      <c r="IPG206" s="813"/>
      <c r="IPH206" s="813"/>
      <c r="IPI206" s="813"/>
      <c r="IPJ206" s="813"/>
      <c r="IPK206" s="813"/>
      <c r="IPL206" s="813"/>
      <c r="IPM206" s="813"/>
      <c r="IPN206" s="813"/>
      <c r="IPO206" s="813"/>
      <c r="IPP206" s="813"/>
      <c r="IPQ206" s="813"/>
      <c r="IPR206" s="813"/>
      <c r="IPS206" s="813"/>
      <c r="IPT206" s="813"/>
      <c r="IPU206" s="813"/>
      <c r="IPV206" s="813"/>
      <c r="IPW206" s="813"/>
      <c r="IPX206" s="813"/>
      <c r="IPY206" s="813"/>
      <c r="IPZ206" s="813"/>
      <c r="IQA206" s="813"/>
      <c r="IQB206" s="813"/>
      <c r="IQC206" s="813"/>
      <c r="IQD206" s="813"/>
      <c r="IQE206" s="813"/>
      <c r="IQF206" s="813"/>
      <c r="IQG206" s="813"/>
      <c r="IQH206" s="813"/>
      <c r="IQI206" s="813"/>
      <c r="IQJ206" s="813"/>
      <c r="IQK206" s="813"/>
      <c r="IQL206" s="813"/>
      <c r="IQM206" s="813"/>
      <c r="IQN206" s="813"/>
      <c r="IQO206" s="813"/>
      <c r="IQP206" s="813"/>
      <c r="IQQ206" s="813"/>
      <c r="IQR206" s="813"/>
      <c r="IQS206" s="813"/>
      <c r="IQT206" s="813"/>
      <c r="IQU206" s="813"/>
      <c r="IQV206" s="813"/>
      <c r="IQW206" s="813"/>
      <c r="IQX206" s="813"/>
      <c r="IQY206" s="813"/>
      <c r="IQZ206" s="813"/>
      <c r="IRA206" s="813"/>
      <c r="IRB206" s="813"/>
      <c r="IRC206" s="813"/>
      <c r="IRD206" s="813"/>
      <c r="IRE206" s="813"/>
      <c r="IRF206" s="813"/>
      <c r="IRG206" s="813"/>
      <c r="IRH206" s="813"/>
      <c r="IRI206" s="813"/>
      <c r="IRJ206" s="813"/>
      <c r="IRK206" s="813"/>
      <c r="IRL206" s="813"/>
      <c r="IRM206" s="813"/>
      <c r="IRN206" s="813"/>
      <c r="IRO206" s="813"/>
      <c r="IRP206" s="813"/>
      <c r="IRQ206" s="813"/>
      <c r="IRR206" s="813"/>
      <c r="IRS206" s="813"/>
      <c r="IRT206" s="813"/>
      <c r="IRU206" s="813"/>
      <c r="IRV206" s="813"/>
      <c r="IRW206" s="813"/>
      <c r="IRX206" s="813"/>
      <c r="IRY206" s="813"/>
      <c r="IRZ206" s="813"/>
      <c r="ISA206" s="813"/>
      <c r="ISB206" s="813"/>
      <c r="ISC206" s="813"/>
      <c r="ISD206" s="813"/>
      <c r="ISE206" s="813"/>
      <c r="ISF206" s="813"/>
      <c r="ISG206" s="813"/>
      <c r="ISH206" s="813"/>
      <c r="ISI206" s="813"/>
      <c r="ISJ206" s="813"/>
      <c r="ISK206" s="813"/>
      <c r="ISL206" s="813"/>
      <c r="ISM206" s="813"/>
      <c r="ISN206" s="813"/>
      <c r="ISO206" s="813"/>
      <c r="ISP206" s="813"/>
      <c r="ISQ206" s="813"/>
      <c r="ISR206" s="813"/>
      <c r="ISS206" s="813"/>
      <c r="IST206" s="813"/>
      <c r="ISU206" s="813"/>
      <c r="ISV206" s="813"/>
      <c r="ISW206" s="813"/>
      <c r="ISX206" s="813"/>
      <c r="ISY206" s="813"/>
      <c r="ISZ206" s="813"/>
      <c r="ITA206" s="813"/>
      <c r="ITB206" s="813"/>
      <c r="ITC206" s="813"/>
      <c r="ITD206" s="813"/>
      <c r="ITE206" s="813"/>
      <c r="ITF206" s="813"/>
      <c r="ITG206" s="813"/>
      <c r="ITH206" s="813"/>
      <c r="ITI206" s="813"/>
      <c r="ITJ206" s="813"/>
      <c r="ITK206" s="813"/>
      <c r="ITL206" s="813"/>
      <c r="ITM206" s="813"/>
      <c r="ITN206" s="813"/>
      <c r="ITO206" s="813"/>
      <c r="ITP206" s="813"/>
      <c r="ITQ206" s="813"/>
      <c r="ITR206" s="813"/>
      <c r="ITS206" s="813"/>
      <c r="ITT206" s="813"/>
      <c r="ITU206" s="813"/>
      <c r="ITV206" s="813"/>
      <c r="ITW206" s="813"/>
      <c r="ITX206" s="813"/>
      <c r="ITY206" s="813"/>
      <c r="ITZ206" s="813"/>
      <c r="IUA206" s="813"/>
      <c r="IUB206" s="813"/>
      <c r="IUC206" s="813"/>
      <c r="IUD206" s="813"/>
      <c r="IUE206" s="813"/>
      <c r="IUF206" s="813"/>
      <c r="IUG206" s="813"/>
      <c r="IUH206" s="813"/>
      <c r="IUI206" s="813"/>
      <c r="IUJ206" s="813"/>
      <c r="IUK206" s="813"/>
      <c r="IUL206" s="813"/>
      <c r="IUM206" s="813"/>
      <c r="IUN206" s="813"/>
      <c r="IUO206" s="813"/>
      <c r="IUP206" s="813"/>
      <c r="IUQ206" s="813"/>
      <c r="IUR206" s="813"/>
      <c r="IUS206" s="813"/>
      <c r="IUT206" s="813"/>
      <c r="IUU206" s="813"/>
      <c r="IUV206" s="813"/>
      <c r="IUW206" s="813"/>
      <c r="IUX206" s="813"/>
      <c r="IUY206" s="813"/>
      <c r="IUZ206" s="813"/>
      <c r="IVA206" s="813"/>
      <c r="IVB206" s="813"/>
      <c r="IVC206" s="813"/>
      <c r="IVD206" s="813"/>
      <c r="IVE206" s="813"/>
      <c r="IVF206" s="813"/>
      <c r="IVG206" s="813"/>
      <c r="IVH206" s="813"/>
      <c r="IVI206" s="813"/>
      <c r="IVJ206" s="813"/>
      <c r="IVK206" s="813"/>
      <c r="IVL206" s="813"/>
      <c r="IVM206" s="813"/>
      <c r="IVN206" s="813"/>
      <c r="IVO206" s="813"/>
      <c r="IVP206" s="813"/>
      <c r="IVQ206" s="813"/>
      <c r="IVR206" s="813"/>
      <c r="IVS206" s="813"/>
      <c r="IVT206" s="813"/>
      <c r="IVU206" s="813"/>
      <c r="IVV206" s="813"/>
      <c r="IVW206" s="813"/>
      <c r="IVX206" s="813"/>
      <c r="IVY206" s="813"/>
      <c r="IVZ206" s="813"/>
      <c r="IWA206" s="813"/>
      <c r="IWB206" s="813"/>
      <c r="IWC206" s="813"/>
      <c r="IWD206" s="813"/>
      <c r="IWE206" s="813"/>
      <c r="IWF206" s="813"/>
      <c r="IWG206" s="813"/>
      <c r="IWH206" s="813"/>
      <c r="IWI206" s="813"/>
      <c r="IWJ206" s="813"/>
      <c r="IWK206" s="813"/>
      <c r="IWL206" s="813"/>
      <c r="IWM206" s="813"/>
      <c r="IWN206" s="813"/>
      <c r="IWO206" s="813"/>
      <c r="IWP206" s="813"/>
      <c r="IWQ206" s="813"/>
      <c r="IWR206" s="813"/>
      <c r="IWS206" s="813"/>
      <c r="IWT206" s="813"/>
      <c r="IWU206" s="813"/>
      <c r="IWV206" s="813"/>
      <c r="IWW206" s="813"/>
      <c r="IWX206" s="813"/>
      <c r="IWY206" s="813"/>
      <c r="IWZ206" s="813"/>
      <c r="IXA206" s="813"/>
      <c r="IXB206" s="813"/>
      <c r="IXC206" s="813"/>
      <c r="IXD206" s="813"/>
      <c r="IXE206" s="813"/>
      <c r="IXF206" s="813"/>
      <c r="IXG206" s="813"/>
      <c r="IXH206" s="813"/>
      <c r="IXI206" s="813"/>
      <c r="IXJ206" s="813"/>
      <c r="IXK206" s="813"/>
      <c r="IXL206" s="813"/>
      <c r="IXM206" s="813"/>
      <c r="IXN206" s="813"/>
      <c r="IXO206" s="813"/>
      <c r="IXP206" s="813"/>
      <c r="IXQ206" s="813"/>
      <c r="IXR206" s="813"/>
      <c r="IXS206" s="813"/>
      <c r="IXT206" s="813"/>
      <c r="IXU206" s="813"/>
      <c r="IXV206" s="813"/>
      <c r="IXW206" s="813"/>
      <c r="IXX206" s="813"/>
      <c r="IXY206" s="813"/>
      <c r="IXZ206" s="813"/>
      <c r="IYA206" s="813"/>
      <c r="IYB206" s="813"/>
      <c r="IYC206" s="813"/>
      <c r="IYD206" s="813"/>
      <c r="IYE206" s="813"/>
      <c r="IYF206" s="813"/>
      <c r="IYG206" s="813"/>
      <c r="IYH206" s="813"/>
      <c r="IYI206" s="813"/>
      <c r="IYJ206" s="813"/>
      <c r="IYK206" s="813"/>
      <c r="IYL206" s="813"/>
      <c r="IYM206" s="813"/>
      <c r="IYN206" s="813"/>
      <c r="IYO206" s="813"/>
      <c r="IYP206" s="813"/>
      <c r="IYQ206" s="813"/>
      <c r="IYR206" s="813"/>
      <c r="IYS206" s="813"/>
      <c r="IYT206" s="813"/>
      <c r="IYU206" s="813"/>
      <c r="IYV206" s="813"/>
      <c r="IYW206" s="813"/>
      <c r="IYX206" s="813"/>
      <c r="IYY206" s="813"/>
      <c r="IYZ206" s="813"/>
      <c r="IZA206" s="813"/>
      <c r="IZB206" s="813"/>
      <c r="IZC206" s="813"/>
      <c r="IZD206" s="813"/>
      <c r="IZE206" s="813"/>
      <c r="IZF206" s="813"/>
      <c r="IZG206" s="813"/>
      <c r="IZH206" s="813"/>
      <c r="IZI206" s="813"/>
      <c r="IZJ206" s="813"/>
      <c r="IZK206" s="813"/>
      <c r="IZL206" s="813"/>
      <c r="IZM206" s="813"/>
      <c r="IZN206" s="813"/>
      <c r="IZO206" s="813"/>
      <c r="IZP206" s="813"/>
      <c r="IZQ206" s="813"/>
      <c r="IZR206" s="813"/>
      <c r="IZS206" s="813"/>
      <c r="IZT206" s="813"/>
      <c r="IZU206" s="813"/>
      <c r="IZV206" s="813"/>
      <c r="IZW206" s="813"/>
      <c r="IZX206" s="813"/>
      <c r="IZY206" s="813"/>
      <c r="IZZ206" s="813"/>
      <c r="JAA206" s="813"/>
      <c r="JAB206" s="813"/>
      <c r="JAC206" s="813"/>
      <c r="JAD206" s="813"/>
      <c r="JAE206" s="813"/>
      <c r="JAF206" s="813"/>
      <c r="JAG206" s="813"/>
      <c r="JAH206" s="813"/>
      <c r="JAI206" s="813"/>
      <c r="JAJ206" s="813"/>
      <c r="JAK206" s="813"/>
      <c r="JAL206" s="813"/>
      <c r="JAM206" s="813"/>
      <c r="JAN206" s="813"/>
      <c r="JAO206" s="813"/>
      <c r="JAP206" s="813"/>
      <c r="JAQ206" s="813"/>
      <c r="JAR206" s="813"/>
      <c r="JAS206" s="813"/>
      <c r="JAT206" s="813"/>
      <c r="JAU206" s="813"/>
      <c r="JAV206" s="813"/>
      <c r="JAW206" s="813"/>
      <c r="JAX206" s="813"/>
      <c r="JAY206" s="813"/>
      <c r="JAZ206" s="813"/>
      <c r="JBA206" s="813"/>
      <c r="JBB206" s="813"/>
      <c r="JBC206" s="813"/>
      <c r="JBD206" s="813"/>
      <c r="JBE206" s="813"/>
      <c r="JBF206" s="813"/>
      <c r="JBG206" s="813"/>
      <c r="JBH206" s="813"/>
      <c r="JBI206" s="813"/>
      <c r="JBJ206" s="813"/>
      <c r="JBK206" s="813"/>
      <c r="JBL206" s="813"/>
      <c r="JBM206" s="813"/>
      <c r="JBN206" s="813"/>
      <c r="JBO206" s="813"/>
      <c r="JBP206" s="813"/>
      <c r="JBQ206" s="813"/>
      <c r="JBR206" s="813"/>
      <c r="JBS206" s="813"/>
      <c r="JBT206" s="813"/>
      <c r="JBU206" s="813"/>
      <c r="JBV206" s="813"/>
      <c r="JBW206" s="813"/>
      <c r="JBX206" s="813"/>
      <c r="JBY206" s="813"/>
      <c r="JBZ206" s="813"/>
      <c r="JCA206" s="813"/>
      <c r="JCB206" s="813"/>
      <c r="JCC206" s="813"/>
      <c r="JCD206" s="813"/>
      <c r="JCE206" s="813"/>
      <c r="JCF206" s="813"/>
      <c r="JCG206" s="813"/>
      <c r="JCH206" s="813"/>
      <c r="JCI206" s="813"/>
      <c r="JCJ206" s="813"/>
      <c r="JCK206" s="813"/>
      <c r="JCL206" s="813"/>
      <c r="JCM206" s="813"/>
      <c r="JCN206" s="813"/>
      <c r="JCO206" s="813"/>
      <c r="JCP206" s="813"/>
      <c r="JCQ206" s="813"/>
      <c r="JCR206" s="813"/>
      <c r="JCS206" s="813"/>
      <c r="JCT206" s="813"/>
      <c r="JCU206" s="813"/>
      <c r="JCV206" s="813"/>
      <c r="JCW206" s="813"/>
      <c r="JCX206" s="813"/>
      <c r="JCY206" s="813"/>
      <c r="JCZ206" s="813"/>
      <c r="JDA206" s="813"/>
      <c r="JDB206" s="813"/>
      <c r="JDC206" s="813"/>
      <c r="JDD206" s="813"/>
      <c r="JDE206" s="813"/>
      <c r="JDF206" s="813"/>
      <c r="JDG206" s="813"/>
      <c r="JDH206" s="813"/>
      <c r="JDI206" s="813"/>
      <c r="JDJ206" s="813"/>
      <c r="JDK206" s="813"/>
      <c r="JDL206" s="813"/>
      <c r="JDM206" s="813"/>
      <c r="JDN206" s="813"/>
      <c r="JDO206" s="813"/>
      <c r="JDP206" s="813"/>
      <c r="JDQ206" s="813"/>
      <c r="JDR206" s="813"/>
      <c r="JDS206" s="813"/>
      <c r="JDT206" s="813"/>
      <c r="JDU206" s="813"/>
      <c r="JDV206" s="813"/>
      <c r="JDW206" s="813"/>
      <c r="JDX206" s="813"/>
      <c r="JDY206" s="813"/>
      <c r="JDZ206" s="813"/>
      <c r="JEA206" s="813"/>
      <c r="JEB206" s="813"/>
      <c r="JEC206" s="813"/>
      <c r="JED206" s="813"/>
      <c r="JEE206" s="813"/>
      <c r="JEF206" s="813"/>
      <c r="JEG206" s="813"/>
      <c r="JEH206" s="813"/>
      <c r="JEI206" s="813"/>
      <c r="JEJ206" s="813"/>
      <c r="JEK206" s="813"/>
      <c r="JEL206" s="813"/>
      <c r="JEM206" s="813"/>
      <c r="JEN206" s="813"/>
      <c r="JEO206" s="813"/>
      <c r="JEP206" s="813"/>
      <c r="JEQ206" s="813"/>
      <c r="JER206" s="813"/>
      <c r="JES206" s="813"/>
      <c r="JET206" s="813"/>
      <c r="JEU206" s="813"/>
      <c r="JEV206" s="813"/>
      <c r="JEW206" s="813"/>
      <c r="JEX206" s="813"/>
      <c r="JEY206" s="813"/>
      <c r="JEZ206" s="813"/>
      <c r="JFA206" s="813"/>
      <c r="JFB206" s="813"/>
      <c r="JFC206" s="813"/>
      <c r="JFD206" s="813"/>
      <c r="JFE206" s="813"/>
      <c r="JFF206" s="813"/>
      <c r="JFG206" s="813"/>
      <c r="JFH206" s="813"/>
      <c r="JFI206" s="813"/>
      <c r="JFJ206" s="813"/>
      <c r="JFK206" s="813"/>
      <c r="JFL206" s="813"/>
      <c r="JFM206" s="813"/>
      <c r="JFN206" s="813"/>
      <c r="JFO206" s="813"/>
      <c r="JFP206" s="813"/>
      <c r="JFQ206" s="813"/>
      <c r="JFR206" s="813"/>
      <c r="JFS206" s="813"/>
      <c r="JFT206" s="813"/>
      <c r="JFU206" s="813"/>
      <c r="JFV206" s="813"/>
      <c r="JFW206" s="813"/>
      <c r="JFX206" s="813"/>
      <c r="JFY206" s="813"/>
      <c r="JFZ206" s="813"/>
      <c r="JGA206" s="813"/>
      <c r="JGB206" s="813"/>
      <c r="JGC206" s="813"/>
      <c r="JGD206" s="813"/>
      <c r="JGE206" s="813"/>
      <c r="JGF206" s="813"/>
      <c r="JGG206" s="813"/>
      <c r="JGH206" s="813"/>
      <c r="JGI206" s="813"/>
      <c r="JGJ206" s="813"/>
      <c r="JGK206" s="813"/>
      <c r="JGL206" s="813"/>
      <c r="JGM206" s="813"/>
      <c r="JGN206" s="813"/>
      <c r="JGO206" s="813"/>
      <c r="JGP206" s="813"/>
      <c r="JGQ206" s="813"/>
      <c r="JGR206" s="813"/>
      <c r="JGS206" s="813"/>
      <c r="JGT206" s="813"/>
      <c r="JGU206" s="813"/>
      <c r="JGV206" s="813"/>
      <c r="JGW206" s="813"/>
      <c r="JGX206" s="813"/>
      <c r="JGY206" s="813"/>
      <c r="JGZ206" s="813"/>
      <c r="JHA206" s="813"/>
      <c r="JHB206" s="813"/>
      <c r="JHC206" s="813"/>
      <c r="JHD206" s="813"/>
      <c r="JHE206" s="813"/>
      <c r="JHF206" s="813"/>
      <c r="JHG206" s="813"/>
      <c r="JHH206" s="813"/>
      <c r="JHI206" s="813"/>
      <c r="JHJ206" s="813"/>
      <c r="JHK206" s="813"/>
      <c r="JHL206" s="813"/>
      <c r="JHM206" s="813"/>
      <c r="JHN206" s="813"/>
      <c r="JHO206" s="813"/>
      <c r="JHP206" s="813"/>
      <c r="JHQ206" s="813"/>
      <c r="JHR206" s="813"/>
      <c r="JHS206" s="813"/>
      <c r="JHT206" s="813"/>
      <c r="JHU206" s="813"/>
      <c r="JHV206" s="813"/>
      <c r="JHW206" s="813"/>
      <c r="JHX206" s="813"/>
      <c r="JHY206" s="813"/>
      <c r="JHZ206" s="813"/>
      <c r="JIA206" s="813"/>
      <c r="JIB206" s="813"/>
      <c r="JIC206" s="813"/>
      <c r="JID206" s="813"/>
      <c r="JIE206" s="813"/>
      <c r="JIF206" s="813"/>
      <c r="JIG206" s="813"/>
      <c r="JIH206" s="813"/>
      <c r="JII206" s="813"/>
      <c r="JIJ206" s="813"/>
      <c r="JIK206" s="813"/>
      <c r="JIL206" s="813"/>
      <c r="JIM206" s="813"/>
      <c r="JIN206" s="813"/>
      <c r="JIO206" s="813"/>
      <c r="JIP206" s="813"/>
      <c r="JIQ206" s="813"/>
      <c r="JIR206" s="813"/>
      <c r="JIS206" s="813"/>
      <c r="JIT206" s="813"/>
      <c r="JIU206" s="813"/>
      <c r="JIV206" s="813"/>
      <c r="JIW206" s="813"/>
      <c r="JIX206" s="813"/>
      <c r="JIY206" s="813"/>
      <c r="JIZ206" s="813"/>
      <c r="JJA206" s="813"/>
      <c r="JJB206" s="813"/>
      <c r="JJC206" s="813"/>
      <c r="JJD206" s="813"/>
      <c r="JJE206" s="813"/>
      <c r="JJF206" s="813"/>
      <c r="JJG206" s="813"/>
      <c r="JJH206" s="813"/>
      <c r="JJI206" s="813"/>
      <c r="JJJ206" s="813"/>
      <c r="JJK206" s="813"/>
      <c r="JJL206" s="813"/>
      <c r="JJM206" s="813"/>
      <c r="JJN206" s="813"/>
      <c r="JJO206" s="813"/>
      <c r="JJP206" s="813"/>
      <c r="JJQ206" s="813"/>
      <c r="JJR206" s="813"/>
      <c r="JJS206" s="813"/>
      <c r="JJT206" s="813"/>
      <c r="JJU206" s="813"/>
      <c r="JJV206" s="813"/>
      <c r="JJW206" s="813"/>
      <c r="JJX206" s="813"/>
      <c r="JJY206" s="813"/>
      <c r="JJZ206" s="813"/>
      <c r="JKA206" s="813"/>
      <c r="JKB206" s="813"/>
      <c r="JKC206" s="813"/>
      <c r="JKD206" s="813"/>
      <c r="JKE206" s="813"/>
      <c r="JKF206" s="813"/>
      <c r="JKG206" s="813"/>
      <c r="JKH206" s="813"/>
      <c r="JKI206" s="813"/>
      <c r="JKJ206" s="813"/>
      <c r="JKK206" s="813"/>
      <c r="JKL206" s="813"/>
      <c r="JKM206" s="813"/>
      <c r="JKN206" s="813"/>
      <c r="JKO206" s="813"/>
      <c r="JKP206" s="813"/>
      <c r="JKQ206" s="813"/>
      <c r="JKR206" s="813"/>
      <c r="JKS206" s="813"/>
      <c r="JKT206" s="813"/>
      <c r="JKU206" s="813"/>
      <c r="JKV206" s="813"/>
      <c r="JKW206" s="813"/>
      <c r="JKX206" s="813"/>
      <c r="JKY206" s="813"/>
      <c r="JKZ206" s="813"/>
      <c r="JLA206" s="813"/>
      <c r="JLB206" s="813"/>
      <c r="JLC206" s="813"/>
      <c r="JLD206" s="813"/>
      <c r="JLE206" s="813"/>
      <c r="JLF206" s="813"/>
      <c r="JLG206" s="813"/>
      <c r="JLH206" s="813"/>
      <c r="JLI206" s="813"/>
      <c r="JLJ206" s="813"/>
      <c r="JLK206" s="813"/>
      <c r="JLL206" s="813"/>
      <c r="JLM206" s="813"/>
      <c r="JLN206" s="813"/>
      <c r="JLO206" s="813"/>
      <c r="JLP206" s="813"/>
      <c r="JLQ206" s="813"/>
      <c r="JLR206" s="813"/>
      <c r="JLS206" s="813"/>
      <c r="JLT206" s="813"/>
      <c r="JLU206" s="813"/>
      <c r="JLV206" s="813"/>
      <c r="JLW206" s="813"/>
      <c r="JLX206" s="813"/>
      <c r="JLY206" s="813"/>
      <c r="JLZ206" s="813"/>
      <c r="JMA206" s="813"/>
      <c r="JMB206" s="813"/>
      <c r="JMC206" s="813"/>
      <c r="JMD206" s="813"/>
      <c r="JME206" s="813"/>
      <c r="JMF206" s="813"/>
      <c r="JMG206" s="813"/>
      <c r="JMH206" s="813"/>
      <c r="JMI206" s="813"/>
      <c r="JMJ206" s="813"/>
      <c r="JMK206" s="813"/>
      <c r="JML206" s="813"/>
      <c r="JMM206" s="813"/>
      <c r="JMN206" s="813"/>
      <c r="JMO206" s="813"/>
      <c r="JMP206" s="813"/>
      <c r="JMQ206" s="813"/>
      <c r="JMR206" s="813"/>
      <c r="JMS206" s="813"/>
      <c r="JMT206" s="813"/>
      <c r="JMU206" s="813"/>
      <c r="JMV206" s="813"/>
      <c r="JMW206" s="813"/>
      <c r="JMX206" s="813"/>
      <c r="JMY206" s="813"/>
      <c r="JMZ206" s="813"/>
      <c r="JNA206" s="813"/>
      <c r="JNB206" s="813"/>
      <c r="JNC206" s="813"/>
      <c r="JND206" s="813"/>
      <c r="JNE206" s="813"/>
      <c r="JNF206" s="813"/>
      <c r="JNG206" s="813"/>
      <c r="JNH206" s="813"/>
      <c r="JNI206" s="813"/>
      <c r="JNJ206" s="813"/>
      <c r="JNK206" s="813"/>
      <c r="JNL206" s="813"/>
      <c r="JNM206" s="813"/>
      <c r="JNN206" s="813"/>
      <c r="JNO206" s="813"/>
      <c r="JNP206" s="813"/>
      <c r="JNQ206" s="813"/>
      <c r="JNR206" s="813"/>
      <c r="JNS206" s="813"/>
      <c r="JNT206" s="813"/>
      <c r="JNU206" s="813"/>
      <c r="JNV206" s="813"/>
      <c r="JNW206" s="813"/>
      <c r="JNX206" s="813"/>
      <c r="JNY206" s="813"/>
      <c r="JNZ206" s="813"/>
      <c r="JOA206" s="813"/>
      <c r="JOB206" s="813"/>
      <c r="JOC206" s="813"/>
      <c r="JOD206" s="813"/>
      <c r="JOE206" s="813"/>
      <c r="JOF206" s="813"/>
      <c r="JOG206" s="813"/>
      <c r="JOH206" s="813"/>
      <c r="JOI206" s="813"/>
      <c r="JOJ206" s="813"/>
      <c r="JOK206" s="813"/>
      <c r="JOL206" s="813"/>
      <c r="JOM206" s="813"/>
      <c r="JON206" s="813"/>
      <c r="JOO206" s="813"/>
      <c r="JOP206" s="813"/>
      <c r="JOQ206" s="813"/>
      <c r="JOR206" s="813"/>
      <c r="JOS206" s="813"/>
      <c r="JOT206" s="813"/>
      <c r="JOU206" s="813"/>
      <c r="JOV206" s="813"/>
      <c r="JOW206" s="813"/>
      <c r="JOX206" s="813"/>
      <c r="JOY206" s="813"/>
      <c r="JOZ206" s="813"/>
      <c r="JPA206" s="813"/>
      <c r="JPB206" s="813"/>
      <c r="JPC206" s="813"/>
      <c r="JPD206" s="813"/>
      <c r="JPE206" s="813"/>
      <c r="JPF206" s="813"/>
      <c r="JPG206" s="813"/>
      <c r="JPH206" s="813"/>
      <c r="JPI206" s="813"/>
      <c r="JPJ206" s="813"/>
      <c r="JPK206" s="813"/>
      <c r="JPL206" s="813"/>
      <c r="JPM206" s="813"/>
      <c r="JPN206" s="813"/>
      <c r="JPO206" s="813"/>
      <c r="JPP206" s="813"/>
      <c r="JPQ206" s="813"/>
      <c r="JPR206" s="813"/>
      <c r="JPS206" s="813"/>
      <c r="JPT206" s="813"/>
      <c r="JPU206" s="813"/>
      <c r="JPV206" s="813"/>
      <c r="JPW206" s="813"/>
      <c r="JPX206" s="813"/>
      <c r="JPY206" s="813"/>
      <c r="JPZ206" s="813"/>
      <c r="JQA206" s="813"/>
      <c r="JQB206" s="813"/>
      <c r="JQC206" s="813"/>
      <c r="JQD206" s="813"/>
      <c r="JQE206" s="813"/>
      <c r="JQF206" s="813"/>
      <c r="JQG206" s="813"/>
      <c r="JQH206" s="813"/>
      <c r="JQI206" s="813"/>
      <c r="JQJ206" s="813"/>
      <c r="JQK206" s="813"/>
      <c r="JQL206" s="813"/>
      <c r="JQM206" s="813"/>
      <c r="JQN206" s="813"/>
      <c r="JQO206" s="813"/>
      <c r="JQP206" s="813"/>
      <c r="JQQ206" s="813"/>
      <c r="JQR206" s="813"/>
      <c r="JQS206" s="813"/>
      <c r="JQT206" s="813"/>
      <c r="JQU206" s="813"/>
      <c r="JQV206" s="813"/>
      <c r="JQW206" s="813"/>
      <c r="JQX206" s="813"/>
      <c r="JQY206" s="813"/>
      <c r="JQZ206" s="813"/>
      <c r="JRA206" s="813"/>
      <c r="JRB206" s="813"/>
      <c r="JRC206" s="813"/>
      <c r="JRD206" s="813"/>
      <c r="JRE206" s="813"/>
      <c r="JRF206" s="813"/>
      <c r="JRG206" s="813"/>
      <c r="JRH206" s="813"/>
      <c r="JRI206" s="813"/>
      <c r="JRJ206" s="813"/>
      <c r="JRK206" s="813"/>
      <c r="JRL206" s="813"/>
      <c r="JRM206" s="813"/>
      <c r="JRN206" s="813"/>
      <c r="JRO206" s="813"/>
      <c r="JRP206" s="813"/>
      <c r="JRQ206" s="813"/>
      <c r="JRR206" s="813"/>
      <c r="JRS206" s="813"/>
      <c r="JRT206" s="813"/>
      <c r="JRU206" s="813"/>
      <c r="JRV206" s="813"/>
      <c r="JRW206" s="813"/>
      <c r="JRX206" s="813"/>
      <c r="JRY206" s="813"/>
      <c r="JRZ206" s="813"/>
      <c r="JSA206" s="813"/>
      <c r="JSB206" s="813"/>
      <c r="JSC206" s="813"/>
      <c r="JSD206" s="813"/>
      <c r="JSE206" s="813"/>
      <c r="JSF206" s="813"/>
      <c r="JSG206" s="813"/>
      <c r="JSH206" s="813"/>
      <c r="JSI206" s="813"/>
      <c r="JSJ206" s="813"/>
      <c r="JSK206" s="813"/>
      <c r="JSL206" s="813"/>
      <c r="JSM206" s="813"/>
      <c r="JSN206" s="813"/>
      <c r="JSO206" s="813"/>
      <c r="JSP206" s="813"/>
      <c r="JSQ206" s="813"/>
      <c r="JSR206" s="813"/>
      <c r="JSS206" s="813"/>
      <c r="JST206" s="813"/>
      <c r="JSU206" s="813"/>
      <c r="JSV206" s="813"/>
      <c r="JSW206" s="813"/>
      <c r="JSX206" s="813"/>
      <c r="JSY206" s="813"/>
      <c r="JSZ206" s="813"/>
      <c r="JTA206" s="813"/>
      <c r="JTB206" s="813"/>
      <c r="JTC206" s="813"/>
      <c r="JTD206" s="813"/>
      <c r="JTE206" s="813"/>
      <c r="JTF206" s="813"/>
      <c r="JTG206" s="813"/>
      <c r="JTH206" s="813"/>
      <c r="JTI206" s="813"/>
      <c r="JTJ206" s="813"/>
      <c r="JTK206" s="813"/>
      <c r="JTL206" s="813"/>
      <c r="JTM206" s="813"/>
      <c r="JTN206" s="813"/>
      <c r="JTO206" s="813"/>
      <c r="JTP206" s="813"/>
      <c r="JTQ206" s="813"/>
      <c r="JTR206" s="813"/>
      <c r="JTS206" s="813"/>
      <c r="JTT206" s="813"/>
      <c r="JTU206" s="813"/>
      <c r="JTV206" s="813"/>
      <c r="JTW206" s="813"/>
      <c r="JTX206" s="813"/>
      <c r="JTY206" s="813"/>
      <c r="JTZ206" s="813"/>
      <c r="JUA206" s="813"/>
      <c r="JUB206" s="813"/>
      <c r="JUC206" s="813"/>
      <c r="JUD206" s="813"/>
      <c r="JUE206" s="813"/>
      <c r="JUF206" s="813"/>
      <c r="JUG206" s="813"/>
      <c r="JUH206" s="813"/>
      <c r="JUI206" s="813"/>
      <c r="JUJ206" s="813"/>
      <c r="JUK206" s="813"/>
      <c r="JUL206" s="813"/>
      <c r="JUM206" s="813"/>
      <c r="JUN206" s="813"/>
      <c r="JUO206" s="813"/>
      <c r="JUP206" s="813"/>
      <c r="JUQ206" s="813"/>
      <c r="JUR206" s="813"/>
      <c r="JUS206" s="813"/>
      <c r="JUT206" s="813"/>
      <c r="JUU206" s="813"/>
      <c r="JUV206" s="813"/>
      <c r="JUW206" s="813"/>
      <c r="JUX206" s="813"/>
      <c r="JUY206" s="813"/>
      <c r="JUZ206" s="813"/>
      <c r="JVA206" s="813"/>
      <c r="JVB206" s="813"/>
      <c r="JVC206" s="813"/>
      <c r="JVD206" s="813"/>
      <c r="JVE206" s="813"/>
      <c r="JVF206" s="813"/>
      <c r="JVG206" s="813"/>
      <c r="JVH206" s="813"/>
      <c r="JVI206" s="813"/>
      <c r="JVJ206" s="813"/>
      <c r="JVK206" s="813"/>
      <c r="JVL206" s="813"/>
      <c r="JVM206" s="813"/>
      <c r="JVN206" s="813"/>
      <c r="JVO206" s="813"/>
      <c r="JVP206" s="813"/>
      <c r="JVQ206" s="813"/>
      <c r="JVR206" s="813"/>
      <c r="JVS206" s="813"/>
      <c r="JVT206" s="813"/>
      <c r="JVU206" s="813"/>
      <c r="JVV206" s="813"/>
      <c r="JVW206" s="813"/>
      <c r="JVX206" s="813"/>
      <c r="JVY206" s="813"/>
      <c r="JVZ206" s="813"/>
      <c r="JWA206" s="813"/>
      <c r="JWB206" s="813"/>
      <c r="JWC206" s="813"/>
      <c r="JWD206" s="813"/>
      <c r="JWE206" s="813"/>
      <c r="JWF206" s="813"/>
      <c r="JWG206" s="813"/>
      <c r="JWH206" s="813"/>
      <c r="JWI206" s="813"/>
      <c r="JWJ206" s="813"/>
      <c r="JWK206" s="813"/>
      <c r="JWL206" s="813"/>
      <c r="JWM206" s="813"/>
      <c r="JWN206" s="813"/>
      <c r="JWO206" s="813"/>
      <c r="JWP206" s="813"/>
      <c r="JWQ206" s="813"/>
      <c r="JWR206" s="813"/>
      <c r="JWS206" s="813"/>
      <c r="JWT206" s="813"/>
      <c r="JWU206" s="813"/>
      <c r="JWV206" s="813"/>
      <c r="JWW206" s="813"/>
      <c r="JWX206" s="813"/>
      <c r="JWY206" s="813"/>
      <c r="JWZ206" s="813"/>
      <c r="JXA206" s="813"/>
      <c r="JXB206" s="813"/>
      <c r="JXC206" s="813"/>
      <c r="JXD206" s="813"/>
      <c r="JXE206" s="813"/>
      <c r="JXF206" s="813"/>
      <c r="JXG206" s="813"/>
      <c r="JXH206" s="813"/>
      <c r="JXI206" s="813"/>
      <c r="JXJ206" s="813"/>
      <c r="JXK206" s="813"/>
      <c r="JXL206" s="813"/>
      <c r="JXM206" s="813"/>
      <c r="JXN206" s="813"/>
      <c r="JXO206" s="813"/>
      <c r="JXP206" s="813"/>
      <c r="JXQ206" s="813"/>
      <c r="JXR206" s="813"/>
      <c r="JXS206" s="813"/>
      <c r="JXT206" s="813"/>
      <c r="JXU206" s="813"/>
      <c r="JXV206" s="813"/>
      <c r="JXW206" s="813"/>
      <c r="JXX206" s="813"/>
      <c r="JXY206" s="813"/>
      <c r="JXZ206" s="813"/>
      <c r="JYA206" s="813"/>
      <c r="JYB206" s="813"/>
      <c r="JYC206" s="813"/>
      <c r="JYD206" s="813"/>
      <c r="JYE206" s="813"/>
      <c r="JYF206" s="813"/>
      <c r="JYG206" s="813"/>
      <c r="JYH206" s="813"/>
      <c r="JYI206" s="813"/>
      <c r="JYJ206" s="813"/>
      <c r="JYK206" s="813"/>
      <c r="JYL206" s="813"/>
      <c r="JYM206" s="813"/>
      <c r="JYN206" s="813"/>
      <c r="JYO206" s="813"/>
      <c r="JYP206" s="813"/>
      <c r="JYQ206" s="813"/>
      <c r="JYR206" s="813"/>
      <c r="JYS206" s="813"/>
      <c r="JYT206" s="813"/>
      <c r="JYU206" s="813"/>
      <c r="JYV206" s="813"/>
      <c r="JYW206" s="813"/>
      <c r="JYX206" s="813"/>
      <c r="JYY206" s="813"/>
      <c r="JYZ206" s="813"/>
      <c r="JZA206" s="813"/>
      <c r="JZB206" s="813"/>
      <c r="JZC206" s="813"/>
      <c r="JZD206" s="813"/>
      <c r="JZE206" s="813"/>
      <c r="JZF206" s="813"/>
      <c r="JZG206" s="813"/>
      <c r="JZH206" s="813"/>
      <c r="JZI206" s="813"/>
      <c r="JZJ206" s="813"/>
      <c r="JZK206" s="813"/>
      <c r="JZL206" s="813"/>
      <c r="JZM206" s="813"/>
      <c r="JZN206" s="813"/>
      <c r="JZO206" s="813"/>
      <c r="JZP206" s="813"/>
      <c r="JZQ206" s="813"/>
      <c r="JZR206" s="813"/>
      <c r="JZS206" s="813"/>
      <c r="JZT206" s="813"/>
      <c r="JZU206" s="813"/>
      <c r="JZV206" s="813"/>
      <c r="JZW206" s="813"/>
      <c r="JZX206" s="813"/>
      <c r="JZY206" s="813"/>
      <c r="JZZ206" s="813"/>
      <c r="KAA206" s="813"/>
      <c r="KAB206" s="813"/>
      <c r="KAC206" s="813"/>
      <c r="KAD206" s="813"/>
      <c r="KAE206" s="813"/>
      <c r="KAF206" s="813"/>
      <c r="KAG206" s="813"/>
      <c r="KAH206" s="813"/>
      <c r="KAI206" s="813"/>
      <c r="KAJ206" s="813"/>
      <c r="KAK206" s="813"/>
      <c r="KAL206" s="813"/>
      <c r="KAM206" s="813"/>
      <c r="KAN206" s="813"/>
      <c r="KAO206" s="813"/>
      <c r="KAP206" s="813"/>
      <c r="KAQ206" s="813"/>
      <c r="KAR206" s="813"/>
      <c r="KAS206" s="813"/>
      <c r="KAT206" s="813"/>
      <c r="KAU206" s="813"/>
      <c r="KAV206" s="813"/>
      <c r="KAW206" s="813"/>
      <c r="KAX206" s="813"/>
      <c r="KAY206" s="813"/>
      <c r="KAZ206" s="813"/>
      <c r="KBA206" s="813"/>
      <c r="KBB206" s="813"/>
      <c r="KBC206" s="813"/>
      <c r="KBD206" s="813"/>
      <c r="KBE206" s="813"/>
      <c r="KBF206" s="813"/>
      <c r="KBG206" s="813"/>
      <c r="KBH206" s="813"/>
      <c r="KBI206" s="813"/>
      <c r="KBJ206" s="813"/>
      <c r="KBK206" s="813"/>
      <c r="KBL206" s="813"/>
      <c r="KBM206" s="813"/>
      <c r="KBN206" s="813"/>
      <c r="KBO206" s="813"/>
      <c r="KBP206" s="813"/>
      <c r="KBQ206" s="813"/>
      <c r="KBR206" s="813"/>
      <c r="KBS206" s="813"/>
      <c r="KBT206" s="813"/>
      <c r="KBU206" s="813"/>
      <c r="KBV206" s="813"/>
      <c r="KBW206" s="813"/>
      <c r="KBX206" s="813"/>
      <c r="KBY206" s="813"/>
      <c r="KBZ206" s="813"/>
      <c r="KCA206" s="813"/>
      <c r="KCB206" s="813"/>
      <c r="KCC206" s="813"/>
      <c r="KCD206" s="813"/>
      <c r="KCE206" s="813"/>
      <c r="KCF206" s="813"/>
      <c r="KCG206" s="813"/>
      <c r="KCH206" s="813"/>
      <c r="KCI206" s="813"/>
      <c r="KCJ206" s="813"/>
      <c r="KCK206" s="813"/>
      <c r="KCL206" s="813"/>
      <c r="KCM206" s="813"/>
      <c r="KCN206" s="813"/>
      <c r="KCO206" s="813"/>
      <c r="KCP206" s="813"/>
      <c r="KCQ206" s="813"/>
      <c r="KCR206" s="813"/>
      <c r="KCS206" s="813"/>
      <c r="KCT206" s="813"/>
      <c r="KCU206" s="813"/>
      <c r="KCV206" s="813"/>
      <c r="KCW206" s="813"/>
      <c r="KCX206" s="813"/>
      <c r="KCY206" s="813"/>
      <c r="KCZ206" s="813"/>
      <c r="KDA206" s="813"/>
      <c r="KDB206" s="813"/>
      <c r="KDC206" s="813"/>
      <c r="KDD206" s="813"/>
      <c r="KDE206" s="813"/>
      <c r="KDF206" s="813"/>
      <c r="KDG206" s="813"/>
      <c r="KDH206" s="813"/>
      <c r="KDI206" s="813"/>
      <c r="KDJ206" s="813"/>
      <c r="KDK206" s="813"/>
      <c r="KDL206" s="813"/>
      <c r="KDM206" s="813"/>
      <c r="KDN206" s="813"/>
      <c r="KDO206" s="813"/>
      <c r="KDP206" s="813"/>
      <c r="KDQ206" s="813"/>
      <c r="KDR206" s="813"/>
      <c r="KDS206" s="813"/>
      <c r="KDT206" s="813"/>
      <c r="KDU206" s="813"/>
      <c r="KDV206" s="813"/>
      <c r="KDW206" s="813"/>
      <c r="KDX206" s="813"/>
      <c r="KDY206" s="813"/>
      <c r="KDZ206" s="813"/>
      <c r="KEA206" s="813"/>
      <c r="KEB206" s="813"/>
      <c r="KEC206" s="813"/>
      <c r="KED206" s="813"/>
      <c r="KEE206" s="813"/>
      <c r="KEF206" s="813"/>
      <c r="KEG206" s="813"/>
      <c r="KEH206" s="813"/>
      <c r="KEI206" s="813"/>
      <c r="KEJ206" s="813"/>
      <c r="KEK206" s="813"/>
      <c r="KEL206" s="813"/>
      <c r="KEM206" s="813"/>
      <c r="KEN206" s="813"/>
      <c r="KEO206" s="813"/>
      <c r="KEP206" s="813"/>
      <c r="KEQ206" s="813"/>
      <c r="KER206" s="813"/>
      <c r="KES206" s="813"/>
      <c r="KET206" s="813"/>
      <c r="KEU206" s="813"/>
      <c r="KEV206" s="813"/>
      <c r="KEW206" s="813"/>
      <c r="KEX206" s="813"/>
      <c r="KEY206" s="813"/>
      <c r="KEZ206" s="813"/>
      <c r="KFA206" s="813"/>
      <c r="KFB206" s="813"/>
      <c r="KFC206" s="813"/>
      <c r="KFD206" s="813"/>
      <c r="KFE206" s="813"/>
      <c r="KFF206" s="813"/>
      <c r="KFG206" s="813"/>
      <c r="KFH206" s="813"/>
      <c r="KFI206" s="813"/>
      <c r="KFJ206" s="813"/>
      <c r="KFK206" s="813"/>
      <c r="KFL206" s="813"/>
      <c r="KFM206" s="813"/>
      <c r="KFN206" s="813"/>
      <c r="KFO206" s="813"/>
      <c r="KFP206" s="813"/>
      <c r="KFQ206" s="813"/>
      <c r="KFR206" s="813"/>
      <c r="KFS206" s="813"/>
      <c r="KFT206" s="813"/>
      <c r="KFU206" s="813"/>
      <c r="KFV206" s="813"/>
      <c r="KFW206" s="813"/>
      <c r="KFX206" s="813"/>
      <c r="KFY206" s="813"/>
      <c r="KFZ206" s="813"/>
      <c r="KGA206" s="813"/>
      <c r="KGB206" s="813"/>
      <c r="KGC206" s="813"/>
      <c r="KGD206" s="813"/>
      <c r="KGE206" s="813"/>
      <c r="KGF206" s="813"/>
      <c r="KGG206" s="813"/>
      <c r="KGH206" s="813"/>
      <c r="KGI206" s="813"/>
      <c r="KGJ206" s="813"/>
      <c r="KGK206" s="813"/>
      <c r="KGL206" s="813"/>
      <c r="KGM206" s="813"/>
      <c r="KGN206" s="813"/>
      <c r="KGO206" s="813"/>
      <c r="KGP206" s="813"/>
      <c r="KGQ206" s="813"/>
      <c r="KGR206" s="813"/>
      <c r="KGS206" s="813"/>
      <c r="KGT206" s="813"/>
      <c r="KGU206" s="813"/>
      <c r="KGV206" s="813"/>
      <c r="KGW206" s="813"/>
      <c r="KGX206" s="813"/>
      <c r="KGY206" s="813"/>
      <c r="KGZ206" s="813"/>
      <c r="KHA206" s="813"/>
      <c r="KHB206" s="813"/>
      <c r="KHC206" s="813"/>
      <c r="KHD206" s="813"/>
      <c r="KHE206" s="813"/>
      <c r="KHF206" s="813"/>
      <c r="KHG206" s="813"/>
      <c r="KHH206" s="813"/>
      <c r="KHI206" s="813"/>
      <c r="KHJ206" s="813"/>
      <c r="KHK206" s="813"/>
      <c r="KHL206" s="813"/>
      <c r="KHM206" s="813"/>
      <c r="KHN206" s="813"/>
      <c r="KHO206" s="813"/>
      <c r="KHP206" s="813"/>
      <c r="KHQ206" s="813"/>
      <c r="KHR206" s="813"/>
      <c r="KHS206" s="813"/>
      <c r="KHT206" s="813"/>
      <c r="KHU206" s="813"/>
      <c r="KHV206" s="813"/>
      <c r="KHW206" s="813"/>
      <c r="KHX206" s="813"/>
      <c r="KHY206" s="813"/>
      <c r="KHZ206" s="813"/>
      <c r="KIA206" s="813"/>
      <c r="KIB206" s="813"/>
      <c r="KIC206" s="813"/>
      <c r="KID206" s="813"/>
      <c r="KIE206" s="813"/>
      <c r="KIF206" s="813"/>
      <c r="KIG206" s="813"/>
      <c r="KIH206" s="813"/>
      <c r="KII206" s="813"/>
      <c r="KIJ206" s="813"/>
      <c r="KIK206" s="813"/>
      <c r="KIL206" s="813"/>
      <c r="KIM206" s="813"/>
      <c r="KIN206" s="813"/>
      <c r="KIO206" s="813"/>
      <c r="KIP206" s="813"/>
      <c r="KIQ206" s="813"/>
      <c r="KIR206" s="813"/>
      <c r="KIS206" s="813"/>
      <c r="KIT206" s="813"/>
      <c r="KIU206" s="813"/>
      <c r="KIV206" s="813"/>
      <c r="KIW206" s="813"/>
      <c r="KIX206" s="813"/>
      <c r="KIY206" s="813"/>
      <c r="KIZ206" s="813"/>
      <c r="KJA206" s="813"/>
      <c r="KJB206" s="813"/>
      <c r="KJC206" s="813"/>
      <c r="KJD206" s="813"/>
      <c r="KJE206" s="813"/>
      <c r="KJF206" s="813"/>
      <c r="KJG206" s="813"/>
      <c r="KJH206" s="813"/>
      <c r="KJI206" s="813"/>
      <c r="KJJ206" s="813"/>
      <c r="KJK206" s="813"/>
      <c r="KJL206" s="813"/>
      <c r="KJM206" s="813"/>
      <c r="KJN206" s="813"/>
      <c r="KJO206" s="813"/>
      <c r="KJP206" s="813"/>
      <c r="KJQ206" s="813"/>
      <c r="KJR206" s="813"/>
      <c r="KJS206" s="813"/>
      <c r="KJT206" s="813"/>
      <c r="KJU206" s="813"/>
      <c r="KJV206" s="813"/>
      <c r="KJW206" s="813"/>
      <c r="KJX206" s="813"/>
      <c r="KJY206" s="813"/>
      <c r="KJZ206" s="813"/>
      <c r="KKA206" s="813"/>
      <c r="KKB206" s="813"/>
      <c r="KKC206" s="813"/>
      <c r="KKD206" s="813"/>
      <c r="KKE206" s="813"/>
      <c r="KKF206" s="813"/>
      <c r="KKG206" s="813"/>
      <c r="KKH206" s="813"/>
      <c r="KKI206" s="813"/>
      <c r="KKJ206" s="813"/>
      <c r="KKK206" s="813"/>
      <c r="KKL206" s="813"/>
      <c r="KKM206" s="813"/>
      <c r="KKN206" s="813"/>
      <c r="KKO206" s="813"/>
      <c r="KKP206" s="813"/>
      <c r="KKQ206" s="813"/>
      <c r="KKR206" s="813"/>
      <c r="KKS206" s="813"/>
      <c r="KKT206" s="813"/>
      <c r="KKU206" s="813"/>
      <c r="KKV206" s="813"/>
      <c r="KKW206" s="813"/>
      <c r="KKX206" s="813"/>
      <c r="KKY206" s="813"/>
      <c r="KKZ206" s="813"/>
      <c r="KLA206" s="813"/>
      <c r="KLB206" s="813"/>
      <c r="KLC206" s="813"/>
      <c r="KLD206" s="813"/>
      <c r="KLE206" s="813"/>
      <c r="KLF206" s="813"/>
      <c r="KLG206" s="813"/>
      <c r="KLH206" s="813"/>
      <c r="KLI206" s="813"/>
      <c r="KLJ206" s="813"/>
      <c r="KLK206" s="813"/>
      <c r="KLL206" s="813"/>
      <c r="KLM206" s="813"/>
      <c r="KLN206" s="813"/>
      <c r="KLO206" s="813"/>
      <c r="KLP206" s="813"/>
      <c r="KLQ206" s="813"/>
      <c r="KLR206" s="813"/>
      <c r="KLS206" s="813"/>
      <c r="KLT206" s="813"/>
      <c r="KLU206" s="813"/>
      <c r="KLV206" s="813"/>
      <c r="KLW206" s="813"/>
      <c r="KLX206" s="813"/>
      <c r="KLY206" s="813"/>
      <c r="KLZ206" s="813"/>
      <c r="KMA206" s="813"/>
      <c r="KMB206" s="813"/>
      <c r="KMC206" s="813"/>
      <c r="KMD206" s="813"/>
      <c r="KME206" s="813"/>
      <c r="KMF206" s="813"/>
      <c r="KMG206" s="813"/>
      <c r="KMH206" s="813"/>
      <c r="KMI206" s="813"/>
      <c r="KMJ206" s="813"/>
      <c r="KMK206" s="813"/>
      <c r="KML206" s="813"/>
      <c r="KMM206" s="813"/>
      <c r="KMN206" s="813"/>
      <c r="KMO206" s="813"/>
      <c r="KMP206" s="813"/>
      <c r="KMQ206" s="813"/>
      <c r="KMR206" s="813"/>
      <c r="KMS206" s="813"/>
      <c r="KMT206" s="813"/>
      <c r="KMU206" s="813"/>
      <c r="KMV206" s="813"/>
      <c r="KMW206" s="813"/>
      <c r="KMX206" s="813"/>
      <c r="KMY206" s="813"/>
      <c r="KMZ206" s="813"/>
      <c r="KNA206" s="813"/>
      <c r="KNB206" s="813"/>
      <c r="KNC206" s="813"/>
      <c r="KND206" s="813"/>
      <c r="KNE206" s="813"/>
      <c r="KNF206" s="813"/>
      <c r="KNG206" s="813"/>
      <c r="KNH206" s="813"/>
      <c r="KNI206" s="813"/>
      <c r="KNJ206" s="813"/>
      <c r="KNK206" s="813"/>
      <c r="KNL206" s="813"/>
      <c r="KNM206" s="813"/>
      <c r="KNN206" s="813"/>
      <c r="KNO206" s="813"/>
      <c r="KNP206" s="813"/>
      <c r="KNQ206" s="813"/>
      <c r="KNR206" s="813"/>
      <c r="KNS206" s="813"/>
      <c r="KNT206" s="813"/>
      <c r="KNU206" s="813"/>
      <c r="KNV206" s="813"/>
      <c r="KNW206" s="813"/>
      <c r="KNX206" s="813"/>
      <c r="KNY206" s="813"/>
      <c r="KNZ206" s="813"/>
      <c r="KOA206" s="813"/>
      <c r="KOB206" s="813"/>
      <c r="KOC206" s="813"/>
      <c r="KOD206" s="813"/>
      <c r="KOE206" s="813"/>
      <c r="KOF206" s="813"/>
      <c r="KOG206" s="813"/>
      <c r="KOH206" s="813"/>
      <c r="KOI206" s="813"/>
      <c r="KOJ206" s="813"/>
      <c r="KOK206" s="813"/>
      <c r="KOL206" s="813"/>
      <c r="KOM206" s="813"/>
      <c r="KON206" s="813"/>
      <c r="KOO206" s="813"/>
      <c r="KOP206" s="813"/>
      <c r="KOQ206" s="813"/>
      <c r="KOR206" s="813"/>
      <c r="KOS206" s="813"/>
      <c r="KOT206" s="813"/>
      <c r="KOU206" s="813"/>
      <c r="KOV206" s="813"/>
      <c r="KOW206" s="813"/>
      <c r="KOX206" s="813"/>
      <c r="KOY206" s="813"/>
      <c r="KOZ206" s="813"/>
      <c r="KPA206" s="813"/>
      <c r="KPB206" s="813"/>
      <c r="KPC206" s="813"/>
      <c r="KPD206" s="813"/>
      <c r="KPE206" s="813"/>
      <c r="KPF206" s="813"/>
      <c r="KPG206" s="813"/>
      <c r="KPH206" s="813"/>
      <c r="KPI206" s="813"/>
      <c r="KPJ206" s="813"/>
      <c r="KPK206" s="813"/>
      <c r="KPL206" s="813"/>
      <c r="KPM206" s="813"/>
      <c r="KPN206" s="813"/>
      <c r="KPO206" s="813"/>
      <c r="KPP206" s="813"/>
      <c r="KPQ206" s="813"/>
      <c r="KPR206" s="813"/>
      <c r="KPS206" s="813"/>
      <c r="KPT206" s="813"/>
      <c r="KPU206" s="813"/>
      <c r="KPV206" s="813"/>
      <c r="KPW206" s="813"/>
      <c r="KPX206" s="813"/>
      <c r="KPY206" s="813"/>
      <c r="KPZ206" s="813"/>
      <c r="KQA206" s="813"/>
      <c r="KQB206" s="813"/>
      <c r="KQC206" s="813"/>
      <c r="KQD206" s="813"/>
      <c r="KQE206" s="813"/>
      <c r="KQF206" s="813"/>
      <c r="KQG206" s="813"/>
      <c r="KQH206" s="813"/>
      <c r="KQI206" s="813"/>
      <c r="KQJ206" s="813"/>
      <c r="KQK206" s="813"/>
      <c r="KQL206" s="813"/>
      <c r="KQM206" s="813"/>
      <c r="KQN206" s="813"/>
      <c r="KQO206" s="813"/>
      <c r="KQP206" s="813"/>
      <c r="KQQ206" s="813"/>
      <c r="KQR206" s="813"/>
      <c r="KQS206" s="813"/>
      <c r="KQT206" s="813"/>
      <c r="KQU206" s="813"/>
      <c r="KQV206" s="813"/>
      <c r="KQW206" s="813"/>
      <c r="KQX206" s="813"/>
      <c r="KQY206" s="813"/>
      <c r="KQZ206" s="813"/>
      <c r="KRA206" s="813"/>
      <c r="KRB206" s="813"/>
      <c r="KRC206" s="813"/>
      <c r="KRD206" s="813"/>
      <c r="KRE206" s="813"/>
      <c r="KRF206" s="813"/>
      <c r="KRG206" s="813"/>
      <c r="KRH206" s="813"/>
      <c r="KRI206" s="813"/>
      <c r="KRJ206" s="813"/>
      <c r="KRK206" s="813"/>
      <c r="KRL206" s="813"/>
      <c r="KRM206" s="813"/>
      <c r="KRN206" s="813"/>
      <c r="KRO206" s="813"/>
      <c r="KRP206" s="813"/>
      <c r="KRQ206" s="813"/>
      <c r="KRR206" s="813"/>
      <c r="KRS206" s="813"/>
      <c r="KRT206" s="813"/>
      <c r="KRU206" s="813"/>
      <c r="KRV206" s="813"/>
      <c r="KRW206" s="813"/>
      <c r="KRX206" s="813"/>
      <c r="KRY206" s="813"/>
      <c r="KRZ206" s="813"/>
      <c r="KSA206" s="813"/>
      <c r="KSB206" s="813"/>
      <c r="KSC206" s="813"/>
      <c r="KSD206" s="813"/>
      <c r="KSE206" s="813"/>
      <c r="KSF206" s="813"/>
      <c r="KSG206" s="813"/>
      <c r="KSH206" s="813"/>
      <c r="KSI206" s="813"/>
      <c r="KSJ206" s="813"/>
      <c r="KSK206" s="813"/>
      <c r="KSL206" s="813"/>
      <c r="KSM206" s="813"/>
      <c r="KSN206" s="813"/>
      <c r="KSO206" s="813"/>
      <c r="KSP206" s="813"/>
      <c r="KSQ206" s="813"/>
      <c r="KSR206" s="813"/>
      <c r="KSS206" s="813"/>
      <c r="KST206" s="813"/>
      <c r="KSU206" s="813"/>
      <c r="KSV206" s="813"/>
      <c r="KSW206" s="813"/>
      <c r="KSX206" s="813"/>
      <c r="KSY206" s="813"/>
      <c r="KSZ206" s="813"/>
      <c r="KTA206" s="813"/>
      <c r="KTB206" s="813"/>
      <c r="KTC206" s="813"/>
      <c r="KTD206" s="813"/>
      <c r="KTE206" s="813"/>
      <c r="KTF206" s="813"/>
      <c r="KTG206" s="813"/>
      <c r="KTH206" s="813"/>
      <c r="KTI206" s="813"/>
      <c r="KTJ206" s="813"/>
      <c r="KTK206" s="813"/>
      <c r="KTL206" s="813"/>
      <c r="KTM206" s="813"/>
      <c r="KTN206" s="813"/>
      <c r="KTO206" s="813"/>
      <c r="KTP206" s="813"/>
      <c r="KTQ206" s="813"/>
      <c r="KTR206" s="813"/>
      <c r="KTS206" s="813"/>
      <c r="KTT206" s="813"/>
      <c r="KTU206" s="813"/>
      <c r="KTV206" s="813"/>
      <c r="KTW206" s="813"/>
      <c r="KTX206" s="813"/>
      <c r="KTY206" s="813"/>
      <c r="KTZ206" s="813"/>
      <c r="KUA206" s="813"/>
      <c r="KUB206" s="813"/>
      <c r="KUC206" s="813"/>
      <c r="KUD206" s="813"/>
      <c r="KUE206" s="813"/>
      <c r="KUF206" s="813"/>
      <c r="KUG206" s="813"/>
      <c r="KUH206" s="813"/>
      <c r="KUI206" s="813"/>
      <c r="KUJ206" s="813"/>
      <c r="KUK206" s="813"/>
      <c r="KUL206" s="813"/>
      <c r="KUM206" s="813"/>
      <c r="KUN206" s="813"/>
      <c r="KUO206" s="813"/>
      <c r="KUP206" s="813"/>
      <c r="KUQ206" s="813"/>
      <c r="KUR206" s="813"/>
      <c r="KUS206" s="813"/>
      <c r="KUT206" s="813"/>
      <c r="KUU206" s="813"/>
      <c r="KUV206" s="813"/>
      <c r="KUW206" s="813"/>
      <c r="KUX206" s="813"/>
      <c r="KUY206" s="813"/>
      <c r="KUZ206" s="813"/>
      <c r="KVA206" s="813"/>
      <c r="KVB206" s="813"/>
      <c r="KVC206" s="813"/>
      <c r="KVD206" s="813"/>
      <c r="KVE206" s="813"/>
      <c r="KVF206" s="813"/>
      <c r="KVG206" s="813"/>
      <c r="KVH206" s="813"/>
      <c r="KVI206" s="813"/>
      <c r="KVJ206" s="813"/>
      <c r="KVK206" s="813"/>
      <c r="KVL206" s="813"/>
      <c r="KVM206" s="813"/>
      <c r="KVN206" s="813"/>
      <c r="KVO206" s="813"/>
      <c r="KVP206" s="813"/>
      <c r="KVQ206" s="813"/>
      <c r="KVR206" s="813"/>
      <c r="KVS206" s="813"/>
      <c r="KVT206" s="813"/>
      <c r="KVU206" s="813"/>
      <c r="KVV206" s="813"/>
      <c r="KVW206" s="813"/>
      <c r="KVX206" s="813"/>
      <c r="KVY206" s="813"/>
      <c r="KVZ206" s="813"/>
      <c r="KWA206" s="813"/>
      <c r="KWB206" s="813"/>
      <c r="KWC206" s="813"/>
      <c r="KWD206" s="813"/>
      <c r="KWE206" s="813"/>
      <c r="KWF206" s="813"/>
      <c r="KWG206" s="813"/>
      <c r="KWH206" s="813"/>
      <c r="KWI206" s="813"/>
      <c r="KWJ206" s="813"/>
      <c r="KWK206" s="813"/>
      <c r="KWL206" s="813"/>
      <c r="KWM206" s="813"/>
      <c r="KWN206" s="813"/>
      <c r="KWO206" s="813"/>
      <c r="KWP206" s="813"/>
      <c r="KWQ206" s="813"/>
      <c r="KWR206" s="813"/>
      <c r="KWS206" s="813"/>
      <c r="KWT206" s="813"/>
      <c r="KWU206" s="813"/>
      <c r="KWV206" s="813"/>
      <c r="KWW206" s="813"/>
      <c r="KWX206" s="813"/>
      <c r="KWY206" s="813"/>
      <c r="KWZ206" s="813"/>
      <c r="KXA206" s="813"/>
      <c r="KXB206" s="813"/>
      <c r="KXC206" s="813"/>
      <c r="KXD206" s="813"/>
      <c r="KXE206" s="813"/>
      <c r="KXF206" s="813"/>
      <c r="KXG206" s="813"/>
      <c r="KXH206" s="813"/>
      <c r="KXI206" s="813"/>
      <c r="KXJ206" s="813"/>
      <c r="KXK206" s="813"/>
      <c r="KXL206" s="813"/>
      <c r="KXM206" s="813"/>
      <c r="KXN206" s="813"/>
      <c r="KXO206" s="813"/>
      <c r="KXP206" s="813"/>
      <c r="KXQ206" s="813"/>
      <c r="KXR206" s="813"/>
      <c r="KXS206" s="813"/>
      <c r="KXT206" s="813"/>
      <c r="KXU206" s="813"/>
      <c r="KXV206" s="813"/>
      <c r="KXW206" s="813"/>
      <c r="KXX206" s="813"/>
      <c r="KXY206" s="813"/>
      <c r="KXZ206" s="813"/>
      <c r="KYA206" s="813"/>
      <c r="KYB206" s="813"/>
      <c r="KYC206" s="813"/>
      <c r="KYD206" s="813"/>
      <c r="KYE206" s="813"/>
      <c r="KYF206" s="813"/>
      <c r="KYG206" s="813"/>
      <c r="KYH206" s="813"/>
      <c r="KYI206" s="813"/>
      <c r="KYJ206" s="813"/>
      <c r="KYK206" s="813"/>
      <c r="KYL206" s="813"/>
      <c r="KYM206" s="813"/>
      <c r="KYN206" s="813"/>
      <c r="KYO206" s="813"/>
      <c r="KYP206" s="813"/>
      <c r="KYQ206" s="813"/>
      <c r="KYR206" s="813"/>
      <c r="KYS206" s="813"/>
      <c r="KYT206" s="813"/>
      <c r="KYU206" s="813"/>
      <c r="KYV206" s="813"/>
      <c r="KYW206" s="813"/>
      <c r="KYX206" s="813"/>
      <c r="KYY206" s="813"/>
      <c r="KYZ206" s="813"/>
      <c r="KZA206" s="813"/>
      <c r="KZB206" s="813"/>
      <c r="KZC206" s="813"/>
      <c r="KZD206" s="813"/>
      <c r="KZE206" s="813"/>
      <c r="KZF206" s="813"/>
      <c r="KZG206" s="813"/>
      <c r="KZH206" s="813"/>
      <c r="KZI206" s="813"/>
      <c r="KZJ206" s="813"/>
      <c r="KZK206" s="813"/>
      <c r="KZL206" s="813"/>
      <c r="KZM206" s="813"/>
      <c r="KZN206" s="813"/>
      <c r="KZO206" s="813"/>
      <c r="KZP206" s="813"/>
      <c r="KZQ206" s="813"/>
      <c r="KZR206" s="813"/>
      <c r="KZS206" s="813"/>
      <c r="KZT206" s="813"/>
      <c r="KZU206" s="813"/>
      <c r="KZV206" s="813"/>
      <c r="KZW206" s="813"/>
      <c r="KZX206" s="813"/>
      <c r="KZY206" s="813"/>
      <c r="KZZ206" s="813"/>
      <c r="LAA206" s="813"/>
      <c r="LAB206" s="813"/>
      <c r="LAC206" s="813"/>
      <c r="LAD206" s="813"/>
      <c r="LAE206" s="813"/>
      <c r="LAF206" s="813"/>
      <c r="LAG206" s="813"/>
      <c r="LAH206" s="813"/>
      <c r="LAI206" s="813"/>
      <c r="LAJ206" s="813"/>
      <c r="LAK206" s="813"/>
      <c r="LAL206" s="813"/>
      <c r="LAM206" s="813"/>
      <c r="LAN206" s="813"/>
      <c r="LAO206" s="813"/>
      <c r="LAP206" s="813"/>
      <c r="LAQ206" s="813"/>
      <c r="LAR206" s="813"/>
      <c r="LAS206" s="813"/>
      <c r="LAT206" s="813"/>
      <c r="LAU206" s="813"/>
      <c r="LAV206" s="813"/>
      <c r="LAW206" s="813"/>
      <c r="LAX206" s="813"/>
      <c r="LAY206" s="813"/>
      <c r="LAZ206" s="813"/>
      <c r="LBA206" s="813"/>
      <c r="LBB206" s="813"/>
      <c r="LBC206" s="813"/>
      <c r="LBD206" s="813"/>
      <c r="LBE206" s="813"/>
      <c r="LBF206" s="813"/>
      <c r="LBG206" s="813"/>
      <c r="LBH206" s="813"/>
      <c r="LBI206" s="813"/>
      <c r="LBJ206" s="813"/>
      <c r="LBK206" s="813"/>
      <c r="LBL206" s="813"/>
      <c r="LBM206" s="813"/>
      <c r="LBN206" s="813"/>
      <c r="LBO206" s="813"/>
      <c r="LBP206" s="813"/>
      <c r="LBQ206" s="813"/>
      <c r="LBR206" s="813"/>
      <c r="LBS206" s="813"/>
      <c r="LBT206" s="813"/>
      <c r="LBU206" s="813"/>
      <c r="LBV206" s="813"/>
      <c r="LBW206" s="813"/>
      <c r="LBX206" s="813"/>
      <c r="LBY206" s="813"/>
      <c r="LBZ206" s="813"/>
      <c r="LCA206" s="813"/>
      <c r="LCB206" s="813"/>
      <c r="LCC206" s="813"/>
      <c r="LCD206" s="813"/>
      <c r="LCE206" s="813"/>
      <c r="LCF206" s="813"/>
      <c r="LCG206" s="813"/>
      <c r="LCH206" s="813"/>
      <c r="LCI206" s="813"/>
      <c r="LCJ206" s="813"/>
      <c r="LCK206" s="813"/>
      <c r="LCL206" s="813"/>
      <c r="LCM206" s="813"/>
      <c r="LCN206" s="813"/>
      <c r="LCO206" s="813"/>
      <c r="LCP206" s="813"/>
      <c r="LCQ206" s="813"/>
      <c r="LCR206" s="813"/>
      <c r="LCS206" s="813"/>
      <c r="LCT206" s="813"/>
      <c r="LCU206" s="813"/>
      <c r="LCV206" s="813"/>
      <c r="LCW206" s="813"/>
      <c r="LCX206" s="813"/>
      <c r="LCY206" s="813"/>
      <c r="LCZ206" s="813"/>
      <c r="LDA206" s="813"/>
      <c r="LDB206" s="813"/>
      <c r="LDC206" s="813"/>
      <c r="LDD206" s="813"/>
      <c r="LDE206" s="813"/>
      <c r="LDF206" s="813"/>
      <c r="LDG206" s="813"/>
      <c r="LDH206" s="813"/>
      <c r="LDI206" s="813"/>
      <c r="LDJ206" s="813"/>
      <c r="LDK206" s="813"/>
      <c r="LDL206" s="813"/>
      <c r="LDM206" s="813"/>
      <c r="LDN206" s="813"/>
      <c r="LDO206" s="813"/>
      <c r="LDP206" s="813"/>
      <c r="LDQ206" s="813"/>
      <c r="LDR206" s="813"/>
      <c r="LDS206" s="813"/>
      <c r="LDT206" s="813"/>
      <c r="LDU206" s="813"/>
      <c r="LDV206" s="813"/>
      <c r="LDW206" s="813"/>
      <c r="LDX206" s="813"/>
      <c r="LDY206" s="813"/>
      <c r="LDZ206" s="813"/>
      <c r="LEA206" s="813"/>
      <c r="LEB206" s="813"/>
      <c r="LEC206" s="813"/>
      <c r="LED206" s="813"/>
      <c r="LEE206" s="813"/>
      <c r="LEF206" s="813"/>
      <c r="LEG206" s="813"/>
      <c r="LEH206" s="813"/>
      <c r="LEI206" s="813"/>
      <c r="LEJ206" s="813"/>
      <c r="LEK206" s="813"/>
      <c r="LEL206" s="813"/>
      <c r="LEM206" s="813"/>
      <c r="LEN206" s="813"/>
      <c r="LEO206" s="813"/>
      <c r="LEP206" s="813"/>
      <c r="LEQ206" s="813"/>
      <c r="LER206" s="813"/>
      <c r="LES206" s="813"/>
      <c r="LET206" s="813"/>
      <c r="LEU206" s="813"/>
      <c r="LEV206" s="813"/>
      <c r="LEW206" s="813"/>
      <c r="LEX206" s="813"/>
      <c r="LEY206" s="813"/>
      <c r="LEZ206" s="813"/>
      <c r="LFA206" s="813"/>
      <c r="LFB206" s="813"/>
      <c r="LFC206" s="813"/>
      <c r="LFD206" s="813"/>
      <c r="LFE206" s="813"/>
      <c r="LFF206" s="813"/>
      <c r="LFG206" s="813"/>
      <c r="LFH206" s="813"/>
      <c r="LFI206" s="813"/>
      <c r="LFJ206" s="813"/>
      <c r="LFK206" s="813"/>
      <c r="LFL206" s="813"/>
      <c r="LFM206" s="813"/>
      <c r="LFN206" s="813"/>
      <c r="LFO206" s="813"/>
      <c r="LFP206" s="813"/>
      <c r="LFQ206" s="813"/>
      <c r="LFR206" s="813"/>
      <c r="LFS206" s="813"/>
      <c r="LFT206" s="813"/>
      <c r="LFU206" s="813"/>
      <c r="LFV206" s="813"/>
      <c r="LFW206" s="813"/>
      <c r="LFX206" s="813"/>
      <c r="LFY206" s="813"/>
      <c r="LFZ206" s="813"/>
      <c r="LGA206" s="813"/>
      <c r="LGB206" s="813"/>
      <c r="LGC206" s="813"/>
      <c r="LGD206" s="813"/>
      <c r="LGE206" s="813"/>
      <c r="LGF206" s="813"/>
      <c r="LGG206" s="813"/>
      <c r="LGH206" s="813"/>
      <c r="LGI206" s="813"/>
      <c r="LGJ206" s="813"/>
      <c r="LGK206" s="813"/>
      <c r="LGL206" s="813"/>
      <c r="LGM206" s="813"/>
      <c r="LGN206" s="813"/>
      <c r="LGO206" s="813"/>
      <c r="LGP206" s="813"/>
      <c r="LGQ206" s="813"/>
      <c r="LGR206" s="813"/>
      <c r="LGS206" s="813"/>
      <c r="LGT206" s="813"/>
      <c r="LGU206" s="813"/>
      <c r="LGV206" s="813"/>
      <c r="LGW206" s="813"/>
      <c r="LGX206" s="813"/>
      <c r="LGY206" s="813"/>
      <c r="LGZ206" s="813"/>
      <c r="LHA206" s="813"/>
      <c r="LHB206" s="813"/>
      <c r="LHC206" s="813"/>
      <c r="LHD206" s="813"/>
      <c r="LHE206" s="813"/>
      <c r="LHF206" s="813"/>
      <c r="LHG206" s="813"/>
      <c r="LHH206" s="813"/>
      <c r="LHI206" s="813"/>
      <c r="LHJ206" s="813"/>
      <c r="LHK206" s="813"/>
      <c r="LHL206" s="813"/>
      <c r="LHM206" s="813"/>
      <c r="LHN206" s="813"/>
      <c r="LHO206" s="813"/>
      <c r="LHP206" s="813"/>
      <c r="LHQ206" s="813"/>
      <c r="LHR206" s="813"/>
      <c r="LHS206" s="813"/>
      <c r="LHT206" s="813"/>
      <c r="LHU206" s="813"/>
      <c r="LHV206" s="813"/>
      <c r="LHW206" s="813"/>
      <c r="LHX206" s="813"/>
      <c r="LHY206" s="813"/>
      <c r="LHZ206" s="813"/>
      <c r="LIA206" s="813"/>
      <c r="LIB206" s="813"/>
      <c r="LIC206" s="813"/>
      <c r="LID206" s="813"/>
      <c r="LIE206" s="813"/>
      <c r="LIF206" s="813"/>
      <c r="LIG206" s="813"/>
      <c r="LIH206" s="813"/>
      <c r="LII206" s="813"/>
      <c r="LIJ206" s="813"/>
      <c r="LIK206" s="813"/>
      <c r="LIL206" s="813"/>
      <c r="LIM206" s="813"/>
      <c r="LIN206" s="813"/>
      <c r="LIO206" s="813"/>
      <c r="LIP206" s="813"/>
      <c r="LIQ206" s="813"/>
      <c r="LIR206" s="813"/>
      <c r="LIS206" s="813"/>
      <c r="LIT206" s="813"/>
      <c r="LIU206" s="813"/>
      <c r="LIV206" s="813"/>
      <c r="LIW206" s="813"/>
      <c r="LIX206" s="813"/>
      <c r="LIY206" s="813"/>
      <c r="LIZ206" s="813"/>
      <c r="LJA206" s="813"/>
      <c r="LJB206" s="813"/>
      <c r="LJC206" s="813"/>
      <c r="LJD206" s="813"/>
      <c r="LJE206" s="813"/>
      <c r="LJF206" s="813"/>
      <c r="LJG206" s="813"/>
      <c r="LJH206" s="813"/>
      <c r="LJI206" s="813"/>
      <c r="LJJ206" s="813"/>
      <c r="LJK206" s="813"/>
      <c r="LJL206" s="813"/>
      <c r="LJM206" s="813"/>
      <c r="LJN206" s="813"/>
      <c r="LJO206" s="813"/>
      <c r="LJP206" s="813"/>
      <c r="LJQ206" s="813"/>
      <c r="LJR206" s="813"/>
      <c r="LJS206" s="813"/>
      <c r="LJT206" s="813"/>
      <c r="LJU206" s="813"/>
      <c r="LJV206" s="813"/>
      <c r="LJW206" s="813"/>
      <c r="LJX206" s="813"/>
      <c r="LJY206" s="813"/>
      <c r="LJZ206" s="813"/>
      <c r="LKA206" s="813"/>
      <c r="LKB206" s="813"/>
      <c r="LKC206" s="813"/>
      <c r="LKD206" s="813"/>
      <c r="LKE206" s="813"/>
      <c r="LKF206" s="813"/>
      <c r="LKG206" s="813"/>
      <c r="LKH206" s="813"/>
      <c r="LKI206" s="813"/>
      <c r="LKJ206" s="813"/>
      <c r="LKK206" s="813"/>
      <c r="LKL206" s="813"/>
      <c r="LKM206" s="813"/>
      <c r="LKN206" s="813"/>
      <c r="LKO206" s="813"/>
      <c r="LKP206" s="813"/>
      <c r="LKQ206" s="813"/>
      <c r="LKR206" s="813"/>
      <c r="LKS206" s="813"/>
      <c r="LKT206" s="813"/>
      <c r="LKU206" s="813"/>
      <c r="LKV206" s="813"/>
      <c r="LKW206" s="813"/>
      <c r="LKX206" s="813"/>
      <c r="LKY206" s="813"/>
      <c r="LKZ206" s="813"/>
      <c r="LLA206" s="813"/>
      <c r="LLB206" s="813"/>
      <c r="LLC206" s="813"/>
      <c r="LLD206" s="813"/>
      <c r="LLE206" s="813"/>
      <c r="LLF206" s="813"/>
      <c r="LLG206" s="813"/>
      <c r="LLH206" s="813"/>
      <c r="LLI206" s="813"/>
      <c r="LLJ206" s="813"/>
      <c r="LLK206" s="813"/>
      <c r="LLL206" s="813"/>
      <c r="LLM206" s="813"/>
      <c r="LLN206" s="813"/>
      <c r="LLO206" s="813"/>
      <c r="LLP206" s="813"/>
      <c r="LLQ206" s="813"/>
      <c r="LLR206" s="813"/>
      <c r="LLS206" s="813"/>
      <c r="LLT206" s="813"/>
      <c r="LLU206" s="813"/>
      <c r="LLV206" s="813"/>
      <c r="LLW206" s="813"/>
      <c r="LLX206" s="813"/>
      <c r="LLY206" s="813"/>
      <c r="LLZ206" s="813"/>
      <c r="LMA206" s="813"/>
      <c r="LMB206" s="813"/>
      <c r="LMC206" s="813"/>
      <c r="LMD206" s="813"/>
      <c r="LME206" s="813"/>
      <c r="LMF206" s="813"/>
      <c r="LMG206" s="813"/>
      <c r="LMH206" s="813"/>
      <c r="LMI206" s="813"/>
      <c r="LMJ206" s="813"/>
      <c r="LMK206" s="813"/>
      <c r="LML206" s="813"/>
      <c r="LMM206" s="813"/>
      <c r="LMN206" s="813"/>
      <c r="LMO206" s="813"/>
      <c r="LMP206" s="813"/>
      <c r="LMQ206" s="813"/>
      <c r="LMR206" s="813"/>
      <c r="LMS206" s="813"/>
      <c r="LMT206" s="813"/>
      <c r="LMU206" s="813"/>
      <c r="LMV206" s="813"/>
      <c r="LMW206" s="813"/>
      <c r="LMX206" s="813"/>
      <c r="LMY206" s="813"/>
      <c r="LMZ206" s="813"/>
      <c r="LNA206" s="813"/>
      <c r="LNB206" s="813"/>
      <c r="LNC206" s="813"/>
      <c r="LND206" s="813"/>
      <c r="LNE206" s="813"/>
      <c r="LNF206" s="813"/>
      <c r="LNG206" s="813"/>
      <c r="LNH206" s="813"/>
      <c r="LNI206" s="813"/>
      <c r="LNJ206" s="813"/>
      <c r="LNK206" s="813"/>
      <c r="LNL206" s="813"/>
      <c r="LNM206" s="813"/>
      <c r="LNN206" s="813"/>
      <c r="LNO206" s="813"/>
      <c r="LNP206" s="813"/>
      <c r="LNQ206" s="813"/>
      <c r="LNR206" s="813"/>
      <c r="LNS206" s="813"/>
      <c r="LNT206" s="813"/>
      <c r="LNU206" s="813"/>
      <c r="LNV206" s="813"/>
      <c r="LNW206" s="813"/>
      <c r="LNX206" s="813"/>
      <c r="LNY206" s="813"/>
      <c r="LNZ206" s="813"/>
      <c r="LOA206" s="813"/>
      <c r="LOB206" s="813"/>
      <c r="LOC206" s="813"/>
      <c r="LOD206" s="813"/>
      <c r="LOE206" s="813"/>
      <c r="LOF206" s="813"/>
      <c r="LOG206" s="813"/>
      <c r="LOH206" s="813"/>
      <c r="LOI206" s="813"/>
      <c r="LOJ206" s="813"/>
      <c r="LOK206" s="813"/>
      <c r="LOL206" s="813"/>
      <c r="LOM206" s="813"/>
      <c r="LON206" s="813"/>
      <c r="LOO206" s="813"/>
      <c r="LOP206" s="813"/>
      <c r="LOQ206" s="813"/>
      <c r="LOR206" s="813"/>
      <c r="LOS206" s="813"/>
      <c r="LOT206" s="813"/>
      <c r="LOU206" s="813"/>
      <c r="LOV206" s="813"/>
      <c r="LOW206" s="813"/>
      <c r="LOX206" s="813"/>
      <c r="LOY206" s="813"/>
      <c r="LOZ206" s="813"/>
      <c r="LPA206" s="813"/>
      <c r="LPB206" s="813"/>
      <c r="LPC206" s="813"/>
      <c r="LPD206" s="813"/>
      <c r="LPE206" s="813"/>
      <c r="LPF206" s="813"/>
      <c r="LPG206" s="813"/>
      <c r="LPH206" s="813"/>
      <c r="LPI206" s="813"/>
      <c r="LPJ206" s="813"/>
      <c r="LPK206" s="813"/>
      <c r="LPL206" s="813"/>
      <c r="LPM206" s="813"/>
      <c r="LPN206" s="813"/>
      <c r="LPO206" s="813"/>
      <c r="LPP206" s="813"/>
      <c r="LPQ206" s="813"/>
      <c r="LPR206" s="813"/>
      <c r="LPS206" s="813"/>
      <c r="LPT206" s="813"/>
      <c r="LPU206" s="813"/>
      <c r="LPV206" s="813"/>
      <c r="LPW206" s="813"/>
      <c r="LPX206" s="813"/>
      <c r="LPY206" s="813"/>
      <c r="LPZ206" s="813"/>
      <c r="LQA206" s="813"/>
      <c r="LQB206" s="813"/>
      <c r="LQC206" s="813"/>
      <c r="LQD206" s="813"/>
      <c r="LQE206" s="813"/>
      <c r="LQF206" s="813"/>
      <c r="LQG206" s="813"/>
      <c r="LQH206" s="813"/>
      <c r="LQI206" s="813"/>
      <c r="LQJ206" s="813"/>
      <c r="LQK206" s="813"/>
      <c r="LQL206" s="813"/>
      <c r="LQM206" s="813"/>
      <c r="LQN206" s="813"/>
      <c r="LQO206" s="813"/>
      <c r="LQP206" s="813"/>
      <c r="LQQ206" s="813"/>
      <c r="LQR206" s="813"/>
      <c r="LQS206" s="813"/>
      <c r="LQT206" s="813"/>
      <c r="LQU206" s="813"/>
      <c r="LQV206" s="813"/>
      <c r="LQW206" s="813"/>
      <c r="LQX206" s="813"/>
      <c r="LQY206" s="813"/>
      <c r="LQZ206" s="813"/>
      <c r="LRA206" s="813"/>
      <c r="LRB206" s="813"/>
      <c r="LRC206" s="813"/>
      <c r="LRD206" s="813"/>
      <c r="LRE206" s="813"/>
      <c r="LRF206" s="813"/>
      <c r="LRG206" s="813"/>
      <c r="LRH206" s="813"/>
      <c r="LRI206" s="813"/>
      <c r="LRJ206" s="813"/>
      <c r="LRK206" s="813"/>
      <c r="LRL206" s="813"/>
      <c r="LRM206" s="813"/>
      <c r="LRN206" s="813"/>
      <c r="LRO206" s="813"/>
      <c r="LRP206" s="813"/>
      <c r="LRQ206" s="813"/>
      <c r="LRR206" s="813"/>
      <c r="LRS206" s="813"/>
      <c r="LRT206" s="813"/>
      <c r="LRU206" s="813"/>
      <c r="LRV206" s="813"/>
      <c r="LRW206" s="813"/>
      <c r="LRX206" s="813"/>
      <c r="LRY206" s="813"/>
      <c r="LRZ206" s="813"/>
      <c r="LSA206" s="813"/>
      <c r="LSB206" s="813"/>
      <c r="LSC206" s="813"/>
      <c r="LSD206" s="813"/>
      <c r="LSE206" s="813"/>
      <c r="LSF206" s="813"/>
      <c r="LSG206" s="813"/>
      <c r="LSH206" s="813"/>
      <c r="LSI206" s="813"/>
      <c r="LSJ206" s="813"/>
      <c r="LSK206" s="813"/>
      <c r="LSL206" s="813"/>
      <c r="LSM206" s="813"/>
      <c r="LSN206" s="813"/>
      <c r="LSO206" s="813"/>
      <c r="LSP206" s="813"/>
      <c r="LSQ206" s="813"/>
      <c r="LSR206" s="813"/>
      <c r="LSS206" s="813"/>
      <c r="LST206" s="813"/>
      <c r="LSU206" s="813"/>
      <c r="LSV206" s="813"/>
      <c r="LSW206" s="813"/>
      <c r="LSX206" s="813"/>
      <c r="LSY206" s="813"/>
      <c r="LSZ206" s="813"/>
      <c r="LTA206" s="813"/>
      <c r="LTB206" s="813"/>
      <c r="LTC206" s="813"/>
      <c r="LTD206" s="813"/>
      <c r="LTE206" s="813"/>
      <c r="LTF206" s="813"/>
      <c r="LTG206" s="813"/>
      <c r="LTH206" s="813"/>
      <c r="LTI206" s="813"/>
      <c r="LTJ206" s="813"/>
      <c r="LTK206" s="813"/>
      <c r="LTL206" s="813"/>
      <c r="LTM206" s="813"/>
      <c r="LTN206" s="813"/>
      <c r="LTO206" s="813"/>
      <c r="LTP206" s="813"/>
      <c r="LTQ206" s="813"/>
      <c r="LTR206" s="813"/>
      <c r="LTS206" s="813"/>
      <c r="LTT206" s="813"/>
      <c r="LTU206" s="813"/>
      <c r="LTV206" s="813"/>
      <c r="LTW206" s="813"/>
      <c r="LTX206" s="813"/>
      <c r="LTY206" s="813"/>
      <c r="LTZ206" s="813"/>
      <c r="LUA206" s="813"/>
      <c r="LUB206" s="813"/>
      <c r="LUC206" s="813"/>
      <c r="LUD206" s="813"/>
      <c r="LUE206" s="813"/>
      <c r="LUF206" s="813"/>
      <c r="LUG206" s="813"/>
      <c r="LUH206" s="813"/>
      <c r="LUI206" s="813"/>
      <c r="LUJ206" s="813"/>
      <c r="LUK206" s="813"/>
      <c r="LUL206" s="813"/>
      <c r="LUM206" s="813"/>
      <c r="LUN206" s="813"/>
      <c r="LUO206" s="813"/>
      <c r="LUP206" s="813"/>
      <c r="LUQ206" s="813"/>
      <c r="LUR206" s="813"/>
      <c r="LUS206" s="813"/>
      <c r="LUT206" s="813"/>
      <c r="LUU206" s="813"/>
      <c r="LUV206" s="813"/>
      <c r="LUW206" s="813"/>
      <c r="LUX206" s="813"/>
      <c r="LUY206" s="813"/>
      <c r="LUZ206" s="813"/>
      <c r="LVA206" s="813"/>
      <c r="LVB206" s="813"/>
      <c r="LVC206" s="813"/>
      <c r="LVD206" s="813"/>
      <c r="LVE206" s="813"/>
      <c r="LVF206" s="813"/>
      <c r="LVG206" s="813"/>
      <c r="LVH206" s="813"/>
      <c r="LVI206" s="813"/>
      <c r="LVJ206" s="813"/>
      <c r="LVK206" s="813"/>
      <c r="LVL206" s="813"/>
      <c r="LVM206" s="813"/>
      <c r="LVN206" s="813"/>
      <c r="LVO206" s="813"/>
      <c r="LVP206" s="813"/>
      <c r="LVQ206" s="813"/>
      <c r="LVR206" s="813"/>
      <c r="LVS206" s="813"/>
      <c r="LVT206" s="813"/>
      <c r="LVU206" s="813"/>
      <c r="LVV206" s="813"/>
      <c r="LVW206" s="813"/>
      <c r="LVX206" s="813"/>
      <c r="LVY206" s="813"/>
      <c r="LVZ206" s="813"/>
      <c r="LWA206" s="813"/>
      <c r="LWB206" s="813"/>
      <c r="LWC206" s="813"/>
      <c r="LWD206" s="813"/>
      <c r="LWE206" s="813"/>
      <c r="LWF206" s="813"/>
      <c r="LWG206" s="813"/>
      <c r="LWH206" s="813"/>
      <c r="LWI206" s="813"/>
      <c r="LWJ206" s="813"/>
      <c r="LWK206" s="813"/>
      <c r="LWL206" s="813"/>
      <c r="LWM206" s="813"/>
      <c r="LWN206" s="813"/>
      <c r="LWO206" s="813"/>
      <c r="LWP206" s="813"/>
      <c r="LWQ206" s="813"/>
      <c r="LWR206" s="813"/>
      <c r="LWS206" s="813"/>
      <c r="LWT206" s="813"/>
      <c r="LWU206" s="813"/>
      <c r="LWV206" s="813"/>
      <c r="LWW206" s="813"/>
      <c r="LWX206" s="813"/>
      <c r="LWY206" s="813"/>
      <c r="LWZ206" s="813"/>
      <c r="LXA206" s="813"/>
      <c r="LXB206" s="813"/>
      <c r="LXC206" s="813"/>
      <c r="LXD206" s="813"/>
      <c r="LXE206" s="813"/>
      <c r="LXF206" s="813"/>
      <c r="LXG206" s="813"/>
      <c r="LXH206" s="813"/>
      <c r="LXI206" s="813"/>
      <c r="LXJ206" s="813"/>
      <c r="LXK206" s="813"/>
      <c r="LXL206" s="813"/>
      <c r="LXM206" s="813"/>
      <c r="LXN206" s="813"/>
      <c r="LXO206" s="813"/>
      <c r="LXP206" s="813"/>
      <c r="LXQ206" s="813"/>
      <c r="LXR206" s="813"/>
      <c r="LXS206" s="813"/>
      <c r="LXT206" s="813"/>
      <c r="LXU206" s="813"/>
      <c r="LXV206" s="813"/>
      <c r="LXW206" s="813"/>
      <c r="LXX206" s="813"/>
      <c r="LXY206" s="813"/>
      <c r="LXZ206" s="813"/>
      <c r="LYA206" s="813"/>
      <c r="LYB206" s="813"/>
      <c r="LYC206" s="813"/>
      <c r="LYD206" s="813"/>
      <c r="LYE206" s="813"/>
      <c r="LYF206" s="813"/>
      <c r="LYG206" s="813"/>
      <c r="LYH206" s="813"/>
      <c r="LYI206" s="813"/>
      <c r="LYJ206" s="813"/>
      <c r="LYK206" s="813"/>
      <c r="LYL206" s="813"/>
      <c r="LYM206" s="813"/>
      <c r="LYN206" s="813"/>
      <c r="LYO206" s="813"/>
      <c r="LYP206" s="813"/>
      <c r="LYQ206" s="813"/>
      <c r="LYR206" s="813"/>
      <c r="LYS206" s="813"/>
      <c r="LYT206" s="813"/>
      <c r="LYU206" s="813"/>
      <c r="LYV206" s="813"/>
      <c r="LYW206" s="813"/>
      <c r="LYX206" s="813"/>
      <c r="LYY206" s="813"/>
      <c r="LYZ206" s="813"/>
      <c r="LZA206" s="813"/>
      <c r="LZB206" s="813"/>
      <c r="LZC206" s="813"/>
      <c r="LZD206" s="813"/>
      <c r="LZE206" s="813"/>
      <c r="LZF206" s="813"/>
      <c r="LZG206" s="813"/>
      <c r="LZH206" s="813"/>
      <c r="LZI206" s="813"/>
      <c r="LZJ206" s="813"/>
      <c r="LZK206" s="813"/>
      <c r="LZL206" s="813"/>
      <c r="LZM206" s="813"/>
      <c r="LZN206" s="813"/>
      <c r="LZO206" s="813"/>
      <c r="LZP206" s="813"/>
      <c r="LZQ206" s="813"/>
      <c r="LZR206" s="813"/>
      <c r="LZS206" s="813"/>
      <c r="LZT206" s="813"/>
      <c r="LZU206" s="813"/>
      <c r="LZV206" s="813"/>
      <c r="LZW206" s="813"/>
      <c r="LZX206" s="813"/>
      <c r="LZY206" s="813"/>
      <c r="LZZ206" s="813"/>
      <c r="MAA206" s="813"/>
      <c r="MAB206" s="813"/>
      <c r="MAC206" s="813"/>
      <c r="MAD206" s="813"/>
      <c r="MAE206" s="813"/>
      <c r="MAF206" s="813"/>
      <c r="MAG206" s="813"/>
      <c r="MAH206" s="813"/>
      <c r="MAI206" s="813"/>
      <c r="MAJ206" s="813"/>
      <c r="MAK206" s="813"/>
      <c r="MAL206" s="813"/>
      <c r="MAM206" s="813"/>
      <c r="MAN206" s="813"/>
      <c r="MAO206" s="813"/>
      <c r="MAP206" s="813"/>
      <c r="MAQ206" s="813"/>
      <c r="MAR206" s="813"/>
      <c r="MAS206" s="813"/>
      <c r="MAT206" s="813"/>
      <c r="MAU206" s="813"/>
      <c r="MAV206" s="813"/>
      <c r="MAW206" s="813"/>
      <c r="MAX206" s="813"/>
      <c r="MAY206" s="813"/>
      <c r="MAZ206" s="813"/>
      <c r="MBA206" s="813"/>
      <c r="MBB206" s="813"/>
      <c r="MBC206" s="813"/>
      <c r="MBD206" s="813"/>
      <c r="MBE206" s="813"/>
      <c r="MBF206" s="813"/>
      <c r="MBG206" s="813"/>
      <c r="MBH206" s="813"/>
      <c r="MBI206" s="813"/>
      <c r="MBJ206" s="813"/>
      <c r="MBK206" s="813"/>
      <c r="MBL206" s="813"/>
      <c r="MBM206" s="813"/>
      <c r="MBN206" s="813"/>
      <c r="MBO206" s="813"/>
      <c r="MBP206" s="813"/>
      <c r="MBQ206" s="813"/>
      <c r="MBR206" s="813"/>
      <c r="MBS206" s="813"/>
      <c r="MBT206" s="813"/>
      <c r="MBU206" s="813"/>
      <c r="MBV206" s="813"/>
      <c r="MBW206" s="813"/>
      <c r="MBX206" s="813"/>
      <c r="MBY206" s="813"/>
      <c r="MBZ206" s="813"/>
      <c r="MCA206" s="813"/>
      <c r="MCB206" s="813"/>
      <c r="MCC206" s="813"/>
      <c r="MCD206" s="813"/>
      <c r="MCE206" s="813"/>
      <c r="MCF206" s="813"/>
      <c r="MCG206" s="813"/>
      <c r="MCH206" s="813"/>
      <c r="MCI206" s="813"/>
      <c r="MCJ206" s="813"/>
      <c r="MCK206" s="813"/>
      <c r="MCL206" s="813"/>
      <c r="MCM206" s="813"/>
      <c r="MCN206" s="813"/>
      <c r="MCO206" s="813"/>
      <c r="MCP206" s="813"/>
      <c r="MCQ206" s="813"/>
      <c r="MCR206" s="813"/>
      <c r="MCS206" s="813"/>
      <c r="MCT206" s="813"/>
      <c r="MCU206" s="813"/>
      <c r="MCV206" s="813"/>
      <c r="MCW206" s="813"/>
      <c r="MCX206" s="813"/>
      <c r="MCY206" s="813"/>
      <c r="MCZ206" s="813"/>
      <c r="MDA206" s="813"/>
      <c r="MDB206" s="813"/>
      <c r="MDC206" s="813"/>
      <c r="MDD206" s="813"/>
      <c r="MDE206" s="813"/>
      <c r="MDF206" s="813"/>
      <c r="MDG206" s="813"/>
      <c r="MDH206" s="813"/>
      <c r="MDI206" s="813"/>
      <c r="MDJ206" s="813"/>
      <c r="MDK206" s="813"/>
      <c r="MDL206" s="813"/>
      <c r="MDM206" s="813"/>
      <c r="MDN206" s="813"/>
      <c r="MDO206" s="813"/>
      <c r="MDP206" s="813"/>
      <c r="MDQ206" s="813"/>
      <c r="MDR206" s="813"/>
      <c r="MDS206" s="813"/>
      <c r="MDT206" s="813"/>
      <c r="MDU206" s="813"/>
      <c r="MDV206" s="813"/>
      <c r="MDW206" s="813"/>
      <c r="MDX206" s="813"/>
      <c r="MDY206" s="813"/>
      <c r="MDZ206" s="813"/>
      <c r="MEA206" s="813"/>
      <c r="MEB206" s="813"/>
      <c r="MEC206" s="813"/>
      <c r="MED206" s="813"/>
      <c r="MEE206" s="813"/>
      <c r="MEF206" s="813"/>
      <c r="MEG206" s="813"/>
      <c r="MEH206" s="813"/>
      <c r="MEI206" s="813"/>
      <c r="MEJ206" s="813"/>
      <c r="MEK206" s="813"/>
      <c r="MEL206" s="813"/>
      <c r="MEM206" s="813"/>
      <c r="MEN206" s="813"/>
      <c r="MEO206" s="813"/>
      <c r="MEP206" s="813"/>
      <c r="MEQ206" s="813"/>
      <c r="MER206" s="813"/>
      <c r="MES206" s="813"/>
      <c r="MET206" s="813"/>
      <c r="MEU206" s="813"/>
      <c r="MEV206" s="813"/>
      <c r="MEW206" s="813"/>
      <c r="MEX206" s="813"/>
      <c r="MEY206" s="813"/>
      <c r="MEZ206" s="813"/>
      <c r="MFA206" s="813"/>
      <c r="MFB206" s="813"/>
      <c r="MFC206" s="813"/>
      <c r="MFD206" s="813"/>
      <c r="MFE206" s="813"/>
      <c r="MFF206" s="813"/>
      <c r="MFG206" s="813"/>
      <c r="MFH206" s="813"/>
      <c r="MFI206" s="813"/>
      <c r="MFJ206" s="813"/>
      <c r="MFK206" s="813"/>
      <c r="MFL206" s="813"/>
      <c r="MFM206" s="813"/>
      <c r="MFN206" s="813"/>
      <c r="MFO206" s="813"/>
      <c r="MFP206" s="813"/>
      <c r="MFQ206" s="813"/>
      <c r="MFR206" s="813"/>
      <c r="MFS206" s="813"/>
      <c r="MFT206" s="813"/>
      <c r="MFU206" s="813"/>
      <c r="MFV206" s="813"/>
      <c r="MFW206" s="813"/>
      <c r="MFX206" s="813"/>
      <c r="MFY206" s="813"/>
      <c r="MFZ206" s="813"/>
      <c r="MGA206" s="813"/>
      <c r="MGB206" s="813"/>
      <c r="MGC206" s="813"/>
      <c r="MGD206" s="813"/>
      <c r="MGE206" s="813"/>
      <c r="MGF206" s="813"/>
      <c r="MGG206" s="813"/>
      <c r="MGH206" s="813"/>
      <c r="MGI206" s="813"/>
      <c r="MGJ206" s="813"/>
      <c r="MGK206" s="813"/>
      <c r="MGL206" s="813"/>
      <c r="MGM206" s="813"/>
      <c r="MGN206" s="813"/>
      <c r="MGO206" s="813"/>
      <c r="MGP206" s="813"/>
      <c r="MGQ206" s="813"/>
      <c r="MGR206" s="813"/>
      <c r="MGS206" s="813"/>
      <c r="MGT206" s="813"/>
      <c r="MGU206" s="813"/>
      <c r="MGV206" s="813"/>
      <c r="MGW206" s="813"/>
      <c r="MGX206" s="813"/>
      <c r="MGY206" s="813"/>
      <c r="MGZ206" s="813"/>
      <c r="MHA206" s="813"/>
      <c r="MHB206" s="813"/>
      <c r="MHC206" s="813"/>
      <c r="MHD206" s="813"/>
      <c r="MHE206" s="813"/>
      <c r="MHF206" s="813"/>
      <c r="MHG206" s="813"/>
      <c r="MHH206" s="813"/>
      <c r="MHI206" s="813"/>
      <c r="MHJ206" s="813"/>
      <c r="MHK206" s="813"/>
      <c r="MHL206" s="813"/>
      <c r="MHM206" s="813"/>
      <c r="MHN206" s="813"/>
      <c r="MHO206" s="813"/>
      <c r="MHP206" s="813"/>
      <c r="MHQ206" s="813"/>
      <c r="MHR206" s="813"/>
      <c r="MHS206" s="813"/>
      <c r="MHT206" s="813"/>
      <c r="MHU206" s="813"/>
      <c r="MHV206" s="813"/>
      <c r="MHW206" s="813"/>
      <c r="MHX206" s="813"/>
      <c r="MHY206" s="813"/>
      <c r="MHZ206" s="813"/>
      <c r="MIA206" s="813"/>
      <c r="MIB206" s="813"/>
      <c r="MIC206" s="813"/>
      <c r="MID206" s="813"/>
      <c r="MIE206" s="813"/>
      <c r="MIF206" s="813"/>
      <c r="MIG206" s="813"/>
      <c r="MIH206" s="813"/>
      <c r="MII206" s="813"/>
      <c r="MIJ206" s="813"/>
      <c r="MIK206" s="813"/>
      <c r="MIL206" s="813"/>
      <c r="MIM206" s="813"/>
      <c r="MIN206" s="813"/>
      <c r="MIO206" s="813"/>
      <c r="MIP206" s="813"/>
      <c r="MIQ206" s="813"/>
      <c r="MIR206" s="813"/>
      <c r="MIS206" s="813"/>
      <c r="MIT206" s="813"/>
      <c r="MIU206" s="813"/>
      <c r="MIV206" s="813"/>
      <c r="MIW206" s="813"/>
      <c r="MIX206" s="813"/>
      <c r="MIY206" s="813"/>
      <c r="MIZ206" s="813"/>
      <c r="MJA206" s="813"/>
      <c r="MJB206" s="813"/>
      <c r="MJC206" s="813"/>
      <c r="MJD206" s="813"/>
      <c r="MJE206" s="813"/>
      <c r="MJF206" s="813"/>
      <c r="MJG206" s="813"/>
      <c r="MJH206" s="813"/>
      <c r="MJI206" s="813"/>
      <c r="MJJ206" s="813"/>
      <c r="MJK206" s="813"/>
      <c r="MJL206" s="813"/>
      <c r="MJM206" s="813"/>
      <c r="MJN206" s="813"/>
      <c r="MJO206" s="813"/>
      <c r="MJP206" s="813"/>
      <c r="MJQ206" s="813"/>
      <c r="MJR206" s="813"/>
      <c r="MJS206" s="813"/>
      <c r="MJT206" s="813"/>
      <c r="MJU206" s="813"/>
      <c r="MJV206" s="813"/>
      <c r="MJW206" s="813"/>
      <c r="MJX206" s="813"/>
      <c r="MJY206" s="813"/>
      <c r="MJZ206" s="813"/>
      <c r="MKA206" s="813"/>
      <c r="MKB206" s="813"/>
      <c r="MKC206" s="813"/>
      <c r="MKD206" s="813"/>
      <c r="MKE206" s="813"/>
      <c r="MKF206" s="813"/>
      <c r="MKG206" s="813"/>
      <c r="MKH206" s="813"/>
      <c r="MKI206" s="813"/>
      <c r="MKJ206" s="813"/>
      <c r="MKK206" s="813"/>
      <c r="MKL206" s="813"/>
      <c r="MKM206" s="813"/>
      <c r="MKN206" s="813"/>
      <c r="MKO206" s="813"/>
      <c r="MKP206" s="813"/>
      <c r="MKQ206" s="813"/>
      <c r="MKR206" s="813"/>
      <c r="MKS206" s="813"/>
      <c r="MKT206" s="813"/>
      <c r="MKU206" s="813"/>
      <c r="MKV206" s="813"/>
      <c r="MKW206" s="813"/>
      <c r="MKX206" s="813"/>
      <c r="MKY206" s="813"/>
      <c r="MKZ206" s="813"/>
      <c r="MLA206" s="813"/>
      <c r="MLB206" s="813"/>
      <c r="MLC206" s="813"/>
      <c r="MLD206" s="813"/>
      <c r="MLE206" s="813"/>
      <c r="MLF206" s="813"/>
      <c r="MLG206" s="813"/>
      <c r="MLH206" s="813"/>
      <c r="MLI206" s="813"/>
      <c r="MLJ206" s="813"/>
      <c r="MLK206" s="813"/>
      <c r="MLL206" s="813"/>
      <c r="MLM206" s="813"/>
      <c r="MLN206" s="813"/>
      <c r="MLO206" s="813"/>
      <c r="MLP206" s="813"/>
      <c r="MLQ206" s="813"/>
      <c r="MLR206" s="813"/>
      <c r="MLS206" s="813"/>
      <c r="MLT206" s="813"/>
      <c r="MLU206" s="813"/>
      <c r="MLV206" s="813"/>
      <c r="MLW206" s="813"/>
      <c r="MLX206" s="813"/>
      <c r="MLY206" s="813"/>
      <c r="MLZ206" s="813"/>
      <c r="MMA206" s="813"/>
      <c r="MMB206" s="813"/>
      <c r="MMC206" s="813"/>
      <c r="MMD206" s="813"/>
      <c r="MME206" s="813"/>
      <c r="MMF206" s="813"/>
      <c r="MMG206" s="813"/>
      <c r="MMH206" s="813"/>
      <c r="MMI206" s="813"/>
      <c r="MMJ206" s="813"/>
      <c r="MMK206" s="813"/>
      <c r="MML206" s="813"/>
      <c r="MMM206" s="813"/>
      <c r="MMN206" s="813"/>
      <c r="MMO206" s="813"/>
      <c r="MMP206" s="813"/>
      <c r="MMQ206" s="813"/>
      <c r="MMR206" s="813"/>
      <c r="MMS206" s="813"/>
      <c r="MMT206" s="813"/>
      <c r="MMU206" s="813"/>
      <c r="MMV206" s="813"/>
      <c r="MMW206" s="813"/>
      <c r="MMX206" s="813"/>
      <c r="MMY206" s="813"/>
      <c r="MMZ206" s="813"/>
      <c r="MNA206" s="813"/>
      <c r="MNB206" s="813"/>
      <c r="MNC206" s="813"/>
      <c r="MND206" s="813"/>
      <c r="MNE206" s="813"/>
      <c r="MNF206" s="813"/>
      <c r="MNG206" s="813"/>
      <c r="MNH206" s="813"/>
      <c r="MNI206" s="813"/>
      <c r="MNJ206" s="813"/>
      <c r="MNK206" s="813"/>
      <c r="MNL206" s="813"/>
      <c r="MNM206" s="813"/>
      <c r="MNN206" s="813"/>
      <c r="MNO206" s="813"/>
      <c r="MNP206" s="813"/>
      <c r="MNQ206" s="813"/>
      <c r="MNR206" s="813"/>
      <c r="MNS206" s="813"/>
      <c r="MNT206" s="813"/>
      <c r="MNU206" s="813"/>
      <c r="MNV206" s="813"/>
      <c r="MNW206" s="813"/>
      <c r="MNX206" s="813"/>
      <c r="MNY206" s="813"/>
      <c r="MNZ206" s="813"/>
      <c r="MOA206" s="813"/>
      <c r="MOB206" s="813"/>
      <c r="MOC206" s="813"/>
      <c r="MOD206" s="813"/>
      <c r="MOE206" s="813"/>
      <c r="MOF206" s="813"/>
      <c r="MOG206" s="813"/>
      <c r="MOH206" s="813"/>
      <c r="MOI206" s="813"/>
      <c r="MOJ206" s="813"/>
      <c r="MOK206" s="813"/>
      <c r="MOL206" s="813"/>
      <c r="MOM206" s="813"/>
      <c r="MON206" s="813"/>
      <c r="MOO206" s="813"/>
      <c r="MOP206" s="813"/>
      <c r="MOQ206" s="813"/>
      <c r="MOR206" s="813"/>
      <c r="MOS206" s="813"/>
      <c r="MOT206" s="813"/>
      <c r="MOU206" s="813"/>
      <c r="MOV206" s="813"/>
      <c r="MOW206" s="813"/>
      <c r="MOX206" s="813"/>
      <c r="MOY206" s="813"/>
      <c r="MOZ206" s="813"/>
      <c r="MPA206" s="813"/>
      <c r="MPB206" s="813"/>
      <c r="MPC206" s="813"/>
      <c r="MPD206" s="813"/>
      <c r="MPE206" s="813"/>
      <c r="MPF206" s="813"/>
      <c r="MPG206" s="813"/>
      <c r="MPH206" s="813"/>
      <c r="MPI206" s="813"/>
      <c r="MPJ206" s="813"/>
      <c r="MPK206" s="813"/>
      <c r="MPL206" s="813"/>
      <c r="MPM206" s="813"/>
      <c r="MPN206" s="813"/>
      <c r="MPO206" s="813"/>
      <c r="MPP206" s="813"/>
      <c r="MPQ206" s="813"/>
      <c r="MPR206" s="813"/>
      <c r="MPS206" s="813"/>
      <c r="MPT206" s="813"/>
      <c r="MPU206" s="813"/>
      <c r="MPV206" s="813"/>
      <c r="MPW206" s="813"/>
      <c r="MPX206" s="813"/>
      <c r="MPY206" s="813"/>
      <c r="MPZ206" s="813"/>
      <c r="MQA206" s="813"/>
      <c r="MQB206" s="813"/>
      <c r="MQC206" s="813"/>
      <c r="MQD206" s="813"/>
      <c r="MQE206" s="813"/>
      <c r="MQF206" s="813"/>
      <c r="MQG206" s="813"/>
      <c r="MQH206" s="813"/>
      <c r="MQI206" s="813"/>
      <c r="MQJ206" s="813"/>
      <c r="MQK206" s="813"/>
      <c r="MQL206" s="813"/>
      <c r="MQM206" s="813"/>
      <c r="MQN206" s="813"/>
      <c r="MQO206" s="813"/>
      <c r="MQP206" s="813"/>
      <c r="MQQ206" s="813"/>
      <c r="MQR206" s="813"/>
      <c r="MQS206" s="813"/>
      <c r="MQT206" s="813"/>
      <c r="MQU206" s="813"/>
      <c r="MQV206" s="813"/>
      <c r="MQW206" s="813"/>
      <c r="MQX206" s="813"/>
      <c r="MQY206" s="813"/>
      <c r="MQZ206" s="813"/>
      <c r="MRA206" s="813"/>
      <c r="MRB206" s="813"/>
      <c r="MRC206" s="813"/>
      <c r="MRD206" s="813"/>
      <c r="MRE206" s="813"/>
      <c r="MRF206" s="813"/>
      <c r="MRG206" s="813"/>
      <c r="MRH206" s="813"/>
      <c r="MRI206" s="813"/>
      <c r="MRJ206" s="813"/>
      <c r="MRK206" s="813"/>
      <c r="MRL206" s="813"/>
      <c r="MRM206" s="813"/>
      <c r="MRN206" s="813"/>
      <c r="MRO206" s="813"/>
      <c r="MRP206" s="813"/>
      <c r="MRQ206" s="813"/>
      <c r="MRR206" s="813"/>
      <c r="MRS206" s="813"/>
      <c r="MRT206" s="813"/>
      <c r="MRU206" s="813"/>
      <c r="MRV206" s="813"/>
      <c r="MRW206" s="813"/>
      <c r="MRX206" s="813"/>
      <c r="MRY206" s="813"/>
      <c r="MRZ206" s="813"/>
      <c r="MSA206" s="813"/>
      <c r="MSB206" s="813"/>
      <c r="MSC206" s="813"/>
      <c r="MSD206" s="813"/>
      <c r="MSE206" s="813"/>
      <c r="MSF206" s="813"/>
      <c r="MSG206" s="813"/>
      <c r="MSH206" s="813"/>
      <c r="MSI206" s="813"/>
      <c r="MSJ206" s="813"/>
      <c r="MSK206" s="813"/>
      <c r="MSL206" s="813"/>
      <c r="MSM206" s="813"/>
      <c r="MSN206" s="813"/>
      <c r="MSO206" s="813"/>
      <c r="MSP206" s="813"/>
      <c r="MSQ206" s="813"/>
      <c r="MSR206" s="813"/>
      <c r="MSS206" s="813"/>
      <c r="MST206" s="813"/>
      <c r="MSU206" s="813"/>
      <c r="MSV206" s="813"/>
      <c r="MSW206" s="813"/>
      <c r="MSX206" s="813"/>
      <c r="MSY206" s="813"/>
      <c r="MSZ206" s="813"/>
      <c r="MTA206" s="813"/>
      <c r="MTB206" s="813"/>
      <c r="MTC206" s="813"/>
      <c r="MTD206" s="813"/>
      <c r="MTE206" s="813"/>
      <c r="MTF206" s="813"/>
      <c r="MTG206" s="813"/>
      <c r="MTH206" s="813"/>
      <c r="MTI206" s="813"/>
      <c r="MTJ206" s="813"/>
      <c r="MTK206" s="813"/>
      <c r="MTL206" s="813"/>
      <c r="MTM206" s="813"/>
      <c r="MTN206" s="813"/>
      <c r="MTO206" s="813"/>
      <c r="MTP206" s="813"/>
      <c r="MTQ206" s="813"/>
      <c r="MTR206" s="813"/>
      <c r="MTS206" s="813"/>
      <c r="MTT206" s="813"/>
      <c r="MTU206" s="813"/>
      <c r="MTV206" s="813"/>
      <c r="MTW206" s="813"/>
      <c r="MTX206" s="813"/>
      <c r="MTY206" s="813"/>
      <c r="MTZ206" s="813"/>
      <c r="MUA206" s="813"/>
      <c r="MUB206" s="813"/>
      <c r="MUC206" s="813"/>
      <c r="MUD206" s="813"/>
      <c r="MUE206" s="813"/>
      <c r="MUF206" s="813"/>
      <c r="MUG206" s="813"/>
      <c r="MUH206" s="813"/>
      <c r="MUI206" s="813"/>
      <c r="MUJ206" s="813"/>
      <c r="MUK206" s="813"/>
      <c r="MUL206" s="813"/>
      <c r="MUM206" s="813"/>
      <c r="MUN206" s="813"/>
      <c r="MUO206" s="813"/>
      <c r="MUP206" s="813"/>
      <c r="MUQ206" s="813"/>
      <c r="MUR206" s="813"/>
      <c r="MUS206" s="813"/>
      <c r="MUT206" s="813"/>
      <c r="MUU206" s="813"/>
      <c r="MUV206" s="813"/>
      <c r="MUW206" s="813"/>
      <c r="MUX206" s="813"/>
      <c r="MUY206" s="813"/>
      <c r="MUZ206" s="813"/>
      <c r="MVA206" s="813"/>
      <c r="MVB206" s="813"/>
      <c r="MVC206" s="813"/>
      <c r="MVD206" s="813"/>
      <c r="MVE206" s="813"/>
      <c r="MVF206" s="813"/>
      <c r="MVG206" s="813"/>
      <c r="MVH206" s="813"/>
      <c r="MVI206" s="813"/>
      <c r="MVJ206" s="813"/>
      <c r="MVK206" s="813"/>
      <c r="MVL206" s="813"/>
      <c r="MVM206" s="813"/>
      <c r="MVN206" s="813"/>
      <c r="MVO206" s="813"/>
      <c r="MVP206" s="813"/>
      <c r="MVQ206" s="813"/>
      <c r="MVR206" s="813"/>
      <c r="MVS206" s="813"/>
      <c r="MVT206" s="813"/>
      <c r="MVU206" s="813"/>
      <c r="MVV206" s="813"/>
      <c r="MVW206" s="813"/>
      <c r="MVX206" s="813"/>
      <c r="MVY206" s="813"/>
      <c r="MVZ206" s="813"/>
      <c r="MWA206" s="813"/>
      <c r="MWB206" s="813"/>
      <c r="MWC206" s="813"/>
      <c r="MWD206" s="813"/>
      <c r="MWE206" s="813"/>
      <c r="MWF206" s="813"/>
      <c r="MWG206" s="813"/>
      <c r="MWH206" s="813"/>
      <c r="MWI206" s="813"/>
      <c r="MWJ206" s="813"/>
      <c r="MWK206" s="813"/>
      <c r="MWL206" s="813"/>
      <c r="MWM206" s="813"/>
      <c r="MWN206" s="813"/>
      <c r="MWO206" s="813"/>
      <c r="MWP206" s="813"/>
      <c r="MWQ206" s="813"/>
      <c r="MWR206" s="813"/>
      <c r="MWS206" s="813"/>
      <c r="MWT206" s="813"/>
      <c r="MWU206" s="813"/>
      <c r="MWV206" s="813"/>
      <c r="MWW206" s="813"/>
      <c r="MWX206" s="813"/>
      <c r="MWY206" s="813"/>
      <c r="MWZ206" s="813"/>
      <c r="MXA206" s="813"/>
      <c r="MXB206" s="813"/>
      <c r="MXC206" s="813"/>
      <c r="MXD206" s="813"/>
      <c r="MXE206" s="813"/>
      <c r="MXF206" s="813"/>
      <c r="MXG206" s="813"/>
      <c r="MXH206" s="813"/>
      <c r="MXI206" s="813"/>
      <c r="MXJ206" s="813"/>
      <c r="MXK206" s="813"/>
      <c r="MXL206" s="813"/>
      <c r="MXM206" s="813"/>
      <c r="MXN206" s="813"/>
      <c r="MXO206" s="813"/>
      <c r="MXP206" s="813"/>
      <c r="MXQ206" s="813"/>
      <c r="MXR206" s="813"/>
      <c r="MXS206" s="813"/>
      <c r="MXT206" s="813"/>
      <c r="MXU206" s="813"/>
      <c r="MXV206" s="813"/>
      <c r="MXW206" s="813"/>
      <c r="MXX206" s="813"/>
      <c r="MXY206" s="813"/>
      <c r="MXZ206" s="813"/>
      <c r="MYA206" s="813"/>
      <c r="MYB206" s="813"/>
      <c r="MYC206" s="813"/>
      <c r="MYD206" s="813"/>
      <c r="MYE206" s="813"/>
      <c r="MYF206" s="813"/>
      <c r="MYG206" s="813"/>
      <c r="MYH206" s="813"/>
      <c r="MYI206" s="813"/>
      <c r="MYJ206" s="813"/>
      <c r="MYK206" s="813"/>
      <c r="MYL206" s="813"/>
      <c r="MYM206" s="813"/>
      <c r="MYN206" s="813"/>
      <c r="MYO206" s="813"/>
      <c r="MYP206" s="813"/>
      <c r="MYQ206" s="813"/>
      <c r="MYR206" s="813"/>
      <c r="MYS206" s="813"/>
      <c r="MYT206" s="813"/>
      <c r="MYU206" s="813"/>
      <c r="MYV206" s="813"/>
      <c r="MYW206" s="813"/>
      <c r="MYX206" s="813"/>
      <c r="MYY206" s="813"/>
      <c r="MYZ206" s="813"/>
      <c r="MZA206" s="813"/>
      <c r="MZB206" s="813"/>
      <c r="MZC206" s="813"/>
      <c r="MZD206" s="813"/>
      <c r="MZE206" s="813"/>
      <c r="MZF206" s="813"/>
      <c r="MZG206" s="813"/>
      <c r="MZH206" s="813"/>
      <c r="MZI206" s="813"/>
      <c r="MZJ206" s="813"/>
      <c r="MZK206" s="813"/>
      <c r="MZL206" s="813"/>
      <c r="MZM206" s="813"/>
      <c r="MZN206" s="813"/>
      <c r="MZO206" s="813"/>
      <c r="MZP206" s="813"/>
      <c r="MZQ206" s="813"/>
      <c r="MZR206" s="813"/>
      <c r="MZS206" s="813"/>
      <c r="MZT206" s="813"/>
      <c r="MZU206" s="813"/>
      <c r="MZV206" s="813"/>
      <c r="MZW206" s="813"/>
      <c r="MZX206" s="813"/>
      <c r="MZY206" s="813"/>
      <c r="MZZ206" s="813"/>
      <c r="NAA206" s="813"/>
      <c r="NAB206" s="813"/>
      <c r="NAC206" s="813"/>
      <c r="NAD206" s="813"/>
      <c r="NAE206" s="813"/>
      <c r="NAF206" s="813"/>
      <c r="NAG206" s="813"/>
      <c r="NAH206" s="813"/>
      <c r="NAI206" s="813"/>
      <c r="NAJ206" s="813"/>
      <c r="NAK206" s="813"/>
      <c r="NAL206" s="813"/>
      <c r="NAM206" s="813"/>
      <c r="NAN206" s="813"/>
      <c r="NAO206" s="813"/>
      <c r="NAP206" s="813"/>
      <c r="NAQ206" s="813"/>
      <c r="NAR206" s="813"/>
      <c r="NAS206" s="813"/>
      <c r="NAT206" s="813"/>
      <c r="NAU206" s="813"/>
      <c r="NAV206" s="813"/>
      <c r="NAW206" s="813"/>
      <c r="NAX206" s="813"/>
      <c r="NAY206" s="813"/>
      <c r="NAZ206" s="813"/>
      <c r="NBA206" s="813"/>
      <c r="NBB206" s="813"/>
      <c r="NBC206" s="813"/>
      <c r="NBD206" s="813"/>
      <c r="NBE206" s="813"/>
      <c r="NBF206" s="813"/>
      <c r="NBG206" s="813"/>
      <c r="NBH206" s="813"/>
      <c r="NBI206" s="813"/>
      <c r="NBJ206" s="813"/>
      <c r="NBK206" s="813"/>
      <c r="NBL206" s="813"/>
      <c r="NBM206" s="813"/>
      <c r="NBN206" s="813"/>
      <c r="NBO206" s="813"/>
      <c r="NBP206" s="813"/>
      <c r="NBQ206" s="813"/>
      <c r="NBR206" s="813"/>
      <c r="NBS206" s="813"/>
      <c r="NBT206" s="813"/>
      <c r="NBU206" s="813"/>
      <c r="NBV206" s="813"/>
      <c r="NBW206" s="813"/>
      <c r="NBX206" s="813"/>
      <c r="NBY206" s="813"/>
      <c r="NBZ206" s="813"/>
      <c r="NCA206" s="813"/>
      <c r="NCB206" s="813"/>
      <c r="NCC206" s="813"/>
      <c r="NCD206" s="813"/>
      <c r="NCE206" s="813"/>
      <c r="NCF206" s="813"/>
      <c r="NCG206" s="813"/>
      <c r="NCH206" s="813"/>
      <c r="NCI206" s="813"/>
      <c r="NCJ206" s="813"/>
      <c r="NCK206" s="813"/>
      <c r="NCL206" s="813"/>
      <c r="NCM206" s="813"/>
      <c r="NCN206" s="813"/>
      <c r="NCO206" s="813"/>
      <c r="NCP206" s="813"/>
      <c r="NCQ206" s="813"/>
      <c r="NCR206" s="813"/>
      <c r="NCS206" s="813"/>
      <c r="NCT206" s="813"/>
      <c r="NCU206" s="813"/>
      <c r="NCV206" s="813"/>
      <c r="NCW206" s="813"/>
      <c r="NCX206" s="813"/>
      <c r="NCY206" s="813"/>
      <c r="NCZ206" s="813"/>
      <c r="NDA206" s="813"/>
      <c r="NDB206" s="813"/>
      <c r="NDC206" s="813"/>
      <c r="NDD206" s="813"/>
      <c r="NDE206" s="813"/>
      <c r="NDF206" s="813"/>
      <c r="NDG206" s="813"/>
      <c r="NDH206" s="813"/>
      <c r="NDI206" s="813"/>
      <c r="NDJ206" s="813"/>
      <c r="NDK206" s="813"/>
      <c r="NDL206" s="813"/>
      <c r="NDM206" s="813"/>
      <c r="NDN206" s="813"/>
      <c r="NDO206" s="813"/>
      <c r="NDP206" s="813"/>
      <c r="NDQ206" s="813"/>
      <c r="NDR206" s="813"/>
      <c r="NDS206" s="813"/>
      <c r="NDT206" s="813"/>
      <c r="NDU206" s="813"/>
      <c r="NDV206" s="813"/>
      <c r="NDW206" s="813"/>
      <c r="NDX206" s="813"/>
      <c r="NDY206" s="813"/>
      <c r="NDZ206" s="813"/>
      <c r="NEA206" s="813"/>
      <c r="NEB206" s="813"/>
      <c r="NEC206" s="813"/>
      <c r="NED206" s="813"/>
      <c r="NEE206" s="813"/>
      <c r="NEF206" s="813"/>
      <c r="NEG206" s="813"/>
      <c r="NEH206" s="813"/>
      <c r="NEI206" s="813"/>
      <c r="NEJ206" s="813"/>
      <c r="NEK206" s="813"/>
      <c r="NEL206" s="813"/>
      <c r="NEM206" s="813"/>
      <c r="NEN206" s="813"/>
      <c r="NEO206" s="813"/>
      <c r="NEP206" s="813"/>
      <c r="NEQ206" s="813"/>
      <c r="NER206" s="813"/>
      <c r="NES206" s="813"/>
      <c r="NET206" s="813"/>
      <c r="NEU206" s="813"/>
      <c r="NEV206" s="813"/>
      <c r="NEW206" s="813"/>
      <c r="NEX206" s="813"/>
      <c r="NEY206" s="813"/>
      <c r="NEZ206" s="813"/>
      <c r="NFA206" s="813"/>
      <c r="NFB206" s="813"/>
      <c r="NFC206" s="813"/>
      <c r="NFD206" s="813"/>
      <c r="NFE206" s="813"/>
      <c r="NFF206" s="813"/>
      <c r="NFG206" s="813"/>
      <c r="NFH206" s="813"/>
      <c r="NFI206" s="813"/>
      <c r="NFJ206" s="813"/>
      <c r="NFK206" s="813"/>
      <c r="NFL206" s="813"/>
      <c r="NFM206" s="813"/>
      <c r="NFN206" s="813"/>
      <c r="NFO206" s="813"/>
      <c r="NFP206" s="813"/>
      <c r="NFQ206" s="813"/>
      <c r="NFR206" s="813"/>
      <c r="NFS206" s="813"/>
      <c r="NFT206" s="813"/>
      <c r="NFU206" s="813"/>
      <c r="NFV206" s="813"/>
      <c r="NFW206" s="813"/>
      <c r="NFX206" s="813"/>
      <c r="NFY206" s="813"/>
      <c r="NFZ206" s="813"/>
      <c r="NGA206" s="813"/>
      <c r="NGB206" s="813"/>
      <c r="NGC206" s="813"/>
      <c r="NGD206" s="813"/>
      <c r="NGE206" s="813"/>
      <c r="NGF206" s="813"/>
      <c r="NGG206" s="813"/>
      <c r="NGH206" s="813"/>
      <c r="NGI206" s="813"/>
      <c r="NGJ206" s="813"/>
      <c r="NGK206" s="813"/>
      <c r="NGL206" s="813"/>
      <c r="NGM206" s="813"/>
      <c r="NGN206" s="813"/>
      <c r="NGO206" s="813"/>
      <c r="NGP206" s="813"/>
      <c r="NGQ206" s="813"/>
      <c r="NGR206" s="813"/>
      <c r="NGS206" s="813"/>
      <c r="NGT206" s="813"/>
      <c r="NGU206" s="813"/>
      <c r="NGV206" s="813"/>
      <c r="NGW206" s="813"/>
      <c r="NGX206" s="813"/>
      <c r="NGY206" s="813"/>
      <c r="NGZ206" s="813"/>
      <c r="NHA206" s="813"/>
      <c r="NHB206" s="813"/>
      <c r="NHC206" s="813"/>
      <c r="NHD206" s="813"/>
      <c r="NHE206" s="813"/>
      <c r="NHF206" s="813"/>
      <c r="NHG206" s="813"/>
      <c r="NHH206" s="813"/>
      <c r="NHI206" s="813"/>
      <c r="NHJ206" s="813"/>
      <c r="NHK206" s="813"/>
      <c r="NHL206" s="813"/>
      <c r="NHM206" s="813"/>
      <c r="NHN206" s="813"/>
      <c r="NHO206" s="813"/>
      <c r="NHP206" s="813"/>
      <c r="NHQ206" s="813"/>
      <c r="NHR206" s="813"/>
      <c r="NHS206" s="813"/>
      <c r="NHT206" s="813"/>
      <c r="NHU206" s="813"/>
      <c r="NHV206" s="813"/>
      <c r="NHW206" s="813"/>
      <c r="NHX206" s="813"/>
      <c r="NHY206" s="813"/>
      <c r="NHZ206" s="813"/>
      <c r="NIA206" s="813"/>
      <c r="NIB206" s="813"/>
      <c r="NIC206" s="813"/>
      <c r="NID206" s="813"/>
      <c r="NIE206" s="813"/>
      <c r="NIF206" s="813"/>
      <c r="NIG206" s="813"/>
      <c r="NIH206" s="813"/>
      <c r="NII206" s="813"/>
      <c r="NIJ206" s="813"/>
      <c r="NIK206" s="813"/>
      <c r="NIL206" s="813"/>
      <c r="NIM206" s="813"/>
      <c r="NIN206" s="813"/>
      <c r="NIO206" s="813"/>
      <c r="NIP206" s="813"/>
      <c r="NIQ206" s="813"/>
      <c r="NIR206" s="813"/>
      <c r="NIS206" s="813"/>
      <c r="NIT206" s="813"/>
      <c r="NIU206" s="813"/>
      <c r="NIV206" s="813"/>
      <c r="NIW206" s="813"/>
      <c r="NIX206" s="813"/>
      <c r="NIY206" s="813"/>
      <c r="NIZ206" s="813"/>
      <c r="NJA206" s="813"/>
      <c r="NJB206" s="813"/>
      <c r="NJC206" s="813"/>
      <c r="NJD206" s="813"/>
      <c r="NJE206" s="813"/>
      <c r="NJF206" s="813"/>
      <c r="NJG206" s="813"/>
      <c r="NJH206" s="813"/>
      <c r="NJI206" s="813"/>
      <c r="NJJ206" s="813"/>
      <c r="NJK206" s="813"/>
      <c r="NJL206" s="813"/>
      <c r="NJM206" s="813"/>
      <c r="NJN206" s="813"/>
      <c r="NJO206" s="813"/>
      <c r="NJP206" s="813"/>
      <c r="NJQ206" s="813"/>
      <c r="NJR206" s="813"/>
      <c r="NJS206" s="813"/>
      <c r="NJT206" s="813"/>
      <c r="NJU206" s="813"/>
      <c r="NJV206" s="813"/>
      <c r="NJW206" s="813"/>
      <c r="NJX206" s="813"/>
      <c r="NJY206" s="813"/>
      <c r="NJZ206" s="813"/>
      <c r="NKA206" s="813"/>
      <c r="NKB206" s="813"/>
      <c r="NKC206" s="813"/>
      <c r="NKD206" s="813"/>
      <c r="NKE206" s="813"/>
      <c r="NKF206" s="813"/>
      <c r="NKG206" s="813"/>
      <c r="NKH206" s="813"/>
      <c r="NKI206" s="813"/>
      <c r="NKJ206" s="813"/>
      <c r="NKK206" s="813"/>
      <c r="NKL206" s="813"/>
      <c r="NKM206" s="813"/>
      <c r="NKN206" s="813"/>
      <c r="NKO206" s="813"/>
      <c r="NKP206" s="813"/>
      <c r="NKQ206" s="813"/>
      <c r="NKR206" s="813"/>
      <c r="NKS206" s="813"/>
      <c r="NKT206" s="813"/>
      <c r="NKU206" s="813"/>
      <c r="NKV206" s="813"/>
      <c r="NKW206" s="813"/>
      <c r="NKX206" s="813"/>
      <c r="NKY206" s="813"/>
      <c r="NKZ206" s="813"/>
      <c r="NLA206" s="813"/>
      <c r="NLB206" s="813"/>
      <c r="NLC206" s="813"/>
      <c r="NLD206" s="813"/>
      <c r="NLE206" s="813"/>
      <c r="NLF206" s="813"/>
      <c r="NLG206" s="813"/>
      <c r="NLH206" s="813"/>
      <c r="NLI206" s="813"/>
      <c r="NLJ206" s="813"/>
      <c r="NLK206" s="813"/>
      <c r="NLL206" s="813"/>
      <c r="NLM206" s="813"/>
      <c r="NLN206" s="813"/>
      <c r="NLO206" s="813"/>
      <c r="NLP206" s="813"/>
      <c r="NLQ206" s="813"/>
      <c r="NLR206" s="813"/>
      <c r="NLS206" s="813"/>
      <c r="NLT206" s="813"/>
      <c r="NLU206" s="813"/>
      <c r="NLV206" s="813"/>
      <c r="NLW206" s="813"/>
      <c r="NLX206" s="813"/>
      <c r="NLY206" s="813"/>
      <c r="NLZ206" s="813"/>
      <c r="NMA206" s="813"/>
      <c r="NMB206" s="813"/>
      <c r="NMC206" s="813"/>
      <c r="NMD206" s="813"/>
      <c r="NME206" s="813"/>
      <c r="NMF206" s="813"/>
      <c r="NMG206" s="813"/>
      <c r="NMH206" s="813"/>
      <c r="NMI206" s="813"/>
      <c r="NMJ206" s="813"/>
      <c r="NMK206" s="813"/>
      <c r="NML206" s="813"/>
      <c r="NMM206" s="813"/>
      <c r="NMN206" s="813"/>
      <c r="NMO206" s="813"/>
      <c r="NMP206" s="813"/>
      <c r="NMQ206" s="813"/>
      <c r="NMR206" s="813"/>
      <c r="NMS206" s="813"/>
      <c r="NMT206" s="813"/>
      <c r="NMU206" s="813"/>
      <c r="NMV206" s="813"/>
      <c r="NMW206" s="813"/>
      <c r="NMX206" s="813"/>
      <c r="NMY206" s="813"/>
      <c r="NMZ206" s="813"/>
      <c r="NNA206" s="813"/>
      <c r="NNB206" s="813"/>
      <c r="NNC206" s="813"/>
      <c r="NND206" s="813"/>
      <c r="NNE206" s="813"/>
      <c r="NNF206" s="813"/>
      <c r="NNG206" s="813"/>
      <c r="NNH206" s="813"/>
      <c r="NNI206" s="813"/>
      <c r="NNJ206" s="813"/>
      <c r="NNK206" s="813"/>
      <c r="NNL206" s="813"/>
      <c r="NNM206" s="813"/>
      <c r="NNN206" s="813"/>
      <c r="NNO206" s="813"/>
      <c r="NNP206" s="813"/>
      <c r="NNQ206" s="813"/>
      <c r="NNR206" s="813"/>
      <c r="NNS206" s="813"/>
      <c r="NNT206" s="813"/>
      <c r="NNU206" s="813"/>
      <c r="NNV206" s="813"/>
      <c r="NNW206" s="813"/>
      <c r="NNX206" s="813"/>
      <c r="NNY206" s="813"/>
      <c r="NNZ206" s="813"/>
      <c r="NOA206" s="813"/>
      <c r="NOB206" s="813"/>
      <c r="NOC206" s="813"/>
      <c r="NOD206" s="813"/>
      <c r="NOE206" s="813"/>
      <c r="NOF206" s="813"/>
      <c r="NOG206" s="813"/>
      <c r="NOH206" s="813"/>
      <c r="NOI206" s="813"/>
      <c r="NOJ206" s="813"/>
      <c r="NOK206" s="813"/>
      <c r="NOL206" s="813"/>
      <c r="NOM206" s="813"/>
      <c r="NON206" s="813"/>
      <c r="NOO206" s="813"/>
      <c r="NOP206" s="813"/>
      <c r="NOQ206" s="813"/>
      <c r="NOR206" s="813"/>
      <c r="NOS206" s="813"/>
      <c r="NOT206" s="813"/>
      <c r="NOU206" s="813"/>
      <c r="NOV206" s="813"/>
      <c r="NOW206" s="813"/>
      <c r="NOX206" s="813"/>
      <c r="NOY206" s="813"/>
      <c r="NOZ206" s="813"/>
      <c r="NPA206" s="813"/>
      <c r="NPB206" s="813"/>
      <c r="NPC206" s="813"/>
      <c r="NPD206" s="813"/>
      <c r="NPE206" s="813"/>
      <c r="NPF206" s="813"/>
      <c r="NPG206" s="813"/>
      <c r="NPH206" s="813"/>
      <c r="NPI206" s="813"/>
      <c r="NPJ206" s="813"/>
      <c r="NPK206" s="813"/>
      <c r="NPL206" s="813"/>
      <c r="NPM206" s="813"/>
      <c r="NPN206" s="813"/>
      <c r="NPO206" s="813"/>
      <c r="NPP206" s="813"/>
      <c r="NPQ206" s="813"/>
      <c r="NPR206" s="813"/>
      <c r="NPS206" s="813"/>
      <c r="NPT206" s="813"/>
      <c r="NPU206" s="813"/>
      <c r="NPV206" s="813"/>
      <c r="NPW206" s="813"/>
      <c r="NPX206" s="813"/>
      <c r="NPY206" s="813"/>
      <c r="NPZ206" s="813"/>
      <c r="NQA206" s="813"/>
      <c r="NQB206" s="813"/>
      <c r="NQC206" s="813"/>
      <c r="NQD206" s="813"/>
      <c r="NQE206" s="813"/>
      <c r="NQF206" s="813"/>
      <c r="NQG206" s="813"/>
      <c r="NQH206" s="813"/>
      <c r="NQI206" s="813"/>
      <c r="NQJ206" s="813"/>
      <c r="NQK206" s="813"/>
      <c r="NQL206" s="813"/>
      <c r="NQM206" s="813"/>
      <c r="NQN206" s="813"/>
      <c r="NQO206" s="813"/>
      <c r="NQP206" s="813"/>
      <c r="NQQ206" s="813"/>
      <c r="NQR206" s="813"/>
      <c r="NQS206" s="813"/>
      <c r="NQT206" s="813"/>
      <c r="NQU206" s="813"/>
      <c r="NQV206" s="813"/>
      <c r="NQW206" s="813"/>
      <c r="NQX206" s="813"/>
      <c r="NQY206" s="813"/>
      <c r="NQZ206" s="813"/>
      <c r="NRA206" s="813"/>
      <c r="NRB206" s="813"/>
      <c r="NRC206" s="813"/>
      <c r="NRD206" s="813"/>
      <c r="NRE206" s="813"/>
      <c r="NRF206" s="813"/>
      <c r="NRG206" s="813"/>
      <c r="NRH206" s="813"/>
      <c r="NRI206" s="813"/>
      <c r="NRJ206" s="813"/>
      <c r="NRK206" s="813"/>
      <c r="NRL206" s="813"/>
      <c r="NRM206" s="813"/>
      <c r="NRN206" s="813"/>
      <c r="NRO206" s="813"/>
      <c r="NRP206" s="813"/>
      <c r="NRQ206" s="813"/>
      <c r="NRR206" s="813"/>
      <c r="NRS206" s="813"/>
      <c r="NRT206" s="813"/>
      <c r="NRU206" s="813"/>
      <c r="NRV206" s="813"/>
      <c r="NRW206" s="813"/>
      <c r="NRX206" s="813"/>
      <c r="NRY206" s="813"/>
      <c r="NRZ206" s="813"/>
      <c r="NSA206" s="813"/>
      <c r="NSB206" s="813"/>
      <c r="NSC206" s="813"/>
      <c r="NSD206" s="813"/>
      <c r="NSE206" s="813"/>
      <c r="NSF206" s="813"/>
      <c r="NSG206" s="813"/>
      <c r="NSH206" s="813"/>
      <c r="NSI206" s="813"/>
      <c r="NSJ206" s="813"/>
      <c r="NSK206" s="813"/>
      <c r="NSL206" s="813"/>
      <c r="NSM206" s="813"/>
      <c r="NSN206" s="813"/>
      <c r="NSO206" s="813"/>
      <c r="NSP206" s="813"/>
      <c r="NSQ206" s="813"/>
      <c r="NSR206" s="813"/>
      <c r="NSS206" s="813"/>
      <c r="NST206" s="813"/>
      <c r="NSU206" s="813"/>
      <c r="NSV206" s="813"/>
      <c r="NSW206" s="813"/>
      <c r="NSX206" s="813"/>
      <c r="NSY206" s="813"/>
      <c r="NSZ206" s="813"/>
      <c r="NTA206" s="813"/>
      <c r="NTB206" s="813"/>
      <c r="NTC206" s="813"/>
      <c r="NTD206" s="813"/>
      <c r="NTE206" s="813"/>
      <c r="NTF206" s="813"/>
      <c r="NTG206" s="813"/>
      <c r="NTH206" s="813"/>
      <c r="NTI206" s="813"/>
      <c r="NTJ206" s="813"/>
      <c r="NTK206" s="813"/>
      <c r="NTL206" s="813"/>
      <c r="NTM206" s="813"/>
      <c r="NTN206" s="813"/>
      <c r="NTO206" s="813"/>
      <c r="NTP206" s="813"/>
      <c r="NTQ206" s="813"/>
      <c r="NTR206" s="813"/>
      <c r="NTS206" s="813"/>
      <c r="NTT206" s="813"/>
      <c r="NTU206" s="813"/>
      <c r="NTV206" s="813"/>
      <c r="NTW206" s="813"/>
      <c r="NTX206" s="813"/>
      <c r="NTY206" s="813"/>
      <c r="NTZ206" s="813"/>
      <c r="NUA206" s="813"/>
      <c r="NUB206" s="813"/>
      <c r="NUC206" s="813"/>
      <c r="NUD206" s="813"/>
      <c r="NUE206" s="813"/>
      <c r="NUF206" s="813"/>
      <c r="NUG206" s="813"/>
      <c r="NUH206" s="813"/>
      <c r="NUI206" s="813"/>
      <c r="NUJ206" s="813"/>
      <c r="NUK206" s="813"/>
      <c r="NUL206" s="813"/>
      <c r="NUM206" s="813"/>
      <c r="NUN206" s="813"/>
      <c r="NUO206" s="813"/>
      <c r="NUP206" s="813"/>
      <c r="NUQ206" s="813"/>
      <c r="NUR206" s="813"/>
      <c r="NUS206" s="813"/>
      <c r="NUT206" s="813"/>
      <c r="NUU206" s="813"/>
      <c r="NUV206" s="813"/>
      <c r="NUW206" s="813"/>
      <c r="NUX206" s="813"/>
      <c r="NUY206" s="813"/>
      <c r="NUZ206" s="813"/>
      <c r="NVA206" s="813"/>
      <c r="NVB206" s="813"/>
      <c r="NVC206" s="813"/>
      <c r="NVD206" s="813"/>
      <c r="NVE206" s="813"/>
      <c r="NVF206" s="813"/>
      <c r="NVG206" s="813"/>
      <c r="NVH206" s="813"/>
      <c r="NVI206" s="813"/>
      <c r="NVJ206" s="813"/>
      <c r="NVK206" s="813"/>
      <c r="NVL206" s="813"/>
      <c r="NVM206" s="813"/>
      <c r="NVN206" s="813"/>
      <c r="NVO206" s="813"/>
      <c r="NVP206" s="813"/>
      <c r="NVQ206" s="813"/>
      <c r="NVR206" s="813"/>
      <c r="NVS206" s="813"/>
      <c r="NVT206" s="813"/>
      <c r="NVU206" s="813"/>
      <c r="NVV206" s="813"/>
      <c r="NVW206" s="813"/>
      <c r="NVX206" s="813"/>
      <c r="NVY206" s="813"/>
      <c r="NVZ206" s="813"/>
      <c r="NWA206" s="813"/>
      <c r="NWB206" s="813"/>
      <c r="NWC206" s="813"/>
      <c r="NWD206" s="813"/>
      <c r="NWE206" s="813"/>
      <c r="NWF206" s="813"/>
      <c r="NWG206" s="813"/>
      <c r="NWH206" s="813"/>
      <c r="NWI206" s="813"/>
      <c r="NWJ206" s="813"/>
      <c r="NWK206" s="813"/>
      <c r="NWL206" s="813"/>
      <c r="NWM206" s="813"/>
      <c r="NWN206" s="813"/>
      <c r="NWO206" s="813"/>
      <c r="NWP206" s="813"/>
      <c r="NWQ206" s="813"/>
      <c r="NWR206" s="813"/>
      <c r="NWS206" s="813"/>
      <c r="NWT206" s="813"/>
      <c r="NWU206" s="813"/>
      <c r="NWV206" s="813"/>
      <c r="NWW206" s="813"/>
      <c r="NWX206" s="813"/>
      <c r="NWY206" s="813"/>
      <c r="NWZ206" s="813"/>
      <c r="NXA206" s="813"/>
      <c r="NXB206" s="813"/>
      <c r="NXC206" s="813"/>
      <c r="NXD206" s="813"/>
      <c r="NXE206" s="813"/>
      <c r="NXF206" s="813"/>
      <c r="NXG206" s="813"/>
      <c r="NXH206" s="813"/>
      <c r="NXI206" s="813"/>
      <c r="NXJ206" s="813"/>
      <c r="NXK206" s="813"/>
      <c r="NXL206" s="813"/>
      <c r="NXM206" s="813"/>
      <c r="NXN206" s="813"/>
      <c r="NXO206" s="813"/>
      <c r="NXP206" s="813"/>
      <c r="NXQ206" s="813"/>
      <c r="NXR206" s="813"/>
      <c r="NXS206" s="813"/>
      <c r="NXT206" s="813"/>
      <c r="NXU206" s="813"/>
      <c r="NXV206" s="813"/>
      <c r="NXW206" s="813"/>
      <c r="NXX206" s="813"/>
      <c r="NXY206" s="813"/>
      <c r="NXZ206" s="813"/>
      <c r="NYA206" s="813"/>
      <c r="NYB206" s="813"/>
      <c r="NYC206" s="813"/>
      <c r="NYD206" s="813"/>
      <c r="NYE206" s="813"/>
      <c r="NYF206" s="813"/>
      <c r="NYG206" s="813"/>
      <c r="NYH206" s="813"/>
      <c r="NYI206" s="813"/>
      <c r="NYJ206" s="813"/>
      <c r="NYK206" s="813"/>
      <c r="NYL206" s="813"/>
      <c r="NYM206" s="813"/>
      <c r="NYN206" s="813"/>
      <c r="NYO206" s="813"/>
      <c r="NYP206" s="813"/>
      <c r="NYQ206" s="813"/>
      <c r="NYR206" s="813"/>
      <c r="NYS206" s="813"/>
      <c r="NYT206" s="813"/>
      <c r="NYU206" s="813"/>
      <c r="NYV206" s="813"/>
      <c r="NYW206" s="813"/>
      <c r="NYX206" s="813"/>
      <c r="NYY206" s="813"/>
      <c r="NYZ206" s="813"/>
      <c r="NZA206" s="813"/>
      <c r="NZB206" s="813"/>
      <c r="NZC206" s="813"/>
      <c r="NZD206" s="813"/>
      <c r="NZE206" s="813"/>
      <c r="NZF206" s="813"/>
      <c r="NZG206" s="813"/>
      <c r="NZH206" s="813"/>
      <c r="NZI206" s="813"/>
      <c r="NZJ206" s="813"/>
      <c r="NZK206" s="813"/>
      <c r="NZL206" s="813"/>
      <c r="NZM206" s="813"/>
      <c r="NZN206" s="813"/>
      <c r="NZO206" s="813"/>
      <c r="NZP206" s="813"/>
      <c r="NZQ206" s="813"/>
      <c r="NZR206" s="813"/>
      <c r="NZS206" s="813"/>
      <c r="NZT206" s="813"/>
      <c r="NZU206" s="813"/>
      <c r="NZV206" s="813"/>
      <c r="NZW206" s="813"/>
      <c r="NZX206" s="813"/>
      <c r="NZY206" s="813"/>
      <c r="NZZ206" s="813"/>
      <c r="OAA206" s="813"/>
      <c r="OAB206" s="813"/>
      <c r="OAC206" s="813"/>
      <c r="OAD206" s="813"/>
      <c r="OAE206" s="813"/>
      <c r="OAF206" s="813"/>
      <c r="OAG206" s="813"/>
      <c r="OAH206" s="813"/>
      <c r="OAI206" s="813"/>
      <c r="OAJ206" s="813"/>
      <c r="OAK206" s="813"/>
      <c r="OAL206" s="813"/>
      <c r="OAM206" s="813"/>
      <c r="OAN206" s="813"/>
      <c r="OAO206" s="813"/>
      <c r="OAP206" s="813"/>
      <c r="OAQ206" s="813"/>
      <c r="OAR206" s="813"/>
      <c r="OAS206" s="813"/>
      <c r="OAT206" s="813"/>
      <c r="OAU206" s="813"/>
      <c r="OAV206" s="813"/>
      <c r="OAW206" s="813"/>
      <c r="OAX206" s="813"/>
      <c r="OAY206" s="813"/>
      <c r="OAZ206" s="813"/>
      <c r="OBA206" s="813"/>
      <c r="OBB206" s="813"/>
      <c r="OBC206" s="813"/>
      <c r="OBD206" s="813"/>
      <c r="OBE206" s="813"/>
      <c r="OBF206" s="813"/>
      <c r="OBG206" s="813"/>
      <c r="OBH206" s="813"/>
      <c r="OBI206" s="813"/>
      <c r="OBJ206" s="813"/>
      <c r="OBK206" s="813"/>
      <c r="OBL206" s="813"/>
      <c r="OBM206" s="813"/>
      <c r="OBN206" s="813"/>
      <c r="OBO206" s="813"/>
      <c r="OBP206" s="813"/>
      <c r="OBQ206" s="813"/>
      <c r="OBR206" s="813"/>
      <c r="OBS206" s="813"/>
      <c r="OBT206" s="813"/>
      <c r="OBU206" s="813"/>
      <c r="OBV206" s="813"/>
      <c r="OBW206" s="813"/>
      <c r="OBX206" s="813"/>
      <c r="OBY206" s="813"/>
      <c r="OBZ206" s="813"/>
      <c r="OCA206" s="813"/>
      <c r="OCB206" s="813"/>
      <c r="OCC206" s="813"/>
      <c r="OCD206" s="813"/>
      <c r="OCE206" s="813"/>
      <c r="OCF206" s="813"/>
      <c r="OCG206" s="813"/>
      <c r="OCH206" s="813"/>
      <c r="OCI206" s="813"/>
      <c r="OCJ206" s="813"/>
      <c r="OCK206" s="813"/>
      <c r="OCL206" s="813"/>
      <c r="OCM206" s="813"/>
      <c r="OCN206" s="813"/>
      <c r="OCO206" s="813"/>
      <c r="OCP206" s="813"/>
      <c r="OCQ206" s="813"/>
      <c r="OCR206" s="813"/>
      <c r="OCS206" s="813"/>
      <c r="OCT206" s="813"/>
      <c r="OCU206" s="813"/>
      <c r="OCV206" s="813"/>
      <c r="OCW206" s="813"/>
      <c r="OCX206" s="813"/>
      <c r="OCY206" s="813"/>
      <c r="OCZ206" s="813"/>
      <c r="ODA206" s="813"/>
      <c r="ODB206" s="813"/>
      <c r="ODC206" s="813"/>
      <c r="ODD206" s="813"/>
      <c r="ODE206" s="813"/>
      <c r="ODF206" s="813"/>
      <c r="ODG206" s="813"/>
      <c r="ODH206" s="813"/>
      <c r="ODI206" s="813"/>
      <c r="ODJ206" s="813"/>
      <c r="ODK206" s="813"/>
      <c r="ODL206" s="813"/>
      <c r="ODM206" s="813"/>
      <c r="ODN206" s="813"/>
      <c r="ODO206" s="813"/>
      <c r="ODP206" s="813"/>
      <c r="ODQ206" s="813"/>
      <c r="ODR206" s="813"/>
      <c r="ODS206" s="813"/>
      <c r="ODT206" s="813"/>
      <c r="ODU206" s="813"/>
      <c r="ODV206" s="813"/>
      <c r="ODW206" s="813"/>
      <c r="ODX206" s="813"/>
      <c r="ODY206" s="813"/>
      <c r="ODZ206" s="813"/>
      <c r="OEA206" s="813"/>
      <c r="OEB206" s="813"/>
      <c r="OEC206" s="813"/>
      <c r="OED206" s="813"/>
      <c r="OEE206" s="813"/>
      <c r="OEF206" s="813"/>
      <c r="OEG206" s="813"/>
      <c r="OEH206" s="813"/>
      <c r="OEI206" s="813"/>
      <c r="OEJ206" s="813"/>
      <c r="OEK206" s="813"/>
      <c r="OEL206" s="813"/>
      <c r="OEM206" s="813"/>
      <c r="OEN206" s="813"/>
      <c r="OEO206" s="813"/>
      <c r="OEP206" s="813"/>
      <c r="OEQ206" s="813"/>
      <c r="OER206" s="813"/>
      <c r="OES206" s="813"/>
      <c r="OET206" s="813"/>
      <c r="OEU206" s="813"/>
      <c r="OEV206" s="813"/>
      <c r="OEW206" s="813"/>
      <c r="OEX206" s="813"/>
      <c r="OEY206" s="813"/>
      <c r="OEZ206" s="813"/>
      <c r="OFA206" s="813"/>
      <c r="OFB206" s="813"/>
      <c r="OFC206" s="813"/>
      <c r="OFD206" s="813"/>
      <c r="OFE206" s="813"/>
      <c r="OFF206" s="813"/>
      <c r="OFG206" s="813"/>
      <c r="OFH206" s="813"/>
      <c r="OFI206" s="813"/>
      <c r="OFJ206" s="813"/>
      <c r="OFK206" s="813"/>
      <c r="OFL206" s="813"/>
      <c r="OFM206" s="813"/>
      <c r="OFN206" s="813"/>
      <c r="OFO206" s="813"/>
      <c r="OFP206" s="813"/>
      <c r="OFQ206" s="813"/>
      <c r="OFR206" s="813"/>
      <c r="OFS206" s="813"/>
      <c r="OFT206" s="813"/>
      <c r="OFU206" s="813"/>
      <c r="OFV206" s="813"/>
      <c r="OFW206" s="813"/>
      <c r="OFX206" s="813"/>
      <c r="OFY206" s="813"/>
      <c r="OFZ206" s="813"/>
      <c r="OGA206" s="813"/>
      <c r="OGB206" s="813"/>
      <c r="OGC206" s="813"/>
      <c r="OGD206" s="813"/>
      <c r="OGE206" s="813"/>
      <c r="OGF206" s="813"/>
      <c r="OGG206" s="813"/>
      <c r="OGH206" s="813"/>
      <c r="OGI206" s="813"/>
      <c r="OGJ206" s="813"/>
      <c r="OGK206" s="813"/>
      <c r="OGL206" s="813"/>
      <c r="OGM206" s="813"/>
      <c r="OGN206" s="813"/>
      <c r="OGO206" s="813"/>
      <c r="OGP206" s="813"/>
      <c r="OGQ206" s="813"/>
      <c r="OGR206" s="813"/>
      <c r="OGS206" s="813"/>
      <c r="OGT206" s="813"/>
      <c r="OGU206" s="813"/>
      <c r="OGV206" s="813"/>
      <c r="OGW206" s="813"/>
      <c r="OGX206" s="813"/>
      <c r="OGY206" s="813"/>
      <c r="OGZ206" s="813"/>
      <c r="OHA206" s="813"/>
      <c r="OHB206" s="813"/>
      <c r="OHC206" s="813"/>
      <c r="OHD206" s="813"/>
      <c r="OHE206" s="813"/>
      <c r="OHF206" s="813"/>
      <c r="OHG206" s="813"/>
      <c r="OHH206" s="813"/>
      <c r="OHI206" s="813"/>
      <c r="OHJ206" s="813"/>
      <c r="OHK206" s="813"/>
      <c r="OHL206" s="813"/>
      <c r="OHM206" s="813"/>
      <c r="OHN206" s="813"/>
      <c r="OHO206" s="813"/>
      <c r="OHP206" s="813"/>
      <c r="OHQ206" s="813"/>
      <c r="OHR206" s="813"/>
      <c r="OHS206" s="813"/>
      <c r="OHT206" s="813"/>
      <c r="OHU206" s="813"/>
      <c r="OHV206" s="813"/>
      <c r="OHW206" s="813"/>
      <c r="OHX206" s="813"/>
      <c r="OHY206" s="813"/>
      <c r="OHZ206" s="813"/>
      <c r="OIA206" s="813"/>
      <c r="OIB206" s="813"/>
      <c r="OIC206" s="813"/>
      <c r="OID206" s="813"/>
      <c r="OIE206" s="813"/>
      <c r="OIF206" s="813"/>
      <c r="OIG206" s="813"/>
      <c r="OIH206" s="813"/>
      <c r="OII206" s="813"/>
      <c r="OIJ206" s="813"/>
      <c r="OIK206" s="813"/>
      <c r="OIL206" s="813"/>
      <c r="OIM206" s="813"/>
      <c r="OIN206" s="813"/>
      <c r="OIO206" s="813"/>
      <c r="OIP206" s="813"/>
      <c r="OIQ206" s="813"/>
      <c r="OIR206" s="813"/>
      <c r="OIS206" s="813"/>
      <c r="OIT206" s="813"/>
      <c r="OIU206" s="813"/>
      <c r="OIV206" s="813"/>
      <c r="OIW206" s="813"/>
      <c r="OIX206" s="813"/>
      <c r="OIY206" s="813"/>
      <c r="OIZ206" s="813"/>
      <c r="OJA206" s="813"/>
      <c r="OJB206" s="813"/>
      <c r="OJC206" s="813"/>
      <c r="OJD206" s="813"/>
      <c r="OJE206" s="813"/>
      <c r="OJF206" s="813"/>
      <c r="OJG206" s="813"/>
      <c r="OJH206" s="813"/>
      <c r="OJI206" s="813"/>
      <c r="OJJ206" s="813"/>
      <c r="OJK206" s="813"/>
      <c r="OJL206" s="813"/>
      <c r="OJM206" s="813"/>
      <c r="OJN206" s="813"/>
      <c r="OJO206" s="813"/>
      <c r="OJP206" s="813"/>
      <c r="OJQ206" s="813"/>
      <c r="OJR206" s="813"/>
      <c r="OJS206" s="813"/>
      <c r="OJT206" s="813"/>
      <c r="OJU206" s="813"/>
      <c r="OJV206" s="813"/>
      <c r="OJW206" s="813"/>
      <c r="OJX206" s="813"/>
      <c r="OJY206" s="813"/>
      <c r="OJZ206" s="813"/>
      <c r="OKA206" s="813"/>
      <c r="OKB206" s="813"/>
      <c r="OKC206" s="813"/>
      <c r="OKD206" s="813"/>
      <c r="OKE206" s="813"/>
      <c r="OKF206" s="813"/>
      <c r="OKG206" s="813"/>
      <c r="OKH206" s="813"/>
      <c r="OKI206" s="813"/>
      <c r="OKJ206" s="813"/>
      <c r="OKK206" s="813"/>
      <c r="OKL206" s="813"/>
      <c r="OKM206" s="813"/>
      <c r="OKN206" s="813"/>
      <c r="OKO206" s="813"/>
      <c r="OKP206" s="813"/>
      <c r="OKQ206" s="813"/>
      <c r="OKR206" s="813"/>
      <c r="OKS206" s="813"/>
      <c r="OKT206" s="813"/>
      <c r="OKU206" s="813"/>
      <c r="OKV206" s="813"/>
      <c r="OKW206" s="813"/>
      <c r="OKX206" s="813"/>
      <c r="OKY206" s="813"/>
      <c r="OKZ206" s="813"/>
      <c r="OLA206" s="813"/>
      <c r="OLB206" s="813"/>
      <c r="OLC206" s="813"/>
      <c r="OLD206" s="813"/>
      <c r="OLE206" s="813"/>
      <c r="OLF206" s="813"/>
      <c r="OLG206" s="813"/>
      <c r="OLH206" s="813"/>
      <c r="OLI206" s="813"/>
      <c r="OLJ206" s="813"/>
      <c r="OLK206" s="813"/>
      <c r="OLL206" s="813"/>
      <c r="OLM206" s="813"/>
      <c r="OLN206" s="813"/>
      <c r="OLO206" s="813"/>
      <c r="OLP206" s="813"/>
      <c r="OLQ206" s="813"/>
      <c r="OLR206" s="813"/>
      <c r="OLS206" s="813"/>
      <c r="OLT206" s="813"/>
      <c r="OLU206" s="813"/>
      <c r="OLV206" s="813"/>
      <c r="OLW206" s="813"/>
      <c r="OLX206" s="813"/>
      <c r="OLY206" s="813"/>
      <c r="OLZ206" s="813"/>
      <c r="OMA206" s="813"/>
      <c r="OMB206" s="813"/>
      <c r="OMC206" s="813"/>
      <c r="OMD206" s="813"/>
      <c r="OME206" s="813"/>
      <c r="OMF206" s="813"/>
      <c r="OMG206" s="813"/>
      <c r="OMH206" s="813"/>
      <c r="OMI206" s="813"/>
      <c r="OMJ206" s="813"/>
      <c r="OMK206" s="813"/>
      <c r="OML206" s="813"/>
      <c r="OMM206" s="813"/>
      <c r="OMN206" s="813"/>
      <c r="OMO206" s="813"/>
      <c r="OMP206" s="813"/>
      <c r="OMQ206" s="813"/>
      <c r="OMR206" s="813"/>
      <c r="OMS206" s="813"/>
      <c r="OMT206" s="813"/>
      <c r="OMU206" s="813"/>
      <c r="OMV206" s="813"/>
      <c r="OMW206" s="813"/>
      <c r="OMX206" s="813"/>
      <c r="OMY206" s="813"/>
      <c r="OMZ206" s="813"/>
      <c r="ONA206" s="813"/>
      <c r="ONB206" s="813"/>
      <c r="ONC206" s="813"/>
      <c r="OND206" s="813"/>
      <c r="ONE206" s="813"/>
      <c r="ONF206" s="813"/>
      <c r="ONG206" s="813"/>
      <c r="ONH206" s="813"/>
      <c r="ONI206" s="813"/>
      <c r="ONJ206" s="813"/>
      <c r="ONK206" s="813"/>
      <c r="ONL206" s="813"/>
      <c r="ONM206" s="813"/>
      <c r="ONN206" s="813"/>
      <c r="ONO206" s="813"/>
      <c r="ONP206" s="813"/>
      <c r="ONQ206" s="813"/>
      <c r="ONR206" s="813"/>
      <c r="ONS206" s="813"/>
      <c r="ONT206" s="813"/>
      <c r="ONU206" s="813"/>
      <c r="ONV206" s="813"/>
      <c r="ONW206" s="813"/>
      <c r="ONX206" s="813"/>
      <c r="ONY206" s="813"/>
      <c r="ONZ206" s="813"/>
      <c r="OOA206" s="813"/>
      <c r="OOB206" s="813"/>
      <c r="OOC206" s="813"/>
      <c r="OOD206" s="813"/>
      <c r="OOE206" s="813"/>
      <c r="OOF206" s="813"/>
      <c r="OOG206" s="813"/>
      <c r="OOH206" s="813"/>
      <c r="OOI206" s="813"/>
      <c r="OOJ206" s="813"/>
      <c r="OOK206" s="813"/>
      <c r="OOL206" s="813"/>
      <c r="OOM206" s="813"/>
      <c r="OON206" s="813"/>
      <c r="OOO206" s="813"/>
      <c r="OOP206" s="813"/>
      <c r="OOQ206" s="813"/>
      <c r="OOR206" s="813"/>
      <c r="OOS206" s="813"/>
      <c r="OOT206" s="813"/>
      <c r="OOU206" s="813"/>
      <c r="OOV206" s="813"/>
      <c r="OOW206" s="813"/>
      <c r="OOX206" s="813"/>
      <c r="OOY206" s="813"/>
      <c r="OOZ206" s="813"/>
      <c r="OPA206" s="813"/>
      <c r="OPB206" s="813"/>
      <c r="OPC206" s="813"/>
      <c r="OPD206" s="813"/>
      <c r="OPE206" s="813"/>
      <c r="OPF206" s="813"/>
      <c r="OPG206" s="813"/>
      <c r="OPH206" s="813"/>
      <c r="OPI206" s="813"/>
      <c r="OPJ206" s="813"/>
      <c r="OPK206" s="813"/>
      <c r="OPL206" s="813"/>
      <c r="OPM206" s="813"/>
      <c r="OPN206" s="813"/>
      <c r="OPO206" s="813"/>
      <c r="OPP206" s="813"/>
      <c r="OPQ206" s="813"/>
      <c r="OPR206" s="813"/>
      <c r="OPS206" s="813"/>
      <c r="OPT206" s="813"/>
      <c r="OPU206" s="813"/>
      <c r="OPV206" s="813"/>
      <c r="OPW206" s="813"/>
      <c r="OPX206" s="813"/>
      <c r="OPY206" s="813"/>
      <c r="OPZ206" s="813"/>
      <c r="OQA206" s="813"/>
      <c r="OQB206" s="813"/>
      <c r="OQC206" s="813"/>
      <c r="OQD206" s="813"/>
      <c r="OQE206" s="813"/>
      <c r="OQF206" s="813"/>
      <c r="OQG206" s="813"/>
      <c r="OQH206" s="813"/>
      <c r="OQI206" s="813"/>
      <c r="OQJ206" s="813"/>
      <c r="OQK206" s="813"/>
      <c r="OQL206" s="813"/>
      <c r="OQM206" s="813"/>
      <c r="OQN206" s="813"/>
      <c r="OQO206" s="813"/>
      <c r="OQP206" s="813"/>
      <c r="OQQ206" s="813"/>
      <c r="OQR206" s="813"/>
      <c r="OQS206" s="813"/>
      <c r="OQT206" s="813"/>
      <c r="OQU206" s="813"/>
      <c r="OQV206" s="813"/>
      <c r="OQW206" s="813"/>
      <c r="OQX206" s="813"/>
      <c r="OQY206" s="813"/>
      <c r="OQZ206" s="813"/>
      <c r="ORA206" s="813"/>
      <c r="ORB206" s="813"/>
      <c r="ORC206" s="813"/>
      <c r="ORD206" s="813"/>
      <c r="ORE206" s="813"/>
      <c r="ORF206" s="813"/>
      <c r="ORG206" s="813"/>
      <c r="ORH206" s="813"/>
      <c r="ORI206" s="813"/>
      <c r="ORJ206" s="813"/>
      <c r="ORK206" s="813"/>
      <c r="ORL206" s="813"/>
      <c r="ORM206" s="813"/>
      <c r="ORN206" s="813"/>
      <c r="ORO206" s="813"/>
      <c r="ORP206" s="813"/>
      <c r="ORQ206" s="813"/>
      <c r="ORR206" s="813"/>
      <c r="ORS206" s="813"/>
      <c r="ORT206" s="813"/>
      <c r="ORU206" s="813"/>
      <c r="ORV206" s="813"/>
      <c r="ORW206" s="813"/>
      <c r="ORX206" s="813"/>
      <c r="ORY206" s="813"/>
      <c r="ORZ206" s="813"/>
      <c r="OSA206" s="813"/>
      <c r="OSB206" s="813"/>
      <c r="OSC206" s="813"/>
      <c r="OSD206" s="813"/>
      <c r="OSE206" s="813"/>
      <c r="OSF206" s="813"/>
      <c r="OSG206" s="813"/>
      <c r="OSH206" s="813"/>
      <c r="OSI206" s="813"/>
      <c r="OSJ206" s="813"/>
      <c r="OSK206" s="813"/>
      <c r="OSL206" s="813"/>
      <c r="OSM206" s="813"/>
      <c r="OSN206" s="813"/>
      <c r="OSO206" s="813"/>
      <c r="OSP206" s="813"/>
      <c r="OSQ206" s="813"/>
      <c r="OSR206" s="813"/>
      <c r="OSS206" s="813"/>
      <c r="OST206" s="813"/>
      <c r="OSU206" s="813"/>
      <c r="OSV206" s="813"/>
      <c r="OSW206" s="813"/>
      <c r="OSX206" s="813"/>
      <c r="OSY206" s="813"/>
      <c r="OSZ206" s="813"/>
      <c r="OTA206" s="813"/>
      <c r="OTB206" s="813"/>
      <c r="OTC206" s="813"/>
      <c r="OTD206" s="813"/>
      <c r="OTE206" s="813"/>
      <c r="OTF206" s="813"/>
      <c r="OTG206" s="813"/>
      <c r="OTH206" s="813"/>
      <c r="OTI206" s="813"/>
      <c r="OTJ206" s="813"/>
      <c r="OTK206" s="813"/>
      <c r="OTL206" s="813"/>
      <c r="OTM206" s="813"/>
      <c r="OTN206" s="813"/>
      <c r="OTO206" s="813"/>
      <c r="OTP206" s="813"/>
      <c r="OTQ206" s="813"/>
      <c r="OTR206" s="813"/>
      <c r="OTS206" s="813"/>
      <c r="OTT206" s="813"/>
      <c r="OTU206" s="813"/>
      <c r="OTV206" s="813"/>
      <c r="OTW206" s="813"/>
      <c r="OTX206" s="813"/>
      <c r="OTY206" s="813"/>
      <c r="OTZ206" s="813"/>
      <c r="OUA206" s="813"/>
      <c r="OUB206" s="813"/>
      <c r="OUC206" s="813"/>
      <c r="OUD206" s="813"/>
      <c r="OUE206" s="813"/>
      <c r="OUF206" s="813"/>
      <c r="OUG206" s="813"/>
      <c r="OUH206" s="813"/>
      <c r="OUI206" s="813"/>
      <c r="OUJ206" s="813"/>
      <c r="OUK206" s="813"/>
      <c r="OUL206" s="813"/>
      <c r="OUM206" s="813"/>
      <c r="OUN206" s="813"/>
      <c r="OUO206" s="813"/>
      <c r="OUP206" s="813"/>
      <c r="OUQ206" s="813"/>
      <c r="OUR206" s="813"/>
      <c r="OUS206" s="813"/>
      <c r="OUT206" s="813"/>
      <c r="OUU206" s="813"/>
      <c r="OUV206" s="813"/>
      <c r="OUW206" s="813"/>
      <c r="OUX206" s="813"/>
      <c r="OUY206" s="813"/>
      <c r="OUZ206" s="813"/>
      <c r="OVA206" s="813"/>
      <c r="OVB206" s="813"/>
      <c r="OVC206" s="813"/>
      <c r="OVD206" s="813"/>
      <c r="OVE206" s="813"/>
      <c r="OVF206" s="813"/>
      <c r="OVG206" s="813"/>
      <c r="OVH206" s="813"/>
      <c r="OVI206" s="813"/>
      <c r="OVJ206" s="813"/>
      <c r="OVK206" s="813"/>
      <c r="OVL206" s="813"/>
      <c r="OVM206" s="813"/>
      <c r="OVN206" s="813"/>
      <c r="OVO206" s="813"/>
      <c r="OVP206" s="813"/>
      <c r="OVQ206" s="813"/>
      <c r="OVR206" s="813"/>
      <c r="OVS206" s="813"/>
      <c r="OVT206" s="813"/>
      <c r="OVU206" s="813"/>
      <c r="OVV206" s="813"/>
      <c r="OVW206" s="813"/>
      <c r="OVX206" s="813"/>
      <c r="OVY206" s="813"/>
      <c r="OVZ206" s="813"/>
      <c r="OWA206" s="813"/>
      <c r="OWB206" s="813"/>
      <c r="OWC206" s="813"/>
      <c r="OWD206" s="813"/>
      <c r="OWE206" s="813"/>
      <c r="OWF206" s="813"/>
      <c r="OWG206" s="813"/>
      <c r="OWH206" s="813"/>
      <c r="OWI206" s="813"/>
      <c r="OWJ206" s="813"/>
      <c r="OWK206" s="813"/>
      <c r="OWL206" s="813"/>
      <c r="OWM206" s="813"/>
      <c r="OWN206" s="813"/>
      <c r="OWO206" s="813"/>
      <c r="OWP206" s="813"/>
      <c r="OWQ206" s="813"/>
      <c r="OWR206" s="813"/>
      <c r="OWS206" s="813"/>
      <c r="OWT206" s="813"/>
      <c r="OWU206" s="813"/>
      <c r="OWV206" s="813"/>
      <c r="OWW206" s="813"/>
      <c r="OWX206" s="813"/>
      <c r="OWY206" s="813"/>
      <c r="OWZ206" s="813"/>
      <c r="OXA206" s="813"/>
      <c r="OXB206" s="813"/>
      <c r="OXC206" s="813"/>
      <c r="OXD206" s="813"/>
      <c r="OXE206" s="813"/>
      <c r="OXF206" s="813"/>
      <c r="OXG206" s="813"/>
      <c r="OXH206" s="813"/>
      <c r="OXI206" s="813"/>
      <c r="OXJ206" s="813"/>
      <c r="OXK206" s="813"/>
      <c r="OXL206" s="813"/>
      <c r="OXM206" s="813"/>
      <c r="OXN206" s="813"/>
      <c r="OXO206" s="813"/>
      <c r="OXP206" s="813"/>
      <c r="OXQ206" s="813"/>
      <c r="OXR206" s="813"/>
      <c r="OXS206" s="813"/>
      <c r="OXT206" s="813"/>
      <c r="OXU206" s="813"/>
      <c r="OXV206" s="813"/>
      <c r="OXW206" s="813"/>
      <c r="OXX206" s="813"/>
      <c r="OXY206" s="813"/>
      <c r="OXZ206" s="813"/>
      <c r="OYA206" s="813"/>
      <c r="OYB206" s="813"/>
      <c r="OYC206" s="813"/>
      <c r="OYD206" s="813"/>
      <c r="OYE206" s="813"/>
      <c r="OYF206" s="813"/>
      <c r="OYG206" s="813"/>
      <c r="OYH206" s="813"/>
      <c r="OYI206" s="813"/>
      <c r="OYJ206" s="813"/>
      <c r="OYK206" s="813"/>
      <c r="OYL206" s="813"/>
      <c r="OYM206" s="813"/>
      <c r="OYN206" s="813"/>
      <c r="OYO206" s="813"/>
      <c r="OYP206" s="813"/>
      <c r="OYQ206" s="813"/>
      <c r="OYR206" s="813"/>
      <c r="OYS206" s="813"/>
      <c r="OYT206" s="813"/>
      <c r="OYU206" s="813"/>
      <c r="OYV206" s="813"/>
      <c r="OYW206" s="813"/>
      <c r="OYX206" s="813"/>
      <c r="OYY206" s="813"/>
      <c r="OYZ206" s="813"/>
      <c r="OZA206" s="813"/>
      <c r="OZB206" s="813"/>
      <c r="OZC206" s="813"/>
      <c r="OZD206" s="813"/>
      <c r="OZE206" s="813"/>
      <c r="OZF206" s="813"/>
      <c r="OZG206" s="813"/>
      <c r="OZH206" s="813"/>
      <c r="OZI206" s="813"/>
      <c r="OZJ206" s="813"/>
      <c r="OZK206" s="813"/>
      <c r="OZL206" s="813"/>
      <c r="OZM206" s="813"/>
      <c r="OZN206" s="813"/>
      <c r="OZO206" s="813"/>
      <c r="OZP206" s="813"/>
      <c r="OZQ206" s="813"/>
      <c r="OZR206" s="813"/>
      <c r="OZS206" s="813"/>
      <c r="OZT206" s="813"/>
      <c r="OZU206" s="813"/>
      <c r="OZV206" s="813"/>
      <c r="OZW206" s="813"/>
      <c r="OZX206" s="813"/>
      <c r="OZY206" s="813"/>
      <c r="OZZ206" s="813"/>
      <c r="PAA206" s="813"/>
      <c r="PAB206" s="813"/>
      <c r="PAC206" s="813"/>
      <c r="PAD206" s="813"/>
      <c r="PAE206" s="813"/>
      <c r="PAF206" s="813"/>
      <c r="PAG206" s="813"/>
      <c r="PAH206" s="813"/>
      <c r="PAI206" s="813"/>
      <c r="PAJ206" s="813"/>
      <c r="PAK206" s="813"/>
      <c r="PAL206" s="813"/>
      <c r="PAM206" s="813"/>
      <c r="PAN206" s="813"/>
      <c r="PAO206" s="813"/>
      <c r="PAP206" s="813"/>
      <c r="PAQ206" s="813"/>
      <c r="PAR206" s="813"/>
      <c r="PAS206" s="813"/>
      <c r="PAT206" s="813"/>
      <c r="PAU206" s="813"/>
      <c r="PAV206" s="813"/>
      <c r="PAW206" s="813"/>
      <c r="PAX206" s="813"/>
      <c r="PAY206" s="813"/>
      <c r="PAZ206" s="813"/>
      <c r="PBA206" s="813"/>
      <c r="PBB206" s="813"/>
      <c r="PBC206" s="813"/>
      <c r="PBD206" s="813"/>
      <c r="PBE206" s="813"/>
      <c r="PBF206" s="813"/>
      <c r="PBG206" s="813"/>
      <c r="PBH206" s="813"/>
      <c r="PBI206" s="813"/>
      <c r="PBJ206" s="813"/>
      <c r="PBK206" s="813"/>
      <c r="PBL206" s="813"/>
      <c r="PBM206" s="813"/>
      <c r="PBN206" s="813"/>
      <c r="PBO206" s="813"/>
      <c r="PBP206" s="813"/>
      <c r="PBQ206" s="813"/>
      <c r="PBR206" s="813"/>
      <c r="PBS206" s="813"/>
      <c r="PBT206" s="813"/>
      <c r="PBU206" s="813"/>
      <c r="PBV206" s="813"/>
      <c r="PBW206" s="813"/>
      <c r="PBX206" s="813"/>
      <c r="PBY206" s="813"/>
      <c r="PBZ206" s="813"/>
      <c r="PCA206" s="813"/>
      <c r="PCB206" s="813"/>
      <c r="PCC206" s="813"/>
      <c r="PCD206" s="813"/>
      <c r="PCE206" s="813"/>
      <c r="PCF206" s="813"/>
      <c r="PCG206" s="813"/>
      <c r="PCH206" s="813"/>
      <c r="PCI206" s="813"/>
      <c r="PCJ206" s="813"/>
      <c r="PCK206" s="813"/>
      <c r="PCL206" s="813"/>
      <c r="PCM206" s="813"/>
      <c r="PCN206" s="813"/>
      <c r="PCO206" s="813"/>
      <c r="PCP206" s="813"/>
      <c r="PCQ206" s="813"/>
      <c r="PCR206" s="813"/>
      <c r="PCS206" s="813"/>
      <c r="PCT206" s="813"/>
      <c r="PCU206" s="813"/>
      <c r="PCV206" s="813"/>
      <c r="PCW206" s="813"/>
      <c r="PCX206" s="813"/>
      <c r="PCY206" s="813"/>
      <c r="PCZ206" s="813"/>
      <c r="PDA206" s="813"/>
      <c r="PDB206" s="813"/>
      <c r="PDC206" s="813"/>
      <c r="PDD206" s="813"/>
      <c r="PDE206" s="813"/>
      <c r="PDF206" s="813"/>
      <c r="PDG206" s="813"/>
      <c r="PDH206" s="813"/>
      <c r="PDI206" s="813"/>
      <c r="PDJ206" s="813"/>
      <c r="PDK206" s="813"/>
      <c r="PDL206" s="813"/>
      <c r="PDM206" s="813"/>
      <c r="PDN206" s="813"/>
      <c r="PDO206" s="813"/>
      <c r="PDP206" s="813"/>
      <c r="PDQ206" s="813"/>
      <c r="PDR206" s="813"/>
      <c r="PDS206" s="813"/>
      <c r="PDT206" s="813"/>
      <c r="PDU206" s="813"/>
      <c r="PDV206" s="813"/>
      <c r="PDW206" s="813"/>
      <c r="PDX206" s="813"/>
      <c r="PDY206" s="813"/>
      <c r="PDZ206" s="813"/>
      <c r="PEA206" s="813"/>
      <c r="PEB206" s="813"/>
      <c r="PEC206" s="813"/>
      <c r="PED206" s="813"/>
      <c r="PEE206" s="813"/>
      <c r="PEF206" s="813"/>
      <c r="PEG206" s="813"/>
      <c r="PEH206" s="813"/>
      <c r="PEI206" s="813"/>
      <c r="PEJ206" s="813"/>
      <c r="PEK206" s="813"/>
      <c r="PEL206" s="813"/>
      <c r="PEM206" s="813"/>
      <c r="PEN206" s="813"/>
      <c r="PEO206" s="813"/>
      <c r="PEP206" s="813"/>
      <c r="PEQ206" s="813"/>
      <c r="PER206" s="813"/>
      <c r="PES206" s="813"/>
      <c r="PET206" s="813"/>
      <c r="PEU206" s="813"/>
      <c r="PEV206" s="813"/>
      <c r="PEW206" s="813"/>
      <c r="PEX206" s="813"/>
      <c r="PEY206" s="813"/>
      <c r="PEZ206" s="813"/>
      <c r="PFA206" s="813"/>
      <c r="PFB206" s="813"/>
      <c r="PFC206" s="813"/>
      <c r="PFD206" s="813"/>
      <c r="PFE206" s="813"/>
      <c r="PFF206" s="813"/>
      <c r="PFG206" s="813"/>
      <c r="PFH206" s="813"/>
      <c r="PFI206" s="813"/>
      <c r="PFJ206" s="813"/>
      <c r="PFK206" s="813"/>
      <c r="PFL206" s="813"/>
      <c r="PFM206" s="813"/>
      <c r="PFN206" s="813"/>
      <c r="PFO206" s="813"/>
      <c r="PFP206" s="813"/>
      <c r="PFQ206" s="813"/>
      <c r="PFR206" s="813"/>
      <c r="PFS206" s="813"/>
      <c r="PFT206" s="813"/>
      <c r="PFU206" s="813"/>
      <c r="PFV206" s="813"/>
      <c r="PFW206" s="813"/>
      <c r="PFX206" s="813"/>
      <c r="PFY206" s="813"/>
      <c r="PFZ206" s="813"/>
      <c r="PGA206" s="813"/>
      <c r="PGB206" s="813"/>
      <c r="PGC206" s="813"/>
      <c r="PGD206" s="813"/>
      <c r="PGE206" s="813"/>
      <c r="PGF206" s="813"/>
      <c r="PGG206" s="813"/>
      <c r="PGH206" s="813"/>
      <c r="PGI206" s="813"/>
      <c r="PGJ206" s="813"/>
      <c r="PGK206" s="813"/>
      <c r="PGL206" s="813"/>
      <c r="PGM206" s="813"/>
      <c r="PGN206" s="813"/>
      <c r="PGO206" s="813"/>
      <c r="PGP206" s="813"/>
      <c r="PGQ206" s="813"/>
      <c r="PGR206" s="813"/>
      <c r="PGS206" s="813"/>
      <c r="PGT206" s="813"/>
      <c r="PGU206" s="813"/>
      <c r="PGV206" s="813"/>
      <c r="PGW206" s="813"/>
      <c r="PGX206" s="813"/>
      <c r="PGY206" s="813"/>
      <c r="PGZ206" s="813"/>
      <c r="PHA206" s="813"/>
      <c r="PHB206" s="813"/>
      <c r="PHC206" s="813"/>
      <c r="PHD206" s="813"/>
      <c r="PHE206" s="813"/>
      <c r="PHF206" s="813"/>
      <c r="PHG206" s="813"/>
      <c r="PHH206" s="813"/>
      <c r="PHI206" s="813"/>
      <c r="PHJ206" s="813"/>
      <c r="PHK206" s="813"/>
      <c r="PHL206" s="813"/>
      <c r="PHM206" s="813"/>
      <c r="PHN206" s="813"/>
      <c r="PHO206" s="813"/>
      <c r="PHP206" s="813"/>
      <c r="PHQ206" s="813"/>
      <c r="PHR206" s="813"/>
      <c r="PHS206" s="813"/>
      <c r="PHT206" s="813"/>
      <c r="PHU206" s="813"/>
      <c r="PHV206" s="813"/>
      <c r="PHW206" s="813"/>
      <c r="PHX206" s="813"/>
      <c r="PHY206" s="813"/>
      <c r="PHZ206" s="813"/>
      <c r="PIA206" s="813"/>
      <c r="PIB206" s="813"/>
      <c r="PIC206" s="813"/>
      <c r="PID206" s="813"/>
      <c r="PIE206" s="813"/>
      <c r="PIF206" s="813"/>
      <c r="PIG206" s="813"/>
      <c r="PIH206" s="813"/>
      <c r="PII206" s="813"/>
      <c r="PIJ206" s="813"/>
      <c r="PIK206" s="813"/>
      <c r="PIL206" s="813"/>
      <c r="PIM206" s="813"/>
      <c r="PIN206" s="813"/>
      <c r="PIO206" s="813"/>
      <c r="PIP206" s="813"/>
      <c r="PIQ206" s="813"/>
      <c r="PIR206" s="813"/>
      <c r="PIS206" s="813"/>
      <c r="PIT206" s="813"/>
      <c r="PIU206" s="813"/>
      <c r="PIV206" s="813"/>
      <c r="PIW206" s="813"/>
      <c r="PIX206" s="813"/>
      <c r="PIY206" s="813"/>
      <c r="PIZ206" s="813"/>
      <c r="PJA206" s="813"/>
      <c r="PJB206" s="813"/>
      <c r="PJC206" s="813"/>
      <c r="PJD206" s="813"/>
      <c r="PJE206" s="813"/>
      <c r="PJF206" s="813"/>
      <c r="PJG206" s="813"/>
      <c r="PJH206" s="813"/>
      <c r="PJI206" s="813"/>
      <c r="PJJ206" s="813"/>
      <c r="PJK206" s="813"/>
      <c r="PJL206" s="813"/>
      <c r="PJM206" s="813"/>
      <c r="PJN206" s="813"/>
      <c r="PJO206" s="813"/>
      <c r="PJP206" s="813"/>
      <c r="PJQ206" s="813"/>
      <c r="PJR206" s="813"/>
      <c r="PJS206" s="813"/>
      <c r="PJT206" s="813"/>
      <c r="PJU206" s="813"/>
      <c r="PJV206" s="813"/>
      <c r="PJW206" s="813"/>
      <c r="PJX206" s="813"/>
      <c r="PJY206" s="813"/>
      <c r="PJZ206" s="813"/>
      <c r="PKA206" s="813"/>
      <c r="PKB206" s="813"/>
      <c r="PKC206" s="813"/>
      <c r="PKD206" s="813"/>
      <c r="PKE206" s="813"/>
      <c r="PKF206" s="813"/>
      <c r="PKG206" s="813"/>
      <c r="PKH206" s="813"/>
      <c r="PKI206" s="813"/>
      <c r="PKJ206" s="813"/>
      <c r="PKK206" s="813"/>
      <c r="PKL206" s="813"/>
      <c r="PKM206" s="813"/>
      <c r="PKN206" s="813"/>
      <c r="PKO206" s="813"/>
      <c r="PKP206" s="813"/>
      <c r="PKQ206" s="813"/>
      <c r="PKR206" s="813"/>
      <c r="PKS206" s="813"/>
      <c r="PKT206" s="813"/>
      <c r="PKU206" s="813"/>
      <c r="PKV206" s="813"/>
      <c r="PKW206" s="813"/>
      <c r="PKX206" s="813"/>
      <c r="PKY206" s="813"/>
      <c r="PKZ206" s="813"/>
      <c r="PLA206" s="813"/>
      <c r="PLB206" s="813"/>
      <c r="PLC206" s="813"/>
      <c r="PLD206" s="813"/>
      <c r="PLE206" s="813"/>
      <c r="PLF206" s="813"/>
      <c r="PLG206" s="813"/>
      <c r="PLH206" s="813"/>
      <c r="PLI206" s="813"/>
      <c r="PLJ206" s="813"/>
      <c r="PLK206" s="813"/>
      <c r="PLL206" s="813"/>
      <c r="PLM206" s="813"/>
      <c r="PLN206" s="813"/>
      <c r="PLO206" s="813"/>
      <c r="PLP206" s="813"/>
      <c r="PLQ206" s="813"/>
      <c r="PLR206" s="813"/>
      <c r="PLS206" s="813"/>
      <c r="PLT206" s="813"/>
      <c r="PLU206" s="813"/>
      <c r="PLV206" s="813"/>
      <c r="PLW206" s="813"/>
      <c r="PLX206" s="813"/>
      <c r="PLY206" s="813"/>
      <c r="PLZ206" s="813"/>
      <c r="PMA206" s="813"/>
      <c r="PMB206" s="813"/>
      <c r="PMC206" s="813"/>
      <c r="PMD206" s="813"/>
      <c r="PME206" s="813"/>
      <c r="PMF206" s="813"/>
      <c r="PMG206" s="813"/>
      <c r="PMH206" s="813"/>
      <c r="PMI206" s="813"/>
      <c r="PMJ206" s="813"/>
      <c r="PMK206" s="813"/>
      <c r="PML206" s="813"/>
      <c r="PMM206" s="813"/>
      <c r="PMN206" s="813"/>
      <c r="PMO206" s="813"/>
      <c r="PMP206" s="813"/>
      <c r="PMQ206" s="813"/>
      <c r="PMR206" s="813"/>
      <c r="PMS206" s="813"/>
      <c r="PMT206" s="813"/>
      <c r="PMU206" s="813"/>
      <c r="PMV206" s="813"/>
      <c r="PMW206" s="813"/>
      <c r="PMX206" s="813"/>
      <c r="PMY206" s="813"/>
      <c r="PMZ206" s="813"/>
      <c r="PNA206" s="813"/>
      <c r="PNB206" s="813"/>
      <c r="PNC206" s="813"/>
      <c r="PND206" s="813"/>
      <c r="PNE206" s="813"/>
      <c r="PNF206" s="813"/>
      <c r="PNG206" s="813"/>
      <c r="PNH206" s="813"/>
      <c r="PNI206" s="813"/>
      <c r="PNJ206" s="813"/>
      <c r="PNK206" s="813"/>
      <c r="PNL206" s="813"/>
      <c r="PNM206" s="813"/>
      <c r="PNN206" s="813"/>
      <c r="PNO206" s="813"/>
      <c r="PNP206" s="813"/>
      <c r="PNQ206" s="813"/>
      <c r="PNR206" s="813"/>
      <c r="PNS206" s="813"/>
      <c r="PNT206" s="813"/>
      <c r="PNU206" s="813"/>
      <c r="PNV206" s="813"/>
      <c r="PNW206" s="813"/>
      <c r="PNX206" s="813"/>
      <c r="PNY206" s="813"/>
      <c r="PNZ206" s="813"/>
      <c r="POA206" s="813"/>
      <c r="POB206" s="813"/>
      <c r="POC206" s="813"/>
      <c r="POD206" s="813"/>
      <c r="POE206" s="813"/>
      <c r="POF206" s="813"/>
      <c r="POG206" s="813"/>
      <c r="POH206" s="813"/>
      <c r="POI206" s="813"/>
      <c r="POJ206" s="813"/>
      <c r="POK206" s="813"/>
      <c r="POL206" s="813"/>
      <c r="POM206" s="813"/>
      <c r="PON206" s="813"/>
      <c r="POO206" s="813"/>
      <c r="POP206" s="813"/>
      <c r="POQ206" s="813"/>
      <c r="POR206" s="813"/>
      <c r="POS206" s="813"/>
      <c r="POT206" s="813"/>
      <c r="POU206" s="813"/>
      <c r="POV206" s="813"/>
      <c r="POW206" s="813"/>
      <c r="POX206" s="813"/>
      <c r="POY206" s="813"/>
      <c r="POZ206" s="813"/>
      <c r="PPA206" s="813"/>
      <c r="PPB206" s="813"/>
      <c r="PPC206" s="813"/>
      <c r="PPD206" s="813"/>
      <c r="PPE206" s="813"/>
      <c r="PPF206" s="813"/>
      <c r="PPG206" s="813"/>
      <c r="PPH206" s="813"/>
      <c r="PPI206" s="813"/>
      <c r="PPJ206" s="813"/>
      <c r="PPK206" s="813"/>
      <c r="PPL206" s="813"/>
      <c r="PPM206" s="813"/>
      <c r="PPN206" s="813"/>
      <c r="PPO206" s="813"/>
      <c r="PPP206" s="813"/>
      <c r="PPQ206" s="813"/>
      <c r="PPR206" s="813"/>
      <c r="PPS206" s="813"/>
      <c r="PPT206" s="813"/>
      <c r="PPU206" s="813"/>
      <c r="PPV206" s="813"/>
      <c r="PPW206" s="813"/>
      <c r="PPX206" s="813"/>
      <c r="PPY206" s="813"/>
      <c r="PPZ206" s="813"/>
      <c r="PQA206" s="813"/>
      <c r="PQB206" s="813"/>
      <c r="PQC206" s="813"/>
      <c r="PQD206" s="813"/>
      <c r="PQE206" s="813"/>
      <c r="PQF206" s="813"/>
      <c r="PQG206" s="813"/>
      <c r="PQH206" s="813"/>
      <c r="PQI206" s="813"/>
      <c r="PQJ206" s="813"/>
      <c r="PQK206" s="813"/>
      <c r="PQL206" s="813"/>
      <c r="PQM206" s="813"/>
      <c r="PQN206" s="813"/>
      <c r="PQO206" s="813"/>
      <c r="PQP206" s="813"/>
      <c r="PQQ206" s="813"/>
      <c r="PQR206" s="813"/>
      <c r="PQS206" s="813"/>
      <c r="PQT206" s="813"/>
      <c r="PQU206" s="813"/>
      <c r="PQV206" s="813"/>
      <c r="PQW206" s="813"/>
      <c r="PQX206" s="813"/>
      <c r="PQY206" s="813"/>
      <c r="PQZ206" s="813"/>
      <c r="PRA206" s="813"/>
      <c r="PRB206" s="813"/>
      <c r="PRC206" s="813"/>
      <c r="PRD206" s="813"/>
      <c r="PRE206" s="813"/>
      <c r="PRF206" s="813"/>
      <c r="PRG206" s="813"/>
      <c r="PRH206" s="813"/>
      <c r="PRI206" s="813"/>
      <c r="PRJ206" s="813"/>
      <c r="PRK206" s="813"/>
      <c r="PRL206" s="813"/>
      <c r="PRM206" s="813"/>
      <c r="PRN206" s="813"/>
      <c r="PRO206" s="813"/>
      <c r="PRP206" s="813"/>
      <c r="PRQ206" s="813"/>
      <c r="PRR206" s="813"/>
      <c r="PRS206" s="813"/>
      <c r="PRT206" s="813"/>
      <c r="PRU206" s="813"/>
      <c r="PRV206" s="813"/>
      <c r="PRW206" s="813"/>
      <c r="PRX206" s="813"/>
      <c r="PRY206" s="813"/>
      <c r="PRZ206" s="813"/>
      <c r="PSA206" s="813"/>
      <c r="PSB206" s="813"/>
      <c r="PSC206" s="813"/>
      <c r="PSD206" s="813"/>
      <c r="PSE206" s="813"/>
      <c r="PSF206" s="813"/>
      <c r="PSG206" s="813"/>
      <c r="PSH206" s="813"/>
      <c r="PSI206" s="813"/>
      <c r="PSJ206" s="813"/>
      <c r="PSK206" s="813"/>
      <c r="PSL206" s="813"/>
      <c r="PSM206" s="813"/>
      <c r="PSN206" s="813"/>
      <c r="PSO206" s="813"/>
      <c r="PSP206" s="813"/>
      <c r="PSQ206" s="813"/>
      <c r="PSR206" s="813"/>
      <c r="PSS206" s="813"/>
      <c r="PST206" s="813"/>
      <c r="PSU206" s="813"/>
      <c r="PSV206" s="813"/>
      <c r="PSW206" s="813"/>
      <c r="PSX206" s="813"/>
      <c r="PSY206" s="813"/>
      <c r="PSZ206" s="813"/>
      <c r="PTA206" s="813"/>
      <c r="PTB206" s="813"/>
      <c r="PTC206" s="813"/>
      <c r="PTD206" s="813"/>
      <c r="PTE206" s="813"/>
      <c r="PTF206" s="813"/>
      <c r="PTG206" s="813"/>
      <c r="PTH206" s="813"/>
      <c r="PTI206" s="813"/>
      <c r="PTJ206" s="813"/>
      <c r="PTK206" s="813"/>
      <c r="PTL206" s="813"/>
      <c r="PTM206" s="813"/>
      <c r="PTN206" s="813"/>
      <c r="PTO206" s="813"/>
      <c r="PTP206" s="813"/>
      <c r="PTQ206" s="813"/>
      <c r="PTR206" s="813"/>
      <c r="PTS206" s="813"/>
      <c r="PTT206" s="813"/>
      <c r="PTU206" s="813"/>
      <c r="PTV206" s="813"/>
      <c r="PTW206" s="813"/>
      <c r="PTX206" s="813"/>
      <c r="PTY206" s="813"/>
      <c r="PTZ206" s="813"/>
      <c r="PUA206" s="813"/>
      <c r="PUB206" s="813"/>
      <c r="PUC206" s="813"/>
      <c r="PUD206" s="813"/>
      <c r="PUE206" s="813"/>
      <c r="PUF206" s="813"/>
      <c r="PUG206" s="813"/>
      <c r="PUH206" s="813"/>
      <c r="PUI206" s="813"/>
      <c r="PUJ206" s="813"/>
      <c r="PUK206" s="813"/>
      <c r="PUL206" s="813"/>
      <c r="PUM206" s="813"/>
      <c r="PUN206" s="813"/>
      <c r="PUO206" s="813"/>
      <c r="PUP206" s="813"/>
      <c r="PUQ206" s="813"/>
      <c r="PUR206" s="813"/>
      <c r="PUS206" s="813"/>
      <c r="PUT206" s="813"/>
      <c r="PUU206" s="813"/>
      <c r="PUV206" s="813"/>
      <c r="PUW206" s="813"/>
      <c r="PUX206" s="813"/>
      <c r="PUY206" s="813"/>
      <c r="PUZ206" s="813"/>
      <c r="PVA206" s="813"/>
      <c r="PVB206" s="813"/>
      <c r="PVC206" s="813"/>
      <c r="PVD206" s="813"/>
      <c r="PVE206" s="813"/>
      <c r="PVF206" s="813"/>
      <c r="PVG206" s="813"/>
      <c r="PVH206" s="813"/>
      <c r="PVI206" s="813"/>
      <c r="PVJ206" s="813"/>
      <c r="PVK206" s="813"/>
      <c r="PVL206" s="813"/>
      <c r="PVM206" s="813"/>
      <c r="PVN206" s="813"/>
      <c r="PVO206" s="813"/>
      <c r="PVP206" s="813"/>
      <c r="PVQ206" s="813"/>
      <c r="PVR206" s="813"/>
      <c r="PVS206" s="813"/>
      <c r="PVT206" s="813"/>
      <c r="PVU206" s="813"/>
      <c r="PVV206" s="813"/>
      <c r="PVW206" s="813"/>
      <c r="PVX206" s="813"/>
      <c r="PVY206" s="813"/>
      <c r="PVZ206" s="813"/>
      <c r="PWA206" s="813"/>
      <c r="PWB206" s="813"/>
      <c r="PWC206" s="813"/>
      <c r="PWD206" s="813"/>
      <c r="PWE206" s="813"/>
      <c r="PWF206" s="813"/>
      <c r="PWG206" s="813"/>
      <c r="PWH206" s="813"/>
      <c r="PWI206" s="813"/>
      <c r="PWJ206" s="813"/>
      <c r="PWK206" s="813"/>
      <c r="PWL206" s="813"/>
      <c r="PWM206" s="813"/>
      <c r="PWN206" s="813"/>
      <c r="PWO206" s="813"/>
      <c r="PWP206" s="813"/>
      <c r="PWQ206" s="813"/>
      <c r="PWR206" s="813"/>
      <c r="PWS206" s="813"/>
      <c r="PWT206" s="813"/>
      <c r="PWU206" s="813"/>
      <c r="PWV206" s="813"/>
      <c r="PWW206" s="813"/>
      <c r="PWX206" s="813"/>
      <c r="PWY206" s="813"/>
      <c r="PWZ206" s="813"/>
      <c r="PXA206" s="813"/>
      <c r="PXB206" s="813"/>
      <c r="PXC206" s="813"/>
      <c r="PXD206" s="813"/>
      <c r="PXE206" s="813"/>
      <c r="PXF206" s="813"/>
      <c r="PXG206" s="813"/>
      <c r="PXH206" s="813"/>
      <c r="PXI206" s="813"/>
      <c r="PXJ206" s="813"/>
      <c r="PXK206" s="813"/>
      <c r="PXL206" s="813"/>
      <c r="PXM206" s="813"/>
      <c r="PXN206" s="813"/>
      <c r="PXO206" s="813"/>
      <c r="PXP206" s="813"/>
      <c r="PXQ206" s="813"/>
      <c r="PXR206" s="813"/>
      <c r="PXS206" s="813"/>
      <c r="PXT206" s="813"/>
      <c r="PXU206" s="813"/>
      <c r="PXV206" s="813"/>
      <c r="PXW206" s="813"/>
      <c r="PXX206" s="813"/>
      <c r="PXY206" s="813"/>
      <c r="PXZ206" s="813"/>
      <c r="PYA206" s="813"/>
      <c r="PYB206" s="813"/>
      <c r="PYC206" s="813"/>
      <c r="PYD206" s="813"/>
      <c r="PYE206" s="813"/>
      <c r="PYF206" s="813"/>
      <c r="PYG206" s="813"/>
      <c r="PYH206" s="813"/>
      <c r="PYI206" s="813"/>
      <c r="PYJ206" s="813"/>
      <c r="PYK206" s="813"/>
      <c r="PYL206" s="813"/>
      <c r="PYM206" s="813"/>
      <c r="PYN206" s="813"/>
      <c r="PYO206" s="813"/>
      <c r="PYP206" s="813"/>
      <c r="PYQ206" s="813"/>
      <c r="PYR206" s="813"/>
      <c r="PYS206" s="813"/>
      <c r="PYT206" s="813"/>
      <c r="PYU206" s="813"/>
      <c r="PYV206" s="813"/>
      <c r="PYW206" s="813"/>
      <c r="PYX206" s="813"/>
      <c r="PYY206" s="813"/>
      <c r="PYZ206" s="813"/>
      <c r="PZA206" s="813"/>
      <c r="PZB206" s="813"/>
      <c r="PZC206" s="813"/>
      <c r="PZD206" s="813"/>
      <c r="PZE206" s="813"/>
      <c r="PZF206" s="813"/>
      <c r="PZG206" s="813"/>
      <c r="PZH206" s="813"/>
      <c r="PZI206" s="813"/>
      <c r="PZJ206" s="813"/>
      <c r="PZK206" s="813"/>
      <c r="PZL206" s="813"/>
      <c r="PZM206" s="813"/>
      <c r="PZN206" s="813"/>
      <c r="PZO206" s="813"/>
      <c r="PZP206" s="813"/>
      <c r="PZQ206" s="813"/>
      <c r="PZR206" s="813"/>
      <c r="PZS206" s="813"/>
      <c r="PZT206" s="813"/>
      <c r="PZU206" s="813"/>
      <c r="PZV206" s="813"/>
      <c r="PZW206" s="813"/>
      <c r="PZX206" s="813"/>
      <c r="PZY206" s="813"/>
      <c r="PZZ206" s="813"/>
      <c r="QAA206" s="813"/>
      <c r="QAB206" s="813"/>
      <c r="QAC206" s="813"/>
      <c r="QAD206" s="813"/>
      <c r="QAE206" s="813"/>
      <c r="QAF206" s="813"/>
      <c r="QAG206" s="813"/>
      <c r="QAH206" s="813"/>
      <c r="QAI206" s="813"/>
      <c r="QAJ206" s="813"/>
      <c r="QAK206" s="813"/>
      <c r="QAL206" s="813"/>
      <c r="QAM206" s="813"/>
      <c r="QAN206" s="813"/>
      <c r="QAO206" s="813"/>
      <c r="QAP206" s="813"/>
      <c r="QAQ206" s="813"/>
      <c r="QAR206" s="813"/>
      <c r="QAS206" s="813"/>
      <c r="QAT206" s="813"/>
      <c r="QAU206" s="813"/>
      <c r="QAV206" s="813"/>
      <c r="QAW206" s="813"/>
      <c r="QAX206" s="813"/>
      <c r="QAY206" s="813"/>
      <c r="QAZ206" s="813"/>
      <c r="QBA206" s="813"/>
      <c r="QBB206" s="813"/>
      <c r="QBC206" s="813"/>
      <c r="QBD206" s="813"/>
      <c r="QBE206" s="813"/>
      <c r="QBF206" s="813"/>
      <c r="QBG206" s="813"/>
      <c r="QBH206" s="813"/>
      <c r="QBI206" s="813"/>
      <c r="QBJ206" s="813"/>
      <c r="QBK206" s="813"/>
      <c r="QBL206" s="813"/>
      <c r="QBM206" s="813"/>
      <c r="QBN206" s="813"/>
      <c r="QBO206" s="813"/>
      <c r="QBP206" s="813"/>
      <c r="QBQ206" s="813"/>
      <c r="QBR206" s="813"/>
      <c r="QBS206" s="813"/>
      <c r="QBT206" s="813"/>
      <c r="QBU206" s="813"/>
      <c r="QBV206" s="813"/>
      <c r="QBW206" s="813"/>
      <c r="QBX206" s="813"/>
      <c r="QBY206" s="813"/>
      <c r="QBZ206" s="813"/>
      <c r="QCA206" s="813"/>
      <c r="QCB206" s="813"/>
      <c r="QCC206" s="813"/>
      <c r="QCD206" s="813"/>
      <c r="QCE206" s="813"/>
      <c r="QCF206" s="813"/>
      <c r="QCG206" s="813"/>
      <c r="QCH206" s="813"/>
      <c r="QCI206" s="813"/>
      <c r="QCJ206" s="813"/>
      <c r="QCK206" s="813"/>
      <c r="QCL206" s="813"/>
      <c r="QCM206" s="813"/>
      <c r="QCN206" s="813"/>
      <c r="QCO206" s="813"/>
      <c r="QCP206" s="813"/>
      <c r="QCQ206" s="813"/>
      <c r="QCR206" s="813"/>
      <c r="QCS206" s="813"/>
      <c r="QCT206" s="813"/>
      <c r="QCU206" s="813"/>
      <c r="QCV206" s="813"/>
      <c r="QCW206" s="813"/>
      <c r="QCX206" s="813"/>
      <c r="QCY206" s="813"/>
      <c r="QCZ206" s="813"/>
      <c r="QDA206" s="813"/>
      <c r="QDB206" s="813"/>
      <c r="QDC206" s="813"/>
      <c r="QDD206" s="813"/>
      <c r="QDE206" s="813"/>
      <c r="QDF206" s="813"/>
      <c r="QDG206" s="813"/>
      <c r="QDH206" s="813"/>
      <c r="QDI206" s="813"/>
      <c r="QDJ206" s="813"/>
      <c r="QDK206" s="813"/>
      <c r="QDL206" s="813"/>
      <c r="QDM206" s="813"/>
      <c r="QDN206" s="813"/>
      <c r="QDO206" s="813"/>
      <c r="QDP206" s="813"/>
      <c r="QDQ206" s="813"/>
      <c r="QDR206" s="813"/>
      <c r="QDS206" s="813"/>
      <c r="QDT206" s="813"/>
      <c r="QDU206" s="813"/>
      <c r="QDV206" s="813"/>
      <c r="QDW206" s="813"/>
      <c r="QDX206" s="813"/>
      <c r="QDY206" s="813"/>
      <c r="QDZ206" s="813"/>
      <c r="QEA206" s="813"/>
      <c r="QEB206" s="813"/>
      <c r="QEC206" s="813"/>
      <c r="QED206" s="813"/>
      <c r="QEE206" s="813"/>
      <c r="QEF206" s="813"/>
      <c r="QEG206" s="813"/>
      <c r="QEH206" s="813"/>
      <c r="QEI206" s="813"/>
      <c r="QEJ206" s="813"/>
      <c r="QEK206" s="813"/>
      <c r="QEL206" s="813"/>
      <c r="QEM206" s="813"/>
      <c r="QEN206" s="813"/>
      <c r="QEO206" s="813"/>
      <c r="QEP206" s="813"/>
      <c r="QEQ206" s="813"/>
      <c r="QER206" s="813"/>
      <c r="QES206" s="813"/>
      <c r="QET206" s="813"/>
      <c r="QEU206" s="813"/>
      <c r="QEV206" s="813"/>
      <c r="QEW206" s="813"/>
      <c r="QEX206" s="813"/>
      <c r="QEY206" s="813"/>
      <c r="QEZ206" s="813"/>
      <c r="QFA206" s="813"/>
      <c r="QFB206" s="813"/>
      <c r="QFC206" s="813"/>
      <c r="QFD206" s="813"/>
      <c r="QFE206" s="813"/>
      <c r="QFF206" s="813"/>
      <c r="QFG206" s="813"/>
      <c r="QFH206" s="813"/>
      <c r="QFI206" s="813"/>
      <c r="QFJ206" s="813"/>
      <c r="QFK206" s="813"/>
      <c r="QFL206" s="813"/>
      <c r="QFM206" s="813"/>
      <c r="QFN206" s="813"/>
      <c r="QFO206" s="813"/>
      <c r="QFP206" s="813"/>
      <c r="QFQ206" s="813"/>
      <c r="QFR206" s="813"/>
      <c r="QFS206" s="813"/>
      <c r="QFT206" s="813"/>
      <c r="QFU206" s="813"/>
      <c r="QFV206" s="813"/>
      <c r="QFW206" s="813"/>
      <c r="QFX206" s="813"/>
      <c r="QFY206" s="813"/>
      <c r="QFZ206" s="813"/>
      <c r="QGA206" s="813"/>
      <c r="QGB206" s="813"/>
      <c r="QGC206" s="813"/>
      <c r="QGD206" s="813"/>
      <c r="QGE206" s="813"/>
      <c r="QGF206" s="813"/>
      <c r="QGG206" s="813"/>
      <c r="QGH206" s="813"/>
      <c r="QGI206" s="813"/>
      <c r="QGJ206" s="813"/>
      <c r="QGK206" s="813"/>
      <c r="QGL206" s="813"/>
      <c r="QGM206" s="813"/>
      <c r="QGN206" s="813"/>
      <c r="QGO206" s="813"/>
      <c r="QGP206" s="813"/>
      <c r="QGQ206" s="813"/>
      <c r="QGR206" s="813"/>
      <c r="QGS206" s="813"/>
      <c r="QGT206" s="813"/>
      <c r="QGU206" s="813"/>
      <c r="QGV206" s="813"/>
      <c r="QGW206" s="813"/>
      <c r="QGX206" s="813"/>
      <c r="QGY206" s="813"/>
      <c r="QGZ206" s="813"/>
      <c r="QHA206" s="813"/>
      <c r="QHB206" s="813"/>
      <c r="QHC206" s="813"/>
      <c r="QHD206" s="813"/>
      <c r="QHE206" s="813"/>
      <c r="QHF206" s="813"/>
      <c r="QHG206" s="813"/>
      <c r="QHH206" s="813"/>
      <c r="QHI206" s="813"/>
      <c r="QHJ206" s="813"/>
      <c r="QHK206" s="813"/>
      <c r="QHL206" s="813"/>
      <c r="QHM206" s="813"/>
      <c r="QHN206" s="813"/>
      <c r="QHO206" s="813"/>
      <c r="QHP206" s="813"/>
      <c r="QHQ206" s="813"/>
      <c r="QHR206" s="813"/>
      <c r="QHS206" s="813"/>
      <c r="QHT206" s="813"/>
      <c r="QHU206" s="813"/>
      <c r="QHV206" s="813"/>
      <c r="QHW206" s="813"/>
      <c r="QHX206" s="813"/>
      <c r="QHY206" s="813"/>
      <c r="QHZ206" s="813"/>
      <c r="QIA206" s="813"/>
      <c r="QIB206" s="813"/>
      <c r="QIC206" s="813"/>
      <c r="QID206" s="813"/>
      <c r="QIE206" s="813"/>
      <c r="QIF206" s="813"/>
      <c r="QIG206" s="813"/>
      <c r="QIH206" s="813"/>
      <c r="QII206" s="813"/>
      <c r="QIJ206" s="813"/>
      <c r="QIK206" s="813"/>
      <c r="QIL206" s="813"/>
      <c r="QIM206" s="813"/>
      <c r="QIN206" s="813"/>
      <c r="QIO206" s="813"/>
      <c r="QIP206" s="813"/>
      <c r="QIQ206" s="813"/>
      <c r="QIR206" s="813"/>
      <c r="QIS206" s="813"/>
      <c r="QIT206" s="813"/>
      <c r="QIU206" s="813"/>
      <c r="QIV206" s="813"/>
      <c r="QIW206" s="813"/>
      <c r="QIX206" s="813"/>
      <c r="QIY206" s="813"/>
      <c r="QIZ206" s="813"/>
      <c r="QJA206" s="813"/>
      <c r="QJB206" s="813"/>
      <c r="QJC206" s="813"/>
      <c r="QJD206" s="813"/>
      <c r="QJE206" s="813"/>
      <c r="QJF206" s="813"/>
      <c r="QJG206" s="813"/>
      <c r="QJH206" s="813"/>
      <c r="QJI206" s="813"/>
      <c r="QJJ206" s="813"/>
      <c r="QJK206" s="813"/>
      <c r="QJL206" s="813"/>
      <c r="QJM206" s="813"/>
      <c r="QJN206" s="813"/>
      <c r="QJO206" s="813"/>
      <c r="QJP206" s="813"/>
      <c r="QJQ206" s="813"/>
      <c r="QJR206" s="813"/>
      <c r="QJS206" s="813"/>
      <c r="QJT206" s="813"/>
      <c r="QJU206" s="813"/>
      <c r="QJV206" s="813"/>
      <c r="QJW206" s="813"/>
      <c r="QJX206" s="813"/>
      <c r="QJY206" s="813"/>
      <c r="QJZ206" s="813"/>
      <c r="QKA206" s="813"/>
      <c r="QKB206" s="813"/>
      <c r="QKC206" s="813"/>
      <c r="QKD206" s="813"/>
      <c r="QKE206" s="813"/>
      <c r="QKF206" s="813"/>
      <c r="QKG206" s="813"/>
      <c r="QKH206" s="813"/>
      <c r="QKI206" s="813"/>
      <c r="QKJ206" s="813"/>
      <c r="QKK206" s="813"/>
      <c r="QKL206" s="813"/>
      <c r="QKM206" s="813"/>
      <c r="QKN206" s="813"/>
      <c r="QKO206" s="813"/>
      <c r="QKP206" s="813"/>
      <c r="QKQ206" s="813"/>
      <c r="QKR206" s="813"/>
      <c r="QKS206" s="813"/>
      <c r="QKT206" s="813"/>
      <c r="QKU206" s="813"/>
      <c r="QKV206" s="813"/>
      <c r="QKW206" s="813"/>
      <c r="QKX206" s="813"/>
      <c r="QKY206" s="813"/>
      <c r="QKZ206" s="813"/>
      <c r="QLA206" s="813"/>
      <c r="QLB206" s="813"/>
      <c r="QLC206" s="813"/>
      <c r="QLD206" s="813"/>
      <c r="QLE206" s="813"/>
      <c r="QLF206" s="813"/>
      <c r="QLG206" s="813"/>
      <c r="QLH206" s="813"/>
      <c r="QLI206" s="813"/>
      <c r="QLJ206" s="813"/>
      <c r="QLK206" s="813"/>
      <c r="QLL206" s="813"/>
      <c r="QLM206" s="813"/>
      <c r="QLN206" s="813"/>
      <c r="QLO206" s="813"/>
      <c r="QLP206" s="813"/>
      <c r="QLQ206" s="813"/>
      <c r="QLR206" s="813"/>
      <c r="QLS206" s="813"/>
      <c r="QLT206" s="813"/>
      <c r="QLU206" s="813"/>
      <c r="QLV206" s="813"/>
      <c r="QLW206" s="813"/>
      <c r="QLX206" s="813"/>
      <c r="QLY206" s="813"/>
      <c r="QLZ206" s="813"/>
      <c r="QMA206" s="813"/>
      <c r="QMB206" s="813"/>
      <c r="QMC206" s="813"/>
      <c r="QMD206" s="813"/>
      <c r="QME206" s="813"/>
      <c r="QMF206" s="813"/>
      <c r="QMG206" s="813"/>
      <c r="QMH206" s="813"/>
      <c r="QMI206" s="813"/>
      <c r="QMJ206" s="813"/>
      <c r="QMK206" s="813"/>
      <c r="QML206" s="813"/>
      <c r="QMM206" s="813"/>
      <c r="QMN206" s="813"/>
      <c r="QMO206" s="813"/>
      <c r="QMP206" s="813"/>
      <c r="QMQ206" s="813"/>
      <c r="QMR206" s="813"/>
      <c r="QMS206" s="813"/>
      <c r="QMT206" s="813"/>
      <c r="QMU206" s="813"/>
      <c r="QMV206" s="813"/>
      <c r="QMW206" s="813"/>
      <c r="QMX206" s="813"/>
      <c r="QMY206" s="813"/>
      <c r="QMZ206" s="813"/>
      <c r="QNA206" s="813"/>
      <c r="QNB206" s="813"/>
      <c r="QNC206" s="813"/>
      <c r="QND206" s="813"/>
      <c r="QNE206" s="813"/>
      <c r="QNF206" s="813"/>
      <c r="QNG206" s="813"/>
      <c r="QNH206" s="813"/>
      <c r="QNI206" s="813"/>
      <c r="QNJ206" s="813"/>
      <c r="QNK206" s="813"/>
      <c r="QNL206" s="813"/>
      <c r="QNM206" s="813"/>
      <c r="QNN206" s="813"/>
      <c r="QNO206" s="813"/>
      <c r="QNP206" s="813"/>
      <c r="QNQ206" s="813"/>
      <c r="QNR206" s="813"/>
      <c r="QNS206" s="813"/>
      <c r="QNT206" s="813"/>
      <c r="QNU206" s="813"/>
      <c r="QNV206" s="813"/>
      <c r="QNW206" s="813"/>
      <c r="QNX206" s="813"/>
      <c r="QNY206" s="813"/>
      <c r="QNZ206" s="813"/>
      <c r="QOA206" s="813"/>
      <c r="QOB206" s="813"/>
      <c r="QOC206" s="813"/>
      <c r="QOD206" s="813"/>
      <c r="QOE206" s="813"/>
      <c r="QOF206" s="813"/>
      <c r="QOG206" s="813"/>
      <c r="QOH206" s="813"/>
      <c r="QOI206" s="813"/>
      <c r="QOJ206" s="813"/>
      <c r="QOK206" s="813"/>
      <c r="QOL206" s="813"/>
      <c r="QOM206" s="813"/>
      <c r="QON206" s="813"/>
      <c r="QOO206" s="813"/>
      <c r="QOP206" s="813"/>
      <c r="QOQ206" s="813"/>
      <c r="QOR206" s="813"/>
      <c r="QOS206" s="813"/>
      <c r="QOT206" s="813"/>
      <c r="QOU206" s="813"/>
      <c r="QOV206" s="813"/>
      <c r="QOW206" s="813"/>
      <c r="QOX206" s="813"/>
      <c r="QOY206" s="813"/>
      <c r="QOZ206" s="813"/>
      <c r="QPA206" s="813"/>
      <c r="QPB206" s="813"/>
      <c r="QPC206" s="813"/>
      <c r="QPD206" s="813"/>
      <c r="QPE206" s="813"/>
      <c r="QPF206" s="813"/>
      <c r="QPG206" s="813"/>
      <c r="QPH206" s="813"/>
      <c r="QPI206" s="813"/>
      <c r="QPJ206" s="813"/>
      <c r="QPK206" s="813"/>
      <c r="QPL206" s="813"/>
      <c r="QPM206" s="813"/>
      <c r="QPN206" s="813"/>
      <c r="QPO206" s="813"/>
      <c r="QPP206" s="813"/>
      <c r="QPQ206" s="813"/>
      <c r="QPR206" s="813"/>
      <c r="QPS206" s="813"/>
      <c r="QPT206" s="813"/>
      <c r="QPU206" s="813"/>
      <c r="QPV206" s="813"/>
      <c r="QPW206" s="813"/>
      <c r="QPX206" s="813"/>
      <c r="QPY206" s="813"/>
      <c r="QPZ206" s="813"/>
      <c r="QQA206" s="813"/>
      <c r="QQB206" s="813"/>
      <c r="QQC206" s="813"/>
      <c r="QQD206" s="813"/>
      <c r="QQE206" s="813"/>
      <c r="QQF206" s="813"/>
      <c r="QQG206" s="813"/>
      <c r="QQH206" s="813"/>
      <c r="QQI206" s="813"/>
      <c r="QQJ206" s="813"/>
      <c r="QQK206" s="813"/>
      <c r="QQL206" s="813"/>
      <c r="QQM206" s="813"/>
      <c r="QQN206" s="813"/>
      <c r="QQO206" s="813"/>
      <c r="QQP206" s="813"/>
      <c r="QQQ206" s="813"/>
      <c r="QQR206" s="813"/>
      <c r="QQS206" s="813"/>
      <c r="QQT206" s="813"/>
      <c r="QQU206" s="813"/>
      <c r="QQV206" s="813"/>
      <c r="QQW206" s="813"/>
      <c r="QQX206" s="813"/>
      <c r="QQY206" s="813"/>
      <c r="QQZ206" s="813"/>
      <c r="QRA206" s="813"/>
      <c r="QRB206" s="813"/>
      <c r="QRC206" s="813"/>
      <c r="QRD206" s="813"/>
      <c r="QRE206" s="813"/>
      <c r="QRF206" s="813"/>
      <c r="QRG206" s="813"/>
      <c r="QRH206" s="813"/>
      <c r="QRI206" s="813"/>
      <c r="QRJ206" s="813"/>
      <c r="QRK206" s="813"/>
      <c r="QRL206" s="813"/>
      <c r="QRM206" s="813"/>
      <c r="QRN206" s="813"/>
      <c r="QRO206" s="813"/>
      <c r="QRP206" s="813"/>
      <c r="QRQ206" s="813"/>
      <c r="QRR206" s="813"/>
      <c r="QRS206" s="813"/>
      <c r="QRT206" s="813"/>
      <c r="QRU206" s="813"/>
      <c r="QRV206" s="813"/>
      <c r="QRW206" s="813"/>
      <c r="QRX206" s="813"/>
      <c r="QRY206" s="813"/>
      <c r="QRZ206" s="813"/>
      <c r="QSA206" s="813"/>
      <c r="QSB206" s="813"/>
      <c r="QSC206" s="813"/>
      <c r="QSD206" s="813"/>
      <c r="QSE206" s="813"/>
      <c r="QSF206" s="813"/>
      <c r="QSG206" s="813"/>
      <c r="QSH206" s="813"/>
      <c r="QSI206" s="813"/>
      <c r="QSJ206" s="813"/>
      <c r="QSK206" s="813"/>
      <c r="QSL206" s="813"/>
      <c r="QSM206" s="813"/>
      <c r="QSN206" s="813"/>
      <c r="QSO206" s="813"/>
      <c r="QSP206" s="813"/>
      <c r="QSQ206" s="813"/>
      <c r="QSR206" s="813"/>
      <c r="QSS206" s="813"/>
      <c r="QST206" s="813"/>
      <c r="QSU206" s="813"/>
      <c r="QSV206" s="813"/>
      <c r="QSW206" s="813"/>
      <c r="QSX206" s="813"/>
      <c r="QSY206" s="813"/>
      <c r="QSZ206" s="813"/>
      <c r="QTA206" s="813"/>
      <c r="QTB206" s="813"/>
      <c r="QTC206" s="813"/>
      <c r="QTD206" s="813"/>
      <c r="QTE206" s="813"/>
      <c r="QTF206" s="813"/>
      <c r="QTG206" s="813"/>
      <c r="QTH206" s="813"/>
      <c r="QTI206" s="813"/>
      <c r="QTJ206" s="813"/>
      <c r="QTK206" s="813"/>
      <c r="QTL206" s="813"/>
      <c r="QTM206" s="813"/>
      <c r="QTN206" s="813"/>
      <c r="QTO206" s="813"/>
      <c r="QTP206" s="813"/>
      <c r="QTQ206" s="813"/>
      <c r="QTR206" s="813"/>
      <c r="QTS206" s="813"/>
      <c r="QTT206" s="813"/>
      <c r="QTU206" s="813"/>
      <c r="QTV206" s="813"/>
      <c r="QTW206" s="813"/>
      <c r="QTX206" s="813"/>
      <c r="QTY206" s="813"/>
      <c r="QTZ206" s="813"/>
      <c r="QUA206" s="813"/>
      <c r="QUB206" s="813"/>
      <c r="QUC206" s="813"/>
      <c r="QUD206" s="813"/>
      <c r="QUE206" s="813"/>
      <c r="QUF206" s="813"/>
      <c r="QUG206" s="813"/>
      <c r="QUH206" s="813"/>
      <c r="QUI206" s="813"/>
      <c r="QUJ206" s="813"/>
      <c r="QUK206" s="813"/>
      <c r="QUL206" s="813"/>
      <c r="QUM206" s="813"/>
      <c r="QUN206" s="813"/>
      <c r="QUO206" s="813"/>
      <c r="QUP206" s="813"/>
      <c r="QUQ206" s="813"/>
      <c r="QUR206" s="813"/>
      <c r="QUS206" s="813"/>
      <c r="QUT206" s="813"/>
      <c r="QUU206" s="813"/>
      <c r="QUV206" s="813"/>
      <c r="QUW206" s="813"/>
      <c r="QUX206" s="813"/>
      <c r="QUY206" s="813"/>
      <c r="QUZ206" s="813"/>
      <c r="QVA206" s="813"/>
      <c r="QVB206" s="813"/>
      <c r="QVC206" s="813"/>
      <c r="QVD206" s="813"/>
      <c r="QVE206" s="813"/>
      <c r="QVF206" s="813"/>
      <c r="QVG206" s="813"/>
      <c r="QVH206" s="813"/>
      <c r="QVI206" s="813"/>
      <c r="QVJ206" s="813"/>
      <c r="QVK206" s="813"/>
      <c r="QVL206" s="813"/>
      <c r="QVM206" s="813"/>
      <c r="QVN206" s="813"/>
      <c r="QVO206" s="813"/>
      <c r="QVP206" s="813"/>
      <c r="QVQ206" s="813"/>
      <c r="QVR206" s="813"/>
      <c r="QVS206" s="813"/>
      <c r="QVT206" s="813"/>
      <c r="QVU206" s="813"/>
      <c r="QVV206" s="813"/>
      <c r="QVW206" s="813"/>
      <c r="QVX206" s="813"/>
      <c r="QVY206" s="813"/>
      <c r="QVZ206" s="813"/>
      <c r="QWA206" s="813"/>
      <c r="QWB206" s="813"/>
      <c r="QWC206" s="813"/>
      <c r="QWD206" s="813"/>
      <c r="QWE206" s="813"/>
      <c r="QWF206" s="813"/>
      <c r="QWG206" s="813"/>
      <c r="QWH206" s="813"/>
      <c r="QWI206" s="813"/>
      <c r="QWJ206" s="813"/>
      <c r="QWK206" s="813"/>
      <c r="QWL206" s="813"/>
      <c r="QWM206" s="813"/>
      <c r="QWN206" s="813"/>
      <c r="QWO206" s="813"/>
      <c r="QWP206" s="813"/>
      <c r="QWQ206" s="813"/>
      <c r="QWR206" s="813"/>
      <c r="QWS206" s="813"/>
      <c r="QWT206" s="813"/>
      <c r="QWU206" s="813"/>
      <c r="QWV206" s="813"/>
      <c r="QWW206" s="813"/>
      <c r="QWX206" s="813"/>
      <c r="QWY206" s="813"/>
      <c r="QWZ206" s="813"/>
      <c r="QXA206" s="813"/>
      <c r="QXB206" s="813"/>
      <c r="QXC206" s="813"/>
      <c r="QXD206" s="813"/>
      <c r="QXE206" s="813"/>
      <c r="QXF206" s="813"/>
      <c r="QXG206" s="813"/>
      <c r="QXH206" s="813"/>
      <c r="QXI206" s="813"/>
      <c r="QXJ206" s="813"/>
      <c r="QXK206" s="813"/>
      <c r="QXL206" s="813"/>
      <c r="QXM206" s="813"/>
      <c r="QXN206" s="813"/>
      <c r="QXO206" s="813"/>
      <c r="QXP206" s="813"/>
      <c r="QXQ206" s="813"/>
      <c r="QXR206" s="813"/>
      <c r="QXS206" s="813"/>
      <c r="QXT206" s="813"/>
      <c r="QXU206" s="813"/>
      <c r="QXV206" s="813"/>
      <c r="QXW206" s="813"/>
      <c r="QXX206" s="813"/>
      <c r="QXY206" s="813"/>
      <c r="QXZ206" s="813"/>
      <c r="QYA206" s="813"/>
      <c r="QYB206" s="813"/>
      <c r="QYC206" s="813"/>
      <c r="QYD206" s="813"/>
      <c r="QYE206" s="813"/>
      <c r="QYF206" s="813"/>
      <c r="QYG206" s="813"/>
      <c r="QYH206" s="813"/>
      <c r="QYI206" s="813"/>
      <c r="QYJ206" s="813"/>
      <c r="QYK206" s="813"/>
      <c r="QYL206" s="813"/>
      <c r="QYM206" s="813"/>
      <c r="QYN206" s="813"/>
      <c r="QYO206" s="813"/>
      <c r="QYP206" s="813"/>
      <c r="QYQ206" s="813"/>
      <c r="QYR206" s="813"/>
      <c r="QYS206" s="813"/>
      <c r="QYT206" s="813"/>
      <c r="QYU206" s="813"/>
      <c r="QYV206" s="813"/>
      <c r="QYW206" s="813"/>
      <c r="QYX206" s="813"/>
      <c r="QYY206" s="813"/>
      <c r="QYZ206" s="813"/>
      <c r="QZA206" s="813"/>
      <c r="QZB206" s="813"/>
      <c r="QZC206" s="813"/>
      <c r="QZD206" s="813"/>
      <c r="QZE206" s="813"/>
      <c r="QZF206" s="813"/>
      <c r="QZG206" s="813"/>
      <c r="QZH206" s="813"/>
      <c r="QZI206" s="813"/>
      <c r="QZJ206" s="813"/>
      <c r="QZK206" s="813"/>
      <c r="QZL206" s="813"/>
      <c r="QZM206" s="813"/>
      <c r="QZN206" s="813"/>
      <c r="QZO206" s="813"/>
      <c r="QZP206" s="813"/>
      <c r="QZQ206" s="813"/>
      <c r="QZR206" s="813"/>
      <c r="QZS206" s="813"/>
      <c r="QZT206" s="813"/>
      <c r="QZU206" s="813"/>
      <c r="QZV206" s="813"/>
      <c r="QZW206" s="813"/>
      <c r="QZX206" s="813"/>
      <c r="QZY206" s="813"/>
      <c r="QZZ206" s="813"/>
      <c r="RAA206" s="813"/>
      <c r="RAB206" s="813"/>
      <c r="RAC206" s="813"/>
      <c r="RAD206" s="813"/>
      <c r="RAE206" s="813"/>
      <c r="RAF206" s="813"/>
      <c r="RAG206" s="813"/>
      <c r="RAH206" s="813"/>
      <c r="RAI206" s="813"/>
      <c r="RAJ206" s="813"/>
      <c r="RAK206" s="813"/>
      <c r="RAL206" s="813"/>
      <c r="RAM206" s="813"/>
      <c r="RAN206" s="813"/>
      <c r="RAO206" s="813"/>
      <c r="RAP206" s="813"/>
      <c r="RAQ206" s="813"/>
      <c r="RAR206" s="813"/>
      <c r="RAS206" s="813"/>
      <c r="RAT206" s="813"/>
      <c r="RAU206" s="813"/>
      <c r="RAV206" s="813"/>
      <c r="RAW206" s="813"/>
      <c r="RAX206" s="813"/>
      <c r="RAY206" s="813"/>
      <c r="RAZ206" s="813"/>
      <c r="RBA206" s="813"/>
      <c r="RBB206" s="813"/>
      <c r="RBC206" s="813"/>
      <c r="RBD206" s="813"/>
      <c r="RBE206" s="813"/>
      <c r="RBF206" s="813"/>
      <c r="RBG206" s="813"/>
      <c r="RBH206" s="813"/>
      <c r="RBI206" s="813"/>
      <c r="RBJ206" s="813"/>
      <c r="RBK206" s="813"/>
      <c r="RBL206" s="813"/>
      <c r="RBM206" s="813"/>
      <c r="RBN206" s="813"/>
      <c r="RBO206" s="813"/>
      <c r="RBP206" s="813"/>
      <c r="RBQ206" s="813"/>
      <c r="RBR206" s="813"/>
      <c r="RBS206" s="813"/>
      <c r="RBT206" s="813"/>
      <c r="RBU206" s="813"/>
      <c r="RBV206" s="813"/>
      <c r="RBW206" s="813"/>
      <c r="RBX206" s="813"/>
      <c r="RBY206" s="813"/>
      <c r="RBZ206" s="813"/>
      <c r="RCA206" s="813"/>
      <c r="RCB206" s="813"/>
      <c r="RCC206" s="813"/>
      <c r="RCD206" s="813"/>
      <c r="RCE206" s="813"/>
      <c r="RCF206" s="813"/>
      <c r="RCG206" s="813"/>
      <c r="RCH206" s="813"/>
      <c r="RCI206" s="813"/>
      <c r="RCJ206" s="813"/>
      <c r="RCK206" s="813"/>
      <c r="RCL206" s="813"/>
      <c r="RCM206" s="813"/>
      <c r="RCN206" s="813"/>
      <c r="RCO206" s="813"/>
      <c r="RCP206" s="813"/>
      <c r="RCQ206" s="813"/>
      <c r="RCR206" s="813"/>
      <c r="RCS206" s="813"/>
      <c r="RCT206" s="813"/>
      <c r="RCU206" s="813"/>
      <c r="RCV206" s="813"/>
      <c r="RCW206" s="813"/>
      <c r="RCX206" s="813"/>
      <c r="RCY206" s="813"/>
      <c r="RCZ206" s="813"/>
      <c r="RDA206" s="813"/>
      <c r="RDB206" s="813"/>
      <c r="RDC206" s="813"/>
      <c r="RDD206" s="813"/>
      <c r="RDE206" s="813"/>
      <c r="RDF206" s="813"/>
      <c r="RDG206" s="813"/>
      <c r="RDH206" s="813"/>
      <c r="RDI206" s="813"/>
      <c r="RDJ206" s="813"/>
      <c r="RDK206" s="813"/>
      <c r="RDL206" s="813"/>
      <c r="RDM206" s="813"/>
      <c r="RDN206" s="813"/>
      <c r="RDO206" s="813"/>
      <c r="RDP206" s="813"/>
      <c r="RDQ206" s="813"/>
      <c r="RDR206" s="813"/>
      <c r="RDS206" s="813"/>
      <c r="RDT206" s="813"/>
      <c r="RDU206" s="813"/>
      <c r="RDV206" s="813"/>
      <c r="RDW206" s="813"/>
      <c r="RDX206" s="813"/>
      <c r="RDY206" s="813"/>
      <c r="RDZ206" s="813"/>
      <c r="REA206" s="813"/>
      <c r="REB206" s="813"/>
      <c r="REC206" s="813"/>
      <c r="RED206" s="813"/>
      <c r="REE206" s="813"/>
      <c r="REF206" s="813"/>
      <c r="REG206" s="813"/>
      <c r="REH206" s="813"/>
      <c r="REI206" s="813"/>
      <c r="REJ206" s="813"/>
      <c r="REK206" s="813"/>
      <c r="REL206" s="813"/>
      <c r="REM206" s="813"/>
      <c r="REN206" s="813"/>
      <c r="REO206" s="813"/>
      <c r="REP206" s="813"/>
      <c r="REQ206" s="813"/>
      <c r="RER206" s="813"/>
      <c r="RES206" s="813"/>
      <c r="RET206" s="813"/>
      <c r="REU206" s="813"/>
      <c r="REV206" s="813"/>
      <c r="REW206" s="813"/>
      <c r="REX206" s="813"/>
      <c r="REY206" s="813"/>
      <c r="REZ206" s="813"/>
      <c r="RFA206" s="813"/>
      <c r="RFB206" s="813"/>
      <c r="RFC206" s="813"/>
      <c r="RFD206" s="813"/>
      <c r="RFE206" s="813"/>
      <c r="RFF206" s="813"/>
      <c r="RFG206" s="813"/>
      <c r="RFH206" s="813"/>
      <c r="RFI206" s="813"/>
      <c r="RFJ206" s="813"/>
      <c r="RFK206" s="813"/>
      <c r="RFL206" s="813"/>
      <c r="RFM206" s="813"/>
      <c r="RFN206" s="813"/>
      <c r="RFO206" s="813"/>
      <c r="RFP206" s="813"/>
      <c r="RFQ206" s="813"/>
      <c r="RFR206" s="813"/>
      <c r="RFS206" s="813"/>
      <c r="RFT206" s="813"/>
      <c r="RFU206" s="813"/>
      <c r="RFV206" s="813"/>
      <c r="RFW206" s="813"/>
      <c r="RFX206" s="813"/>
      <c r="RFY206" s="813"/>
      <c r="RFZ206" s="813"/>
      <c r="RGA206" s="813"/>
      <c r="RGB206" s="813"/>
      <c r="RGC206" s="813"/>
      <c r="RGD206" s="813"/>
      <c r="RGE206" s="813"/>
      <c r="RGF206" s="813"/>
      <c r="RGG206" s="813"/>
      <c r="RGH206" s="813"/>
      <c r="RGI206" s="813"/>
      <c r="RGJ206" s="813"/>
      <c r="RGK206" s="813"/>
      <c r="RGL206" s="813"/>
      <c r="RGM206" s="813"/>
      <c r="RGN206" s="813"/>
      <c r="RGO206" s="813"/>
      <c r="RGP206" s="813"/>
      <c r="RGQ206" s="813"/>
      <c r="RGR206" s="813"/>
      <c r="RGS206" s="813"/>
      <c r="RGT206" s="813"/>
      <c r="RGU206" s="813"/>
      <c r="RGV206" s="813"/>
      <c r="RGW206" s="813"/>
      <c r="RGX206" s="813"/>
      <c r="RGY206" s="813"/>
      <c r="RGZ206" s="813"/>
      <c r="RHA206" s="813"/>
      <c r="RHB206" s="813"/>
      <c r="RHC206" s="813"/>
      <c r="RHD206" s="813"/>
      <c r="RHE206" s="813"/>
      <c r="RHF206" s="813"/>
      <c r="RHG206" s="813"/>
      <c r="RHH206" s="813"/>
      <c r="RHI206" s="813"/>
      <c r="RHJ206" s="813"/>
      <c r="RHK206" s="813"/>
      <c r="RHL206" s="813"/>
      <c r="RHM206" s="813"/>
      <c r="RHN206" s="813"/>
      <c r="RHO206" s="813"/>
      <c r="RHP206" s="813"/>
      <c r="RHQ206" s="813"/>
      <c r="RHR206" s="813"/>
      <c r="RHS206" s="813"/>
      <c r="RHT206" s="813"/>
      <c r="RHU206" s="813"/>
      <c r="RHV206" s="813"/>
      <c r="RHW206" s="813"/>
      <c r="RHX206" s="813"/>
      <c r="RHY206" s="813"/>
      <c r="RHZ206" s="813"/>
      <c r="RIA206" s="813"/>
      <c r="RIB206" s="813"/>
      <c r="RIC206" s="813"/>
      <c r="RID206" s="813"/>
      <c r="RIE206" s="813"/>
      <c r="RIF206" s="813"/>
      <c r="RIG206" s="813"/>
      <c r="RIH206" s="813"/>
      <c r="RII206" s="813"/>
      <c r="RIJ206" s="813"/>
      <c r="RIK206" s="813"/>
      <c r="RIL206" s="813"/>
      <c r="RIM206" s="813"/>
      <c r="RIN206" s="813"/>
      <c r="RIO206" s="813"/>
      <c r="RIP206" s="813"/>
      <c r="RIQ206" s="813"/>
      <c r="RIR206" s="813"/>
      <c r="RIS206" s="813"/>
      <c r="RIT206" s="813"/>
      <c r="RIU206" s="813"/>
      <c r="RIV206" s="813"/>
      <c r="RIW206" s="813"/>
      <c r="RIX206" s="813"/>
      <c r="RIY206" s="813"/>
      <c r="RIZ206" s="813"/>
      <c r="RJA206" s="813"/>
      <c r="RJB206" s="813"/>
      <c r="RJC206" s="813"/>
      <c r="RJD206" s="813"/>
      <c r="RJE206" s="813"/>
      <c r="RJF206" s="813"/>
      <c r="RJG206" s="813"/>
      <c r="RJH206" s="813"/>
      <c r="RJI206" s="813"/>
      <c r="RJJ206" s="813"/>
      <c r="RJK206" s="813"/>
      <c r="RJL206" s="813"/>
      <c r="RJM206" s="813"/>
      <c r="RJN206" s="813"/>
      <c r="RJO206" s="813"/>
      <c r="RJP206" s="813"/>
      <c r="RJQ206" s="813"/>
      <c r="RJR206" s="813"/>
      <c r="RJS206" s="813"/>
      <c r="RJT206" s="813"/>
      <c r="RJU206" s="813"/>
      <c r="RJV206" s="813"/>
      <c r="RJW206" s="813"/>
      <c r="RJX206" s="813"/>
      <c r="RJY206" s="813"/>
      <c r="RJZ206" s="813"/>
      <c r="RKA206" s="813"/>
      <c r="RKB206" s="813"/>
      <c r="RKC206" s="813"/>
      <c r="RKD206" s="813"/>
      <c r="RKE206" s="813"/>
      <c r="RKF206" s="813"/>
      <c r="RKG206" s="813"/>
      <c r="RKH206" s="813"/>
      <c r="RKI206" s="813"/>
      <c r="RKJ206" s="813"/>
      <c r="RKK206" s="813"/>
      <c r="RKL206" s="813"/>
      <c r="RKM206" s="813"/>
      <c r="RKN206" s="813"/>
      <c r="RKO206" s="813"/>
      <c r="RKP206" s="813"/>
      <c r="RKQ206" s="813"/>
      <c r="RKR206" s="813"/>
      <c r="RKS206" s="813"/>
      <c r="RKT206" s="813"/>
      <c r="RKU206" s="813"/>
      <c r="RKV206" s="813"/>
      <c r="RKW206" s="813"/>
      <c r="RKX206" s="813"/>
      <c r="RKY206" s="813"/>
      <c r="RKZ206" s="813"/>
      <c r="RLA206" s="813"/>
      <c r="RLB206" s="813"/>
      <c r="RLC206" s="813"/>
      <c r="RLD206" s="813"/>
      <c r="RLE206" s="813"/>
      <c r="RLF206" s="813"/>
      <c r="RLG206" s="813"/>
      <c r="RLH206" s="813"/>
      <c r="RLI206" s="813"/>
      <c r="RLJ206" s="813"/>
      <c r="RLK206" s="813"/>
      <c r="RLL206" s="813"/>
      <c r="RLM206" s="813"/>
      <c r="RLN206" s="813"/>
      <c r="RLO206" s="813"/>
      <c r="RLP206" s="813"/>
      <c r="RLQ206" s="813"/>
      <c r="RLR206" s="813"/>
      <c r="RLS206" s="813"/>
      <c r="RLT206" s="813"/>
      <c r="RLU206" s="813"/>
      <c r="RLV206" s="813"/>
      <c r="RLW206" s="813"/>
      <c r="RLX206" s="813"/>
      <c r="RLY206" s="813"/>
      <c r="RLZ206" s="813"/>
      <c r="RMA206" s="813"/>
      <c r="RMB206" s="813"/>
      <c r="RMC206" s="813"/>
      <c r="RMD206" s="813"/>
      <c r="RME206" s="813"/>
      <c r="RMF206" s="813"/>
      <c r="RMG206" s="813"/>
      <c r="RMH206" s="813"/>
      <c r="RMI206" s="813"/>
      <c r="RMJ206" s="813"/>
      <c r="RMK206" s="813"/>
      <c r="RML206" s="813"/>
      <c r="RMM206" s="813"/>
      <c r="RMN206" s="813"/>
      <c r="RMO206" s="813"/>
      <c r="RMP206" s="813"/>
      <c r="RMQ206" s="813"/>
      <c r="RMR206" s="813"/>
      <c r="RMS206" s="813"/>
      <c r="RMT206" s="813"/>
      <c r="RMU206" s="813"/>
      <c r="RMV206" s="813"/>
      <c r="RMW206" s="813"/>
      <c r="RMX206" s="813"/>
      <c r="RMY206" s="813"/>
      <c r="RMZ206" s="813"/>
      <c r="RNA206" s="813"/>
      <c r="RNB206" s="813"/>
      <c r="RNC206" s="813"/>
      <c r="RND206" s="813"/>
      <c r="RNE206" s="813"/>
      <c r="RNF206" s="813"/>
      <c r="RNG206" s="813"/>
      <c r="RNH206" s="813"/>
      <c r="RNI206" s="813"/>
      <c r="RNJ206" s="813"/>
      <c r="RNK206" s="813"/>
      <c r="RNL206" s="813"/>
      <c r="RNM206" s="813"/>
      <c r="RNN206" s="813"/>
      <c r="RNO206" s="813"/>
      <c r="RNP206" s="813"/>
      <c r="RNQ206" s="813"/>
      <c r="RNR206" s="813"/>
      <c r="RNS206" s="813"/>
      <c r="RNT206" s="813"/>
      <c r="RNU206" s="813"/>
      <c r="RNV206" s="813"/>
      <c r="RNW206" s="813"/>
      <c r="RNX206" s="813"/>
      <c r="RNY206" s="813"/>
      <c r="RNZ206" s="813"/>
      <c r="ROA206" s="813"/>
      <c r="ROB206" s="813"/>
      <c r="ROC206" s="813"/>
      <c r="ROD206" s="813"/>
      <c r="ROE206" s="813"/>
      <c r="ROF206" s="813"/>
      <c r="ROG206" s="813"/>
      <c r="ROH206" s="813"/>
      <c r="ROI206" s="813"/>
      <c r="ROJ206" s="813"/>
      <c r="ROK206" s="813"/>
      <c r="ROL206" s="813"/>
      <c r="ROM206" s="813"/>
      <c r="RON206" s="813"/>
      <c r="ROO206" s="813"/>
      <c r="ROP206" s="813"/>
      <c r="ROQ206" s="813"/>
      <c r="ROR206" s="813"/>
      <c r="ROS206" s="813"/>
      <c r="ROT206" s="813"/>
      <c r="ROU206" s="813"/>
      <c r="ROV206" s="813"/>
      <c r="ROW206" s="813"/>
      <c r="ROX206" s="813"/>
      <c r="ROY206" s="813"/>
      <c r="ROZ206" s="813"/>
      <c r="RPA206" s="813"/>
      <c r="RPB206" s="813"/>
      <c r="RPC206" s="813"/>
      <c r="RPD206" s="813"/>
      <c r="RPE206" s="813"/>
      <c r="RPF206" s="813"/>
      <c r="RPG206" s="813"/>
      <c r="RPH206" s="813"/>
      <c r="RPI206" s="813"/>
      <c r="RPJ206" s="813"/>
      <c r="RPK206" s="813"/>
      <c r="RPL206" s="813"/>
      <c r="RPM206" s="813"/>
      <c r="RPN206" s="813"/>
      <c r="RPO206" s="813"/>
      <c r="RPP206" s="813"/>
      <c r="RPQ206" s="813"/>
      <c r="RPR206" s="813"/>
      <c r="RPS206" s="813"/>
      <c r="RPT206" s="813"/>
      <c r="RPU206" s="813"/>
      <c r="RPV206" s="813"/>
      <c r="RPW206" s="813"/>
      <c r="RPX206" s="813"/>
      <c r="RPY206" s="813"/>
      <c r="RPZ206" s="813"/>
      <c r="RQA206" s="813"/>
      <c r="RQB206" s="813"/>
      <c r="RQC206" s="813"/>
      <c r="RQD206" s="813"/>
      <c r="RQE206" s="813"/>
      <c r="RQF206" s="813"/>
      <c r="RQG206" s="813"/>
      <c r="RQH206" s="813"/>
      <c r="RQI206" s="813"/>
      <c r="RQJ206" s="813"/>
      <c r="RQK206" s="813"/>
      <c r="RQL206" s="813"/>
      <c r="RQM206" s="813"/>
      <c r="RQN206" s="813"/>
      <c r="RQO206" s="813"/>
      <c r="RQP206" s="813"/>
      <c r="RQQ206" s="813"/>
      <c r="RQR206" s="813"/>
      <c r="RQS206" s="813"/>
      <c r="RQT206" s="813"/>
      <c r="RQU206" s="813"/>
      <c r="RQV206" s="813"/>
      <c r="RQW206" s="813"/>
      <c r="RQX206" s="813"/>
      <c r="RQY206" s="813"/>
      <c r="RQZ206" s="813"/>
      <c r="RRA206" s="813"/>
      <c r="RRB206" s="813"/>
      <c r="RRC206" s="813"/>
      <c r="RRD206" s="813"/>
      <c r="RRE206" s="813"/>
      <c r="RRF206" s="813"/>
      <c r="RRG206" s="813"/>
      <c r="RRH206" s="813"/>
      <c r="RRI206" s="813"/>
      <c r="RRJ206" s="813"/>
      <c r="RRK206" s="813"/>
      <c r="RRL206" s="813"/>
      <c r="RRM206" s="813"/>
      <c r="RRN206" s="813"/>
      <c r="RRO206" s="813"/>
      <c r="RRP206" s="813"/>
      <c r="RRQ206" s="813"/>
      <c r="RRR206" s="813"/>
      <c r="RRS206" s="813"/>
      <c r="RRT206" s="813"/>
      <c r="RRU206" s="813"/>
      <c r="RRV206" s="813"/>
      <c r="RRW206" s="813"/>
      <c r="RRX206" s="813"/>
      <c r="RRY206" s="813"/>
      <c r="RRZ206" s="813"/>
      <c r="RSA206" s="813"/>
      <c r="RSB206" s="813"/>
      <c r="RSC206" s="813"/>
      <c r="RSD206" s="813"/>
      <c r="RSE206" s="813"/>
      <c r="RSF206" s="813"/>
      <c r="RSG206" s="813"/>
      <c r="RSH206" s="813"/>
      <c r="RSI206" s="813"/>
      <c r="RSJ206" s="813"/>
      <c r="RSK206" s="813"/>
      <c r="RSL206" s="813"/>
      <c r="RSM206" s="813"/>
      <c r="RSN206" s="813"/>
      <c r="RSO206" s="813"/>
      <c r="RSP206" s="813"/>
      <c r="RSQ206" s="813"/>
      <c r="RSR206" s="813"/>
      <c r="RSS206" s="813"/>
      <c r="RST206" s="813"/>
      <c r="RSU206" s="813"/>
      <c r="RSV206" s="813"/>
      <c r="RSW206" s="813"/>
      <c r="RSX206" s="813"/>
      <c r="RSY206" s="813"/>
      <c r="RSZ206" s="813"/>
      <c r="RTA206" s="813"/>
      <c r="RTB206" s="813"/>
      <c r="RTC206" s="813"/>
      <c r="RTD206" s="813"/>
      <c r="RTE206" s="813"/>
      <c r="RTF206" s="813"/>
      <c r="RTG206" s="813"/>
      <c r="RTH206" s="813"/>
      <c r="RTI206" s="813"/>
      <c r="RTJ206" s="813"/>
      <c r="RTK206" s="813"/>
      <c r="RTL206" s="813"/>
      <c r="RTM206" s="813"/>
      <c r="RTN206" s="813"/>
      <c r="RTO206" s="813"/>
      <c r="RTP206" s="813"/>
      <c r="RTQ206" s="813"/>
      <c r="RTR206" s="813"/>
      <c r="RTS206" s="813"/>
      <c r="RTT206" s="813"/>
      <c r="RTU206" s="813"/>
      <c r="RTV206" s="813"/>
      <c r="RTW206" s="813"/>
      <c r="RTX206" s="813"/>
      <c r="RTY206" s="813"/>
      <c r="RTZ206" s="813"/>
      <c r="RUA206" s="813"/>
      <c r="RUB206" s="813"/>
      <c r="RUC206" s="813"/>
      <c r="RUD206" s="813"/>
      <c r="RUE206" s="813"/>
      <c r="RUF206" s="813"/>
      <c r="RUG206" s="813"/>
      <c r="RUH206" s="813"/>
      <c r="RUI206" s="813"/>
      <c r="RUJ206" s="813"/>
      <c r="RUK206" s="813"/>
      <c r="RUL206" s="813"/>
      <c r="RUM206" s="813"/>
      <c r="RUN206" s="813"/>
      <c r="RUO206" s="813"/>
      <c r="RUP206" s="813"/>
      <c r="RUQ206" s="813"/>
      <c r="RUR206" s="813"/>
      <c r="RUS206" s="813"/>
      <c r="RUT206" s="813"/>
      <c r="RUU206" s="813"/>
      <c r="RUV206" s="813"/>
      <c r="RUW206" s="813"/>
      <c r="RUX206" s="813"/>
      <c r="RUY206" s="813"/>
      <c r="RUZ206" s="813"/>
      <c r="RVA206" s="813"/>
      <c r="RVB206" s="813"/>
      <c r="RVC206" s="813"/>
      <c r="RVD206" s="813"/>
      <c r="RVE206" s="813"/>
      <c r="RVF206" s="813"/>
      <c r="RVG206" s="813"/>
      <c r="RVH206" s="813"/>
      <c r="RVI206" s="813"/>
      <c r="RVJ206" s="813"/>
      <c r="RVK206" s="813"/>
      <c r="RVL206" s="813"/>
      <c r="RVM206" s="813"/>
      <c r="RVN206" s="813"/>
      <c r="RVO206" s="813"/>
      <c r="RVP206" s="813"/>
      <c r="RVQ206" s="813"/>
      <c r="RVR206" s="813"/>
      <c r="RVS206" s="813"/>
      <c r="RVT206" s="813"/>
      <c r="RVU206" s="813"/>
      <c r="RVV206" s="813"/>
      <c r="RVW206" s="813"/>
      <c r="RVX206" s="813"/>
      <c r="RVY206" s="813"/>
      <c r="RVZ206" s="813"/>
      <c r="RWA206" s="813"/>
      <c r="RWB206" s="813"/>
      <c r="RWC206" s="813"/>
      <c r="RWD206" s="813"/>
      <c r="RWE206" s="813"/>
      <c r="RWF206" s="813"/>
      <c r="RWG206" s="813"/>
      <c r="RWH206" s="813"/>
      <c r="RWI206" s="813"/>
      <c r="RWJ206" s="813"/>
      <c r="RWK206" s="813"/>
      <c r="RWL206" s="813"/>
      <c r="RWM206" s="813"/>
      <c r="RWN206" s="813"/>
      <c r="RWO206" s="813"/>
      <c r="RWP206" s="813"/>
      <c r="RWQ206" s="813"/>
      <c r="RWR206" s="813"/>
      <c r="RWS206" s="813"/>
      <c r="RWT206" s="813"/>
      <c r="RWU206" s="813"/>
      <c r="RWV206" s="813"/>
      <c r="RWW206" s="813"/>
      <c r="RWX206" s="813"/>
      <c r="RWY206" s="813"/>
      <c r="RWZ206" s="813"/>
      <c r="RXA206" s="813"/>
      <c r="RXB206" s="813"/>
      <c r="RXC206" s="813"/>
      <c r="RXD206" s="813"/>
      <c r="RXE206" s="813"/>
      <c r="RXF206" s="813"/>
      <c r="RXG206" s="813"/>
      <c r="RXH206" s="813"/>
      <c r="RXI206" s="813"/>
      <c r="RXJ206" s="813"/>
      <c r="RXK206" s="813"/>
      <c r="RXL206" s="813"/>
      <c r="RXM206" s="813"/>
      <c r="RXN206" s="813"/>
      <c r="RXO206" s="813"/>
      <c r="RXP206" s="813"/>
      <c r="RXQ206" s="813"/>
      <c r="RXR206" s="813"/>
      <c r="RXS206" s="813"/>
      <c r="RXT206" s="813"/>
      <c r="RXU206" s="813"/>
      <c r="RXV206" s="813"/>
      <c r="RXW206" s="813"/>
      <c r="RXX206" s="813"/>
      <c r="RXY206" s="813"/>
      <c r="RXZ206" s="813"/>
      <c r="RYA206" s="813"/>
      <c r="RYB206" s="813"/>
      <c r="RYC206" s="813"/>
      <c r="RYD206" s="813"/>
      <c r="RYE206" s="813"/>
      <c r="RYF206" s="813"/>
      <c r="RYG206" s="813"/>
      <c r="RYH206" s="813"/>
      <c r="RYI206" s="813"/>
      <c r="RYJ206" s="813"/>
      <c r="RYK206" s="813"/>
      <c r="RYL206" s="813"/>
      <c r="RYM206" s="813"/>
      <c r="RYN206" s="813"/>
      <c r="RYO206" s="813"/>
      <c r="RYP206" s="813"/>
      <c r="RYQ206" s="813"/>
      <c r="RYR206" s="813"/>
      <c r="RYS206" s="813"/>
      <c r="RYT206" s="813"/>
      <c r="RYU206" s="813"/>
      <c r="RYV206" s="813"/>
      <c r="RYW206" s="813"/>
      <c r="RYX206" s="813"/>
      <c r="RYY206" s="813"/>
      <c r="RYZ206" s="813"/>
      <c r="RZA206" s="813"/>
      <c r="RZB206" s="813"/>
      <c r="RZC206" s="813"/>
      <c r="RZD206" s="813"/>
      <c r="RZE206" s="813"/>
      <c r="RZF206" s="813"/>
      <c r="RZG206" s="813"/>
      <c r="RZH206" s="813"/>
      <c r="RZI206" s="813"/>
      <c r="RZJ206" s="813"/>
      <c r="RZK206" s="813"/>
      <c r="RZL206" s="813"/>
      <c r="RZM206" s="813"/>
      <c r="RZN206" s="813"/>
      <c r="RZO206" s="813"/>
      <c r="RZP206" s="813"/>
      <c r="RZQ206" s="813"/>
      <c r="RZR206" s="813"/>
      <c r="RZS206" s="813"/>
      <c r="RZT206" s="813"/>
      <c r="RZU206" s="813"/>
      <c r="RZV206" s="813"/>
      <c r="RZW206" s="813"/>
      <c r="RZX206" s="813"/>
      <c r="RZY206" s="813"/>
      <c r="RZZ206" s="813"/>
      <c r="SAA206" s="813"/>
      <c r="SAB206" s="813"/>
      <c r="SAC206" s="813"/>
      <c r="SAD206" s="813"/>
      <c r="SAE206" s="813"/>
      <c r="SAF206" s="813"/>
      <c r="SAG206" s="813"/>
      <c r="SAH206" s="813"/>
      <c r="SAI206" s="813"/>
      <c r="SAJ206" s="813"/>
      <c r="SAK206" s="813"/>
      <c r="SAL206" s="813"/>
      <c r="SAM206" s="813"/>
      <c r="SAN206" s="813"/>
      <c r="SAO206" s="813"/>
      <c r="SAP206" s="813"/>
      <c r="SAQ206" s="813"/>
      <c r="SAR206" s="813"/>
      <c r="SAS206" s="813"/>
      <c r="SAT206" s="813"/>
      <c r="SAU206" s="813"/>
      <c r="SAV206" s="813"/>
      <c r="SAW206" s="813"/>
      <c r="SAX206" s="813"/>
      <c r="SAY206" s="813"/>
      <c r="SAZ206" s="813"/>
      <c r="SBA206" s="813"/>
      <c r="SBB206" s="813"/>
      <c r="SBC206" s="813"/>
      <c r="SBD206" s="813"/>
      <c r="SBE206" s="813"/>
      <c r="SBF206" s="813"/>
      <c r="SBG206" s="813"/>
      <c r="SBH206" s="813"/>
      <c r="SBI206" s="813"/>
      <c r="SBJ206" s="813"/>
      <c r="SBK206" s="813"/>
      <c r="SBL206" s="813"/>
      <c r="SBM206" s="813"/>
      <c r="SBN206" s="813"/>
      <c r="SBO206" s="813"/>
      <c r="SBP206" s="813"/>
      <c r="SBQ206" s="813"/>
      <c r="SBR206" s="813"/>
      <c r="SBS206" s="813"/>
      <c r="SBT206" s="813"/>
      <c r="SBU206" s="813"/>
      <c r="SBV206" s="813"/>
      <c r="SBW206" s="813"/>
      <c r="SBX206" s="813"/>
      <c r="SBY206" s="813"/>
      <c r="SBZ206" s="813"/>
      <c r="SCA206" s="813"/>
      <c r="SCB206" s="813"/>
      <c r="SCC206" s="813"/>
      <c r="SCD206" s="813"/>
      <c r="SCE206" s="813"/>
      <c r="SCF206" s="813"/>
      <c r="SCG206" s="813"/>
      <c r="SCH206" s="813"/>
      <c r="SCI206" s="813"/>
      <c r="SCJ206" s="813"/>
      <c r="SCK206" s="813"/>
      <c r="SCL206" s="813"/>
      <c r="SCM206" s="813"/>
      <c r="SCN206" s="813"/>
      <c r="SCO206" s="813"/>
      <c r="SCP206" s="813"/>
      <c r="SCQ206" s="813"/>
      <c r="SCR206" s="813"/>
      <c r="SCS206" s="813"/>
      <c r="SCT206" s="813"/>
      <c r="SCU206" s="813"/>
      <c r="SCV206" s="813"/>
      <c r="SCW206" s="813"/>
      <c r="SCX206" s="813"/>
      <c r="SCY206" s="813"/>
      <c r="SCZ206" s="813"/>
      <c r="SDA206" s="813"/>
      <c r="SDB206" s="813"/>
      <c r="SDC206" s="813"/>
      <c r="SDD206" s="813"/>
      <c r="SDE206" s="813"/>
      <c r="SDF206" s="813"/>
      <c r="SDG206" s="813"/>
      <c r="SDH206" s="813"/>
      <c r="SDI206" s="813"/>
      <c r="SDJ206" s="813"/>
      <c r="SDK206" s="813"/>
      <c r="SDL206" s="813"/>
      <c r="SDM206" s="813"/>
      <c r="SDN206" s="813"/>
      <c r="SDO206" s="813"/>
      <c r="SDP206" s="813"/>
      <c r="SDQ206" s="813"/>
      <c r="SDR206" s="813"/>
      <c r="SDS206" s="813"/>
      <c r="SDT206" s="813"/>
      <c r="SDU206" s="813"/>
      <c r="SDV206" s="813"/>
      <c r="SDW206" s="813"/>
      <c r="SDX206" s="813"/>
      <c r="SDY206" s="813"/>
      <c r="SDZ206" s="813"/>
      <c r="SEA206" s="813"/>
      <c r="SEB206" s="813"/>
      <c r="SEC206" s="813"/>
      <c r="SED206" s="813"/>
      <c r="SEE206" s="813"/>
      <c r="SEF206" s="813"/>
      <c r="SEG206" s="813"/>
      <c r="SEH206" s="813"/>
      <c r="SEI206" s="813"/>
      <c r="SEJ206" s="813"/>
      <c r="SEK206" s="813"/>
      <c r="SEL206" s="813"/>
      <c r="SEM206" s="813"/>
      <c r="SEN206" s="813"/>
      <c r="SEO206" s="813"/>
      <c r="SEP206" s="813"/>
      <c r="SEQ206" s="813"/>
      <c r="SER206" s="813"/>
      <c r="SES206" s="813"/>
      <c r="SET206" s="813"/>
      <c r="SEU206" s="813"/>
      <c r="SEV206" s="813"/>
      <c r="SEW206" s="813"/>
      <c r="SEX206" s="813"/>
      <c r="SEY206" s="813"/>
      <c r="SEZ206" s="813"/>
      <c r="SFA206" s="813"/>
      <c r="SFB206" s="813"/>
      <c r="SFC206" s="813"/>
      <c r="SFD206" s="813"/>
      <c r="SFE206" s="813"/>
      <c r="SFF206" s="813"/>
      <c r="SFG206" s="813"/>
      <c r="SFH206" s="813"/>
      <c r="SFI206" s="813"/>
      <c r="SFJ206" s="813"/>
      <c r="SFK206" s="813"/>
      <c r="SFL206" s="813"/>
      <c r="SFM206" s="813"/>
      <c r="SFN206" s="813"/>
      <c r="SFO206" s="813"/>
      <c r="SFP206" s="813"/>
      <c r="SFQ206" s="813"/>
      <c r="SFR206" s="813"/>
      <c r="SFS206" s="813"/>
      <c r="SFT206" s="813"/>
      <c r="SFU206" s="813"/>
      <c r="SFV206" s="813"/>
      <c r="SFW206" s="813"/>
      <c r="SFX206" s="813"/>
      <c r="SFY206" s="813"/>
      <c r="SFZ206" s="813"/>
      <c r="SGA206" s="813"/>
      <c r="SGB206" s="813"/>
      <c r="SGC206" s="813"/>
      <c r="SGD206" s="813"/>
      <c r="SGE206" s="813"/>
      <c r="SGF206" s="813"/>
      <c r="SGG206" s="813"/>
      <c r="SGH206" s="813"/>
      <c r="SGI206" s="813"/>
      <c r="SGJ206" s="813"/>
      <c r="SGK206" s="813"/>
      <c r="SGL206" s="813"/>
      <c r="SGM206" s="813"/>
      <c r="SGN206" s="813"/>
      <c r="SGO206" s="813"/>
      <c r="SGP206" s="813"/>
      <c r="SGQ206" s="813"/>
      <c r="SGR206" s="813"/>
      <c r="SGS206" s="813"/>
      <c r="SGT206" s="813"/>
      <c r="SGU206" s="813"/>
      <c r="SGV206" s="813"/>
      <c r="SGW206" s="813"/>
      <c r="SGX206" s="813"/>
      <c r="SGY206" s="813"/>
      <c r="SGZ206" s="813"/>
      <c r="SHA206" s="813"/>
      <c r="SHB206" s="813"/>
      <c r="SHC206" s="813"/>
      <c r="SHD206" s="813"/>
      <c r="SHE206" s="813"/>
      <c r="SHF206" s="813"/>
      <c r="SHG206" s="813"/>
      <c r="SHH206" s="813"/>
      <c r="SHI206" s="813"/>
      <c r="SHJ206" s="813"/>
      <c r="SHK206" s="813"/>
      <c r="SHL206" s="813"/>
      <c r="SHM206" s="813"/>
      <c r="SHN206" s="813"/>
      <c r="SHO206" s="813"/>
      <c r="SHP206" s="813"/>
      <c r="SHQ206" s="813"/>
      <c r="SHR206" s="813"/>
      <c r="SHS206" s="813"/>
      <c r="SHT206" s="813"/>
      <c r="SHU206" s="813"/>
      <c r="SHV206" s="813"/>
      <c r="SHW206" s="813"/>
      <c r="SHX206" s="813"/>
      <c r="SHY206" s="813"/>
      <c r="SHZ206" s="813"/>
      <c r="SIA206" s="813"/>
      <c r="SIB206" s="813"/>
      <c r="SIC206" s="813"/>
      <c r="SID206" s="813"/>
      <c r="SIE206" s="813"/>
      <c r="SIF206" s="813"/>
      <c r="SIG206" s="813"/>
      <c r="SIH206" s="813"/>
      <c r="SII206" s="813"/>
      <c r="SIJ206" s="813"/>
      <c r="SIK206" s="813"/>
      <c r="SIL206" s="813"/>
      <c r="SIM206" s="813"/>
      <c r="SIN206" s="813"/>
      <c r="SIO206" s="813"/>
      <c r="SIP206" s="813"/>
      <c r="SIQ206" s="813"/>
      <c r="SIR206" s="813"/>
      <c r="SIS206" s="813"/>
      <c r="SIT206" s="813"/>
      <c r="SIU206" s="813"/>
      <c r="SIV206" s="813"/>
      <c r="SIW206" s="813"/>
      <c r="SIX206" s="813"/>
      <c r="SIY206" s="813"/>
      <c r="SIZ206" s="813"/>
      <c r="SJA206" s="813"/>
      <c r="SJB206" s="813"/>
      <c r="SJC206" s="813"/>
      <c r="SJD206" s="813"/>
      <c r="SJE206" s="813"/>
      <c r="SJF206" s="813"/>
      <c r="SJG206" s="813"/>
      <c r="SJH206" s="813"/>
      <c r="SJI206" s="813"/>
      <c r="SJJ206" s="813"/>
      <c r="SJK206" s="813"/>
      <c r="SJL206" s="813"/>
      <c r="SJM206" s="813"/>
      <c r="SJN206" s="813"/>
      <c r="SJO206" s="813"/>
      <c r="SJP206" s="813"/>
      <c r="SJQ206" s="813"/>
      <c r="SJR206" s="813"/>
      <c r="SJS206" s="813"/>
      <c r="SJT206" s="813"/>
      <c r="SJU206" s="813"/>
      <c r="SJV206" s="813"/>
      <c r="SJW206" s="813"/>
      <c r="SJX206" s="813"/>
      <c r="SJY206" s="813"/>
      <c r="SJZ206" s="813"/>
      <c r="SKA206" s="813"/>
      <c r="SKB206" s="813"/>
      <c r="SKC206" s="813"/>
      <c r="SKD206" s="813"/>
      <c r="SKE206" s="813"/>
      <c r="SKF206" s="813"/>
      <c r="SKG206" s="813"/>
      <c r="SKH206" s="813"/>
      <c r="SKI206" s="813"/>
      <c r="SKJ206" s="813"/>
      <c r="SKK206" s="813"/>
      <c r="SKL206" s="813"/>
      <c r="SKM206" s="813"/>
      <c r="SKN206" s="813"/>
      <c r="SKO206" s="813"/>
      <c r="SKP206" s="813"/>
      <c r="SKQ206" s="813"/>
      <c r="SKR206" s="813"/>
      <c r="SKS206" s="813"/>
      <c r="SKT206" s="813"/>
      <c r="SKU206" s="813"/>
      <c r="SKV206" s="813"/>
      <c r="SKW206" s="813"/>
      <c r="SKX206" s="813"/>
      <c r="SKY206" s="813"/>
      <c r="SKZ206" s="813"/>
      <c r="SLA206" s="813"/>
      <c r="SLB206" s="813"/>
      <c r="SLC206" s="813"/>
      <c r="SLD206" s="813"/>
      <c r="SLE206" s="813"/>
      <c r="SLF206" s="813"/>
      <c r="SLG206" s="813"/>
      <c r="SLH206" s="813"/>
      <c r="SLI206" s="813"/>
      <c r="SLJ206" s="813"/>
      <c r="SLK206" s="813"/>
      <c r="SLL206" s="813"/>
      <c r="SLM206" s="813"/>
      <c r="SLN206" s="813"/>
      <c r="SLO206" s="813"/>
      <c r="SLP206" s="813"/>
      <c r="SLQ206" s="813"/>
      <c r="SLR206" s="813"/>
      <c r="SLS206" s="813"/>
      <c r="SLT206" s="813"/>
      <c r="SLU206" s="813"/>
      <c r="SLV206" s="813"/>
      <c r="SLW206" s="813"/>
      <c r="SLX206" s="813"/>
      <c r="SLY206" s="813"/>
      <c r="SLZ206" s="813"/>
      <c r="SMA206" s="813"/>
      <c r="SMB206" s="813"/>
      <c r="SMC206" s="813"/>
      <c r="SMD206" s="813"/>
      <c r="SME206" s="813"/>
      <c r="SMF206" s="813"/>
      <c r="SMG206" s="813"/>
      <c r="SMH206" s="813"/>
      <c r="SMI206" s="813"/>
      <c r="SMJ206" s="813"/>
      <c r="SMK206" s="813"/>
      <c r="SML206" s="813"/>
      <c r="SMM206" s="813"/>
      <c r="SMN206" s="813"/>
      <c r="SMO206" s="813"/>
      <c r="SMP206" s="813"/>
      <c r="SMQ206" s="813"/>
      <c r="SMR206" s="813"/>
      <c r="SMS206" s="813"/>
      <c r="SMT206" s="813"/>
      <c r="SMU206" s="813"/>
      <c r="SMV206" s="813"/>
      <c r="SMW206" s="813"/>
      <c r="SMX206" s="813"/>
      <c r="SMY206" s="813"/>
      <c r="SMZ206" s="813"/>
      <c r="SNA206" s="813"/>
      <c r="SNB206" s="813"/>
      <c r="SNC206" s="813"/>
      <c r="SND206" s="813"/>
      <c r="SNE206" s="813"/>
      <c r="SNF206" s="813"/>
      <c r="SNG206" s="813"/>
      <c r="SNH206" s="813"/>
      <c r="SNI206" s="813"/>
      <c r="SNJ206" s="813"/>
      <c r="SNK206" s="813"/>
      <c r="SNL206" s="813"/>
      <c r="SNM206" s="813"/>
      <c r="SNN206" s="813"/>
      <c r="SNO206" s="813"/>
      <c r="SNP206" s="813"/>
      <c r="SNQ206" s="813"/>
      <c r="SNR206" s="813"/>
      <c r="SNS206" s="813"/>
      <c r="SNT206" s="813"/>
      <c r="SNU206" s="813"/>
      <c r="SNV206" s="813"/>
      <c r="SNW206" s="813"/>
      <c r="SNX206" s="813"/>
      <c r="SNY206" s="813"/>
      <c r="SNZ206" s="813"/>
      <c r="SOA206" s="813"/>
      <c r="SOB206" s="813"/>
      <c r="SOC206" s="813"/>
      <c r="SOD206" s="813"/>
      <c r="SOE206" s="813"/>
      <c r="SOF206" s="813"/>
      <c r="SOG206" s="813"/>
      <c r="SOH206" s="813"/>
      <c r="SOI206" s="813"/>
      <c r="SOJ206" s="813"/>
      <c r="SOK206" s="813"/>
      <c r="SOL206" s="813"/>
      <c r="SOM206" s="813"/>
      <c r="SON206" s="813"/>
      <c r="SOO206" s="813"/>
      <c r="SOP206" s="813"/>
      <c r="SOQ206" s="813"/>
      <c r="SOR206" s="813"/>
      <c r="SOS206" s="813"/>
      <c r="SOT206" s="813"/>
      <c r="SOU206" s="813"/>
      <c r="SOV206" s="813"/>
      <c r="SOW206" s="813"/>
      <c r="SOX206" s="813"/>
      <c r="SOY206" s="813"/>
      <c r="SOZ206" s="813"/>
      <c r="SPA206" s="813"/>
      <c r="SPB206" s="813"/>
      <c r="SPC206" s="813"/>
      <c r="SPD206" s="813"/>
      <c r="SPE206" s="813"/>
      <c r="SPF206" s="813"/>
      <c r="SPG206" s="813"/>
      <c r="SPH206" s="813"/>
      <c r="SPI206" s="813"/>
      <c r="SPJ206" s="813"/>
      <c r="SPK206" s="813"/>
      <c r="SPL206" s="813"/>
      <c r="SPM206" s="813"/>
      <c r="SPN206" s="813"/>
      <c r="SPO206" s="813"/>
      <c r="SPP206" s="813"/>
      <c r="SPQ206" s="813"/>
      <c r="SPR206" s="813"/>
      <c r="SPS206" s="813"/>
      <c r="SPT206" s="813"/>
      <c r="SPU206" s="813"/>
      <c r="SPV206" s="813"/>
      <c r="SPW206" s="813"/>
      <c r="SPX206" s="813"/>
      <c r="SPY206" s="813"/>
      <c r="SPZ206" s="813"/>
      <c r="SQA206" s="813"/>
      <c r="SQB206" s="813"/>
      <c r="SQC206" s="813"/>
      <c r="SQD206" s="813"/>
      <c r="SQE206" s="813"/>
      <c r="SQF206" s="813"/>
      <c r="SQG206" s="813"/>
      <c r="SQH206" s="813"/>
      <c r="SQI206" s="813"/>
      <c r="SQJ206" s="813"/>
      <c r="SQK206" s="813"/>
      <c r="SQL206" s="813"/>
      <c r="SQM206" s="813"/>
      <c r="SQN206" s="813"/>
      <c r="SQO206" s="813"/>
      <c r="SQP206" s="813"/>
      <c r="SQQ206" s="813"/>
      <c r="SQR206" s="813"/>
      <c r="SQS206" s="813"/>
      <c r="SQT206" s="813"/>
      <c r="SQU206" s="813"/>
      <c r="SQV206" s="813"/>
      <c r="SQW206" s="813"/>
      <c r="SQX206" s="813"/>
      <c r="SQY206" s="813"/>
      <c r="SQZ206" s="813"/>
      <c r="SRA206" s="813"/>
      <c r="SRB206" s="813"/>
      <c r="SRC206" s="813"/>
      <c r="SRD206" s="813"/>
      <c r="SRE206" s="813"/>
      <c r="SRF206" s="813"/>
      <c r="SRG206" s="813"/>
      <c r="SRH206" s="813"/>
      <c r="SRI206" s="813"/>
      <c r="SRJ206" s="813"/>
      <c r="SRK206" s="813"/>
      <c r="SRL206" s="813"/>
      <c r="SRM206" s="813"/>
      <c r="SRN206" s="813"/>
      <c r="SRO206" s="813"/>
      <c r="SRP206" s="813"/>
      <c r="SRQ206" s="813"/>
      <c r="SRR206" s="813"/>
      <c r="SRS206" s="813"/>
      <c r="SRT206" s="813"/>
      <c r="SRU206" s="813"/>
      <c r="SRV206" s="813"/>
      <c r="SRW206" s="813"/>
      <c r="SRX206" s="813"/>
      <c r="SRY206" s="813"/>
      <c r="SRZ206" s="813"/>
      <c r="SSA206" s="813"/>
      <c r="SSB206" s="813"/>
      <c r="SSC206" s="813"/>
      <c r="SSD206" s="813"/>
      <c r="SSE206" s="813"/>
      <c r="SSF206" s="813"/>
      <c r="SSG206" s="813"/>
      <c r="SSH206" s="813"/>
      <c r="SSI206" s="813"/>
      <c r="SSJ206" s="813"/>
      <c r="SSK206" s="813"/>
      <c r="SSL206" s="813"/>
      <c r="SSM206" s="813"/>
      <c r="SSN206" s="813"/>
      <c r="SSO206" s="813"/>
      <c r="SSP206" s="813"/>
      <c r="SSQ206" s="813"/>
      <c r="SSR206" s="813"/>
      <c r="SSS206" s="813"/>
      <c r="SST206" s="813"/>
      <c r="SSU206" s="813"/>
      <c r="SSV206" s="813"/>
      <c r="SSW206" s="813"/>
      <c r="SSX206" s="813"/>
      <c r="SSY206" s="813"/>
      <c r="SSZ206" s="813"/>
      <c r="STA206" s="813"/>
      <c r="STB206" s="813"/>
      <c r="STC206" s="813"/>
      <c r="STD206" s="813"/>
      <c r="STE206" s="813"/>
      <c r="STF206" s="813"/>
      <c r="STG206" s="813"/>
      <c r="STH206" s="813"/>
      <c r="STI206" s="813"/>
      <c r="STJ206" s="813"/>
      <c r="STK206" s="813"/>
      <c r="STL206" s="813"/>
      <c r="STM206" s="813"/>
      <c r="STN206" s="813"/>
      <c r="STO206" s="813"/>
      <c r="STP206" s="813"/>
      <c r="STQ206" s="813"/>
      <c r="STR206" s="813"/>
      <c r="STS206" s="813"/>
      <c r="STT206" s="813"/>
      <c r="STU206" s="813"/>
      <c r="STV206" s="813"/>
      <c r="STW206" s="813"/>
      <c r="STX206" s="813"/>
      <c r="STY206" s="813"/>
      <c r="STZ206" s="813"/>
      <c r="SUA206" s="813"/>
      <c r="SUB206" s="813"/>
      <c r="SUC206" s="813"/>
      <c r="SUD206" s="813"/>
      <c r="SUE206" s="813"/>
      <c r="SUF206" s="813"/>
      <c r="SUG206" s="813"/>
      <c r="SUH206" s="813"/>
      <c r="SUI206" s="813"/>
      <c r="SUJ206" s="813"/>
      <c r="SUK206" s="813"/>
      <c r="SUL206" s="813"/>
      <c r="SUM206" s="813"/>
      <c r="SUN206" s="813"/>
      <c r="SUO206" s="813"/>
      <c r="SUP206" s="813"/>
      <c r="SUQ206" s="813"/>
      <c r="SUR206" s="813"/>
      <c r="SUS206" s="813"/>
      <c r="SUT206" s="813"/>
      <c r="SUU206" s="813"/>
      <c r="SUV206" s="813"/>
      <c r="SUW206" s="813"/>
      <c r="SUX206" s="813"/>
      <c r="SUY206" s="813"/>
      <c r="SUZ206" s="813"/>
      <c r="SVA206" s="813"/>
      <c r="SVB206" s="813"/>
      <c r="SVC206" s="813"/>
      <c r="SVD206" s="813"/>
      <c r="SVE206" s="813"/>
      <c r="SVF206" s="813"/>
      <c r="SVG206" s="813"/>
      <c r="SVH206" s="813"/>
      <c r="SVI206" s="813"/>
      <c r="SVJ206" s="813"/>
      <c r="SVK206" s="813"/>
      <c r="SVL206" s="813"/>
      <c r="SVM206" s="813"/>
      <c r="SVN206" s="813"/>
      <c r="SVO206" s="813"/>
      <c r="SVP206" s="813"/>
      <c r="SVQ206" s="813"/>
      <c r="SVR206" s="813"/>
      <c r="SVS206" s="813"/>
      <c r="SVT206" s="813"/>
      <c r="SVU206" s="813"/>
      <c r="SVV206" s="813"/>
      <c r="SVW206" s="813"/>
      <c r="SVX206" s="813"/>
      <c r="SVY206" s="813"/>
      <c r="SVZ206" s="813"/>
      <c r="SWA206" s="813"/>
      <c r="SWB206" s="813"/>
      <c r="SWC206" s="813"/>
      <c r="SWD206" s="813"/>
      <c r="SWE206" s="813"/>
      <c r="SWF206" s="813"/>
      <c r="SWG206" s="813"/>
      <c r="SWH206" s="813"/>
      <c r="SWI206" s="813"/>
      <c r="SWJ206" s="813"/>
      <c r="SWK206" s="813"/>
      <c r="SWL206" s="813"/>
      <c r="SWM206" s="813"/>
      <c r="SWN206" s="813"/>
      <c r="SWO206" s="813"/>
      <c r="SWP206" s="813"/>
      <c r="SWQ206" s="813"/>
      <c r="SWR206" s="813"/>
      <c r="SWS206" s="813"/>
      <c r="SWT206" s="813"/>
      <c r="SWU206" s="813"/>
      <c r="SWV206" s="813"/>
      <c r="SWW206" s="813"/>
      <c r="SWX206" s="813"/>
      <c r="SWY206" s="813"/>
      <c r="SWZ206" s="813"/>
      <c r="SXA206" s="813"/>
      <c r="SXB206" s="813"/>
      <c r="SXC206" s="813"/>
      <c r="SXD206" s="813"/>
      <c r="SXE206" s="813"/>
      <c r="SXF206" s="813"/>
      <c r="SXG206" s="813"/>
      <c r="SXH206" s="813"/>
      <c r="SXI206" s="813"/>
      <c r="SXJ206" s="813"/>
      <c r="SXK206" s="813"/>
      <c r="SXL206" s="813"/>
      <c r="SXM206" s="813"/>
      <c r="SXN206" s="813"/>
      <c r="SXO206" s="813"/>
      <c r="SXP206" s="813"/>
      <c r="SXQ206" s="813"/>
      <c r="SXR206" s="813"/>
      <c r="SXS206" s="813"/>
      <c r="SXT206" s="813"/>
      <c r="SXU206" s="813"/>
      <c r="SXV206" s="813"/>
      <c r="SXW206" s="813"/>
      <c r="SXX206" s="813"/>
      <c r="SXY206" s="813"/>
      <c r="SXZ206" s="813"/>
      <c r="SYA206" s="813"/>
      <c r="SYB206" s="813"/>
      <c r="SYC206" s="813"/>
      <c r="SYD206" s="813"/>
      <c r="SYE206" s="813"/>
      <c r="SYF206" s="813"/>
      <c r="SYG206" s="813"/>
      <c r="SYH206" s="813"/>
      <c r="SYI206" s="813"/>
      <c r="SYJ206" s="813"/>
      <c r="SYK206" s="813"/>
      <c r="SYL206" s="813"/>
      <c r="SYM206" s="813"/>
      <c r="SYN206" s="813"/>
      <c r="SYO206" s="813"/>
      <c r="SYP206" s="813"/>
      <c r="SYQ206" s="813"/>
      <c r="SYR206" s="813"/>
      <c r="SYS206" s="813"/>
      <c r="SYT206" s="813"/>
      <c r="SYU206" s="813"/>
      <c r="SYV206" s="813"/>
      <c r="SYW206" s="813"/>
      <c r="SYX206" s="813"/>
      <c r="SYY206" s="813"/>
      <c r="SYZ206" s="813"/>
      <c r="SZA206" s="813"/>
      <c r="SZB206" s="813"/>
      <c r="SZC206" s="813"/>
      <c r="SZD206" s="813"/>
      <c r="SZE206" s="813"/>
      <c r="SZF206" s="813"/>
      <c r="SZG206" s="813"/>
      <c r="SZH206" s="813"/>
      <c r="SZI206" s="813"/>
      <c r="SZJ206" s="813"/>
      <c r="SZK206" s="813"/>
      <c r="SZL206" s="813"/>
      <c r="SZM206" s="813"/>
      <c r="SZN206" s="813"/>
      <c r="SZO206" s="813"/>
      <c r="SZP206" s="813"/>
      <c r="SZQ206" s="813"/>
      <c r="SZR206" s="813"/>
      <c r="SZS206" s="813"/>
      <c r="SZT206" s="813"/>
      <c r="SZU206" s="813"/>
      <c r="SZV206" s="813"/>
      <c r="SZW206" s="813"/>
      <c r="SZX206" s="813"/>
      <c r="SZY206" s="813"/>
      <c r="SZZ206" s="813"/>
      <c r="TAA206" s="813"/>
      <c r="TAB206" s="813"/>
      <c r="TAC206" s="813"/>
      <c r="TAD206" s="813"/>
      <c r="TAE206" s="813"/>
      <c r="TAF206" s="813"/>
      <c r="TAG206" s="813"/>
      <c r="TAH206" s="813"/>
      <c r="TAI206" s="813"/>
      <c r="TAJ206" s="813"/>
      <c r="TAK206" s="813"/>
      <c r="TAL206" s="813"/>
      <c r="TAM206" s="813"/>
      <c r="TAN206" s="813"/>
      <c r="TAO206" s="813"/>
      <c r="TAP206" s="813"/>
      <c r="TAQ206" s="813"/>
      <c r="TAR206" s="813"/>
      <c r="TAS206" s="813"/>
      <c r="TAT206" s="813"/>
      <c r="TAU206" s="813"/>
      <c r="TAV206" s="813"/>
      <c r="TAW206" s="813"/>
      <c r="TAX206" s="813"/>
      <c r="TAY206" s="813"/>
      <c r="TAZ206" s="813"/>
      <c r="TBA206" s="813"/>
      <c r="TBB206" s="813"/>
      <c r="TBC206" s="813"/>
      <c r="TBD206" s="813"/>
      <c r="TBE206" s="813"/>
      <c r="TBF206" s="813"/>
      <c r="TBG206" s="813"/>
      <c r="TBH206" s="813"/>
      <c r="TBI206" s="813"/>
      <c r="TBJ206" s="813"/>
      <c r="TBK206" s="813"/>
      <c r="TBL206" s="813"/>
      <c r="TBM206" s="813"/>
      <c r="TBN206" s="813"/>
      <c r="TBO206" s="813"/>
      <c r="TBP206" s="813"/>
      <c r="TBQ206" s="813"/>
      <c r="TBR206" s="813"/>
      <c r="TBS206" s="813"/>
      <c r="TBT206" s="813"/>
      <c r="TBU206" s="813"/>
      <c r="TBV206" s="813"/>
      <c r="TBW206" s="813"/>
      <c r="TBX206" s="813"/>
      <c r="TBY206" s="813"/>
      <c r="TBZ206" s="813"/>
      <c r="TCA206" s="813"/>
      <c r="TCB206" s="813"/>
      <c r="TCC206" s="813"/>
      <c r="TCD206" s="813"/>
      <c r="TCE206" s="813"/>
      <c r="TCF206" s="813"/>
      <c r="TCG206" s="813"/>
      <c r="TCH206" s="813"/>
      <c r="TCI206" s="813"/>
      <c r="TCJ206" s="813"/>
      <c r="TCK206" s="813"/>
      <c r="TCL206" s="813"/>
      <c r="TCM206" s="813"/>
      <c r="TCN206" s="813"/>
      <c r="TCO206" s="813"/>
      <c r="TCP206" s="813"/>
      <c r="TCQ206" s="813"/>
      <c r="TCR206" s="813"/>
      <c r="TCS206" s="813"/>
      <c r="TCT206" s="813"/>
      <c r="TCU206" s="813"/>
      <c r="TCV206" s="813"/>
      <c r="TCW206" s="813"/>
      <c r="TCX206" s="813"/>
      <c r="TCY206" s="813"/>
      <c r="TCZ206" s="813"/>
      <c r="TDA206" s="813"/>
      <c r="TDB206" s="813"/>
      <c r="TDC206" s="813"/>
      <c r="TDD206" s="813"/>
      <c r="TDE206" s="813"/>
      <c r="TDF206" s="813"/>
      <c r="TDG206" s="813"/>
      <c r="TDH206" s="813"/>
      <c r="TDI206" s="813"/>
      <c r="TDJ206" s="813"/>
      <c r="TDK206" s="813"/>
      <c r="TDL206" s="813"/>
      <c r="TDM206" s="813"/>
      <c r="TDN206" s="813"/>
      <c r="TDO206" s="813"/>
      <c r="TDP206" s="813"/>
      <c r="TDQ206" s="813"/>
      <c r="TDR206" s="813"/>
      <c r="TDS206" s="813"/>
      <c r="TDT206" s="813"/>
      <c r="TDU206" s="813"/>
      <c r="TDV206" s="813"/>
      <c r="TDW206" s="813"/>
      <c r="TDX206" s="813"/>
      <c r="TDY206" s="813"/>
      <c r="TDZ206" s="813"/>
      <c r="TEA206" s="813"/>
      <c r="TEB206" s="813"/>
      <c r="TEC206" s="813"/>
      <c r="TED206" s="813"/>
      <c r="TEE206" s="813"/>
      <c r="TEF206" s="813"/>
      <c r="TEG206" s="813"/>
      <c r="TEH206" s="813"/>
      <c r="TEI206" s="813"/>
      <c r="TEJ206" s="813"/>
      <c r="TEK206" s="813"/>
      <c r="TEL206" s="813"/>
      <c r="TEM206" s="813"/>
      <c r="TEN206" s="813"/>
      <c r="TEO206" s="813"/>
      <c r="TEP206" s="813"/>
      <c r="TEQ206" s="813"/>
      <c r="TER206" s="813"/>
      <c r="TES206" s="813"/>
      <c r="TET206" s="813"/>
      <c r="TEU206" s="813"/>
      <c r="TEV206" s="813"/>
      <c r="TEW206" s="813"/>
      <c r="TEX206" s="813"/>
      <c r="TEY206" s="813"/>
      <c r="TEZ206" s="813"/>
      <c r="TFA206" s="813"/>
      <c r="TFB206" s="813"/>
      <c r="TFC206" s="813"/>
      <c r="TFD206" s="813"/>
      <c r="TFE206" s="813"/>
      <c r="TFF206" s="813"/>
      <c r="TFG206" s="813"/>
      <c r="TFH206" s="813"/>
      <c r="TFI206" s="813"/>
      <c r="TFJ206" s="813"/>
      <c r="TFK206" s="813"/>
      <c r="TFL206" s="813"/>
      <c r="TFM206" s="813"/>
      <c r="TFN206" s="813"/>
      <c r="TFO206" s="813"/>
      <c r="TFP206" s="813"/>
      <c r="TFQ206" s="813"/>
      <c r="TFR206" s="813"/>
      <c r="TFS206" s="813"/>
      <c r="TFT206" s="813"/>
      <c r="TFU206" s="813"/>
      <c r="TFV206" s="813"/>
      <c r="TFW206" s="813"/>
      <c r="TFX206" s="813"/>
      <c r="TFY206" s="813"/>
      <c r="TFZ206" s="813"/>
      <c r="TGA206" s="813"/>
      <c r="TGB206" s="813"/>
      <c r="TGC206" s="813"/>
      <c r="TGD206" s="813"/>
      <c r="TGE206" s="813"/>
      <c r="TGF206" s="813"/>
      <c r="TGG206" s="813"/>
      <c r="TGH206" s="813"/>
      <c r="TGI206" s="813"/>
      <c r="TGJ206" s="813"/>
      <c r="TGK206" s="813"/>
      <c r="TGL206" s="813"/>
      <c r="TGM206" s="813"/>
      <c r="TGN206" s="813"/>
      <c r="TGO206" s="813"/>
      <c r="TGP206" s="813"/>
      <c r="TGQ206" s="813"/>
      <c r="TGR206" s="813"/>
      <c r="TGS206" s="813"/>
      <c r="TGT206" s="813"/>
      <c r="TGU206" s="813"/>
      <c r="TGV206" s="813"/>
      <c r="TGW206" s="813"/>
      <c r="TGX206" s="813"/>
      <c r="TGY206" s="813"/>
      <c r="TGZ206" s="813"/>
      <c r="THA206" s="813"/>
      <c r="THB206" s="813"/>
      <c r="THC206" s="813"/>
      <c r="THD206" s="813"/>
      <c r="THE206" s="813"/>
      <c r="THF206" s="813"/>
      <c r="THG206" s="813"/>
      <c r="THH206" s="813"/>
      <c r="THI206" s="813"/>
      <c r="THJ206" s="813"/>
      <c r="THK206" s="813"/>
      <c r="THL206" s="813"/>
      <c r="THM206" s="813"/>
      <c r="THN206" s="813"/>
      <c r="THO206" s="813"/>
      <c r="THP206" s="813"/>
      <c r="THQ206" s="813"/>
      <c r="THR206" s="813"/>
      <c r="THS206" s="813"/>
      <c r="THT206" s="813"/>
      <c r="THU206" s="813"/>
      <c r="THV206" s="813"/>
      <c r="THW206" s="813"/>
      <c r="THX206" s="813"/>
      <c r="THY206" s="813"/>
      <c r="THZ206" s="813"/>
      <c r="TIA206" s="813"/>
      <c r="TIB206" s="813"/>
      <c r="TIC206" s="813"/>
      <c r="TID206" s="813"/>
      <c r="TIE206" s="813"/>
      <c r="TIF206" s="813"/>
      <c r="TIG206" s="813"/>
      <c r="TIH206" s="813"/>
      <c r="TII206" s="813"/>
      <c r="TIJ206" s="813"/>
      <c r="TIK206" s="813"/>
      <c r="TIL206" s="813"/>
      <c r="TIM206" s="813"/>
      <c r="TIN206" s="813"/>
      <c r="TIO206" s="813"/>
      <c r="TIP206" s="813"/>
      <c r="TIQ206" s="813"/>
      <c r="TIR206" s="813"/>
      <c r="TIS206" s="813"/>
      <c r="TIT206" s="813"/>
      <c r="TIU206" s="813"/>
      <c r="TIV206" s="813"/>
      <c r="TIW206" s="813"/>
      <c r="TIX206" s="813"/>
      <c r="TIY206" s="813"/>
      <c r="TIZ206" s="813"/>
      <c r="TJA206" s="813"/>
      <c r="TJB206" s="813"/>
      <c r="TJC206" s="813"/>
      <c r="TJD206" s="813"/>
      <c r="TJE206" s="813"/>
      <c r="TJF206" s="813"/>
      <c r="TJG206" s="813"/>
      <c r="TJH206" s="813"/>
      <c r="TJI206" s="813"/>
      <c r="TJJ206" s="813"/>
      <c r="TJK206" s="813"/>
      <c r="TJL206" s="813"/>
      <c r="TJM206" s="813"/>
      <c r="TJN206" s="813"/>
      <c r="TJO206" s="813"/>
      <c r="TJP206" s="813"/>
      <c r="TJQ206" s="813"/>
      <c r="TJR206" s="813"/>
      <c r="TJS206" s="813"/>
      <c r="TJT206" s="813"/>
      <c r="TJU206" s="813"/>
      <c r="TJV206" s="813"/>
      <c r="TJW206" s="813"/>
      <c r="TJX206" s="813"/>
      <c r="TJY206" s="813"/>
      <c r="TJZ206" s="813"/>
      <c r="TKA206" s="813"/>
      <c r="TKB206" s="813"/>
      <c r="TKC206" s="813"/>
      <c r="TKD206" s="813"/>
      <c r="TKE206" s="813"/>
      <c r="TKF206" s="813"/>
      <c r="TKG206" s="813"/>
      <c r="TKH206" s="813"/>
      <c r="TKI206" s="813"/>
      <c r="TKJ206" s="813"/>
      <c r="TKK206" s="813"/>
      <c r="TKL206" s="813"/>
      <c r="TKM206" s="813"/>
      <c r="TKN206" s="813"/>
      <c r="TKO206" s="813"/>
      <c r="TKP206" s="813"/>
      <c r="TKQ206" s="813"/>
      <c r="TKR206" s="813"/>
      <c r="TKS206" s="813"/>
      <c r="TKT206" s="813"/>
      <c r="TKU206" s="813"/>
      <c r="TKV206" s="813"/>
      <c r="TKW206" s="813"/>
      <c r="TKX206" s="813"/>
      <c r="TKY206" s="813"/>
      <c r="TKZ206" s="813"/>
      <c r="TLA206" s="813"/>
      <c r="TLB206" s="813"/>
      <c r="TLC206" s="813"/>
      <c r="TLD206" s="813"/>
      <c r="TLE206" s="813"/>
      <c r="TLF206" s="813"/>
      <c r="TLG206" s="813"/>
      <c r="TLH206" s="813"/>
      <c r="TLI206" s="813"/>
      <c r="TLJ206" s="813"/>
      <c r="TLK206" s="813"/>
      <c r="TLL206" s="813"/>
      <c r="TLM206" s="813"/>
      <c r="TLN206" s="813"/>
      <c r="TLO206" s="813"/>
      <c r="TLP206" s="813"/>
      <c r="TLQ206" s="813"/>
      <c r="TLR206" s="813"/>
      <c r="TLS206" s="813"/>
      <c r="TLT206" s="813"/>
      <c r="TLU206" s="813"/>
      <c r="TLV206" s="813"/>
      <c r="TLW206" s="813"/>
      <c r="TLX206" s="813"/>
      <c r="TLY206" s="813"/>
      <c r="TLZ206" s="813"/>
      <c r="TMA206" s="813"/>
      <c r="TMB206" s="813"/>
      <c r="TMC206" s="813"/>
      <c r="TMD206" s="813"/>
      <c r="TME206" s="813"/>
      <c r="TMF206" s="813"/>
      <c r="TMG206" s="813"/>
      <c r="TMH206" s="813"/>
      <c r="TMI206" s="813"/>
      <c r="TMJ206" s="813"/>
      <c r="TMK206" s="813"/>
      <c r="TML206" s="813"/>
      <c r="TMM206" s="813"/>
      <c r="TMN206" s="813"/>
      <c r="TMO206" s="813"/>
      <c r="TMP206" s="813"/>
      <c r="TMQ206" s="813"/>
      <c r="TMR206" s="813"/>
      <c r="TMS206" s="813"/>
      <c r="TMT206" s="813"/>
      <c r="TMU206" s="813"/>
      <c r="TMV206" s="813"/>
      <c r="TMW206" s="813"/>
      <c r="TMX206" s="813"/>
      <c r="TMY206" s="813"/>
      <c r="TMZ206" s="813"/>
      <c r="TNA206" s="813"/>
      <c r="TNB206" s="813"/>
      <c r="TNC206" s="813"/>
      <c r="TND206" s="813"/>
      <c r="TNE206" s="813"/>
      <c r="TNF206" s="813"/>
      <c r="TNG206" s="813"/>
      <c r="TNH206" s="813"/>
      <c r="TNI206" s="813"/>
      <c r="TNJ206" s="813"/>
      <c r="TNK206" s="813"/>
      <c r="TNL206" s="813"/>
      <c r="TNM206" s="813"/>
      <c r="TNN206" s="813"/>
      <c r="TNO206" s="813"/>
      <c r="TNP206" s="813"/>
      <c r="TNQ206" s="813"/>
      <c r="TNR206" s="813"/>
      <c r="TNS206" s="813"/>
      <c r="TNT206" s="813"/>
      <c r="TNU206" s="813"/>
      <c r="TNV206" s="813"/>
      <c r="TNW206" s="813"/>
      <c r="TNX206" s="813"/>
      <c r="TNY206" s="813"/>
      <c r="TNZ206" s="813"/>
      <c r="TOA206" s="813"/>
      <c r="TOB206" s="813"/>
      <c r="TOC206" s="813"/>
      <c r="TOD206" s="813"/>
      <c r="TOE206" s="813"/>
      <c r="TOF206" s="813"/>
      <c r="TOG206" s="813"/>
      <c r="TOH206" s="813"/>
      <c r="TOI206" s="813"/>
      <c r="TOJ206" s="813"/>
      <c r="TOK206" s="813"/>
      <c r="TOL206" s="813"/>
      <c r="TOM206" s="813"/>
      <c r="TON206" s="813"/>
      <c r="TOO206" s="813"/>
      <c r="TOP206" s="813"/>
      <c r="TOQ206" s="813"/>
      <c r="TOR206" s="813"/>
      <c r="TOS206" s="813"/>
      <c r="TOT206" s="813"/>
      <c r="TOU206" s="813"/>
      <c r="TOV206" s="813"/>
      <c r="TOW206" s="813"/>
      <c r="TOX206" s="813"/>
      <c r="TOY206" s="813"/>
      <c r="TOZ206" s="813"/>
      <c r="TPA206" s="813"/>
      <c r="TPB206" s="813"/>
      <c r="TPC206" s="813"/>
      <c r="TPD206" s="813"/>
      <c r="TPE206" s="813"/>
      <c r="TPF206" s="813"/>
      <c r="TPG206" s="813"/>
      <c r="TPH206" s="813"/>
      <c r="TPI206" s="813"/>
      <c r="TPJ206" s="813"/>
      <c r="TPK206" s="813"/>
      <c r="TPL206" s="813"/>
      <c r="TPM206" s="813"/>
      <c r="TPN206" s="813"/>
      <c r="TPO206" s="813"/>
      <c r="TPP206" s="813"/>
      <c r="TPQ206" s="813"/>
      <c r="TPR206" s="813"/>
      <c r="TPS206" s="813"/>
      <c r="TPT206" s="813"/>
      <c r="TPU206" s="813"/>
      <c r="TPV206" s="813"/>
      <c r="TPW206" s="813"/>
      <c r="TPX206" s="813"/>
      <c r="TPY206" s="813"/>
      <c r="TPZ206" s="813"/>
      <c r="TQA206" s="813"/>
      <c r="TQB206" s="813"/>
      <c r="TQC206" s="813"/>
      <c r="TQD206" s="813"/>
      <c r="TQE206" s="813"/>
      <c r="TQF206" s="813"/>
      <c r="TQG206" s="813"/>
      <c r="TQH206" s="813"/>
      <c r="TQI206" s="813"/>
      <c r="TQJ206" s="813"/>
      <c r="TQK206" s="813"/>
      <c r="TQL206" s="813"/>
      <c r="TQM206" s="813"/>
      <c r="TQN206" s="813"/>
      <c r="TQO206" s="813"/>
      <c r="TQP206" s="813"/>
      <c r="TQQ206" s="813"/>
      <c r="TQR206" s="813"/>
      <c r="TQS206" s="813"/>
      <c r="TQT206" s="813"/>
      <c r="TQU206" s="813"/>
      <c r="TQV206" s="813"/>
      <c r="TQW206" s="813"/>
      <c r="TQX206" s="813"/>
      <c r="TQY206" s="813"/>
      <c r="TQZ206" s="813"/>
      <c r="TRA206" s="813"/>
      <c r="TRB206" s="813"/>
      <c r="TRC206" s="813"/>
      <c r="TRD206" s="813"/>
      <c r="TRE206" s="813"/>
      <c r="TRF206" s="813"/>
      <c r="TRG206" s="813"/>
      <c r="TRH206" s="813"/>
      <c r="TRI206" s="813"/>
      <c r="TRJ206" s="813"/>
      <c r="TRK206" s="813"/>
      <c r="TRL206" s="813"/>
      <c r="TRM206" s="813"/>
      <c r="TRN206" s="813"/>
      <c r="TRO206" s="813"/>
      <c r="TRP206" s="813"/>
      <c r="TRQ206" s="813"/>
      <c r="TRR206" s="813"/>
      <c r="TRS206" s="813"/>
      <c r="TRT206" s="813"/>
      <c r="TRU206" s="813"/>
      <c r="TRV206" s="813"/>
      <c r="TRW206" s="813"/>
      <c r="TRX206" s="813"/>
      <c r="TRY206" s="813"/>
      <c r="TRZ206" s="813"/>
      <c r="TSA206" s="813"/>
      <c r="TSB206" s="813"/>
      <c r="TSC206" s="813"/>
      <c r="TSD206" s="813"/>
      <c r="TSE206" s="813"/>
      <c r="TSF206" s="813"/>
      <c r="TSG206" s="813"/>
      <c r="TSH206" s="813"/>
      <c r="TSI206" s="813"/>
      <c r="TSJ206" s="813"/>
      <c r="TSK206" s="813"/>
      <c r="TSL206" s="813"/>
      <c r="TSM206" s="813"/>
      <c r="TSN206" s="813"/>
      <c r="TSO206" s="813"/>
      <c r="TSP206" s="813"/>
      <c r="TSQ206" s="813"/>
      <c r="TSR206" s="813"/>
      <c r="TSS206" s="813"/>
      <c r="TST206" s="813"/>
      <c r="TSU206" s="813"/>
      <c r="TSV206" s="813"/>
      <c r="TSW206" s="813"/>
      <c r="TSX206" s="813"/>
      <c r="TSY206" s="813"/>
      <c r="TSZ206" s="813"/>
      <c r="TTA206" s="813"/>
      <c r="TTB206" s="813"/>
      <c r="TTC206" s="813"/>
      <c r="TTD206" s="813"/>
      <c r="TTE206" s="813"/>
      <c r="TTF206" s="813"/>
      <c r="TTG206" s="813"/>
      <c r="TTH206" s="813"/>
      <c r="TTI206" s="813"/>
      <c r="TTJ206" s="813"/>
      <c r="TTK206" s="813"/>
      <c r="TTL206" s="813"/>
      <c r="TTM206" s="813"/>
      <c r="TTN206" s="813"/>
      <c r="TTO206" s="813"/>
      <c r="TTP206" s="813"/>
      <c r="TTQ206" s="813"/>
      <c r="TTR206" s="813"/>
      <c r="TTS206" s="813"/>
      <c r="TTT206" s="813"/>
      <c r="TTU206" s="813"/>
      <c r="TTV206" s="813"/>
      <c r="TTW206" s="813"/>
      <c r="TTX206" s="813"/>
      <c r="TTY206" s="813"/>
      <c r="TTZ206" s="813"/>
      <c r="TUA206" s="813"/>
      <c r="TUB206" s="813"/>
      <c r="TUC206" s="813"/>
      <c r="TUD206" s="813"/>
      <c r="TUE206" s="813"/>
      <c r="TUF206" s="813"/>
      <c r="TUG206" s="813"/>
      <c r="TUH206" s="813"/>
      <c r="TUI206" s="813"/>
      <c r="TUJ206" s="813"/>
      <c r="TUK206" s="813"/>
      <c r="TUL206" s="813"/>
      <c r="TUM206" s="813"/>
      <c r="TUN206" s="813"/>
      <c r="TUO206" s="813"/>
      <c r="TUP206" s="813"/>
      <c r="TUQ206" s="813"/>
      <c r="TUR206" s="813"/>
      <c r="TUS206" s="813"/>
      <c r="TUT206" s="813"/>
      <c r="TUU206" s="813"/>
      <c r="TUV206" s="813"/>
      <c r="TUW206" s="813"/>
      <c r="TUX206" s="813"/>
      <c r="TUY206" s="813"/>
      <c r="TUZ206" s="813"/>
      <c r="TVA206" s="813"/>
      <c r="TVB206" s="813"/>
      <c r="TVC206" s="813"/>
      <c r="TVD206" s="813"/>
      <c r="TVE206" s="813"/>
      <c r="TVF206" s="813"/>
      <c r="TVG206" s="813"/>
      <c r="TVH206" s="813"/>
      <c r="TVI206" s="813"/>
      <c r="TVJ206" s="813"/>
      <c r="TVK206" s="813"/>
      <c r="TVL206" s="813"/>
      <c r="TVM206" s="813"/>
      <c r="TVN206" s="813"/>
      <c r="TVO206" s="813"/>
      <c r="TVP206" s="813"/>
      <c r="TVQ206" s="813"/>
      <c r="TVR206" s="813"/>
      <c r="TVS206" s="813"/>
      <c r="TVT206" s="813"/>
      <c r="TVU206" s="813"/>
      <c r="TVV206" s="813"/>
      <c r="TVW206" s="813"/>
      <c r="TVX206" s="813"/>
      <c r="TVY206" s="813"/>
      <c r="TVZ206" s="813"/>
      <c r="TWA206" s="813"/>
      <c r="TWB206" s="813"/>
      <c r="TWC206" s="813"/>
      <c r="TWD206" s="813"/>
      <c r="TWE206" s="813"/>
      <c r="TWF206" s="813"/>
      <c r="TWG206" s="813"/>
      <c r="TWH206" s="813"/>
      <c r="TWI206" s="813"/>
      <c r="TWJ206" s="813"/>
      <c r="TWK206" s="813"/>
      <c r="TWL206" s="813"/>
      <c r="TWM206" s="813"/>
      <c r="TWN206" s="813"/>
      <c r="TWO206" s="813"/>
      <c r="TWP206" s="813"/>
      <c r="TWQ206" s="813"/>
      <c r="TWR206" s="813"/>
      <c r="TWS206" s="813"/>
      <c r="TWT206" s="813"/>
      <c r="TWU206" s="813"/>
      <c r="TWV206" s="813"/>
      <c r="TWW206" s="813"/>
      <c r="TWX206" s="813"/>
      <c r="TWY206" s="813"/>
      <c r="TWZ206" s="813"/>
      <c r="TXA206" s="813"/>
      <c r="TXB206" s="813"/>
      <c r="TXC206" s="813"/>
      <c r="TXD206" s="813"/>
      <c r="TXE206" s="813"/>
      <c r="TXF206" s="813"/>
      <c r="TXG206" s="813"/>
      <c r="TXH206" s="813"/>
      <c r="TXI206" s="813"/>
      <c r="TXJ206" s="813"/>
      <c r="TXK206" s="813"/>
      <c r="TXL206" s="813"/>
      <c r="TXM206" s="813"/>
      <c r="TXN206" s="813"/>
      <c r="TXO206" s="813"/>
      <c r="TXP206" s="813"/>
      <c r="TXQ206" s="813"/>
      <c r="TXR206" s="813"/>
      <c r="TXS206" s="813"/>
      <c r="TXT206" s="813"/>
      <c r="TXU206" s="813"/>
      <c r="TXV206" s="813"/>
      <c r="TXW206" s="813"/>
      <c r="TXX206" s="813"/>
      <c r="TXY206" s="813"/>
      <c r="TXZ206" s="813"/>
      <c r="TYA206" s="813"/>
      <c r="TYB206" s="813"/>
      <c r="TYC206" s="813"/>
      <c r="TYD206" s="813"/>
      <c r="TYE206" s="813"/>
      <c r="TYF206" s="813"/>
      <c r="TYG206" s="813"/>
      <c r="TYH206" s="813"/>
      <c r="TYI206" s="813"/>
      <c r="TYJ206" s="813"/>
      <c r="TYK206" s="813"/>
      <c r="TYL206" s="813"/>
      <c r="TYM206" s="813"/>
      <c r="TYN206" s="813"/>
      <c r="TYO206" s="813"/>
      <c r="TYP206" s="813"/>
      <c r="TYQ206" s="813"/>
      <c r="TYR206" s="813"/>
      <c r="TYS206" s="813"/>
      <c r="TYT206" s="813"/>
      <c r="TYU206" s="813"/>
      <c r="TYV206" s="813"/>
      <c r="TYW206" s="813"/>
      <c r="TYX206" s="813"/>
      <c r="TYY206" s="813"/>
      <c r="TYZ206" s="813"/>
      <c r="TZA206" s="813"/>
      <c r="TZB206" s="813"/>
      <c r="TZC206" s="813"/>
      <c r="TZD206" s="813"/>
      <c r="TZE206" s="813"/>
      <c r="TZF206" s="813"/>
      <c r="TZG206" s="813"/>
      <c r="TZH206" s="813"/>
      <c r="TZI206" s="813"/>
      <c r="TZJ206" s="813"/>
      <c r="TZK206" s="813"/>
      <c r="TZL206" s="813"/>
      <c r="TZM206" s="813"/>
      <c r="TZN206" s="813"/>
      <c r="TZO206" s="813"/>
      <c r="TZP206" s="813"/>
      <c r="TZQ206" s="813"/>
      <c r="TZR206" s="813"/>
      <c r="TZS206" s="813"/>
      <c r="TZT206" s="813"/>
      <c r="TZU206" s="813"/>
      <c r="TZV206" s="813"/>
      <c r="TZW206" s="813"/>
      <c r="TZX206" s="813"/>
      <c r="TZY206" s="813"/>
      <c r="TZZ206" s="813"/>
      <c r="UAA206" s="813"/>
      <c r="UAB206" s="813"/>
      <c r="UAC206" s="813"/>
      <c r="UAD206" s="813"/>
      <c r="UAE206" s="813"/>
      <c r="UAF206" s="813"/>
      <c r="UAG206" s="813"/>
      <c r="UAH206" s="813"/>
      <c r="UAI206" s="813"/>
      <c r="UAJ206" s="813"/>
      <c r="UAK206" s="813"/>
      <c r="UAL206" s="813"/>
      <c r="UAM206" s="813"/>
      <c r="UAN206" s="813"/>
      <c r="UAO206" s="813"/>
      <c r="UAP206" s="813"/>
      <c r="UAQ206" s="813"/>
      <c r="UAR206" s="813"/>
      <c r="UAS206" s="813"/>
      <c r="UAT206" s="813"/>
      <c r="UAU206" s="813"/>
      <c r="UAV206" s="813"/>
      <c r="UAW206" s="813"/>
      <c r="UAX206" s="813"/>
      <c r="UAY206" s="813"/>
      <c r="UAZ206" s="813"/>
      <c r="UBA206" s="813"/>
      <c r="UBB206" s="813"/>
      <c r="UBC206" s="813"/>
      <c r="UBD206" s="813"/>
      <c r="UBE206" s="813"/>
      <c r="UBF206" s="813"/>
      <c r="UBG206" s="813"/>
      <c r="UBH206" s="813"/>
      <c r="UBI206" s="813"/>
      <c r="UBJ206" s="813"/>
      <c r="UBK206" s="813"/>
      <c r="UBL206" s="813"/>
      <c r="UBM206" s="813"/>
      <c r="UBN206" s="813"/>
      <c r="UBO206" s="813"/>
      <c r="UBP206" s="813"/>
      <c r="UBQ206" s="813"/>
      <c r="UBR206" s="813"/>
      <c r="UBS206" s="813"/>
      <c r="UBT206" s="813"/>
      <c r="UBU206" s="813"/>
      <c r="UBV206" s="813"/>
      <c r="UBW206" s="813"/>
      <c r="UBX206" s="813"/>
      <c r="UBY206" s="813"/>
      <c r="UBZ206" s="813"/>
      <c r="UCA206" s="813"/>
      <c r="UCB206" s="813"/>
      <c r="UCC206" s="813"/>
      <c r="UCD206" s="813"/>
      <c r="UCE206" s="813"/>
      <c r="UCF206" s="813"/>
      <c r="UCG206" s="813"/>
      <c r="UCH206" s="813"/>
      <c r="UCI206" s="813"/>
      <c r="UCJ206" s="813"/>
      <c r="UCK206" s="813"/>
      <c r="UCL206" s="813"/>
      <c r="UCM206" s="813"/>
      <c r="UCN206" s="813"/>
      <c r="UCO206" s="813"/>
      <c r="UCP206" s="813"/>
      <c r="UCQ206" s="813"/>
      <c r="UCR206" s="813"/>
      <c r="UCS206" s="813"/>
      <c r="UCT206" s="813"/>
      <c r="UCU206" s="813"/>
      <c r="UCV206" s="813"/>
      <c r="UCW206" s="813"/>
      <c r="UCX206" s="813"/>
      <c r="UCY206" s="813"/>
      <c r="UCZ206" s="813"/>
      <c r="UDA206" s="813"/>
      <c r="UDB206" s="813"/>
      <c r="UDC206" s="813"/>
      <c r="UDD206" s="813"/>
      <c r="UDE206" s="813"/>
      <c r="UDF206" s="813"/>
      <c r="UDG206" s="813"/>
      <c r="UDH206" s="813"/>
      <c r="UDI206" s="813"/>
      <c r="UDJ206" s="813"/>
      <c r="UDK206" s="813"/>
      <c r="UDL206" s="813"/>
      <c r="UDM206" s="813"/>
      <c r="UDN206" s="813"/>
      <c r="UDO206" s="813"/>
      <c r="UDP206" s="813"/>
      <c r="UDQ206" s="813"/>
      <c r="UDR206" s="813"/>
      <c r="UDS206" s="813"/>
      <c r="UDT206" s="813"/>
      <c r="UDU206" s="813"/>
      <c r="UDV206" s="813"/>
      <c r="UDW206" s="813"/>
      <c r="UDX206" s="813"/>
      <c r="UDY206" s="813"/>
      <c r="UDZ206" s="813"/>
      <c r="UEA206" s="813"/>
      <c r="UEB206" s="813"/>
      <c r="UEC206" s="813"/>
      <c r="UED206" s="813"/>
      <c r="UEE206" s="813"/>
      <c r="UEF206" s="813"/>
      <c r="UEG206" s="813"/>
      <c r="UEH206" s="813"/>
      <c r="UEI206" s="813"/>
      <c r="UEJ206" s="813"/>
      <c r="UEK206" s="813"/>
      <c r="UEL206" s="813"/>
      <c r="UEM206" s="813"/>
      <c r="UEN206" s="813"/>
      <c r="UEO206" s="813"/>
      <c r="UEP206" s="813"/>
      <c r="UEQ206" s="813"/>
      <c r="UER206" s="813"/>
      <c r="UES206" s="813"/>
      <c r="UET206" s="813"/>
      <c r="UEU206" s="813"/>
      <c r="UEV206" s="813"/>
      <c r="UEW206" s="813"/>
      <c r="UEX206" s="813"/>
      <c r="UEY206" s="813"/>
      <c r="UEZ206" s="813"/>
      <c r="UFA206" s="813"/>
      <c r="UFB206" s="813"/>
      <c r="UFC206" s="813"/>
      <c r="UFD206" s="813"/>
      <c r="UFE206" s="813"/>
      <c r="UFF206" s="813"/>
      <c r="UFG206" s="813"/>
      <c r="UFH206" s="813"/>
      <c r="UFI206" s="813"/>
      <c r="UFJ206" s="813"/>
      <c r="UFK206" s="813"/>
      <c r="UFL206" s="813"/>
      <c r="UFM206" s="813"/>
      <c r="UFN206" s="813"/>
      <c r="UFO206" s="813"/>
      <c r="UFP206" s="813"/>
      <c r="UFQ206" s="813"/>
      <c r="UFR206" s="813"/>
      <c r="UFS206" s="813"/>
      <c r="UFT206" s="813"/>
      <c r="UFU206" s="813"/>
      <c r="UFV206" s="813"/>
      <c r="UFW206" s="813"/>
      <c r="UFX206" s="813"/>
      <c r="UFY206" s="813"/>
      <c r="UFZ206" s="813"/>
      <c r="UGA206" s="813"/>
      <c r="UGB206" s="813"/>
      <c r="UGC206" s="813"/>
      <c r="UGD206" s="813"/>
      <c r="UGE206" s="813"/>
      <c r="UGF206" s="813"/>
      <c r="UGG206" s="813"/>
      <c r="UGH206" s="813"/>
      <c r="UGI206" s="813"/>
      <c r="UGJ206" s="813"/>
      <c r="UGK206" s="813"/>
      <c r="UGL206" s="813"/>
      <c r="UGM206" s="813"/>
      <c r="UGN206" s="813"/>
      <c r="UGO206" s="813"/>
      <c r="UGP206" s="813"/>
      <c r="UGQ206" s="813"/>
      <c r="UGR206" s="813"/>
      <c r="UGS206" s="813"/>
      <c r="UGT206" s="813"/>
      <c r="UGU206" s="813"/>
      <c r="UGV206" s="813"/>
      <c r="UGW206" s="813"/>
      <c r="UGX206" s="813"/>
      <c r="UGY206" s="813"/>
      <c r="UGZ206" s="813"/>
      <c r="UHA206" s="813"/>
      <c r="UHB206" s="813"/>
      <c r="UHC206" s="813"/>
      <c r="UHD206" s="813"/>
      <c r="UHE206" s="813"/>
      <c r="UHF206" s="813"/>
      <c r="UHG206" s="813"/>
      <c r="UHH206" s="813"/>
      <c r="UHI206" s="813"/>
      <c r="UHJ206" s="813"/>
      <c r="UHK206" s="813"/>
      <c r="UHL206" s="813"/>
      <c r="UHM206" s="813"/>
      <c r="UHN206" s="813"/>
      <c r="UHO206" s="813"/>
      <c r="UHP206" s="813"/>
      <c r="UHQ206" s="813"/>
      <c r="UHR206" s="813"/>
      <c r="UHS206" s="813"/>
      <c r="UHT206" s="813"/>
      <c r="UHU206" s="813"/>
      <c r="UHV206" s="813"/>
      <c r="UHW206" s="813"/>
      <c r="UHX206" s="813"/>
      <c r="UHY206" s="813"/>
      <c r="UHZ206" s="813"/>
      <c r="UIA206" s="813"/>
      <c r="UIB206" s="813"/>
      <c r="UIC206" s="813"/>
      <c r="UID206" s="813"/>
      <c r="UIE206" s="813"/>
      <c r="UIF206" s="813"/>
      <c r="UIG206" s="813"/>
      <c r="UIH206" s="813"/>
      <c r="UII206" s="813"/>
      <c r="UIJ206" s="813"/>
      <c r="UIK206" s="813"/>
      <c r="UIL206" s="813"/>
      <c r="UIM206" s="813"/>
      <c r="UIN206" s="813"/>
      <c r="UIO206" s="813"/>
      <c r="UIP206" s="813"/>
      <c r="UIQ206" s="813"/>
      <c r="UIR206" s="813"/>
      <c r="UIS206" s="813"/>
      <c r="UIT206" s="813"/>
      <c r="UIU206" s="813"/>
      <c r="UIV206" s="813"/>
      <c r="UIW206" s="813"/>
      <c r="UIX206" s="813"/>
      <c r="UIY206" s="813"/>
      <c r="UIZ206" s="813"/>
      <c r="UJA206" s="813"/>
      <c r="UJB206" s="813"/>
      <c r="UJC206" s="813"/>
      <c r="UJD206" s="813"/>
      <c r="UJE206" s="813"/>
      <c r="UJF206" s="813"/>
      <c r="UJG206" s="813"/>
      <c r="UJH206" s="813"/>
      <c r="UJI206" s="813"/>
      <c r="UJJ206" s="813"/>
      <c r="UJK206" s="813"/>
      <c r="UJL206" s="813"/>
      <c r="UJM206" s="813"/>
      <c r="UJN206" s="813"/>
      <c r="UJO206" s="813"/>
      <c r="UJP206" s="813"/>
      <c r="UJQ206" s="813"/>
      <c r="UJR206" s="813"/>
      <c r="UJS206" s="813"/>
      <c r="UJT206" s="813"/>
      <c r="UJU206" s="813"/>
      <c r="UJV206" s="813"/>
      <c r="UJW206" s="813"/>
      <c r="UJX206" s="813"/>
      <c r="UJY206" s="813"/>
      <c r="UJZ206" s="813"/>
      <c r="UKA206" s="813"/>
      <c r="UKB206" s="813"/>
      <c r="UKC206" s="813"/>
      <c r="UKD206" s="813"/>
      <c r="UKE206" s="813"/>
      <c r="UKF206" s="813"/>
      <c r="UKG206" s="813"/>
      <c r="UKH206" s="813"/>
      <c r="UKI206" s="813"/>
      <c r="UKJ206" s="813"/>
      <c r="UKK206" s="813"/>
      <c r="UKL206" s="813"/>
      <c r="UKM206" s="813"/>
      <c r="UKN206" s="813"/>
      <c r="UKO206" s="813"/>
      <c r="UKP206" s="813"/>
      <c r="UKQ206" s="813"/>
      <c r="UKR206" s="813"/>
      <c r="UKS206" s="813"/>
      <c r="UKT206" s="813"/>
      <c r="UKU206" s="813"/>
      <c r="UKV206" s="813"/>
      <c r="UKW206" s="813"/>
      <c r="UKX206" s="813"/>
      <c r="UKY206" s="813"/>
      <c r="UKZ206" s="813"/>
      <c r="ULA206" s="813"/>
      <c r="ULB206" s="813"/>
      <c r="ULC206" s="813"/>
      <c r="ULD206" s="813"/>
      <c r="ULE206" s="813"/>
      <c r="ULF206" s="813"/>
      <c r="ULG206" s="813"/>
      <c r="ULH206" s="813"/>
      <c r="ULI206" s="813"/>
      <c r="ULJ206" s="813"/>
      <c r="ULK206" s="813"/>
      <c r="ULL206" s="813"/>
      <c r="ULM206" s="813"/>
      <c r="ULN206" s="813"/>
      <c r="ULO206" s="813"/>
      <c r="ULP206" s="813"/>
      <c r="ULQ206" s="813"/>
      <c r="ULR206" s="813"/>
      <c r="ULS206" s="813"/>
      <c r="ULT206" s="813"/>
      <c r="ULU206" s="813"/>
      <c r="ULV206" s="813"/>
      <c r="ULW206" s="813"/>
      <c r="ULX206" s="813"/>
      <c r="ULY206" s="813"/>
      <c r="ULZ206" s="813"/>
      <c r="UMA206" s="813"/>
      <c r="UMB206" s="813"/>
      <c r="UMC206" s="813"/>
      <c r="UMD206" s="813"/>
      <c r="UME206" s="813"/>
      <c r="UMF206" s="813"/>
      <c r="UMG206" s="813"/>
      <c r="UMH206" s="813"/>
      <c r="UMI206" s="813"/>
      <c r="UMJ206" s="813"/>
      <c r="UMK206" s="813"/>
      <c r="UML206" s="813"/>
      <c r="UMM206" s="813"/>
      <c r="UMN206" s="813"/>
      <c r="UMO206" s="813"/>
      <c r="UMP206" s="813"/>
      <c r="UMQ206" s="813"/>
      <c r="UMR206" s="813"/>
      <c r="UMS206" s="813"/>
      <c r="UMT206" s="813"/>
      <c r="UMU206" s="813"/>
      <c r="UMV206" s="813"/>
      <c r="UMW206" s="813"/>
      <c r="UMX206" s="813"/>
      <c r="UMY206" s="813"/>
      <c r="UMZ206" s="813"/>
      <c r="UNA206" s="813"/>
      <c r="UNB206" s="813"/>
      <c r="UNC206" s="813"/>
      <c r="UND206" s="813"/>
      <c r="UNE206" s="813"/>
      <c r="UNF206" s="813"/>
      <c r="UNG206" s="813"/>
      <c r="UNH206" s="813"/>
      <c r="UNI206" s="813"/>
      <c r="UNJ206" s="813"/>
      <c r="UNK206" s="813"/>
      <c r="UNL206" s="813"/>
      <c r="UNM206" s="813"/>
      <c r="UNN206" s="813"/>
      <c r="UNO206" s="813"/>
      <c r="UNP206" s="813"/>
      <c r="UNQ206" s="813"/>
      <c r="UNR206" s="813"/>
      <c r="UNS206" s="813"/>
      <c r="UNT206" s="813"/>
      <c r="UNU206" s="813"/>
      <c r="UNV206" s="813"/>
      <c r="UNW206" s="813"/>
      <c r="UNX206" s="813"/>
      <c r="UNY206" s="813"/>
      <c r="UNZ206" s="813"/>
      <c r="UOA206" s="813"/>
      <c r="UOB206" s="813"/>
      <c r="UOC206" s="813"/>
      <c r="UOD206" s="813"/>
      <c r="UOE206" s="813"/>
      <c r="UOF206" s="813"/>
      <c r="UOG206" s="813"/>
      <c r="UOH206" s="813"/>
      <c r="UOI206" s="813"/>
      <c r="UOJ206" s="813"/>
      <c r="UOK206" s="813"/>
      <c r="UOL206" s="813"/>
      <c r="UOM206" s="813"/>
      <c r="UON206" s="813"/>
      <c r="UOO206" s="813"/>
      <c r="UOP206" s="813"/>
      <c r="UOQ206" s="813"/>
      <c r="UOR206" s="813"/>
      <c r="UOS206" s="813"/>
      <c r="UOT206" s="813"/>
      <c r="UOU206" s="813"/>
      <c r="UOV206" s="813"/>
      <c r="UOW206" s="813"/>
      <c r="UOX206" s="813"/>
      <c r="UOY206" s="813"/>
      <c r="UOZ206" s="813"/>
      <c r="UPA206" s="813"/>
      <c r="UPB206" s="813"/>
      <c r="UPC206" s="813"/>
      <c r="UPD206" s="813"/>
      <c r="UPE206" s="813"/>
      <c r="UPF206" s="813"/>
      <c r="UPG206" s="813"/>
      <c r="UPH206" s="813"/>
      <c r="UPI206" s="813"/>
      <c r="UPJ206" s="813"/>
      <c r="UPK206" s="813"/>
      <c r="UPL206" s="813"/>
      <c r="UPM206" s="813"/>
      <c r="UPN206" s="813"/>
      <c r="UPO206" s="813"/>
      <c r="UPP206" s="813"/>
      <c r="UPQ206" s="813"/>
      <c r="UPR206" s="813"/>
      <c r="UPS206" s="813"/>
      <c r="UPT206" s="813"/>
      <c r="UPU206" s="813"/>
      <c r="UPV206" s="813"/>
      <c r="UPW206" s="813"/>
      <c r="UPX206" s="813"/>
      <c r="UPY206" s="813"/>
      <c r="UPZ206" s="813"/>
      <c r="UQA206" s="813"/>
      <c r="UQB206" s="813"/>
      <c r="UQC206" s="813"/>
      <c r="UQD206" s="813"/>
      <c r="UQE206" s="813"/>
      <c r="UQF206" s="813"/>
      <c r="UQG206" s="813"/>
      <c r="UQH206" s="813"/>
      <c r="UQI206" s="813"/>
      <c r="UQJ206" s="813"/>
      <c r="UQK206" s="813"/>
      <c r="UQL206" s="813"/>
      <c r="UQM206" s="813"/>
      <c r="UQN206" s="813"/>
      <c r="UQO206" s="813"/>
      <c r="UQP206" s="813"/>
      <c r="UQQ206" s="813"/>
      <c r="UQR206" s="813"/>
      <c r="UQS206" s="813"/>
      <c r="UQT206" s="813"/>
      <c r="UQU206" s="813"/>
      <c r="UQV206" s="813"/>
      <c r="UQW206" s="813"/>
      <c r="UQX206" s="813"/>
      <c r="UQY206" s="813"/>
      <c r="UQZ206" s="813"/>
      <c r="URA206" s="813"/>
      <c r="URB206" s="813"/>
      <c r="URC206" s="813"/>
      <c r="URD206" s="813"/>
      <c r="URE206" s="813"/>
      <c r="URF206" s="813"/>
      <c r="URG206" s="813"/>
      <c r="URH206" s="813"/>
      <c r="URI206" s="813"/>
      <c r="URJ206" s="813"/>
      <c r="URK206" s="813"/>
      <c r="URL206" s="813"/>
      <c r="URM206" s="813"/>
      <c r="URN206" s="813"/>
      <c r="URO206" s="813"/>
      <c r="URP206" s="813"/>
      <c r="URQ206" s="813"/>
      <c r="URR206" s="813"/>
      <c r="URS206" s="813"/>
      <c r="URT206" s="813"/>
      <c r="URU206" s="813"/>
      <c r="URV206" s="813"/>
      <c r="URW206" s="813"/>
      <c r="URX206" s="813"/>
      <c r="URY206" s="813"/>
      <c r="URZ206" s="813"/>
      <c r="USA206" s="813"/>
      <c r="USB206" s="813"/>
      <c r="USC206" s="813"/>
      <c r="USD206" s="813"/>
      <c r="USE206" s="813"/>
      <c r="USF206" s="813"/>
      <c r="USG206" s="813"/>
      <c r="USH206" s="813"/>
      <c r="USI206" s="813"/>
      <c r="USJ206" s="813"/>
      <c r="USK206" s="813"/>
      <c r="USL206" s="813"/>
      <c r="USM206" s="813"/>
      <c r="USN206" s="813"/>
      <c r="USO206" s="813"/>
      <c r="USP206" s="813"/>
      <c r="USQ206" s="813"/>
      <c r="USR206" s="813"/>
      <c r="USS206" s="813"/>
      <c r="UST206" s="813"/>
      <c r="USU206" s="813"/>
      <c r="USV206" s="813"/>
      <c r="USW206" s="813"/>
      <c r="USX206" s="813"/>
      <c r="USY206" s="813"/>
      <c r="USZ206" s="813"/>
      <c r="UTA206" s="813"/>
      <c r="UTB206" s="813"/>
      <c r="UTC206" s="813"/>
      <c r="UTD206" s="813"/>
      <c r="UTE206" s="813"/>
      <c r="UTF206" s="813"/>
      <c r="UTG206" s="813"/>
      <c r="UTH206" s="813"/>
      <c r="UTI206" s="813"/>
      <c r="UTJ206" s="813"/>
      <c r="UTK206" s="813"/>
      <c r="UTL206" s="813"/>
      <c r="UTM206" s="813"/>
      <c r="UTN206" s="813"/>
      <c r="UTO206" s="813"/>
      <c r="UTP206" s="813"/>
      <c r="UTQ206" s="813"/>
      <c r="UTR206" s="813"/>
      <c r="UTS206" s="813"/>
      <c r="UTT206" s="813"/>
      <c r="UTU206" s="813"/>
      <c r="UTV206" s="813"/>
      <c r="UTW206" s="813"/>
      <c r="UTX206" s="813"/>
      <c r="UTY206" s="813"/>
      <c r="UTZ206" s="813"/>
      <c r="UUA206" s="813"/>
      <c r="UUB206" s="813"/>
      <c r="UUC206" s="813"/>
      <c r="UUD206" s="813"/>
      <c r="UUE206" s="813"/>
      <c r="UUF206" s="813"/>
      <c r="UUG206" s="813"/>
      <c r="UUH206" s="813"/>
      <c r="UUI206" s="813"/>
      <c r="UUJ206" s="813"/>
      <c r="UUK206" s="813"/>
      <c r="UUL206" s="813"/>
      <c r="UUM206" s="813"/>
      <c r="UUN206" s="813"/>
      <c r="UUO206" s="813"/>
      <c r="UUP206" s="813"/>
      <c r="UUQ206" s="813"/>
      <c r="UUR206" s="813"/>
      <c r="UUS206" s="813"/>
      <c r="UUT206" s="813"/>
      <c r="UUU206" s="813"/>
      <c r="UUV206" s="813"/>
      <c r="UUW206" s="813"/>
      <c r="UUX206" s="813"/>
      <c r="UUY206" s="813"/>
      <c r="UUZ206" s="813"/>
      <c r="UVA206" s="813"/>
      <c r="UVB206" s="813"/>
      <c r="UVC206" s="813"/>
      <c r="UVD206" s="813"/>
      <c r="UVE206" s="813"/>
      <c r="UVF206" s="813"/>
      <c r="UVG206" s="813"/>
      <c r="UVH206" s="813"/>
      <c r="UVI206" s="813"/>
      <c r="UVJ206" s="813"/>
      <c r="UVK206" s="813"/>
      <c r="UVL206" s="813"/>
      <c r="UVM206" s="813"/>
      <c r="UVN206" s="813"/>
      <c r="UVO206" s="813"/>
      <c r="UVP206" s="813"/>
      <c r="UVQ206" s="813"/>
      <c r="UVR206" s="813"/>
      <c r="UVS206" s="813"/>
      <c r="UVT206" s="813"/>
      <c r="UVU206" s="813"/>
      <c r="UVV206" s="813"/>
      <c r="UVW206" s="813"/>
      <c r="UVX206" s="813"/>
      <c r="UVY206" s="813"/>
      <c r="UVZ206" s="813"/>
      <c r="UWA206" s="813"/>
      <c r="UWB206" s="813"/>
      <c r="UWC206" s="813"/>
      <c r="UWD206" s="813"/>
      <c r="UWE206" s="813"/>
      <c r="UWF206" s="813"/>
      <c r="UWG206" s="813"/>
      <c r="UWH206" s="813"/>
      <c r="UWI206" s="813"/>
      <c r="UWJ206" s="813"/>
      <c r="UWK206" s="813"/>
      <c r="UWL206" s="813"/>
      <c r="UWM206" s="813"/>
      <c r="UWN206" s="813"/>
      <c r="UWO206" s="813"/>
      <c r="UWP206" s="813"/>
      <c r="UWQ206" s="813"/>
      <c r="UWR206" s="813"/>
      <c r="UWS206" s="813"/>
      <c r="UWT206" s="813"/>
      <c r="UWU206" s="813"/>
      <c r="UWV206" s="813"/>
      <c r="UWW206" s="813"/>
      <c r="UWX206" s="813"/>
      <c r="UWY206" s="813"/>
      <c r="UWZ206" s="813"/>
      <c r="UXA206" s="813"/>
      <c r="UXB206" s="813"/>
      <c r="UXC206" s="813"/>
      <c r="UXD206" s="813"/>
      <c r="UXE206" s="813"/>
      <c r="UXF206" s="813"/>
      <c r="UXG206" s="813"/>
      <c r="UXH206" s="813"/>
      <c r="UXI206" s="813"/>
      <c r="UXJ206" s="813"/>
      <c r="UXK206" s="813"/>
      <c r="UXL206" s="813"/>
      <c r="UXM206" s="813"/>
      <c r="UXN206" s="813"/>
      <c r="UXO206" s="813"/>
      <c r="UXP206" s="813"/>
      <c r="UXQ206" s="813"/>
      <c r="UXR206" s="813"/>
      <c r="UXS206" s="813"/>
      <c r="UXT206" s="813"/>
      <c r="UXU206" s="813"/>
      <c r="UXV206" s="813"/>
      <c r="UXW206" s="813"/>
      <c r="UXX206" s="813"/>
      <c r="UXY206" s="813"/>
      <c r="UXZ206" s="813"/>
      <c r="UYA206" s="813"/>
      <c r="UYB206" s="813"/>
      <c r="UYC206" s="813"/>
      <c r="UYD206" s="813"/>
      <c r="UYE206" s="813"/>
      <c r="UYF206" s="813"/>
      <c r="UYG206" s="813"/>
      <c r="UYH206" s="813"/>
      <c r="UYI206" s="813"/>
      <c r="UYJ206" s="813"/>
      <c r="UYK206" s="813"/>
      <c r="UYL206" s="813"/>
      <c r="UYM206" s="813"/>
      <c r="UYN206" s="813"/>
      <c r="UYO206" s="813"/>
      <c r="UYP206" s="813"/>
      <c r="UYQ206" s="813"/>
      <c r="UYR206" s="813"/>
      <c r="UYS206" s="813"/>
      <c r="UYT206" s="813"/>
      <c r="UYU206" s="813"/>
      <c r="UYV206" s="813"/>
      <c r="UYW206" s="813"/>
      <c r="UYX206" s="813"/>
      <c r="UYY206" s="813"/>
      <c r="UYZ206" s="813"/>
      <c r="UZA206" s="813"/>
      <c r="UZB206" s="813"/>
      <c r="UZC206" s="813"/>
      <c r="UZD206" s="813"/>
      <c r="UZE206" s="813"/>
      <c r="UZF206" s="813"/>
      <c r="UZG206" s="813"/>
      <c r="UZH206" s="813"/>
      <c r="UZI206" s="813"/>
      <c r="UZJ206" s="813"/>
      <c r="UZK206" s="813"/>
      <c r="UZL206" s="813"/>
      <c r="UZM206" s="813"/>
      <c r="UZN206" s="813"/>
      <c r="UZO206" s="813"/>
      <c r="UZP206" s="813"/>
      <c r="UZQ206" s="813"/>
      <c r="UZR206" s="813"/>
      <c r="UZS206" s="813"/>
      <c r="UZT206" s="813"/>
      <c r="UZU206" s="813"/>
      <c r="UZV206" s="813"/>
      <c r="UZW206" s="813"/>
      <c r="UZX206" s="813"/>
      <c r="UZY206" s="813"/>
      <c r="UZZ206" s="813"/>
      <c r="VAA206" s="813"/>
      <c r="VAB206" s="813"/>
      <c r="VAC206" s="813"/>
      <c r="VAD206" s="813"/>
      <c r="VAE206" s="813"/>
      <c r="VAF206" s="813"/>
      <c r="VAG206" s="813"/>
      <c r="VAH206" s="813"/>
      <c r="VAI206" s="813"/>
      <c r="VAJ206" s="813"/>
      <c r="VAK206" s="813"/>
      <c r="VAL206" s="813"/>
      <c r="VAM206" s="813"/>
      <c r="VAN206" s="813"/>
      <c r="VAO206" s="813"/>
      <c r="VAP206" s="813"/>
      <c r="VAQ206" s="813"/>
      <c r="VAR206" s="813"/>
      <c r="VAS206" s="813"/>
      <c r="VAT206" s="813"/>
      <c r="VAU206" s="813"/>
      <c r="VAV206" s="813"/>
      <c r="VAW206" s="813"/>
      <c r="VAX206" s="813"/>
      <c r="VAY206" s="813"/>
      <c r="VAZ206" s="813"/>
      <c r="VBA206" s="813"/>
      <c r="VBB206" s="813"/>
      <c r="VBC206" s="813"/>
      <c r="VBD206" s="813"/>
      <c r="VBE206" s="813"/>
      <c r="VBF206" s="813"/>
      <c r="VBG206" s="813"/>
      <c r="VBH206" s="813"/>
      <c r="VBI206" s="813"/>
      <c r="VBJ206" s="813"/>
      <c r="VBK206" s="813"/>
      <c r="VBL206" s="813"/>
      <c r="VBM206" s="813"/>
      <c r="VBN206" s="813"/>
      <c r="VBO206" s="813"/>
      <c r="VBP206" s="813"/>
      <c r="VBQ206" s="813"/>
      <c r="VBR206" s="813"/>
      <c r="VBS206" s="813"/>
      <c r="VBT206" s="813"/>
      <c r="VBU206" s="813"/>
      <c r="VBV206" s="813"/>
      <c r="VBW206" s="813"/>
      <c r="VBX206" s="813"/>
      <c r="VBY206" s="813"/>
      <c r="VBZ206" s="813"/>
      <c r="VCA206" s="813"/>
      <c r="VCB206" s="813"/>
      <c r="VCC206" s="813"/>
      <c r="VCD206" s="813"/>
      <c r="VCE206" s="813"/>
      <c r="VCF206" s="813"/>
      <c r="VCG206" s="813"/>
      <c r="VCH206" s="813"/>
      <c r="VCI206" s="813"/>
      <c r="VCJ206" s="813"/>
      <c r="VCK206" s="813"/>
      <c r="VCL206" s="813"/>
      <c r="VCM206" s="813"/>
      <c r="VCN206" s="813"/>
      <c r="VCO206" s="813"/>
      <c r="VCP206" s="813"/>
      <c r="VCQ206" s="813"/>
      <c r="VCR206" s="813"/>
      <c r="VCS206" s="813"/>
      <c r="VCT206" s="813"/>
      <c r="VCU206" s="813"/>
      <c r="VCV206" s="813"/>
      <c r="VCW206" s="813"/>
      <c r="VCX206" s="813"/>
      <c r="VCY206" s="813"/>
      <c r="VCZ206" s="813"/>
      <c r="VDA206" s="813"/>
      <c r="VDB206" s="813"/>
      <c r="VDC206" s="813"/>
      <c r="VDD206" s="813"/>
      <c r="VDE206" s="813"/>
      <c r="VDF206" s="813"/>
      <c r="VDG206" s="813"/>
      <c r="VDH206" s="813"/>
      <c r="VDI206" s="813"/>
      <c r="VDJ206" s="813"/>
      <c r="VDK206" s="813"/>
      <c r="VDL206" s="813"/>
      <c r="VDM206" s="813"/>
      <c r="VDN206" s="813"/>
      <c r="VDO206" s="813"/>
      <c r="VDP206" s="813"/>
      <c r="VDQ206" s="813"/>
      <c r="VDR206" s="813"/>
      <c r="VDS206" s="813"/>
      <c r="VDT206" s="813"/>
      <c r="VDU206" s="813"/>
      <c r="VDV206" s="813"/>
      <c r="VDW206" s="813"/>
      <c r="VDX206" s="813"/>
      <c r="VDY206" s="813"/>
      <c r="VDZ206" s="813"/>
      <c r="VEA206" s="813"/>
      <c r="VEB206" s="813"/>
      <c r="VEC206" s="813"/>
      <c r="VED206" s="813"/>
      <c r="VEE206" s="813"/>
      <c r="VEF206" s="813"/>
      <c r="VEG206" s="813"/>
      <c r="VEH206" s="813"/>
      <c r="VEI206" s="813"/>
      <c r="VEJ206" s="813"/>
      <c r="VEK206" s="813"/>
      <c r="VEL206" s="813"/>
      <c r="VEM206" s="813"/>
      <c r="VEN206" s="813"/>
      <c r="VEO206" s="813"/>
      <c r="VEP206" s="813"/>
      <c r="VEQ206" s="813"/>
      <c r="VER206" s="813"/>
      <c r="VES206" s="813"/>
      <c r="VET206" s="813"/>
      <c r="VEU206" s="813"/>
      <c r="VEV206" s="813"/>
      <c r="VEW206" s="813"/>
      <c r="VEX206" s="813"/>
      <c r="VEY206" s="813"/>
      <c r="VEZ206" s="813"/>
      <c r="VFA206" s="813"/>
      <c r="VFB206" s="813"/>
      <c r="VFC206" s="813"/>
      <c r="VFD206" s="813"/>
      <c r="VFE206" s="813"/>
      <c r="VFF206" s="813"/>
      <c r="VFG206" s="813"/>
      <c r="VFH206" s="813"/>
      <c r="VFI206" s="813"/>
      <c r="VFJ206" s="813"/>
      <c r="VFK206" s="813"/>
      <c r="VFL206" s="813"/>
      <c r="VFM206" s="813"/>
      <c r="VFN206" s="813"/>
      <c r="VFO206" s="813"/>
      <c r="VFP206" s="813"/>
      <c r="VFQ206" s="813"/>
      <c r="VFR206" s="813"/>
      <c r="VFS206" s="813"/>
      <c r="VFT206" s="813"/>
      <c r="VFU206" s="813"/>
      <c r="VFV206" s="813"/>
      <c r="VFW206" s="813"/>
      <c r="VFX206" s="813"/>
      <c r="VFY206" s="813"/>
      <c r="VFZ206" s="813"/>
      <c r="VGA206" s="813"/>
      <c r="VGB206" s="813"/>
      <c r="VGC206" s="813"/>
      <c r="VGD206" s="813"/>
      <c r="VGE206" s="813"/>
      <c r="VGF206" s="813"/>
      <c r="VGG206" s="813"/>
      <c r="VGH206" s="813"/>
      <c r="VGI206" s="813"/>
      <c r="VGJ206" s="813"/>
      <c r="VGK206" s="813"/>
      <c r="VGL206" s="813"/>
      <c r="VGM206" s="813"/>
      <c r="VGN206" s="813"/>
      <c r="VGO206" s="813"/>
      <c r="VGP206" s="813"/>
      <c r="VGQ206" s="813"/>
      <c r="VGR206" s="813"/>
      <c r="VGS206" s="813"/>
      <c r="VGT206" s="813"/>
      <c r="VGU206" s="813"/>
      <c r="VGV206" s="813"/>
      <c r="VGW206" s="813"/>
      <c r="VGX206" s="813"/>
      <c r="VGY206" s="813"/>
      <c r="VGZ206" s="813"/>
      <c r="VHA206" s="813"/>
      <c r="VHB206" s="813"/>
      <c r="VHC206" s="813"/>
      <c r="VHD206" s="813"/>
      <c r="VHE206" s="813"/>
      <c r="VHF206" s="813"/>
      <c r="VHG206" s="813"/>
      <c r="VHH206" s="813"/>
      <c r="VHI206" s="813"/>
      <c r="VHJ206" s="813"/>
      <c r="VHK206" s="813"/>
      <c r="VHL206" s="813"/>
      <c r="VHM206" s="813"/>
      <c r="VHN206" s="813"/>
      <c r="VHO206" s="813"/>
      <c r="VHP206" s="813"/>
      <c r="VHQ206" s="813"/>
      <c r="VHR206" s="813"/>
      <c r="VHS206" s="813"/>
      <c r="VHT206" s="813"/>
      <c r="VHU206" s="813"/>
      <c r="VHV206" s="813"/>
      <c r="VHW206" s="813"/>
      <c r="VHX206" s="813"/>
      <c r="VHY206" s="813"/>
      <c r="VHZ206" s="813"/>
      <c r="VIA206" s="813"/>
      <c r="VIB206" s="813"/>
      <c r="VIC206" s="813"/>
      <c r="VID206" s="813"/>
      <c r="VIE206" s="813"/>
      <c r="VIF206" s="813"/>
      <c r="VIG206" s="813"/>
      <c r="VIH206" s="813"/>
      <c r="VII206" s="813"/>
      <c r="VIJ206" s="813"/>
      <c r="VIK206" s="813"/>
      <c r="VIL206" s="813"/>
      <c r="VIM206" s="813"/>
      <c r="VIN206" s="813"/>
      <c r="VIO206" s="813"/>
      <c r="VIP206" s="813"/>
      <c r="VIQ206" s="813"/>
      <c r="VIR206" s="813"/>
      <c r="VIS206" s="813"/>
      <c r="VIT206" s="813"/>
      <c r="VIU206" s="813"/>
      <c r="VIV206" s="813"/>
      <c r="VIW206" s="813"/>
      <c r="VIX206" s="813"/>
      <c r="VIY206" s="813"/>
      <c r="VIZ206" s="813"/>
      <c r="VJA206" s="813"/>
      <c r="VJB206" s="813"/>
      <c r="VJC206" s="813"/>
      <c r="VJD206" s="813"/>
      <c r="VJE206" s="813"/>
      <c r="VJF206" s="813"/>
      <c r="VJG206" s="813"/>
      <c r="VJH206" s="813"/>
      <c r="VJI206" s="813"/>
      <c r="VJJ206" s="813"/>
      <c r="VJK206" s="813"/>
      <c r="VJL206" s="813"/>
      <c r="VJM206" s="813"/>
      <c r="VJN206" s="813"/>
      <c r="VJO206" s="813"/>
      <c r="VJP206" s="813"/>
      <c r="VJQ206" s="813"/>
      <c r="VJR206" s="813"/>
      <c r="VJS206" s="813"/>
      <c r="VJT206" s="813"/>
      <c r="VJU206" s="813"/>
      <c r="VJV206" s="813"/>
      <c r="VJW206" s="813"/>
      <c r="VJX206" s="813"/>
      <c r="VJY206" s="813"/>
      <c r="VJZ206" s="813"/>
      <c r="VKA206" s="813"/>
      <c r="VKB206" s="813"/>
      <c r="VKC206" s="813"/>
      <c r="VKD206" s="813"/>
      <c r="VKE206" s="813"/>
      <c r="VKF206" s="813"/>
      <c r="VKG206" s="813"/>
      <c r="VKH206" s="813"/>
      <c r="VKI206" s="813"/>
      <c r="VKJ206" s="813"/>
      <c r="VKK206" s="813"/>
      <c r="VKL206" s="813"/>
      <c r="VKM206" s="813"/>
      <c r="VKN206" s="813"/>
      <c r="VKO206" s="813"/>
      <c r="VKP206" s="813"/>
      <c r="VKQ206" s="813"/>
      <c r="VKR206" s="813"/>
      <c r="VKS206" s="813"/>
      <c r="VKT206" s="813"/>
      <c r="VKU206" s="813"/>
      <c r="VKV206" s="813"/>
      <c r="VKW206" s="813"/>
      <c r="VKX206" s="813"/>
      <c r="VKY206" s="813"/>
      <c r="VKZ206" s="813"/>
      <c r="VLA206" s="813"/>
      <c r="VLB206" s="813"/>
      <c r="VLC206" s="813"/>
      <c r="VLD206" s="813"/>
      <c r="VLE206" s="813"/>
      <c r="VLF206" s="813"/>
      <c r="VLG206" s="813"/>
      <c r="VLH206" s="813"/>
      <c r="VLI206" s="813"/>
      <c r="VLJ206" s="813"/>
      <c r="VLK206" s="813"/>
      <c r="VLL206" s="813"/>
      <c r="VLM206" s="813"/>
      <c r="VLN206" s="813"/>
      <c r="VLO206" s="813"/>
      <c r="VLP206" s="813"/>
      <c r="VLQ206" s="813"/>
      <c r="VLR206" s="813"/>
      <c r="VLS206" s="813"/>
      <c r="VLT206" s="813"/>
      <c r="VLU206" s="813"/>
      <c r="VLV206" s="813"/>
      <c r="VLW206" s="813"/>
      <c r="VLX206" s="813"/>
      <c r="VLY206" s="813"/>
      <c r="VLZ206" s="813"/>
      <c r="VMA206" s="813"/>
      <c r="VMB206" s="813"/>
      <c r="VMC206" s="813"/>
      <c r="VMD206" s="813"/>
      <c r="VME206" s="813"/>
      <c r="VMF206" s="813"/>
      <c r="VMG206" s="813"/>
      <c r="VMH206" s="813"/>
      <c r="VMI206" s="813"/>
      <c r="VMJ206" s="813"/>
      <c r="VMK206" s="813"/>
      <c r="VML206" s="813"/>
      <c r="VMM206" s="813"/>
      <c r="VMN206" s="813"/>
      <c r="VMO206" s="813"/>
      <c r="VMP206" s="813"/>
      <c r="VMQ206" s="813"/>
      <c r="VMR206" s="813"/>
      <c r="VMS206" s="813"/>
      <c r="VMT206" s="813"/>
      <c r="VMU206" s="813"/>
      <c r="VMV206" s="813"/>
      <c r="VMW206" s="813"/>
      <c r="VMX206" s="813"/>
      <c r="VMY206" s="813"/>
      <c r="VMZ206" s="813"/>
      <c r="VNA206" s="813"/>
      <c r="VNB206" s="813"/>
      <c r="VNC206" s="813"/>
      <c r="VND206" s="813"/>
      <c r="VNE206" s="813"/>
      <c r="VNF206" s="813"/>
      <c r="VNG206" s="813"/>
      <c r="VNH206" s="813"/>
      <c r="VNI206" s="813"/>
      <c r="VNJ206" s="813"/>
      <c r="VNK206" s="813"/>
      <c r="VNL206" s="813"/>
      <c r="VNM206" s="813"/>
      <c r="VNN206" s="813"/>
      <c r="VNO206" s="813"/>
      <c r="VNP206" s="813"/>
      <c r="VNQ206" s="813"/>
      <c r="VNR206" s="813"/>
      <c r="VNS206" s="813"/>
      <c r="VNT206" s="813"/>
      <c r="VNU206" s="813"/>
      <c r="VNV206" s="813"/>
      <c r="VNW206" s="813"/>
      <c r="VNX206" s="813"/>
      <c r="VNY206" s="813"/>
      <c r="VNZ206" s="813"/>
      <c r="VOA206" s="813"/>
      <c r="VOB206" s="813"/>
      <c r="VOC206" s="813"/>
      <c r="VOD206" s="813"/>
      <c r="VOE206" s="813"/>
      <c r="VOF206" s="813"/>
      <c r="VOG206" s="813"/>
      <c r="VOH206" s="813"/>
      <c r="VOI206" s="813"/>
      <c r="VOJ206" s="813"/>
      <c r="VOK206" s="813"/>
      <c r="VOL206" s="813"/>
      <c r="VOM206" s="813"/>
      <c r="VON206" s="813"/>
      <c r="VOO206" s="813"/>
      <c r="VOP206" s="813"/>
      <c r="VOQ206" s="813"/>
      <c r="VOR206" s="813"/>
      <c r="VOS206" s="813"/>
      <c r="VOT206" s="813"/>
      <c r="VOU206" s="813"/>
      <c r="VOV206" s="813"/>
      <c r="VOW206" s="813"/>
      <c r="VOX206" s="813"/>
      <c r="VOY206" s="813"/>
      <c r="VOZ206" s="813"/>
      <c r="VPA206" s="813"/>
      <c r="VPB206" s="813"/>
      <c r="VPC206" s="813"/>
      <c r="VPD206" s="813"/>
      <c r="VPE206" s="813"/>
      <c r="VPF206" s="813"/>
      <c r="VPG206" s="813"/>
      <c r="VPH206" s="813"/>
      <c r="VPI206" s="813"/>
      <c r="VPJ206" s="813"/>
      <c r="VPK206" s="813"/>
      <c r="VPL206" s="813"/>
      <c r="VPM206" s="813"/>
      <c r="VPN206" s="813"/>
      <c r="VPO206" s="813"/>
      <c r="VPP206" s="813"/>
      <c r="VPQ206" s="813"/>
      <c r="VPR206" s="813"/>
      <c r="VPS206" s="813"/>
      <c r="VPT206" s="813"/>
      <c r="VPU206" s="813"/>
      <c r="VPV206" s="813"/>
      <c r="VPW206" s="813"/>
      <c r="VPX206" s="813"/>
      <c r="VPY206" s="813"/>
      <c r="VPZ206" s="813"/>
      <c r="VQA206" s="813"/>
      <c r="VQB206" s="813"/>
      <c r="VQC206" s="813"/>
      <c r="VQD206" s="813"/>
      <c r="VQE206" s="813"/>
      <c r="VQF206" s="813"/>
      <c r="VQG206" s="813"/>
      <c r="VQH206" s="813"/>
      <c r="VQI206" s="813"/>
      <c r="VQJ206" s="813"/>
      <c r="VQK206" s="813"/>
      <c r="VQL206" s="813"/>
      <c r="VQM206" s="813"/>
      <c r="VQN206" s="813"/>
      <c r="VQO206" s="813"/>
      <c r="VQP206" s="813"/>
      <c r="VQQ206" s="813"/>
      <c r="VQR206" s="813"/>
      <c r="VQS206" s="813"/>
      <c r="VQT206" s="813"/>
      <c r="VQU206" s="813"/>
      <c r="VQV206" s="813"/>
      <c r="VQW206" s="813"/>
      <c r="VQX206" s="813"/>
      <c r="VQY206" s="813"/>
      <c r="VQZ206" s="813"/>
      <c r="VRA206" s="813"/>
      <c r="VRB206" s="813"/>
      <c r="VRC206" s="813"/>
      <c r="VRD206" s="813"/>
      <c r="VRE206" s="813"/>
      <c r="VRF206" s="813"/>
      <c r="VRG206" s="813"/>
      <c r="VRH206" s="813"/>
      <c r="VRI206" s="813"/>
      <c r="VRJ206" s="813"/>
      <c r="VRK206" s="813"/>
      <c r="VRL206" s="813"/>
      <c r="VRM206" s="813"/>
      <c r="VRN206" s="813"/>
      <c r="VRO206" s="813"/>
      <c r="VRP206" s="813"/>
      <c r="VRQ206" s="813"/>
      <c r="VRR206" s="813"/>
      <c r="VRS206" s="813"/>
      <c r="VRT206" s="813"/>
      <c r="VRU206" s="813"/>
      <c r="VRV206" s="813"/>
      <c r="VRW206" s="813"/>
      <c r="VRX206" s="813"/>
      <c r="VRY206" s="813"/>
      <c r="VRZ206" s="813"/>
      <c r="VSA206" s="813"/>
      <c r="VSB206" s="813"/>
      <c r="VSC206" s="813"/>
      <c r="VSD206" s="813"/>
      <c r="VSE206" s="813"/>
      <c r="VSF206" s="813"/>
      <c r="VSG206" s="813"/>
      <c r="VSH206" s="813"/>
      <c r="VSI206" s="813"/>
      <c r="VSJ206" s="813"/>
      <c r="VSK206" s="813"/>
      <c r="VSL206" s="813"/>
      <c r="VSM206" s="813"/>
      <c r="VSN206" s="813"/>
      <c r="VSO206" s="813"/>
      <c r="VSP206" s="813"/>
      <c r="VSQ206" s="813"/>
      <c r="VSR206" s="813"/>
      <c r="VSS206" s="813"/>
      <c r="VST206" s="813"/>
      <c r="VSU206" s="813"/>
      <c r="VSV206" s="813"/>
      <c r="VSW206" s="813"/>
      <c r="VSX206" s="813"/>
      <c r="VSY206" s="813"/>
      <c r="VSZ206" s="813"/>
      <c r="VTA206" s="813"/>
      <c r="VTB206" s="813"/>
      <c r="VTC206" s="813"/>
      <c r="VTD206" s="813"/>
      <c r="VTE206" s="813"/>
      <c r="VTF206" s="813"/>
      <c r="VTG206" s="813"/>
      <c r="VTH206" s="813"/>
      <c r="VTI206" s="813"/>
      <c r="VTJ206" s="813"/>
      <c r="VTK206" s="813"/>
      <c r="VTL206" s="813"/>
      <c r="VTM206" s="813"/>
      <c r="VTN206" s="813"/>
      <c r="VTO206" s="813"/>
      <c r="VTP206" s="813"/>
      <c r="VTQ206" s="813"/>
      <c r="VTR206" s="813"/>
      <c r="VTS206" s="813"/>
      <c r="VTT206" s="813"/>
      <c r="VTU206" s="813"/>
      <c r="VTV206" s="813"/>
      <c r="VTW206" s="813"/>
      <c r="VTX206" s="813"/>
      <c r="VTY206" s="813"/>
      <c r="VTZ206" s="813"/>
      <c r="VUA206" s="813"/>
      <c r="VUB206" s="813"/>
      <c r="VUC206" s="813"/>
      <c r="VUD206" s="813"/>
      <c r="VUE206" s="813"/>
      <c r="VUF206" s="813"/>
      <c r="VUG206" s="813"/>
      <c r="VUH206" s="813"/>
      <c r="VUI206" s="813"/>
      <c r="VUJ206" s="813"/>
      <c r="VUK206" s="813"/>
      <c r="VUL206" s="813"/>
      <c r="VUM206" s="813"/>
      <c r="VUN206" s="813"/>
      <c r="VUO206" s="813"/>
      <c r="VUP206" s="813"/>
      <c r="VUQ206" s="813"/>
      <c r="VUR206" s="813"/>
      <c r="VUS206" s="813"/>
      <c r="VUT206" s="813"/>
      <c r="VUU206" s="813"/>
      <c r="VUV206" s="813"/>
      <c r="VUW206" s="813"/>
      <c r="VUX206" s="813"/>
      <c r="VUY206" s="813"/>
      <c r="VUZ206" s="813"/>
      <c r="VVA206" s="813"/>
      <c r="VVB206" s="813"/>
      <c r="VVC206" s="813"/>
      <c r="VVD206" s="813"/>
      <c r="VVE206" s="813"/>
      <c r="VVF206" s="813"/>
      <c r="VVG206" s="813"/>
      <c r="VVH206" s="813"/>
      <c r="VVI206" s="813"/>
      <c r="VVJ206" s="813"/>
      <c r="VVK206" s="813"/>
      <c r="VVL206" s="813"/>
      <c r="VVM206" s="813"/>
      <c r="VVN206" s="813"/>
      <c r="VVO206" s="813"/>
      <c r="VVP206" s="813"/>
      <c r="VVQ206" s="813"/>
      <c r="VVR206" s="813"/>
      <c r="VVS206" s="813"/>
      <c r="VVT206" s="813"/>
      <c r="VVU206" s="813"/>
      <c r="VVV206" s="813"/>
      <c r="VVW206" s="813"/>
      <c r="VVX206" s="813"/>
      <c r="VVY206" s="813"/>
      <c r="VVZ206" s="813"/>
      <c r="VWA206" s="813"/>
      <c r="VWB206" s="813"/>
      <c r="VWC206" s="813"/>
      <c r="VWD206" s="813"/>
      <c r="VWE206" s="813"/>
      <c r="VWF206" s="813"/>
      <c r="VWG206" s="813"/>
      <c r="VWH206" s="813"/>
      <c r="VWI206" s="813"/>
      <c r="VWJ206" s="813"/>
      <c r="VWK206" s="813"/>
      <c r="VWL206" s="813"/>
      <c r="VWM206" s="813"/>
      <c r="VWN206" s="813"/>
      <c r="VWO206" s="813"/>
      <c r="VWP206" s="813"/>
      <c r="VWQ206" s="813"/>
      <c r="VWR206" s="813"/>
      <c r="VWS206" s="813"/>
      <c r="VWT206" s="813"/>
      <c r="VWU206" s="813"/>
      <c r="VWV206" s="813"/>
      <c r="VWW206" s="813"/>
      <c r="VWX206" s="813"/>
      <c r="VWY206" s="813"/>
      <c r="VWZ206" s="813"/>
      <c r="VXA206" s="813"/>
      <c r="VXB206" s="813"/>
      <c r="VXC206" s="813"/>
      <c r="VXD206" s="813"/>
      <c r="VXE206" s="813"/>
      <c r="VXF206" s="813"/>
      <c r="VXG206" s="813"/>
      <c r="VXH206" s="813"/>
      <c r="VXI206" s="813"/>
      <c r="VXJ206" s="813"/>
      <c r="VXK206" s="813"/>
      <c r="VXL206" s="813"/>
      <c r="VXM206" s="813"/>
      <c r="VXN206" s="813"/>
      <c r="VXO206" s="813"/>
      <c r="VXP206" s="813"/>
      <c r="VXQ206" s="813"/>
      <c r="VXR206" s="813"/>
      <c r="VXS206" s="813"/>
      <c r="VXT206" s="813"/>
      <c r="VXU206" s="813"/>
      <c r="VXV206" s="813"/>
      <c r="VXW206" s="813"/>
      <c r="VXX206" s="813"/>
      <c r="VXY206" s="813"/>
      <c r="VXZ206" s="813"/>
      <c r="VYA206" s="813"/>
      <c r="VYB206" s="813"/>
      <c r="VYC206" s="813"/>
      <c r="VYD206" s="813"/>
      <c r="VYE206" s="813"/>
      <c r="VYF206" s="813"/>
      <c r="VYG206" s="813"/>
      <c r="VYH206" s="813"/>
      <c r="VYI206" s="813"/>
      <c r="VYJ206" s="813"/>
      <c r="VYK206" s="813"/>
      <c r="VYL206" s="813"/>
      <c r="VYM206" s="813"/>
      <c r="VYN206" s="813"/>
      <c r="VYO206" s="813"/>
      <c r="VYP206" s="813"/>
      <c r="VYQ206" s="813"/>
      <c r="VYR206" s="813"/>
      <c r="VYS206" s="813"/>
      <c r="VYT206" s="813"/>
      <c r="VYU206" s="813"/>
      <c r="VYV206" s="813"/>
      <c r="VYW206" s="813"/>
      <c r="VYX206" s="813"/>
      <c r="VYY206" s="813"/>
      <c r="VYZ206" s="813"/>
      <c r="VZA206" s="813"/>
      <c r="VZB206" s="813"/>
      <c r="VZC206" s="813"/>
      <c r="VZD206" s="813"/>
      <c r="VZE206" s="813"/>
      <c r="VZF206" s="813"/>
      <c r="VZG206" s="813"/>
      <c r="VZH206" s="813"/>
      <c r="VZI206" s="813"/>
      <c r="VZJ206" s="813"/>
      <c r="VZK206" s="813"/>
      <c r="VZL206" s="813"/>
      <c r="VZM206" s="813"/>
      <c r="VZN206" s="813"/>
      <c r="VZO206" s="813"/>
      <c r="VZP206" s="813"/>
      <c r="VZQ206" s="813"/>
      <c r="VZR206" s="813"/>
      <c r="VZS206" s="813"/>
      <c r="VZT206" s="813"/>
      <c r="VZU206" s="813"/>
      <c r="VZV206" s="813"/>
      <c r="VZW206" s="813"/>
      <c r="VZX206" s="813"/>
      <c r="VZY206" s="813"/>
      <c r="VZZ206" s="813"/>
      <c r="WAA206" s="813"/>
      <c r="WAB206" s="813"/>
      <c r="WAC206" s="813"/>
      <c r="WAD206" s="813"/>
      <c r="WAE206" s="813"/>
      <c r="WAF206" s="813"/>
      <c r="WAG206" s="813"/>
      <c r="WAH206" s="813"/>
      <c r="WAI206" s="813"/>
      <c r="WAJ206" s="813"/>
      <c r="WAK206" s="813"/>
      <c r="WAL206" s="813"/>
      <c r="WAM206" s="813"/>
      <c r="WAN206" s="813"/>
      <c r="WAO206" s="813"/>
      <c r="WAP206" s="813"/>
      <c r="WAQ206" s="813"/>
      <c r="WAR206" s="813"/>
      <c r="WAS206" s="813"/>
      <c r="WAT206" s="813"/>
      <c r="WAU206" s="813"/>
      <c r="WAV206" s="813"/>
      <c r="WAW206" s="813"/>
      <c r="WAX206" s="813"/>
      <c r="WAY206" s="813"/>
      <c r="WAZ206" s="813"/>
      <c r="WBA206" s="813"/>
      <c r="WBB206" s="813"/>
      <c r="WBC206" s="813"/>
      <c r="WBD206" s="813"/>
      <c r="WBE206" s="813"/>
      <c r="WBF206" s="813"/>
      <c r="WBG206" s="813"/>
      <c r="WBH206" s="813"/>
      <c r="WBI206" s="813"/>
      <c r="WBJ206" s="813"/>
      <c r="WBK206" s="813"/>
      <c r="WBL206" s="813"/>
      <c r="WBM206" s="813"/>
      <c r="WBN206" s="813"/>
      <c r="WBO206" s="813"/>
      <c r="WBP206" s="813"/>
      <c r="WBQ206" s="813"/>
      <c r="WBR206" s="813"/>
      <c r="WBS206" s="813"/>
      <c r="WBT206" s="813"/>
      <c r="WBU206" s="813"/>
      <c r="WBV206" s="813"/>
      <c r="WBW206" s="813"/>
      <c r="WBX206" s="813"/>
      <c r="WBY206" s="813"/>
      <c r="WBZ206" s="813"/>
      <c r="WCA206" s="813"/>
      <c r="WCB206" s="813"/>
      <c r="WCC206" s="813"/>
      <c r="WCD206" s="813"/>
      <c r="WCE206" s="813"/>
      <c r="WCF206" s="813"/>
      <c r="WCG206" s="813"/>
      <c r="WCH206" s="813"/>
      <c r="WCI206" s="813"/>
      <c r="WCJ206" s="813"/>
      <c r="WCK206" s="813"/>
      <c r="WCL206" s="813"/>
      <c r="WCM206" s="813"/>
      <c r="WCN206" s="813"/>
      <c r="WCO206" s="813"/>
      <c r="WCP206" s="813"/>
      <c r="WCQ206" s="813"/>
      <c r="WCR206" s="813"/>
      <c r="WCS206" s="813"/>
      <c r="WCT206" s="813"/>
      <c r="WCU206" s="813"/>
      <c r="WCV206" s="813"/>
      <c r="WCW206" s="813"/>
      <c r="WCX206" s="813"/>
      <c r="WCY206" s="813"/>
      <c r="WCZ206" s="813"/>
      <c r="WDA206" s="813"/>
      <c r="WDB206" s="813"/>
      <c r="WDC206" s="813"/>
      <c r="WDD206" s="813"/>
      <c r="WDE206" s="813"/>
      <c r="WDF206" s="813"/>
      <c r="WDG206" s="813"/>
      <c r="WDH206" s="813"/>
      <c r="WDI206" s="813"/>
      <c r="WDJ206" s="813"/>
      <c r="WDK206" s="813"/>
      <c r="WDL206" s="813"/>
      <c r="WDM206" s="813"/>
      <c r="WDN206" s="813"/>
      <c r="WDO206" s="813"/>
      <c r="WDP206" s="813"/>
      <c r="WDQ206" s="813"/>
      <c r="WDR206" s="813"/>
      <c r="WDS206" s="813"/>
      <c r="WDT206" s="813"/>
      <c r="WDU206" s="813"/>
      <c r="WDV206" s="813"/>
      <c r="WDW206" s="813"/>
      <c r="WDX206" s="813"/>
      <c r="WDY206" s="813"/>
      <c r="WDZ206" s="813"/>
      <c r="WEA206" s="813"/>
      <c r="WEB206" s="813"/>
      <c r="WEC206" s="813"/>
      <c r="WED206" s="813"/>
      <c r="WEE206" s="813"/>
      <c r="WEF206" s="813"/>
      <c r="WEG206" s="813"/>
      <c r="WEH206" s="813"/>
      <c r="WEI206" s="813"/>
      <c r="WEJ206" s="813"/>
      <c r="WEK206" s="813"/>
      <c r="WEL206" s="813"/>
      <c r="WEM206" s="813"/>
      <c r="WEN206" s="813"/>
      <c r="WEO206" s="813"/>
      <c r="WEP206" s="813"/>
      <c r="WEQ206" s="813"/>
      <c r="WER206" s="813"/>
      <c r="WES206" s="813"/>
      <c r="WET206" s="813"/>
      <c r="WEU206" s="813"/>
      <c r="WEV206" s="813"/>
      <c r="WEW206" s="813"/>
      <c r="WEX206" s="813"/>
      <c r="WEY206" s="813"/>
      <c r="WEZ206" s="813"/>
      <c r="WFA206" s="813"/>
      <c r="WFB206" s="813"/>
      <c r="WFC206" s="813"/>
      <c r="WFD206" s="813"/>
      <c r="WFE206" s="813"/>
      <c r="WFF206" s="813"/>
      <c r="WFG206" s="813"/>
      <c r="WFH206" s="813"/>
      <c r="WFI206" s="813"/>
      <c r="WFJ206" s="813"/>
      <c r="WFK206" s="813"/>
      <c r="WFL206" s="813"/>
      <c r="WFM206" s="813"/>
      <c r="WFN206" s="813"/>
      <c r="WFO206" s="813"/>
      <c r="WFP206" s="813"/>
      <c r="WFQ206" s="813"/>
      <c r="WFR206" s="813"/>
      <c r="WFS206" s="813"/>
      <c r="WFT206" s="813"/>
      <c r="WFU206" s="813"/>
      <c r="WFV206" s="813"/>
      <c r="WFW206" s="813"/>
      <c r="WFX206" s="813"/>
      <c r="WFY206" s="813"/>
      <c r="WFZ206" s="813"/>
      <c r="WGA206" s="813"/>
      <c r="WGB206" s="813"/>
      <c r="WGC206" s="813"/>
      <c r="WGD206" s="813"/>
      <c r="WGE206" s="813"/>
      <c r="WGF206" s="813"/>
      <c r="WGG206" s="813"/>
      <c r="WGH206" s="813"/>
      <c r="WGI206" s="813"/>
      <c r="WGJ206" s="813"/>
      <c r="WGK206" s="813"/>
      <c r="WGL206" s="813"/>
      <c r="WGM206" s="813"/>
      <c r="WGN206" s="813"/>
      <c r="WGO206" s="813"/>
      <c r="WGP206" s="813"/>
      <c r="WGQ206" s="813"/>
      <c r="WGR206" s="813"/>
      <c r="WGS206" s="813"/>
      <c r="WGT206" s="813"/>
      <c r="WGU206" s="813"/>
      <c r="WGV206" s="813"/>
      <c r="WGW206" s="813"/>
      <c r="WGX206" s="813"/>
      <c r="WGY206" s="813"/>
      <c r="WGZ206" s="813"/>
      <c r="WHA206" s="813"/>
      <c r="WHB206" s="813"/>
      <c r="WHC206" s="813"/>
      <c r="WHD206" s="813"/>
      <c r="WHE206" s="813"/>
      <c r="WHF206" s="813"/>
      <c r="WHG206" s="813"/>
      <c r="WHH206" s="813"/>
      <c r="WHI206" s="813"/>
      <c r="WHJ206" s="813"/>
      <c r="WHK206" s="813"/>
      <c r="WHL206" s="813"/>
      <c r="WHM206" s="813"/>
      <c r="WHN206" s="813"/>
      <c r="WHO206" s="813"/>
      <c r="WHP206" s="813"/>
      <c r="WHQ206" s="813"/>
      <c r="WHR206" s="813"/>
      <c r="WHS206" s="813"/>
      <c r="WHT206" s="813"/>
      <c r="WHU206" s="813"/>
      <c r="WHV206" s="813"/>
      <c r="WHW206" s="813"/>
      <c r="WHX206" s="813"/>
      <c r="WHY206" s="813"/>
      <c r="WHZ206" s="813"/>
      <c r="WIA206" s="813"/>
      <c r="WIB206" s="813"/>
      <c r="WIC206" s="813"/>
      <c r="WID206" s="813"/>
      <c r="WIE206" s="813"/>
      <c r="WIF206" s="813"/>
      <c r="WIG206" s="813"/>
      <c r="WIH206" s="813"/>
      <c r="WII206" s="813"/>
      <c r="WIJ206" s="813"/>
      <c r="WIK206" s="813"/>
      <c r="WIL206" s="813"/>
      <c r="WIM206" s="813"/>
      <c r="WIN206" s="813"/>
      <c r="WIO206" s="813"/>
      <c r="WIP206" s="813"/>
      <c r="WIQ206" s="813"/>
      <c r="WIR206" s="813"/>
      <c r="WIS206" s="813"/>
      <c r="WIT206" s="813"/>
      <c r="WIU206" s="813"/>
      <c r="WIV206" s="813"/>
      <c r="WIW206" s="813"/>
      <c r="WIX206" s="813"/>
      <c r="WIY206" s="813"/>
      <c r="WIZ206" s="813"/>
      <c r="WJA206" s="813"/>
      <c r="WJB206" s="813"/>
      <c r="WJC206" s="813"/>
      <c r="WJD206" s="813"/>
      <c r="WJE206" s="813"/>
      <c r="WJF206" s="813"/>
      <c r="WJG206" s="813"/>
      <c r="WJH206" s="813"/>
      <c r="WJI206" s="813"/>
      <c r="WJJ206" s="813"/>
      <c r="WJK206" s="813"/>
      <c r="WJL206" s="813"/>
      <c r="WJM206" s="813"/>
      <c r="WJN206" s="813"/>
      <c r="WJO206" s="813"/>
      <c r="WJP206" s="813"/>
      <c r="WJQ206" s="813"/>
      <c r="WJR206" s="813"/>
      <c r="WJS206" s="813"/>
      <c r="WJT206" s="813"/>
      <c r="WJU206" s="813"/>
      <c r="WJV206" s="813"/>
      <c r="WJW206" s="813"/>
      <c r="WJX206" s="813"/>
      <c r="WJY206" s="813"/>
      <c r="WJZ206" s="813"/>
      <c r="WKA206" s="813"/>
      <c r="WKB206" s="813"/>
      <c r="WKC206" s="813"/>
      <c r="WKD206" s="813"/>
      <c r="WKE206" s="813"/>
      <c r="WKF206" s="813"/>
      <c r="WKG206" s="813"/>
      <c r="WKH206" s="813"/>
      <c r="WKI206" s="813"/>
      <c r="WKJ206" s="813"/>
      <c r="WKK206" s="813"/>
      <c r="WKL206" s="813"/>
      <c r="WKM206" s="813"/>
      <c r="WKN206" s="813"/>
      <c r="WKO206" s="813"/>
      <c r="WKP206" s="813"/>
      <c r="WKQ206" s="813"/>
      <c r="WKR206" s="813"/>
      <c r="WKS206" s="813"/>
      <c r="WKT206" s="813"/>
      <c r="WKU206" s="813"/>
      <c r="WKV206" s="813"/>
      <c r="WKW206" s="813"/>
      <c r="WKX206" s="813"/>
      <c r="WKY206" s="813"/>
      <c r="WKZ206" s="813"/>
      <c r="WLA206" s="813"/>
      <c r="WLB206" s="813"/>
      <c r="WLC206" s="813"/>
      <c r="WLD206" s="813"/>
      <c r="WLE206" s="813"/>
      <c r="WLF206" s="813"/>
      <c r="WLG206" s="813"/>
      <c r="WLH206" s="813"/>
      <c r="WLI206" s="813"/>
      <c r="WLJ206" s="813"/>
      <c r="WLK206" s="813"/>
      <c r="WLL206" s="813"/>
      <c r="WLM206" s="813"/>
      <c r="WLN206" s="813"/>
      <c r="WLO206" s="813"/>
      <c r="WLP206" s="813"/>
      <c r="WLQ206" s="813"/>
      <c r="WLR206" s="813"/>
      <c r="WLS206" s="813"/>
      <c r="WLT206" s="813"/>
      <c r="WLU206" s="813"/>
      <c r="WLV206" s="813"/>
      <c r="WLW206" s="813"/>
      <c r="WLX206" s="813"/>
      <c r="WLY206" s="813"/>
      <c r="WLZ206" s="813"/>
      <c r="WMA206" s="813"/>
      <c r="WMB206" s="813"/>
      <c r="WMC206" s="813"/>
      <c r="WMD206" s="813"/>
      <c r="WME206" s="813"/>
      <c r="WMF206" s="813"/>
      <c r="WMG206" s="813"/>
      <c r="WMH206" s="813"/>
      <c r="WMI206" s="813"/>
      <c r="WMJ206" s="813"/>
      <c r="WMK206" s="813"/>
      <c r="WML206" s="813"/>
      <c r="WMM206" s="813"/>
      <c r="WMN206" s="813"/>
      <c r="WMO206" s="813"/>
      <c r="WMP206" s="813"/>
      <c r="WMQ206" s="813"/>
      <c r="WMR206" s="813"/>
      <c r="WMS206" s="813"/>
      <c r="WMT206" s="813"/>
      <c r="WMU206" s="813"/>
      <c r="WMV206" s="813"/>
      <c r="WMW206" s="813"/>
      <c r="WMX206" s="813"/>
      <c r="WMY206" s="813"/>
      <c r="WMZ206" s="813"/>
      <c r="WNA206" s="813"/>
      <c r="WNB206" s="813"/>
      <c r="WNC206" s="813"/>
      <c r="WND206" s="813"/>
      <c r="WNE206" s="813"/>
      <c r="WNF206" s="813"/>
      <c r="WNG206" s="813"/>
      <c r="WNH206" s="813"/>
      <c r="WNI206" s="813"/>
      <c r="WNJ206" s="813"/>
      <c r="WNK206" s="813"/>
      <c r="WNL206" s="813"/>
      <c r="WNM206" s="813"/>
      <c r="WNN206" s="813"/>
      <c r="WNO206" s="813"/>
      <c r="WNP206" s="813"/>
      <c r="WNQ206" s="813"/>
      <c r="WNR206" s="813"/>
      <c r="WNS206" s="813"/>
      <c r="WNT206" s="813"/>
      <c r="WNU206" s="813"/>
      <c r="WNV206" s="813"/>
      <c r="WNW206" s="813"/>
      <c r="WNX206" s="813"/>
      <c r="WNY206" s="813"/>
      <c r="WNZ206" s="813"/>
      <c r="WOA206" s="813"/>
      <c r="WOB206" s="813"/>
      <c r="WOC206" s="813"/>
      <c r="WOD206" s="813"/>
      <c r="WOE206" s="813"/>
      <c r="WOF206" s="813"/>
      <c r="WOG206" s="813"/>
      <c r="WOH206" s="813"/>
      <c r="WOI206" s="813"/>
      <c r="WOJ206" s="813"/>
      <c r="WOK206" s="813"/>
      <c r="WOL206" s="813"/>
      <c r="WOM206" s="813"/>
      <c r="WON206" s="813"/>
      <c r="WOO206" s="813"/>
      <c r="WOP206" s="813"/>
      <c r="WOQ206" s="813"/>
      <c r="WOR206" s="813"/>
      <c r="WOS206" s="813"/>
      <c r="WOT206" s="813"/>
      <c r="WOU206" s="813"/>
      <c r="WOV206" s="813"/>
      <c r="WOW206" s="813"/>
      <c r="WOX206" s="813"/>
      <c r="WOY206" s="813"/>
      <c r="WOZ206" s="813"/>
      <c r="WPA206" s="813"/>
      <c r="WPB206" s="813"/>
      <c r="WPC206" s="813"/>
      <c r="WPD206" s="813"/>
      <c r="WPE206" s="813"/>
      <c r="WPF206" s="813"/>
      <c r="WPG206" s="813"/>
      <c r="WPH206" s="813"/>
      <c r="WPI206" s="813"/>
      <c r="WPJ206" s="813"/>
      <c r="WPK206" s="813"/>
      <c r="WPL206" s="813"/>
      <c r="WPM206" s="813"/>
      <c r="WPN206" s="813"/>
      <c r="WPO206" s="813"/>
      <c r="WPP206" s="813"/>
      <c r="WPQ206" s="813"/>
      <c r="WPR206" s="813"/>
      <c r="WPS206" s="813"/>
      <c r="WPT206" s="813"/>
      <c r="WPU206" s="813"/>
      <c r="WPV206" s="813"/>
      <c r="WPW206" s="813"/>
      <c r="WPX206" s="813"/>
      <c r="WPY206" s="813"/>
      <c r="WPZ206" s="813"/>
      <c r="WQA206" s="813"/>
      <c r="WQB206" s="813"/>
      <c r="WQC206" s="813"/>
      <c r="WQD206" s="813"/>
      <c r="WQE206" s="813"/>
      <c r="WQF206" s="813"/>
      <c r="WQG206" s="813"/>
      <c r="WQH206" s="813"/>
      <c r="WQI206" s="813"/>
      <c r="WQJ206" s="813"/>
      <c r="WQK206" s="813"/>
      <c r="WQL206" s="813"/>
      <c r="WQM206" s="813"/>
      <c r="WQN206" s="813"/>
      <c r="WQO206" s="813"/>
      <c r="WQP206" s="813"/>
      <c r="WQQ206" s="813"/>
      <c r="WQR206" s="813"/>
      <c r="WQS206" s="813"/>
      <c r="WQT206" s="813"/>
      <c r="WQU206" s="813"/>
      <c r="WQV206" s="813"/>
      <c r="WQW206" s="813"/>
      <c r="WQX206" s="813"/>
      <c r="WQY206" s="813"/>
      <c r="WQZ206" s="813"/>
      <c r="WRA206" s="813"/>
      <c r="WRB206" s="813"/>
      <c r="WRC206" s="813"/>
      <c r="WRD206" s="813"/>
      <c r="WRE206" s="813"/>
      <c r="WRF206" s="813"/>
      <c r="WRG206" s="813"/>
      <c r="WRH206" s="813"/>
      <c r="WRI206" s="813"/>
      <c r="WRJ206" s="813"/>
      <c r="WRK206" s="813"/>
      <c r="WRL206" s="813"/>
      <c r="WRM206" s="813"/>
      <c r="WRN206" s="813"/>
      <c r="WRO206" s="813"/>
      <c r="WRP206" s="813"/>
      <c r="WRQ206" s="813"/>
      <c r="WRR206" s="813"/>
      <c r="WRS206" s="813"/>
      <c r="WRT206" s="813"/>
      <c r="WRU206" s="813"/>
      <c r="WRV206" s="813"/>
      <c r="WRW206" s="813"/>
      <c r="WRX206" s="813"/>
      <c r="WRY206" s="813"/>
      <c r="WRZ206" s="813"/>
      <c r="WSA206" s="813"/>
      <c r="WSB206" s="813"/>
      <c r="WSC206" s="813"/>
      <c r="WSD206" s="813"/>
      <c r="WSE206" s="813"/>
      <c r="WSF206" s="813"/>
      <c r="WSG206" s="813"/>
      <c r="WSH206" s="813"/>
      <c r="WSI206" s="813"/>
      <c r="WSJ206" s="813"/>
      <c r="WSK206" s="813"/>
      <c r="WSL206" s="813"/>
      <c r="WSM206" s="813"/>
      <c r="WSN206" s="813"/>
      <c r="WSO206" s="813"/>
      <c r="WSP206" s="813"/>
      <c r="WSQ206" s="813"/>
      <c r="WSR206" s="813"/>
      <c r="WSS206" s="813"/>
      <c r="WST206" s="813"/>
      <c r="WSU206" s="813"/>
      <c r="WSV206" s="813"/>
      <c r="WSW206" s="813"/>
      <c r="WSX206" s="813"/>
      <c r="WSY206" s="813"/>
      <c r="WSZ206" s="813"/>
      <c r="WTA206" s="813"/>
      <c r="WTB206" s="813"/>
      <c r="WTC206" s="813"/>
      <c r="WTD206" s="813"/>
      <c r="WTE206" s="813"/>
      <c r="WTF206" s="813"/>
      <c r="WTG206" s="813"/>
      <c r="WTH206" s="813"/>
      <c r="WTI206" s="813"/>
      <c r="WTJ206" s="813"/>
      <c r="WTK206" s="813"/>
      <c r="WTL206" s="813"/>
      <c r="WTM206" s="813"/>
      <c r="WTN206" s="813"/>
      <c r="WTO206" s="813"/>
      <c r="WTP206" s="813"/>
      <c r="WTQ206" s="813"/>
      <c r="WTR206" s="813"/>
      <c r="WTS206" s="813"/>
      <c r="WTT206" s="813"/>
      <c r="WTU206" s="813"/>
      <c r="WTV206" s="813"/>
      <c r="WTW206" s="813"/>
      <c r="WTX206" s="813"/>
      <c r="WTY206" s="813"/>
      <c r="WTZ206" s="813"/>
      <c r="WUA206" s="813"/>
      <c r="WUB206" s="813"/>
      <c r="WUC206" s="813"/>
      <c r="WUD206" s="813"/>
      <c r="WUE206" s="813"/>
      <c r="WUF206" s="813"/>
      <c r="WUG206" s="813"/>
      <c r="WUH206" s="813"/>
      <c r="WUI206" s="813"/>
      <c r="WUJ206" s="813"/>
      <c r="WUK206" s="813"/>
      <c r="WUL206" s="813"/>
      <c r="WUM206" s="813"/>
      <c r="WUN206" s="813"/>
      <c r="WUO206" s="813"/>
      <c r="WUP206" s="813"/>
      <c r="WUQ206" s="813"/>
      <c r="WUR206" s="813"/>
      <c r="WUS206" s="813"/>
      <c r="WUT206" s="813"/>
      <c r="WUU206" s="813"/>
      <c r="WUV206" s="813"/>
      <c r="WUW206" s="813"/>
      <c r="WUX206" s="813"/>
      <c r="WUY206" s="813"/>
      <c r="WUZ206" s="813"/>
      <c r="WVA206" s="813"/>
      <c r="WVB206" s="813"/>
      <c r="WVC206" s="813"/>
      <c r="WVD206" s="813"/>
      <c r="WVE206" s="813"/>
      <c r="WVF206" s="813"/>
      <c r="WVG206" s="813"/>
      <c r="WVH206" s="813"/>
      <c r="WVI206" s="813"/>
      <c r="WVJ206" s="813"/>
      <c r="WVK206" s="813"/>
      <c r="WVL206" s="813"/>
      <c r="WVM206" s="813"/>
      <c r="WVN206" s="813"/>
      <c r="WVO206" s="813"/>
      <c r="WVP206" s="813"/>
      <c r="WVQ206" s="813"/>
      <c r="WVR206" s="813"/>
      <c r="WVS206" s="813"/>
      <c r="WVT206" s="813"/>
      <c r="WVU206" s="813"/>
      <c r="WVV206" s="813"/>
      <c r="WVW206" s="813"/>
      <c r="WVX206" s="813"/>
      <c r="WVY206" s="813"/>
      <c r="WVZ206" s="813"/>
      <c r="WWA206" s="813"/>
      <c r="WWB206" s="813"/>
      <c r="WWC206" s="813"/>
      <c r="WWD206" s="813"/>
      <c r="WWE206" s="813"/>
      <c r="WWF206" s="813"/>
      <c r="WWG206" s="813"/>
      <c r="WWH206" s="813"/>
      <c r="WWI206" s="813"/>
      <c r="WWJ206" s="813"/>
      <c r="WWK206" s="813"/>
      <c r="WWL206" s="813"/>
      <c r="WWM206" s="813"/>
      <c r="WWN206" s="813"/>
      <c r="WWO206" s="813"/>
      <c r="WWP206" s="813"/>
      <c r="WWQ206" s="813"/>
      <c r="WWR206" s="813"/>
      <c r="WWS206" s="813"/>
      <c r="WWT206" s="813"/>
      <c r="WWU206" s="813"/>
      <c r="WWV206" s="813"/>
      <c r="WWW206" s="813"/>
      <c r="WWX206" s="813"/>
      <c r="WWY206" s="813"/>
      <c r="WWZ206" s="813"/>
      <c r="WXA206" s="813"/>
      <c r="WXB206" s="813"/>
      <c r="WXC206" s="813"/>
      <c r="WXD206" s="813"/>
      <c r="WXE206" s="813"/>
      <c r="WXF206" s="813"/>
      <c r="WXG206" s="813"/>
      <c r="WXH206" s="813"/>
      <c r="WXI206" s="813"/>
      <c r="WXJ206" s="813"/>
      <c r="WXK206" s="813"/>
      <c r="WXL206" s="813"/>
      <c r="WXM206" s="813"/>
      <c r="WXN206" s="813"/>
      <c r="WXO206" s="813"/>
      <c r="WXP206" s="813"/>
      <c r="WXQ206" s="813"/>
      <c r="WXR206" s="813"/>
      <c r="WXS206" s="813"/>
      <c r="WXT206" s="813"/>
      <c r="WXU206" s="813"/>
      <c r="WXV206" s="813"/>
      <c r="WXW206" s="813"/>
      <c r="WXX206" s="813"/>
      <c r="WXY206" s="813"/>
      <c r="WXZ206" s="813"/>
      <c r="WYA206" s="813"/>
      <c r="WYB206" s="813"/>
      <c r="WYC206" s="813"/>
      <c r="WYD206" s="813"/>
      <c r="WYE206" s="813"/>
      <c r="WYF206" s="813"/>
      <c r="WYG206" s="813"/>
      <c r="WYH206" s="813"/>
      <c r="WYI206" s="813"/>
      <c r="WYJ206" s="813"/>
      <c r="WYK206" s="813"/>
      <c r="WYL206" s="813"/>
      <c r="WYM206" s="813"/>
      <c r="WYN206" s="813"/>
      <c r="WYO206" s="813"/>
      <c r="WYP206" s="813"/>
      <c r="WYQ206" s="813"/>
      <c r="WYR206" s="813"/>
      <c r="WYS206" s="813"/>
      <c r="WYT206" s="813"/>
      <c r="WYU206" s="813"/>
      <c r="WYV206" s="813"/>
      <c r="WYW206" s="813"/>
      <c r="WYX206" s="813"/>
      <c r="WYY206" s="813"/>
      <c r="WYZ206" s="813"/>
      <c r="WZA206" s="813"/>
      <c r="WZB206" s="813"/>
      <c r="WZC206" s="813"/>
      <c r="WZD206" s="813"/>
      <c r="WZE206" s="813"/>
      <c r="WZF206" s="813"/>
      <c r="WZG206" s="813"/>
      <c r="WZH206" s="813"/>
      <c r="WZI206" s="813"/>
      <c r="WZJ206" s="813"/>
      <c r="WZK206" s="813"/>
      <c r="WZL206" s="813"/>
      <c r="WZM206" s="813"/>
      <c r="WZN206" s="813"/>
      <c r="WZO206" s="813"/>
      <c r="WZP206" s="813"/>
      <c r="WZQ206" s="813"/>
      <c r="WZR206" s="813"/>
      <c r="WZS206" s="813"/>
      <c r="WZT206" s="813"/>
      <c r="WZU206" s="813"/>
      <c r="WZV206" s="813"/>
      <c r="WZW206" s="813"/>
      <c r="WZX206" s="813"/>
      <c r="WZY206" s="813"/>
      <c r="WZZ206" s="813"/>
      <c r="XAA206" s="813"/>
      <c r="XAB206" s="813"/>
      <c r="XAC206" s="813"/>
      <c r="XAD206" s="813"/>
      <c r="XAE206" s="813"/>
      <c r="XAF206" s="813"/>
      <c r="XAG206" s="813"/>
      <c r="XAH206" s="813"/>
      <c r="XAI206" s="813"/>
      <c r="XAJ206" s="813"/>
      <c r="XAK206" s="813"/>
      <c r="XAL206" s="813"/>
      <c r="XAM206" s="813"/>
      <c r="XAN206" s="813"/>
      <c r="XAO206" s="813"/>
      <c r="XAP206" s="813"/>
      <c r="XAQ206" s="813"/>
      <c r="XAR206" s="813"/>
      <c r="XAS206" s="813"/>
      <c r="XAT206" s="813"/>
      <c r="XAU206" s="813"/>
      <c r="XAV206" s="813"/>
      <c r="XAW206" s="813"/>
      <c r="XAX206" s="813"/>
      <c r="XAY206" s="813"/>
      <c r="XAZ206" s="813"/>
      <c r="XBA206" s="813"/>
      <c r="XBB206" s="813"/>
      <c r="XBC206" s="813"/>
      <c r="XBD206" s="813"/>
      <c r="XBE206" s="813"/>
      <c r="XBF206" s="813"/>
      <c r="XBG206" s="813"/>
      <c r="XBH206" s="813"/>
      <c r="XBI206" s="813"/>
      <c r="XBJ206" s="813"/>
      <c r="XBK206" s="813"/>
      <c r="XBL206" s="813"/>
      <c r="XBM206" s="813"/>
      <c r="XBN206" s="813"/>
      <c r="XBO206" s="813"/>
      <c r="XBP206" s="813"/>
      <c r="XBQ206" s="813"/>
      <c r="XBR206" s="813"/>
      <c r="XBS206" s="813"/>
      <c r="XBT206" s="813"/>
      <c r="XBU206" s="813"/>
      <c r="XBV206" s="813"/>
      <c r="XBW206" s="813"/>
      <c r="XBX206" s="813"/>
      <c r="XBY206" s="813"/>
      <c r="XBZ206" s="813"/>
      <c r="XCA206" s="813"/>
      <c r="XCB206" s="813"/>
      <c r="XCC206" s="813"/>
      <c r="XCD206" s="813"/>
      <c r="XCE206" s="813"/>
      <c r="XCF206" s="813"/>
      <c r="XCG206" s="813"/>
      <c r="XCH206" s="813"/>
      <c r="XCI206" s="813"/>
      <c r="XCJ206" s="813"/>
      <c r="XCK206" s="813"/>
      <c r="XCL206" s="813"/>
      <c r="XCM206" s="813"/>
      <c r="XCN206" s="813"/>
      <c r="XCO206" s="813"/>
      <c r="XCP206" s="813"/>
      <c r="XCQ206" s="813"/>
      <c r="XCR206" s="813"/>
      <c r="XCS206" s="813"/>
      <c r="XCT206" s="813"/>
      <c r="XCU206" s="813"/>
      <c r="XCV206" s="813"/>
      <c r="XCW206" s="813"/>
      <c r="XCX206" s="813"/>
      <c r="XCY206" s="813"/>
      <c r="XCZ206" s="813"/>
      <c r="XDA206" s="813"/>
      <c r="XDB206" s="813"/>
      <c r="XDC206" s="813"/>
      <c r="XDD206" s="813"/>
      <c r="XDE206" s="813"/>
      <c r="XDF206" s="813"/>
      <c r="XDG206" s="813"/>
      <c r="XDH206" s="813"/>
      <c r="XDI206" s="813"/>
      <c r="XDJ206" s="813"/>
      <c r="XDK206" s="813"/>
      <c r="XDL206" s="813"/>
      <c r="XDM206" s="813"/>
      <c r="XDN206" s="813"/>
      <c r="XDO206" s="813"/>
      <c r="XDP206" s="813"/>
      <c r="XDQ206" s="813"/>
      <c r="XDR206" s="813"/>
      <c r="XDS206" s="813"/>
      <c r="XDT206" s="813"/>
      <c r="XDU206" s="813"/>
      <c r="XDV206" s="813"/>
      <c r="XDW206" s="813"/>
      <c r="XDX206" s="813"/>
      <c r="XDY206" s="813"/>
      <c r="XDZ206" s="813"/>
      <c r="XEA206" s="813"/>
      <c r="XEB206" s="813"/>
      <c r="XEC206" s="813"/>
      <c r="XED206" s="813"/>
      <c r="XEE206" s="813"/>
      <c r="XEF206" s="813"/>
      <c r="XEG206" s="813"/>
      <c r="XEH206" s="813"/>
      <c r="XEI206" s="813"/>
      <c r="XEJ206" s="813"/>
      <c r="XEK206" s="813"/>
      <c r="XEL206" s="813"/>
      <c r="XEM206" s="813"/>
      <c r="XEN206" s="813"/>
      <c r="XEO206" s="813"/>
      <c r="XEP206" s="813"/>
      <c r="XEQ206" s="813"/>
      <c r="XER206" s="813"/>
      <c r="XES206" s="813"/>
      <c r="XET206" s="813"/>
      <c r="XEU206" s="813"/>
      <c r="XEV206" s="813"/>
      <c r="XEW206" s="813"/>
      <c r="XEX206" s="813"/>
      <c r="XEY206" s="813"/>
      <c r="XEZ206" s="813"/>
      <c r="XFA206" s="813"/>
      <c r="XFB206" s="813"/>
    </row>
    <row r="207" spans="1:16382" s="806" customFormat="1" ht="19.5" customHeight="1">
      <c r="A207" s="830" t="s">
        <v>814</v>
      </c>
      <c r="B207" s="1156">
        <v>0</v>
      </c>
      <c r="C207" s="830" t="s">
        <v>868</v>
      </c>
      <c r="D207" s="830" t="s">
        <v>908</v>
      </c>
      <c r="E207" s="830"/>
      <c r="F207" s="892"/>
      <c r="G207" s="906"/>
      <c r="H207" s="813"/>
      <c r="I207" s="813"/>
      <c r="J207" s="813"/>
      <c r="K207" s="813"/>
      <c r="L207" s="813"/>
      <c r="M207" s="813"/>
      <c r="N207" s="813"/>
      <c r="O207" s="813"/>
      <c r="P207" s="813"/>
      <c r="Q207" s="813"/>
      <c r="R207" s="813"/>
      <c r="S207" s="813"/>
      <c r="T207" s="813"/>
      <c r="U207" s="813"/>
      <c r="V207" s="813"/>
      <c r="W207" s="813"/>
      <c r="X207" s="813"/>
      <c r="Y207" s="813"/>
      <c r="Z207" s="813"/>
      <c r="AA207" s="813"/>
      <c r="AB207" s="813"/>
      <c r="AC207" s="813"/>
      <c r="AD207" s="813"/>
      <c r="AE207" s="813"/>
      <c r="AF207" s="813"/>
      <c r="AG207" s="813"/>
      <c r="AH207" s="813"/>
      <c r="AI207" s="813"/>
      <c r="AJ207" s="813"/>
      <c r="AK207" s="813"/>
      <c r="AL207" s="813"/>
      <c r="AM207" s="813"/>
      <c r="AN207" s="813"/>
      <c r="AO207" s="813"/>
      <c r="AP207" s="813"/>
      <c r="AQ207" s="813"/>
      <c r="AR207" s="813"/>
      <c r="AS207" s="813"/>
      <c r="AT207" s="813"/>
      <c r="AU207" s="813"/>
      <c r="AV207" s="813"/>
      <c r="AW207" s="813"/>
      <c r="AX207" s="813"/>
      <c r="AY207" s="813"/>
      <c r="AZ207" s="813"/>
      <c r="BA207" s="813"/>
      <c r="BB207" s="813"/>
      <c r="BC207" s="813"/>
      <c r="BD207" s="813"/>
      <c r="BE207" s="813"/>
      <c r="BF207" s="813"/>
      <c r="BG207" s="813"/>
      <c r="BH207" s="813"/>
      <c r="BI207" s="813"/>
      <c r="BJ207" s="813"/>
      <c r="BK207" s="813"/>
      <c r="BL207" s="813"/>
      <c r="BM207" s="813"/>
      <c r="BN207" s="813"/>
      <c r="BO207" s="813"/>
      <c r="BP207" s="813"/>
      <c r="BQ207" s="813"/>
      <c r="BR207" s="813"/>
      <c r="BS207" s="813"/>
      <c r="BT207" s="813"/>
      <c r="BU207" s="813"/>
      <c r="BV207" s="813"/>
      <c r="BW207" s="813"/>
      <c r="BX207" s="813"/>
      <c r="BY207" s="813"/>
      <c r="BZ207" s="813"/>
      <c r="CA207" s="813"/>
      <c r="CB207" s="813"/>
      <c r="CC207" s="813"/>
      <c r="CD207" s="813"/>
      <c r="CE207" s="813"/>
      <c r="CF207" s="813"/>
      <c r="CG207" s="813"/>
      <c r="CH207" s="813"/>
      <c r="CI207" s="813"/>
      <c r="CJ207" s="813"/>
      <c r="CK207" s="813"/>
      <c r="CL207" s="813"/>
      <c r="CM207" s="813"/>
      <c r="CN207" s="813"/>
      <c r="CO207" s="813"/>
      <c r="CP207" s="813"/>
      <c r="CQ207" s="813"/>
      <c r="CR207" s="813"/>
      <c r="CS207" s="813"/>
      <c r="CT207" s="813"/>
      <c r="CU207" s="813"/>
      <c r="CV207" s="813"/>
      <c r="CW207" s="813"/>
      <c r="CX207" s="813"/>
      <c r="CY207" s="813"/>
      <c r="CZ207" s="813"/>
      <c r="DA207" s="813"/>
      <c r="DB207" s="813"/>
      <c r="DC207" s="813"/>
      <c r="DD207" s="813"/>
      <c r="DE207" s="813"/>
      <c r="DF207" s="813"/>
      <c r="DG207" s="813"/>
      <c r="DH207" s="813"/>
      <c r="DI207" s="813"/>
      <c r="DJ207" s="813"/>
      <c r="DK207" s="813"/>
      <c r="DL207" s="813"/>
      <c r="DM207" s="813"/>
      <c r="DN207" s="813"/>
      <c r="DO207" s="813"/>
      <c r="DP207" s="813"/>
      <c r="DQ207" s="813"/>
      <c r="DR207" s="813"/>
      <c r="DS207" s="813"/>
      <c r="DT207" s="813"/>
      <c r="DU207" s="813"/>
      <c r="DV207" s="813"/>
      <c r="DW207" s="813"/>
      <c r="DX207" s="813"/>
      <c r="DY207" s="813"/>
      <c r="DZ207" s="813"/>
      <c r="EA207" s="813"/>
      <c r="EB207" s="813"/>
      <c r="EC207" s="813"/>
      <c r="ED207" s="813"/>
      <c r="EE207" s="813"/>
      <c r="EF207" s="813"/>
      <c r="EG207" s="813"/>
      <c r="EH207" s="813"/>
      <c r="EI207" s="813"/>
      <c r="EJ207" s="813"/>
      <c r="EK207" s="813"/>
      <c r="EL207" s="813"/>
      <c r="EM207" s="813"/>
      <c r="EN207" s="813"/>
      <c r="EO207" s="813"/>
      <c r="EP207" s="813"/>
      <c r="EQ207" s="813"/>
      <c r="ER207" s="813"/>
      <c r="ES207" s="813"/>
      <c r="ET207" s="813"/>
      <c r="EU207" s="813"/>
      <c r="EV207" s="813"/>
      <c r="EW207" s="813"/>
      <c r="EX207" s="813"/>
      <c r="EY207" s="813"/>
      <c r="EZ207" s="813"/>
      <c r="FA207" s="813"/>
      <c r="FB207" s="813"/>
      <c r="FC207" s="813"/>
      <c r="FD207" s="813"/>
      <c r="FE207" s="813"/>
      <c r="FF207" s="813"/>
      <c r="FG207" s="813"/>
      <c r="FH207" s="813"/>
      <c r="FI207" s="813"/>
      <c r="FJ207" s="813"/>
      <c r="FK207" s="813"/>
      <c r="FL207" s="813"/>
      <c r="FM207" s="813"/>
      <c r="FN207" s="813"/>
      <c r="FO207" s="813"/>
      <c r="FP207" s="813"/>
      <c r="FQ207" s="813"/>
      <c r="FR207" s="813"/>
      <c r="FS207" s="813"/>
      <c r="FT207" s="813"/>
      <c r="FU207" s="813"/>
      <c r="FV207" s="813"/>
      <c r="FW207" s="813"/>
      <c r="FX207" s="813"/>
      <c r="FY207" s="813"/>
      <c r="FZ207" s="813"/>
      <c r="GA207" s="813"/>
      <c r="GB207" s="813"/>
      <c r="GC207" s="813"/>
      <c r="GD207" s="813"/>
      <c r="GE207" s="813"/>
      <c r="GF207" s="813"/>
      <c r="GG207" s="813"/>
      <c r="GH207" s="813"/>
      <c r="GI207" s="813"/>
      <c r="GJ207" s="813"/>
      <c r="GK207" s="813"/>
      <c r="GL207" s="813"/>
      <c r="GM207" s="813"/>
      <c r="GN207" s="813"/>
      <c r="GO207" s="813"/>
      <c r="GP207" s="813"/>
      <c r="GQ207" s="813"/>
      <c r="GR207" s="813"/>
      <c r="GS207" s="813"/>
      <c r="GT207" s="813"/>
      <c r="GU207" s="813"/>
      <c r="GV207" s="813"/>
      <c r="GW207" s="813"/>
      <c r="GX207" s="813"/>
      <c r="GY207" s="813"/>
      <c r="GZ207" s="813"/>
      <c r="HA207" s="813"/>
      <c r="HB207" s="813"/>
      <c r="HC207" s="813"/>
      <c r="HD207" s="813"/>
      <c r="HE207" s="813"/>
      <c r="HF207" s="813"/>
      <c r="HG207" s="813"/>
      <c r="HH207" s="813"/>
      <c r="HI207" s="813"/>
      <c r="HJ207" s="813"/>
      <c r="HK207" s="813"/>
      <c r="HL207" s="813"/>
      <c r="HM207" s="813"/>
      <c r="HN207" s="813"/>
      <c r="HO207" s="813"/>
      <c r="HP207" s="813"/>
      <c r="HQ207" s="813"/>
      <c r="HR207" s="813"/>
      <c r="HS207" s="813"/>
      <c r="HT207" s="813"/>
      <c r="HU207" s="813"/>
      <c r="HV207" s="813"/>
      <c r="HW207" s="813"/>
      <c r="HX207" s="813"/>
      <c r="HY207" s="813"/>
      <c r="HZ207" s="813"/>
      <c r="IA207" s="813"/>
      <c r="IB207" s="813"/>
      <c r="IC207" s="813"/>
      <c r="ID207" s="813"/>
      <c r="IE207" s="813"/>
      <c r="IF207" s="813"/>
      <c r="IG207" s="813"/>
      <c r="IH207" s="813"/>
      <c r="II207" s="813"/>
      <c r="IJ207" s="813"/>
      <c r="IK207" s="813"/>
      <c r="IL207" s="813"/>
      <c r="IM207" s="813"/>
      <c r="IN207" s="813"/>
      <c r="IO207" s="813"/>
      <c r="IP207" s="813"/>
      <c r="IQ207" s="813"/>
      <c r="IR207" s="813"/>
      <c r="IS207" s="813"/>
      <c r="IT207" s="813"/>
      <c r="IU207" s="813"/>
      <c r="IV207" s="813"/>
      <c r="IW207" s="813"/>
      <c r="IX207" s="813"/>
      <c r="IY207" s="813"/>
      <c r="IZ207" s="813"/>
      <c r="JA207" s="813"/>
      <c r="JB207" s="813"/>
      <c r="JC207" s="813"/>
      <c r="JD207" s="813"/>
      <c r="JE207" s="813"/>
      <c r="JF207" s="813"/>
      <c r="JG207" s="813"/>
      <c r="JH207" s="813"/>
      <c r="JI207" s="813"/>
      <c r="JJ207" s="813"/>
      <c r="JK207" s="813"/>
      <c r="JL207" s="813"/>
      <c r="JM207" s="813"/>
      <c r="JN207" s="813"/>
      <c r="JO207" s="813"/>
      <c r="JP207" s="813"/>
      <c r="JQ207" s="813"/>
      <c r="JR207" s="813"/>
      <c r="JS207" s="813"/>
      <c r="JT207" s="813"/>
      <c r="JU207" s="813"/>
      <c r="JV207" s="813"/>
      <c r="JW207" s="813"/>
      <c r="JX207" s="813"/>
      <c r="JY207" s="813"/>
      <c r="JZ207" s="813"/>
      <c r="KA207" s="813"/>
      <c r="KB207" s="813"/>
      <c r="KC207" s="813"/>
      <c r="KD207" s="813"/>
      <c r="KE207" s="813"/>
      <c r="KF207" s="813"/>
      <c r="KG207" s="813"/>
      <c r="KH207" s="813"/>
      <c r="KI207" s="813"/>
      <c r="KJ207" s="813"/>
      <c r="KK207" s="813"/>
      <c r="KL207" s="813"/>
      <c r="KM207" s="813"/>
      <c r="KN207" s="813"/>
      <c r="KO207" s="813"/>
      <c r="KP207" s="813"/>
      <c r="KQ207" s="813"/>
      <c r="KR207" s="813"/>
      <c r="KS207" s="813"/>
      <c r="KT207" s="813"/>
      <c r="KU207" s="813"/>
      <c r="KV207" s="813"/>
      <c r="KW207" s="813"/>
      <c r="KX207" s="813"/>
      <c r="KY207" s="813"/>
      <c r="KZ207" s="813"/>
      <c r="LA207" s="813"/>
      <c r="LB207" s="813"/>
      <c r="LC207" s="813"/>
      <c r="LD207" s="813"/>
      <c r="LE207" s="813"/>
      <c r="LF207" s="813"/>
      <c r="LG207" s="813"/>
      <c r="LH207" s="813"/>
      <c r="LI207" s="813"/>
      <c r="LJ207" s="813"/>
      <c r="LK207" s="813"/>
      <c r="LL207" s="813"/>
      <c r="LM207" s="813"/>
      <c r="LN207" s="813"/>
      <c r="LO207" s="813"/>
      <c r="LP207" s="813"/>
      <c r="LQ207" s="813"/>
      <c r="LR207" s="813"/>
      <c r="LS207" s="813"/>
      <c r="LT207" s="813"/>
      <c r="LU207" s="813"/>
      <c r="LV207" s="813"/>
      <c r="LW207" s="813"/>
      <c r="LX207" s="813"/>
      <c r="LY207" s="813"/>
      <c r="LZ207" s="813"/>
      <c r="MA207" s="813"/>
      <c r="MB207" s="813"/>
      <c r="MC207" s="813"/>
      <c r="MD207" s="813"/>
      <c r="ME207" s="813"/>
      <c r="MF207" s="813"/>
      <c r="MG207" s="813"/>
      <c r="MH207" s="813"/>
      <c r="MI207" s="813"/>
      <c r="MJ207" s="813"/>
      <c r="MK207" s="813"/>
      <c r="ML207" s="813"/>
      <c r="MM207" s="813"/>
      <c r="MN207" s="813"/>
      <c r="MO207" s="813"/>
      <c r="MP207" s="813"/>
      <c r="MQ207" s="813"/>
      <c r="MR207" s="813"/>
      <c r="MS207" s="813"/>
      <c r="MT207" s="813"/>
      <c r="MU207" s="813"/>
      <c r="MV207" s="813"/>
      <c r="MW207" s="813"/>
      <c r="MX207" s="813"/>
      <c r="MY207" s="813"/>
      <c r="MZ207" s="813"/>
      <c r="NA207" s="813"/>
      <c r="NB207" s="813"/>
      <c r="NC207" s="813"/>
      <c r="ND207" s="813"/>
      <c r="NE207" s="813"/>
      <c r="NF207" s="813"/>
      <c r="NG207" s="813"/>
      <c r="NH207" s="813"/>
      <c r="NI207" s="813"/>
      <c r="NJ207" s="813"/>
      <c r="NK207" s="813"/>
      <c r="NL207" s="813"/>
      <c r="NM207" s="813"/>
      <c r="NN207" s="813"/>
      <c r="NO207" s="813"/>
      <c r="NP207" s="813"/>
      <c r="NQ207" s="813"/>
      <c r="NR207" s="813"/>
      <c r="NS207" s="813"/>
      <c r="NT207" s="813"/>
      <c r="NU207" s="813"/>
      <c r="NV207" s="813"/>
      <c r="NW207" s="813"/>
      <c r="NX207" s="813"/>
      <c r="NY207" s="813"/>
      <c r="NZ207" s="813"/>
      <c r="OA207" s="813"/>
      <c r="OB207" s="813"/>
      <c r="OC207" s="813"/>
      <c r="OD207" s="813"/>
      <c r="OE207" s="813"/>
      <c r="OF207" s="813"/>
      <c r="OG207" s="813"/>
      <c r="OH207" s="813"/>
      <c r="OI207" s="813"/>
      <c r="OJ207" s="813"/>
      <c r="OK207" s="813"/>
      <c r="OL207" s="813"/>
      <c r="OM207" s="813"/>
      <c r="ON207" s="813"/>
      <c r="OO207" s="813"/>
      <c r="OP207" s="813"/>
      <c r="OQ207" s="813"/>
      <c r="OR207" s="813"/>
      <c r="OS207" s="813"/>
      <c r="OT207" s="813"/>
      <c r="OU207" s="813"/>
      <c r="OV207" s="813"/>
      <c r="OW207" s="813"/>
      <c r="OX207" s="813"/>
      <c r="OY207" s="813"/>
      <c r="OZ207" s="813"/>
      <c r="PA207" s="813"/>
      <c r="PB207" s="813"/>
      <c r="PC207" s="813"/>
      <c r="PD207" s="813"/>
      <c r="PE207" s="813"/>
      <c r="PF207" s="813"/>
      <c r="PG207" s="813"/>
      <c r="PH207" s="813"/>
      <c r="PI207" s="813"/>
      <c r="PJ207" s="813"/>
      <c r="PK207" s="813"/>
      <c r="PL207" s="813"/>
      <c r="PM207" s="813"/>
      <c r="PN207" s="813"/>
      <c r="PO207" s="813"/>
      <c r="PP207" s="813"/>
      <c r="PQ207" s="813"/>
      <c r="PR207" s="813"/>
      <c r="PS207" s="813"/>
      <c r="PT207" s="813"/>
      <c r="PU207" s="813"/>
      <c r="PV207" s="813"/>
      <c r="PW207" s="813"/>
      <c r="PX207" s="813"/>
      <c r="PY207" s="813"/>
      <c r="PZ207" s="813"/>
      <c r="QA207" s="813"/>
      <c r="QB207" s="813"/>
      <c r="QC207" s="813"/>
      <c r="QD207" s="813"/>
      <c r="QE207" s="813"/>
      <c r="QF207" s="813"/>
      <c r="QG207" s="813"/>
      <c r="QH207" s="813"/>
      <c r="QI207" s="813"/>
      <c r="QJ207" s="813"/>
      <c r="QK207" s="813"/>
      <c r="QL207" s="813"/>
      <c r="QM207" s="813"/>
      <c r="QN207" s="813"/>
      <c r="QO207" s="813"/>
      <c r="QP207" s="813"/>
      <c r="QQ207" s="813"/>
      <c r="QR207" s="813"/>
      <c r="QS207" s="813"/>
      <c r="QT207" s="813"/>
      <c r="QU207" s="813"/>
      <c r="QV207" s="813"/>
      <c r="QW207" s="813"/>
      <c r="QX207" s="813"/>
      <c r="QY207" s="813"/>
      <c r="QZ207" s="813"/>
      <c r="RA207" s="813"/>
      <c r="RB207" s="813"/>
      <c r="RC207" s="813"/>
      <c r="RD207" s="813"/>
      <c r="RE207" s="813"/>
      <c r="RF207" s="813"/>
      <c r="RG207" s="813"/>
      <c r="RH207" s="813"/>
      <c r="RI207" s="813"/>
      <c r="RJ207" s="813"/>
      <c r="RK207" s="813"/>
      <c r="RL207" s="813"/>
      <c r="RM207" s="813"/>
      <c r="RN207" s="813"/>
      <c r="RO207" s="813"/>
      <c r="RP207" s="813"/>
      <c r="RQ207" s="813"/>
      <c r="RR207" s="813"/>
      <c r="RS207" s="813"/>
      <c r="RT207" s="813"/>
      <c r="RU207" s="813"/>
      <c r="RV207" s="813"/>
      <c r="RW207" s="813"/>
      <c r="RX207" s="813"/>
      <c r="RY207" s="813"/>
      <c r="RZ207" s="813"/>
      <c r="SA207" s="813"/>
      <c r="SB207" s="813"/>
      <c r="SC207" s="813"/>
      <c r="SD207" s="813"/>
      <c r="SE207" s="813"/>
      <c r="SF207" s="813"/>
      <c r="SG207" s="813"/>
      <c r="SH207" s="813"/>
      <c r="SI207" s="813"/>
      <c r="SJ207" s="813"/>
      <c r="SK207" s="813"/>
      <c r="SL207" s="813"/>
      <c r="SM207" s="813"/>
      <c r="SN207" s="813"/>
      <c r="SO207" s="813"/>
      <c r="SP207" s="813"/>
      <c r="SQ207" s="813"/>
      <c r="SR207" s="813"/>
      <c r="SS207" s="813"/>
      <c r="ST207" s="813"/>
      <c r="SU207" s="813"/>
      <c r="SV207" s="813"/>
      <c r="SW207" s="813"/>
      <c r="SX207" s="813"/>
      <c r="SY207" s="813"/>
      <c r="SZ207" s="813"/>
      <c r="TA207" s="813"/>
      <c r="TB207" s="813"/>
      <c r="TC207" s="813"/>
      <c r="TD207" s="813"/>
      <c r="TE207" s="813"/>
      <c r="TF207" s="813"/>
      <c r="TG207" s="813"/>
      <c r="TH207" s="813"/>
      <c r="TI207" s="813"/>
      <c r="TJ207" s="813"/>
      <c r="TK207" s="813"/>
      <c r="TL207" s="813"/>
      <c r="TM207" s="813"/>
      <c r="TN207" s="813"/>
      <c r="TO207" s="813"/>
      <c r="TP207" s="813"/>
      <c r="TQ207" s="813"/>
      <c r="TR207" s="813"/>
      <c r="TS207" s="813"/>
      <c r="TT207" s="813"/>
      <c r="TU207" s="813"/>
      <c r="TV207" s="813"/>
      <c r="TW207" s="813"/>
      <c r="TX207" s="813"/>
      <c r="TY207" s="813"/>
      <c r="TZ207" s="813"/>
      <c r="UA207" s="813"/>
      <c r="UB207" s="813"/>
      <c r="UC207" s="813"/>
      <c r="UD207" s="813"/>
      <c r="UE207" s="813"/>
      <c r="UF207" s="813"/>
      <c r="UG207" s="813"/>
      <c r="UH207" s="813"/>
      <c r="UI207" s="813"/>
      <c r="UJ207" s="813"/>
      <c r="UK207" s="813"/>
      <c r="UL207" s="813"/>
      <c r="UM207" s="813"/>
      <c r="UN207" s="813"/>
      <c r="UO207" s="813"/>
      <c r="UP207" s="813"/>
      <c r="UQ207" s="813"/>
      <c r="UR207" s="813"/>
      <c r="US207" s="813"/>
      <c r="UT207" s="813"/>
      <c r="UU207" s="813"/>
      <c r="UV207" s="813"/>
      <c r="UW207" s="813"/>
      <c r="UX207" s="813"/>
      <c r="UY207" s="813"/>
      <c r="UZ207" s="813"/>
      <c r="VA207" s="813"/>
      <c r="VB207" s="813"/>
      <c r="VC207" s="813"/>
      <c r="VD207" s="813"/>
      <c r="VE207" s="813"/>
      <c r="VF207" s="813"/>
      <c r="VG207" s="813"/>
      <c r="VH207" s="813"/>
      <c r="VI207" s="813"/>
      <c r="VJ207" s="813"/>
      <c r="VK207" s="813"/>
      <c r="VL207" s="813"/>
      <c r="VM207" s="813"/>
      <c r="VN207" s="813"/>
      <c r="VO207" s="813"/>
      <c r="VP207" s="813"/>
      <c r="VQ207" s="813"/>
      <c r="VR207" s="813"/>
      <c r="VS207" s="813"/>
      <c r="VT207" s="813"/>
      <c r="VU207" s="813"/>
      <c r="VV207" s="813"/>
      <c r="VW207" s="813"/>
      <c r="VX207" s="813"/>
      <c r="VY207" s="813"/>
      <c r="VZ207" s="813"/>
      <c r="WA207" s="813"/>
      <c r="WB207" s="813"/>
      <c r="WC207" s="813"/>
      <c r="WD207" s="813"/>
      <c r="WE207" s="813"/>
      <c r="WF207" s="813"/>
      <c r="WG207" s="813"/>
      <c r="WH207" s="813"/>
      <c r="WI207" s="813"/>
      <c r="WJ207" s="813"/>
      <c r="WK207" s="813"/>
      <c r="WL207" s="813"/>
      <c r="WM207" s="813"/>
      <c r="WN207" s="813"/>
      <c r="WO207" s="813"/>
      <c r="WP207" s="813"/>
      <c r="WQ207" s="813"/>
      <c r="WR207" s="813"/>
      <c r="WS207" s="813"/>
      <c r="WT207" s="813"/>
      <c r="WU207" s="813"/>
      <c r="WV207" s="813"/>
      <c r="WW207" s="813"/>
      <c r="WX207" s="813"/>
      <c r="WY207" s="813"/>
      <c r="WZ207" s="813"/>
      <c r="XA207" s="813"/>
      <c r="XB207" s="813"/>
      <c r="XC207" s="813"/>
      <c r="XD207" s="813"/>
      <c r="XE207" s="813"/>
      <c r="XF207" s="813"/>
      <c r="XG207" s="813"/>
      <c r="XH207" s="813"/>
      <c r="XI207" s="813"/>
      <c r="XJ207" s="813"/>
      <c r="XK207" s="813"/>
      <c r="XL207" s="813"/>
      <c r="XM207" s="813"/>
      <c r="XN207" s="813"/>
      <c r="XO207" s="813"/>
      <c r="XP207" s="813"/>
      <c r="XQ207" s="813"/>
      <c r="XR207" s="813"/>
      <c r="XS207" s="813"/>
      <c r="XT207" s="813"/>
      <c r="XU207" s="813"/>
      <c r="XV207" s="813"/>
      <c r="XW207" s="813"/>
      <c r="XX207" s="813"/>
      <c r="XY207" s="813"/>
      <c r="XZ207" s="813"/>
      <c r="YA207" s="813"/>
      <c r="YB207" s="813"/>
      <c r="YC207" s="813"/>
      <c r="YD207" s="813"/>
      <c r="YE207" s="813"/>
      <c r="YF207" s="813"/>
      <c r="YG207" s="813"/>
      <c r="YH207" s="813"/>
      <c r="YI207" s="813"/>
      <c r="YJ207" s="813"/>
      <c r="YK207" s="813"/>
      <c r="YL207" s="813"/>
      <c r="YM207" s="813"/>
      <c r="YN207" s="813"/>
      <c r="YO207" s="813"/>
      <c r="YP207" s="813"/>
      <c r="YQ207" s="813"/>
      <c r="YR207" s="813"/>
      <c r="YS207" s="813"/>
      <c r="YT207" s="813"/>
      <c r="YU207" s="813"/>
      <c r="YV207" s="813"/>
      <c r="YW207" s="813"/>
      <c r="YX207" s="813"/>
      <c r="YY207" s="813"/>
      <c r="YZ207" s="813"/>
      <c r="ZA207" s="813"/>
      <c r="ZB207" s="813"/>
      <c r="ZC207" s="813"/>
      <c r="ZD207" s="813"/>
      <c r="ZE207" s="813"/>
      <c r="ZF207" s="813"/>
      <c r="ZG207" s="813"/>
      <c r="ZH207" s="813"/>
      <c r="ZI207" s="813"/>
      <c r="ZJ207" s="813"/>
      <c r="ZK207" s="813"/>
      <c r="ZL207" s="813"/>
      <c r="ZM207" s="813"/>
      <c r="ZN207" s="813"/>
      <c r="ZO207" s="813"/>
      <c r="ZP207" s="813"/>
      <c r="ZQ207" s="813"/>
      <c r="ZR207" s="813"/>
      <c r="ZS207" s="813"/>
      <c r="ZT207" s="813"/>
      <c r="ZU207" s="813"/>
      <c r="ZV207" s="813"/>
      <c r="ZW207" s="813"/>
      <c r="ZX207" s="813"/>
      <c r="ZY207" s="813"/>
      <c r="ZZ207" s="813"/>
      <c r="AAA207" s="813"/>
      <c r="AAB207" s="813"/>
      <c r="AAC207" s="813"/>
      <c r="AAD207" s="813"/>
      <c r="AAE207" s="813"/>
      <c r="AAF207" s="813"/>
      <c r="AAG207" s="813"/>
      <c r="AAH207" s="813"/>
      <c r="AAI207" s="813"/>
      <c r="AAJ207" s="813"/>
      <c r="AAK207" s="813"/>
      <c r="AAL207" s="813"/>
      <c r="AAM207" s="813"/>
      <c r="AAN207" s="813"/>
      <c r="AAO207" s="813"/>
      <c r="AAP207" s="813"/>
      <c r="AAQ207" s="813"/>
      <c r="AAR207" s="813"/>
      <c r="AAS207" s="813"/>
      <c r="AAT207" s="813"/>
      <c r="AAU207" s="813"/>
      <c r="AAV207" s="813"/>
      <c r="AAW207" s="813"/>
      <c r="AAX207" s="813"/>
      <c r="AAY207" s="813"/>
      <c r="AAZ207" s="813"/>
      <c r="ABA207" s="813"/>
      <c r="ABB207" s="813"/>
      <c r="ABC207" s="813"/>
      <c r="ABD207" s="813"/>
      <c r="ABE207" s="813"/>
      <c r="ABF207" s="813"/>
      <c r="ABG207" s="813"/>
      <c r="ABH207" s="813"/>
      <c r="ABI207" s="813"/>
      <c r="ABJ207" s="813"/>
      <c r="ABK207" s="813"/>
      <c r="ABL207" s="813"/>
      <c r="ABM207" s="813"/>
      <c r="ABN207" s="813"/>
      <c r="ABO207" s="813"/>
      <c r="ABP207" s="813"/>
      <c r="ABQ207" s="813"/>
      <c r="ABR207" s="813"/>
      <c r="ABS207" s="813"/>
      <c r="ABT207" s="813"/>
      <c r="ABU207" s="813"/>
      <c r="ABV207" s="813"/>
      <c r="ABW207" s="813"/>
      <c r="ABX207" s="813"/>
      <c r="ABY207" s="813"/>
      <c r="ABZ207" s="813"/>
      <c r="ACA207" s="813"/>
      <c r="ACB207" s="813"/>
      <c r="ACC207" s="813"/>
      <c r="ACD207" s="813"/>
      <c r="ACE207" s="813"/>
      <c r="ACF207" s="813"/>
      <c r="ACG207" s="813"/>
      <c r="ACH207" s="813"/>
      <c r="ACI207" s="813"/>
      <c r="ACJ207" s="813"/>
      <c r="ACK207" s="813"/>
      <c r="ACL207" s="813"/>
      <c r="ACM207" s="813"/>
      <c r="ACN207" s="813"/>
      <c r="ACO207" s="813"/>
      <c r="ACP207" s="813"/>
      <c r="ACQ207" s="813"/>
      <c r="ACR207" s="813"/>
      <c r="ACS207" s="813"/>
      <c r="ACT207" s="813"/>
      <c r="ACU207" s="813"/>
      <c r="ACV207" s="813"/>
      <c r="ACW207" s="813"/>
      <c r="ACX207" s="813"/>
      <c r="ACY207" s="813"/>
      <c r="ACZ207" s="813"/>
      <c r="ADA207" s="813"/>
      <c r="ADB207" s="813"/>
      <c r="ADC207" s="813"/>
      <c r="ADD207" s="813"/>
      <c r="ADE207" s="813"/>
      <c r="ADF207" s="813"/>
      <c r="ADG207" s="813"/>
      <c r="ADH207" s="813"/>
      <c r="ADI207" s="813"/>
      <c r="ADJ207" s="813"/>
      <c r="ADK207" s="813"/>
      <c r="ADL207" s="813"/>
      <c r="ADM207" s="813"/>
      <c r="ADN207" s="813"/>
      <c r="ADO207" s="813"/>
      <c r="ADP207" s="813"/>
      <c r="ADQ207" s="813"/>
      <c r="ADR207" s="813"/>
      <c r="ADS207" s="813"/>
      <c r="ADT207" s="813"/>
      <c r="ADU207" s="813"/>
      <c r="ADV207" s="813"/>
      <c r="ADW207" s="813"/>
      <c r="ADX207" s="813"/>
      <c r="ADY207" s="813"/>
      <c r="ADZ207" s="813"/>
      <c r="AEA207" s="813"/>
      <c r="AEB207" s="813"/>
      <c r="AEC207" s="813"/>
      <c r="AED207" s="813"/>
      <c r="AEE207" s="813"/>
      <c r="AEF207" s="813"/>
      <c r="AEG207" s="813"/>
      <c r="AEH207" s="813"/>
      <c r="AEI207" s="813"/>
      <c r="AEJ207" s="813"/>
      <c r="AEK207" s="813"/>
      <c r="AEL207" s="813"/>
      <c r="AEM207" s="813"/>
      <c r="AEN207" s="813"/>
      <c r="AEO207" s="813"/>
      <c r="AEP207" s="813"/>
      <c r="AEQ207" s="813"/>
      <c r="AER207" s="813"/>
      <c r="AES207" s="813"/>
      <c r="AET207" s="813"/>
      <c r="AEU207" s="813"/>
      <c r="AEV207" s="813"/>
      <c r="AEW207" s="813"/>
      <c r="AEX207" s="813"/>
      <c r="AEY207" s="813"/>
      <c r="AEZ207" s="813"/>
      <c r="AFA207" s="813"/>
      <c r="AFB207" s="813"/>
      <c r="AFC207" s="813"/>
      <c r="AFD207" s="813"/>
      <c r="AFE207" s="813"/>
      <c r="AFF207" s="813"/>
      <c r="AFG207" s="813"/>
      <c r="AFH207" s="813"/>
      <c r="AFI207" s="813"/>
      <c r="AFJ207" s="813"/>
      <c r="AFK207" s="813"/>
      <c r="AFL207" s="813"/>
      <c r="AFM207" s="813"/>
      <c r="AFN207" s="813"/>
      <c r="AFO207" s="813"/>
      <c r="AFP207" s="813"/>
      <c r="AFQ207" s="813"/>
      <c r="AFR207" s="813"/>
      <c r="AFS207" s="813"/>
      <c r="AFT207" s="813"/>
      <c r="AFU207" s="813"/>
      <c r="AFV207" s="813"/>
      <c r="AFW207" s="813"/>
      <c r="AFX207" s="813"/>
      <c r="AFY207" s="813"/>
      <c r="AFZ207" s="813"/>
      <c r="AGA207" s="813"/>
      <c r="AGB207" s="813"/>
      <c r="AGC207" s="813"/>
      <c r="AGD207" s="813"/>
      <c r="AGE207" s="813"/>
      <c r="AGF207" s="813"/>
      <c r="AGG207" s="813"/>
      <c r="AGH207" s="813"/>
      <c r="AGI207" s="813"/>
      <c r="AGJ207" s="813"/>
      <c r="AGK207" s="813"/>
      <c r="AGL207" s="813"/>
      <c r="AGM207" s="813"/>
      <c r="AGN207" s="813"/>
      <c r="AGO207" s="813"/>
      <c r="AGP207" s="813"/>
      <c r="AGQ207" s="813"/>
      <c r="AGR207" s="813"/>
      <c r="AGS207" s="813"/>
      <c r="AGT207" s="813"/>
      <c r="AGU207" s="813"/>
      <c r="AGV207" s="813"/>
      <c r="AGW207" s="813"/>
      <c r="AGX207" s="813"/>
      <c r="AGY207" s="813"/>
      <c r="AGZ207" s="813"/>
      <c r="AHA207" s="813"/>
      <c r="AHB207" s="813"/>
      <c r="AHC207" s="813"/>
      <c r="AHD207" s="813"/>
      <c r="AHE207" s="813"/>
      <c r="AHF207" s="813"/>
      <c r="AHG207" s="813"/>
      <c r="AHH207" s="813"/>
      <c r="AHI207" s="813"/>
      <c r="AHJ207" s="813"/>
      <c r="AHK207" s="813"/>
      <c r="AHL207" s="813"/>
      <c r="AHM207" s="813"/>
      <c r="AHN207" s="813"/>
      <c r="AHO207" s="813"/>
      <c r="AHP207" s="813"/>
      <c r="AHQ207" s="813"/>
      <c r="AHR207" s="813"/>
      <c r="AHS207" s="813"/>
      <c r="AHT207" s="813"/>
      <c r="AHU207" s="813"/>
      <c r="AHV207" s="813"/>
      <c r="AHW207" s="813"/>
      <c r="AHX207" s="813"/>
      <c r="AHY207" s="813"/>
      <c r="AHZ207" s="813"/>
      <c r="AIA207" s="813"/>
      <c r="AIB207" s="813"/>
      <c r="AIC207" s="813"/>
      <c r="AID207" s="813"/>
      <c r="AIE207" s="813"/>
      <c r="AIF207" s="813"/>
      <c r="AIG207" s="813"/>
      <c r="AIH207" s="813"/>
      <c r="AII207" s="813"/>
      <c r="AIJ207" s="813"/>
      <c r="AIK207" s="813"/>
      <c r="AIL207" s="813"/>
      <c r="AIM207" s="813"/>
      <c r="AIN207" s="813"/>
      <c r="AIO207" s="813"/>
      <c r="AIP207" s="813"/>
      <c r="AIQ207" s="813"/>
      <c r="AIR207" s="813"/>
      <c r="AIS207" s="813"/>
      <c r="AIT207" s="813"/>
      <c r="AIU207" s="813"/>
      <c r="AIV207" s="813"/>
      <c r="AIW207" s="813"/>
      <c r="AIX207" s="813"/>
      <c r="AIY207" s="813"/>
      <c r="AIZ207" s="813"/>
      <c r="AJA207" s="813"/>
      <c r="AJB207" s="813"/>
      <c r="AJC207" s="813"/>
      <c r="AJD207" s="813"/>
      <c r="AJE207" s="813"/>
      <c r="AJF207" s="813"/>
      <c r="AJG207" s="813"/>
      <c r="AJH207" s="813"/>
      <c r="AJI207" s="813"/>
      <c r="AJJ207" s="813"/>
      <c r="AJK207" s="813"/>
      <c r="AJL207" s="813"/>
      <c r="AJM207" s="813"/>
      <c r="AJN207" s="813"/>
      <c r="AJO207" s="813"/>
      <c r="AJP207" s="813"/>
      <c r="AJQ207" s="813"/>
      <c r="AJR207" s="813"/>
      <c r="AJS207" s="813"/>
      <c r="AJT207" s="813"/>
      <c r="AJU207" s="813"/>
      <c r="AJV207" s="813"/>
      <c r="AJW207" s="813"/>
      <c r="AJX207" s="813"/>
      <c r="AJY207" s="813"/>
      <c r="AJZ207" s="813"/>
      <c r="AKA207" s="813"/>
      <c r="AKB207" s="813"/>
      <c r="AKC207" s="813"/>
      <c r="AKD207" s="813"/>
      <c r="AKE207" s="813"/>
      <c r="AKF207" s="813"/>
      <c r="AKG207" s="813"/>
      <c r="AKH207" s="813"/>
      <c r="AKI207" s="813"/>
      <c r="AKJ207" s="813"/>
      <c r="AKK207" s="813"/>
      <c r="AKL207" s="813"/>
      <c r="AKM207" s="813"/>
      <c r="AKN207" s="813"/>
      <c r="AKO207" s="813"/>
      <c r="AKP207" s="813"/>
      <c r="AKQ207" s="813"/>
      <c r="AKR207" s="813"/>
      <c r="AKS207" s="813"/>
      <c r="AKT207" s="813"/>
      <c r="AKU207" s="813"/>
      <c r="AKV207" s="813"/>
      <c r="AKW207" s="813"/>
      <c r="AKX207" s="813"/>
      <c r="AKY207" s="813"/>
      <c r="AKZ207" s="813"/>
      <c r="ALA207" s="813"/>
      <c r="ALB207" s="813"/>
      <c r="ALC207" s="813"/>
      <c r="ALD207" s="813"/>
      <c r="ALE207" s="813"/>
      <c r="ALF207" s="813"/>
      <c r="ALG207" s="813"/>
      <c r="ALH207" s="813"/>
      <c r="ALI207" s="813"/>
      <c r="ALJ207" s="813"/>
      <c r="ALK207" s="813"/>
      <c r="ALL207" s="813"/>
      <c r="ALM207" s="813"/>
      <c r="ALN207" s="813"/>
      <c r="ALO207" s="813"/>
      <c r="ALP207" s="813"/>
      <c r="ALQ207" s="813"/>
      <c r="ALR207" s="813"/>
      <c r="ALS207" s="813"/>
      <c r="ALT207" s="813"/>
      <c r="ALU207" s="813"/>
      <c r="ALV207" s="813"/>
      <c r="ALW207" s="813"/>
      <c r="ALX207" s="813"/>
      <c r="ALY207" s="813"/>
      <c r="ALZ207" s="813"/>
      <c r="AMA207" s="813"/>
      <c r="AMB207" s="813"/>
      <c r="AMC207" s="813"/>
      <c r="AMD207" s="813"/>
      <c r="AME207" s="813"/>
      <c r="AMF207" s="813"/>
      <c r="AMG207" s="813"/>
      <c r="AMH207" s="813"/>
      <c r="AMI207" s="813"/>
      <c r="AMJ207" s="813"/>
      <c r="AMK207" s="813"/>
      <c r="AML207" s="813"/>
      <c r="AMM207" s="813"/>
      <c r="AMN207" s="813"/>
      <c r="AMO207" s="813"/>
      <c r="AMP207" s="813"/>
      <c r="AMQ207" s="813"/>
      <c r="AMR207" s="813"/>
      <c r="AMS207" s="813"/>
      <c r="AMT207" s="813"/>
      <c r="AMU207" s="813"/>
      <c r="AMV207" s="813"/>
      <c r="AMW207" s="813"/>
      <c r="AMX207" s="813"/>
      <c r="AMY207" s="813"/>
      <c r="AMZ207" s="813"/>
      <c r="ANA207" s="813"/>
      <c r="ANB207" s="813"/>
      <c r="ANC207" s="813"/>
      <c r="AND207" s="813"/>
      <c r="ANE207" s="813"/>
      <c r="ANF207" s="813"/>
      <c r="ANG207" s="813"/>
      <c r="ANH207" s="813"/>
      <c r="ANI207" s="813"/>
      <c r="ANJ207" s="813"/>
      <c r="ANK207" s="813"/>
      <c r="ANL207" s="813"/>
      <c r="ANM207" s="813"/>
      <c r="ANN207" s="813"/>
      <c r="ANO207" s="813"/>
      <c r="ANP207" s="813"/>
      <c r="ANQ207" s="813"/>
      <c r="ANR207" s="813"/>
      <c r="ANS207" s="813"/>
      <c r="ANT207" s="813"/>
      <c r="ANU207" s="813"/>
      <c r="ANV207" s="813"/>
      <c r="ANW207" s="813"/>
      <c r="ANX207" s="813"/>
      <c r="ANY207" s="813"/>
      <c r="ANZ207" s="813"/>
      <c r="AOA207" s="813"/>
      <c r="AOB207" s="813"/>
      <c r="AOC207" s="813"/>
      <c r="AOD207" s="813"/>
      <c r="AOE207" s="813"/>
      <c r="AOF207" s="813"/>
      <c r="AOG207" s="813"/>
      <c r="AOH207" s="813"/>
      <c r="AOI207" s="813"/>
      <c r="AOJ207" s="813"/>
      <c r="AOK207" s="813"/>
      <c r="AOL207" s="813"/>
      <c r="AOM207" s="813"/>
      <c r="AON207" s="813"/>
      <c r="AOO207" s="813"/>
      <c r="AOP207" s="813"/>
      <c r="AOQ207" s="813"/>
      <c r="AOR207" s="813"/>
      <c r="AOS207" s="813"/>
      <c r="AOT207" s="813"/>
      <c r="AOU207" s="813"/>
      <c r="AOV207" s="813"/>
      <c r="AOW207" s="813"/>
      <c r="AOX207" s="813"/>
      <c r="AOY207" s="813"/>
      <c r="AOZ207" s="813"/>
      <c r="APA207" s="813"/>
      <c r="APB207" s="813"/>
      <c r="APC207" s="813"/>
      <c r="APD207" s="813"/>
      <c r="APE207" s="813"/>
      <c r="APF207" s="813"/>
      <c r="APG207" s="813"/>
      <c r="APH207" s="813"/>
      <c r="API207" s="813"/>
      <c r="APJ207" s="813"/>
      <c r="APK207" s="813"/>
      <c r="APL207" s="813"/>
      <c r="APM207" s="813"/>
      <c r="APN207" s="813"/>
      <c r="APO207" s="813"/>
      <c r="APP207" s="813"/>
      <c r="APQ207" s="813"/>
      <c r="APR207" s="813"/>
      <c r="APS207" s="813"/>
      <c r="APT207" s="813"/>
      <c r="APU207" s="813"/>
      <c r="APV207" s="813"/>
      <c r="APW207" s="813"/>
      <c r="APX207" s="813"/>
      <c r="APY207" s="813"/>
      <c r="APZ207" s="813"/>
      <c r="AQA207" s="813"/>
      <c r="AQB207" s="813"/>
      <c r="AQC207" s="813"/>
      <c r="AQD207" s="813"/>
      <c r="AQE207" s="813"/>
      <c r="AQF207" s="813"/>
      <c r="AQG207" s="813"/>
      <c r="AQH207" s="813"/>
      <c r="AQI207" s="813"/>
      <c r="AQJ207" s="813"/>
      <c r="AQK207" s="813"/>
      <c r="AQL207" s="813"/>
      <c r="AQM207" s="813"/>
      <c r="AQN207" s="813"/>
      <c r="AQO207" s="813"/>
      <c r="AQP207" s="813"/>
      <c r="AQQ207" s="813"/>
      <c r="AQR207" s="813"/>
      <c r="AQS207" s="813"/>
      <c r="AQT207" s="813"/>
      <c r="AQU207" s="813"/>
      <c r="AQV207" s="813"/>
      <c r="AQW207" s="813"/>
      <c r="AQX207" s="813"/>
      <c r="AQY207" s="813"/>
      <c r="AQZ207" s="813"/>
      <c r="ARA207" s="813"/>
      <c r="ARB207" s="813"/>
      <c r="ARC207" s="813"/>
      <c r="ARD207" s="813"/>
      <c r="ARE207" s="813"/>
      <c r="ARF207" s="813"/>
      <c r="ARG207" s="813"/>
      <c r="ARH207" s="813"/>
      <c r="ARI207" s="813"/>
      <c r="ARJ207" s="813"/>
      <c r="ARK207" s="813"/>
      <c r="ARL207" s="813"/>
      <c r="ARM207" s="813"/>
      <c r="ARN207" s="813"/>
      <c r="ARO207" s="813"/>
      <c r="ARP207" s="813"/>
      <c r="ARQ207" s="813"/>
      <c r="ARR207" s="813"/>
      <c r="ARS207" s="813"/>
      <c r="ART207" s="813"/>
      <c r="ARU207" s="813"/>
      <c r="ARV207" s="813"/>
      <c r="ARW207" s="813"/>
      <c r="ARX207" s="813"/>
      <c r="ARY207" s="813"/>
      <c r="ARZ207" s="813"/>
      <c r="ASA207" s="813"/>
      <c r="ASB207" s="813"/>
      <c r="ASC207" s="813"/>
      <c r="ASD207" s="813"/>
      <c r="ASE207" s="813"/>
      <c r="ASF207" s="813"/>
      <c r="ASG207" s="813"/>
      <c r="ASH207" s="813"/>
      <c r="ASI207" s="813"/>
      <c r="ASJ207" s="813"/>
      <c r="ASK207" s="813"/>
      <c r="ASL207" s="813"/>
      <c r="ASM207" s="813"/>
      <c r="ASN207" s="813"/>
      <c r="ASO207" s="813"/>
      <c r="ASP207" s="813"/>
      <c r="ASQ207" s="813"/>
      <c r="ASR207" s="813"/>
      <c r="ASS207" s="813"/>
      <c r="AST207" s="813"/>
      <c r="ASU207" s="813"/>
      <c r="ASV207" s="813"/>
      <c r="ASW207" s="813"/>
      <c r="ASX207" s="813"/>
      <c r="ASY207" s="813"/>
      <c r="ASZ207" s="813"/>
      <c r="ATA207" s="813"/>
      <c r="ATB207" s="813"/>
      <c r="ATC207" s="813"/>
      <c r="ATD207" s="813"/>
      <c r="ATE207" s="813"/>
      <c r="ATF207" s="813"/>
      <c r="ATG207" s="813"/>
      <c r="ATH207" s="813"/>
      <c r="ATI207" s="813"/>
      <c r="ATJ207" s="813"/>
      <c r="ATK207" s="813"/>
      <c r="ATL207" s="813"/>
      <c r="ATM207" s="813"/>
      <c r="ATN207" s="813"/>
      <c r="ATO207" s="813"/>
      <c r="ATP207" s="813"/>
      <c r="ATQ207" s="813"/>
      <c r="ATR207" s="813"/>
      <c r="ATS207" s="813"/>
      <c r="ATT207" s="813"/>
      <c r="ATU207" s="813"/>
      <c r="ATV207" s="813"/>
      <c r="ATW207" s="813"/>
      <c r="ATX207" s="813"/>
      <c r="ATY207" s="813"/>
      <c r="ATZ207" s="813"/>
      <c r="AUA207" s="813"/>
      <c r="AUB207" s="813"/>
      <c r="AUC207" s="813"/>
      <c r="AUD207" s="813"/>
      <c r="AUE207" s="813"/>
      <c r="AUF207" s="813"/>
      <c r="AUG207" s="813"/>
      <c r="AUH207" s="813"/>
      <c r="AUI207" s="813"/>
      <c r="AUJ207" s="813"/>
      <c r="AUK207" s="813"/>
      <c r="AUL207" s="813"/>
      <c r="AUM207" s="813"/>
      <c r="AUN207" s="813"/>
      <c r="AUO207" s="813"/>
      <c r="AUP207" s="813"/>
      <c r="AUQ207" s="813"/>
      <c r="AUR207" s="813"/>
      <c r="AUS207" s="813"/>
      <c r="AUT207" s="813"/>
      <c r="AUU207" s="813"/>
      <c r="AUV207" s="813"/>
      <c r="AUW207" s="813"/>
      <c r="AUX207" s="813"/>
      <c r="AUY207" s="813"/>
      <c r="AUZ207" s="813"/>
      <c r="AVA207" s="813"/>
      <c r="AVB207" s="813"/>
      <c r="AVC207" s="813"/>
      <c r="AVD207" s="813"/>
      <c r="AVE207" s="813"/>
      <c r="AVF207" s="813"/>
      <c r="AVG207" s="813"/>
      <c r="AVH207" s="813"/>
      <c r="AVI207" s="813"/>
      <c r="AVJ207" s="813"/>
      <c r="AVK207" s="813"/>
      <c r="AVL207" s="813"/>
      <c r="AVM207" s="813"/>
      <c r="AVN207" s="813"/>
      <c r="AVO207" s="813"/>
      <c r="AVP207" s="813"/>
      <c r="AVQ207" s="813"/>
      <c r="AVR207" s="813"/>
      <c r="AVS207" s="813"/>
      <c r="AVT207" s="813"/>
      <c r="AVU207" s="813"/>
      <c r="AVV207" s="813"/>
      <c r="AVW207" s="813"/>
      <c r="AVX207" s="813"/>
      <c r="AVY207" s="813"/>
      <c r="AVZ207" s="813"/>
      <c r="AWA207" s="813"/>
      <c r="AWB207" s="813"/>
      <c r="AWC207" s="813"/>
      <c r="AWD207" s="813"/>
      <c r="AWE207" s="813"/>
      <c r="AWF207" s="813"/>
      <c r="AWG207" s="813"/>
      <c r="AWH207" s="813"/>
      <c r="AWI207" s="813"/>
      <c r="AWJ207" s="813"/>
      <c r="AWK207" s="813"/>
      <c r="AWL207" s="813"/>
      <c r="AWM207" s="813"/>
      <c r="AWN207" s="813"/>
      <c r="AWO207" s="813"/>
      <c r="AWP207" s="813"/>
      <c r="AWQ207" s="813"/>
      <c r="AWR207" s="813"/>
      <c r="AWS207" s="813"/>
      <c r="AWT207" s="813"/>
      <c r="AWU207" s="813"/>
      <c r="AWV207" s="813"/>
      <c r="AWW207" s="813"/>
      <c r="AWX207" s="813"/>
      <c r="AWY207" s="813"/>
      <c r="AWZ207" s="813"/>
      <c r="AXA207" s="813"/>
      <c r="AXB207" s="813"/>
      <c r="AXC207" s="813"/>
      <c r="AXD207" s="813"/>
      <c r="AXE207" s="813"/>
      <c r="AXF207" s="813"/>
      <c r="AXG207" s="813"/>
      <c r="AXH207" s="813"/>
      <c r="AXI207" s="813"/>
      <c r="AXJ207" s="813"/>
      <c r="AXK207" s="813"/>
      <c r="AXL207" s="813"/>
      <c r="AXM207" s="813"/>
      <c r="AXN207" s="813"/>
      <c r="AXO207" s="813"/>
      <c r="AXP207" s="813"/>
      <c r="AXQ207" s="813"/>
      <c r="AXR207" s="813"/>
      <c r="AXS207" s="813"/>
      <c r="AXT207" s="813"/>
      <c r="AXU207" s="813"/>
      <c r="AXV207" s="813"/>
      <c r="AXW207" s="813"/>
      <c r="AXX207" s="813"/>
      <c r="AXY207" s="813"/>
      <c r="AXZ207" s="813"/>
      <c r="AYA207" s="813"/>
      <c r="AYB207" s="813"/>
      <c r="AYC207" s="813"/>
      <c r="AYD207" s="813"/>
      <c r="AYE207" s="813"/>
      <c r="AYF207" s="813"/>
      <c r="AYG207" s="813"/>
      <c r="AYH207" s="813"/>
      <c r="AYI207" s="813"/>
      <c r="AYJ207" s="813"/>
      <c r="AYK207" s="813"/>
      <c r="AYL207" s="813"/>
      <c r="AYM207" s="813"/>
      <c r="AYN207" s="813"/>
      <c r="AYO207" s="813"/>
      <c r="AYP207" s="813"/>
      <c r="AYQ207" s="813"/>
      <c r="AYR207" s="813"/>
      <c r="AYS207" s="813"/>
      <c r="AYT207" s="813"/>
      <c r="AYU207" s="813"/>
      <c r="AYV207" s="813"/>
      <c r="AYW207" s="813"/>
      <c r="AYX207" s="813"/>
      <c r="AYY207" s="813"/>
      <c r="AYZ207" s="813"/>
      <c r="AZA207" s="813"/>
      <c r="AZB207" s="813"/>
      <c r="AZC207" s="813"/>
      <c r="AZD207" s="813"/>
      <c r="AZE207" s="813"/>
      <c r="AZF207" s="813"/>
      <c r="AZG207" s="813"/>
      <c r="AZH207" s="813"/>
      <c r="AZI207" s="813"/>
      <c r="AZJ207" s="813"/>
      <c r="AZK207" s="813"/>
      <c r="AZL207" s="813"/>
      <c r="AZM207" s="813"/>
      <c r="AZN207" s="813"/>
      <c r="AZO207" s="813"/>
      <c r="AZP207" s="813"/>
      <c r="AZQ207" s="813"/>
      <c r="AZR207" s="813"/>
      <c r="AZS207" s="813"/>
      <c r="AZT207" s="813"/>
      <c r="AZU207" s="813"/>
      <c r="AZV207" s="813"/>
      <c r="AZW207" s="813"/>
      <c r="AZX207" s="813"/>
      <c r="AZY207" s="813"/>
      <c r="AZZ207" s="813"/>
      <c r="BAA207" s="813"/>
      <c r="BAB207" s="813"/>
      <c r="BAC207" s="813"/>
      <c r="BAD207" s="813"/>
      <c r="BAE207" s="813"/>
      <c r="BAF207" s="813"/>
      <c r="BAG207" s="813"/>
      <c r="BAH207" s="813"/>
      <c r="BAI207" s="813"/>
      <c r="BAJ207" s="813"/>
      <c r="BAK207" s="813"/>
      <c r="BAL207" s="813"/>
      <c r="BAM207" s="813"/>
      <c r="BAN207" s="813"/>
      <c r="BAO207" s="813"/>
      <c r="BAP207" s="813"/>
      <c r="BAQ207" s="813"/>
      <c r="BAR207" s="813"/>
      <c r="BAS207" s="813"/>
      <c r="BAT207" s="813"/>
      <c r="BAU207" s="813"/>
      <c r="BAV207" s="813"/>
      <c r="BAW207" s="813"/>
      <c r="BAX207" s="813"/>
      <c r="BAY207" s="813"/>
      <c r="BAZ207" s="813"/>
      <c r="BBA207" s="813"/>
      <c r="BBB207" s="813"/>
      <c r="BBC207" s="813"/>
      <c r="BBD207" s="813"/>
      <c r="BBE207" s="813"/>
      <c r="BBF207" s="813"/>
      <c r="BBG207" s="813"/>
      <c r="BBH207" s="813"/>
      <c r="BBI207" s="813"/>
      <c r="BBJ207" s="813"/>
      <c r="BBK207" s="813"/>
      <c r="BBL207" s="813"/>
      <c r="BBM207" s="813"/>
      <c r="BBN207" s="813"/>
      <c r="BBO207" s="813"/>
      <c r="BBP207" s="813"/>
      <c r="BBQ207" s="813"/>
      <c r="BBR207" s="813"/>
      <c r="BBS207" s="813"/>
      <c r="BBT207" s="813"/>
      <c r="BBU207" s="813"/>
      <c r="BBV207" s="813"/>
      <c r="BBW207" s="813"/>
      <c r="BBX207" s="813"/>
      <c r="BBY207" s="813"/>
      <c r="BBZ207" s="813"/>
      <c r="BCA207" s="813"/>
      <c r="BCB207" s="813"/>
      <c r="BCC207" s="813"/>
      <c r="BCD207" s="813"/>
      <c r="BCE207" s="813"/>
      <c r="BCF207" s="813"/>
      <c r="BCG207" s="813"/>
      <c r="BCH207" s="813"/>
      <c r="BCI207" s="813"/>
      <c r="BCJ207" s="813"/>
      <c r="BCK207" s="813"/>
      <c r="BCL207" s="813"/>
      <c r="BCM207" s="813"/>
      <c r="BCN207" s="813"/>
      <c r="BCO207" s="813"/>
      <c r="BCP207" s="813"/>
      <c r="BCQ207" s="813"/>
      <c r="BCR207" s="813"/>
      <c r="BCS207" s="813"/>
      <c r="BCT207" s="813"/>
      <c r="BCU207" s="813"/>
      <c r="BCV207" s="813"/>
      <c r="BCW207" s="813"/>
      <c r="BCX207" s="813"/>
      <c r="BCY207" s="813"/>
      <c r="BCZ207" s="813"/>
      <c r="BDA207" s="813"/>
      <c r="BDB207" s="813"/>
      <c r="BDC207" s="813"/>
      <c r="BDD207" s="813"/>
      <c r="BDE207" s="813"/>
      <c r="BDF207" s="813"/>
      <c r="BDG207" s="813"/>
      <c r="BDH207" s="813"/>
      <c r="BDI207" s="813"/>
      <c r="BDJ207" s="813"/>
      <c r="BDK207" s="813"/>
      <c r="BDL207" s="813"/>
      <c r="BDM207" s="813"/>
      <c r="BDN207" s="813"/>
      <c r="BDO207" s="813"/>
      <c r="BDP207" s="813"/>
      <c r="BDQ207" s="813"/>
      <c r="BDR207" s="813"/>
      <c r="BDS207" s="813"/>
      <c r="BDT207" s="813"/>
      <c r="BDU207" s="813"/>
      <c r="BDV207" s="813"/>
      <c r="BDW207" s="813"/>
      <c r="BDX207" s="813"/>
      <c r="BDY207" s="813"/>
      <c r="BDZ207" s="813"/>
      <c r="BEA207" s="813"/>
      <c r="BEB207" s="813"/>
      <c r="BEC207" s="813"/>
      <c r="BED207" s="813"/>
      <c r="BEE207" s="813"/>
      <c r="BEF207" s="813"/>
      <c r="BEG207" s="813"/>
      <c r="BEH207" s="813"/>
      <c r="BEI207" s="813"/>
      <c r="BEJ207" s="813"/>
      <c r="BEK207" s="813"/>
      <c r="BEL207" s="813"/>
      <c r="BEM207" s="813"/>
      <c r="BEN207" s="813"/>
      <c r="BEO207" s="813"/>
      <c r="BEP207" s="813"/>
      <c r="BEQ207" s="813"/>
      <c r="BER207" s="813"/>
      <c r="BES207" s="813"/>
      <c r="BET207" s="813"/>
      <c r="BEU207" s="813"/>
      <c r="BEV207" s="813"/>
      <c r="BEW207" s="813"/>
      <c r="BEX207" s="813"/>
      <c r="BEY207" s="813"/>
      <c r="BEZ207" s="813"/>
      <c r="BFA207" s="813"/>
      <c r="BFB207" s="813"/>
      <c r="BFC207" s="813"/>
      <c r="BFD207" s="813"/>
      <c r="BFE207" s="813"/>
      <c r="BFF207" s="813"/>
      <c r="BFG207" s="813"/>
      <c r="BFH207" s="813"/>
      <c r="BFI207" s="813"/>
      <c r="BFJ207" s="813"/>
      <c r="BFK207" s="813"/>
      <c r="BFL207" s="813"/>
      <c r="BFM207" s="813"/>
      <c r="BFN207" s="813"/>
      <c r="BFO207" s="813"/>
      <c r="BFP207" s="813"/>
      <c r="BFQ207" s="813"/>
      <c r="BFR207" s="813"/>
      <c r="BFS207" s="813"/>
      <c r="BFT207" s="813"/>
      <c r="BFU207" s="813"/>
      <c r="BFV207" s="813"/>
      <c r="BFW207" s="813"/>
      <c r="BFX207" s="813"/>
      <c r="BFY207" s="813"/>
      <c r="BFZ207" s="813"/>
      <c r="BGA207" s="813"/>
      <c r="BGB207" s="813"/>
      <c r="BGC207" s="813"/>
      <c r="BGD207" s="813"/>
      <c r="BGE207" s="813"/>
      <c r="BGF207" s="813"/>
      <c r="BGG207" s="813"/>
      <c r="BGH207" s="813"/>
      <c r="BGI207" s="813"/>
      <c r="BGJ207" s="813"/>
      <c r="BGK207" s="813"/>
      <c r="BGL207" s="813"/>
      <c r="BGM207" s="813"/>
      <c r="BGN207" s="813"/>
      <c r="BGO207" s="813"/>
      <c r="BGP207" s="813"/>
      <c r="BGQ207" s="813"/>
      <c r="BGR207" s="813"/>
      <c r="BGS207" s="813"/>
      <c r="BGT207" s="813"/>
      <c r="BGU207" s="813"/>
      <c r="BGV207" s="813"/>
      <c r="BGW207" s="813"/>
      <c r="BGX207" s="813"/>
      <c r="BGY207" s="813"/>
      <c r="BGZ207" s="813"/>
      <c r="BHA207" s="813"/>
      <c r="BHB207" s="813"/>
      <c r="BHC207" s="813"/>
      <c r="BHD207" s="813"/>
      <c r="BHE207" s="813"/>
      <c r="BHF207" s="813"/>
      <c r="BHG207" s="813"/>
      <c r="BHH207" s="813"/>
      <c r="BHI207" s="813"/>
      <c r="BHJ207" s="813"/>
      <c r="BHK207" s="813"/>
      <c r="BHL207" s="813"/>
      <c r="BHM207" s="813"/>
      <c r="BHN207" s="813"/>
      <c r="BHO207" s="813"/>
      <c r="BHP207" s="813"/>
      <c r="BHQ207" s="813"/>
      <c r="BHR207" s="813"/>
      <c r="BHS207" s="813"/>
      <c r="BHT207" s="813"/>
      <c r="BHU207" s="813"/>
      <c r="BHV207" s="813"/>
      <c r="BHW207" s="813"/>
      <c r="BHX207" s="813"/>
      <c r="BHY207" s="813"/>
      <c r="BHZ207" s="813"/>
      <c r="BIA207" s="813"/>
      <c r="BIB207" s="813"/>
      <c r="BIC207" s="813"/>
      <c r="BID207" s="813"/>
      <c r="BIE207" s="813"/>
      <c r="BIF207" s="813"/>
      <c r="BIG207" s="813"/>
      <c r="BIH207" s="813"/>
      <c r="BII207" s="813"/>
      <c r="BIJ207" s="813"/>
      <c r="BIK207" s="813"/>
      <c r="BIL207" s="813"/>
      <c r="BIM207" s="813"/>
      <c r="BIN207" s="813"/>
      <c r="BIO207" s="813"/>
      <c r="BIP207" s="813"/>
      <c r="BIQ207" s="813"/>
      <c r="BIR207" s="813"/>
      <c r="BIS207" s="813"/>
      <c r="BIT207" s="813"/>
      <c r="BIU207" s="813"/>
      <c r="BIV207" s="813"/>
      <c r="BIW207" s="813"/>
      <c r="BIX207" s="813"/>
      <c r="BIY207" s="813"/>
      <c r="BIZ207" s="813"/>
      <c r="BJA207" s="813"/>
      <c r="BJB207" s="813"/>
      <c r="BJC207" s="813"/>
      <c r="BJD207" s="813"/>
      <c r="BJE207" s="813"/>
      <c r="BJF207" s="813"/>
      <c r="BJG207" s="813"/>
      <c r="BJH207" s="813"/>
      <c r="BJI207" s="813"/>
      <c r="BJJ207" s="813"/>
      <c r="BJK207" s="813"/>
      <c r="BJL207" s="813"/>
      <c r="BJM207" s="813"/>
      <c r="BJN207" s="813"/>
      <c r="BJO207" s="813"/>
      <c r="BJP207" s="813"/>
      <c r="BJQ207" s="813"/>
      <c r="BJR207" s="813"/>
      <c r="BJS207" s="813"/>
      <c r="BJT207" s="813"/>
      <c r="BJU207" s="813"/>
      <c r="BJV207" s="813"/>
      <c r="BJW207" s="813"/>
      <c r="BJX207" s="813"/>
      <c r="BJY207" s="813"/>
      <c r="BJZ207" s="813"/>
      <c r="BKA207" s="813"/>
      <c r="BKB207" s="813"/>
      <c r="BKC207" s="813"/>
      <c r="BKD207" s="813"/>
      <c r="BKE207" s="813"/>
      <c r="BKF207" s="813"/>
      <c r="BKG207" s="813"/>
      <c r="BKH207" s="813"/>
      <c r="BKI207" s="813"/>
      <c r="BKJ207" s="813"/>
      <c r="BKK207" s="813"/>
      <c r="BKL207" s="813"/>
      <c r="BKM207" s="813"/>
      <c r="BKN207" s="813"/>
      <c r="BKO207" s="813"/>
      <c r="BKP207" s="813"/>
      <c r="BKQ207" s="813"/>
      <c r="BKR207" s="813"/>
      <c r="BKS207" s="813"/>
      <c r="BKT207" s="813"/>
      <c r="BKU207" s="813"/>
      <c r="BKV207" s="813"/>
      <c r="BKW207" s="813"/>
      <c r="BKX207" s="813"/>
      <c r="BKY207" s="813"/>
      <c r="BKZ207" s="813"/>
      <c r="BLA207" s="813"/>
      <c r="BLB207" s="813"/>
      <c r="BLC207" s="813"/>
      <c r="BLD207" s="813"/>
      <c r="BLE207" s="813"/>
      <c r="BLF207" s="813"/>
      <c r="BLG207" s="813"/>
      <c r="BLH207" s="813"/>
      <c r="BLI207" s="813"/>
      <c r="BLJ207" s="813"/>
      <c r="BLK207" s="813"/>
      <c r="BLL207" s="813"/>
      <c r="BLM207" s="813"/>
      <c r="BLN207" s="813"/>
      <c r="BLO207" s="813"/>
      <c r="BLP207" s="813"/>
      <c r="BLQ207" s="813"/>
      <c r="BLR207" s="813"/>
      <c r="BLS207" s="813"/>
      <c r="BLT207" s="813"/>
      <c r="BLU207" s="813"/>
      <c r="BLV207" s="813"/>
      <c r="BLW207" s="813"/>
      <c r="BLX207" s="813"/>
      <c r="BLY207" s="813"/>
      <c r="BLZ207" s="813"/>
      <c r="BMA207" s="813"/>
      <c r="BMB207" s="813"/>
      <c r="BMC207" s="813"/>
      <c r="BMD207" s="813"/>
      <c r="BME207" s="813"/>
      <c r="BMF207" s="813"/>
      <c r="BMG207" s="813"/>
      <c r="BMH207" s="813"/>
      <c r="BMI207" s="813"/>
      <c r="BMJ207" s="813"/>
      <c r="BMK207" s="813"/>
      <c r="BML207" s="813"/>
      <c r="BMM207" s="813"/>
      <c r="BMN207" s="813"/>
      <c r="BMO207" s="813"/>
      <c r="BMP207" s="813"/>
      <c r="BMQ207" s="813"/>
      <c r="BMR207" s="813"/>
      <c r="BMS207" s="813"/>
      <c r="BMT207" s="813"/>
      <c r="BMU207" s="813"/>
      <c r="BMV207" s="813"/>
      <c r="BMW207" s="813"/>
      <c r="BMX207" s="813"/>
      <c r="BMY207" s="813"/>
      <c r="BMZ207" s="813"/>
      <c r="BNA207" s="813"/>
      <c r="BNB207" s="813"/>
      <c r="BNC207" s="813"/>
      <c r="BND207" s="813"/>
      <c r="BNE207" s="813"/>
      <c r="BNF207" s="813"/>
      <c r="BNG207" s="813"/>
      <c r="BNH207" s="813"/>
      <c r="BNI207" s="813"/>
      <c r="BNJ207" s="813"/>
      <c r="BNK207" s="813"/>
      <c r="BNL207" s="813"/>
      <c r="BNM207" s="813"/>
      <c r="BNN207" s="813"/>
      <c r="BNO207" s="813"/>
      <c r="BNP207" s="813"/>
      <c r="BNQ207" s="813"/>
      <c r="BNR207" s="813"/>
      <c r="BNS207" s="813"/>
      <c r="BNT207" s="813"/>
      <c r="BNU207" s="813"/>
      <c r="BNV207" s="813"/>
      <c r="BNW207" s="813"/>
      <c r="BNX207" s="813"/>
      <c r="BNY207" s="813"/>
      <c r="BNZ207" s="813"/>
      <c r="BOA207" s="813"/>
      <c r="BOB207" s="813"/>
      <c r="BOC207" s="813"/>
      <c r="BOD207" s="813"/>
      <c r="BOE207" s="813"/>
      <c r="BOF207" s="813"/>
      <c r="BOG207" s="813"/>
      <c r="BOH207" s="813"/>
      <c r="BOI207" s="813"/>
      <c r="BOJ207" s="813"/>
      <c r="BOK207" s="813"/>
      <c r="BOL207" s="813"/>
      <c r="BOM207" s="813"/>
      <c r="BON207" s="813"/>
      <c r="BOO207" s="813"/>
      <c r="BOP207" s="813"/>
      <c r="BOQ207" s="813"/>
      <c r="BOR207" s="813"/>
      <c r="BOS207" s="813"/>
      <c r="BOT207" s="813"/>
      <c r="BOU207" s="813"/>
      <c r="BOV207" s="813"/>
      <c r="BOW207" s="813"/>
      <c r="BOX207" s="813"/>
      <c r="BOY207" s="813"/>
      <c r="BOZ207" s="813"/>
      <c r="BPA207" s="813"/>
      <c r="BPB207" s="813"/>
      <c r="BPC207" s="813"/>
      <c r="BPD207" s="813"/>
      <c r="BPE207" s="813"/>
      <c r="BPF207" s="813"/>
      <c r="BPG207" s="813"/>
      <c r="BPH207" s="813"/>
      <c r="BPI207" s="813"/>
      <c r="BPJ207" s="813"/>
      <c r="BPK207" s="813"/>
      <c r="BPL207" s="813"/>
      <c r="BPM207" s="813"/>
      <c r="BPN207" s="813"/>
      <c r="BPO207" s="813"/>
      <c r="BPP207" s="813"/>
      <c r="BPQ207" s="813"/>
      <c r="BPR207" s="813"/>
      <c r="BPS207" s="813"/>
      <c r="BPT207" s="813"/>
      <c r="BPU207" s="813"/>
      <c r="BPV207" s="813"/>
      <c r="BPW207" s="813"/>
      <c r="BPX207" s="813"/>
      <c r="BPY207" s="813"/>
      <c r="BPZ207" s="813"/>
      <c r="BQA207" s="813"/>
      <c r="BQB207" s="813"/>
      <c r="BQC207" s="813"/>
      <c r="BQD207" s="813"/>
      <c r="BQE207" s="813"/>
      <c r="BQF207" s="813"/>
      <c r="BQG207" s="813"/>
      <c r="BQH207" s="813"/>
      <c r="BQI207" s="813"/>
      <c r="BQJ207" s="813"/>
      <c r="BQK207" s="813"/>
      <c r="BQL207" s="813"/>
      <c r="BQM207" s="813"/>
      <c r="BQN207" s="813"/>
      <c r="BQO207" s="813"/>
      <c r="BQP207" s="813"/>
      <c r="BQQ207" s="813"/>
      <c r="BQR207" s="813"/>
      <c r="BQS207" s="813"/>
      <c r="BQT207" s="813"/>
      <c r="BQU207" s="813"/>
      <c r="BQV207" s="813"/>
      <c r="BQW207" s="813"/>
      <c r="BQX207" s="813"/>
      <c r="BQY207" s="813"/>
      <c r="BQZ207" s="813"/>
      <c r="BRA207" s="813"/>
      <c r="BRB207" s="813"/>
      <c r="BRC207" s="813"/>
      <c r="BRD207" s="813"/>
      <c r="BRE207" s="813"/>
      <c r="BRF207" s="813"/>
      <c r="BRG207" s="813"/>
      <c r="BRH207" s="813"/>
      <c r="BRI207" s="813"/>
      <c r="BRJ207" s="813"/>
      <c r="BRK207" s="813"/>
      <c r="BRL207" s="813"/>
      <c r="BRM207" s="813"/>
      <c r="BRN207" s="813"/>
      <c r="BRO207" s="813"/>
      <c r="BRP207" s="813"/>
      <c r="BRQ207" s="813"/>
      <c r="BRR207" s="813"/>
      <c r="BRS207" s="813"/>
      <c r="BRT207" s="813"/>
      <c r="BRU207" s="813"/>
      <c r="BRV207" s="813"/>
      <c r="BRW207" s="813"/>
      <c r="BRX207" s="813"/>
      <c r="BRY207" s="813"/>
      <c r="BRZ207" s="813"/>
      <c r="BSA207" s="813"/>
      <c r="BSB207" s="813"/>
      <c r="BSC207" s="813"/>
      <c r="BSD207" s="813"/>
      <c r="BSE207" s="813"/>
      <c r="BSF207" s="813"/>
      <c r="BSG207" s="813"/>
      <c r="BSH207" s="813"/>
      <c r="BSI207" s="813"/>
      <c r="BSJ207" s="813"/>
      <c r="BSK207" s="813"/>
      <c r="BSL207" s="813"/>
      <c r="BSM207" s="813"/>
      <c r="BSN207" s="813"/>
      <c r="BSO207" s="813"/>
      <c r="BSP207" s="813"/>
      <c r="BSQ207" s="813"/>
      <c r="BSR207" s="813"/>
      <c r="BSS207" s="813"/>
      <c r="BST207" s="813"/>
      <c r="BSU207" s="813"/>
      <c r="BSV207" s="813"/>
      <c r="BSW207" s="813"/>
      <c r="BSX207" s="813"/>
      <c r="BSY207" s="813"/>
      <c r="BSZ207" s="813"/>
      <c r="BTA207" s="813"/>
      <c r="BTB207" s="813"/>
      <c r="BTC207" s="813"/>
      <c r="BTD207" s="813"/>
      <c r="BTE207" s="813"/>
      <c r="BTF207" s="813"/>
      <c r="BTG207" s="813"/>
      <c r="BTH207" s="813"/>
      <c r="BTI207" s="813"/>
      <c r="BTJ207" s="813"/>
      <c r="BTK207" s="813"/>
      <c r="BTL207" s="813"/>
      <c r="BTM207" s="813"/>
      <c r="BTN207" s="813"/>
      <c r="BTO207" s="813"/>
      <c r="BTP207" s="813"/>
      <c r="BTQ207" s="813"/>
      <c r="BTR207" s="813"/>
      <c r="BTS207" s="813"/>
      <c r="BTT207" s="813"/>
      <c r="BTU207" s="813"/>
      <c r="BTV207" s="813"/>
      <c r="BTW207" s="813"/>
      <c r="BTX207" s="813"/>
      <c r="BTY207" s="813"/>
      <c r="BTZ207" s="813"/>
      <c r="BUA207" s="813"/>
      <c r="BUB207" s="813"/>
      <c r="BUC207" s="813"/>
      <c r="BUD207" s="813"/>
      <c r="BUE207" s="813"/>
      <c r="BUF207" s="813"/>
      <c r="BUG207" s="813"/>
      <c r="BUH207" s="813"/>
      <c r="BUI207" s="813"/>
      <c r="BUJ207" s="813"/>
      <c r="BUK207" s="813"/>
      <c r="BUL207" s="813"/>
      <c r="BUM207" s="813"/>
      <c r="BUN207" s="813"/>
      <c r="BUO207" s="813"/>
      <c r="BUP207" s="813"/>
      <c r="BUQ207" s="813"/>
      <c r="BUR207" s="813"/>
      <c r="BUS207" s="813"/>
      <c r="BUT207" s="813"/>
      <c r="BUU207" s="813"/>
      <c r="BUV207" s="813"/>
      <c r="BUW207" s="813"/>
      <c r="BUX207" s="813"/>
      <c r="BUY207" s="813"/>
      <c r="BUZ207" s="813"/>
      <c r="BVA207" s="813"/>
      <c r="BVB207" s="813"/>
      <c r="BVC207" s="813"/>
      <c r="BVD207" s="813"/>
      <c r="BVE207" s="813"/>
      <c r="BVF207" s="813"/>
      <c r="BVG207" s="813"/>
      <c r="BVH207" s="813"/>
      <c r="BVI207" s="813"/>
      <c r="BVJ207" s="813"/>
      <c r="BVK207" s="813"/>
      <c r="BVL207" s="813"/>
      <c r="BVM207" s="813"/>
      <c r="BVN207" s="813"/>
      <c r="BVO207" s="813"/>
      <c r="BVP207" s="813"/>
      <c r="BVQ207" s="813"/>
      <c r="BVR207" s="813"/>
      <c r="BVS207" s="813"/>
      <c r="BVT207" s="813"/>
      <c r="BVU207" s="813"/>
      <c r="BVV207" s="813"/>
      <c r="BVW207" s="813"/>
      <c r="BVX207" s="813"/>
      <c r="BVY207" s="813"/>
      <c r="BVZ207" s="813"/>
      <c r="BWA207" s="813"/>
      <c r="BWB207" s="813"/>
      <c r="BWC207" s="813"/>
      <c r="BWD207" s="813"/>
      <c r="BWE207" s="813"/>
      <c r="BWF207" s="813"/>
      <c r="BWG207" s="813"/>
      <c r="BWH207" s="813"/>
      <c r="BWI207" s="813"/>
      <c r="BWJ207" s="813"/>
      <c r="BWK207" s="813"/>
      <c r="BWL207" s="813"/>
      <c r="BWM207" s="813"/>
      <c r="BWN207" s="813"/>
      <c r="BWO207" s="813"/>
      <c r="BWP207" s="813"/>
      <c r="BWQ207" s="813"/>
      <c r="BWR207" s="813"/>
      <c r="BWS207" s="813"/>
      <c r="BWT207" s="813"/>
      <c r="BWU207" s="813"/>
      <c r="BWV207" s="813"/>
      <c r="BWW207" s="813"/>
      <c r="BWX207" s="813"/>
      <c r="BWY207" s="813"/>
      <c r="BWZ207" s="813"/>
      <c r="BXA207" s="813"/>
      <c r="BXB207" s="813"/>
      <c r="BXC207" s="813"/>
      <c r="BXD207" s="813"/>
      <c r="BXE207" s="813"/>
      <c r="BXF207" s="813"/>
      <c r="BXG207" s="813"/>
      <c r="BXH207" s="813"/>
      <c r="BXI207" s="813"/>
      <c r="BXJ207" s="813"/>
      <c r="BXK207" s="813"/>
      <c r="BXL207" s="813"/>
      <c r="BXM207" s="813"/>
      <c r="BXN207" s="813"/>
      <c r="BXO207" s="813"/>
      <c r="BXP207" s="813"/>
      <c r="BXQ207" s="813"/>
      <c r="BXR207" s="813"/>
      <c r="BXS207" s="813"/>
      <c r="BXT207" s="813"/>
      <c r="BXU207" s="813"/>
      <c r="BXV207" s="813"/>
      <c r="BXW207" s="813"/>
      <c r="BXX207" s="813"/>
      <c r="BXY207" s="813"/>
      <c r="BXZ207" s="813"/>
      <c r="BYA207" s="813"/>
      <c r="BYB207" s="813"/>
      <c r="BYC207" s="813"/>
      <c r="BYD207" s="813"/>
      <c r="BYE207" s="813"/>
      <c r="BYF207" s="813"/>
      <c r="BYG207" s="813"/>
      <c r="BYH207" s="813"/>
      <c r="BYI207" s="813"/>
      <c r="BYJ207" s="813"/>
      <c r="BYK207" s="813"/>
      <c r="BYL207" s="813"/>
      <c r="BYM207" s="813"/>
      <c r="BYN207" s="813"/>
      <c r="BYO207" s="813"/>
      <c r="BYP207" s="813"/>
      <c r="BYQ207" s="813"/>
      <c r="BYR207" s="813"/>
      <c r="BYS207" s="813"/>
      <c r="BYT207" s="813"/>
      <c r="BYU207" s="813"/>
      <c r="BYV207" s="813"/>
      <c r="BYW207" s="813"/>
      <c r="BYX207" s="813"/>
      <c r="BYY207" s="813"/>
      <c r="BYZ207" s="813"/>
      <c r="BZA207" s="813"/>
      <c r="BZB207" s="813"/>
      <c r="BZC207" s="813"/>
      <c r="BZD207" s="813"/>
      <c r="BZE207" s="813"/>
      <c r="BZF207" s="813"/>
      <c r="BZG207" s="813"/>
      <c r="BZH207" s="813"/>
      <c r="BZI207" s="813"/>
      <c r="BZJ207" s="813"/>
      <c r="BZK207" s="813"/>
      <c r="BZL207" s="813"/>
      <c r="BZM207" s="813"/>
      <c r="BZN207" s="813"/>
      <c r="BZO207" s="813"/>
      <c r="BZP207" s="813"/>
      <c r="BZQ207" s="813"/>
      <c r="BZR207" s="813"/>
      <c r="BZS207" s="813"/>
      <c r="BZT207" s="813"/>
      <c r="BZU207" s="813"/>
      <c r="BZV207" s="813"/>
      <c r="BZW207" s="813"/>
      <c r="BZX207" s="813"/>
      <c r="BZY207" s="813"/>
      <c r="BZZ207" s="813"/>
      <c r="CAA207" s="813"/>
      <c r="CAB207" s="813"/>
      <c r="CAC207" s="813"/>
      <c r="CAD207" s="813"/>
      <c r="CAE207" s="813"/>
      <c r="CAF207" s="813"/>
      <c r="CAG207" s="813"/>
      <c r="CAH207" s="813"/>
      <c r="CAI207" s="813"/>
      <c r="CAJ207" s="813"/>
      <c r="CAK207" s="813"/>
      <c r="CAL207" s="813"/>
      <c r="CAM207" s="813"/>
      <c r="CAN207" s="813"/>
      <c r="CAO207" s="813"/>
      <c r="CAP207" s="813"/>
      <c r="CAQ207" s="813"/>
      <c r="CAR207" s="813"/>
      <c r="CAS207" s="813"/>
      <c r="CAT207" s="813"/>
      <c r="CAU207" s="813"/>
      <c r="CAV207" s="813"/>
      <c r="CAW207" s="813"/>
      <c r="CAX207" s="813"/>
      <c r="CAY207" s="813"/>
      <c r="CAZ207" s="813"/>
      <c r="CBA207" s="813"/>
      <c r="CBB207" s="813"/>
      <c r="CBC207" s="813"/>
      <c r="CBD207" s="813"/>
      <c r="CBE207" s="813"/>
      <c r="CBF207" s="813"/>
      <c r="CBG207" s="813"/>
      <c r="CBH207" s="813"/>
      <c r="CBI207" s="813"/>
      <c r="CBJ207" s="813"/>
      <c r="CBK207" s="813"/>
      <c r="CBL207" s="813"/>
      <c r="CBM207" s="813"/>
      <c r="CBN207" s="813"/>
      <c r="CBO207" s="813"/>
      <c r="CBP207" s="813"/>
      <c r="CBQ207" s="813"/>
      <c r="CBR207" s="813"/>
      <c r="CBS207" s="813"/>
      <c r="CBT207" s="813"/>
      <c r="CBU207" s="813"/>
      <c r="CBV207" s="813"/>
      <c r="CBW207" s="813"/>
      <c r="CBX207" s="813"/>
      <c r="CBY207" s="813"/>
      <c r="CBZ207" s="813"/>
      <c r="CCA207" s="813"/>
      <c r="CCB207" s="813"/>
      <c r="CCC207" s="813"/>
      <c r="CCD207" s="813"/>
      <c r="CCE207" s="813"/>
      <c r="CCF207" s="813"/>
      <c r="CCG207" s="813"/>
      <c r="CCH207" s="813"/>
      <c r="CCI207" s="813"/>
      <c r="CCJ207" s="813"/>
      <c r="CCK207" s="813"/>
      <c r="CCL207" s="813"/>
      <c r="CCM207" s="813"/>
      <c r="CCN207" s="813"/>
      <c r="CCO207" s="813"/>
      <c r="CCP207" s="813"/>
      <c r="CCQ207" s="813"/>
      <c r="CCR207" s="813"/>
      <c r="CCS207" s="813"/>
      <c r="CCT207" s="813"/>
      <c r="CCU207" s="813"/>
      <c r="CCV207" s="813"/>
      <c r="CCW207" s="813"/>
      <c r="CCX207" s="813"/>
      <c r="CCY207" s="813"/>
      <c r="CCZ207" s="813"/>
      <c r="CDA207" s="813"/>
      <c r="CDB207" s="813"/>
      <c r="CDC207" s="813"/>
      <c r="CDD207" s="813"/>
      <c r="CDE207" s="813"/>
      <c r="CDF207" s="813"/>
      <c r="CDG207" s="813"/>
      <c r="CDH207" s="813"/>
      <c r="CDI207" s="813"/>
      <c r="CDJ207" s="813"/>
      <c r="CDK207" s="813"/>
      <c r="CDL207" s="813"/>
      <c r="CDM207" s="813"/>
      <c r="CDN207" s="813"/>
      <c r="CDO207" s="813"/>
      <c r="CDP207" s="813"/>
      <c r="CDQ207" s="813"/>
      <c r="CDR207" s="813"/>
      <c r="CDS207" s="813"/>
      <c r="CDT207" s="813"/>
      <c r="CDU207" s="813"/>
      <c r="CDV207" s="813"/>
      <c r="CDW207" s="813"/>
      <c r="CDX207" s="813"/>
      <c r="CDY207" s="813"/>
      <c r="CDZ207" s="813"/>
      <c r="CEA207" s="813"/>
      <c r="CEB207" s="813"/>
      <c r="CEC207" s="813"/>
      <c r="CED207" s="813"/>
      <c r="CEE207" s="813"/>
      <c r="CEF207" s="813"/>
      <c r="CEG207" s="813"/>
      <c r="CEH207" s="813"/>
      <c r="CEI207" s="813"/>
      <c r="CEJ207" s="813"/>
      <c r="CEK207" s="813"/>
      <c r="CEL207" s="813"/>
      <c r="CEM207" s="813"/>
      <c r="CEN207" s="813"/>
      <c r="CEO207" s="813"/>
      <c r="CEP207" s="813"/>
      <c r="CEQ207" s="813"/>
      <c r="CER207" s="813"/>
      <c r="CES207" s="813"/>
      <c r="CET207" s="813"/>
      <c r="CEU207" s="813"/>
      <c r="CEV207" s="813"/>
      <c r="CEW207" s="813"/>
      <c r="CEX207" s="813"/>
      <c r="CEY207" s="813"/>
      <c r="CEZ207" s="813"/>
      <c r="CFA207" s="813"/>
      <c r="CFB207" s="813"/>
      <c r="CFC207" s="813"/>
      <c r="CFD207" s="813"/>
      <c r="CFE207" s="813"/>
      <c r="CFF207" s="813"/>
      <c r="CFG207" s="813"/>
      <c r="CFH207" s="813"/>
      <c r="CFI207" s="813"/>
      <c r="CFJ207" s="813"/>
      <c r="CFK207" s="813"/>
      <c r="CFL207" s="813"/>
      <c r="CFM207" s="813"/>
      <c r="CFN207" s="813"/>
      <c r="CFO207" s="813"/>
      <c r="CFP207" s="813"/>
      <c r="CFQ207" s="813"/>
      <c r="CFR207" s="813"/>
      <c r="CFS207" s="813"/>
      <c r="CFT207" s="813"/>
      <c r="CFU207" s="813"/>
      <c r="CFV207" s="813"/>
      <c r="CFW207" s="813"/>
      <c r="CFX207" s="813"/>
      <c r="CFY207" s="813"/>
      <c r="CFZ207" s="813"/>
      <c r="CGA207" s="813"/>
      <c r="CGB207" s="813"/>
      <c r="CGC207" s="813"/>
      <c r="CGD207" s="813"/>
      <c r="CGE207" s="813"/>
      <c r="CGF207" s="813"/>
      <c r="CGG207" s="813"/>
      <c r="CGH207" s="813"/>
      <c r="CGI207" s="813"/>
      <c r="CGJ207" s="813"/>
      <c r="CGK207" s="813"/>
      <c r="CGL207" s="813"/>
      <c r="CGM207" s="813"/>
      <c r="CGN207" s="813"/>
      <c r="CGO207" s="813"/>
      <c r="CGP207" s="813"/>
      <c r="CGQ207" s="813"/>
      <c r="CGR207" s="813"/>
      <c r="CGS207" s="813"/>
      <c r="CGT207" s="813"/>
      <c r="CGU207" s="813"/>
      <c r="CGV207" s="813"/>
      <c r="CGW207" s="813"/>
      <c r="CGX207" s="813"/>
      <c r="CGY207" s="813"/>
      <c r="CGZ207" s="813"/>
      <c r="CHA207" s="813"/>
      <c r="CHB207" s="813"/>
      <c r="CHC207" s="813"/>
      <c r="CHD207" s="813"/>
      <c r="CHE207" s="813"/>
      <c r="CHF207" s="813"/>
      <c r="CHG207" s="813"/>
      <c r="CHH207" s="813"/>
      <c r="CHI207" s="813"/>
      <c r="CHJ207" s="813"/>
      <c r="CHK207" s="813"/>
      <c r="CHL207" s="813"/>
      <c r="CHM207" s="813"/>
      <c r="CHN207" s="813"/>
      <c r="CHO207" s="813"/>
      <c r="CHP207" s="813"/>
      <c r="CHQ207" s="813"/>
      <c r="CHR207" s="813"/>
      <c r="CHS207" s="813"/>
      <c r="CHT207" s="813"/>
      <c r="CHU207" s="813"/>
      <c r="CHV207" s="813"/>
      <c r="CHW207" s="813"/>
      <c r="CHX207" s="813"/>
      <c r="CHY207" s="813"/>
      <c r="CHZ207" s="813"/>
      <c r="CIA207" s="813"/>
      <c r="CIB207" s="813"/>
      <c r="CIC207" s="813"/>
      <c r="CID207" s="813"/>
      <c r="CIE207" s="813"/>
      <c r="CIF207" s="813"/>
      <c r="CIG207" s="813"/>
      <c r="CIH207" s="813"/>
      <c r="CII207" s="813"/>
      <c r="CIJ207" s="813"/>
      <c r="CIK207" s="813"/>
      <c r="CIL207" s="813"/>
      <c r="CIM207" s="813"/>
      <c r="CIN207" s="813"/>
      <c r="CIO207" s="813"/>
      <c r="CIP207" s="813"/>
      <c r="CIQ207" s="813"/>
      <c r="CIR207" s="813"/>
      <c r="CIS207" s="813"/>
      <c r="CIT207" s="813"/>
      <c r="CIU207" s="813"/>
      <c r="CIV207" s="813"/>
      <c r="CIW207" s="813"/>
      <c r="CIX207" s="813"/>
      <c r="CIY207" s="813"/>
      <c r="CIZ207" s="813"/>
      <c r="CJA207" s="813"/>
      <c r="CJB207" s="813"/>
      <c r="CJC207" s="813"/>
      <c r="CJD207" s="813"/>
      <c r="CJE207" s="813"/>
      <c r="CJF207" s="813"/>
      <c r="CJG207" s="813"/>
      <c r="CJH207" s="813"/>
      <c r="CJI207" s="813"/>
      <c r="CJJ207" s="813"/>
      <c r="CJK207" s="813"/>
      <c r="CJL207" s="813"/>
      <c r="CJM207" s="813"/>
      <c r="CJN207" s="813"/>
      <c r="CJO207" s="813"/>
      <c r="CJP207" s="813"/>
      <c r="CJQ207" s="813"/>
      <c r="CJR207" s="813"/>
      <c r="CJS207" s="813"/>
      <c r="CJT207" s="813"/>
      <c r="CJU207" s="813"/>
      <c r="CJV207" s="813"/>
      <c r="CJW207" s="813"/>
      <c r="CJX207" s="813"/>
      <c r="CJY207" s="813"/>
      <c r="CJZ207" s="813"/>
      <c r="CKA207" s="813"/>
      <c r="CKB207" s="813"/>
      <c r="CKC207" s="813"/>
      <c r="CKD207" s="813"/>
      <c r="CKE207" s="813"/>
      <c r="CKF207" s="813"/>
      <c r="CKG207" s="813"/>
      <c r="CKH207" s="813"/>
      <c r="CKI207" s="813"/>
      <c r="CKJ207" s="813"/>
      <c r="CKK207" s="813"/>
      <c r="CKL207" s="813"/>
      <c r="CKM207" s="813"/>
      <c r="CKN207" s="813"/>
      <c r="CKO207" s="813"/>
      <c r="CKP207" s="813"/>
      <c r="CKQ207" s="813"/>
      <c r="CKR207" s="813"/>
      <c r="CKS207" s="813"/>
      <c r="CKT207" s="813"/>
      <c r="CKU207" s="813"/>
      <c r="CKV207" s="813"/>
      <c r="CKW207" s="813"/>
      <c r="CKX207" s="813"/>
      <c r="CKY207" s="813"/>
      <c r="CKZ207" s="813"/>
      <c r="CLA207" s="813"/>
      <c r="CLB207" s="813"/>
      <c r="CLC207" s="813"/>
      <c r="CLD207" s="813"/>
      <c r="CLE207" s="813"/>
      <c r="CLF207" s="813"/>
      <c r="CLG207" s="813"/>
      <c r="CLH207" s="813"/>
      <c r="CLI207" s="813"/>
      <c r="CLJ207" s="813"/>
      <c r="CLK207" s="813"/>
      <c r="CLL207" s="813"/>
      <c r="CLM207" s="813"/>
      <c r="CLN207" s="813"/>
      <c r="CLO207" s="813"/>
      <c r="CLP207" s="813"/>
      <c r="CLQ207" s="813"/>
      <c r="CLR207" s="813"/>
      <c r="CLS207" s="813"/>
      <c r="CLT207" s="813"/>
      <c r="CLU207" s="813"/>
      <c r="CLV207" s="813"/>
      <c r="CLW207" s="813"/>
      <c r="CLX207" s="813"/>
      <c r="CLY207" s="813"/>
      <c r="CLZ207" s="813"/>
      <c r="CMA207" s="813"/>
      <c r="CMB207" s="813"/>
      <c r="CMC207" s="813"/>
      <c r="CMD207" s="813"/>
      <c r="CME207" s="813"/>
      <c r="CMF207" s="813"/>
      <c r="CMG207" s="813"/>
      <c r="CMH207" s="813"/>
      <c r="CMI207" s="813"/>
      <c r="CMJ207" s="813"/>
      <c r="CMK207" s="813"/>
      <c r="CML207" s="813"/>
      <c r="CMM207" s="813"/>
      <c r="CMN207" s="813"/>
      <c r="CMO207" s="813"/>
      <c r="CMP207" s="813"/>
      <c r="CMQ207" s="813"/>
      <c r="CMR207" s="813"/>
      <c r="CMS207" s="813"/>
      <c r="CMT207" s="813"/>
      <c r="CMU207" s="813"/>
      <c r="CMV207" s="813"/>
      <c r="CMW207" s="813"/>
      <c r="CMX207" s="813"/>
      <c r="CMY207" s="813"/>
      <c r="CMZ207" s="813"/>
      <c r="CNA207" s="813"/>
      <c r="CNB207" s="813"/>
      <c r="CNC207" s="813"/>
      <c r="CND207" s="813"/>
      <c r="CNE207" s="813"/>
      <c r="CNF207" s="813"/>
      <c r="CNG207" s="813"/>
      <c r="CNH207" s="813"/>
      <c r="CNI207" s="813"/>
      <c r="CNJ207" s="813"/>
      <c r="CNK207" s="813"/>
      <c r="CNL207" s="813"/>
      <c r="CNM207" s="813"/>
      <c r="CNN207" s="813"/>
      <c r="CNO207" s="813"/>
      <c r="CNP207" s="813"/>
      <c r="CNQ207" s="813"/>
      <c r="CNR207" s="813"/>
      <c r="CNS207" s="813"/>
      <c r="CNT207" s="813"/>
      <c r="CNU207" s="813"/>
      <c r="CNV207" s="813"/>
      <c r="CNW207" s="813"/>
      <c r="CNX207" s="813"/>
      <c r="CNY207" s="813"/>
      <c r="CNZ207" s="813"/>
      <c r="COA207" s="813"/>
      <c r="COB207" s="813"/>
      <c r="COC207" s="813"/>
      <c r="COD207" s="813"/>
      <c r="COE207" s="813"/>
      <c r="COF207" s="813"/>
      <c r="COG207" s="813"/>
      <c r="COH207" s="813"/>
      <c r="COI207" s="813"/>
      <c r="COJ207" s="813"/>
      <c r="COK207" s="813"/>
      <c r="COL207" s="813"/>
      <c r="COM207" s="813"/>
      <c r="CON207" s="813"/>
      <c r="COO207" s="813"/>
      <c r="COP207" s="813"/>
      <c r="COQ207" s="813"/>
      <c r="COR207" s="813"/>
      <c r="COS207" s="813"/>
      <c r="COT207" s="813"/>
      <c r="COU207" s="813"/>
      <c r="COV207" s="813"/>
      <c r="COW207" s="813"/>
      <c r="COX207" s="813"/>
      <c r="COY207" s="813"/>
      <c r="COZ207" s="813"/>
      <c r="CPA207" s="813"/>
      <c r="CPB207" s="813"/>
      <c r="CPC207" s="813"/>
      <c r="CPD207" s="813"/>
      <c r="CPE207" s="813"/>
      <c r="CPF207" s="813"/>
      <c r="CPG207" s="813"/>
      <c r="CPH207" s="813"/>
      <c r="CPI207" s="813"/>
      <c r="CPJ207" s="813"/>
      <c r="CPK207" s="813"/>
      <c r="CPL207" s="813"/>
      <c r="CPM207" s="813"/>
      <c r="CPN207" s="813"/>
      <c r="CPO207" s="813"/>
      <c r="CPP207" s="813"/>
      <c r="CPQ207" s="813"/>
      <c r="CPR207" s="813"/>
      <c r="CPS207" s="813"/>
      <c r="CPT207" s="813"/>
      <c r="CPU207" s="813"/>
      <c r="CPV207" s="813"/>
      <c r="CPW207" s="813"/>
      <c r="CPX207" s="813"/>
      <c r="CPY207" s="813"/>
      <c r="CPZ207" s="813"/>
      <c r="CQA207" s="813"/>
      <c r="CQB207" s="813"/>
      <c r="CQC207" s="813"/>
      <c r="CQD207" s="813"/>
      <c r="CQE207" s="813"/>
      <c r="CQF207" s="813"/>
      <c r="CQG207" s="813"/>
      <c r="CQH207" s="813"/>
      <c r="CQI207" s="813"/>
      <c r="CQJ207" s="813"/>
      <c r="CQK207" s="813"/>
      <c r="CQL207" s="813"/>
      <c r="CQM207" s="813"/>
      <c r="CQN207" s="813"/>
      <c r="CQO207" s="813"/>
      <c r="CQP207" s="813"/>
      <c r="CQQ207" s="813"/>
      <c r="CQR207" s="813"/>
      <c r="CQS207" s="813"/>
      <c r="CQT207" s="813"/>
      <c r="CQU207" s="813"/>
      <c r="CQV207" s="813"/>
      <c r="CQW207" s="813"/>
      <c r="CQX207" s="813"/>
      <c r="CQY207" s="813"/>
      <c r="CQZ207" s="813"/>
      <c r="CRA207" s="813"/>
      <c r="CRB207" s="813"/>
      <c r="CRC207" s="813"/>
      <c r="CRD207" s="813"/>
      <c r="CRE207" s="813"/>
      <c r="CRF207" s="813"/>
      <c r="CRG207" s="813"/>
      <c r="CRH207" s="813"/>
      <c r="CRI207" s="813"/>
      <c r="CRJ207" s="813"/>
      <c r="CRK207" s="813"/>
      <c r="CRL207" s="813"/>
      <c r="CRM207" s="813"/>
      <c r="CRN207" s="813"/>
      <c r="CRO207" s="813"/>
      <c r="CRP207" s="813"/>
      <c r="CRQ207" s="813"/>
      <c r="CRR207" s="813"/>
      <c r="CRS207" s="813"/>
      <c r="CRT207" s="813"/>
      <c r="CRU207" s="813"/>
      <c r="CRV207" s="813"/>
      <c r="CRW207" s="813"/>
      <c r="CRX207" s="813"/>
      <c r="CRY207" s="813"/>
      <c r="CRZ207" s="813"/>
      <c r="CSA207" s="813"/>
      <c r="CSB207" s="813"/>
      <c r="CSC207" s="813"/>
      <c r="CSD207" s="813"/>
      <c r="CSE207" s="813"/>
      <c r="CSF207" s="813"/>
      <c r="CSG207" s="813"/>
      <c r="CSH207" s="813"/>
      <c r="CSI207" s="813"/>
      <c r="CSJ207" s="813"/>
      <c r="CSK207" s="813"/>
      <c r="CSL207" s="813"/>
      <c r="CSM207" s="813"/>
      <c r="CSN207" s="813"/>
      <c r="CSO207" s="813"/>
      <c r="CSP207" s="813"/>
      <c r="CSQ207" s="813"/>
      <c r="CSR207" s="813"/>
      <c r="CSS207" s="813"/>
      <c r="CST207" s="813"/>
      <c r="CSU207" s="813"/>
      <c r="CSV207" s="813"/>
      <c r="CSW207" s="813"/>
      <c r="CSX207" s="813"/>
      <c r="CSY207" s="813"/>
      <c r="CSZ207" s="813"/>
      <c r="CTA207" s="813"/>
      <c r="CTB207" s="813"/>
      <c r="CTC207" s="813"/>
      <c r="CTD207" s="813"/>
      <c r="CTE207" s="813"/>
      <c r="CTF207" s="813"/>
      <c r="CTG207" s="813"/>
      <c r="CTH207" s="813"/>
      <c r="CTI207" s="813"/>
      <c r="CTJ207" s="813"/>
      <c r="CTK207" s="813"/>
      <c r="CTL207" s="813"/>
      <c r="CTM207" s="813"/>
      <c r="CTN207" s="813"/>
      <c r="CTO207" s="813"/>
      <c r="CTP207" s="813"/>
      <c r="CTQ207" s="813"/>
      <c r="CTR207" s="813"/>
      <c r="CTS207" s="813"/>
      <c r="CTT207" s="813"/>
      <c r="CTU207" s="813"/>
      <c r="CTV207" s="813"/>
      <c r="CTW207" s="813"/>
      <c r="CTX207" s="813"/>
      <c r="CTY207" s="813"/>
      <c r="CTZ207" s="813"/>
      <c r="CUA207" s="813"/>
      <c r="CUB207" s="813"/>
      <c r="CUC207" s="813"/>
      <c r="CUD207" s="813"/>
      <c r="CUE207" s="813"/>
      <c r="CUF207" s="813"/>
      <c r="CUG207" s="813"/>
      <c r="CUH207" s="813"/>
      <c r="CUI207" s="813"/>
      <c r="CUJ207" s="813"/>
      <c r="CUK207" s="813"/>
      <c r="CUL207" s="813"/>
      <c r="CUM207" s="813"/>
      <c r="CUN207" s="813"/>
      <c r="CUO207" s="813"/>
      <c r="CUP207" s="813"/>
      <c r="CUQ207" s="813"/>
      <c r="CUR207" s="813"/>
      <c r="CUS207" s="813"/>
      <c r="CUT207" s="813"/>
      <c r="CUU207" s="813"/>
      <c r="CUV207" s="813"/>
      <c r="CUW207" s="813"/>
      <c r="CUX207" s="813"/>
      <c r="CUY207" s="813"/>
      <c r="CUZ207" s="813"/>
      <c r="CVA207" s="813"/>
      <c r="CVB207" s="813"/>
      <c r="CVC207" s="813"/>
      <c r="CVD207" s="813"/>
      <c r="CVE207" s="813"/>
      <c r="CVF207" s="813"/>
      <c r="CVG207" s="813"/>
      <c r="CVH207" s="813"/>
      <c r="CVI207" s="813"/>
      <c r="CVJ207" s="813"/>
      <c r="CVK207" s="813"/>
      <c r="CVL207" s="813"/>
      <c r="CVM207" s="813"/>
      <c r="CVN207" s="813"/>
      <c r="CVO207" s="813"/>
      <c r="CVP207" s="813"/>
      <c r="CVQ207" s="813"/>
      <c r="CVR207" s="813"/>
      <c r="CVS207" s="813"/>
      <c r="CVT207" s="813"/>
      <c r="CVU207" s="813"/>
      <c r="CVV207" s="813"/>
      <c r="CVW207" s="813"/>
      <c r="CVX207" s="813"/>
      <c r="CVY207" s="813"/>
      <c r="CVZ207" s="813"/>
      <c r="CWA207" s="813"/>
      <c r="CWB207" s="813"/>
      <c r="CWC207" s="813"/>
      <c r="CWD207" s="813"/>
      <c r="CWE207" s="813"/>
      <c r="CWF207" s="813"/>
      <c r="CWG207" s="813"/>
      <c r="CWH207" s="813"/>
      <c r="CWI207" s="813"/>
      <c r="CWJ207" s="813"/>
      <c r="CWK207" s="813"/>
      <c r="CWL207" s="813"/>
      <c r="CWM207" s="813"/>
      <c r="CWN207" s="813"/>
      <c r="CWO207" s="813"/>
      <c r="CWP207" s="813"/>
      <c r="CWQ207" s="813"/>
      <c r="CWR207" s="813"/>
      <c r="CWS207" s="813"/>
      <c r="CWT207" s="813"/>
      <c r="CWU207" s="813"/>
      <c r="CWV207" s="813"/>
      <c r="CWW207" s="813"/>
      <c r="CWX207" s="813"/>
      <c r="CWY207" s="813"/>
      <c r="CWZ207" s="813"/>
      <c r="CXA207" s="813"/>
      <c r="CXB207" s="813"/>
      <c r="CXC207" s="813"/>
      <c r="CXD207" s="813"/>
      <c r="CXE207" s="813"/>
      <c r="CXF207" s="813"/>
      <c r="CXG207" s="813"/>
      <c r="CXH207" s="813"/>
      <c r="CXI207" s="813"/>
      <c r="CXJ207" s="813"/>
      <c r="CXK207" s="813"/>
      <c r="CXL207" s="813"/>
      <c r="CXM207" s="813"/>
      <c r="CXN207" s="813"/>
      <c r="CXO207" s="813"/>
      <c r="CXP207" s="813"/>
      <c r="CXQ207" s="813"/>
      <c r="CXR207" s="813"/>
      <c r="CXS207" s="813"/>
      <c r="CXT207" s="813"/>
      <c r="CXU207" s="813"/>
      <c r="CXV207" s="813"/>
      <c r="CXW207" s="813"/>
      <c r="CXX207" s="813"/>
      <c r="CXY207" s="813"/>
      <c r="CXZ207" s="813"/>
      <c r="CYA207" s="813"/>
      <c r="CYB207" s="813"/>
      <c r="CYC207" s="813"/>
      <c r="CYD207" s="813"/>
      <c r="CYE207" s="813"/>
      <c r="CYF207" s="813"/>
      <c r="CYG207" s="813"/>
      <c r="CYH207" s="813"/>
      <c r="CYI207" s="813"/>
      <c r="CYJ207" s="813"/>
      <c r="CYK207" s="813"/>
      <c r="CYL207" s="813"/>
      <c r="CYM207" s="813"/>
      <c r="CYN207" s="813"/>
      <c r="CYO207" s="813"/>
      <c r="CYP207" s="813"/>
      <c r="CYQ207" s="813"/>
      <c r="CYR207" s="813"/>
      <c r="CYS207" s="813"/>
      <c r="CYT207" s="813"/>
      <c r="CYU207" s="813"/>
      <c r="CYV207" s="813"/>
      <c r="CYW207" s="813"/>
      <c r="CYX207" s="813"/>
      <c r="CYY207" s="813"/>
      <c r="CYZ207" s="813"/>
      <c r="CZA207" s="813"/>
      <c r="CZB207" s="813"/>
      <c r="CZC207" s="813"/>
      <c r="CZD207" s="813"/>
      <c r="CZE207" s="813"/>
      <c r="CZF207" s="813"/>
      <c r="CZG207" s="813"/>
      <c r="CZH207" s="813"/>
      <c r="CZI207" s="813"/>
      <c r="CZJ207" s="813"/>
      <c r="CZK207" s="813"/>
      <c r="CZL207" s="813"/>
      <c r="CZM207" s="813"/>
      <c r="CZN207" s="813"/>
      <c r="CZO207" s="813"/>
      <c r="CZP207" s="813"/>
      <c r="CZQ207" s="813"/>
      <c r="CZR207" s="813"/>
      <c r="CZS207" s="813"/>
      <c r="CZT207" s="813"/>
      <c r="CZU207" s="813"/>
      <c r="CZV207" s="813"/>
      <c r="CZW207" s="813"/>
      <c r="CZX207" s="813"/>
      <c r="CZY207" s="813"/>
      <c r="CZZ207" s="813"/>
      <c r="DAA207" s="813"/>
      <c r="DAB207" s="813"/>
      <c r="DAC207" s="813"/>
      <c r="DAD207" s="813"/>
      <c r="DAE207" s="813"/>
      <c r="DAF207" s="813"/>
      <c r="DAG207" s="813"/>
      <c r="DAH207" s="813"/>
      <c r="DAI207" s="813"/>
      <c r="DAJ207" s="813"/>
      <c r="DAK207" s="813"/>
      <c r="DAL207" s="813"/>
      <c r="DAM207" s="813"/>
      <c r="DAN207" s="813"/>
      <c r="DAO207" s="813"/>
      <c r="DAP207" s="813"/>
      <c r="DAQ207" s="813"/>
      <c r="DAR207" s="813"/>
      <c r="DAS207" s="813"/>
      <c r="DAT207" s="813"/>
      <c r="DAU207" s="813"/>
      <c r="DAV207" s="813"/>
      <c r="DAW207" s="813"/>
      <c r="DAX207" s="813"/>
      <c r="DAY207" s="813"/>
      <c r="DAZ207" s="813"/>
      <c r="DBA207" s="813"/>
      <c r="DBB207" s="813"/>
      <c r="DBC207" s="813"/>
      <c r="DBD207" s="813"/>
      <c r="DBE207" s="813"/>
      <c r="DBF207" s="813"/>
      <c r="DBG207" s="813"/>
      <c r="DBH207" s="813"/>
      <c r="DBI207" s="813"/>
      <c r="DBJ207" s="813"/>
      <c r="DBK207" s="813"/>
      <c r="DBL207" s="813"/>
      <c r="DBM207" s="813"/>
      <c r="DBN207" s="813"/>
      <c r="DBO207" s="813"/>
      <c r="DBP207" s="813"/>
      <c r="DBQ207" s="813"/>
      <c r="DBR207" s="813"/>
      <c r="DBS207" s="813"/>
      <c r="DBT207" s="813"/>
      <c r="DBU207" s="813"/>
      <c r="DBV207" s="813"/>
      <c r="DBW207" s="813"/>
      <c r="DBX207" s="813"/>
      <c r="DBY207" s="813"/>
      <c r="DBZ207" s="813"/>
      <c r="DCA207" s="813"/>
      <c r="DCB207" s="813"/>
      <c r="DCC207" s="813"/>
      <c r="DCD207" s="813"/>
      <c r="DCE207" s="813"/>
      <c r="DCF207" s="813"/>
      <c r="DCG207" s="813"/>
      <c r="DCH207" s="813"/>
      <c r="DCI207" s="813"/>
      <c r="DCJ207" s="813"/>
      <c r="DCK207" s="813"/>
      <c r="DCL207" s="813"/>
      <c r="DCM207" s="813"/>
      <c r="DCN207" s="813"/>
      <c r="DCO207" s="813"/>
      <c r="DCP207" s="813"/>
      <c r="DCQ207" s="813"/>
      <c r="DCR207" s="813"/>
      <c r="DCS207" s="813"/>
      <c r="DCT207" s="813"/>
      <c r="DCU207" s="813"/>
      <c r="DCV207" s="813"/>
      <c r="DCW207" s="813"/>
      <c r="DCX207" s="813"/>
      <c r="DCY207" s="813"/>
      <c r="DCZ207" s="813"/>
      <c r="DDA207" s="813"/>
      <c r="DDB207" s="813"/>
      <c r="DDC207" s="813"/>
      <c r="DDD207" s="813"/>
      <c r="DDE207" s="813"/>
      <c r="DDF207" s="813"/>
      <c r="DDG207" s="813"/>
      <c r="DDH207" s="813"/>
      <c r="DDI207" s="813"/>
      <c r="DDJ207" s="813"/>
      <c r="DDK207" s="813"/>
      <c r="DDL207" s="813"/>
      <c r="DDM207" s="813"/>
      <c r="DDN207" s="813"/>
      <c r="DDO207" s="813"/>
      <c r="DDP207" s="813"/>
      <c r="DDQ207" s="813"/>
      <c r="DDR207" s="813"/>
      <c r="DDS207" s="813"/>
      <c r="DDT207" s="813"/>
      <c r="DDU207" s="813"/>
      <c r="DDV207" s="813"/>
      <c r="DDW207" s="813"/>
      <c r="DDX207" s="813"/>
      <c r="DDY207" s="813"/>
      <c r="DDZ207" s="813"/>
      <c r="DEA207" s="813"/>
      <c r="DEB207" s="813"/>
      <c r="DEC207" s="813"/>
      <c r="DED207" s="813"/>
      <c r="DEE207" s="813"/>
      <c r="DEF207" s="813"/>
      <c r="DEG207" s="813"/>
      <c r="DEH207" s="813"/>
      <c r="DEI207" s="813"/>
      <c r="DEJ207" s="813"/>
      <c r="DEK207" s="813"/>
      <c r="DEL207" s="813"/>
      <c r="DEM207" s="813"/>
      <c r="DEN207" s="813"/>
      <c r="DEO207" s="813"/>
      <c r="DEP207" s="813"/>
      <c r="DEQ207" s="813"/>
      <c r="DER207" s="813"/>
      <c r="DES207" s="813"/>
      <c r="DET207" s="813"/>
      <c r="DEU207" s="813"/>
      <c r="DEV207" s="813"/>
      <c r="DEW207" s="813"/>
      <c r="DEX207" s="813"/>
      <c r="DEY207" s="813"/>
      <c r="DEZ207" s="813"/>
      <c r="DFA207" s="813"/>
      <c r="DFB207" s="813"/>
      <c r="DFC207" s="813"/>
      <c r="DFD207" s="813"/>
      <c r="DFE207" s="813"/>
      <c r="DFF207" s="813"/>
      <c r="DFG207" s="813"/>
      <c r="DFH207" s="813"/>
      <c r="DFI207" s="813"/>
      <c r="DFJ207" s="813"/>
      <c r="DFK207" s="813"/>
      <c r="DFL207" s="813"/>
      <c r="DFM207" s="813"/>
      <c r="DFN207" s="813"/>
      <c r="DFO207" s="813"/>
      <c r="DFP207" s="813"/>
      <c r="DFQ207" s="813"/>
      <c r="DFR207" s="813"/>
      <c r="DFS207" s="813"/>
      <c r="DFT207" s="813"/>
      <c r="DFU207" s="813"/>
      <c r="DFV207" s="813"/>
      <c r="DFW207" s="813"/>
      <c r="DFX207" s="813"/>
      <c r="DFY207" s="813"/>
      <c r="DFZ207" s="813"/>
      <c r="DGA207" s="813"/>
      <c r="DGB207" s="813"/>
      <c r="DGC207" s="813"/>
      <c r="DGD207" s="813"/>
      <c r="DGE207" s="813"/>
      <c r="DGF207" s="813"/>
      <c r="DGG207" s="813"/>
      <c r="DGH207" s="813"/>
      <c r="DGI207" s="813"/>
      <c r="DGJ207" s="813"/>
      <c r="DGK207" s="813"/>
      <c r="DGL207" s="813"/>
      <c r="DGM207" s="813"/>
      <c r="DGN207" s="813"/>
      <c r="DGO207" s="813"/>
      <c r="DGP207" s="813"/>
      <c r="DGQ207" s="813"/>
      <c r="DGR207" s="813"/>
      <c r="DGS207" s="813"/>
      <c r="DGT207" s="813"/>
      <c r="DGU207" s="813"/>
      <c r="DGV207" s="813"/>
      <c r="DGW207" s="813"/>
      <c r="DGX207" s="813"/>
      <c r="DGY207" s="813"/>
      <c r="DGZ207" s="813"/>
      <c r="DHA207" s="813"/>
      <c r="DHB207" s="813"/>
      <c r="DHC207" s="813"/>
      <c r="DHD207" s="813"/>
      <c r="DHE207" s="813"/>
      <c r="DHF207" s="813"/>
      <c r="DHG207" s="813"/>
      <c r="DHH207" s="813"/>
      <c r="DHI207" s="813"/>
      <c r="DHJ207" s="813"/>
      <c r="DHK207" s="813"/>
      <c r="DHL207" s="813"/>
      <c r="DHM207" s="813"/>
      <c r="DHN207" s="813"/>
      <c r="DHO207" s="813"/>
      <c r="DHP207" s="813"/>
      <c r="DHQ207" s="813"/>
      <c r="DHR207" s="813"/>
      <c r="DHS207" s="813"/>
      <c r="DHT207" s="813"/>
      <c r="DHU207" s="813"/>
      <c r="DHV207" s="813"/>
      <c r="DHW207" s="813"/>
      <c r="DHX207" s="813"/>
      <c r="DHY207" s="813"/>
      <c r="DHZ207" s="813"/>
      <c r="DIA207" s="813"/>
      <c r="DIB207" s="813"/>
      <c r="DIC207" s="813"/>
      <c r="DID207" s="813"/>
      <c r="DIE207" s="813"/>
      <c r="DIF207" s="813"/>
      <c r="DIG207" s="813"/>
      <c r="DIH207" s="813"/>
      <c r="DII207" s="813"/>
      <c r="DIJ207" s="813"/>
      <c r="DIK207" s="813"/>
      <c r="DIL207" s="813"/>
      <c r="DIM207" s="813"/>
      <c r="DIN207" s="813"/>
      <c r="DIO207" s="813"/>
      <c r="DIP207" s="813"/>
      <c r="DIQ207" s="813"/>
      <c r="DIR207" s="813"/>
      <c r="DIS207" s="813"/>
      <c r="DIT207" s="813"/>
      <c r="DIU207" s="813"/>
      <c r="DIV207" s="813"/>
      <c r="DIW207" s="813"/>
      <c r="DIX207" s="813"/>
      <c r="DIY207" s="813"/>
      <c r="DIZ207" s="813"/>
      <c r="DJA207" s="813"/>
      <c r="DJB207" s="813"/>
      <c r="DJC207" s="813"/>
      <c r="DJD207" s="813"/>
      <c r="DJE207" s="813"/>
      <c r="DJF207" s="813"/>
      <c r="DJG207" s="813"/>
      <c r="DJH207" s="813"/>
      <c r="DJI207" s="813"/>
      <c r="DJJ207" s="813"/>
      <c r="DJK207" s="813"/>
      <c r="DJL207" s="813"/>
      <c r="DJM207" s="813"/>
      <c r="DJN207" s="813"/>
      <c r="DJO207" s="813"/>
      <c r="DJP207" s="813"/>
      <c r="DJQ207" s="813"/>
      <c r="DJR207" s="813"/>
      <c r="DJS207" s="813"/>
      <c r="DJT207" s="813"/>
      <c r="DJU207" s="813"/>
      <c r="DJV207" s="813"/>
      <c r="DJW207" s="813"/>
      <c r="DJX207" s="813"/>
      <c r="DJY207" s="813"/>
      <c r="DJZ207" s="813"/>
      <c r="DKA207" s="813"/>
      <c r="DKB207" s="813"/>
      <c r="DKC207" s="813"/>
      <c r="DKD207" s="813"/>
      <c r="DKE207" s="813"/>
      <c r="DKF207" s="813"/>
      <c r="DKG207" s="813"/>
      <c r="DKH207" s="813"/>
      <c r="DKI207" s="813"/>
      <c r="DKJ207" s="813"/>
      <c r="DKK207" s="813"/>
      <c r="DKL207" s="813"/>
      <c r="DKM207" s="813"/>
      <c r="DKN207" s="813"/>
      <c r="DKO207" s="813"/>
      <c r="DKP207" s="813"/>
      <c r="DKQ207" s="813"/>
      <c r="DKR207" s="813"/>
      <c r="DKS207" s="813"/>
      <c r="DKT207" s="813"/>
      <c r="DKU207" s="813"/>
      <c r="DKV207" s="813"/>
      <c r="DKW207" s="813"/>
      <c r="DKX207" s="813"/>
      <c r="DKY207" s="813"/>
      <c r="DKZ207" s="813"/>
      <c r="DLA207" s="813"/>
      <c r="DLB207" s="813"/>
      <c r="DLC207" s="813"/>
      <c r="DLD207" s="813"/>
      <c r="DLE207" s="813"/>
      <c r="DLF207" s="813"/>
      <c r="DLG207" s="813"/>
      <c r="DLH207" s="813"/>
      <c r="DLI207" s="813"/>
      <c r="DLJ207" s="813"/>
      <c r="DLK207" s="813"/>
      <c r="DLL207" s="813"/>
      <c r="DLM207" s="813"/>
      <c r="DLN207" s="813"/>
      <c r="DLO207" s="813"/>
      <c r="DLP207" s="813"/>
      <c r="DLQ207" s="813"/>
      <c r="DLR207" s="813"/>
      <c r="DLS207" s="813"/>
      <c r="DLT207" s="813"/>
      <c r="DLU207" s="813"/>
      <c r="DLV207" s="813"/>
      <c r="DLW207" s="813"/>
      <c r="DLX207" s="813"/>
      <c r="DLY207" s="813"/>
      <c r="DLZ207" s="813"/>
      <c r="DMA207" s="813"/>
      <c r="DMB207" s="813"/>
      <c r="DMC207" s="813"/>
      <c r="DMD207" s="813"/>
      <c r="DME207" s="813"/>
      <c r="DMF207" s="813"/>
      <c r="DMG207" s="813"/>
      <c r="DMH207" s="813"/>
      <c r="DMI207" s="813"/>
      <c r="DMJ207" s="813"/>
      <c r="DMK207" s="813"/>
      <c r="DML207" s="813"/>
      <c r="DMM207" s="813"/>
      <c r="DMN207" s="813"/>
      <c r="DMO207" s="813"/>
      <c r="DMP207" s="813"/>
      <c r="DMQ207" s="813"/>
      <c r="DMR207" s="813"/>
      <c r="DMS207" s="813"/>
      <c r="DMT207" s="813"/>
      <c r="DMU207" s="813"/>
      <c r="DMV207" s="813"/>
      <c r="DMW207" s="813"/>
      <c r="DMX207" s="813"/>
      <c r="DMY207" s="813"/>
      <c r="DMZ207" s="813"/>
      <c r="DNA207" s="813"/>
      <c r="DNB207" s="813"/>
      <c r="DNC207" s="813"/>
      <c r="DND207" s="813"/>
      <c r="DNE207" s="813"/>
      <c r="DNF207" s="813"/>
      <c r="DNG207" s="813"/>
      <c r="DNH207" s="813"/>
      <c r="DNI207" s="813"/>
      <c r="DNJ207" s="813"/>
      <c r="DNK207" s="813"/>
      <c r="DNL207" s="813"/>
      <c r="DNM207" s="813"/>
      <c r="DNN207" s="813"/>
      <c r="DNO207" s="813"/>
      <c r="DNP207" s="813"/>
      <c r="DNQ207" s="813"/>
      <c r="DNR207" s="813"/>
      <c r="DNS207" s="813"/>
      <c r="DNT207" s="813"/>
      <c r="DNU207" s="813"/>
      <c r="DNV207" s="813"/>
      <c r="DNW207" s="813"/>
      <c r="DNX207" s="813"/>
      <c r="DNY207" s="813"/>
      <c r="DNZ207" s="813"/>
      <c r="DOA207" s="813"/>
      <c r="DOB207" s="813"/>
      <c r="DOC207" s="813"/>
      <c r="DOD207" s="813"/>
      <c r="DOE207" s="813"/>
      <c r="DOF207" s="813"/>
      <c r="DOG207" s="813"/>
      <c r="DOH207" s="813"/>
      <c r="DOI207" s="813"/>
      <c r="DOJ207" s="813"/>
      <c r="DOK207" s="813"/>
      <c r="DOL207" s="813"/>
      <c r="DOM207" s="813"/>
      <c r="DON207" s="813"/>
      <c r="DOO207" s="813"/>
      <c r="DOP207" s="813"/>
      <c r="DOQ207" s="813"/>
      <c r="DOR207" s="813"/>
      <c r="DOS207" s="813"/>
      <c r="DOT207" s="813"/>
      <c r="DOU207" s="813"/>
      <c r="DOV207" s="813"/>
      <c r="DOW207" s="813"/>
      <c r="DOX207" s="813"/>
      <c r="DOY207" s="813"/>
      <c r="DOZ207" s="813"/>
      <c r="DPA207" s="813"/>
      <c r="DPB207" s="813"/>
      <c r="DPC207" s="813"/>
      <c r="DPD207" s="813"/>
      <c r="DPE207" s="813"/>
      <c r="DPF207" s="813"/>
      <c r="DPG207" s="813"/>
      <c r="DPH207" s="813"/>
      <c r="DPI207" s="813"/>
      <c r="DPJ207" s="813"/>
      <c r="DPK207" s="813"/>
      <c r="DPL207" s="813"/>
      <c r="DPM207" s="813"/>
      <c r="DPN207" s="813"/>
      <c r="DPO207" s="813"/>
      <c r="DPP207" s="813"/>
      <c r="DPQ207" s="813"/>
      <c r="DPR207" s="813"/>
      <c r="DPS207" s="813"/>
      <c r="DPT207" s="813"/>
      <c r="DPU207" s="813"/>
      <c r="DPV207" s="813"/>
      <c r="DPW207" s="813"/>
      <c r="DPX207" s="813"/>
      <c r="DPY207" s="813"/>
      <c r="DPZ207" s="813"/>
      <c r="DQA207" s="813"/>
      <c r="DQB207" s="813"/>
      <c r="DQC207" s="813"/>
      <c r="DQD207" s="813"/>
      <c r="DQE207" s="813"/>
      <c r="DQF207" s="813"/>
      <c r="DQG207" s="813"/>
      <c r="DQH207" s="813"/>
      <c r="DQI207" s="813"/>
      <c r="DQJ207" s="813"/>
      <c r="DQK207" s="813"/>
      <c r="DQL207" s="813"/>
      <c r="DQM207" s="813"/>
      <c r="DQN207" s="813"/>
      <c r="DQO207" s="813"/>
      <c r="DQP207" s="813"/>
      <c r="DQQ207" s="813"/>
      <c r="DQR207" s="813"/>
      <c r="DQS207" s="813"/>
      <c r="DQT207" s="813"/>
      <c r="DQU207" s="813"/>
      <c r="DQV207" s="813"/>
      <c r="DQW207" s="813"/>
      <c r="DQX207" s="813"/>
      <c r="DQY207" s="813"/>
      <c r="DQZ207" s="813"/>
      <c r="DRA207" s="813"/>
      <c r="DRB207" s="813"/>
      <c r="DRC207" s="813"/>
      <c r="DRD207" s="813"/>
      <c r="DRE207" s="813"/>
      <c r="DRF207" s="813"/>
      <c r="DRG207" s="813"/>
      <c r="DRH207" s="813"/>
      <c r="DRI207" s="813"/>
      <c r="DRJ207" s="813"/>
      <c r="DRK207" s="813"/>
      <c r="DRL207" s="813"/>
      <c r="DRM207" s="813"/>
      <c r="DRN207" s="813"/>
      <c r="DRO207" s="813"/>
      <c r="DRP207" s="813"/>
      <c r="DRQ207" s="813"/>
      <c r="DRR207" s="813"/>
      <c r="DRS207" s="813"/>
      <c r="DRT207" s="813"/>
      <c r="DRU207" s="813"/>
      <c r="DRV207" s="813"/>
      <c r="DRW207" s="813"/>
      <c r="DRX207" s="813"/>
      <c r="DRY207" s="813"/>
      <c r="DRZ207" s="813"/>
      <c r="DSA207" s="813"/>
      <c r="DSB207" s="813"/>
      <c r="DSC207" s="813"/>
      <c r="DSD207" s="813"/>
      <c r="DSE207" s="813"/>
      <c r="DSF207" s="813"/>
      <c r="DSG207" s="813"/>
      <c r="DSH207" s="813"/>
      <c r="DSI207" s="813"/>
      <c r="DSJ207" s="813"/>
      <c r="DSK207" s="813"/>
      <c r="DSL207" s="813"/>
      <c r="DSM207" s="813"/>
      <c r="DSN207" s="813"/>
      <c r="DSO207" s="813"/>
      <c r="DSP207" s="813"/>
      <c r="DSQ207" s="813"/>
      <c r="DSR207" s="813"/>
      <c r="DSS207" s="813"/>
      <c r="DST207" s="813"/>
      <c r="DSU207" s="813"/>
      <c r="DSV207" s="813"/>
      <c r="DSW207" s="813"/>
      <c r="DSX207" s="813"/>
      <c r="DSY207" s="813"/>
      <c r="DSZ207" s="813"/>
      <c r="DTA207" s="813"/>
      <c r="DTB207" s="813"/>
      <c r="DTC207" s="813"/>
      <c r="DTD207" s="813"/>
      <c r="DTE207" s="813"/>
      <c r="DTF207" s="813"/>
      <c r="DTG207" s="813"/>
      <c r="DTH207" s="813"/>
      <c r="DTI207" s="813"/>
      <c r="DTJ207" s="813"/>
      <c r="DTK207" s="813"/>
      <c r="DTL207" s="813"/>
      <c r="DTM207" s="813"/>
      <c r="DTN207" s="813"/>
      <c r="DTO207" s="813"/>
      <c r="DTP207" s="813"/>
      <c r="DTQ207" s="813"/>
      <c r="DTR207" s="813"/>
      <c r="DTS207" s="813"/>
      <c r="DTT207" s="813"/>
      <c r="DTU207" s="813"/>
      <c r="DTV207" s="813"/>
      <c r="DTW207" s="813"/>
      <c r="DTX207" s="813"/>
      <c r="DTY207" s="813"/>
      <c r="DTZ207" s="813"/>
      <c r="DUA207" s="813"/>
      <c r="DUB207" s="813"/>
      <c r="DUC207" s="813"/>
      <c r="DUD207" s="813"/>
      <c r="DUE207" s="813"/>
      <c r="DUF207" s="813"/>
      <c r="DUG207" s="813"/>
      <c r="DUH207" s="813"/>
      <c r="DUI207" s="813"/>
      <c r="DUJ207" s="813"/>
      <c r="DUK207" s="813"/>
      <c r="DUL207" s="813"/>
      <c r="DUM207" s="813"/>
      <c r="DUN207" s="813"/>
      <c r="DUO207" s="813"/>
      <c r="DUP207" s="813"/>
      <c r="DUQ207" s="813"/>
      <c r="DUR207" s="813"/>
      <c r="DUS207" s="813"/>
      <c r="DUT207" s="813"/>
      <c r="DUU207" s="813"/>
      <c r="DUV207" s="813"/>
      <c r="DUW207" s="813"/>
      <c r="DUX207" s="813"/>
      <c r="DUY207" s="813"/>
      <c r="DUZ207" s="813"/>
      <c r="DVA207" s="813"/>
      <c r="DVB207" s="813"/>
      <c r="DVC207" s="813"/>
      <c r="DVD207" s="813"/>
      <c r="DVE207" s="813"/>
      <c r="DVF207" s="813"/>
      <c r="DVG207" s="813"/>
      <c r="DVH207" s="813"/>
      <c r="DVI207" s="813"/>
      <c r="DVJ207" s="813"/>
      <c r="DVK207" s="813"/>
      <c r="DVL207" s="813"/>
      <c r="DVM207" s="813"/>
      <c r="DVN207" s="813"/>
      <c r="DVO207" s="813"/>
      <c r="DVP207" s="813"/>
      <c r="DVQ207" s="813"/>
      <c r="DVR207" s="813"/>
      <c r="DVS207" s="813"/>
      <c r="DVT207" s="813"/>
      <c r="DVU207" s="813"/>
      <c r="DVV207" s="813"/>
      <c r="DVW207" s="813"/>
      <c r="DVX207" s="813"/>
      <c r="DVY207" s="813"/>
      <c r="DVZ207" s="813"/>
      <c r="DWA207" s="813"/>
      <c r="DWB207" s="813"/>
      <c r="DWC207" s="813"/>
      <c r="DWD207" s="813"/>
      <c r="DWE207" s="813"/>
      <c r="DWF207" s="813"/>
      <c r="DWG207" s="813"/>
      <c r="DWH207" s="813"/>
      <c r="DWI207" s="813"/>
      <c r="DWJ207" s="813"/>
      <c r="DWK207" s="813"/>
      <c r="DWL207" s="813"/>
      <c r="DWM207" s="813"/>
      <c r="DWN207" s="813"/>
      <c r="DWO207" s="813"/>
      <c r="DWP207" s="813"/>
      <c r="DWQ207" s="813"/>
      <c r="DWR207" s="813"/>
      <c r="DWS207" s="813"/>
      <c r="DWT207" s="813"/>
      <c r="DWU207" s="813"/>
      <c r="DWV207" s="813"/>
      <c r="DWW207" s="813"/>
      <c r="DWX207" s="813"/>
      <c r="DWY207" s="813"/>
      <c r="DWZ207" s="813"/>
      <c r="DXA207" s="813"/>
      <c r="DXB207" s="813"/>
      <c r="DXC207" s="813"/>
      <c r="DXD207" s="813"/>
      <c r="DXE207" s="813"/>
      <c r="DXF207" s="813"/>
      <c r="DXG207" s="813"/>
      <c r="DXH207" s="813"/>
      <c r="DXI207" s="813"/>
      <c r="DXJ207" s="813"/>
      <c r="DXK207" s="813"/>
      <c r="DXL207" s="813"/>
      <c r="DXM207" s="813"/>
      <c r="DXN207" s="813"/>
      <c r="DXO207" s="813"/>
      <c r="DXP207" s="813"/>
      <c r="DXQ207" s="813"/>
      <c r="DXR207" s="813"/>
      <c r="DXS207" s="813"/>
      <c r="DXT207" s="813"/>
      <c r="DXU207" s="813"/>
      <c r="DXV207" s="813"/>
      <c r="DXW207" s="813"/>
      <c r="DXX207" s="813"/>
      <c r="DXY207" s="813"/>
      <c r="DXZ207" s="813"/>
      <c r="DYA207" s="813"/>
      <c r="DYB207" s="813"/>
      <c r="DYC207" s="813"/>
      <c r="DYD207" s="813"/>
      <c r="DYE207" s="813"/>
      <c r="DYF207" s="813"/>
      <c r="DYG207" s="813"/>
      <c r="DYH207" s="813"/>
      <c r="DYI207" s="813"/>
      <c r="DYJ207" s="813"/>
      <c r="DYK207" s="813"/>
      <c r="DYL207" s="813"/>
      <c r="DYM207" s="813"/>
      <c r="DYN207" s="813"/>
      <c r="DYO207" s="813"/>
      <c r="DYP207" s="813"/>
      <c r="DYQ207" s="813"/>
      <c r="DYR207" s="813"/>
      <c r="DYS207" s="813"/>
      <c r="DYT207" s="813"/>
      <c r="DYU207" s="813"/>
      <c r="DYV207" s="813"/>
      <c r="DYW207" s="813"/>
      <c r="DYX207" s="813"/>
      <c r="DYY207" s="813"/>
      <c r="DYZ207" s="813"/>
      <c r="DZA207" s="813"/>
      <c r="DZB207" s="813"/>
      <c r="DZC207" s="813"/>
      <c r="DZD207" s="813"/>
      <c r="DZE207" s="813"/>
      <c r="DZF207" s="813"/>
      <c r="DZG207" s="813"/>
      <c r="DZH207" s="813"/>
      <c r="DZI207" s="813"/>
      <c r="DZJ207" s="813"/>
      <c r="DZK207" s="813"/>
      <c r="DZL207" s="813"/>
      <c r="DZM207" s="813"/>
      <c r="DZN207" s="813"/>
      <c r="DZO207" s="813"/>
      <c r="DZP207" s="813"/>
      <c r="DZQ207" s="813"/>
      <c r="DZR207" s="813"/>
      <c r="DZS207" s="813"/>
      <c r="DZT207" s="813"/>
      <c r="DZU207" s="813"/>
      <c r="DZV207" s="813"/>
      <c r="DZW207" s="813"/>
      <c r="DZX207" s="813"/>
      <c r="DZY207" s="813"/>
      <c r="DZZ207" s="813"/>
      <c r="EAA207" s="813"/>
      <c r="EAB207" s="813"/>
      <c r="EAC207" s="813"/>
      <c r="EAD207" s="813"/>
      <c r="EAE207" s="813"/>
      <c r="EAF207" s="813"/>
      <c r="EAG207" s="813"/>
      <c r="EAH207" s="813"/>
      <c r="EAI207" s="813"/>
      <c r="EAJ207" s="813"/>
      <c r="EAK207" s="813"/>
      <c r="EAL207" s="813"/>
      <c r="EAM207" s="813"/>
      <c r="EAN207" s="813"/>
      <c r="EAO207" s="813"/>
      <c r="EAP207" s="813"/>
      <c r="EAQ207" s="813"/>
      <c r="EAR207" s="813"/>
      <c r="EAS207" s="813"/>
      <c r="EAT207" s="813"/>
      <c r="EAU207" s="813"/>
      <c r="EAV207" s="813"/>
      <c r="EAW207" s="813"/>
      <c r="EAX207" s="813"/>
      <c r="EAY207" s="813"/>
      <c r="EAZ207" s="813"/>
      <c r="EBA207" s="813"/>
      <c r="EBB207" s="813"/>
      <c r="EBC207" s="813"/>
      <c r="EBD207" s="813"/>
      <c r="EBE207" s="813"/>
      <c r="EBF207" s="813"/>
      <c r="EBG207" s="813"/>
      <c r="EBH207" s="813"/>
      <c r="EBI207" s="813"/>
      <c r="EBJ207" s="813"/>
      <c r="EBK207" s="813"/>
      <c r="EBL207" s="813"/>
      <c r="EBM207" s="813"/>
      <c r="EBN207" s="813"/>
      <c r="EBO207" s="813"/>
      <c r="EBP207" s="813"/>
      <c r="EBQ207" s="813"/>
      <c r="EBR207" s="813"/>
      <c r="EBS207" s="813"/>
      <c r="EBT207" s="813"/>
      <c r="EBU207" s="813"/>
      <c r="EBV207" s="813"/>
      <c r="EBW207" s="813"/>
      <c r="EBX207" s="813"/>
      <c r="EBY207" s="813"/>
      <c r="EBZ207" s="813"/>
      <c r="ECA207" s="813"/>
      <c r="ECB207" s="813"/>
      <c r="ECC207" s="813"/>
      <c r="ECD207" s="813"/>
      <c r="ECE207" s="813"/>
      <c r="ECF207" s="813"/>
      <c r="ECG207" s="813"/>
      <c r="ECH207" s="813"/>
      <c r="ECI207" s="813"/>
      <c r="ECJ207" s="813"/>
      <c r="ECK207" s="813"/>
      <c r="ECL207" s="813"/>
      <c r="ECM207" s="813"/>
      <c r="ECN207" s="813"/>
      <c r="ECO207" s="813"/>
      <c r="ECP207" s="813"/>
      <c r="ECQ207" s="813"/>
      <c r="ECR207" s="813"/>
      <c r="ECS207" s="813"/>
      <c r="ECT207" s="813"/>
      <c r="ECU207" s="813"/>
      <c r="ECV207" s="813"/>
      <c r="ECW207" s="813"/>
      <c r="ECX207" s="813"/>
      <c r="ECY207" s="813"/>
      <c r="ECZ207" s="813"/>
      <c r="EDA207" s="813"/>
      <c r="EDB207" s="813"/>
      <c r="EDC207" s="813"/>
      <c r="EDD207" s="813"/>
      <c r="EDE207" s="813"/>
      <c r="EDF207" s="813"/>
      <c r="EDG207" s="813"/>
      <c r="EDH207" s="813"/>
      <c r="EDI207" s="813"/>
      <c r="EDJ207" s="813"/>
      <c r="EDK207" s="813"/>
      <c r="EDL207" s="813"/>
      <c r="EDM207" s="813"/>
      <c r="EDN207" s="813"/>
      <c r="EDO207" s="813"/>
      <c r="EDP207" s="813"/>
      <c r="EDQ207" s="813"/>
      <c r="EDR207" s="813"/>
      <c r="EDS207" s="813"/>
      <c r="EDT207" s="813"/>
      <c r="EDU207" s="813"/>
      <c r="EDV207" s="813"/>
      <c r="EDW207" s="813"/>
      <c r="EDX207" s="813"/>
      <c r="EDY207" s="813"/>
      <c r="EDZ207" s="813"/>
      <c r="EEA207" s="813"/>
      <c r="EEB207" s="813"/>
      <c r="EEC207" s="813"/>
      <c r="EED207" s="813"/>
      <c r="EEE207" s="813"/>
      <c r="EEF207" s="813"/>
      <c r="EEG207" s="813"/>
      <c r="EEH207" s="813"/>
      <c r="EEI207" s="813"/>
      <c r="EEJ207" s="813"/>
      <c r="EEK207" s="813"/>
      <c r="EEL207" s="813"/>
      <c r="EEM207" s="813"/>
      <c r="EEN207" s="813"/>
      <c r="EEO207" s="813"/>
      <c r="EEP207" s="813"/>
      <c r="EEQ207" s="813"/>
      <c r="EER207" s="813"/>
      <c r="EES207" s="813"/>
      <c r="EET207" s="813"/>
      <c r="EEU207" s="813"/>
      <c r="EEV207" s="813"/>
      <c r="EEW207" s="813"/>
      <c r="EEX207" s="813"/>
      <c r="EEY207" s="813"/>
      <c r="EEZ207" s="813"/>
      <c r="EFA207" s="813"/>
      <c r="EFB207" s="813"/>
      <c r="EFC207" s="813"/>
      <c r="EFD207" s="813"/>
      <c r="EFE207" s="813"/>
      <c r="EFF207" s="813"/>
      <c r="EFG207" s="813"/>
      <c r="EFH207" s="813"/>
      <c r="EFI207" s="813"/>
      <c r="EFJ207" s="813"/>
      <c r="EFK207" s="813"/>
      <c r="EFL207" s="813"/>
      <c r="EFM207" s="813"/>
      <c r="EFN207" s="813"/>
      <c r="EFO207" s="813"/>
      <c r="EFP207" s="813"/>
      <c r="EFQ207" s="813"/>
      <c r="EFR207" s="813"/>
      <c r="EFS207" s="813"/>
      <c r="EFT207" s="813"/>
      <c r="EFU207" s="813"/>
      <c r="EFV207" s="813"/>
      <c r="EFW207" s="813"/>
      <c r="EFX207" s="813"/>
      <c r="EFY207" s="813"/>
      <c r="EFZ207" s="813"/>
      <c r="EGA207" s="813"/>
      <c r="EGB207" s="813"/>
      <c r="EGC207" s="813"/>
      <c r="EGD207" s="813"/>
      <c r="EGE207" s="813"/>
      <c r="EGF207" s="813"/>
      <c r="EGG207" s="813"/>
      <c r="EGH207" s="813"/>
      <c r="EGI207" s="813"/>
      <c r="EGJ207" s="813"/>
      <c r="EGK207" s="813"/>
      <c r="EGL207" s="813"/>
      <c r="EGM207" s="813"/>
      <c r="EGN207" s="813"/>
      <c r="EGO207" s="813"/>
      <c r="EGP207" s="813"/>
      <c r="EGQ207" s="813"/>
      <c r="EGR207" s="813"/>
      <c r="EGS207" s="813"/>
      <c r="EGT207" s="813"/>
      <c r="EGU207" s="813"/>
      <c r="EGV207" s="813"/>
      <c r="EGW207" s="813"/>
      <c r="EGX207" s="813"/>
      <c r="EGY207" s="813"/>
      <c r="EGZ207" s="813"/>
      <c r="EHA207" s="813"/>
      <c r="EHB207" s="813"/>
      <c r="EHC207" s="813"/>
      <c r="EHD207" s="813"/>
      <c r="EHE207" s="813"/>
      <c r="EHF207" s="813"/>
      <c r="EHG207" s="813"/>
      <c r="EHH207" s="813"/>
      <c r="EHI207" s="813"/>
      <c r="EHJ207" s="813"/>
      <c r="EHK207" s="813"/>
      <c r="EHL207" s="813"/>
      <c r="EHM207" s="813"/>
      <c r="EHN207" s="813"/>
      <c r="EHO207" s="813"/>
      <c r="EHP207" s="813"/>
      <c r="EHQ207" s="813"/>
      <c r="EHR207" s="813"/>
      <c r="EHS207" s="813"/>
      <c r="EHT207" s="813"/>
      <c r="EHU207" s="813"/>
      <c r="EHV207" s="813"/>
      <c r="EHW207" s="813"/>
      <c r="EHX207" s="813"/>
      <c r="EHY207" s="813"/>
      <c r="EHZ207" s="813"/>
      <c r="EIA207" s="813"/>
      <c r="EIB207" s="813"/>
      <c r="EIC207" s="813"/>
      <c r="EID207" s="813"/>
      <c r="EIE207" s="813"/>
      <c r="EIF207" s="813"/>
      <c r="EIG207" s="813"/>
      <c r="EIH207" s="813"/>
      <c r="EII207" s="813"/>
      <c r="EIJ207" s="813"/>
      <c r="EIK207" s="813"/>
      <c r="EIL207" s="813"/>
      <c r="EIM207" s="813"/>
      <c r="EIN207" s="813"/>
      <c r="EIO207" s="813"/>
      <c r="EIP207" s="813"/>
      <c r="EIQ207" s="813"/>
      <c r="EIR207" s="813"/>
      <c r="EIS207" s="813"/>
      <c r="EIT207" s="813"/>
      <c r="EIU207" s="813"/>
      <c r="EIV207" s="813"/>
      <c r="EIW207" s="813"/>
      <c r="EIX207" s="813"/>
      <c r="EIY207" s="813"/>
      <c r="EIZ207" s="813"/>
      <c r="EJA207" s="813"/>
      <c r="EJB207" s="813"/>
      <c r="EJC207" s="813"/>
      <c r="EJD207" s="813"/>
      <c r="EJE207" s="813"/>
      <c r="EJF207" s="813"/>
      <c r="EJG207" s="813"/>
      <c r="EJH207" s="813"/>
      <c r="EJI207" s="813"/>
      <c r="EJJ207" s="813"/>
      <c r="EJK207" s="813"/>
      <c r="EJL207" s="813"/>
      <c r="EJM207" s="813"/>
      <c r="EJN207" s="813"/>
      <c r="EJO207" s="813"/>
      <c r="EJP207" s="813"/>
      <c r="EJQ207" s="813"/>
      <c r="EJR207" s="813"/>
      <c r="EJS207" s="813"/>
      <c r="EJT207" s="813"/>
      <c r="EJU207" s="813"/>
      <c r="EJV207" s="813"/>
      <c r="EJW207" s="813"/>
      <c r="EJX207" s="813"/>
      <c r="EJY207" s="813"/>
      <c r="EJZ207" s="813"/>
      <c r="EKA207" s="813"/>
      <c r="EKB207" s="813"/>
      <c r="EKC207" s="813"/>
      <c r="EKD207" s="813"/>
      <c r="EKE207" s="813"/>
      <c r="EKF207" s="813"/>
      <c r="EKG207" s="813"/>
      <c r="EKH207" s="813"/>
      <c r="EKI207" s="813"/>
      <c r="EKJ207" s="813"/>
      <c r="EKK207" s="813"/>
      <c r="EKL207" s="813"/>
      <c r="EKM207" s="813"/>
      <c r="EKN207" s="813"/>
      <c r="EKO207" s="813"/>
      <c r="EKP207" s="813"/>
      <c r="EKQ207" s="813"/>
      <c r="EKR207" s="813"/>
      <c r="EKS207" s="813"/>
      <c r="EKT207" s="813"/>
      <c r="EKU207" s="813"/>
      <c r="EKV207" s="813"/>
      <c r="EKW207" s="813"/>
      <c r="EKX207" s="813"/>
      <c r="EKY207" s="813"/>
      <c r="EKZ207" s="813"/>
      <c r="ELA207" s="813"/>
      <c r="ELB207" s="813"/>
      <c r="ELC207" s="813"/>
      <c r="ELD207" s="813"/>
      <c r="ELE207" s="813"/>
      <c r="ELF207" s="813"/>
      <c r="ELG207" s="813"/>
      <c r="ELH207" s="813"/>
      <c r="ELI207" s="813"/>
      <c r="ELJ207" s="813"/>
      <c r="ELK207" s="813"/>
      <c r="ELL207" s="813"/>
      <c r="ELM207" s="813"/>
      <c r="ELN207" s="813"/>
      <c r="ELO207" s="813"/>
      <c r="ELP207" s="813"/>
      <c r="ELQ207" s="813"/>
      <c r="ELR207" s="813"/>
      <c r="ELS207" s="813"/>
      <c r="ELT207" s="813"/>
      <c r="ELU207" s="813"/>
      <c r="ELV207" s="813"/>
      <c r="ELW207" s="813"/>
      <c r="ELX207" s="813"/>
      <c r="ELY207" s="813"/>
      <c r="ELZ207" s="813"/>
      <c r="EMA207" s="813"/>
      <c r="EMB207" s="813"/>
      <c r="EMC207" s="813"/>
      <c r="EMD207" s="813"/>
      <c r="EME207" s="813"/>
      <c r="EMF207" s="813"/>
      <c r="EMG207" s="813"/>
      <c r="EMH207" s="813"/>
      <c r="EMI207" s="813"/>
      <c r="EMJ207" s="813"/>
      <c r="EMK207" s="813"/>
      <c r="EML207" s="813"/>
      <c r="EMM207" s="813"/>
      <c r="EMN207" s="813"/>
      <c r="EMO207" s="813"/>
      <c r="EMP207" s="813"/>
      <c r="EMQ207" s="813"/>
      <c r="EMR207" s="813"/>
      <c r="EMS207" s="813"/>
      <c r="EMT207" s="813"/>
      <c r="EMU207" s="813"/>
      <c r="EMV207" s="813"/>
      <c r="EMW207" s="813"/>
      <c r="EMX207" s="813"/>
      <c r="EMY207" s="813"/>
      <c r="EMZ207" s="813"/>
      <c r="ENA207" s="813"/>
      <c r="ENB207" s="813"/>
      <c r="ENC207" s="813"/>
      <c r="END207" s="813"/>
      <c r="ENE207" s="813"/>
      <c r="ENF207" s="813"/>
      <c r="ENG207" s="813"/>
      <c r="ENH207" s="813"/>
      <c r="ENI207" s="813"/>
      <c r="ENJ207" s="813"/>
      <c r="ENK207" s="813"/>
      <c r="ENL207" s="813"/>
      <c r="ENM207" s="813"/>
      <c r="ENN207" s="813"/>
      <c r="ENO207" s="813"/>
      <c r="ENP207" s="813"/>
      <c r="ENQ207" s="813"/>
      <c r="ENR207" s="813"/>
      <c r="ENS207" s="813"/>
      <c r="ENT207" s="813"/>
      <c r="ENU207" s="813"/>
      <c r="ENV207" s="813"/>
      <c r="ENW207" s="813"/>
      <c r="ENX207" s="813"/>
      <c r="ENY207" s="813"/>
      <c r="ENZ207" s="813"/>
      <c r="EOA207" s="813"/>
      <c r="EOB207" s="813"/>
      <c r="EOC207" s="813"/>
      <c r="EOD207" s="813"/>
      <c r="EOE207" s="813"/>
      <c r="EOF207" s="813"/>
      <c r="EOG207" s="813"/>
      <c r="EOH207" s="813"/>
      <c r="EOI207" s="813"/>
      <c r="EOJ207" s="813"/>
      <c r="EOK207" s="813"/>
      <c r="EOL207" s="813"/>
      <c r="EOM207" s="813"/>
      <c r="EON207" s="813"/>
      <c r="EOO207" s="813"/>
      <c r="EOP207" s="813"/>
      <c r="EOQ207" s="813"/>
      <c r="EOR207" s="813"/>
      <c r="EOS207" s="813"/>
      <c r="EOT207" s="813"/>
      <c r="EOU207" s="813"/>
      <c r="EOV207" s="813"/>
      <c r="EOW207" s="813"/>
      <c r="EOX207" s="813"/>
      <c r="EOY207" s="813"/>
      <c r="EOZ207" s="813"/>
      <c r="EPA207" s="813"/>
      <c r="EPB207" s="813"/>
      <c r="EPC207" s="813"/>
      <c r="EPD207" s="813"/>
      <c r="EPE207" s="813"/>
      <c r="EPF207" s="813"/>
      <c r="EPG207" s="813"/>
      <c r="EPH207" s="813"/>
      <c r="EPI207" s="813"/>
      <c r="EPJ207" s="813"/>
      <c r="EPK207" s="813"/>
      <c r="EPL207" s="813"/>
      <c r="EPM207" s="813"/>
      <c r="EPN207" s="813"/>
      <c r="EPO207" s="813"/>
      <c r="EPP207" s="813"/>
      <c r="EPQ207" s="813"/>
      <c r="EPR207" s="813"/>
      <c r="EPS207" s="813"/>
      <c r="EPT207" s="813"/>
      <c r="EPU207" s="813"/>
      <c r="EPV207" s="813"/>
      <c r="EPW207" s="813"/>
      <c r="EPX207" s="813"/>
      <c r="EPY207" s="813"/>
      <c r="EPZ207" s="813"/>
      <c r="EQA207" s="813"/>
      <c r="EQB207" s="813"/>
      <c r="EQC207" s="813"/>
      <c r="EQD207" s="813"/>
      <c r="EQE207" s="813"/>
      <c r="EQF207" s="813"/>
      <c r="EQG207" s="813"/>
      <c r="EQH207" s="813"/>
      <c r="EQI207" s="813"/>
      <c r="EQJ207" s="813"/>
      <c r="EQK207" s="813"/>
      <c r="EQL207" s="813"/>
      <c r="EQM207" s="813"/>
      <c r="EQN207" s="813"/>
      <c r="EQO207" s="813"/>
      <c r="EQP207" s="813"/>
      <c r="EQQ207" s="813"/>
      <c r="EQR207" s="813"/>
      <c r="EQS207" s="813"/>
      <c r="EQT207" s="813"/>
      <c r="EQU207" s="813"/>
      <c r="EQV207" s="813"/>
      <c r="EQW207" s="813"/>
      <c r="EQX207" s="813"/>
      <c r="EQY207" s="813"/>
      <c r="EQZ207" s="813"/>
      <c r="ERA207" s="813"/>
      <c r="ERB207" s="813"/>
      <c r="ERC207" s="813"/>
      <c r="ERD207" s="813"/>
      <c r="ERE207" s="813"/>
      <c r="ERF207" s="813"/>
      <c r="ERG207" s="813"/>
      <c r="ERH207" s="813"/>
      <c r="ERI207" s="813"/>
      <c r="ERJ207" s="813"/>
      <c r="ERK207" s="813"/>
      <c r="ERL207" s="813"/>
      <c r="ERM207" s="813"/>
      <c r="ERN207" s="813"/>
      <c r="ERO207" s="813"/>
      <c r="ERP207" s="813"/>
      <c r="ERQ207" s="813"/>
      <c r="ERR207" s="813"/>
      <c r="ERS207" s="813"/>
      <c r="ERT207" s="813"/>
      <c r="ERU207" s="813"/>
      <c r="ERV207" s="813"/>
      <c r="ERW207" s="813"/>
      <c r="ERX207" s="813"/>
      <c r="ERY207" s="813"/>
      <c r="ERZ207" s="813"/>
      <c r="ESA207" s="813"/>
      <c r="ESB207" s="813"/>
      <c r="ESC207" s="813"/>
      <c r="ESD207" s="813"/>
      <c r="ESE207" s="813"/>
      <c r="ESF207" s="813"/>
      <c r="ESG207" s="813"/>
      <c r="ESH207" s="813"/>
      <c r="ESI207" s="813"/>
      <c r="ESJ207" s="813"/>
      <c r="ESK207" s="813"/>
      <c r="ESL207" s="813"/>
      <c r="ESM207" s="813"/>
      <c r="ESN207" s="813"/>
      <c r="ESO207" s="813"/>
      <c r="ESP207" s="813"/>
      <c r="ESQ207" s="813"/>
      <c r="ESR207" s="813"/>
      <c r="ESS207" s="813"/>
      <c r="EST207" s="813"/>
      <c r="ESU207" s="813"/>
      <c r="ESV207" s="813"/>
      <c r="ESW207" s="813"/>
      <c r="ESX207" s="813"/>
      <c r="ESY207" s="813"/>
      <c r="ESZ207" s="813"/>
      <c r="ETA207" s="813"/>
      <c r="ETB207" s="813"/>
      <c r="ETC207" s="813"/>
      <c r="ETD207" s="813"/>
      <c r="ETE207" s="813"/>
      <c r="ETF207" s="813"/>
      <c r="ETG207" s="813"/>
      <c r="ETH207" s="813"/>
      <c r="ETI207" s="813"/>
      <c r="ETJ207" s="813"/>
      <c r="ETK207" s="813"/>
      <c r="ETL207" s="813"/>
      <c r="ETM207" s="813"/>
      <c r="ETN207" s="813"/>
      <c r="ETO207" s="813"/>
      <c r="ETP207" s="813"/>
      <c r="ETQ207" s="813"/>
      <c r="ETR207" s="813"/>
      <c r="ETS207" s="813"/>
      <c r="ETT207" s="813"/>
      <c r="ETU207" s="813"/>
      <c r="ETV207" s="813"/>
      <c r="ETW207" s="813"/>
      <c r="ETX207" s="813"/>
      <c r="ETY207" s="813"/>
      <c r="ETZ207" s="813"/>
      <c r="EUA207" s="813"/>
      <c r="EUB207" s="813"/>
      <c r="EUC207" s="813"/>
      <c r="EUD207" s="813"/>
      <c r="EUE207" s="813"/>
      <c r="EUF207" s="813"/>
      <c r="EUG207" s="813"/>
      <c r="EUH207" s="813"/>
      <c r="EUI207" s="813"/>
      <c r="EUJ207" s="813"/>
      <c r="EUK207" s="813"/>
      <c r="EUL207" s="813"/>
      <c r="EUM207" s="813"/>
      <c r="EUN207" s="813"/>
      <c r="EUO207" s="813"/>
      <c r="EUP207" s="813"/>
      <c r="EUQ207" s="813"/>
      <c r="EUR207" s="813"/>
      <c r="EUS207" s="813"/>
      <c r="EUT207" s="813"/>
      <c r="EUU207" s="813"/>
      <c r="EUV207" s="813"/>
      <c r="EUW207" s="813"/>
      <c r="EUX207" s="813"/>
      <c r="EUY207" s="813"/>
      <c r="EUZ207" s="813"/>
      <c r="EVA207" s="813"/>
      <c r="EVB207" s="813"/>
      <c r="EVC207" s="813"/>
      <c r="EVD207" s="813"/>
      <c r="EVE207" s="813"/>
      <c r="EVF207" s="813"/>
      <c r="EVG207" s="813"/>
      <c r="EVH207" s="813"/>
      <c r="EVI207" s="813"/>
      <c r="EVJ207" s="813"/>
      <c r="EVK207" s="813"/>
      <c r="EVL207" s="813"/>
      <c r="EVM207" s="813"/>
      <c r="EVN207" s="813"/>
      <c r="EVO207" s="813"/>
      <c r="EVP207" s="813"/>
      <c r="EVQ207" s="813"/>
      <c r="EVR207" s="813"/>
      <c r="EVS207" s="813"/>
      <c r="EVT207" s="813"/>
      <c r="EVU207" s="813"/>
      <c r="EVV207" s="813"/>
      <c r="EVW207" s="813"/>
      <c r="EVX207" s="813"/>
      <c r="EVY207" s="813"/>
      <c r="EVZ207" s="813"/>
      <c r="EWA207" s="813"/>
      <c r="EWB207" s="813"/>
      <c r="EWC207" s="813"/>
      <c r="EWD207" s="813"/>
      <c r="EWE207" s="813"/>
      <c r="EWF207" s="813"/>
      <c r="EWG207" s="813"/>
      <c r="EWH207" s="813"/>
      <c r="EWI207" s="813"/>
      <c r="EWJ207" s="813"/>
      <c r="EWK207" s="813"/>
      <c r="EWL207" s="813"/>
      <c r="EWM207" s="813"/>
      <c r="EWN207" s="813"/>
      <c r="EWO207" s="813"/>
      <c r="EWP207" s="813"/>
      <c r="EWQ207" s="813"/>
      <c r="EWR207" s="813"/>
      <c r="EWS207" s="813"/>
      <c r="EWT207" s="813"/>
      <c r="EWU207" s="813"/>
      <c r="EWV207" s="813"/>
      <c r="EWW207" s="813"/>
      <c r="EWX207" s="813"/>
      <c r="EWY207" s="813"/>
      <c r="EWZ207" s="813"/>
      <c r="EXA207" s="813"/>
      <c r="EXB207" s="813"/>
      <c r="EXC207" s="813"/>
      <c r="EXD207" s="813"/>
      <c r="EXE207" s="813"/>
      <c r="EXF207" s="813"/>
      <c r="EXG207" s="813"/>
      <c r="EXH207" s="813"/>
      <c r="EXI207" s="813"/>
      <c r="EXJ207" s="813"/>
      <c r="EXK207" s="813"/>
      <c r="EXL207" s="813"/>
      <c r="EXM207" s="813"/>
      <c r="EXN207" s="813"/>
      <c r="EXO207" s="813"/>
      <c r="EXP207" s="813"/>
      <c r="EXQ207" s="813"/>
      <c r="EXR207" s="813"/>
      <c r="EXS207" s="813"/>
      <c r="EXT207" s="813"/>
      <c r="EXU207" s="813"/>
      <c r="EXV207" s="813"/>
      <c r="EXW207" s="813"/>
      <c r="EXX207" s="813"/>
      <c r="EXY207" s="813"/>
      <c r="EXZ207" s="813"/>
      <c r="EYA207" s="813"/>
      <c r="EYB207" s="813"/>
      <c r="EYC207" s="813"/>
      <c r="EYD207" s="813"/>
      <c r="EYE207" s="813"/>
      <c r="EYF207" s="813"/>
      <c r="EYG207" s="813"/>
      <c r="EYH207" s="813"/>
      <c r="EYI207" s="813"/>
      <c r="EYJ207" s="813"/>
      <c r="EYK207" s="813"/>
      <c r="EYL207" s="813"/>
      <c r="EYM207" s="813"/>
      <c r="EYN207" s="813"/>
      <c r="EYO207" s="813"/>
      <c r="EYP207" s="813"/>
      <c r="EYQ207" s="813"/>
      <c r="EYR207" s="813"/>
      <c r="EYS207" s="813"/>
      <c r="EYT207" s="813"/>
      <c r="EYU207" s="813"/>
      <c r="EYV207" s="813"/>
      <c r="EYW207" s="813"/>
      <c r="EYX207" s="813"/>
      <c r="EYY207" s="813"/>
      <c r="EYZ207" s="813"/>
      <c r="EZA207" s="813"/>
      <c r="EZB207" s="813"/>
      <c r="EZC207" s="813"/>
      <c r="EZD207" s="813"/>
      <c r="EZE207" s="813"/>
      <c r="EZF207" s="813"/>
      <c r="EZG207" s="813"/>
      <c r="EZH207" s="813"/>
      <c r="EZI207" s="813"/>
      <c r="EZJ207" s="813"/>
      <c r="EZK207" s="813"/>
      <c r="EZL207" s="813"/>
      <c r="EZM207" s="813"/>
      <c r="EZN207" s="813"/>
      <c r="EZO207" s="813"/>
      <c r="EZP207" s="813"/>
      <c r="EZQ207" s="813"/>
      <c r="EZR207" s="813"/>
      <c r="EZS207" s="813"/>
      <c r="EZT207" s="813"/>
      <c r="EZU207" s="813"/>
      <c r="EZV207" s="813"/>
      <c r="EZW207" s="813"/>
      <c r="EZX207" s="813"/>
      <c r="EZY207" s="813"/>
      <c r="EZZ207" s="813"/>
      <c r="FAA207" s="813"/>
      <c r="FAB207" s="813"/>
      <c r="FAC207" s="813"/>
      <c r="FAD207" s="813"/>
      <c r="FAE207" s="813"/>
      <c r="FAF207" s="813"/>
      <c r="FAG207" s="813"/>
      <c r="FAH207" s="813"/>
      <c r="FAI207" s="813"/>
      <c r="FAJ207" s="813"/>
      <c r="FAK207" s="813"/>
      <c r="FAL207" s="813"/>
      <c r="FAM207" s="813"/>
      <c r="FAN207" s="813"/>
      <c r="FAO207" s="813"/>
      <c r="FAP207" s="813"/>
      <c r="FAQ207" s="813"/>
      <c r="FAR207" s="813"/>
      <c r="FAS207" s="813"/>
      <c r="FAT207" s="813"/>
      <c r="FAU207" s="813"/>
      <c r="FAV207" s="813"/>
      <c r="FAW207" s="813"/>
      <c r="FAX207" s="813"/>
      <c r="FAY207" s="813"/>
      <c r="FAZ207" s="813"/>
      <c r="FBA207" s="813"/>
      <c r="FBB207" s="813"/>
      <c r="FBC207" s="813"/>
      <c r="FBD207" s="813"/>
      <c r="FBE207" s="813"/>
      <c r="FBF207" s="813"/>
      <c r="FBG207" s="813"/>
      <c r="FBH207" s="813"/>
      <c r="FBI207" s="813"/>
      <c r="FBJ207" s="813"/>
      <c r="FBK207" s="813"/>
      <c r="FBL207" s="813"/>
      <c r="FBM207" s="813"/>
      <c r="FBN207" s="813"/>
      <c r="FBO207" s="813"/>
      <c r="FBP207" s="813"/>
      <c r="FBQ207" s="813"/>
      <c r="FBR207" s="813"/>
      <c r="FBS207" s="813"/>
      <c r="FBT207" s="813"/>
      <c r="FBU207" s="813"/>
      <c r="FBV207" s="813"/>
      <c r="FBW207" s="813"/>
      <c r="FBX207" s="813"/>
      <c r="FBY207" s="813"/>
      <c r="FBZ207" s="813"/>
      <c r="FCA207" s="813"/>
      <c r="FCB207" s="813"/>
      <c r="FCC207" s="813"/>
      <c r="FCD207" s="813"/>
      <c r="FCE207" s="813"/>
      <c r="FCF207" s="813"/>
      <c r="FCG207" s="813"/>
      <c r="FCH207" s="813"/>
      <c r="FCI207" s="813"/>
      <c r="FCJ207" s="813"/>
      <c r="FCK207" s="813"/>
      <c r="FCL207" s="813"/>
      <c r="FCM207" s="813"/>
      <c r="FCN207" s="813"/>
      <c r="FCO207" s="813"/>
      <c r="FCP207" s="813"/>
      <c r="FCQ207" s="813"/>
      <c r="FCR207" s="813"/>
      <c r="FCS207" s="813"/>
      <c r="FCT207" s="813"/>
      <c r="FCU207" s="813"/>
      <c r="FCV207" s="813"/>
      <c r="FCW207" s="813"/>
      <c r="FCX207" s="813"/>
      <c r="FCY207" s="813"/>
      <c r="FCZ207" s="813"/>
      <c r="FDA207" s="813"/>
      <c r="FDB207" s="813"/>
      <c r="FDC207" s="813"/>
      <c r="FDD207" s="813"/>
      <c r="FDE207" s="813"/>
      <c r="FDF207" s="813"/>
      <c r="FDG207" s="813"/>
      <c r="FDH207" s="813"/>
      <c r="FDI207" s="813"/>
      <c r="FDJ207" s="813"/>
      <c r="FDK207" s="813"/>
      <c r="FDL207" s="813"/>
      <c r="FDM207" s="813"/>
      <c r="FDN207" s="813"/>
      <c r="FDO207" s="813"/>
      <c r="FDP207" s="813"/>
      <c r="FDQ207" s="813"/>
      <c r="FDR207" s="813"/>
      <c r="FDS207" s="813"/>
      <c r="FDT207" s="813"/>
      <c r="FDU207" s="813"/>
      <c r="FDV207" s="813"/>
      <c r="FDW207" s="813"/>
      <c r="FDX207" s="813"/>
      <c r="FDY207" s="813"/>
      <c r="FDZ207" s="813"/>
      <c r="FEA207" s="813"/>
      <c r="FEB207" s="813"/>
      <c r="FEC207" s="813"/>
      <c r="FED207" s="813"/>
      <c r="FEE207" s="813"/>
      <c r="FEF207" s="813"/>
      <c r="FEG207" s="813"/>
      <c r="FEH207" s="813"/>
      <c r="FEI207" s="813"/>
      <c r="FEJ207" s="813"/>
      <c r="FEK207" s="813"/>
      <c r="FEL207" s="813"/>
      <c r="FEM207" s="813"/>
      <c r="FEN207" s="813"/>
      <c r="FEO207" s="813"/>
      <c r="FEP207" s="813"/>
      <c r="FEQ207" s="813"/>
      <c r="FER207" s="813"/>
      <c r="FES207" s="813"/>
      <c r="FET207" s="813"/>
      <c r="FEU207" s="813"/>
      <c r="FEV207" s="813"/>
      <c r="FEW207" s="813"/>
      <c r="FEX207" s="813"/>
      <c r="FEY207" s="813"/>
      <c r="FEZ207" s="813"/>
      <c r="FFA207" s="813"/>
      <c r="FFB207" s="813"/>
      <c r="FFC207" s="813"/>
      <c r="FFD207" s="813"/>
      <c r="FFE207" s="813"/>
      <c r="FFF207" s="813"/>
      <c r="FFG207" s="813"/>
      <c r="FFH207" s="813"/>
      <c r="FFI207" s="813"/>
      <c r="FFJ207" s="813"/>
      <c r="FFK207" s="813"/>
      <c r="FFL207" s="813"/>
      <c r="FFM207" s="813"/>
      <c r="FFN207" s="813"/>
      <c r="FFO207" s="813"/>
      <c r="FFP207" s="813"/>
      <c r="FFQ207" s="813"/>
      <c r="FFR207" s="813"/>
      <c r="FFS207" s="813"/>
      <c r="FFT207" s="813"/>
      <c r="FFU207" s="813"/>
      <c r="FFV207" s="813"/>
      <c r="FFW207" s="813"/>
      <c r="FFX207" s="813"/>
      <c r="FFY207" s="813"/>
      <c r="FFZ207" s="813"/>
      <c r="FGA207" s="813"/>
      <c r="FGB207" s="813"/>
      <c r="FGC207" s="813"/>
      <c r="FGD207" s="813"/>
      <c r="FGE207" s="813"/>
      <c r="FGF207" s="813"/>
      <c r="FGG207" s="813"/>
      <c r="FGH207" s="813"/>
      <c r="FGI207" s="813"/>
      <c r="FGJ207" s="813"/>
      <c r="FGK207" s="813"/>
      <c r="FGL207" s="813"/>
      <c r="FGM207" s="813"/>
      <c r="FGN207" s="813"/>
      <c r="FGO207" s="813"/>
      <c r="FGP207" s="813"/>
      <c r="FGQ207" s="813"/>
      <c r="FGR207" s="813"/>
      <c r="FGS207" s="813"/>
      <c r="FGT207" s="813"/>
      <c r="FGU207" s="813"/>
      <c r="FGV207" s="813"/>
      <c r="FGW207" s="813"/>
      <c r="FGX207" s="813"/>
      <c r="FGY207" s="813"/>
      <c r="FGZ207" s="813"/>
      <c r="FHA207" s="813"/>
      <c r="FHB207" s="813"/>
      <c r="FHC207" s="813"/>
      <c r="FHD207" s="813"/>
      <c r="FHE207" s="813"/>
      <c r="FHF207" s="813"/>
      <c r="FHG207" s="813"/>
      <c r="FHH207" s="813"/>
      <c r="FHI207" s="813"/>
      <c r="FHJ207" s="813"/>
      <c r="FHK207" s="813"/>
      <c r="FHL207" s="813"/>
      <c r="FHM207" s="813"/>
      <c r="FHN207" s="813"/>
      <c r="FHO207" s="813"/>
      <c r="FHP207" s="813"/>
      <c r="FHQ207" s="813"/>
      <c r="FHR207" s="813"/>
      <c r="FHS207" s="813"/>
      <c r="FHT207" s="813"/>
      <c r="FHU207" s="813"/>
      <c r="FHV207" s="813"/>
      <c r="FHW207" s="813"/>
      <c r="FHX207" s="813"/>
      <c r="FHY207" s="813"/>
      <c r="FHZ207" s="813"/>
      <c r="FIA207" s="813"/>
      <c r="FIB207" s="813"/>
      <c r="FIC207" s="813"/>
      <c r="FID207" s="813"/>
      <c r="FIE207" s="813"/>
      <c r="FIF207" s="813"/>
      <c r="FIG207" s="813"/>
      <c r="FIH207" s="813"/>
      <c r="FII207" s="813"/>
      <c r="FIJ207" s="813"/>
      <c r="FIK207" s="813"/>
      <c r="FIL207" s="813"/>
      <c r="FIM207" s="813"/>
      <c r="FIN207" s="813"/>
      <c r="FIO207" s="813"/>
      <c r="FIP207" s="813"/>
      <c r="FIQ207" s="813"/>
      <c r="FIR207" s="813"/>
      <c r="FIS207" s="813"/>
      <c r="FIT207" s="813"/>
      <c r="FIU207" s="813"/>
      <c r="FIV207" s="813"/>
      <c r="FIW207" s="813"/>
      <c r="FIX207" s="813"/>
      <c r="FIY207" s="813"/>
      <c r="FIZ207" s="813"/>
      <c r="FJA207" s="813"/>
      <c r="FJB207" s="813"/>
      <c r="FJC207" s="813"/>
      <c r="FJD207" s="813"/>
      <c r="FJE207" s="813"/>
      <c r="FJF207" s="813"/>
      <c r="FJG207" s="813"/>
      <c r="FJH207" s="813"/>
      <c r="FJI207" s="813"/>
      <c r="FJJ207" s="813"/>
      <c r="FJK207" s="813"/>
      <c r="FJL207" s="813"/>
      <c r="FJM207" s="813"/>
      <c r="FJN207" s="813"/>
      <c r="FJO207" s="813"/>
      <c r="FJP207" s="813"/>
      <c r="FJQ207" s="813"/>
      <c r="FJR207" s="813"/>
      <c r="FJS207" s="813"/>
      <c r="FJT207" s="813"/>
      <c r="FJU207" s="813"/>
      <c r="FJV207" s="813"/>
      <c r="FJW207" s="813"/>
      <c r="FJX207" s="813"/>
      <c r="FJY207" s="813"/>
      <c r="FJZ207" s="813"/>
      <c r="FKA207" s="813"/>
      <c r="FKB207" s="813"/>
      <c r="FKC207" s="813"/>
      <c r="FKD207" s="813"/>
      <c r="FKE207" s="813"/>
      <c r="FKF207" s="813"/>
      <c r="FKG207" s="813"/>
      <c r="FKH207" s="813"/>
      <c r="FKI207" s="813"/>
      <c r="FKJ207" s="813"/>
      <c r="FKK207" s="813"/>
      <c r="FKL207" s="813"/>
      <c r="FKM207" s="813"/>
      <c r="FKN207" s="813"/>
      <c r="FKO207" s="813"/>
      <c r="FKP207" s="813"/>
      <c r="FKQ207" s="813"/>
      <c r="FKR207" s="813"/>
      <c r="FKS207" s="813"/>
      <c r="FKT207" s="813"/>
      <c r="FKU207" s="813"/>
      <c r="FKV207" s="813"/>
      <c r="FKW207" s="813"/>
      <c r="FKX207" s="813"/>
      <c r="FKY207" s="813"/>
      <c r="FKZ207" s="813"/>
      <c r="FLA207" s="813"/>
      <c r="FLB207" s="813"/>
      <c r="FLC207" s="813"/>
      <c r="FLD207" s="813"/>
      <c r="FLE207" s="813"/>
      <c r="FLF207" s="813"/>
      <c r="FLG207" s="813"/>
      <c r="FLH207" s="813"/>
      <c r="FLI207" s="813"/>
      <c r="FLJ207" s="813"/>
      <c r="FLK207" s="813"/>
      <c r="FLL207" s="813"/>
      <c r="FLM207" s="813"/>
      <c r="FLN207" s="813"/>
      <c r="FLO207" s="813"/>
      <c r="FLP207" s="813"/>
      <c r="FLQ207" s="813"/>
      <c r="FLR207" s="813"/>
      <c r="FLS207" s="813"/>
      <c r="FLT207" s="813"/>
      <c r="FLU207" s="813"/>
      <c r="FLV207" s="813"/>
      <c r="FLW207" s="813"/>
      <c r="FLX207" s="813"/>
      <c r="FLY207" s="813"/>
      <c r="FLZ207" s="813"/>
      <c r="FMA207" s="813"/>
      <c r="FMB207" s="813"/>
      <c r="FMC207" s="813"/>
      <c r="FMD207" s="813"/>
      <c r="FME207" s="813"/>
      <c r="FMF207" s="813"/>
      <c r="FMG207" s="813"/>
      <c r="FMH207" s="813"/>
      <c r="FMI207" s="813"/>
      <c r="FMJ207" s="813"/>
      <c r="FMK207" s="813"/>
      <c r="FML207" s="813"/>
      <c r="FMM207" s="813"/>
      <c r="FMN207" s="813"/>
      <c r="FMO207" s="813"/>
      <c r="FMP207" s="813"/>
      <c r="FMQ207" s="813"/>
      <c r="FMR207" s="813"/>
      <c r="FMS207" s="813"/>
      <c r="FMT207" s="813"/>
      <c r="FMU207" s="813"/>
      <c r="FMV207" s="813"/>
      <c r="FMW207" s="813"/>
      <c r="FMX207" s="813"/>
      <c r="FMY207" s="813"/>
      <c r="FMZ207" s="813"/>
      <c r="FNA207" s="813"/>
      <c r="FNB207" s="813"/>
      <c r="FNC207" s="813"/>
      <c r="FND207" s="813"/>
      <c r="FNE207" s="813"/>
      <c r="FNF207" s="813"/>
      <c r="FNG207" s="813"/>
      <c r="FNH207" s="813"/>
      <c r="FNI207" s="813"/>
      <c r="FNJ207" s="813"/>
      <c r="FNK207" s="813"/>
      <c r="FNL207" s="813"/>
      <c r="FNM207" s="813"/>
      <c r="FNN207" s="813"/>
      <c r="FNO207" s="813"/>
      <c r="FNP207" s="813"/>
      <c r="FNQ207" s="813"/>
      <c r="FNR207" s="813"/>
      <c r="FNS207" s="813"/>
      <c r="FNT207" s="813"/>
      <c r="FNU207" s="813"/>
      <c r="FNV207" s="813"/>
      <c r="FNW207" s="813"/>
      <c r="FNX207" s="813"/>
      <c r="FNY207" s="813"/>
      <c r="FNZ207" s="813"/>
      <c r="FOA207" s="813"/>
      <c r="FOB207" s="813"/>
      <c r="FOC207" s="813"/>
      <c r="FOD207" s="813"/>
      <c r="FOE207" s="813"/>
      <c r="FOF207" s="813"/>
      <c r="FOG207" s="813"/>
      <c r="FOH207" s="813"/>
      <c r="FOI207" s="813"/>
      <c r="FOJ207" s="813"/>
      <c r="FOK207" s="813"/>
      <c r="FOL207" s="813"/>
      <c r="FOM207" s="813"/>
      <c r="FON207" s="813"/>
      <c r="FOO207" s="813"/>
      <c r="FOP207" s="813"/>
      <c r="FOQ207" s="813"/>
      <c r="FOR207" s="813"/>
      <c r="FOS207" s="813"/>
      <c r="FOT207" s="813"/>
      <c r="FOU207" s="813"/>
      <c r="FOV207" s="813"/>
      <c r="FOW207" s="813"/>
      <c r="FOX207" s="813"/>
      <c r="FOY207" s="813"/>
      <c r="FOZ207" s="813"/>
      <c r="FPA207" s="813"/>
      <c r="FPB207" s="813"/>
      <c r="FPC207" s="813"/>
      <c r="FPD207" s="813"/>
      <c r="FPE207" s="813"/>
      <c r="FPF207" s="813"/>
      <c r="FPG207" s="813"/>
      <c r="FPH207" s="813"/>
      <c r="FPI207" s="813"/>
      <c r="FPJ207" s="813"/>
      <c r="FPK207" s="813"/>
      <c r="FPL207" s="813"/>
      <c r="FPM207" s="813"/>
      <c r="FPN207" s="813"/>
      <c r="FPO207" s="813"/>
      <c r="FPP207" s="813"/>
      <c r="FPQ207" s="813"/>
      <c r="FPR207" s="813"/>
      <c r="FPS207" s="813"/>
      <c r="FPT207" s="813"/>
      <c r="FPU207" s="813"/>
      <c r="FPV207" s="813"/>
      <c r="FPW207" s="813"/>
      <c r="FPX207" s="813"/>
      <c r="FPY207" s="813"/>
      <c r="FPZ207" s="813"/>
      <c r="FQA207" s="813"/>
      <c r="FQB207" s="813"/>
      <c r="FQC207" s="813"/>
      <c r="FQD207" s="813"/>
      <c r="FQE207" s="813"/>
      <c r="FQF207" s="813"/>
      <c r="FQG207" s="813"/>
      <c r="FQH207" s="813"/>
      <c r="FQI207" s="813"/>
      <c r="FQJ207" s="813"/>
      <c r="FQK207" s="813"/>
      <c r="FQL207" s="813"/>
      <c r="FQM207" s="813"/>
      <c r="FQN207" s="813"/>
      <c r="FQO207" s="813"/>
      <c r="FQP207" s="813"/>
      <c r="FQQ207" s="813"/>
      <c r="FQR207" s="813"/>
      <c r="FQS207" s="813"/>
      <c r="FQT207" s="813"/>
      <c r="FQU207" s="813"/>
      <c r="FQV207" s="813"/>
      <c r="FQW207" s="813"/>
      <c r="FQX207" s="813"/>
      <c r="FQY207" s="813"/>
      <c r="FQZ207" s="813"/>
      <c r="FRA207" s="813"/>
      <c r="FRB207" s="813"/>
      <c r="FRC207" s="813"/>
      <c r="FRD207" s="813"/>
      <c r="FRE207" s="813"/>
      <c r="FRF207" s="813"/>
      <c r="FRG207" s="813"/>
      <c r="FRH207" s="813"/>
      <c r="FRI207" s="813"/>
      <c r="FRJ207" s="813"/>
      <c r="FRK207" s="813"/>
      <c r="FRL207" s="813"/>
      <c r="FRM207" s="813"/>
      <c r="FRN207" s="813"/>
      <c r="FRO207" s="813"/>
      <c r="FRP207" s="813"/>
      <c r="FRQ207" s="813"/>
      <c r="FRR207" s="813"/>
      <c r="FRS207" s="813"/>
      <c r="FRT207" s="813"/>
      <c r="FRU207" s="813"/>
      <c r="FRV207" s="813"/>
      <c r="FRW207" s="813"/>
      <c r="FRX207" s="813"/>
      <c r="FRY207" s="813"/>
      <c r="FRZ207" s="813"/>
      <c r="FSA207" s="813"/>
      <c r="FSB207" s="813"/>
      <c r="FSC207" s="813"/>
      <c r="FSD207" s="813"/>
      <c r="FSE207" s="813"/>
      <c r="FSF207" s="813"/>
      <c r="FSG207" s="813"/>
      <c r="FSH207" s="813"/>
      <c r="FSI207" s="813"/>
      <c r="FSJ207" s="813"/>
      <c r="FSK207" s="813"/>
      <c r="FSL207" s="813"/>
      <c r="FSM207" s="813"/>
      <c r="FSN207" s="813"/>
      <c r="FSO207" s="813"/>
      <c r="FSP207" s="813"/>
      <c r="FSQ207" s="813"/>
      <c r="FSR207" s="813"/>
      <c r="FSS207" s="813"/>
      <c r="FST207" s="813"/>
      <c r="FSU207" s="813"/>
      <c r="FSV207" s="813"/>
      <c r="FSW207" s="813"/>
      <c r="FSX207" s="813"/>
      <c r="FSY207" s="813"/>
      <c r="FSZ207" s="813"/>
      <c r="FTA207" s="813"/>
      <c r="FTB207" s="813"/>
      <c r="FTC207" s="813"/>
      <c r="FTD207" s="813"/>
      <c r="FTE207" s="813"/>
      <c r="FTF207" s="813"/>
      <c r="FTG207" s="813"/>
      <c r="FTH207" s="813"/>
      <c r="FTI207" s="813"/>
      <c r="FTJ207" s="813"/>
      <c r="FTK207" s="813"/>
      <c r="FTL207" s="813"/>
      <c r="FTM207" s="813"/>
      <c r="FTN207" s="813"/>
      <c r="FTO207" s="813"/>
      <c r="FTP207" s="813"/>
      <c r="FTQ207" s="813"/>
      <c r="FTR207" s="813"/>
      <c r="FTS207" s="813"/>
      <c r="FTT207" s="813"/>
      <c r="FTU207" s="813"/>
      <c r="FTV207" s="813"/>
      <c r="FTW207" s="813"/>
      <c r="FTX207" s="813"/>
      <c r="FTY207" s="813"/>
      <c r="FTZ207" s="813"/>
      <c r="FUA207" s="813"/>
      <c r="FUB207" s="813"/>
      <c r="FUC207" s="813"/>
      <c r="FUD207" s="813"/>
      <c r="FUE207" s="813"/>
      <c r="FUF207" s="813"/>
      <c r="FUG207" s="813"/>
      <c r="FUH207" s="813"/>
      <c r="FUI207" s="813"/>
      <c r="FUJ207" s="813"/>
      <c r="FUK207" s="813"/>
      <c r="FUL207" s="813"/>
      <c r="FUM207" s="813"/>
      <c r="FUN207" s="813"/>
      <c r="FUO207" s="813"/>
      <c r="FUP207" s="813"/>
      <c r="FUQ207" s="813"/>
      <c r="FUR207" s="813"/>
      <c r="FUS207" s="813"/>
      <c r="FUT207" s="813"/>
      <c r="FUU207" s="813"/>
      <c r="FUV207" s="813"/>
      <c r="FUW207" s="813"/>
      <c r="FUX207" s="813"/>
      <c r="FUY207" s="813"/>
      <c r="FUZ207" s="813"/>
      <c r="FVA207" s="813"/>
      <c r="FVB207" s="813"/>
      <c r="FVC207" s="813"/>
      <c r="FVD207" s="813"/>
      <c r="FVE207" s="813"/>
      <c r="FVF207" s="813"/>
      <c r="FVG207" s="813"/>
      <c r="FVH207" s="813"/>
      <c r="FVI207" s="813"/>
      <c r="FVJ207" s="813"/>
      <c r="FVK207" s="813"/>
      <c r="FVL207" s="813"/>
      <c r="FVM207" s="813"/>
      <c r="FVN207" s="813"/>
      <c r="FVO207" s="813"/>
      <c r="FVP207" s="813"/>
      <c r="FVQ207" s="813"/>
      <c r="FVR207" s="813"/>
      <c r="FVS207" s="813"/>
      <c r="FVT207" s="813"/>
      <c r="FVU207" s="813"/>
      <c r="FVV207" s="813"/>
      <c r="FVW207" s="813"/>
      <c r="FVX207" s="813"/>
      <c r="FVY207" s="813"/>
      <c r="FVZ207" s="813"/>
      <c r="FWA207" s="813"/>
      <c r="FWB207" s="813"/>
      <c r="FWC207" s="813"/>
      <c r="FWD207" s="813"/>
      <c r="FWE207" s="813"/>
      <c r="FWF207" s="813"/>
      <c r="FWG207" s="813"/>
      <c r="FWH207" s="813"/>
      <c r="FWI207" s="813"/>
      <c r="FWJ207" s="813"/>
      <c r="FWK207" s="813"/>
      <c r="FWL207" s="813"/>
      <c r="FWM207" s="813"/>
      <c r="FWN207" s="813"/>
      <c r="FWO207" s="813"/>
      <c r="FWP207" s="813"/>
      <c r="FWQ207" s="813"/>
      <c r="FWR207" s="813"/>
      <c r="FWS207" s="813"/>
      <c r="FWT207" s="813"/>
      <c r="FWU207" s="813"/>
      <c r="FWV207" s="813"/>
      <c r="FWW207" s="813"/>
      <c r="FWX207" s="813"/>
      <c r="FWY207" s="813"/>
      <c r="FWZ207" s="813"/>
      <c r="FXA207" s="813"/>
      <c r="FXB207" s="813"/>
      <c r="FXC207" s="813"/>
      <c r="FXD207" s="813"/>
      <c r="FXE207" s="813"/>
      <c r="FXF207" s="813"/>
      <c r="FXG207" s="813"/>
      <c r="FXH207" s="813"/>
      <c r="FXI207" s="813"/>
      <c r="FXJ207" s="813"/>
      <c r="FXK207" s="813"/>
      <c r="FXL207" s="813"/>
      <c r="FXM207" s="813"/>
      <c r="FXN207" s="813"/>
      <c r="FXO207" s="813"/>
      <c r="FXP207" s="813"/>
      <c r="FXQ207" s="813"/>
      <c r="FXR207" s="813"/>
      <c r="FXS207" s="813"/>
      <c r="FXT207" s="813"/>
      <c r="FXU207" s="813"/>
      <c r="FXV207" s="813"/>
      <c r="FXW207" s="813"/>
      <c r="FXX207" s="813"/>
      <c r="FXY207" s="813"/>
      <c r="FXZ207" s="813"/>
      <c r="FYA207" s="813"/>
      <c r="FYB207" s="813"/>
      <c r="FYC207" s="813"/>
      <c r="FYD207" s="813"/>
      <c r="FYE207" s="813"/>
      <c r="FYF207" s="813"/>
      <c r="FYG207" s="813"/>
      <c r="FYH207" s="813"/>
      <c r="FYI207" s="813"/>
      <c r="FYJ207" s="813"/>
      <c r="FYK207" s="813"/>
      <c r="FYL207" s="813"/>
      <c r="FYM207" s="813"/>
      <c r="FYN207" s="813"/>
      <c r="FYO207" s="813"/>
      <c r="FYP207" s="813"/>
      <c r="FYQ207" s="813"/>
      <c r="FYR207" s="813"/>
      <c r="FYS207" s="813"/>
      <c r="FYT207" s="813"/>
      <c r="FYU207" s="813"/>
      <c r="FYV207" s="813"/>
      <c r="FYW207" s="813"/>
      <c r="FYX207" s="813"/>
      <c r="FYY207" s="813"/>
      <c r="FYZ207" s="813"/>
      <c r="FZA207" s="813"/>
      <c r="FZB207" s="813"/>
      <c r="FZC207" s="813"/>
      <c r="FZD207" s="813"/>
      <c r="FZE207" s="813"/>
      <c r="FZF207" s="813"/>
      <c r="FZG207" s="813"/>
      <c r="FZH207" s="813"/>
      <c r="FZI207" s="813"/>
      <c r="FZJ207" s="813"/>
      <c r="FZK207" s="813"/>
      <c r="FZL207" s="813"/>
      <c r="FZM207" s="813"/>
      <c r="FZN207" s="813"/>
      <c r="FZO207" s="813"/>
      <c r="FZP207" s="813"/>
      <c r="FZQ207" s="813"/>
      <c r="FZR207" s="813"/>
      <c r="FZS207" s="813"/>
      <c r="FZT207" s="813"/>
      <c r="FZU207" s="813"/>
      <c r="FZV207" s="813"/>
      <c r="FZW207" s="813"/>
      <c r="FZX207" s="813"/>
      <c r="FZY207" s="813"/>
      <c r="FZZ207" s="813"/>
      <c r="GAA207" s="813"/>
      <c r="GAB207" s="813"/>
      <c r="GAC207" s="813"/>
      <c r="GAD207" s="813"/>
      <c r="GAE207" s="813"/>
      <c r="GAF207" s="813"/>
      <c r="GAG207" s="813"/>
      <c r="GAH207" s="813"/>
      <c r="GAI207" s="813"/>
      <c r="GAJ207" s="813"/>
      <c r="GAK207" s="813"/>
      <c r="GAL207" s="813"/>
      <c r="GAM207" s="813"/>
      <c r="GAN207" s="813"/>
      <c r="GAO207" s="813"/>
      <c r="GAP207" s="813"/>
      <c r="GAQ207" s="813"/>
      <c r="GAR207" s="813"/>
      <c r="GAS207" s="813"/>
      <c r="GAT207" s="813"/>
      <c r="GAU207" s="813"/>
      <c r="GAV207" s="813"/>
      <c r="GAW207" s="813"/>
      <c r="GAX207" s="813"/>
      <c r="GAY207" s="813"/>
      <c r="GAZ207" s="813"/>
      <c r="GBA207" s="813"/>
      <c r="GBB207" s="813"/>
      <c r="GBC207" s="813"/>
      <c r="GBD207" s="813"/>
      <c r="GBE207" s="813"/>
      <c r="GBF207" s="813"/>
      <c r="GBG207" s="813"/>
      <c r="GBH207" s="813"/>
      <c r="GBI207" s="813"/>
      <c r="GBJ207" s="813"/>
      <c r="GBK207" s="813"/>
      <c r="GBL207" s="813"/>
      <c r="GBM207" s="813"/>
      <c r="GBN207" s="813"/>
      <c r="GBO207" s="813"/>
      <c r="GBP207" s="813"/>
      <c r="GBQ207" s="813"/>
      <c r="GBR207" s="813"/>
      <c r="GBS207" s="813"/>
      <c r="GBT207" s="813"/>
      <c r="GBU207" s="813"/>
      <c r="GBV207" s="813"/>
      <c r="GBW207" s="813"/>
      <c r="GBX207" s="813"/>
      <c r="GBY207" s="813"/>
      <c r="GBZ207" s="813"/>
      <c r="GCA207" s="813"/>
      <c r="GCB207" s="813"/>
      <c r="GCC207" s="813"/>
      <c r="GCD207" s="813"/>
      <c r="GCE207" s="813"/>
      <c r="GCF207" s="813"/>
      <c r="GCG207" s="813"/>
      <c r="GCH207" s="813"/>
      <c r="GCI207" s="813"/>
      <c r="GCJ207" s="813"/>
      <c r="GCK207" s="813"/>
      <c r="GCL207" s="813"/>
      <c r="GCM207" s="813"/>
      <c r="GCN207" s="813"/>
      <c r="GCO207" s="813"/>
      <c r="GCP207" s="813"/>
      <c r="GCQ207" s="813"/>
      <c r="GCR207" s="813"/>
      <c r="GCS207" s="813"/>
      <c r="GCT207" s="813"/>
      <c r="GCU207" s="813"/>
      <c r="GCV207" s="813"/>
      <c r="GCW207" s="813"/>
      <c r="GCX207" s="813"/>
      <c r="GCY207" s="813"/>
      <c r="GCZ207" s="813"/>
      <c r="GDA207" s="813"/>
      <c r="GDB207" s="813"/>
      <c r="GDC207" s="813"/>
      <c r="GDD207" s="813"/>
      <c r="GDE207" s="813"/>
      <c r="GDF207" s="813"/>
      <c r="GDG207" s="813"/>
      <c r="GDH207" s="813"/>
      <c r="GDI207" s="813"/>
      <c r="GDJ207" s="813"/>
      <c r="GDK207" s="813"/>
      <c r="GDL207" s="813"/>
      <c r="GDM207" s="813"/>
      <c r="GDN207" s="813"/>
      <c r="GDO207" s="813"/>
      <c r="GDP207" s="813"/>
      <c r="GDQ207" s="813"/>
      <c r="GDR207" s="813"/>
      <c r="GDS207" s="813"/>
      <c r="GDT207" s="813"/>
      <c r="GDU207" s="813"/>
      <c r="GDV207" s="813"/>
      <c r="GDW207" s="813"/>
      <c r="GDX207" s="813"/>
      <c r="GDY207" s="813"/>
      <c r="GDZ207" s="813"/>
      <c r="GEA207" s="813"/>
      <c r="GEB207" s="813"/>
      <c r="GEC207" s="813"/>
      <c r="GED207" s="813"/>
      <c r="GEE207" s="813"/>
      <c r="GEF207" s="813"/>
      <c r="GEG207" s="813"/>
      <c r="GEH207" s="813"/>
      <c r="GEI207" s="813"/>
      <c r="GEJ207" s="813"/>
      <c r="GEK207" s="813"/>
      <c r="GEL207" s="813"/>
      <c r="GEM207" s="813"/>
      <c r="GEN207" s="813"/>
      <c r="GEO207" s="813"/>
      <c r="GEP207" s="813"/>
      <c r="GEQ207" s="813"/>
      <c r="GER207" s="813"/>
      <c r="GES207" s="813"/>
      <c r="GET207" s="813"/>
      <c r="GEU207" s="813"/>
      <c r="GEV207" s="813"/>
      <c r="GEW207" s="813"/>
      <c r="GEX207" s="813"/>
      <c r="GEY207" s="813"/>
      <c r="GEZ207" s="813"/>
      <c r="GFA207" s="813"/>
      <c r="GFB207" s="813"/>
      <c r="GFC207" s="813"/>
      <c r="GFD207" s="813"/>
      <c r="GFE207" s="813"/>
      <c r="GFF207" s="813"/>
      <c r="GFG207" s="813"/>
      <c r="GFH207" s="813"/>
      <c r="GFI207" s="813"/>
      <c r="GFJ207" s="813"/>
      <c r="GFK207" s="813"/>
      <c r="GFL207" s="813"/>
      <c r="GFM207" s="813"/>
      <c r="GFN207" s="813"/>
      <c r="GFO207" s="813"/>
      <c r="GFP207" s="813"/>
      <c r="GFQ207" s="813"/>
      <c r="GFR207" s="813"/>
      <c r="GFS207" s="813"/>
      <c r="GFT207" s="813"/>
      <c r="GFU207" s="813"/>
      <c r="GFV207" s="813"/>
      <c r="GFW207" s="813"/>
      <c r="GFX207" s="813"/>
      <c r="GFY207" s="813"/>
      <c r="GFZ207" s="813"/>
      <c r="GGA207" s="813"/>
      <c r="GGB207" s="813"/>
      <c r="GGC207" s="813"/>
      <c r="GGD207" s="813"/>
      <c r="GGE207" s="813"/>
      <c r="GGF207" s="813"/>
      <c r="GGG207" s="813"/>
      <c r="GGH207" s="813"/>
      <c r="GGI207" s="813"/>
      <c r="GGJ207" s="813"/>
      <c r="GGK207" s="813"/>
      <c r="GGL207" s="813"/>
      <c r="GGM207" s="813"/>
      <c r="GGN207" s="813"/>
      <c r="GGO207" s="813"/>
      <c r="GGP207" s="813"/>
      <c r="GGQ207" s="813"/>
      <c r="GGR207" s="813"/>
      <c r="GGS207" s="813"/>
      <c r="GGT207" s="813"/>
      <c r="GGU207" s="813"/>
      <c r="GGV207" s="813"/>
      <c r="GGW207" s="813"/>
      <c r="GGX207" s="813"/>
      <c r="GGY207" s="813"/>
      <c r="GGZ207" s="813"/>
      <c r="GHA207" s="813"/>
      <c r="GHB207" s="813"/>
      <c r="GHC207" s="813"/>
      <c r="GHD207" s="813"/>
      <c r="GHE207" s="813"/>
      <c r="GHF207" s="813"/>
      <c r="GHG207" s="813"/>
      <c r="GHH207" s="813"/>
      <c r="GHI207" s="813"/>
      <c r="GHJ207" s="813"/>
      <c r="GHK207" s="813"/>
      <c r="GHL207" s="813"/>
      <c r="GHM207" s="813"/>
      <c r="GHN207" s="813"/>
      <c r="GHO207" s="813"/>
      <c r="GHP207" s="813"/>
      <c r="GHQ207" s="813"/>
      <c r="GHR207" s="813"/>
      <c r="GHS207" s="813"/>
      <c r="GHT207" s="813"/>
      <c r="GHU207" s="813"/>
      <c r="GHV207" s="813"/>
      <c r="GHW207" s="813"/>
      <c r="GHX207" s="813"/>
      <c r="GHY207" s="813"/>
      <c r="GHZ207" s="813"/>
      <c r="GIA207" s="813"/>
      <c r="GIB207" s="813"/>
      <c r="GIC207" s="813"/>
      <c r="GID207" s="813"/>
      <c r="GIE207" s="813"/>
      <c r="GIF207" s="813"/>
      <c r="GIG207" s="813"/>
      <c r="GIH207" s="813"/>
      <c r="GII207" s="813"/>
      <c r="GIJ207" s="813"/>
      <c r="GIK207" s="813"/>
      <c r="GIL207" s="813"/>
      <c r="GIM207" s="813"/>
      <c r="GIN207" s="813"/>
      <c r="GIO207" s="813"/>
      <c r="GIP207" s="813"/>
      <c r="GIQ207" s="813"/>
      <c r="GIR207" s="813"/>
      <c r="GIS207" s="813"/>
      <c r="GIT207" s="813"/>
      <c r="GIU207" s="813"/>
      <c r="GIV207" s="813"/>
      <c r="GIW207" s="813"/>
      <c r="GIX207" s="813"/>
      <c r="GIY207" s="813"/>
      <c r="GIZ207" s="813"/>
      <c r="GJA207" s="813"/>
      <c r="GJB207" s="813"/>
      <c r="GJC207" s="813"/>
      <c r="GJD207" s="813"/>
      <c r="GJE207" s="813"/>
      <c r="GJF207" s="813"/>
      <c r="GJG207" s="813"/>
      <c r="GJH207" s="813"/>
      <c r="GJI207" s="813"/>
      <c r="GJJ207" s="813"/>
      <c r="GJK207" s="813"/>
      <c r="GJL207" s="813"/>
      <c r="GJM207" s="813"/>
      <c r="GJN207" s="813"/>
      <c r="GJO207" s="813"/>
      <c r="GJP207" s="813"/>
      <c r="GJQ207" s="813"/>
      <c r="GJR207" s="813"/>
      <c r="GJS207" s="813"/>
      <c r="GJT207" s="813"/>
      <c r="GJU207" s="813"/>
      <c r="GJV207" s="813"/>
      <c r="GJW207" s="813"/>
      <c r="GJX207" s="813"/>
      <c r="GJY207" s="813"/>
      <c r="GJZ207" s="813"/>
      <c r="GKA207" s="813"/>
      <c r="GKB207" s="813"/>
      <c r="GKC207" s="813"/>
      <c r="GKD207" s="813"/>
      <c r="GKE207" s="813"/>
      <c r="GKF207" s="813"/>
      <c r="GKG207" s="813"/>
      <c r="GKH207" s="813"/>
      <c r="GKI207" s="813"/>
      <c r="GKJ207" s="813"/>
      <c r="GKK207" s="813"/>
      <c r="GKL207" s="813"/>
      <c r="GKM207" s="813"/>
      <c r="GKN207" s="813"/>
      <c r="GKO207" s="813"/>
      <c r="GKP207" s="813"/>
      <c r="GKQ207" s="813"/>
      <c r="GKR207" s="813"/>
      <c r="GKS207" s="813"/>
      <c r="GKT207" s="813"/>
      <c r="GKU207" s="813"/>
      <c r="GKV207" s="813"/>
      <c r="GKW207" s="813"/>
      <c r="GKX207" s="813"/>
      <c r="GKY207" s="813"/>
      <c r="GKZ207" s="813"/>
      <c r="GLA207" s="813"/>
      <c r="GLB207" s="813"/>
      <c r="GLC207" s="813"/>
      <c r="GLD207" s="813"/>
      <c r="GLE207" s="813"/>
      <c r="GLF207" s="813"/>
      <c r="GLG207" s="813"/>
      <c r="GLH207" s="813"/>
      <c r="GLI207" s="813"/>
      <c r="GLJ207" s="813"/>
      <c r="GLK207" s="813"/>
      <c r="GLL207" s="813"/>
      <c r="GLM207" s="813"/>
      <c r="GLN207" s="813"/>
      <c r="GLO207" s="813"/>
      <c r="GLP207" s="813"/>
      <c r="GLQ207" s="813"/>
      <c r="GLR207" s="813"/>
      <c r="GLS207" s="813"/>
      <c r="GLT207" s="813"/>
      <c r="GLU207" s="813"/>
      <c r="GLV207" s="813"/>
      <c r="GLW207" s="813"/>
      <c r="GLX207" s="813"/>
      <c r="GLY207" s="813"/>
      <c r="GLZ207" s="813"/>
      <c r="GMA207" s="813"/>
      <c r="GMB207" s="813"/>
      <c r="GMC207" s="813"/>
      <c r="GMD207" s="813"/>
      <c r="GME207" s="813"/>
      <c r="GMF207" s="813"/>
      <c r="GMG207" s="813"/>
      <c r="GMH207" s="813"/>
      <c r="GMI207" s="813"/>
      <c r="GMJ207" s="813"/>
      <c r="GMK207" s="813"/>
      <c r="GML207" s="813"/>
      <c r="GMM207" s="813"/>
      <c r="GMN207" s="813"/>
      <c r="GMO207" s="813"/>
      <c r="GMP207" s="813"/>
      <c r="GMQ207" s="813"/>
      <c r="GMR207" s="813"/>
      <c r="GMS207" s="813"/>
      <c r="GMT207" s="813"/>
      <c r="GMU207" s="813"/>
      <c r="GMV207" s="813"/>
      <c r="GMW207" s="813"/>
      <c r="GMX207" s="813"/>
      <c r="GMY207" s="813"/>
      <c r="GMZ207" s="813"/>
      <c r="GNA207" s="813"/>
      <c r="GNB207" s="813"/>
      <c r="GNC207" s="813"/>
      <c r="GND207" s="813"/>
      <c r="GNE207" s="813"/>
      <c r="GNF207" s="813"/>
      <c r="GNG207" s="813"/>
      <c r="GNH207" s="813"/>
      <c r="GNI207" s="813"/>
      <c r="GNJ207" s="813"/>
      <c r="GNK207" s="813"/>
      <c r="GNL207" s="813"/>
      <c r="GNM207" s="813"/>
      <c r="GNN207" s="813"/>
      <c r="GNO207" s="813"/>
      <c r="GNP207" s="813"/>
      <c r="GNQ207" s="813"/>
      <c r="GNR207" s="813"/>
      <c r="GNS207" s="813"/>
      <c r="GNT207" s="813"/>
      <c r="GNU207" s="813"/>
      <c r="GNV207" s="813"/>
      <c r="GNW207" s="813"/>
      <c r="GNX207" s="813"/>
      <c r="GNY207" s="813"/>
      <c r="GNZ207" s="813"/>
      <c r="GOA207" s="813"/>
      <c r="GOB207" s="813"/>
      <c r="GOC207" s="813"/>
      <c r="GOD207" s="813"/>
      <c r="GOE207" s="813"/>
      <c r="GOF207" s="813"/>
      <c r="GOG207" s="813"/>
      <c r="GOH207" s="813"/>
      <c r="GOI207" s="813"/>
      <c r="GOJ207" s="813"/>
      <c r="GOK207" s="813"/>
      <c r="GOL207" s="813"/>
      <c r="GOM207" s="813"/>
      <c r="GON207" s="813"/>
      <c r="GOO207" s="813"/>
      <c r="GOP207" s="813"/>
      <c r="GOQ207" s="813"/>
      <c r="GOR207" s="813"/>
      <c r="GOS207" s="813"/>
      <c r="GOT207" s="813"/>
      <c r="GOU207" s="813"/>
      <c r="GOV207" s="813"/>
      <c r="GOW207" s="813"/>
      <c r="GOX207" s="813"/>
      <c r="GOY207" s="813"/>
      <c r="GOZ207" s="813"/>
      <c r="GPA207" s="813"/>
      <c r="GPB207" s="813"/>
      <c r="GPC207" s="813"/>
      <c r="GPD207" s="813"/>
      <c r="GPE207" s="813"/>
      <c r="GPF207" s="813"/>
      <c r="GPG207" s="813"/>
      <c r="GPH207" s="813"/>
      <c r="GPI207" s="813"/>
      <c r="GPJ207" s="813"/>
      <c r="GPK207" s="813"/>
      <c r="GPL207" s="813"/>
      <c r="GPM207" s="813"/>
      <c r="GPN207" s="813"/>
      <c r="GPO207" s="813"/>
      <c r="GPP207" s="813"/>
      <c r="GPQ207" s="813"/>
      <c r="GPR207" s="813"/>
      <c r="GPS207" s="813"/>
      <c r="GPT207" s="813"/>
      <c r="GPU207" s="813"/>
      <c r="GPV207" s="813"/>
      <c r="GPW207" s="813"/>
      <c r="GPX207" s="813"/>
      <c r="GPY207" s="813"/>
      <c r="GPZ207" s="813"/>
      <c r="GQA207" s="813"/>
      <c r="GQB207" s="813"/>
      <c r="GQC207" s="813"/>
      <c r="GQD207" s="813"/>
      <c r="GQE207" s="813"/>
      <c r="GQF207" s="813"/>
      <c r="GQG207" s="813"/>
      <c r="GQH207" s="813"/>
      <c r="GQI207" s="813"/>
      <c r="GQJ207" s="813"/>
      <c r="GQK207" s="813"/>
      <c r="GQL207" s="813"/>
      <c r="GQM207" s="813"/>
      <c r="GQN207" s="813"/>
      <c r="GQO207" s="813"/>
      <c r="GQP207" s="813"/>
      <c r="GQQ207" s="813"/>
      <c r="GQR207" s="813"/>
      <c r="GQS207" s="813"/>
      <c r="GQT207" s="813"/>
      <c r="GQU207" s="813"/>
      <c r="GQV207" s="813"/>
      <c r="GQW207" s="813"/>
      <c r="GQX207" s="813"/>
      <c r="GQY207" s="813"/>
      <c r="GQZ207" s="813"/>
      <c r="GRA207" s="813"/>
      <c r="GRB207" s="813"/>
      <c r="GRC207" s="813"/>
      <c r="GRD207" s="813"/>
      <c r="GRE207" s="813"/>
      <c r="GRF207" s="813"/>
      <c r="GRG207" s="813"/>
      <c r="GRH207" s="813"/>
      <c r="GRI207" s="813"/>
      <c r="GRJ207" s="813"/>
      <c r="GRK207" s="813"/>
      <c r="GRL207" s="813"/>
      <c r="GRM207" s="813"/>
      <c r="GRN207" s="813"/>
      <c r="GRO207" s="813"/>
      <c r="GRP207" s="813"/>
      <c r="GRQ207" s="813"/>
      <c r="GRR207" s="813"/>
      <c r="GRS207" s="813"/>
      <c r="GRT207" s="813"/>
      <c r="GRU207" s="813"/>
      <c r="GRV207" s="813"/>
      <c r="GRW207" s="813"/>
      <c r="GRX207" s="813"/>
      <c r="GRY207" s="813"/>
      <c r="GRZ207" s="813"/>
      <c r="GSA207" s="813"/>
      <c r="GSB207" s="813"/>
      <c r="GSC207" s="813"/>
      <c r="GSD207" s="813"/>
      <c r="GSE207" s="813"/>
      <c r="GSF207" s="813"/>
      <c r="GSG207" s="813"/>
      <c r="GSH207" s="813"/>
      <c r="GSI207" s="813"/>
      <c r="GSJ207" s="813"/>
      <c r="GSK207" s="813"/>
      <c r="GSL207" s="813"/>
      <c r="GSM207" s="813"/>
      <c r="GSN207" s="813"/>
      <c r="GSO207" s="813"/>
      <c r="GSP207" s="813"/>
      <c r="GSQ207" s="813"/>
      <c r="GSR207" s="813"/>
      <c r="GSS207" s="813"/>
      <c r="GST207" s="813"/>
      <c r="GSU207" s="813"/>
      <c r="GSV207" s="813"/>
      <c r="GSW207" s="813"/>
      <c r="GSX207" s="813"/>
      <c r="GSY207" s="813"/>
      <c r="GSZ207" s="813"/>
      <c r="GTA207" s="813"/>
      <c r="GTB207" s="813"/>
      <c r="GTC207" s="813"/>
      <c r="GTD207" s="813"/>
      <c r="GTE207" s="813"/>
      <c r="GTF207" s="813"/>
      <c r="GTG207" s="813"/>
      <c r="GTH207" s="813"/>
      <c r="GTI207" s="813"/>
      <c r="GTJ207" s="813"/>
      <c r="GTK207" s="813"/>
      <c r="GTL207" s="813"/>
      <c r="GTM207" s="813"/>
      <c r="GTN207" s="813"/>
      <c r="GTO207" s="813"/>
      <c r="GTP207" s="813"/>
      <c r="GTQ207" s="813"/>
      <c r="GTR207" s="813"/>
      <c r="GTS207" s="813"/>
      <c r="GTT207" s="813"/>
      <c r="GTU207" s="813"/>
      <c r="GTV207" s="813"/>
      <c r="GTW207" s="813"/>
      <c r="GTX207" s="813"/>
      <c r="GTY207" s="813"/>
      <c r="GTZ207" s="813"/>
      <c r="GUA207" s="813"/>
      <c r="GUB207" s="813"/>
      <c r="GUC207" s="813"/>
      <c r="GUD207" s="813"/>
      <c r="GUE207" s="813"/>
      <c r="GUF207" s="813"/>
      <c r="GUG207" s="813"/>
      <c r="GUH207" s="813"/>
      <c r="GUI207" s="813"/>
      <c r="GUJ207" s="813"/>
      <c r="GUK207" s="813"/>
      <c r="GUL207" s="813"/>
      <c r="GUM207" s="813"/>
      <c r="GUN207" s="813"/>
      <c r="GUO207" s="813"/>
      <c r="GUP207" s="813"/>
      <c r="GUQ207" s="813"/>
      <c r="GUR207" s="813"/>
      <c r="GUS207" s="813"/>
      <c r="GUT207" s="813"/>
      <c r="GUU207" s="813"/>
      <c r="GUV207" s="813"/>
      <c r="GUW207" s="813"/>
      <c r="GUX207" s="813"/>
      <c r="GUY207" s="813"/>
      <c r="GUZ207" s="813"/>
      <c r="GVA207" s="813"/>
      <c r="GVB207" s="813"/>
      <c r="GVC207" s="813"/>
      <c r="GVD207" s="813"/>
      <c r="GVE207" s="813"/>
      <c r="GVF207" s="813"/>
      <c r="GVG207" s="813"/>
      <c r="GVH207" s="813"/>
      <c r="GVI207" s="813"/>
      <c r="GVJ207" s="813"/>
      <c r="GVK207" s="813"/>
      <c r="GVL207" s="813"/>
      <c r="GVM207" s="813"/>
      <c r="GVN207" s="813"/>
      <c r="GVO207" s="813"/>
      <c r="GVP207" s="813"/>
      <c r="GVQ207" s="813"/>
      <c r="GVR207" s="813"/>
      <c r="GVS207" s="813"/>
      <c r="GVT207" s="813"/>
      <c r="GVU207" s="813"/>
      <c r="GVV207" s="813"/>
      <c r="GVW207" s="813"/>
      <c r="GVX207" s="813"/>
      <c r="GVY207" s="813"/>
      <c r="GVZ207" s="813"/>
      <c r="GWA207" s="813"/>
      <c r="GWB207" s="813"/>
      <c r="GWC207" s="813"/>
      <c r="GWD207" s="813"/>
      <c r="GWE207" s="813"/>
      <c r="GWF207" s="813"/>
      <c r="GWG207" s="813"/>
      <c r="GWH207" s="813"/>
      <c r="GWI207" s="813"/>
      <c r="GWJ207" s="813"/>
      <c r="GWK207" s="813"/>
      <c r="GWL207" s="813"/>
      <c r="GWM207" s="813"/>
      <c r="GWN207" s="813"/>
      <c r="GWO207" s="813"/>
      <c r="GWP207" s="813"/>
      <c r="GWQ207" s="813"/>
      <c r="GWR207" s="813"/>
      <c r="GWS207" s="813"/>
      <c r="GWT207" s="813"/>
      <c r="GWU207" s="813"/>
      <c r="GWV207" s="813"/>
      <c r="GWW207" s="813"/>
      <c r="GWX207" s="813"/>
      <c r="GWY207" s="813"/>
      <c r="GWZ207" s="813"/>
      <c r="GXA207" s="813"/>
      <c r="GXB207" s="813"/>
      <c r="GXC207" s="813"/>
      <c r="GXD207" s="813"/>
      <c r="GXE207" s="813"/>
      <c r="GXF207" s="813"/>
      <c r="GXG207" s="813"/>
      <c r="GXH207" s="813"/>
      <c r="GXI207" s="813"/>
      <c r="GXJ207" s="813"/>
      <c r="GXK207" s="813"/>
      <c r="GXL207" s="813"/>
      <c r="GXM207" s="813"/>
      <c r="GXN207" s="813"/>
      <c r="GXO207" s="813"/>
      <c r="GXP207" s="813"/>
      <c r="GXQ207" s="813"/>
      <c r="GXR207" s="813"/>
      <c r="GXS207" s="813"/>
      <c r="GXT207" s="813"/>
      <c r="GXU207" s="813"/>
      <c r="GXV207" s="813"/>
      <c r="GXW207" s="813"/>
      <c r="GXX207" s="813"/>
      <c r="GXY207" s="813"/>
      <c r="GXZ207" s="813"/>
      <c r="GYA207" s="813"/>
      <c r="GYB207" s="813"/>
      <c r="GYC207" s="813"/>
      <c r="GYD207" s="813"/>
      <c r="GYE207" s="813"/>
      <c r="GYF207" s="813"/>
      <c r="GYG207" s="813"/>
      <c r="GYH207" s="813"/>
      <c r="GYI207" s="813"/>
      <c r="GYJ207" s="813"/>
      <c r="GYK207" s="813"/>
      <c r="GYL207" s="813"/>
      <c r="GYM207" s="813"/>
      <c r="GYN207" s="813"/>
      <c r="GYO207" s="813"/>
      <c r="GYP207" s="813"/>
      <c r="GYQ207" s="813"/>
      <c r="GYR207" s="813"/>
      <c r="GYS207" s="813"/>
      <c r="GYT207" s="813"/>
      <c r="GYU207" s="813"/>
      <c r="GYV207" s="813"/>
      <c r="GYW207" s="813"/>
      <c r="GYX207" s="813"/>
      <c r="GYY207" s="813"/>
      <c r="GYZ207" s="813"/>
      <c r="GZA207" s="813"/>
      <c r="GZB207" s="813"/>
      <c r="GZC207" s="813"/>
      <c r="GZD207" s="813"/>
      <c r="GZE207" s="813"/>
      <c r="GZF207" s="813"/>
      <c r="GZG207" s="813"/>
      <c r="GZH207" s="813"/>
      <c r="GZI207" s="813"/>
      <c r="GZJ207" s="813"/>
      <c r="GZK207" s="813"/>
      <c r="GZL207" s="813"/>
      <c r="GZM207" s="813"/>
      <c r="GZN207" s="813"/>
      <c r="GZO207" s="813"/>
      <c r="GZP207" s="813"/>
      <c r="GZQ207" s="813"/>
      <c r="GZR207" s="813"/>
      <c r="GZS207" s="813"/>
      <c r="GZT207" s="813"/>
      <c r="GZU207" s="813"/>
      <c r="GZV207" s="813"/>
      <c r="GZW207" s="813"/>
      <c r="GZX207" s="813"/>
      <c r="GZY207" s="813"/>
      <c r="GZZ207" s="813"/>
      <c r="HAA207" s="813"/>
      <c r="HAB207" s="813"/>
      <c r="HAC207" s="813"/>
      <c r="HAD207" s="813"/>
      <c r="HAE207" s="813"/>
      <c r="HAF207" s="813"/>
      <c r="HAG207" s="813"/>
      <c r="HAH207" s="813"/>
      <c r="HAI207" s="813"/>
      <c r="HAJ207" s="813"/>
      <c r="HAK207" s="813"/>
      <c r="HAL207" s="813"/>
      <c r="HAM207" s="813"/>
      <c r="HAN207" s="813"/>
      <c r="HAO207" s="813"/>
      <c r="HAP207" s="813"/>
      <c r="HAQ207" s="813"/>
      <c r="HAR207" s="813"/>
      <c r="HAS207" s="813"/>
      <c r="HAT207" s="813"/>
      <c r="HAU207" s="813"/>
      <c r="HAV207" s="813"/>
      <c r="HAW207" s="813"/>
      <c r="HAX207" s="813"/>
      <c r="HAY207" s="813"/>
      <c r="HAZ207" s="813"/>
      <c r="HBA207" s="813"/>
      <c r="HBB207" s="813"/>
      <c r="HBC207" s="813"/>
      <c r="HBD207" s="813"/>
      <c r="HBE207" s="813"/>
      <c r="HBF207" s="813"/>
      <c r="HBG207" s="813"/>
      <c r="HBH207" s="813"/>
      <c r="HBI207" s="813"/>
      <c r="HBJ207" s="813"/>
      <c r="HBK207" s="813"/>
      <c r="HBL207" s="813"/>
      <c r="HBM207" s="813"/>
      <c r="HBN207" s="813"/>
      <c r="HBO207" s="813"/>
      <c r="HBP207" s="813"/>
      <c r="HBQ207" s="813"/>
      <c r="HBR207" s="813"/>
      <c r="HBS207" s="813"/>
      <c r="HBT207" s="813"/>
      <c r="HBU207" s="813"/>
      <c r="HBV207" s="813"/>
      <c r="HBW207" s="813"/>
      <c r="HBX207" s="813"/>
      <c r="HBY207" s="813"/>
      <c r="HBZ207" s="813"/>
      <c r="HCA207" s="813"/>
      <c r="HCB207" s="813"/>
      <c r="HCC207" s="813"/>
      <c r="HCD207" s="813"/>
      <c r="HCE207" s="813"/>
      <c r="HCF207" s="813"/>
      <c r="HCG207" s="813"/>
      <c r="HCH207" s="813"/>
      <c r="HCI207" s="813"/>
      <c r="HCJ207" s="813"/>
      <c r="HCK207" s="813"/>
      <c r="HCL207" s="813"/>
      <c r="HCM207" s="813"/>
      <c r="HCN207" s="813"/>
      <c r="HCO207" s="813"/>
      <c r="HCP207" s="813"/>
      <c r="HCQ207" s="813"/>
      <c r="HCR207" s="813"/>
      <c r="HCS207" s="813"/>
      <c r="HCT207" s="813"/>
      <c r="HCU207" s="813"/>
      <c r="HCV207" s="813"/>
      <c r="HCW207" s="813"/>
      <c r="HCX207" s="813"/>
      <c r="HCY207" s="813"/>
      <c r="HCZ207" s="813"/>
      <c r="HDA207" s="813"/>
      <c r="HDB207" s="813"/>
      <c r="HDC207" s="813"/>
      <c r="HDD207" s="813"/>
      <c r="HDE207" s="813"/>
      <c r="HDF207" s="813"/>
      <c r="HDG207" s="813"/>
      <c r="HDH207" s="813"/>
      <c r="HDI207" s="813"/>
      <c r="HDJ207" s="813"/>
      <c r="HDK207" s="813"/>
      <c r="HDL207" s="813"/>
      <c r="HDM207" s="813"/>
      <c r="HDN207" s="813"/>
      <c r="HDO207" s="813"/>
      <c r="HDP207" s="813"/>
      <c r="HDQ207" s="813"/>
      <c r="HDR207" s="813"/>
      <c r="HDS207" s="813"/>
      <c r="HDT207" s="813"/>
      <c r="HDU207" s="813"/>
      <c r="HDV207" s="813"/>
      <c r="HDW207" s="813"/>
      <c r="HDX207" s="813"/>
      <c r="HDY207" s="813"/>
      <c r="HDZ207" s="813"/>
      <c r="HEA207" s="813"/>
      <c r="HEB207" s="813"/>
      <c r="HEC207" s="813"/>
      <c r="HED207" s="813"/>
      <c r="HEE207" s="813"/>
      <c r="HEF207" s="813"/>
      <c r="HEG207" s="813"/>
      <c r="HEH207" s="813"/>
      <c r="HEI207" s="813"/>
      <c r="HEJ207" s="813"/>
      <c r="HEK207" s="813"/>
      <c r="HEL207" s="813"/>
      <c r="HEM207" s="813"/>
      <c r="HEN207" s="813"/>
      <c r="HEO207" s="813"/>
      <c r="HEP207" s="813"/>
      <c r="HEQ207" s="813"/>
      <c r="HER207" s="813"/>
      <c r="HES207" s="813"/>
      <c r="HET207" s="813"/>
      <c r="HEU207" s="813"/>
      <c r="HEV207" s="813"/>
      <c r="HEW207" s="813"/>
      <c r="HEX207" s="813"/>
      <c r="HEY207" s="813"/>
      <c r="HEZ207" s="813"/>
      <c r="HFA207" s="813"/>
      <c r="HFB207" s="813"/>
      <c r="HFC207" s="813"/>
      <c r="HFD207" s="813"/>
      <c r="HFE207" s="813"/>
      <c r="HFF207" s="813"/>
      <c r="HFG207" s="813"/>
      <c r="HFH207" s="813"/>
      <c r="HFI207" s="813"/>
      <c r="HFJ207" s="813"/>
      <c r="HFK207" s="813"/>
      <c r="HFL207" s="813"/>
      <c r="HFM207" s="813"/>
      <c r="HFN207" s="813"/>
      <c r="HFO207" s="813"/>
      <c r="HFP207" s="813"/>
      <c r="HFQ207" s="813"/>
      <c r="HFR207" s="813"/>
      <c r="HFS207" s="813"/>
      <c r="HFT207" s="813"/>
      <c r="HFU207" s="813"/>
      <c r="HFV207" s="813"/>
      <c r="HFW207" s="813"/>
      <c r="HFX207" s="813"/>
      <c r="HFY207" s="813"/>
      <c r="HFZ207" s="813"/>
      <c r="HGA207" s="813"/>
      <c r="HGB207" s="813"/>
      <c r="HGC207" s="813"/>
      <c r="HGD207" s="813"/>
      <c r="HGE207" s="813"/>
      <c r="HGF207" s="813"/>
      <c r="HGG207" s="813"/>
      <c r="HGH207" s="813"/>
      <c r="HGI207" s="813"/>
      <c r="HGJ207" s="813"/>
      <c r="HGK207" s="813"/>
      <c r="HGL207" s="813"/>
      <c r="HGM207" s="813"/>
      <c r="HGN207" s="813"/>
      <c r="HGO207" s="813"/>
      <c r="HGP207" s="813"/>
      <c r="HGQ207" s="813"/>
      <c r="HGR207" s="813"/>
      <c r="HGS207" s="813"/>
      <c r="HGT207" s="813"/>
      <c r="HGU207" s="813"/>
      <c r="HGV207" s="813"/>
      <c r="HGW207" s="813"/>
      <c r="HGX207" s="813"/>
      <c r="HGY207" s="813"/>
      <c r="HGZ207" s="813"/>
      <c r="HHA207" s="813"/>
      <c r="HHB207" s="813"/>
      <c r="HHC207" s="813"/>
      <c r="HHD207" s="813"/>
      <c r="HHE207" s="813"/>
      <c r="HHF207" s="813"/>
      <c r="HHG207" s="813"/>
      <c r="HHH207" s="813"/>
      <c r="HHI207" s="813"/>
      <c r="HHJ207" s="813"/>
      <c r="HHK207" s="813"/>
      <c r="HHL207" s="813"/>
      <c r="HHM207" s="813"/>
      <c r="HHN207" s="813"/>
      <c r="HHO207" s="813"/>
      <c r="HHP207" s="813"/>
      <c r="HHQ207" s="813"/>
      <c r="HHR207" s="813"/>
      <c r="HHS207" s="813"/>
      <c r="HHT207" s="813"/>
      <c r="HHU207" s="813"/>
      <c r="HHV207" s="813"/>
      <c r="HHW207" s="813"/>
      <c r="HHX207" s="813"/>
      <c r="HHY207" s="813"/>
      <c r="HHZ207" s="813"/>
      <c r="HIA207" s="813"/>
      <c r="HIB207" s="813"/>
      <c r="HIC207" s="813"/>
      <c r="HID207" s="813"/>
      <c r="HIE207" s="813"/>
      <c r="HIF207" s="813"/>
      <c r="HIG207" s="813"/>
      <c r="HIH207" s="813"/>
      <c r="HII207" s="813"/>
      <c r="HIJ207" s="813"/>
      <c r="HIK207" s="813"/>
      <c r="HIL207" s="813"/>
      <c r="HIM207" s="813"/>
      <c r="HIN207" s="813"/>
      <c r="HIO207" s="813"/>
      <c r="HIP207" s="813"/>
      <c r="HIQ207" s="813"/>
      <c r="HIR207" s="813"/>
      <c r="HIS207" s="813"/>
      <c r="HIT207" s="813"/>
      <c r="HIU207" s="813"/>
      <c r="HIV207" s="813"/>
      <c r="HIW207" s="813"/>
      <c r="HIX207" s="813"/>
      <c r="HIY207" s="813"/>
      <c r="HIZ207" s="813"/>
      <c r="HJA207" s="813"/>
      <c r="HJB207" s="813"/>
      <c r="HJC207" s="813"/>
      <c r="HJD207" s="813"/>
      <c r="HJE207" s="813"/>
      <c r="HJF207" s="813"/>
      <c r="HJG207" s="813"/>
      <c r="HJH207" s="813"/>
      <c r="HJI207" s="813"/>
      <c r="HJJ207" s="813"/>
      <c r="HJK207" s="813"/>
      <c r="HJL207" s="813"/>
      <c r="HJM207" s="813"/>
      <c r="HJN207" s="813"/>
      <c r="HJO207" s="813"/>
      <c r="HJP207" s="813"/>
      <c r="HJQ207" s="813"/>
      <c r="HJR207" s="813"/>
      <c r="HJS207" s="813"/>
      <c r="HJT207" s="813"/>
      <c r="HJU207" s="813"/>
      <c r="HJV207" s="813"/>
      <c r="HJW207" s="813"/>
      <c r="HJX207" s="813"/>
      <c r="HJY207" s="813"/>
      <c r="HJZ207" s="813"/>
      <c r="HKA207" s="813"/>
      <c r="HKB207" s="813"/>
      <c r="HKC207" s="813"/>
      <c r="HKD207" s="813"/>
      <c r="HKE207" s="813"/>
      <c r="HKF207" s="813"/>
      <c r="HKG207" s="813"/>
      <c r="HKH207" s="813"/>
      <c r="HKI207" s="813"/>
      <c r="HKJ207" s="813"/>
      <c r="HKK207" s="813"/>
      <c r="HKL207" s="813"/>
      <c r="HKM207" s="813"/>
      <c r="HKN207" s="813"/>
      <c r="HKO207" s="813"/>
      <c r="HKP207" s="813"/>
      <c r="HKQ207" s="813"/>
      <c r="HKR207" s="813"/>
      <c r="HKS207" s="813"/>
      <c r="HKT207" s="813"/>
      <c r="HKU207" s="813"/>
      <c r="HKV207" s="813"/>
      <c r="HKW207" s="813"/>
      <c r="HKX207" s="813"/>
      <c r="HKY207" s="813"/>
      <c r="HKZ207" s="813"/>
      <c r="HLA207" s="813"/>
      <c r="HLB207" s="813"/>
      <c r="HLC207" s="813"/>
      <c r="HLD207" s="813"/>
      <c r="HLE207" s="813"/>
      <c r="HLF207" s="813"/>
      <c r="HLG207" s="813"/>
      <c r="HLH207" s="813"/>
      <c r="HLI207" s="813"/>
      <c r="HLJ207" s="813"/>
      <c r="HLK207" s="813"/>
      <c r="HLL207" s="813"/>
      <c r="HLM207" s="813"/>
      <c r="HLN207" s="813"/>
      <c r="HLO207" s="813"/>
      <c r="HLP207" s="813"/>
      <c r="HLQ207" s="813"/>
      <c r="HLR207" s="813"/>
      <c r="HLS207" s="813"/>
      <c r="HLT207" s="813"/>
      <c r="HLU207" s="813"/>
      <c r="HLV207" s="813"/>
      <c r="HLW207" s="813"/>
      <c r="HLX207" s="813"/>
      <c r="HLY207" s="813"/>
      <c r="HLZ207" s="813"/>
      <c r="HMA207" s="813"/>
      <c r="HMB207" s="813"/>
      <c r="HMC207" s="813"/>
      <c r="HMD207" s="813"/>
      <c r="HME207" s="813"/>
      <c r="HMF207" s="813"/>
      <c r="HMG207" s="813"/>
      <c r="HMH207" s="813"/>
      <c r="HMI207" s="813"/>
      <c r="HMJ207" s="813"/>
      <c r="HMK207" s="813"/>
      <c r="HML207" s="813"/>
      <c r="HMM207" s="813"/>
      <c r="HMN207" s="813"/>
      <c r="HMO207" s="813"/>
      <c r="HMP207" s="813"/>
      <c r="HMQ207" s="813"/>
      <c r="HMR207" s="813"/>
      <c r="HMS207" s="813"/>
      <c r="HMT207" s="813"/>
      <c r="HMU207" s="813"/>
      <c r="HMV207" s="813"/>
      <c r="HMW207" s="813"/>
      <c r="HMX207" s="813"/>
      <c r="HMY207" s="813"/>
      <c r="HMZ207" s="813"/>
      <c r="HNA207" s="813"/>
      <c r="HNB207" s="813"/>
      <c r="HNC207" s="813"/>
      <c r="HND207" s="813"/>
      <c r="HNE207" s="813"/>
      <c r="HNF207" s="813"/>
      <c r="HNG207" s="813"/>
      <c r="HNH207" s="813"/>
      <c r="HNI207" s="813"/>
      <c r="HNJ207" s="813"/>
      <c r="HNK207" s="813"/>
      <c r="HNL207" s="813"/>
      <c r="HNM207" s="813"/>
      <c r="HNN207" s="813"/>
      <c r="HNO207" s="813"/>
      <c r="HNP207" s="813"/>
      <c r="HNQ207" s="813"/>
      <c r="HNR207" s="813"/>
      <c r="HNS207" s="813"/>
      <c r="HNT207" s="813"/>
      <c r="HNU207" s="813"/>
      <c r="HNV207" s="813"/>
      <c r="HNW207" s="813"/>
      <c r="HNX207" s="813"/>
      <c r="HNY207" s="813"/>
      <c r="HNZ207" s="813"/>
      <c r="HOA207" s="813"/>
      <c r="HOB207" s="813"/>
      <c r="HOC207" s="813"/>
      <c r="HOD207" s="813"/>
      <c r="HOE207" s="813"/>
      <c r="HOF207" s="813"/>
      <c r="HOG207" s="813"/>
      <c r="HOH207" s="813"/>
      <c r="HOI207" s="813"/>
      <c r="HOJ207" s="813"/>
      <c r="HOK207" s="813"/>
      <c r="HOL207" s="813"/>
      <c r="HOM207" s="813"/>
      <c r="HON207" s="813"/>
      <c r="HOO207" s="813"/>
      <c r="HOP207" s="813"/>
      <c r="HOQ207" s="813"/>
      <c r="HOR207" s="813"/>
      <c r="HOS207" s="813"/>
      <c r="HOT207" s="813"/>
      <c r="HOU207" s="813"/>
      <c r="HOV207" s="813"/>
      <c r="HOW207" s="813"/>
      <c r="HOX207" s="813"/>
      <c r="HOY207" s="813"/>
      <c r="HOZ207" s="813"/>
      <c r="HPA207" s="813"/>
      <c r="HPB207" s="813"/>
      <c r="HPC207" s="813"/>
      <c r="HPD207" s="813"/>
      <c r="HPE207" s="813"/>
      <c r="HPF207" s="813"/>
      <c r="HPG207" s="813"/>
      <c r="HPH207" s="813"/>
      <c r="HPI207" s="813"/>
      <c r="HPJ207" s="813"/>
      <c r="HPK207" s="813"/>
      <c r="HPL207" s="813"/>
      <c r="HPM207" s="813"/>
      <c r="HPN207" s="813"/>
      <c r="HPO207" s="813"/>
      <c r="HPP207" s="813"/>
      <c r="HPQ207" s="813"/>
      <c r="HPR207" s="813"/>
      <c r="HPS207" s="813"/>
      <c r="HPT207" s="813"/>
      <c r="HPU207" s="813"/>
      <c r="HPV207" s="813"/>
      <c r="HPW207" s="813"/>
      <c r="HPX207" s="813"/>
      <c r="HPY207" s="813"/>
      <c r="HPZ207" s="813"/>
      <c r="HQA207" s="813"/>
      <c r="HQB207" s="813"/>
      <c r="HQC207" s="813"/>
      <c r="HQD207" s="813"/>
      <c r="HQE207" s="813"/>
      <c r="HQF207" s="813"/>
      <c r="HQG207" s="813"/>
      <c r="HQH207" s="813"/>
      <c r="HQI207" s="813"/>
      <c r="HQJ207" s="813"/>
      <c r="HQK207" s="813"/>
      <c r="HQL207" s="813"/>
      <c r="HQM207" s="813"/>
      <c r="HQN207" s="813"/>
      <c r="HQO207" s="813"/>
      <c r="HQP207" s="813"/>
      <c r="HQQ207" s="813"/>
      <c r="HQR207" s="813"/>
      <c r="HQS207" s="813"/>
      <c r="HQT207" s="813"/>
      <c r="HQU207" s="813"/>
      <c r="HQV207" s="813"/>
      <c r="HQW207" s="813"/>
      <c r="HQX207" s="813"/>
      <c r="HQY207" s="813"/>
      <c r="HQZ207" s="813"/>
      <c r="HRA207" s="813"/>
      <c r="HRB207" s="813"/>
      <c r="HRC207" s="813"/>
      <c r="HRD207" s="813"/>
      <c r="HRE207" s="813"/>
      <c r="HRF207" s="813"/>
      <c r="HRG207" s="813"/>
      <c r="HRH207" s="813"/>
      <c r="HRI207" s="813"/>
      <c r="HRJ207" s="813"/>
      <c r="HRK207" s="813"/>
      <c r="HRL207" s="813"/>
      <c r="HRM207" s="813"/>
      <c r="HRN207" s="813"/>
      <c r="HRO207" s="813"/>
      <c r="HRP207" s="813"/>
      <c r="HRQ207" s="813"/>
      <c r="HRR207" s="813"/>
      <c r="HRS207" s="813"/>
      <c r="HRT207" s="813"/>
      <c r="HRU207" s="813"/>
      <c r="HRV207" s="813"/>
      <c r="HRW207" s="813"/>
      <c r="HRX207" s="813"/>
      <c r="HRY207" s="813"/>
      <c r="HRZ207" s="813"/>
      <c r="HSA207" s="813"/>
      <c r="HSB207" s="813"/>
      <c r="HSC207" s="813"/>
      <c r="HSD207" s="813"/>
      <c r="HSE207" s="813"/>
      <c r="HSF207" s="813"/>
      <c r="HSG207" s="813"/>
      <c r="HSH207" s="813"/>
      <c r="HSI207" s="813"/>
      <c r="HSJ207" s="813"/>
      <c r="HSK207" s="813"/>
      <c r="HSL207" s="813"/>
      <c r="HSM207" s="813"/>
      <c r="HSN207" s="813"/>
      <c r="HSO207" s="813"/>
      <c r="HSP207" s="813"/>
      <c r="HSQ207" s="813"/>
      <c r="HSR207" s="813"/>
      <c r="HSS207" s="813"/>
      <c r="HST207" s="813"/>
      <c r="HSU207" s="813"/>
      <c r="HSV207" s="813"/>
      <c r="HSW207" s="813"/>
      <c r="HSX207" s="813"/>
      <c r="HSY207" s="813"/>
      <c r="HSZ207" s="813"/>
      <c r="HTA207" s="813"/>
      <c r="HTB207" s="813"/>
      <c r="HTC207" s="813"/>
      <c r="HTD207" s="813"/>
      <c r="HTE207" s="813"/>
      <c r="HTF207" s="813"/>
      <c r="HTG207" s="813"/>
      <c r="HTH207" s="813"/>
      <c r="HTI207" s="813"/>
      <c r="HTJ207" s="813"/>
      <c r="HTK207" s="813"/>
      <c r="HTL207" s="813"/>
      <c r="HTM207" s="813"/>
      <c r="HTN207" s="813"/>
      <c r="HTO207" s="813"/>
      <c r="HTP207" s="813"/>
      <c r="HTQ207" s="813"/>
      <c r="HTR207" s="813"/>
      <c r="HTS207" s="813"/>
      <c r="HTT207" s="813"/>
      <c r="HTU207" s="813"/>
      <c r="HTV207" s="813"/>
      <c r="HTW207" s="813"/>
      <c r="HTX207" s="813"/>
      <c r="HTY207" s="813"/>
      <c r="HTZ207" s="813"/>
      <c r="HUA207" s="813"/>
      <c r="HUB207" s="813"/>
      <c r="HUC207" s="813"/>
      <c r="HUD207" s="813"/>
      <c r="HUE207" s="813"/>
      <c r="HUF207" s="813"/>
      <c r="HUG207" s="813"/>
      <c r="HUH207" s="813"/>
      <c r="HUI207" s="813"/>
      <c r="HUJ207" s="813"/>
      <c r="HUK207" s="813"/>
      <c r="HUL207" s="813"/>
      <c r="HUM207" s="813"/>
      <c r="HUN207" s="813"/>
      <c r="HUO207" s="813"/>
      <c r="HUP207" s="813"/>
      <c r="HUQ207" s="813"/>
      <c r="HUR207" s="813"/>
      <c r="HUS207" s="813"/>
      <c r="HUT207" s="813"/>
      <c r="HUU207" s="813"/>
      <c r="HUV207" s="813"/>
      <c r="HUW207" s="813"/>
      <c r="HUX207" s="813"/>
      <c r="HUY207" s="813"/>
      <c r="HUZ207" s="813"/>
      <c r="HVA207" s="813"/>
      <c r="HVB207" s="813"/>
      <c r="HVC207" s="813"/>
      <c r="HVD207" s="813"/>
      <c r="HVE207" s="813"/>
      <c r="HVF207" s="813"/>
      <c r="HVG207" s="813"/>
      <c r="HVH207" s="813"/>
      <c r="HVI207" s="813"/>
      <c r="HVJ207" s="813"/>
      <c r="HVK207" s="813"/>
      <c r="HVL207" s="813"/>
      <c r="HVM207" s="813"/>
      <c r="HVN207" s="813"/>
      <c r="HVO207" s="813"/>
      <c r="HVP207" s="813"/>
      <c r="HVQ207" s="813"/>
      <c r="HVR207" s="813"/>
      <c r="HVS207" s="813"/>
      <c r="HVT207" s="813"/>
      <c r="HVU207" s="813"/>
      <c r="HVV207" s="813"/>
      <c r="HVW207" s="813"/>
      <c r="HVX207" s="813"/>
      <c r="HVY207" s="813"/>
      <c r="HVZ207" s="813"/>
      <c r="HWA207" s="813"/>
      <c r="HWB207" s="813"/>
      <c r="HWC207" s="813"/>
      <c r="HWD207" s="813"/>
      <c r="HWE207" s="813"/>
      <c r="HWF207" s="813"/>
      <c r="HWG207" s="813"/>
      <c r="HWH207" s="813"/>
      <c r="HWI207" s="813"/>
      <c r="HWJ207" s="813"/>
      <c r="HWK207" s="813"/>
      <c r="HWL207" s="813"/>
      <c r="HWM207" s="813"/>
      <c r="HWN207" s="813"/>
      <c r="HWO207" s="813"/>
      <c r="HWP207" s="813"/>
      <c r="HWQ207" s="813"/>
      <c r="HWR207" s="813"/>
      <c r="HWS207" s="813"/>
      <c r="HWT207" s="813"/>
      <c r="HWU207" s="813"/>
      <c r="HWV207" s="813"/>
      <c r="HWW207" s="813"/>
      <c r="HWX207" s="813"/>
      <c r="HWY207" s="813"/>
      <c r="HWZ207" s="813"/>
      <c r="HXA207" s="813"/>
      <c r="HXB207" s="813"/>
      <c r="HXC207" s="813"/>
      <c r="HXD207" s="813"/>
      <c r="HXE207" s="813"/>
      <c r="HXF207" s="813"/>
      <c r="HXG207" s="813"/>
      <c r="HXH207" s="813"/>
      <c r="HXI207" s="813"/>
      <c r="HXJ207" s="813"/>
      <c r="HXK207" s="813"/>
      <c r="HXL207" s="813"/>
      <c r="HXM207" s="813"/>
      <c r="HXN207" s="813"/>
      <c r="HXO207" s="813"/>
      <c r="HXP207" s="813"/>
      <c r="HXQ207" s="813"/>
      <c r="HXR207" s="813"/>
      <c r="HXS207" s="813"/>
      <c r="HXT207" s="813"/>
      <c r="HXU207" s="813"/>
      <c r="HXV207" s="813"/>
      <c r="HXW207" s="813"/>
      <c r="HXX207" s="813"/>
      <c r="HXY207" s="813"/>
      <c r="HXZ207" s="813"/>
      <c r="HYA207" s="813"/>
      <c r="HYB207" s="813"/>
      <c r="HYC207" s="813"/>
      <c r="HYD207" s="813"/>
      <c r="HYE207" s="813"/>
      <c r="HYF207" s="813"/>
      <c r="HYG207" s="813"/>
      <c r="HYH207" s="813"/>
      <c r="HYI207" s="813"/>
      <c r="HYJ207" s="813"/>
      <c r="HYK207" s="813"/>
      <c r="HYL207" s="813"/>
      <c r="HYM207" s="813"/>
      <c r="HYN207" s="813"/>
      <c r="HYO207" s="813"/>
      <c r="HYP207" s="813"/>
      <c r="HYQ207" s="813"/>
      <c r="HYR207" s="813"/>
      <c r="HYS207" s="813"/>
      <c r="HYT207" s="813"/>
      <c r="HYU207" s="813"/>
      <c r="HYV207" s="813"/>
      <c r="HYW207" s="813"/>
      <c r="HYX207" s="813"/>
      <c r="HYY207" s="813"/>
      <c r="HYZ207" s="813"/>
      <c r="HZA207" s="813"/>
      <c r="HZB207" s="813"/>
      <c r="HZC207" s="813"/>
      <c r="HZD207" s="813"/>
      <c r="HZE207" s="813"/>
      <c r="HZF207" s="813"/>
      <c r="HZG207" s="813"/>
      <c r="HZH207" s="813"/>
      <c r="HZI207" s="813"/>
      <c r="HZJ207" s="813"/>
      <c r="HZK207" s="813"/>
      <c r="HZL207" s="813"/>
      <c r="HZM207" s="813"/>
      <c r="HZN207" s="813"/>
      <c r="HZO207" s="813"/>
      <c r="HZP207" s="813"/>
      <c r="HZQ207" s="813"/>
      <c r="HZR207" s="813"/>
      <c r="HZS207" s="813"/>
      <c r="HZT207" s="813"/>
      <c r="HZU207" s="813"/>
      <c r="HZV207" s="813"/>
      <c r="HZW207" s="813"/>
      <c r="HZX207" s="813"/>
      <c r="HZY207" s="813"/>
      <c r="HZZ207" s="813"/>
      <c r="IAA207" s="813"/>
      <c r="IAB207" s="813"/>
      <c r="IAC207" s="813"/>
      <c r="IAD207" s="813"/>
      <c r="IAE207" s="813"/>
      <c r="IAF207" s="813"/>
      <c r="IAG207" s="813"/>
      <c r="IAH207" s="813"/>
      <c r="IAI207" s="813"/>
      <c r="IAJ207" s="813"/>
      <c r="IAK207" s="813"/>
      <c r="IAL207" s="813"/>
      <c r="IAM207" s="813"/>
      <c r="IAN207" s="813"/>
      <c r="IAO207" s="813"/>
      <c r="IAP207" s="813"/>
      <c r="IAQ207" s="813"/>
      <c r="IAR207" s="813"/>
      <c r="IAS207" s="813"/>
      <c r="IAT207" s="813"/>
      <c r="IAU207" s="813"/>
      <c r="IAV207" s="813"/>
      <c r="IAW207" s="813"/>
      <c r="IAX207" s="813"/>
      <c r="IAY207" s="813"/>
      <c r="IAZ207" s="813"/>
      <c r="IBA207" s="813"/>
      <c r="IBB207" s="813"/>
      <c r="IBC207" s="813"/>
      <c r="IBD207" s="813"/>
      <c r="IBE207" s="813"/>
      <c r="IBF207" s="813"/>
      <c r="IBG207" s="813"/>
      <c r="IBH207" s="813"/>
      <c r="IBI207" s="813"/>
      <c r="IBJ207" s="813"/>
      <c r="IBK207" s="813"/>
      <c r="IBL207" s="813"/>
      <c r="IBM207" s="813"/>
      <c r="IBN207" s="813"/>
      <c r="IBO207" s="813"/>
      <c r="IBP207" s="813"/>
      <c r="IBQ207" s="813"/>
      <c r="IBR207" s="813"/>
      <c r="IBS207" s="813"/>
      <c r="IBT207" s="813"/>
      <c r="IBU207" s="813"/>
      <c r="IBV207" s="813"/>
      <c r="IBW207" s="813"/>
      <c r="IBX207" s="813"/>
      <c r="IBY207" s="813"/>
      <c r="IBZ207" s="813"/>
      <c r="ICA207" s="813"/>
      <c r="ICB207" s="813"/>
      <c r="ICC207" s="813"/>
      <c r="ICD207" s="813"/>
      <c r="ICE207" s="813"/>
      <c r="ICF207" s="813"/>
      <c r="ICG207" s="813"/>
      <c r="ICH207" s="813"/>
      <c r="ICI207" s="813"/>
      <c r="ICJ207" s="813"/>
      <c r="ICK207" s="813"/>
      <c r="ICL207" s="813"/>
      <c r="ICM207" s="813"/>
      <c r="ICN207" s="813"/>
      <c r="ICO207" s="813"/>
      <c r="ICP207" s="813"/>
      <c r="ICQ207" s="813"/>
      <c r="ICR207" s="813"/>
      <c r="ICS207" s="813"/>
      <c r="ICT207" s="813"/>
      <c r="ICU207" s="813"/>
      <c r="ICV207" s="813"/>
      <c r="ICW207" s="813"/>
      <c r="ICX207" s="813"/>
      <c r="ICY207" s="813"/>
      <c r="ICZ207" s="813"/>
      <c r="IDA207" s="813"/>
      <c r="IDB207" s="813"/>
      <c r="IDC207" s="813"/>
      <c r="IDD207" s="813"/>
      <c r="IDE207" s="813"/>
      <c r="IDF207" s="813"/>
      <c r="IDG207" s="813"/>
      <c r="IDH207" s="813"/>
      <c r="IDI207" s="813"/>
      <c r="IDJ207" s="813"/>
      <c r="IDK207" s="813"/>
      <c r="IDL207" s="813"/>
      <c r="IDM207" s="813"/>
      <c r="IDN207" s="813"/>
      <c r="IDO207" s="813"/>
      <c r="IDP207" s="813"/>
      <c r="IDQ207" s="813"/>
      <c r="IDR207" s="813"/>
      <c r="IDS207" s="813"/>
      <c r="IDT207" s="813"/>
      <c r="IDU207" s="813"/>
      <c r="IDV207" s="813"/>
      <c r="IDW207" s="813"/>
      <c r="IDX207" s="813"/>
      <c r="IDY207" s="813"/>
      <c r="IDZ207" s="813"/>
      <c r="IEA207" s="813"/>
      <c r="IEB207" s="813"/>
      <c r="IEC207" s="813"/>
      <c r="IED207" s="813"/>
      <c r="IEE207" s="813"/>
      <c r="IEF207" s="813"/>
      <c r="IEG207" s="813"/>
      <c r="IEH207" s="813"/>
      <c r="IEI207" s="813"/>
      <c r="IEJ207" s="813"/>
      <c r="IEK207" s="813"/>
      <c r="IEL207" s="813"/>
      <c r="IEM207" s="813"/>
      <c r="IEN207" s="813"/>
      <c r="IEO207" s="813"/>
      <c r="IEP207" s="813"/>
      <c r="IEQ207" s="813"/>
      <c r="IER207" s="813"/>
      <c r="IES207" s="813"/>
      <c r="IET207" s="813"/>
      <c r="IEU207" s="813"/>
      <c r="IEV207" s="813"/>
      <c r="IEW207" s="813"/>
      <c r="IEX207" s="813"/>
      <c r="IEY207" s="813"/>
      <c r="IEZ207" s="813"/>
      <c r="IFA207" s="813"/>
      <c r="IFB207" s="813"/>
      <c r="IFC207" s="813"/>
      <c r="IFD207" s="813"/>
      <c r="IFE207" s="813"/>
      <c r="IFF207" s="813"/>
      <c r="IFG207" s="813"/>
      <c r="IFH207" s="813"/>
      <c r="IFI207" s="813"/>
      <c r="IFJ207" s="813"/>
      <c r="IFK207" s="813"/>
      <c r="IFL207" s="813"/>
      <c r="IFM207" s="813"/>
      <c r="IFN207" s="813"/>
      <c r="IFO207" s="813"/>
      <c r="IFP207" s="813"/>
      <c r="IFQ207" s="813"/>
      <c r="IFR207" s="813"/>
      <c r="IFS207" s="813"/>
      <c r="IFT207" s="813"/>
      <c r="IFU207" s="813"/>
      <c r="IFV207" s="813"/>
      <c r="IFW207" s="813"/>
      <c r="IFX207" s="813"/>
      <c r="IFY207" s="813"/>
      <c r="IFZ207" s="813"/>
      <c r="IGA207" s="813"/>
      <c r="IGB207" s="813"/>
      <c r="IGC207" s="813"/>
      <c r="IGD207" s="813"/>
      <c r="IGE207" s="813"/>
      <c r="IGF207" s="813"/>
      <c r="IGG207" s="813"/>
      <c r="IGH207" s="813"/>
      <c r="IGI207" s="813"/>
      <c r="IGJ207" s="813"/>
      <c r="IGK207" s="813"/>
      <c r="IGL207" s="813"/>
      <c r="IGM207" s="813"/>
      <c r="IGN207" s="813"/>
      <c r="IGO207" s="813"/>
      <c r="IGP207" s="813"/>
      <c r="IGQ207" s="813"/>
      <c r="IGR207" s="813"/>
      <c r="IGS207" s="813"/>
      <c r="IGT207" s="813"/>
      <c r="IGU207" s="813"/>
      <c r="IGV207" s="813"/>
      <c r="IGW207" s="813"/>
      <c r="IGX207" s="813"/>
      <c r="IGY207" s="813"/>
      <c r="IGZ207" s="813"/>
      <c r="IHA207" s="813"/>
      <c r="IHB207" s="813"/>
      <c r="IHC207" s="813"/>
      <c r="IHD207" s="813"/>
      <c r="IHE207" s="813"/>
      <c r="IHF207" s="813"/>
      <c r="IHG207" s="813"/>
      <c r="IHH207" s="813"/>
      <c r="IHI207" s="813"/>
      <c r="IHJ207" s="813"/>
      <c r="IHK207" s="813"/>
      <c r="IHL207" s="813"/>
      <c r="IHM207" s="813"/>
      <c r="IHN207" s="813"/>
      <c r="IHO207" s="813"/>
      <c r="IHP207" s="813"/>
      <c r="IHQ207" s="813"/>
      <c r="IHR207" s="813"/>
      <c r="IHS207" s="813"/>
      <c r="IHT207" s="813"/>
      <c r="IHU207" s="813"/>
      <c r="IHV207" s="813"/>
      <c r="IHW207" s="813"/>
      <c r="IHX207" s="813"/>
      <c r="IHY207" s="813"/>
      <c r="IHZ207" s="813"/>
      <c r="IIA207" s="813"/>
      <c r="IIB207" s="813"/>
      <c r="IIC207" s="813"/>
      <c r="IID207" s="813"/>
      <c r="IIE207" s="813"/>
      <c r="IIF207" s="813"/>
      <c r="IIG207" s="813"/>
      <c r="IIH207" s="813"/>
      <c r="III207" s="813"/>
      <c r="IIJ207" s="813"/>
      <c r="IIK207" s="813"/>
      <c r="IIL207" s="813"/>
      <c r="IIM207" s="813"/>
      <c r="IIN207" s="813"/>
      <c r="IIO207" s="813"/>
      <c r="IIP207" s="813"/>
      <c r="IIQ207" s="813"/>
      <c r="IIR207" s="813"/>
      <c r="IIS207" s="813"/>
      <c r="IIT207" s="813"/>
      <c r="IIU207" s="813"/>
      <c r="IIV207" s="813"/>
      <c r="IIW207" s="813"/>
      <c r="IIX207" s="813"/>
      <c r="IIY207" s="813"/>
      <c r="IIZ207" s="813"/>
      <c r="IJA207" s="813"/>
      <c r="IJB207" s="813"/>
      <c r="IJC207" s="813"/>
      <c r="IJD207" s="813"/>
      <c r="IJE207" s="813"/>
      <c r="IJF207" s="813"/>
      <c r="IJG207" s="813"/>
      <c r="IJH207" s="813"/>
      <c r="IJI207" s="813"/>
      <c r="IJJ207" s="813"/>
      <c r="IJK207" s="813"/>
      <c r="IJL207" s="813"/>
      <c r="IJM207" s="813"/>
      <c r="IJN207" s="813"/>
      <c r="IJO207" s="813"/>
      <c r="IJP207" s="813"/>
      <c r="IJQ207" s="813"/>
      <c r="IJR207" s="813"/>
      <c r="IJS207" s="813"/>
      <c r="IJT207" s="813"/>
      <c r="IJU207" s="813"/>
      <c r="IJV207" s="813"/>
      <c r="IJW207" s="813"/>
      <c r="IJX207" s="813"/>
      <c r="IJY207" s="813"/>
      <c r="IJZ207" s="813"/>
      <c r="IKA207" s="813"/>
      <c r="IKB207" s="813"/>
      <c r="IKC207" s="813"/>
      <c r="IKD207" s="813"/>
      <c r="IKE207" s="813"/>
      <c r="IKF207" s="813"/>
      <c r="IKG207" s="813"/>
      <c r="IKH207" s="813"/>
      <c r="IKI207" s="813"/>
      <c r="IKJ207" s="813"/>
      <c r="IKK207" s="813"/>
      <c r="IKL207" s="813"/>
      <c r="IKM207" s="813"/>
      <c r="IKN207" s="813"/>
      <c r="IKO207" s="813"/>
      <c r="IKP207" s="813"/>
      <c r="IKQ207" s="813"/>
      <c r="IKR207" s="813"/>
      <c r="IKS207" s="813"/>
      <c r="IKT207" s="813"/>
      <c r="IKU207" s="813"/>
      <c r="IKV207" s="813"/>
      <c r="IKW207" s="813"/>
      <c r="IKX207" s="813"/>
      <c r="IKY207" s="813"/>
      <c r="IKZ207" s="813"/>
      <c r="ILA207" s="813"/>
      <c r="ILB207" s="813"/>
      <c r="ILC207" s="813"/>
      <c r="ILD207" s="813"/>
      <c r="ILE207" s="813"/>
      <c r="ILF207" s="813"/>
      <c r="ILG207" s="813"/>
      <c r="ILH207" s="813"/>
      <c r="ILI207" s="813"/>
      <c r="ILJ207" s="813"/>
      <c r="ILK207" s="813"/>
      <c r="ILL207" s="813"/>
      <c r="ILM207" s="813"/>
      <c r="ILN207" s="813"/>
      <c r="ILO207" s="813"/>
      <c r="ILP207" s="813"/>
      <c r="ILQ207" s="813"/>
      <c r="ILR207" s="813"/>
      <c r="ILS207" s="813"/>
      <c r="ILT207" s="813"/>
      <c r="ILU207" s="813"/>
      <c r="ILV207" s="813"/>
      <c r="ILW207" s="813"/>
      <c r="ILX207" s="813"/>
      <c r="ILY207" s="813"/>
      <c r="ILZ207" s="813"/>
      <c r="IMA207" s="813"/>
      <c r="IMB207" s="813"/>
      <c r="IMC207" s="813"/>
      <c r="IMD207" s="813"/>
      <c r="IME207" s="813"/>
      <c r="IMF207" s="813"/>
      <c r="IMG207" s="813"/>
      <c r="IMH207" s="813"/>
      <c r="IMI207" s="813"/>
      <c r="IMJ207" s="813"/>
      <c r="IMK207" s="813"/>
      <c r="IML207" s="813"/>
      <c r="IMM207" s="813"/>
      <c r="IMN207" s="813"/>
      <c r="IMO207" s="813"/>
      <c r="IMP207" s="813"/>
      <c r="IMQ207" s="813"/>
      <c r="IMR207" s="813"/>
      <c r="IMS207" s="813"/>
      <c r="IMT207" s="813"/>
      <c r="IMU207" s="813"/>
      <c r="IMV207" s="813"/>
      <c r="IMW207" s="813"/>
      <c r="IMX207" s="813"/>
      <c r="IMY207" s="813"/>
      <c r="IMZ207" s="813"/>
      <c r="INA207" s="813"/>
      <c r="INB207" s="813"/>
      <c r="INC207" s="813"/>
      <c r="IND207" s="813"/>
      <c r="INE207" s="813"/>
      <c r="INF207" s="813"/>
      <c r="ING207" s="813"/>
      <c r="INH207" s="813"/>
      <c r="INI207" s="813"/>
      <c r="INJ207" s="813"/>
      <c r="INK207" s="813"/>
      <c r="INL207" s="813"/>
      <c r="INM207" s="813"/>
      <c r="INN207" s="813"/>
      <c r="INO207" s="813"/>
      <c r="INP207" s="813"/>
      <c r="INQ207" s="813"/>
      <c r="INR207" s="813"/>
      <c r="INS207" s="813"/>
      <c r="INT207" s="813"/>
      <c r="INU207" s="813"/>
      <c r="INV207" s="813"/>
      <c r="INW207" s="813"/>
      <c r="INX207" s="813"/>
      <c r="INY207" s="813"/>
      <c r="INZ207" s="813"/>
      <c r="IOA207" s="813"/>
      <c r="IOB207" s="813"/>
      <c r="IOC207" s="813"/>
      <c r="IOD207" s="813"/>
      <c r="IOE207" s="813"/>
      <c r="IOF207" s="813"/>
      <c r="IOG207" s="813"/>
      <c r="IOH207" s="813"/>
      <c r="IOI207" s="813"/>
      <c r="IOJ207" s="813"/>
      <c r="IOK207" s="813"/>
      <c r="IOL207" s="813"/>
      <c r="IOM207" s="813"/>
      <c r="ION207" s="813"/>
      <c r="IOO207" s="813"/>
      <c r="IOP207" s="813"/>
      <c r="IOQ207" s="813"/>
      <c r="IOR207" s="813"/>
      <c r="IOS207" s="813"/>
      <c r="IOT207" s="813"/>
      <c r="IOU207" s="813"/>
      <c r="IOV207" s="813"/>
      <c r="IOW207" s="813"/>
      <c r="IOX207" s="813"/>
      <c r="IOY207" s="813"/>
      <c r="IOZ207" s="813"/>
      <c r="IPA207" s="813"/>
      <c r="IPB207" s="813"/>
      <c r="IPC207" s="813"/>
      <c r="IPD207" s="813"/>
      <c r="IPE207" s="813"/>
      <c r="IPF207" s="813"/>
      <c r="IPG207" s="813"/>
      <c r="IPH207" s="813"/>
      <c r="IPI207" s="813"/>
      <c r="IPJ207" s="813"/>
      <c r="IPK207" s="813"/>
      <c r="IPL207" s="813"/>
      <c r="IPM207" s="813"/>
      <c r="IPN207" s="813"/>
      <c r="IPO207" s="813"/>
      <c r="IPP207" s="813"/>
      <c r="IPQ207" s="813"/>
      <c r="IPR207" s="813"/>
      <c r="IPS207" s="813"/>
      <c r="IPT207" s="813"/>
      <c r="IPU207" s="813"/>
      <c r="IPV207" s="813"/>
      <c r="IPW207" s="813"/>
      <c r="IPX207" s="813"/>
      <c r="IPY207" s="813"/>
      <c r="IPZ207" s="813"/>
      <c r="IQA207" s="813"/>
      <c r="IQB207" s="813"/>
      <c r="IQC207" s="813"/>
      <c r="IQD207" s="813"/>
      <c r="IQE207" s="813"/>
      <c r="IQF207" s="813"/>
      <c r="IQG207" s="813"/>
      <c r="IQH207" s="813"/>
      <c r="IQI207" s="813"/>
      <c r="IQJ207" s="813"/>
      <c r="IQK207" s="813"/>
      <c r="IQL207" s="813"/>
      <c r="IQM207" s="813"/>
      <c r="IQN207" s="813"/>
      <c r="IQO207" s="813"/>
      <c r="IQP207" s="813"/>
      <c r="IQQ207" s="813"/>
      <c r="IQR207" s="813"/>
      <c r="IQS207" s="813"/>
      <c r="IQT207" s="813"/>
      <c r="IQU207" s="813"/>
      <c r="IQV207" s="813"/>
      <c r="IQW207" s="813"/>
      <c r="IQX207" s="813"/>
      <c r="IQY207" s="813"/>
      <c r="IQZ207" s="813"/>
      <c r="IRA207" s="813"/>
      <c r="IRB207" s="813"/>
      <c r="IRC207" s="813"/>
      <c r="IRD207" s="813"/>
      <c r="IRE207" s="813"/>
      <c r="IRF207" s="813"/>
      <c r="IRG207" s="813"/>
      <c r="IRH207" s="813"/>
      <c r="IRI207" s="813"/>
      <c r="IRJ207" s="813"/>
      <c r="IRK207" s="813"/>
      <c r="IRL207" s="813"/>
      <c r="IRM207" s="813"/>
      <c r="IRN207" s="813"/>
      <c r="IRO207" s="813"/>
      <c r="IRP207" s="813"/>
      <c r="IRQ207" s="813"/>
      <c r="IRR207" s="813"/>
      <c r="IRS207" s="813"/>
      <c r="IRT207" s="813"/>
      <c r="IRU207" s="813"/>
      <c r="IRV207" s="813"/>
      <c r="IRW207" s="813"/>
      <c r="IRX207" s="813"/>
      <c r="IRY207" s="813"/>
      <c r="IRZ207" s="813"/>
      <c r="ISA207" s="813"/>
      <c r="ISB207" s="813"/>
      <c r="ISC207" s="813"/>
      <c r="ISD207" s="813"/>
      <c r="ISE207" s="813"/>
      <c r="ISF207" s="813"/>
      <c r="ISG207" s="813"/>
      <c r="ISH207" s="813"/>
      <c r="ISI207" s="813"/>
      <c r="ISJ207" s="813"/>
      <c r="ISK207" s="813"/>
      <c r="ISL207" s="813"/>
      <c r="ISM207" s="813"/>
      <c r="ISN207" s="813"/>
      <c r="ISO207" s="813"/>
      <c r="ISP207" s="813"/>
      <c r="ISQ207" s="813"/>
      <c r="ISR207" s="813"/>
      <c r="ISS207" s="813"/>
      <c r="IST207" s="813"/>
      <c r="ISU207" s="813"/>
      <c r="ISV207" s="813"/>
      <c r="ISW207" s="813"/>
      <c r="ISX207" s="813"/>
      <c r="ISY207" s="813"/>
      <c r="ISZ207" s="813"/>
      <c r="ITA207" s="813"/>
      <c r="ITB207" s="813"/>
      <c r="ITC207" s="813"/>
      <c r="ITD207" s="813"/>
      <c r="ITE207" s="813"/>
      <c r="ITF207" s="813"/>
      <c r="ITG207" s="813"/>
      <c r="ITH207" s="813"/>
      <c r="ITI207" s="813"/>
      <c r="ITJ207" s="813"/>
      <c r="ITK207" s="813"/>
      <c r="ITL207" s="813"/>
      <c r="ITM207" s="813"/>
      <c r="ITN207" s="813"/>
      <c r="ITO207" s="813"/>
      <c r="ITP207" s="813"/>
      <c r="ITQ207" s="813"/>
      <c r="ITR207" s="813"/>
      <c r="ITS207" s="813"/>
      <c r="ITT207" s="813"/>
      <c r="ITU207" s="813"/>
      <c r="ITV207" s="813"/>
      <c r="ITW207" s="813"/>
      <c r="ITX207" s="813"/>
      <c r="ITY207" s="813"/>
      <c r="ITZ207" s="813"/>
      <c r="IUA207" s="813"/>
      <c r="IUB207" s="813"/>
      <c r="IUC207" s="813"/>
      <c r="IUD207" s="813"/>
      <c r="IUE207" s="813"/>
      <c r="IUF207" s="813"/>
      <c r="IUG207" s="813"/>
      <c r="IUH207" s="813"/>
      <c r="IUI207" s="813"/>
      <c r="IUJ207" s="813"/>
      <c r="IUK207" s="813"/>
      <c r="IUL207" s="813"/>
      <c r="IUM207" s="813"/>
      <c r="IUN207" s="813"/>
      <c r="IUO207" s="813"/>
      <c r="IUP207" s="813"/>
      <c r="IUQ207" s="813"/>
      <c r="IUR207" s="813"/>
      <c r="IUS207" s="813"/>
      <c r="IUT207" s="813"/>
      <c r="IUU207" s="813"/>
      <c r="IUV207" s="813"/>
      <c r="IUW207" s="813"/>
      <c r="IUX207" s="813"/>
      <c r="IUY207" s="813"/>
      <c r="IUZ207" s="813"/>
      <c r="IVA207" s="813"/>
      <c r="IVB207" s="813"/>
      <c r="IVC207" s="813"/>
      <c r="IVD207" s="813"/>
      <c r="IVE207" s="813"/>
      <c r="IVF207" s="813"/>
      <c r="IVG207" s="813"/>
      <c r="IVH207" s="813"/>
      <c r="IVI207" s="813"/>
      <c r="IVJ207" s="813"/>
      <c r="IVK207" s="813"/>
      <c r="IVL207" s="813"/>
      <c r="IVM207" s="813"/>
      <c r="IVN207" s="813"/>
      <c r="IVO207" s="813"/>
      <c r="IVP207" s="813"/>
      <c r="IVQ207" s="813"/>
      <c r="IVR207" s="813"/>
      <c r="IVS207" s="813"/>
      <c r="IVT207" s="813"/>
      <c r="IVU207" s="813"/>
      <c r="IVV207" s="813"/>
      <c r="IVW207" s="813"/>
      <c r="IVX207" s="813"/>
      <c r="IVY207" s="813"/>
      <c r="IVZ207" s="813"/>
      <c r="IWA207" s="813"/>
      <c r="IWB207" s="813"/>
      <c r="IWC207" s="813"/>
      <c r="IWD207" s="813"/>
      <c r="IWE207" s="813"/>
      <c r="IWF207" s="813"/>
      <c r="IWG207" s="813"/>
      <c r="IWH207" s="813"/>
      <c r="IWI207" s="813"/>
      <c r="IWJ207" s="813"/>
      <c r="IWK207" s="813"/>
      <c r="IWL207" s="813"/>
      <c r="IWM207" s="813"/>
      <c r="IWN207" s="813"/>
      <c r="IWO207" s="813"/>
      <c r="IWP207" s="813"/>
      <c r="IWQ207" s="813"/>
      <c r="IWR207" s="813"/>
      <c r="IWS207" s="813"/>
      <c r="IWT207" s="813"/>
      <c r="IWU207" s="813"/>
      <c r="IWV207" s="813"/>
      <c r="IWW207" s="813"/>
      <c r="IWX207" s="813"/>
      <c r="IWY207" s="813"/>
      <c r="IWZ207" s="813"/>
      <c r="IXA207" s="813"/>
      <c r="IXB207" s="813"/>
      <c r="IXC207" s="813"/>
      <c r="IXD207" s="813"/>
      <c r="IXE207" s="813"/>
      <c r="IXF207" s="813"/>
      <c r="IXG207" s="813"/>
      <c r="IXH207" s="813"/>
      <c r="IXI207" s="813"/>
      <c r="IXJ207" s="813"/>
      <c r="IXK207" s="813"/>
      <c r="IXL207" s="813"/>
      <c r="IXM207" s="813"/>
      <c r="IXN207" s="813"/>
      <c r="IXO207" s="813"/>
      <c r="IXP207" s="813"/>
      <c r="IXQ207" s="813"/>
      <c r="IXR207" s="813"/>
      <c r="IXS207" s="813"/>
      <c r="IXT207" s="813"/>
      <c r="IXU207" s="813"/>
      <c r="IXV207" s="813"/>
      <c r="IXW207" s="813"/>
      <c r="IXX207" s="813"/>
      <c r="IXY207" s="813"/>
      <c r="IXZ207" s="813"/>
      <c r="IYA207" s="813"/>
      <c r="IYB207" s="813"/>
      <c r="IYC207" s="813"/>
      <c r="IYD207" s="813"/>
      <c r="IYE207" s="813"/>
      <c r="IYF207" s="813"/>
      <c r="IYG207" s="813"/>
      <c r="IYH207" s="813"/>
      <c r="IYI207" s="813"/>
      <c r="IYJ207" s="813"/>
      <c r="IYK207" s="813"/>
      <c r="IYL207" s="813"/>
      <c r="IYM207" s="813"/>
      <c r="IYN207" s="813"/>
      <c r="IYO207" s="813"/>
      <c r="IYP207" s="813"/>
      <c r="IYQ207" s="813"/>
      <c r="IYR207" s="813"/>
      <c r="IYS207" s="813"/>
      <c r="IYT207" s="813"/>
      <c r="IYU207" s="813"/>
      <c r="IYV207" s="813"/>
      <c r="IYW207" s="813"/>
      <c r="IYX207" s="813"/>
      <c r="IYY207" s="813"/>
      <c r="IYZ207" s="813"/>
      <c r="IZA207" s="813"/>
      <c r="IZB207" s="813"/>
      <c r="IZC207" s="813"/>
      <c r="IZD207" s="813"/>
      <c r="IZE207" s="813"/>
      <c r="IZF207" s="813"/>
      <c r="IZG207" s="813"/>
      <c r="IZH207" s="813"/>
      <c r="IZI207" s="813"/>
      <c r="IZJ207" s="813"/>
      <c r="IZK207" s="813"/>
      <c r="IZL207" s="813"/>
      <c r="IZM207" s="813"/>
      <c r="IZN207" s="813"/>
      <c r="IZO207" s="813"/>
      <c r="IZP207" s="813"/>
      <c r="IZQ207" s="813"/>
      <c r="IZR207" s="813"/>
      <c r="IZS207" s="813"/>
      <c r="IZT207" s="813"/>
      <c r="IZU207" s="813"/>
      <c r="IZV207" s="813"/>
      <c r="IZW207" s="813"/>
      <c r="IZX207" s="813"/>
      <c r="IZY207" s="813"/>
      <c r="IZZ207" s="813"/>
      <c r="JAA207" s="813"/>
      <c r="JAB207" s="813"/>
      <c r="JAC207" s="813"/>
      <c r="JAD207" s="813"/>
      <c r="JAE207" s="813"/>
      <c r="JAF207" s="813"/>
      <c r="JAG207" s="813"/>
      <c r="JAH207" s="813"/>
      <c r="JAI207" s="813"/>
      <c r="JAJ207" s="813"/>
      <c r="JAK207" s="813"/>
      <c r="JAL207" s="813"/>
      <c r="JAM207" s="813"/>
      <c r="JAN207" s="813"/>
      <c r="JAO207" s="813"/>
      <c r="JAP207" s="813"/>
      <c r="JAQ207" s="813"/>
      <c r="JAR207" s="813"/>
      <c r="JAS207" s="813"/>
      <c r="JAT207" s="813"/>
      <c r="JAU207" s="813"/>
      <c r="JAV207" s="813"/>
      <c r="JAW207" s="813"/>
      <c r="JAX207" s="813"/>
      <c r="JAY207" s="813"/>
      <c r="JAZ207" s="813"/>
      <c r="JBA207" s="813"/>
      <c r="JBB207" s="813"/>
      <c r="JBC207" s="813"/>
      <c r="JBD207" s="813"/>
      <c r="JBE207" s="813"/>
      <c r="JBF207" s="813"/>
      <c r="JBG207" s="813"/>
      <c r="JBH207" s="813"/>
      <c r="JBI207" s="813"/>
      <c r="JBJ207" s="813"/>
      <c r="JBK207" s="813"/>
      <c r="JBL207" s="813"/>
      <c r="JBM207" s="813"/>
      <c r="JBN207" s="813"/>
      <c r="JBO207" s="813"/>
      <c r="JBP207" s="813"/>
      <c r="JBQ207" s="813"/>
      <c r="JBR207" s="813"/>
      <c r="JBS207" s="813"/>
      <c r="JBT207" s="813"/>
      <c r="JBU207" s="813"/>
      <c r="JBV207" s="813"/>
      <c r="JBW207" s="813"/>
      <c r="JBX207" s="813"/>
      <c r="JBY207" s="813"/>
      <c r="JBZ207" s="813"/>
      <c r="JCA207" s="813"/>
      <c r="JCB207" s="813"/>
      <c r="JCC207" s="813"/>
      <c r="JCD207" s="813"/>
      <c r="JCE207" s="813"/>
      <c r="JCF207" s="813"/>
      <c r="JCG207" s="813"/>
      <c r="JCH207" s="813"/>
      <c r="JCI207" s="813"/>
      <c r="JCJ207" s="813"/>
      <c r="JCK207" s="813"/>
      <c r="JCL207" s="813"/>
      <c r="JCM207" s="813"/>
      <c r="JCN207" s="813"/>
      <c r="JCO207" s="813"/>
      <c r="JCP207" s="813"/>
      <c r="JCQ207" s="813"/>
      <c r="JCR207" s="813"/>
      <c r="JCS207" s="813"/>
      <c r="JCT207" s="813"/>
      <c r="JCU207" s="813"/>
      <c r="JCV207" s="813"/>
      <c r="JCW207" s="813"/>
      <c r="JCX207" s="813"/>
      <c r="JCY207" s="813"/>
      <c r="JCZ207" s="813"/>
      <c r="JDA207" s="813"/>
      <c r="JDB207" s="813"/>
      <c r="JDC207" s="813"/>
      <c r="JDD207" s="813"/>
      <c r="JDE207" s="813"/>
      <c r="JDF207" s="813"/>
      <c r="JDG207" s="813"/>
      <c r="JDH207" s="813"/>
      <c r="JDI207" s="813"/>
      <c r="JDJ207" s="813"/>
      <c r="JDK207" s="813"/>
      <c r="JDL207" s="813"/>
      <c r="JDM207" s="813"/>
      <c r="JDN207" s="813"/>
      <c r="JDO207" s="813"/>
      <c r="JDP207" s="813"/>
      <c r="JDQ207" s="813"/>
      <c r="JDR207" s="813"/>
      <c r="JDS207" s="813"/>
      <c r="JDT207" s="813"/>
      <c r="JDU207" s="813"/>
      <c r="JDV207" s="813"/>
      <c r="JDW207" s="813"/>
      <c r="JDX207" s="813"/>
      <c r="JDY207" s="813"/>
      <c r="JDZ207" s="813"/>
      <c r="JEA207" s="813"/>
      <c r="JEB207" s="813"/>
      <c r="JEC207" s="813"/>
      <c r="JED207" s="813"/>
      <c r="JEE207" s="813"/>
      <c r="JEF207" s="813"/>
      <c r="JEG207" s="813"/>
      <c r="JEH207" s="813"/>
      <c r="JEI207" s="813"/>
      <c r="JEJ207" s="813"/>
      <c r="JEK207" s="813"/>
      <c r="JEL207" s="813"/>
      <c r="JEM207" s="813"/>
      <c r="JEN207" s="813"/>
      <c r="JEO207" s="813"/>
      <c r="JEP207" s="813"/>
      <c r="JEQ207" s="813"/>
      <c r="JER207" s="813"/>
      <c r="JES207" s="813"/>
      <c r="JET207" s="813"/>
      <c r="JEU207" s="813"/>
      <c r="JEV207" s="813"/>
      <c r="JEW207" s="813"/>
      <c r="JEX207" s="813"/>
      <c r="JEY207" s="813"/>
      <c r="JEZ207" s="813"/>
      <c r="JFA207" s="813"/>
      <c r="JFB207" s="813"/>
      <c r="JFC207" s="813"/>
      <c r="JFD207" s="813"/>
      <c r="JFE207" s="813"/>
      <c r="JFF207" s="813"/>
      <c r="JFG207" s="813"/>
      <c r="JFH207" s="813"/>
      <c r="JFI207" s="813"/>
      <c r="JFJ207" s="813"/>
      <c r="JFK207" s="813"/>
      <c r="JFL207" s="813"/>
      <c r="JFM207" s="813"/>
      <c r="JFN207" s="813"/>
      <c r="JFO207" s="813"/>
      <c r="JFP207" s="813"/>
      <c r="JFQ207" s="813"/>
      <c r="JFR207" s="813"/>
      <c r="JFS207" s="813"/>
      <c r="JFT207" s="813"/>
      <c r="JFU207" s="813"/>
      <c r="JFV207" s="813"/>
      <c r="JFW207" s="813"/>
      <c r="JFX207" s="813"/>
      <c r="JFY207" s="813"/>
      <c r="JFZ207" s="813"/>
      <c r="JGA207" s="813"/>
      <c r="JGB207" s="813"/>
      <c r="JGC207" s="813"/>
      <c r="JGD207" s="813"/>
      <c r="JGE207" s="813"/>
      <c r="JGF207" s="813"/>
      <c r="JGG207" s="813"/>
      <c r="JGH207" s="813"/>
      <c r="JGI207" s="813"/>
      <c r="JGJ207" s="813"/>
      <c r="JGK207" s="813"/>
      <c r="JGL207" s="813"/>
      <c r="JGM207" s="813"/>
      <c r="JGN207" s="813"/>
      <c r="JGO207" s="813"/>
      <c r="JGP207" s="813"/>
      <c r="JGQ207" s="813"/>
      <c r="JGR207" s="813"/>
      <c r="JGS207" s="813"/>
      <c r="JGT207" s="813"/>
      <c r="JGU207" s="813"/>
      <c r="JGV207" s="813"/>
      <c r="JGW207" s="813"/>
      <c r="JGX207" s="813"/>
      <c r="JGY207" s="813"/>
      <c r="JGZ207" s="813"/>
      <c r="JHA207" s="813"/>
      <c r="JHB207" s="813"/>
      <c r="JHC207" s="813"/>
      <c r="JHD207" s="813"/>
      <c r="JHE207" s="813"/>
      <c r="JHF207" s="813"/>
      <c r="JHG207" s="813"/>
      <c r="JHH207" s="813"/>
      <c r="JHI207" s="813"/>
      <c r="JHJ207" s="813"/>
      <c r="JHK207" s="813"/>
      <c r="JHL207" s="813"/>
      <c r="JHM207" s="813"/>
      <c r="JHN207" s="813"/>
      <c r="JHO207" s="813"/>
      <c r="JHP207" s="813"/>
      <c r="JHQ207" s="813"/>
      <c r="JHR207" s="813"/>
      <c r="JHS207" s="813"/>
      <c r="JHT207" s="813"/>
      <c r="JHU207" s="813"/>
      <c r="JHV207" s="813"/>
      <c r="JHW207" s="813"/>
      <c r="JHX207" s="813"/>
      <c r="JHY207" s="813"/>
      <c r="JHZ207" s="813"/>
      <c r="JIA207" s="813"/>
      <c r="JIB207" s="813"/>
      <c r="JIC207" s="813"/>
      <c r="JID207" s="813"/>
      <c r="JIE207" s="813"/>
      <c r="JIF207" s="813"/>
      <c r="JIG207" s="813"/>
      <c r="JIH207" s="813"/>
      <c r="JII207" s="813"/>
      <c r="JIJ207" s="813"/>
      <c r="JIK207" s="813"/>
      <c r="JIL207" s="813"/>
      <c r="JIM207" s="813"/>
      <c r="JIN207" s="813"/>
      <c r="JIO207" s="813"/>
      <c r="JIP207" s="813"/>
      <c r="JIQ207" s="813"/>
      <c r="JIR207" s="813"/>
      <c r="JIS207" s="813"/>
      <c r="JIT207" s="813"/>
      <c r="JIU207" s="813"/>
      <c r="JIV207" s="813"/>
      <c r="JIW207" s="813"/>
      <c r="JIX207" s="813"/>
      <c r="JIY207" s="813"/>
      <c r="JIZ207" s="813"/>
      <c r="JJA207" s="813"/>
      <c r="JJB207" s="813"/>
      <c r="JJC207" s="813"/>
      <c r="JJD207" s="813"/>
      <c r="JJE207" s="813"/>
      <c r="JJF207" s="813"/>
      <c r="JJG207" s="813"/>
      <c r="JJH207" s="813"/>
      <c r="JJI207" s="813"/>
      <c r="JJJ207" s="813"/>
      <c r="JJK207" s="813"/>
      <c r="JJL207" s="813"/>
      <c r="JJM207" s="813"/>
      <c r="JJN207" s="813"/>
      <c r="JJO207" s="813"/>
      <c r="JJP207" s="813"/>
      <c r="JJQ207" s="813"/>
      <c r="JJR207" s="813"/>
      <c r="JJS207" s="813"/>
      <c r="JJT207" s="813"/>
      <c r="JJU207" s="813"/>
      <c r="JJV207" s="813"/>
      <c r="JJW207" s="813"/>
      <c r="JJX207" s="813"/>
      <c r="JJY207" s="813"/>
      <c r="JJZ207" s="813"/>
      <c r="JKA207" s="813"/>
      <c r="JKB207" s="813"/>
      <c r="JKC207" s="813"/>
      <c r="JKD207" s="813"/>
      <c r="JKE207" s="813"/>
      <c r="JKF207" s="813"/>
      <c r="JKG207" s="813"/>
      <c r="JKH207" s="813"/>
      <c r="JKI207" s="813"/>
      <c r="JKJ207" s="813"/>
      <c r="JKK207" s="813"/>
      <c r="JKL207" s="813"/>
      <c r="JKM207" s="813"/>
      <c r="JKN207" s="813"/>
      <c r="JKO207" s="813"/>
      <c r="JKP207" s="813"/>
      <c r="JKQ207" s="813"/>
      <c r="JKR207" s="813"/>
      <c r="JKS207" s="813"/>
      <c r="JKT207" s="813"/>
      <c r="JKU207" s="813"/>
      <c r="JKV207" s="813"/>
      <c r="JKW207" s="813"/>
      <c r="JKX207" s="813"/>
      <c r="JKY207" s="813"/>
      <c r="JKZ207" s="813"/>
      <c r="JLA207" s="813"/>
      <c r="JLB207" s="813"/>
      <c r="JLC207" s="813"/>
      <c r="JLD207" s="813"/>
      <c r="JLE207" s="813"/>
      <c r="JLF207" s="813"/>
      <c r="JLG207" s="813"/>
      <c r="JLH207" s="813"/>
      <c r="JLI207" s="813"/>
      <c r="JLJ207" s="813"/>
      <c r="JLK207" s="813"/>
      <c r="JLL207" s="813"/>
      <c r="JLM207" s="813"/>
      <c r="JLN207" s="813"/>
      <c r="JLO207" s="813"/>
      <c r="JLP207" s="813"/>
      <c r="JLQ207" s="813"/>
      <c r="JLR207" s="813"/>
      <c r="JLS207" s="813"/>
      <c r="JLT207" s="813"/>
      <c r="JLU207" s="813"/>
      <c r="JLV207" s="813"/>
      <c r="JLW207" s="813"/>
      <c r="JLX207" s="813"/>
      <c r="JLY207" s="813"/>
      <c r="JLZ207" s="813"/>
      <c r="JMA207" s="813"/>
      <c r="JMB207" s="813"/>
      <c r="JMC207" s="813"/>
      <c r="JMD207" s="813"/>
      <c r="JME207" s="813"/>
      <c r="JMF207" s="813"/>
      <c r="JMG207" s="813"/>
      <c r="JMH207" s="813"/>
      <c r="JMI207" s="813"/>
      <c r="JMJ207" s="813"/>
      <c r="JMK207" s="813"/>
      <c r="JML207" s="813"/>
      <c r="JMM207" s="813"/>
      <c r="JMN207" s="813"/>
      <c r="JMO207" s="813"/>
      <c r="JMP207" s="813"/>
      <c r="JMQ207" s="813"/>
      <c r="JMR207" s="813"/>
      <c r="JMS207" s="813"/>
      <c r="JMT207" s="813"/>
      <c r="JMU207" s="813"/>
      <c r="JMV207" s="813"/>
      <c r="JMW207" s="813"/>
      <c r="JMX207" s="813"/>
      <c r="JMY207" s="813"/>
      <c r="JMZ207" s="813"/>
      <c r="JNA207" s="813"/>
      <c r="JNB207" s="813"/>
      <c r="JNC207" s="813"/>
      <c r="JND207" s="813"/>
      <c r="JNE207" s="813"/>
      <c r="JNF207" s="813"/>
      <c r="JNG207" s="813"/>
      <c r="JNH207" s="813"/>
      <c r="JNI207" s="813"/>
      <c r="JNJ207" s="813"/>
      <c r="JNK207" s="813"/>
      <c r="JNL207" s="813"/>
      <c r="JNM207" s="813"/>
      <c r="JNN207" s="813"/>
      <c r="JNO207" s="813"/>
      <c r="JNP207" s="813"/>
      <c r="JNQ207" s="813"/>
      <c r="JNR207" s="813"/>
      <c r="JNS207" s="813"/>
      <c r="JNT207" s="813"/>
      <c r="JNU207" s="813"/>
      <c r="JNV207" s="813"/>
      <c r="JNW207" s="813"/>
      <c r="JNX207" s="813"/>
      <c r="JNY207" s="813"/>
      <c r="JNZ207" s="813"/>
      <c r="JOA207" s="813"/>
      <c r="JOB207" s="813"/>
      <c r="JOC207" s="813"/>
      <c r="JOD207" s="813"/>
      <c r="JOE207" s="813"/>
      <c r="JOF207" s="813"/>
      <c r="JOG207" s="813"/>
      <c r="JOH207" s="813"/>
      <c r="JOI207" s="813"/>
      <c r="JOJ207" s="813"/>
      <c r="JOK207" s="813"/>
      <c r="JOL207" s="813"/>
      <c r="JOM207" s="813"/>
      <c r="JON207" s="813"/>
      <c r="JOO207" s="813"/>
      <c r="JOP207" s="813"/>
      <c r="JOQ207" s="813"/>
      <c r="JOR207" s="813"/>
      <c r="JOS207" s="813"/>
      <c r="JOT207" s="813"/>
      <c r="JOU207" s="813"/>
      <c r="JOV207" s="813"/>
      <c r="JOW207" s="813"/>
      <c r="JOX207" s="813"/>
      <c r="JOY207" s="813"/>
      <c r="JOZ207" s="813"/>
      <c r="JPA207" s="813"/>
      <c r="JPB207" s="813"/>
      <c r="JPC207" s="813"/>
      <c r="JPD207" s="813"/>
      <c r="JPE207" s="813"/>
      <c r="JPF207" s="813"/>
      <c r="JPG207" s="813"/>
      <c r="JPH207" s="813"/>
      <c r="JPI207" s="813"/>
      <c r="JPJ207" s="813"/>
      <c r="JPK207" s="813"/>
      <c r="JPL207" s="813"/>
      <c r="JPM207" s="813"/>
      <c r="JPN207" s="813"/>
      <c r="JPO207" s="813"/>
      <c r="JPP207" s="813"/>
      <c r="JPQ207" s="813"/>
      <c r="JPR207" s="813"/>
      <c r="JPS207" s="813"/>
      <c r="JPT207" s="813"/>
      <c r="JPU207" s="813"/>
      <c r="JPV207" s="813"/>
      <c r="JPW207" s="813"/>
      <c r="JPX207" s="813"/>
      <c r="JPY207" s="813"/>
      <c r="JPZ207" s="813"/>
      <c r="JQA207" s="813"/>
      <c r="JQB207" s="813"/>
      <c r="JQC207" s="813"/>
      <c r="JQD207" s="813"/>
      <c r="JQE207" s="813"/>
      <c r="JQF207" s="813"/>
      <c r="JQG207" s="813"/>
      <c r="JQH207" s="813"/>
      <c r="JQI207" s="813"/>
      <c r="JQJ207" s="813"/>
      <c r="JQK207" s="813"/>
      <c r="JQL207" s="813"/>
      <c r="JQM207" s="813"/>
      <c r="JQN207" s="813"/>
      <c r="JQO207" s="813"/>
      <c r="JQP207" s="813"/>
      <c r="JQQ207" s="813"/>
      <c r="JQR207" s="813"/>
      <c r="JQS207" s="813"/>
      <c r="JQT207" s="813"/>
      <c r="JQU207" s="813"/>
      <c r="JQV207" s="813"/>
      <c r="JQW207" s="813"/>
      <c r="JQX207" s="813"/>
      <c r="JQY207" s="813"/>
      <c r="JQZ207" s="813"/>
      <c r="JRA207" s="813"/>
      <c r="JRB207" s="813"/>
      <c r="JRC207" s="813"/>
      <c r="JRD207" s="813"/>
      <c r="JRE207" s="813"/>
      <c r="JRF207" s="813"/>
      <c r="JRG207" s="813"/>
      <c r="JRH207" s="813"/>
      <c r="JRI207" s="813"/>
      <c r="JRJ207" s="813"/>
      <c r="JRK207" s="813"/>
      <c r="JRL207" s="813"/>
      <c r="JRM207" s="813"/>
      <c r="JRN207" s="813"/>
      <c r="JRO207" s="813"/>
      <c r="JRP207" s="813"/>
      <c r="JRQ207" s="813"/>
      <c r="JRR207" s="813"/>
      <c r="JRS207" s="813"/>
      <c r="JRT207" s="813"/>
      <c r="JRU207" s="813"/>
      <c r="JRV207" s="813"/>
      <c r="JRW207" s="813"/>
      <c r="JRX207" s="813"/>
      <c r="JRY207" s="813"/>
      <c r="JRZ207" s="813"/>
      <c r="JSA207" s="813"/>
      <c r="JSB207" s="813"/>
      <c r="JSC207" s="813"/>
      <c r="JSD207" s="813"/>
      <c r="JSE207" s="813"/>
      <c r="JSF207" s="813"/>
      <c r="JSG207" s="813"/>
      <c r="JSH207" s="813"/>
      <c r="JSI207" s="813"/>
      <c r="JSJ207" s="813"/>
      <c r="JSK207" s="813"/>
      <c r="JSL207" s="813"/>
      <c r="JSM207" s="813"/>
      <c r="JSN207" s="813"/>
      <c r="JSO207" s="813"/>
      <c r="JSP207" s="813"/>
      <c r="JSQ207" s="813"/>
      <c r="JSR207" s="813"/>
      <c r="JSS207" s="813"/>
      <c r="JST207" s="813"/>
      <c r="JSU207" s="813"/>
      <c r="JSV207" s="813"/>
      <c r="JSW207" s="813"/>
      <c r="JSX207" s="813"/>
      <c r="JSY207" s="813"/>
      <c r="JSZ207" s="813"/>
      <c r="JTA207" s="813"/>
      <c r="JTB207" s="813"/>
      <c r="JTC207" s="813"/>
      <c r="JTD207" s="813"/>
      <c r="JTE207" s="813"/>
      <c r="JTF207" s="813"/>
      <c r="JTG207" s="813"/>
      <c r="JTH207" s="813"/>
      <c r="JTI207" s="813"/>
      <c r="JTJ207" s="813"/>
      <c r="JTK207" s="813"/>
      <c r="JTL207" s="813"/>
      <c r="JTM207" s="813"/>
      <c r="JTN207" s="813"/>
      <c r="JTO207" s="813"/>
      <c r="JTP207" s="813"/>
      <c r="JTQ207" s="813"/>
      <c r="JTR207" s="813"/>
      <c r="JTS207" s="813"/>
      <c r="JTT207" s="813"/>
      <c r="JTU207" s="813"/>
      <c r="JTV207" s="813"/>
      <c r="JTW207" s="813"/>
      <c r="JTX207" s="813"/>
      <c r="JTY207" s="813"/>
      <c r="JTZ207" s="813"/>
      <c r="JUA207" s="813"/>
      <c r="JUB207" s="813"/>
      <c r="JUC207" s="813"/>
      <c r="JUD207" s="813"/>
      <c r="JUE207" s="813"/>
      <c r="JUF207" s="813"/>
      <c r="JUG207" s="813"/>
      <c r="JUH207" s="813"/>
      <c r="JUI207" s="813"/>
      <c r="JUJ207" s="813"/>
      <c r="JUK207" s="813"/>
      <c r="JUL207" s="813"/>
      <c r="JUM207" s="813"/>
      <c r="JUN207" s="813"/>
      <c r="JUO207" s="813"/>
      <c r="JUP207" s="813"/>
      <c r="JUQ207" s="813"/>
      <c r="JUR207" s="813"/>
      <c r="JUS207" s="813"/>
      <c r="JUT207" s="813"/>
      <c r="JUU207" s="813"/>
      <c r="JUV207" s="813"/>
      <c r="JUW207" s="813"/>
      <c r="JUX207" s="813"/>
      <c r="JUY207" s="813"/>
      <c r="JUZ207" s="813"/>
      <c r="JVA207" s="813"/>
      <c r="JVB207" s="813"/>
      <c r="JVC207" s="813"/>
      <c r="JVD207" s="813"/>
      <c r="JVE207" s="813"/>
      <c r="JVF207" s="813"/>
      <c r="JVG207" s="813"/>
      <c r="JVH207" s="813"/>
      <c r="JVI207" s="813"/>
      <c r="JVJ207" s="813"/>
      <c r="JVK207" s="813"/>
      <c r="JVL207" s="813"/>
      <c r="JVM207" s="813"/>
      <c r="JVN207" s="813"/>
      <c r="JVO207" s="813"/>
      <c r="JVP207" s="813"/>
      <c r="JVQ207" s="813"/>
      <c r="JVR207" s="813"/>
      <c r="JVS207" s="813"/>
      <c r="JVT207" s="813"/>
      <c r="JVU207" s="813"/>
      <c r="JVV207" s="813"/>
      <c r="JVW207" s="813"/>
      <c r="JVX207" s="813"/>
      <c r="JVY207" s="813"/>
      <c r="JVZ207" s="813"/>
      <c r="JWA207" s="813"/>
      <c r="JWB207" s="813"/>
      <c r="JWC207" s="813"/>
      <c r="JWD207" s="813"/>
      <c r="JWE207" s="813"/>
      <c r="JWF207" s="813"/>
      <c r="JWG207" s="813"/>
      <c r="JWH207" s="813"/>
      <c r="JWI207" s="813"/>
      <c r="JWJ207" s="813"/>
      <c r="JWK207" s="813"/>
      <c r="JWL207" s="813"/>
      <c r="JWM207" s="813"/>
      <c r="JWN207" s="813"/>
      <c r="JWO207" s="813"/>
      <c r="JWP207" s="813"/>
      <c r="JWQ207" s="813"/>
      <c r="JWR207" s="813"/>
      <c r="JWS207" s="813"/>
      <c r="JWT207" s="813"/>
      <c r="JWU207" s="813"/>
      <c r="JWV207" s="813"/>
      <c r="JWW207" s="813"/>
      <c r="JWX207" s="813"/>
      <c r="JWY207" s="813"/>
      <c r="JWZ207" s="813"/>
      <c r="JXA207" s="813"/>
      <c r="JXB207" s="813"/>
      <c r="JXC207" s="813"/>
      <c r="JXD207" s="813"/>
      <c r="JXE207" s="813"/>
      <c r="JXF207" s="813"/>
      <c r="JXG207" s="813"/>
      <c r="JXH207" s="813"/>
      <c r="JXI207" s="813"/>
      <c r="JXJ207" s="813"/>
      <c r="JXK207" s="813"/>
      <c r="JXL207" s="813"/>
      <c r="JXM207" s="813"/>
      <c r="JXN207" s="813"/>
      <c r="JXO207" s="813"/>
      <c r="JXP207" s="813"/>
      <c r="JXQ207" s="813"/>
      <c r="JXR207" s="813"/>
      <c r="JXS207" s="813"/>
      <c r="JXT207" s="813"/>
      <c r="JXU207" s="813"/>
      <c r="JXV207" s="813"/>
      <c r="JXW207" s="813"/>
      <c r="JXX207" s="813"/>
      <c r="JXY207" s="813"/>
      <c r="JXZ207" s="813"/>
      <c r="JYA207" s="813"/>
      <c r="JYB207" s="813"/>
      <c r="JYC207" s="813"/>
      <c r="JYD207" s="813"/>
      <c r="JYE207" s="813"/>
      <c r="JYF207" s="813"/>
      <c r="JYG207" s="813"/>
      <c r="JYH207" s="813"/>
      <c r="JYI207" s="813"/>
      <c r="JYJ207" s="813"/>
      <c r="JYK207" s="813"/>
      <c r="JYL207" s="813"/>
      <c r="JYM207" s="813"/>
      <c r="JYN207" s="813"/>
      <c r="JYO207" s="813"/>
      <c r="JYP207" s="813"/>
      <c r="JYQ207" s="813"/>
      <c r="JYR207" s="813"/>
      <c r="JYS207" s="813"/>
      <c r="JYT207" s="813"/>
      <c r="JYU207" s="813"/>
      <c r="JYV207" s="813"/>
      <c r="JYW207" s="813"/>
      <c r="JYX207" s="813"/>
      <c r="JYY207" s="813"/>
      <c r="JYZ207" s="813"/>
      <c r="JZA207" s="813"/>
      <c r="JZB207" s="813"/>
      <c r="JZC207" s="813"/>
      <c r="JZD207" s="813"/>
      <c r="JZE207" s="813"/>
      <c r="JZF207" s="813"/>
      <c r="JZG207" s="813"/>
      <c r="JZH207" s="813"/>
      <c r="JZI207" s="813"/>
      <c r="JZJ207" s="813"/>
      <c r="JZK207" s="813"/>
      <c r="JZL207" s="813"/>
      <c r="JZM207" s="813"/>
      <c r="JZN207" s="813"/>
      <c r="JZO207" s="813"/>
      <c r="JZP207" s="813"/>
      <c r="JZQ207" s="813"/>
      <c r="JZR207" s="813"/>
      <c r="JZS207" s="813"/>
      <c r="JZT207" s="813"/>
      <c r="JZU207" s="813"/>
      <c r="JZV207" s="813"/>
      <c r="JZW207" s="813"/>
      <c r="JZX207" s="813"/>
      <c r="JZY207" s="813"/>
      <c r="JZZ207" s="813"/>
      <c r="KAA207" s="813"/>
      <c r="KAB207" s="813"/>
      <c r="KAC207" s="813"/>
      <c r="KAD207" s="813"/>
      <c r="KAE207" s="813"/>
      <c r="KAF207" s="813"/>
      <c r="KAG207" s="813"/>
      <c r="KAH207" s="813"/>
      <c r="KAI207" s="813"/>
      <c r="KAJ207" s="813"/>
      <c r="KAK207" s="813"/>
      <c r="KAL207" s="813"/>
      <c r="KAM207" s="813"/>
      <c r="KAN207" s="813"/>
      <c r="KAO207" s="813"/>
      <c r="KAP207" s="813"/>
      <c r="KAQ207" s="813"/>
      <c r="KAR207" s="813"/>
      <c r="KAS207" s="813"/>
      <c r="KAT207" s="813"/>
      <c r="KAU207" s="813"/>
      <c r="KAV207" s="813"/>
      <c r="KAW207" s="813"/>
      <c r="KAX207" s="813"/>
      <c r="KAY207" s="813"/>
      <c r="KAZ207" s="813"/>
      <c r="KBA207" s="813"/>
      <c r="KBB207" s="813"/>
      <c r="KBC207" s="813"/>
      <c r="KBD207" s="813"/>
      <c r="KBE207" s="813"/>
      <c r="KBF207" s="813"/>
      <c r="KBG207" s="813"/>
      <c r="KBH207" s="813"/>
      <c r="KBI207" s="813"/>
      <c r="KBJ207" s="813"/>
      <c r="KBK207" s="813"/>
      <c r="KBL207" s="813"/>
      <c r="KBM207" s="813"/>
      <c r="KBN207" s="813"/>
      <c r="KBO207" s="813"/>
      <c r="KBP207" s="813"/>
      <c r="KBQ207" s="813"/>
      <c r="KBR207" s="813"/>
      <c r="KBS207" s="813"/>
      <c r="KBT207" s="813"/>
      <c r="KBU207" s="813"/>
      <c r="KBV207" s="813"/>
      <c r="KBW207" s="813"/>
      <c r="KBX207" s="813"/>
      <c r="KBY207" s="813"/>
      <c r="KBZ207" s="813"/>
      <c r="KCA207" s="813"/>
      <c r="KCB207" s="813"/>
      <c r="KCC207" s="813"/>
      <c r="KCD207" s="813"/>
      <c r="KCE207" s="813"/>
      <c r="KCF207" s="813"/>
      <c r="KCG207" s="813"/>
      <c r="KCH207" s="813"/>
      <c r="KCI207" s="813"/>
      <c r="KCJ207" s="813"/>
      <c r="KCK207" s="813"/>
      <c r="KCL207" s="813"/>
      <c r="KCM207" s="813"/>
      <c r="KCN207" s="813"/>
      <c r="KCO207" s="813"/>
      <c r="KCP207" s="813"/>
      <c r="KCQ207" s="813"/>
      <c r="KCR207" s="813"/>
      <c r="KCS207" s="813"/>
      <c r="KCT207" s="813"/>
      <c r="KCU207" s="813"/>
      <c r="KCV207" s="813"/>
      <c r="KCW207" s="813"/>
      <c r="KCX207" s="813"/>
      <c r="KCY207" s="813"/>
      <c r="KCZ207" s="813"/>
      <c r="KDA207" s="813"/>
      <c r="KDB207" s="813"/>
      <c r="KDC207" s="813"/>
      <c r="KDD207" s="813"/>
      <c r="KDE207" s="813"/>
      <c r="KDF207" s="813"/>
      <c r="KDG207" s="813"/>
      <c r="KDH207" s="813"/>
      <c r="KDI207" s="813"/>
      <c r="KDJ207" s="813"/>
      <c r="KDK207" s="813"/>
      <c r="KDL207" s="813"/>
      <c r="KDM207" s="813"/>
      <c r="KDN207" s="813"/>
      <c r="KDO207" s="813"/>
      <c r="KDP207" s="813"/>
      <c r="KDQ207" s="813"/>
      <c r="KDR207" s="813"/>
      <c r="KDS207" s="813"/>
      <c r="KDT207" s="813"/>
      <c r="KDU207" s="813"/>
      <c r="KDV207" s="813"/>
      <c r="KDW207" s="813"/>
      <c r="KDX207" s="813"/>
      <c r="KDY207" s="813"/>
      <c r="KDZ207" s="813"/>
      <c r="KEA207" s="813"/>
      <c r="KEB207" s="813"/>
      <c r="KEC207" s="813"/>
      <c r="KED207" s="813"/>
      <c r="KEE207" s="813"/>
      <c r="KEF207" s="813"/>
      <c r="KEG207" s="813"/>
      <c r="KEH207" s="813"/>
      <c r="KEI207" s="813"/>
      <c r="KEJ207" s="813"/>
      <c r="KEK207" s="813"/>
      <c r="KEL207" s="813"/>
      <c r="KEM207" s="813"/>
      <c r="KEN207" s="813"/>
      <c r="KEO207" s="813"/>
      <c r="KEP207" s="813"/>
      <c r="KEQ207" s="813"/>
      <c r="KER207" s="813"/>
      <c r="KES207" s="813"/>
      <c r="KET207" s="813"/>
      <c r="KEU207" s="813"/>
      <c r="KEV207" s="813"/>
      <c r="KEW207" s="813"/>
      <c r="KEX207" s="813"/>
      <c r="KEY207" s="813"/>
      <c r="KEZ207" s="813"/>
      <c r="KFA207" s="813"/>
      <c r="KFB207" s="813"/>
      <c r="KFC207" s="813"/>
      <c r="KFD207" s="813"/>
      <c r="KFE207" s="813"/>
      <c r="KFF207" s="813"/>
      <c r="KFG207" s="813"/>
      <c r="KFH207" s="813"/>
      <c r="KFI207" s="813"/>
      <c r="KFJ207" s="813"/>
      <c r="KFK207" s="813"/>
      <c r="KFL207" s="813"/>
      <c r="KFM207" s="813"/>
      <c r="KFN207" s="813"/>
      <c r="KFO207" s="813"/>
      <c r="KFP207" s="813"/>
      <c r="KFQ207" s="813"/>
      <c r="KFR207" s="813"/>
      <c r="KFS207" s="813"/>
      <c r="KFT207" s="813"/>
      <c r="KFU207" s="813"/>
      <c r="KFV207" s="813"/>
      <c r="KFW207" s="813"/>
      <c r="KFX207" s="813"/>
      <c r="KFY207" s="813"/>
      <c r="KFZ207" s="813"/>
      <c r="KGA207" s="813"/>
      <c r="KGB207" s="813"/>
      <c r="KGC207" s="813"/>
      <c r="KGD207" s="813"/>
      <c r="KGE207" s="813"/>
      <c r="KGF207" s="813"/>
      <c r="KGG207" s="813"/>
      <c r="KGH207" s="813"/>
      <c r="KGI207" s="813"/>
      <c r="KGJ207" s="813"/>
      <c r="KGK207" s="813"/>
      <c r="KGL207" s="813"/>
      <c r="KGM207" s="813"/>
      <c r="KGN207" s="813"/>
      <c r="KGO207" s="813"/>
      <c r="KGP207" s="813"/>
      <c r="KGQ207" s="813"/>
      <c r="KGR207" s="813"/>
      <c r="KGS207" s="813"/>
      <c r="KGT207" s="813"/>
      <c r="KGU207" s="813"/>
      <c r="KGV207" s="813"/>
      <c r="KGW207" s="813"/>
      <c r="KGX207" s="813"/>
      <c r="KGY207" s="813"/>
      <c r="KGZ207" s="813"/>
      <c r="KHA207" s="813"/>
      <c r="KHB207" s="813"/>
      <c r="KHC207" s="813"/>
      <c r="KHD207" s="813"/>
      <c r="KHE207" s="813"/>
      <c r="KHF207" s="813"/>
      <c r="KHG207" s="813"/>
      <c r="KHH207" s="813"/>
      <c r="KHI207" s="813"/>
      <c r="KHJ207" s="813"/>
      <c r="KHK207" s="813"/>
      <c r="KHL207" s="813"/>
      <c r="KHM207" s="813"/>
      <c r="KHN207" s="813"/>
      <c r="KHO207" s="813"/>
      <c r="KHP207" s="813"/>
      <c r="KHQ207" s="813"/>
      <c r="KHR207" s="813"/>
      <c r="KHS207" s="813"/>
      <c r="KHT207" s="813"/>
      <c r="KHU207" s="813"/>
      <c r="KHV207" s="813"/>
      <c r="KHW207" s="813"/>
      <c r="KHX207" s="813"/>
      <c r="KHY207" s="813"/>
      <c r="KHZ207" s="813"/>
      <c r="KIA207" s="813"/>
      <c r="KIB207" s="813"/>
      <c r="KIC207" s="813"/>
      <c r="KID207" s="813"/>
      <c r="KIE207" s="813"/>
      <c r="KIF207" s="813"/>
      <c r="KIG207" s="813"/>
      <c r="KIH207" s="813"/>
      <c r="KII207" s="813"/>
      <c r="KIJ207" s="813"/>
      <c r="KIK207" s="813"/>
      <c r="KIL207" s="813"/>
      <c r="KIM207" s="813"/>
      <c r="KIN207" s="813"/>
      <c r="KIO207" s="813"/>
      <c r="KIP207" s="813"/>
      <c r="KIQ207" s="813"/>
      <c r="KIR207" s="813"/>
      <c r="KIS207" s="813"/>
      <c r="KIT207" s="813"/>
      <c r="KIU207" s="813"/>
      <c r="KIV207" s="813"/>
      <c r="KIW207" s="813"/>
      <c r="KIX207" s="813"/>
      <c r="KIY207" s="813"/>
      <c r="KIZ207" s="813"/>
      <c r="KJA207" s="813"/>
      <c r="KJB207" s="813"/>
      <c r="KJC207" s="813"/>
      <c r="KJD207" s="813"/>
      <c r="KJE207" s="813"/>
      <c r="KJF207" s="813"/>
      <c r="KJG207" s="813"/>
      <c r="KJH207" s="813"/>
      <c r="KJI207" s="813"/>
      <c r="KJJ207" s="813"/>
      <c r="KJK207" s="813"/>
      <c r="KJL207" s="813"/>
      <c r="KJM207" s="813"/>
      <c r="KJN207" s="813"/>
      <c r="KJO207" s="813"/>
      <c r="KJP207" s="813"/>
      <c r="KJQ207" s="813"/>
      <c r="KJR207" s="813"/>
      <c r="KJS207" s="813"/>
      <c r="KJT207" s="813"/>
      <c r="KJU207" s="813"/>
      <c r="KJV207" s="813"/>
      <c r="KJW207" s="813"/>
      <c r="KJX207" s="813"/>
      <c r="KJY207" s="813"/>
      <c r="KJZ207" s="813"/>
      <c r="KKA207" s="813"/>
      <c r="KKB207" s="813"/>
      <c r="KKC207" s="813"/>
      <c r="KKD207" s="813"/>
      <c r="KKE207" s="813"/>
      <c r="KKF207" s="813"/>
      <c r="KKG207" s="813"/>
      <c r="KKH207" s="813"/>
      <c r="KKI207" s="813"/>
      <c r="KKJ207" s="813"/>
      <c r="KKK207" s="813"/>
      <c r="KKL207" s="813"/>
      <c r="KKM207" s="813"/>
      <c r="KKN207" s="813"/>
      <c r="KKO207" s="813"/>
      <c r="KKP207" s="813"/>
      <c r="KKQ207" s="813"/>
      <c r="KKR207" s="813"/>
      <c r="KKS207" s="813"/>
      <c r="KKT207" s="813"/>
      <c r="KKU207" s="813"/>
      <c r="KKV207" s="813"/>
      <c r="KKW207" s="813"/>
      <c r="KKX207" s="813"/>
      <c r="KKY207" s="813"/>
      <c r="KKZ207" s="813"/>
      <c r="KLA207" s="813"/>
      <c r="KLB207" s="813"/>
      <c r="KLC207" s="813"/>
      <c r="KLD207" s="813"/>
      <c r="KLE207" s="813"/>
      <c r="KLF207" s="813"/>
      <c r="KLG207" s="813"/>
      <c r="KLH207" s="813"/>
      <c r="KLI207" s="813"/>
      <c r="KLJ207" s="813"/>
      <c r="KLK207" s="813"/>
      <c r="KLL207" s="813"/>
      <c r="KLM207" s="813"/>
      <c r="KLN207" s="813"/>
      <c r="KLO207" s="813"/>
      <c r="KLP207" s="813"/>
      <c r="KLQ207" s="813"/>
      <c r="KLR207" s="813"/>
      <c r="KLS207" s="813"/>
      <c r="KLT207" s="813"/>
      <c r="KLU207" s="813"/>
      <c r="KLV207" s="813"/>
      <c r="KLW207" s="813"/>
      <c r="KLX207" s="813"/>
      <c r="KLY207" s="813"/>
      <c r="KLZ207" s="813"/>
      <c r="KMA207" s="813"/>
      <c r="KMB207" s="813"/>
      <c r="KMC207" s="813"/>
      <c r="KMD207" s="813"/>
      <c r="KME207" s="813"/>
      <c r="KMF207" s="813"/>
      <c r="KMG207" s="813"/>
      <c r="KMH207" s="813"/>
      <c r="KMI207" s="813"/>
      <c r="KMJ207" s="813"/>
      <c r="KMK207" s="813"/>
      <c r="KML207" s="813"/>
      <c r="KMM207" s="813"/>
      <c r="KMN207" s="813"/>
      <c r="KMO207" s="813"/>
      <c r="KMP207" s="813"/>
      <c r="KMQ207" s="813"/>
      <c r="KMR207" s="813"/>
      <c r="KMS207" s="813"/>
      <c r="KMT207" s="813"/>
      <c r="KMU207" s="813"/>
      <c r="KMV207" s="813"/>
      <c r="KMW207" s="813"/>
      <c r="KMX207" s="813"/>
      <c r="KMY207" s="813"/>
      <c r="KMZ207" s="813"/>
      <c r="KNA207" s="813"/>
      <c r="KNB207" s="813"/>
      <c r="KNC207" s="813"/>
      <c r="KND207" s="813"/>
      <c r="KNE207" s="813"/>
      <c r="KNF207" s="813"/>
      <c r="KNG207" s="813"/>
      <c r="KNH207" s="813"/>
      <c r="KNI207" s="813"/>
      <c r="KNJ207" s="813"/>
      <c r="KNK207" s="813"/>
      <c r="KNL207" s="813"/>
      <c r="KNM207" s="813"/>
      <c r="KNN207" s="813"/>
      <c r="KNO207" s="813"/>
      <c r="KNP207" s="813"/>
      <c r="KNQ207" s="813"/>
      <c r="KNR207" s="813"/>
      <c r="KNS207" s="813"/>
      <c r="KNT207" s="813"/>
      <c r="KNU207" s="813"/>
      <c r="KNV207" s="813"/>
      <c r="KNW207" s="813"/>
      <c r="KNX207" s="813"/>
      <c r="KNY207" s="813"/>
      <c r="KNZ207" s="813"/>
      <c r="KOA207" s="813"/>
      <c r="KOB207" s="813"/>
      <c r="KOC207" s="813"/>
      <c r="KOD207" s="813"/>
      <c r="KOE207" s="813"/>
      <c r="KOF207" s="813"/>
      <c r="KOG207" s="813"/>
      <c r="KOH207" s="813"/>
      <c r="KOI207" s="813"/>
      <c r="KOJ207" s="813"/>
      <c r="KOK207" s="813"/>
      <c r="KOL207" s="813"/>
      <c r="KOM207" s="813"/>
      <c r="KON207" s="813"/>
      <c r="KOO207" s="813"/>
      <c r="KOP207" s="813"/>
      <c r="KOQ207" s="813"/>
      <c r="KOR207" s="813"/>
      <c r="KOS207" s="813"/>
      <c r="KOT207" s="813"/>
      <c r="KOU207" s="813"/>
      <c r="KOV207" s="813"/>
      <c r="KOW207" s="813"/>
      <c r="KOX207" s="813"/>
      <c r="KOY207" s="813"/>
      <c r="KOZ207" s="813"/>
      <c r="KPA207" s="813"/>
      <c r="KPB207" s="813"/>
      <c r="KPC207" s="813"/>
      <c r="KPD207" s="813"/>
      <c r="KPE207" s="813"/>
      <c r="KPF207" s="813"/>
      <c r="KPG207" s="813"/>
      <c r="KPH207" s="813"/>
      <c r="KPI207" s="813"/>
      <c r="KPJ207" s="813"/>
      <c r="KPK207" s="813"/>
      <c r="KPL207" s="813"/>
      <c r="KPM207" s="813"/>
      <c r="KPN207" s="813"/>
      <c r="KPO207" s="813"/>
      <c r="KPP207" s="813"/>
      <c r="KPQ207" s="813"/>
      <c r="KPR207" s="813"/>
      <c r="KPS207" s="813"/>
      <c r="KPT207" s="813"/>
      <c r="KPU207" s="813"/>
      <c r="KPV207" s="813"/>
      <c r="KPW207" s="813"/>
      <c r="KPX207" s="813"/>
      <c r="KPY207" s="813"/>
      <c r="KPZ207" s="813"/>
      <c r="KQA207" s="813"/>
      <c r="KQB207" s="813"/>
      <c r="KQC207" s="813"/>
      <c r="KQD207" s="813"/>
      <c r="KQE207" s="813"/>
      <c r="KQF207" s="813"/>
      <c r="KQG207" s="813"/>
      <c r="KQH207" s="813"/>
      <c r="KQI207" s="813"/>
      <c r="KQJ207" s="813"/>
      <c r="KQK207" s="813"/>
      <c r="KQL207" s="813"/>
      <c r="KQM207" s="813"/>
      <c r="KQN207" s="813"/>
      <c r="KQO207" s="813"/>
      <c r="KQP207" s="813"/>
      <c r="KQQ207" s="813"/>
      <c r="KQR207" s="813"/>
      <c r="KQS207" s="813"/>
      <c r="KQT207" s="813"/>
      <c r="KQU207" s="813"/>
      <c r="KQV207" s="813"/>
      <c r="KQW207" s="813"/>
      <c r="KQX207" s="813"/>
      <c r="KQY207" s="813"/>
      <c r="KQZ207" s="813"/>
      <c r="KRA207" s="813"/>
      <c r="KRB207" s="813"/>
      <c r="KRC207" s="813"/>
      <c r="KRD207" s="813"/>
      <c r="KRE207" s="813"/>
      <c r="KRF207" s="813"/>
      <c r="KRG207" s="813"/>
      <c r="KRH207" s="813"/>
      <c r="KRI207" s="813"/>
      <c r="KRJ207" s="813"/>
      <c r="KRK207" s="813"/>
      <c r="KRL207" s="813"/>
      <c r="KRM207" s="813"/>
      <c r="KRN207" s="813"/>
      <c r="KRO207" s="813"/>
      <c r="KRP207" s="813"/>
      <c r="KRQ207" s="813"/>
      <c r="KRR207" s="813"/>
      <c r="KRS207" s="813"/>
      <c r="KRT207" s="813"/>
      <c r="KRU207" s="813"/>
      <c r="KRV207" s="813"/>
      <c r="KRW207" s="813"/>
      <c r="KRX207" s="813"/>
      <c r="KRY207" s="813"/>
      <c r="KRZ207" s="813"/>
      <c r="KSA207" s="813"/>
      <c r="KSB207" s="813"/>
      <c r="KSC207" s="813"/>
      <c r="KSD207" s="813"/>
      <c r="KSE207" s="813"/>
      <c r="KSF207" s="813"/>
      <c r="KSG207" s="813"/>
      <c r="KSH207" s="813"/>
      <c r="KSI207" s="813"/>
      <c r="KSJ207" s="813"/>
      <c r="KSK207" s="813"/>
      <c r="KSL207" s="813"/>
      <c r="KSM207" s="813"/>
      <c r="KSN207" s="813"/>
      <c r="KSO207" s="813"/>
      <c r="KSP207" s="813"/>
      <c r="KSQ207" s="813"/>
      <c r="KSR207" s="813"/>
      <c r="KSS207" s="813"/>
      <c r="KST207" s="813"/>
      <c r="KSU207" s="813"/>
      <c r="KSV207" s="813"/>
      <c r="KSW207" s="813"/>
      <c r="KSX207" s="813"/>
      <c r="KSY207" s="813"/>
      <c r="KSZ207" s="813"/>
      <c r="KTA207" s="813"/>
      <c r="KTB207" s="813"/>
      <c r="KTC207" s="813"/>
      <c r="KTD207" s="813"/>
      <c r="KTE207" s="813"/>
      <c r="KTF207" s="813"/>
      <c r="KTG207" s="813"/>
      <c r="KTH207" s="813"/>
      <c r="KTI207" s="813"/>
      <c r="KTJ207" s="813"/>
      <c r="KTK207" s="813"/>
      <c r="KTL207" s="813"/>
      <c r="KTM207" s="813"/>
      <c r="KTN207" s="813"/>
      <c r="KTO207" s="813"/>
      <c r="KTP207" s="813"/>
      <c r="KTQ207" s="813"/>
      <c r="KTR207" s="813"/>
      <c r="KTS207" s="813"/>
      <c r="KTT207" s="813"/>
      <c r="KTU207" s="813"/>
      <c r="KTV207" s="813"/>
      <c r="KTW207" s="813"/>
      <c r="KTX207" s="813"/>
      <c r="KTY207" s="813"/>
      <c r="KTZ207" s="813"/>
      <c r="KUA207" s="813"/>
      <c r="KUB207" s="813"/>
      <c r="KUC207" s="813"/>
      <c r="KUD207" s="813"/>
      <c r="KUE207" s="813"/>
      <c r="KUF207" s="813"/>
      <c r="KUG207" s="813"/>
      <c r="KUH207" s="813"/>
      <c r="KUI207" s="813"/>
      <c r="KUJ207" s="813"/>
      <c r="KUK207" s="813"/>
      <c r="KUL207" s="813"/>
      <c r="KUM207" s="813"/>
      <c r="KUN207" s="813"/>
      <c r="KUO207" s="813"/>
      <c r="KUP207" s="813"/>
      <c r="KUQ207" s="813"/>
      <c r="KUR207" s="813"/>
      <c r="KUS207" s="813"/>
      <c r="KUT207" s="813"/>
      <c r="KUU207" s="813"/>
      <c r="KUV207" s="813"/>
      <c r="KUW207" s="813"/>
      <c r="KUX207" s="813"/>
      <c r="KUY207" s="813"/>
      <c r="KUZ207" s="813"/>
      <c r="KVA207" s="813"/>
      <c r="KVB207" s="813"/>
      <c r="KVC207" s="813"/>
      <c r="KVD207" s="813"/>
      <c r="KVE207" s="813"/>
      <c r="KVF207" s="813"/>
      <c r="KVG207" s="813"/>
      <c r="KVH207" s="813"/>
      <c r="KVI207" s="813"/>
      <c r="KVJ207" s="813"/>
      <c r="KVK207" s="813"/>
      <c r="KVL207" s="813"/>
      <c r="KVM207" s="813"/>
      <c r="KVN207" s="813"/>
      <c r="KVO207" s="813"/>
      <c r="KVP207" s="813"/>
      <c r="KVQ207" s="813"/>
      <c r="KVR207" s="813"/>
      <c r="KVS207" s="813"/>
      <c r="KVT207" s="813"/>
      <c r="KVU207" s="813"/>
      <c r="KVV207" s="813"/>
      <c r="KVW207" s="813"/>
      <c r="KVX207" s="813"/>
      <c r="KVY207" s="813"/>
      <c r="KVZ207" s="813"/>
      <c r="KWA207" s="813"/>
      <c r="KWB207" s="813"/>
      <c r="KWC207" s="813"/>
      <c r="KWD207" s="813"/>
      <c r="KWE207" s="813"/>
      <c r="KWF207" s="813"/>
      <c r="KWG207" s="813"/>
      <c r="KWH207" s="813"/>
      <c r="KWI207" s="813"/>
      <c r="KWJ207" s="813"/>
      <c r="KWK207" s="813"/>
      <c r="KWL207" s="813"/>
      <c r="KWM207" s="813"/>
      <c r="KWN207" s="813"/>
      <c r="KWO207" s="813"/>
      <c r="KWP207" s="813"/>
      <c r="KWQ207" s="813"/>
      <c r="KWR207" s="813"/>
      <c r="KWS207" s="813"/>
      <c r="KWT207" s="813"/>
      <c r="KWU207" s="813"/>
      <c r="KWV207" s="813"/>
      <c r="KWW207" s="813"/>
      <c r="KWX207" s="813"/>
      <c r="KWY207" s="813"/>
      <c r="KWZ207" s="813"/>
      <c r="KXA207" s="813"/>
      <c r="KXB207" s="813"/>
      <c r="KXC207" s="813"/>
      <c r="KXD207" s="813"/>
      <c r="KXE207" s="813"/>
      <c r="KXF207" s="813"/>
      <c r="KXG207" s="813"/>
      <c r="KXH207" s="813"/>
      <c r="KXI207" s="813"/>
      <c r="KXJ207" s="813"/>
      <c r="KXK207" s="813"/>
      <c r="KXL207" s="813"/>
      <c r="KXM207" s="813"/>
      <c r="KXN207" s="813"/>
      <c r="KXO207" s="813"/>
      <c r="KXP207" s="813"/>
      <c r="KXQ207" s="813"/>
      <c r="KXR207" s="813"/>
      <c r="KXS207" s="813"/>
      <c r="KXT207" s="813"/>
      <c r="KXU207" s="813"/>
      <c r="KXV207" s="813"/>
      <c r="KXW207" s="813"/>
      <c r="KXX207" s="813"/>
      <c r="KXY207" s="813"/>
      <c r="KXZ207" s="813"/>
      <c r="KYA207" s="813"/>
      <c r="KYB207" s="813"/>
      <c r="KYC207" s="813"/>
      <c r="KYD207" s="813"/>
      <c r="KYE207" s="813"/>
      <c r="KYF207" s="813"/>
      <c r="KYG207" s="813"/>
      <c r="KYH207" s="813"/>
      <c r="KYI207" s="813"/>
      <c r="KYJ207" s="813"/>
      <c r="KYK207" s="813"/>
      <c r="KYL207" s="813"/>
      <c r="KYM207" s="813"/>
      <c r="KYN207" s="813"/>
      <c r="KYO207" s="813"/>
      <c r="KYP207" s="813"/>
      <c r="KYQ207" s="813"/>
      <c r="KYR207" s="813"/>
      <c r="KYS207" s="813"/>
      <c r="KYT207" s="813"/>
      <c r="KYU207" s="813"/>
      <c r="KYV207" s="813"/>
      <c r="KYW207" s="813"/>
      <c r="KYX207" s="813"/>
      <c r="KYY207" s="813"/>
      <c r="KYZ207" s="813"/>
      <c r="KZA207" s="813"/>
      <c r="KZB207" s="813"/>
      <c r="KZC207" s="813"/>
      <c r="KZD207" s="813"/>
      <c r="KZE207" s="813"/>
      <c r="KZF207" s="813"/>
      <c r="KZG207" s="813"/>
      <c r="KZH207" s="813"/>
      <c r="KZI207" s="813"/>
      <c r="KZJ207" s="813"/>
      <c r="KZK207" s="813"/>
      <c r="KZL207" s="813"/>
      <c r="KZM207" s="813"/>
      <c r="KZN207" s="813"/>
      <c r="KZO207" s="813"/>
      <c r="KZP207" s="813"/>
      <c r="KZQ207" s="813"/>
      <c r="KZR207" s="813"/>
      <c r="KZS207" s="813"/>
      <c r="KZT207" s="813"/>
      <c r="KZU207" s="813"/>
      <c r="KZV207" s="813"/>
      <c r="KZW207" s="813"/>
      <c r="KZX207" s="813"/>
      <c r="KZY207" s="813"/>
      <c r="KZZ207" s="813"/>
      <c r="LAA207" s="813"/>
      <c r="LAB207" s="813"/>
      <c r="LAC207" s="813"/>
      <c r="LAD207" s="813"/>
      <c r="LAE207" s="813"/>
      <c r="LAF207" s="813"/>
      <c r="LAG207" s="813"/>
      <c r="LAH207" s="813"/>
      <c r="LAI207" s="813"/>
      <c r="LAJ207" s="813"/>
      <c r="LAK207" s="813"/>
      <c r="LAL207" s="813"/>
      <c r="LAM207" s="813"/>
      <c r="LAN207" s="813"/>
      <c r="LAO207" s="813"/>
      <c r="LAP207" s="813"/>
      <c r="LAQ207" s="813"/>
      <c r="LAR207" s="813"/>
      <c r="LAS207" s="813"/>
      <c r="LAT207" s="813"/>
      <c r="LAU207" s="813"/>
      <c r="LAV207" s="813"/>
      <c r="LAW207" s="813"/>
      <c r="LAX207" s="813"/>
      <c r="LAY207" s="813"/>
      <c r="LAZ207" s="813"/>
      <c r="LBA207" s="813"/>
      <c r="LBB207" s="813"/>
      <c r="LBC207" s="813"/>
      <c r="LBD207" s="813"/>
      <c r="LBE207" s="813"/>
      <c r="LBF207" s="813"/>
      <c r="LBG207" s="813"/>
      <c r="LBH207" s="813"/>
      <c r="LBI207" s="813"/>
      <c r="LBJ207" s="813"/>
      <c r="LBK207" s="813"/>
      <c r="LBL207" s="813"/>
      <c r="LBM207" s="813"/>
      <c r="LBN207" s="813"/>
      <c r="LBO207" s="813"/>
      <c r="LBP207" s="813"/>
      <c r="LBQ207" s="813"/>
      <c r="LBR207" s="813"/>
      <c r="LBS207" s="813"/>
      <c r="LBT207" s="813"/>
      <c r="LBU207" s="813"/>
      <c r="LBV207" s="813"/>
      <c r="LBW207" s="813"/>
      <c r="LBX207" s="813"/>
      <c r="LBY207" s="813"/>
      <c r="LBZ207" s="813"/>
      <c r="LCA207" s="813"/>
      <c r="LCB207" s="813"/>
      <c r="LCC207" s="813"/>
      <c r="LCD207" s="813"/>
      <c r="LCE207" s="813"/>
      <c r="LCF207" s="813"/>
      <c r="LCG207" s="813"/>
      <c r="LCH207" s="813"/>
      <c r="LCI207" s="813"/>
      <c r="LCJ207" s="813"/>
      <c r="LCK207" s="813"/>
      <c r="LCL207" s="813"/>
      <c r="LCM207" s="813"/>
      <c r="LCN207" s="813"/>
      <c r="LCO207" s="813"/>
      <c r="LCP207" s="813"/>
      <c r="LCQ207" s="813"/>
      <c r="LCR207" s="813"/>
      <c r="LCS207" s="813"/>
      <c r="LCT207" s="813"/>
      <c r="LCU207" s="813"/>
      <c r="LCV207" s="813"/>
      <c r="LCW207" s="813"/>
      <c r="LCX207" s="813"/>
      <c r="LCY207" s="813"/>
      <c r="LCZ207" s="813"/>
      <c r="LDA207" s="813"/>
      <c r="LDB207" s="813"/>
      <c r="LDC207" s="813"/>
      <c r="LDD207" s="813"/>
      <c r="LDE207" s="813"/>
      <c r="LDF207" s="813"/>
      <c r="LDG207" s="813"/>
      <c r="LDH207" s="813"/>
      <c r="LDI207" s="813"/>
      <c r="LDJ207" s="813"/>
      <c r="LDK207" s="813"/>
      <c r="LDL207" s="813"/>
      <c r="LDM207" s="813"/>
      <c r="LDN207" s="813"/>
      <c r="LDO207" s="813"/>
      <c r="LDP207" s="813"/>
      <c r="LDQ207" s="813"/>
      <c r="LDR207" s="813"/>
      <c r="LDS207" s="813"/>
      <c r="LDT207" s="813"/>
      <c r="LDU207" s="813"/>
      <c r="LDV207" s="813"/>
      <c r="LDW207" s="813"/>
      <c r="LDX207" s="813"/>
      <c r="LDY207" s="813"/>
      <c r="LDZ207" s="813"/>
      <c r="LEA207" s="813"/>
      <c r="LEB207" s="813"/>
      <c r="LEC207" s="813"/>
      <c r="LED207" s="813"/>
      <c r="LEE207" s="813"/>
      <c r="LEF207" s="813"/>
      <c r="LEG207" s="813"/>
      <c r="LEH207" s="813"/>
      <c r="LEI207" s="813"/>
      <c r="LEJ207" s="813"/>
      <c r="LEK207" s="813"/>
      <c r="LEL207" s="813"/>
      <c r="LEM207" s="813"/>
      <c r="LEN207" s="813"/>
      <c r="LEO207" s="813"/>
      <c r="LEP207" s="813"/>
      <c r="LEQ207" s="813"/>
      <c r="LER207" s="813"/>
      <c r="LES207" s="813"/>
      <c r="LET207" s="813"/>
      <c r="LEU207" s="813"/>
      <c r="LEV207" s="813"/>
      <c r="LEW207" s="813"/>
      <c r="LEX207" s="813"/>
      <c r="LEY207" s="813"/>
      <c r="LEZ207" s="813"/>
      <c r="LFA207" s="813"/>
      <c r="LFB207" s="813"/>
      <c r="LFC207" s="813"/>
      <c r="LFD207" s="813"/>
      <c r="LFE207" s="813"/>
      <c r="LFF207" s="813"/>
      <c r="LFG207" s="813"/>
      <c r="LFH207" s="813"/>
      <c r="LFI207" s="813"/>
      <c r="LFJ207" s="813"/>
      <c r="LFK207" s="813"/>
      <c r="LFL207" s="813"/>
      <c r="LFM207" s="813"/>
      <c r="LFN207" s="813"/>
      <c r="LFO207" s="813"/>
      <c r="LFP207" s="813"/>
      <c r="LFQ207" s="813"/>
      <c r="LFR207" s="813"/>
      <c r="LFS207" s="813"/>
      <c r="LFT207" s="813"/>
      <c r="LFU207" s="813"/>
      <c r="LFV207" s="813"/>
      <c r="LFW207" s="813"/>
      <c r="LFX207" s="813"/>
      <c r="LFY207" s="813"/>
      <c r="LFZ207" s="813"/>
      <c r="LGA207" s="813"/>
      <c r="LGB207" s="813"/>
      <c r="LGC207" s="813"/>
      <c r="LGD207" s="813"/>
      <c r="LGE207" s="813"/>
      <c r="LGF207" s="813"/>
      <c r="LGG207" s="813"/>
      <c r="LGH207" s="813"/>
      <c r="LGI207" s="813"/>
      <c r="LGJ207" s="813"/>
      <c r="LGK207" s="813"/>
      <c r="LGL207" s="813"/>
      <c r="LGM207" s="813"/>
      <c r="LGN207" s="813"/>
      <c r="LGO207" s="813"/>
      <c r="LGP207" s="813"/>
      <c r="LGQ207" s="813"/>
      <c r="LGR207" s="813"/>
      <c r="LGS207" s="813"/>
      <c r="LGT207" s="813"/>
      <c r="LGU207" s="813"/>
      <c r="LGV207" s="813"/>
      <c r="LGW207" s="813"/>
      <c r="LGX207" s="813"/>
      <c r="LGY207" s="813"/>
      <c r="LGZ207" s="813"/>
      <c r="LHA207" s="813"/>
      <c r="LHB207" s="813"/>
      <c r="LHC207" s="813"/>
      <c r="LHD207" s="813"/>
      <c r="LHE207" s="813"/>
      <c r="LHF207" s="813"/>
      <c r="LHG207" s="813"/>
      <c r="LHH207" s="813"/>
      <c r="LHI207" s="813"/>
      <c r="LHJ207" s="813"/>
      <c r="LHK207" s="813"/>
      <c r="LHL207" s="813"/>
      <c r="LHM207" s="813"/>
      <c r="LHN207" s="813"/>
      <c r="LHO207" s="813"/>
      <c r="LHP207" s="813"/>
      <c r="LHQ207" s="813"/>
      <c r="LHR207" s="813"/>
      <c r="LHS207" s="813"/>
      <c r="LHT207" s="813"/>
      <c r="LHU207" s="813"/>
      <c r="LHV207" s="813"/>
      <c r="LHW207" s="813"/>
      <c r="LHX207" s="813"/>
      <c r="LHY207" s="813"/>
      <c r="LHZ207" s="813"/>
      <c r="LIA207" s="813"/>
      <c r="LIB207" s="813"/>
      <c r="LIC207" s="813"/>
      <c r="LID207" s="813"/>
      <c r="LIE207" s="813"/>
      <c r="LIF207" s="813"/>
      <c r="LIG207" s="813"/>
      <c r="LIH207" s="813"/>
      <c r="LII207" s="813"/>
      <c r="LIJ207" s="813"/>
      <c r="LIK207" s="813"/>
      <c r="LIL207" s="813"/>
      <c r="LIM207" s="813"/>
      <c r="LIN207" s="813"/>
      <c r="LIO207" s="813"/>
      <c r="LIP207" s="813"/>
      <c r="LIQ207" s="813"/>
      <c r="LIR207" s="813"/>
      <c r="LIS207" s="813"/>
      <c r="LIT207" s="813"/>
      <c r="LIU207" s="813"/>
      <c r="LIV207" s="813"/>
      <c r="LIW207" s="813"/>
      <c r="LIX207" s="813"/>
      <c r="LIY207" s="813"/>
      <c r="LIZ207" s="813"/>
      <c r="LJA207" s="813"/>
      <c r="LJB207" s="813"/>
      <c r="LJC207" s="813"/>
      <c r="LJD207" s="813"/>
      <c r="LJE207" s="813"/>
      <c r="LJF207" s="813"/>
      <c r="LJG207" s="813"/>
      <c r="LJH207" s="813"/>
      <c r="LJI207" s="813"/>
      <c r="LJJ207" s="813"/>
      <c r="LJK207" s="813"/>
      <c r="LJL207" s="813"/>
      <c r="LJM207" s="813"/>
      <c r="LJN207" s="813"/>
      <c r="LJO207" s="813"/>
      <c r="LJP207" s="813"/>
      <c r="LJQ207" s="813"/>
      <c r="LJR207" s="813"/>
      <c r="LJS207" s="813"/>
      <c r="LJT207" s="813"/>
      <c r="LJU207" s="813"/>
      <c r="LJV207" s="813"/>
      <c r="LJW207" s="813"/>
      <c r="LJX207" s="813"/>
      <c r="LJY207" s="813"/>
      <c r="LJZ207" s="813"/>
      <c r="LKA207" s="813"/>
      <c r="LKB207" s="813"/>
      <c r="LKC207" s="813"/>
      <c r="LKD207" s="813"/>
      <c r="LKE207" s="813"/>
      <c r="LKF207" s="813"/>
      <c r="LKG207" s="813"/>
      <c r="LKH207" s="813"/>
      <c r="LKI207" s="813"/>
      <c r="LKJ207" s="813"/>
      <c r="LKK207" s="813"/>
      <c r="LKL207" s="813"/>
      <c r="LKM207" s="813"/>
      <c r="LKN207" s="813"/>
      <c r="LKO207" s="813"/>
      <c r="LKP207" s="813"/>
      <c r="LKQ207" s="813"/>
      <c r="LKR207" s="813"/>
      <c r="LKS207" s="813"/>
      <c r="LKT207" s="813"/>
      <c r="LKU207" s="813"/>
      <c r="LKV207" s="813"/>
      <c r="LKW207" s="813"/>
      <c r="LKX207" s="813"/>
      <c r="LKY207" s="813"/>
      <c r="LKZ207" s="813"/>
      <c r="LLA207" s="813"/>
      <c r="LLB207" s="813"/>
      <c r="LLC207" s="813"/>
      <c r="LLD207" s="813"/>
      <c r="LLE207" s="813"/>
      <c r="LLF207" s="813"/>
      <c r="LLG207" s="813"/>
      <c r="LLH207" s="813"/>
      <c r="LLI207" s="813"/>
      <c r="LLJ207" s="813"/>
      <c r="LLK207" s="813"/>
      <c r="LLL207" s="813"/>
      <c r="LLM207" s="813"/>
      <c r="LLN207" s="813"/>
      <c r="LLO207" s="813"/>
      <c r="LLP207" s="813"/>
      <c r="LLQ207" s="813"/>
      <c r="LLR207" s="813"/>
      <c r="LLS207" s="813"/>
      <c r="LLT207" s="813"/>
      <c r="LLU207" s="813"/>
      <c r="LLV207" s="813"/>
      <c r="LLW207" s="813"/>
      <c r="LLX207" s="813"/>
      <c r="LLY207" s="813"/>
      <c r="LLZ207" s="813"/>
      <c r="LMA207" s="813"/>
      <c r="LMB207" s="813"/>
      <c r="LMC207" s="813"/>
      <c r="LMD207" s="813"/>
      <c r="LME207" s="813"/>
      <c r="LMF207" s="813"/>
      <c r="LMG207" s="813"/>
      <c r="LMH207" s="813"/>
      <c r="LMI207" s="813"/>
      <c r="LMJ207" s="813"/>
      <c r="LMK207" s="813"/>
      <c r="LML207" s="813"/>
      <c r="LMM207" s="813"/>
      <c r="LMN207" s="813"/>
      <c r="LMO207" s="813"/>
      <c r="LMP207" s="813"/>
      <c r="LMQ207" s="813"/>
      <c r="LMR207" s="813"/>
      <c r="LMS207" s="813"/>
      <c r="LMT207" s="813"/>
      <c r="LMU207" s="813"/>
      <c r="LMV207" s="813"/>
      <c r="LMW207" s="813"/>
      <c r="LMX207" s="813"/>
      <c r="LMY207" s="813"/>
      <c r="LMZ207" s="813"/>
      <c r="LNA207" s="813"/>
      <c r="LNB207" s="813"/>
      <c r="LNC207" s="813"/>
      <c r="LND207" s="813"/>
      <c r="LNE207" s="813"/>
      <c r="LNF207" s="813"/>
      <c r="LNG207" s="813"/>
      <c r="LNH207" s="813"/>
      <c r="LNI207" s="813"/>
      <c r="LNJ207" s="813"/>
      <c r="LNK207" s="813"/>
      <c r="LNL207" s="813"/>
      <c r="LNM207" s="813"/>
      <c r="LNN207" s="813"/>
      <c r="LNO207" s="813"/>
      <c r="LNP207" s="813"/>
      <c r="LNQ207" s="813"/>
      <c r="LNR207" s="813"/>
      <c r="LNS207" s="813"/>
      <c r="LNT207" s="813"/>
      <c r="LNU207" s="813"/>
      <c r="LNV207" s="813"/>
      <c r="LNW207" s="813"/>
      <c r="LNX207" s="813"/>
      <c r="LNY207" s="813"/>
      <c r="LNZ207" s="813"/>
      <c r="LOA207" s="813"/>
      <c r="LOB207" s="813"/>
      <c r="LOC207" s="813"/>
      <c r="LOD207" s="813"/>
      <c r="LOE207" s="813"/>
      <c r="LOF207" s="813"/>
      <c r="LOG207" s="813"/>
      <c r="LOH207" s="813"/>
      <c r="LOI207" s="813"/>
      <c r="LOJ207" s="813"/>
      <c r="LOK207" s="813"/>
      <c r="LOL207" s="813"/>
      <c r="LOM207" s="813"/>
      <c r="LON207" s="813"/>
      <c r="LOO207" s="813"/>
      <c r="LOP207" s="813"/>
      <c r="LOQ207" s="813"/>
      <c r="LOR207" s="813"/>
      <c r="LOS207" s="813"/>
      <c r="LOT207" s="813"/>
      <c r="LOU207" s="813"/>
      <c r="LOV207" s="813"/>
      <c r="LOW207" s="813"/>
      <c r="LOX207" s="813"/>
      <c r="LOY207" s="813"/>
      <c r="LOZ207" s="813"/>
      <c r="LPA207" s="813"/>
      <c r="LPB207" s="813"/>
      <c r="LPC207" s="813"/>
      <c r="LPD207" s="813"/>
      <c r="LPE207" s="813"/>
      <c r="LPF207" s="813"/>
      <c r="LPG207" s="813"/>
      <c r="LPH207" s="813"/>
      <c r="LPI207" s="813"/>
      <c r="LPJ207" s="813"/>
      <c r="LPK207" s="813"/>
      <c r="LPL207" s="813"/>
      <c r="LPM207" s="813"/>
      <c r="LPN207" s="813"/>
      <c r="LPO207" s="813"/>
      <c r="LPP207" s="813"/>
      <c r="LPQ207" s="813"/>
      <c r="LPR207" s="813"/>
      <c r="LPS207" s="813"/>
      <c r="LPT207" s="813"/>
      <c r="LPU207" s="813"/>
      <c r="LPV207" s="813"/>
      <c r="LPW207" s="813"/>
      <c r="LPX207" s="813"/>
      <c r="LPY207" s="813"/>
      <c r="LPZ207" s="813"/>
      <c r="LQA207" s="813"/>
      <c r="LQB207" s="813"/>
      <c r="LQC207" s="813"/>
      <c r="LQD207" s="813"/>
      <c r="LQE207" s="813"/>
      <c r="LQF207" s="813"/>
      <c r="LQG207" s="813"/>
      <c r="LQH207" s="813"/>
      <c r="LQI207" s="813"/>
      <c r="LQJ207" s="813"/>
      <c r="LQK207" s="813"/>
      <c r="LQL207" s="813"/>
      <c r="LQM207" s="813"/>
      <c r="LQN207" s="813"/>
      <c r="LQO207" s="813"/>
      <c r="LQP207" s="813"/>
      <c r="LQQ207" s="813"/>
      <c r="LQR207" s="813"/>
      <c r="LQS207" s="813"/>
      <c r="LQT207" s="813"/>
      <c r="LQU207" s="813"/>
      <c r="LQV207" s="813"/>
      <c r="LQW207" s="813"/>
      <c r="LQX207" s="813"/>
      <c r="LQY207" s="813"/>
      <c r="LQZ207" s="813"/>
      <c r="LRA207" s="813"/>
      <c r="LRB207" s="813"/>
      <c r="LRC207" s="813"/>
      <c r="LRD207" s="813"/>
      <c r="LRE207" s="813"/>
      <c r="LRF207" s="813"/>
      <c r="LRG207" s="813"/>
      <c r="LRH207" s="813"/>
      <c r="LRI207" s="813"/>
      <c r="LRJ207" s="813"/>
      <c r="LRK207" s="813"/>
      <c r="LRL207" s="813"/>
      <c r="LRM207" s="813"/>
      <c r="LRN207" s="813"/>
      <c r="LRO207" s="813"/>
      <c r="LRP207" s="813"/>
      <c r="LRQ207" s="813"/>
      <c r="LRR207" s="813"/>
      <c r="LRS207" s="813"/>
      <c r="LRT207" s="813"/>
      <c r="LRU207" s="813"/>
      <c r="LRV207" s="813"/>
      <c r="LRW207" s="813"/>
      <c r="LRX207" s="813"/>
      <c r="LRY207" s="813"/>
      <c r="LRZ207" s="813"/>
      <c r="LSA207" s="813"/>
      <c r="LSB207" s="813"/>
      <c r="LSC207" s="813"/>
      <c r="LSD207" s="813"/>
      <c r="LSE207" s="813"/>
      <c r="LSF207" s="813"/>
      <c r="LSG207" s="813"/>
      <c r="LSH207" s="813"/>
      <c r="LSI207" s="813"/>
      <c r="LSJ207" s="813"/>
      <c r="LSK207" s="813"/>
      <c r="LSL207" s="813"/>
      <c r="LSM207" s="813"/>
      <c r="LSN207" s="813"/>
      <c r="LSO207" s="813"/>
      <c r="LSP207" s="813"/>
      <c r="LSQ207" s="813"/>
      <c r="LSR207" s="813"/>
      <c r="LSS207" s="813"/>
      <c r="LST207" s="813"/>
      <c r="LSU207" s="813"/>
      <c r="LSV207" s="813"/>
      <c r="LSW207" s="813"/>
      <c r="LSX207" s="813"/>
      <c r="LSY207" s="813"/>
      <c r="LSZ207" s="813"/>
      <c r="LTA207" s="813"/>
      <c r="LTB207" s="813"/>
      <c r="LTC207" s="813"/>
      <c r="LTD207" s="813"/>
      <c r="LTE207" s="813"/>
      <c r="LTF207" s="813"/>
      <c r="LTG207" s="813"/>
      <c r="LTH207" s="813"/>
      <c r="LTI207" s="813"/>
      <c r="LTJ207" s="813"/>
      <c r="LTK207" s="813"/>
      <c r="LTL207" s="813"/>
      <c r="LTM207" s="813"/>
      <c r="LTN207" s="813"/>
      <c r="LTO207" s="813"/>
      <c r="LTP207" s="813"/>
      <c r="LTQ207" s="813"/>
      <c r="LTR207" s="813"/>
      <c r="LTS207" s="813"/>
      <c r="LTT207" s="813"/>
      <c r="LTU207" s="813"/>
      <c r="LTV207" s="813"/>
      <c r="LTW207" s="813"/>
      <c r="LTX207" s="813"/>
      <c r="LTY207" s="813"/>
      <c r="LTZ207" s="813"/>
      <c r="LUA207" s="813"/>
      <c r="LUB207" s="813"/>
      <c r="LUC207" s="813"/>
      <c r="LUD207" s="813"/>
      <c r="LUE207" s="813"/>
      <c r="LUF207" s="813"/>
      <c r="LUG207" s="813"/>
      <c r="LUH207" s="813"/>
      <c r="LUI207" s="813"/>
      <c r="LUJ207" s="813"/>
      <c r="LUK207" s="813"/>
      <c r="LUL207" s="813"/>
      <c r="LUM207" s="813"/>
      <c r="LUN207" s="813"/>
      <c r="LUO207" s="813"/>
      <c r="LUP207" s="813"/>
      <c r="LUQ207" s="813"/>
      <c r="LUR207" s="813"/>
      <c r="LUS207" s="813"/>
      <c r="LUT207" s="813"/>
      <c r="LUU207" s="813"/>
      <c r="LUV207" s="813"/>
      <c r="LUW207" s="813"/>
      <c r="LUX207" s="813"/>
      <c r="LUY207" s="813"/>
      <c r="LUZ207" s="813"/>
      <c r="LVA207" s="813"/>
      <c r="LVB207" s="813"/>
      <c r="LVC207" s="813"/>
      <c r="LVD207" s="813"/>
      <c r="LVE207" s="813"/>
      <c r="LVF207" s="813"/>
      <c r="LVG207" s="813"/>
      <c r="LVH207" s="813"/>
      <c r="LVI207" s="813"/>
      <c r="LVJ207" s="813"/>
      <c r="LVK207" s="813"/>
      <c r="LVL207" s="813"/>
      <c r="LVM207" s="813"/>
      <c r="LVN207" s="813"/>
      <c r="LVO207" s="813"/>
      <c r="LVP207" s="813"/>
      <c r="LVQ207" s="813"/>
      <c r="LVR207" s="813"/>
      <c r="LVS207" s="813"/>
      <c r="LVT207" s="813"/>
      <c r="LVU207" s="813"/>
      <c r="LVV207" s="813"/>
      <c r="LVW207" s="813"/>
      <c r="LVX207" s="813"/>
      <c r="LVY207" s="813"/>
      <c r="LVZ207" s="813"/>
      <c r="LWA207" s="813"/>
      <c r="LWB207" s="813"/>
      <c r="LWC207" s="813"/>
      <c r="LWD207" s="813"/>
      <c r="LWE207" s="813"/>
      <c r="LWF207" s="813"/>
      <c r="LWG207" s="813"/>
      <c r="LWH207" s="813"/>
      <c r="LWI207" s="813"/>
      <c r="LWJ207" s="813"/>
      <c r="LWK207" s="813"/>
      <c r="LWL207" s="813"/>
      <c r="LWM207" s="813"/>
      <c r="LWN207" s="813"/>
      <c r="LWO207" s="813"/>
      <c r="LWP207" s="813"/>
      <c r="LWQ207" s="813"/>
      <c r="LWR207" s="813"/>
      <c r="LWS207" s="813"/>
      <c r="LWT207" s="813"/>
      <c r="LWU207" s="813"/>
      <c r="LWV207" s="813"/>
      <c r="LWW207" s="813"/>
      <c r="LWX207" s="813"/>
      <c r="LWY207" s="813"/>
      <c r="LWZ207" s="813"/>
      <c r="LXA207" s="813"/>
      <c r="LXB207" s="813"/>
      <c r="LXC207" s="813"/>
      <c r="LXD207" s="813"/>
      <c r="LXE207" s="813"/>
      <c r="LXF207" s="813"/>
      <c r="LXG207" s="813"/>
      <c r="LXH207" s="813"/>
      <c r="LXI207" s="813"/>
      <c r="LXJ207" s="813"/>
      <c r="LXK207" s="813"/>
      <c r="LXL207" s="813"/>
      <c r="LXM207" s="813"/>
      <c r="LXN207" s="813"/>
      <c r="LXO207" s="813"/>
      <c r="LXP207" s="813"/>
      <c r="LXQ207" s="813"/>
      <c r="LXR207" s="813"/>
      <c r="LXS207" s="813"/>
      <c r="LXT207" s="813"/>
      <c r="LXU207" s="813"/>
      <c r="LXV207" s="813"/>
      <c r="LXW207" s="813"/>
      <c r="LXX207" s="813"/>
      <c r="LXY207" s="813"/>
      <c r="LXZ207" s="813"/>
      <c r="LYA207" s="813"/>
      <c r="LYB207" s="813"/>
      <c r="LYC207" s="813"/>
      <c r="LYD207" s="813"/>
      <c r="LYE207" s="813"/>
      <c r="LYF207" s="813"/>
      <c r="LYG207" s="813"/>
      <c r="LYH207" s="813"/>
      <c r="LYI207" s="813"/>
      <c r="LYJ207" s="813"/>
      <c r="LYK207" s="813"/>
      <c r="LYL207" s="813"/>
      <c r="LYM207" s="813"/>
      <c r="LYN207" s="813"/>
      <c r="LYO207" s="813"/>
      <c r="LYP207" s="813"/>
      <c r="LYQ207" s="813"/>
      <c r="LYR207" s="813"/>
      <c r="LYS207" s="813"/>
      <c r="LYT207" s="813"/>
      <c r="LYU207" s="813"/>
      <c r="LYV207" s="813"/>
      <c r="LYW207" s="813"/>
      <c r="LYX207" s="813"/>
      <c r="LYY207" s="813"/>
      <c r="LYZ207" s="813"/>
      <c r="LZA207" s="813"/>
      <c r="LZB207" s="813"/>
      <c r="LZC207" s="813"/>
      <c r="LZD207" s="813"/>
      <c r="LZE207" s="813"/>
      <c r="LZF207" s="813"/>
      <c r="LZG207" s="813"/>
      <c r="LZH207" s="813"/>
      <c r="LZI207" s="813"/>
      <c r="LZJ207" s="813"/>
      <c r="LZK207" s="813"/>
      <c r="LZL207" s="813"/>
      <c r="LZM207" s="813"/>
      <c r="LZN207" s="813"/>
      <c r="LZO207" s="813"/>
      <c r="LZP207" s="813"/>
      <c r="LZQ207" s="813"/>
      <c r="LZR207" s="813"/>
      <c r="LZS207" s="813"/>
      <c r="LZT207" s="813"/>
      <c r="LZU207" s="813"/>
      <c r="LZV207" s="813"/>
      <c r="LZW207" s="813"/>
      <c r="LZX207" s="813"/>
      <c r="LZY207" s="813"/>
      <c r="LZZ207" s="813"/>
      <c r="MAA207" s="813"/>
      <c r="MAB207" s="813"/>
      <c r="MAC207" s="813"/>
      <c r="MAD207" s="813"/>
      <c r="MAE207" s="813"/>
      <c r="MAF207" s="813"/>
      <c r="MAG207" s="813"/>
      <c r="MAH207" s="813"/>
      <c r="MAI207" s="813"/>
      <c r="MAJ207" s="813"/>
      <c r="MAK207" s="813"/>
      <c r="MAL207" s="813"/>
      <c r="MAM207" s="813"/>
      <c r="MAN207" s="813"/>
      <c r="MAO207" s="813"/>
      <c r="MAP207" s="813"/>
      <c r="MAQ207" s="813"/>
      <c r="MAR207" s="813"/>
      <c r="MAS207" s="813"/>
      <c r="MAT207" s="813"/>
      <c r="MAU207" s="813"/>
      <c r="MAV207" s="813"/>
      <c r="MAW207" s="813"/>
      <c r="MAX207" s="813"/>
      <c r="MAY207" s="813"/>
      <c r="MAZ207" s="813"/>
      <c r="MBA207" s="813"/>
      <c r="MBB207" s="813"/>
      <c r="MBC207" s="813"/>
      <c r="MBD207" s="813"/>
      <c r="MBE207" s="813"/>
      <c r="MBF207" s="813"/>
      <c r="MBG207" s="813"/>
      <c r="MBH207" s="813"/>
      <c r="MBI207" s="813"/>
      <c r="MBJ207" s="813"/>
      <c r="MBK207" s="813"/>
      <c r="MBL207" s="813"/>
      <c r="MBM207" s="813"/>
      <c r="MBN207" s="813"/>
      <c r="MBO207" s="813"/>
      <c r="MBP207" s="813"/>
      <c r="MBQ207" s="813"/>
      <c r="MBR207" s="813"/>
      <c r="MBS207" s="813"/>
      <c r="MBT207" s="813"/>
      <c r="MBU207" s="813"/>
      <c r="MBV207" s="813"/>
      <c r="MBW207" s="813"/>
      <c r="MBX207" s="813"/>
      <c r="MBY207" s="813"/>
      <c r="MBZ207" s="813"/>
      <c r="MCA207" s="813"/>
      <c r="MCB207" s="813"/>
      <c r="MCC207" s="813"/>
      <c r="MCD207" s="813"/>
      <c r="MCE207" s="813"/>
      <c r="MCF207" s="813"/>
      <c r="MCG207" s="813"/>
      <c r="MCH207" s="813"/>
      <c r="MCI207" s="813"/>
      <c r="MCJ207" s="813"/>
      <c r="MCK207" s="813"/>
      <c r="MCL207" s="813"/>
      <c r="MCM207" s="813"/>
      <c r="MCN207" s="813"/>
      <c r="MCO207" s="813"/>
      <c r="MCP207" s="813"/>
      <c r="MCQ207" s="813"/>
      <c r="MCR207" s="813"/>
      <c r="MCS207" s="813"/>
      <c r="MCT207" s="813"/>
      <c r="MCU207" s="813"/>
      <c r="MCV207" s="813"/>
      <c r="MCW207" s="813"/>
      <c r="MCX207" s="813"/>
      <c r="MCY207" s="813"/>
      <c r="MCZ207" s="813"/>
      <c r="MDA207" s="813"/>
      <c r="MDB207" s="813"/>
      <c r="MDC207" s="813"/>
      <c r="MDD207" s="813"/>
      <c r="MDE207" s="813"/>
      <c r="MDF207" s="813"/>
      <c r="MDG207" s="813"/>
      <c r="MDH207" s="813"/>
      <c r="MDI207" s="813"/>
      <c r="MDJ207" s="813"/>
      <c r="MDK207" s="813"/>
      <c r="MDL207" s="813"/>
      <c r="MDM207" s="813"/>
      <c r="MDN207" s="813"/>
      <c r="MDO207" s="813"/>
      <c r="MDP207" s="813"/>
      <c r="MDQ207" s="813"/>
      <c r="MDR207" s="813"/>
      <c r="MDS207" s="813"/>
      <c r="MDT207" s="813"/>
      <c r="MDU207" s="813"/>
      <c r="MDV207" s="813"/>
      <c r="MDW207" s="813"/>
      <c r="MDX207" s="813"/>
      <c r="MDY207" s="813"/>
      <c r="MDZ207" s="813"/>
      <c r="MEA207" s="813"/>
      <c r="MEB207" s="813"/>
      <c r="MEC207" s="813"/>
      <c r="MED207" s="813"/>
      <c r="MEE207" s="813"/>
      <c r="MEF207" s="813"/>
      <c r="MEG207" s="813"/>
      <c r="MEH207" s="813"/>
      <c r="MEI207" s="813"/>
      <c r="MEJ207" s="813"/>
      <c r="MEK207" s="813"/>
      <c r="MEL207" s="813"/>
      <c r="MEM207" s="813"/>
      <c r="MEN207" s="813"/>
      <c r="MEO207" s="813"/>
      <c r="MEP207" s="813"/>
      <c r="MEQ207" s="813"/>
      <c r="MER207" s="813"/>
      <c r="MES207" s="813"/>
      <c r="MET207" s="813"/>
      <c r="MEU207" s="813"/>
      <c r="MEV207" s="813"/>
      <c r="MEW207" s="813"/>
      <c r="MEX207" s="813"/>
      <c r="MEY207" s="813"/>
      <c r="MEZ207" s="813"/>
      <c r="MFA207" s="813"/>
      <c r="MFB207" s="813"/>
      <c r="MFC207" s="813"/>
      <c r="MFD207" s="813"/>
      <c r="MFE207" s="813"/>
      <c r="MFF207" s="813"/>
      <c r="MFG207" s="813"/>
      <c r="MFH207" s="813"/>
      <c r="MFI207" s="813"/>
      <c r="MFJ207" s="813"/>
      <c r="MFK207" s="813"/>
      <c r="MFL207" s="813"/>
      <c r="MFM207" s="813"/>
      <c r="MFN207" s="813"/>
      <c r="MFO207" s="813"/>
      <c r="MFP207" s="813"/>
      <c r="MFQ207" s="813"/>
      <c r="MFR207" s="813"/>
      <c r="MFS207" s="813"/>
      <c r="MFT207" s="813"/>
      <c r="MFU207" s="813"/>
      <c r="MFV207" s="813"/>
      <c r="MFW207" s="813"/>
      <c r="MFX207" s="813"/>
      <c r="MFY207" s="813"/>
      <c r="MFZ207" s="813"/>
      <c r="MGA207" s="813"/>
      <c r="MGB207" s="813"/>
      <c r="MGC207" s="813"/>
      <c r="MGD207" s="813"/>
      <c r="MGE207" s="813"/>
      <c r="MGF207" s="813"/>
      <c r="MGG207" s="813"/>
      <c r="MGH207" s="813"/>
      <c r="MGI207" s="813"/>
      <c r="MGJ207" s="813"/>
      <c r="MGK207" s="813"/>
      <c r="MGL207" s="813"/>
      <c r="MGM207" s="813"/>
      <c r="MGN207" s="813"/>
      <c r="MGO207" s="813"/>
      <c r="MGP207" s="813"/>
      <c r="MGQ207" s="813"/>
      <c r="MGR207" s="813"/>
      <c r="MGS207" s="813"/>
      <c r="MGT207" s="813"/>
      <c r="MGU207" s="813"/>
      <c r="MGV207" s="813"/>
      <c r="MGW207" s="813"/>
      <c r="MGX207" s="813"/>
      <c r="MGY207" s="813"/>
      <c r="MGZ207" s="813"/>
      <c r="MHA207" s="813"/>
      <c r="MHB207" s="813"/>
      <c r="MHC207" s="813"/>
      <c r="MHD207" s="813"/>
      <c r="MHE207" s="813"/>
      <c r="MHF207" s="813"/>
      <c r="MHG207" s="813"/>
      <c r="MHH207" s="813"/>
      <c r="MHI207" s="813"/>
      <c r="MHJ207" s="813"/>
      <c r="MHK207" s="813"/>
      <c r="MHL207" s="813"/>
      <c r="MHM207" s="813"/>
      <c r="MHN207" s="813"/>
      <c r="MHO207" s="813"/>
      <c r="MHP207" s="813"/>
      <c r="MHQ207" s="813"/>
      <c r="MHR207" s="813"/>
      <c r="MHS207" s="813"/>
      <c r="MHT207" s="813"/>
      <c r="MHU207" s="813"/>
      <c r="MHV207" s="813"/>
      <c r="MHW207" s="813"/>
      <c r="MHX207" s="813"/>
      <c r="MHY207" s="813"/>
      <c r="MHZ207" s="813"/>
      <c r="MIA207" s="813"/>
      <c r="MIB207" s="813"/>
      <c r="MIC207" s="813"/>
      <c r="MID207" s="813"/>
      <c r="MIE207" s="813"/>
      <c r="MIF207" s="813"/>
      <c r="MIG207" s="813"/>
      <c r="MIH207" s="813"/>
      <c r="MII207" s="813"/>
      <c r="MIJ207" s="813"/>
      <c r="MIK207" s="813"/>
      <c r="MIL207" s="813"/>
      <c r="MIM207" s="813"/>
      <c r="MIN207" s="813"/>
      <c r="MIO207" s="813"/>
      <c r="MIP207" s="813"/>
      <c r="MIQ207" s="813"/>
      <c r="MIR207" s="813"/>
      <c r="MIS207" s="813"/>
      <c r="MIT207" s="813"/>
      <c r="MIU207" s="813"/>
      <c r="MIV207" s="813"/>
      <c r="MIW207" s="813"/>
      <c r="MIX207" s="813"/>
      <c r="MIY207" s="813"/>
      <c r="MIZ207" s="813"/>
      <c r="MJA207" s="813"/>
      <c r="MJB207" s="813"/>
      <c r="MJC207" s="813"/>
      <c r="MJD207" s="813"/>
      <c r="MJE207" s="813"/>
      <c r="MJF207" s="813"/>
      <c r="MJG207" s="813"/>
      <c r="MJH207" s="813"/>
      <c r="MJI207" s="813"/>
      <c r="MJJ207" s="813"/>
      <c r="MJK207" s="813"/>
      <c r="MJL207" s="813"/>
      <c r="MJM207" s="813"/>
      <c r="MJN207" s="813"/>
      <c r="MJO207" s="813"/>
      <c r="MJP207" s="813"/>
      <c r="MJQ207" s="813"/>
      <c r="MJR207" s="813"/>
      <c r="MJS207" s="813"/>
      <c r="MJT207" s="813"/>
      <c r="MJU207" s="813"/>
      <c r="MJV207" s="813"/>
      <c r="MJW207" s="813"/>
      <c r="MJX207" s="813"/>
      <c r="MJY207" s="813"/>
      <c r="MJZ207" s="813"/>
      <c r="MKA207" s="813"/>
      <c r="MKB207" s="813"/>
      <c r="MKC207" s="813"/>
      <c r="MKD207" s="813"/>
      <c r="MKE207" s="813"/>
      <c r="MKF207" s="813"/>
      <c r="MKG207" s="813"/>
      <c r="MKH207" s="813"/>
      <c r="MKI207" s="813"/>
      <c r="MKJ207" s="813"/>
      <c r="MKK207" s="813"/>
      <c r="MKL207" s="813"/>
      <c r="MKM207" s="813"/>
      <c r="MKN207" s="813"/>
      <c r="MKO207" s="813"/>
      <c r="MKP207" s="813"/>
      <c r="MKQ207" s="813"/>
      <c r="MKR207" s="813"/>
      <c r="MKS207" s="813"/>
      <c r="MKT207" s="813"/>
      <c r="MKU207" s="813"/>
      <c r="MKV207" s="813"/>
      <c r="MKW207" s="813"/>
      <c r="MKX207" s="813"/>
      <c r="MKY207" s="813"/>
      <c r="MKZ207" s="813"/>
      <c r="MLA207" s="813"/>
      <c r="MLB207" s="813"/>
      <c r="MLC207" s="813"/>
      <c r="MLD207" s="813"/>
      <c r="MLE207" s="813"/>
      <c r="MLF207" s="813"/>
      <c r="MLG207" s="813"/>
      <c r="MLH207" s="813"/>
      <c r="MLI207" s="813"/>
      <c r="MLJ207" s="813"/>
      <c r="MLK207" s="813"/>
      <c r="MLL207" s="813"/>
      <c r="MLM207" s="813"/>
      <c r="MLN207" s="813"/>
      <c r="MLO207" s="813"/>
      <c r="MLP207" s="813"/>
      <c r="MLQ207" s="813"/>
      <c r="MLR207" s="813"/>
      <c r="MLS207" s="813"/>
      <c r="MLT207" s="813"/>
      <c r="MLU207" s="813"/>
      <c r="MLV207" s="813"/>
      <c r="MLW207" s="813"/>
      <c r="MLX207" s="813"/>
      <c r="MLY207" s="813"/>
      <c r="MLZ207" s="813"/>
      <c r="MMA207" s="813"/>
      <c r="MMB207" s="813"/>
      <c r="MMC207" s="813"/>
      <c r="MMD207" s="813"/>
      <c r="MME207" s="813"/>
      <c r="MMF207" s="813"/>
      <c r="MMG207" s="813"/>
      <c r="MMH207" s="813"/>
      <c r="MMI207" s="813"/>
      <c r="MMJ207" s="813"/>
      <c r="MMK207" s="813"/>
      <c r="MML207" s="813"/>
      <c r="MMM207" s="813"/>
      <c r="MMN207" s="813"/>
      <c r="MMO207" s="813"/>
      <c r="MMP207" s="813"/>
      <c r="MMQ207" s="813"/>
      <c r="MMR207" s="813"/>
      <c r="MMS207" s="813"/>
      <c r="MMT207" s="813"/>
      <c r="MMU207" s="813"/>
      <c r="MMV207" s="813"/>
      <c r="MMW207" s="813"/>
      <c r="MMX207" s="813"/>
      <c r="MMY207" s="813"/>
      <c r="MMZ207" s="813"/>
      <c r="MNA207" s="813"/>
      <c r="MNB207" s="813"/>
      <c r="MNC207" s="813"/>
      <c r="MND207" s="813"/>
      <c r="MNE207" s="813"/>
      <c r="MNF207" s="813"/>
      <c r="MNG207" s="813"/>
      <c r="MNH207" s="813"/>
      <c r="MNI207" s="813"/>
      <c r="MNJ207" s="813"/>
      <c r="MNK207" s="813"/>
      <c r="MNL207" s="813"/>
      <c r="MNM207" s="813"/>
      <c r="MNN207" s="813"/>
      <c r="MNO207" s="813"/>
      <c r="MNP207" s="813"/>
      <c r="MNQ207" s="813"/>
      <c r="MNR207" s="813"/>
      <c r="MNS207" s="813"/>
      <c r="MNT207" s="813"/>
      <c r="MNU207" s="813"/>
      <c r="MNV207" s="813"/>
      <c r="MNW207" s="813"/>
      <c r="MNX207" s="813"/>
      <c r="MNY207" s="813"/>
      <c r="MNZ207" s="813"/>
      <c r="MOA207" s="813"/>
      <c r="MOB207" s="813"/>
      <c r="MOC207" s="813"/>
      <c r="MOD207" s="813"/>
      <c r="MOE207" s="813"/>
      <c r="MOF207" s="813"/>
      <c r="MOG207" s="813"/>
      <c r="MOH207" s="813"/>
      <c r="MOI207" s="813"/>
      <c r="MOJ207" s="813"/>
      <c r="MOK207" s="813"/>
      <c r="MOL207" s="813"/>
      <c r="MOM207" s="813"/>
      <c r="MON207" s="813"/>
      <c r="MOO207" s="813"/>
      <c r="MOP207" s="813"/>
      <c r="MOQ207" s="813"/>
      <c r="MOR207" s="813"/>
      <c r="MOS207" s="813"/>
      <c r="MOT207" s="813"/>
      <c r="MOU207" s="813"/>
      <c r="MOV207" s="813"/>
      <c r="MOW207" s="813"/>
      <c r="MOX207" s="813"/>
      <c r="MOY207" s="813"/>
      <c r="MOZ207" s="813"/>
      <c r="MPA207" s="813"/>
      <c r="MPB207" s="813"/>
      <c r="MPC207" s="813"/>
      <c r="MPD207" s="813"/>
      <c r="MPE207" s="813"/>
      <c r="MPF207" s="813"/>
      <c r="MPG207" s="813"/>
      <c r="MPH207" s="813"/>
      <c r="MPI207" s="813"/>
      <c r="MPJ207" s="813"/>
      <c r="MPK207" s="813"/>
      <c r="MPL207" s="813"/>
      <c r="MPM207" s="813"/>
      <c r="MPN207" s="813"/>
      <c r="MPO207" s="813"/>
      <c r="MPP207" s="813"/>
      <c r="MPQ207" s="813"/>
      <c r="MPR207" s="813"/>
      <c r="MPS207" s="813"/>
      <c r="MPT207" s="813"/>
      <c r="MPU207" s="813"/>
      <c r="MPV207" s="813"/>
      <c r="MPW207" s="813"/>
      <c r="MPX207" s="813"/>
      <c r="MPY207" s="813"/>
      <c r="MPZ207" s="813"/>
      <c r="MQA207" s="813"/>
      <c r="MQB207" s="813"/>
      <c r="MQC207" s="813"/>
      <c r="MQD207" s="813"/>
      <c r="MQE207" s="813"/>
      <c r="MQF207" s="813"/>
      <c r="MQG207" s="813"/>
      <c r="MQH207" s="813"/>
      <c r="MQI207" s="813"/>
      <c r="MQJ207" s="813"/>
      <c r="MQK207" s="813"/>
      <c r="MQL207" s="813"/>
      <c r="MQM207" s="813"/>
      <c r="MQN207" s="813"/>
      <c r="MQO207" s="813"/>
      <c r="MQP207" s="813"/>
      <c r="MQQ207" s="813"/>
      <c r="MQR207" s="813"/>
      <c r="MQS207" s="813"/>
      <c r="MQT207" s="813"/>
      <c r="MQU207" s="813"/>
      <c r="MQV207" s="813"/>
      <c r="MQW207" s="813"/>
      <c r="MQX207" s="813"/>
      <c r="MQY207" s="813"/>
      <c r="MQZ207" s="813"/>
      <c r="MRA207" s="813"/>
      <c r="MRB207" s="813"/>
      <c r="MRC207" s="813"/>
      <c r="MRD207" s="813"/>
      <c r="MRE207" s="813"/>
      <c r="MRF207" s="813"/>
      <c r="MRG207" s="813"/>
      <c r="MRH207" s="813"/>
      <c r="MRI207" s="813"/>
      <c r="MRJ207" s="813"/>
      <c r="MRK207" s="813"/>
      <c r="MRL207" s="813"/>
      <c r="MRM207" s="813"/>
      <c r="MRN207" s="813"/>
      <c r="MRO207" s="813"/>
      <c r="MRP207" s="813"/>
      <c r="MRQ207" s="813"/>
      <c r="MRR207" s="813"/>
      <c r="MRS207" s="813"/>
      <c r="MRT207" s="813"/>
      <c r="MRU207" s="813"/>
      <c r="MRV207" s="813"/>
      <c r="MRW207" s="813"/>
      <c r="MRX207" s="813"/>
      <c r="MRY207" s="813"/>
      <c r="MRZ207" s="813"/>
      <c r="MSA207" s="813"/>
      <c r="MSB207" s="813"/>
      <c r="MSC207" s="813"/>
      <c r="MSD207" s="813"/>
      <c r="MSE207" s="813"/>
      <c r="MSF207" s="813"/>
      <c r="MSG207" s="813"/>
      <c r="MSH207" s="813"/>
      <c r="MSI207" s="813"/>
      <c r="MSJ207" s="813"/>
      <c r="MSK207" s="813"/>
      <c r="MSL207" s="813"/>
      <c r="MSM207" s="813"/>
      <c r="MSN207" s="813"/>
      <c r="MSO207" s="813"/>
      <c r="MSP207" s="813"/>
      <c r="MSQ207" s="813"/>
      <c r="MSR207" s="813"/>
      <c r="MSS207" s="813"/>
      <c r="MST207" s="813"/>
      <c r="MSU207" s="813"/>
      <c r="MSV207" s="813"/>
      <c r="MSW207" s="813"/>
      <c r="MSX207" s="813"/>
      <c r="MSY207" s="813"/>
      <c r="MSZ207" s="813"/>
      <c r="MTA207" s="813"/>
      <c r="MTB207" s="813"/>
      <c r="MTC207" s="813"/>
      <c r="MTD207" s="813"/>
      <c r="MTE207" s="813"/>
      <c r="MTF207" s="813"/>
      <c r="MTG207" s="813"/>
      <c r="MTH207" s="813"/>
      <c r="MTI207" s="813"/>
      <c r="MTJ207" s="813"/>
      <c r="MTK207" s="813"/>
      <c r="MTL207" s="813"/>
      <c r="MTM207" s="813"/>
      <c r="MTN207" s="813"/>
      <c r="MTO207" s="813"/>
      <c r="MTP207" s="813"/>
      <c r="MTQ207" s="813"/>
      <c r="MTR207" s="813"/>
      <c r="MTS207" s="813"/>
      <c r="MTT207" s="813"/>
      <c r="MTU207" s="813"/>
      <c r="MTV207" s="813"/>
      <c r="MTW207" s="813"/>
      <c r="MTX207" s="813"/>
      <c r="MTY207" s="813"/>
      <c r="MTZ207" s="813"/>
      <c r="MUA207" s="813"/>
      <c r="MUB207" s="813"/>
      <c r="MUC207" s="813"/>
      <c r="MUD207" s="813"/>
      <c r="MUE207" s="813"/>
      <c r="MUF207" s="813"/>
      <c r="MUG207" s="813"/>
      <c r="MUH207" s="813"/>
      <c r="MUI207" s="813"/>
      <c r="MUJ207" s="813"/>
      <c r="MUK207" s="813"/>
      <c r="MUL207" s="813"/>
      <c r="MUM207" s="813"/>
      <c r="MUN207" s="813"/>
      <c r="MUO207" s="813"/>
      <c r="MUP207" s="813"/>
      <c r="MUQ207" s="813"/>
      <c r="MUR207" s="813"/>
      <c r="MUS207" s="813"/>
      <c r="MUT207" s="813"/>
      <c r="MUU207" s="813"/>
      <c r="MUV207" s="813"/>
      <c r="MUW207" s="813"/>
      <c r="MUX207" s="813"/>
      <c r="MUY207" s="813"/>
      <c r="MUZ207" s="813"/>
      <c r="MVA207" s="813"/>
      <c r="MVB207" s="813"/>
      <c r="MVC207" s="813"/>
      <c r="MVD207" s="813"/>
      <c r="MVE207" s="813"/>
      <c r="MVF207" s="813"/>
      <c r="MVG207" s="813"/>
      <c r="MVH207" s="813"/>
      <c r="MVI207" s="813"/>
      <c r="MVJ207" s="813"/>
      <c r="MVK207" s="813"/>
      <c r="MVL207" s="813"/>
      <c r="MVM207" s="813"/>
      <c r="MVN207" s="813"/>
      <c r="MVO207" s="813"/>
      <c r="MVP207" s="813"/>
      <c r="MVQ207" s="813"/>
      <c r="MVR207" s="813"/>
      <c r="MVS207" s="813"/>
      <c r="MVT207" s="813"/>
      <c r="MVU207" s="813"/>
      <c r="MVV207" s="813"/>
      <c r="MVW207" s="813"/>
      <c r="MVX207" s="813"/>
      <c r="MVY207" s="813"/>
      <c r="MVZ207" s="813"/>
      <c r="MWA207" s="813"/>
      <c r="MWB207" s="813"/>
      <c r="MWC207" s="813"/>
      <c r="MWD207" s="813"/>
      <c r="MWE207" s="813"/>
      <c r="MWF207" s="813"/>
      <c r="MWG207" s="813"/>
      <c r="MWH207" s="813"/>
      <c r="MWI207" s="813"/>
      <c r="MWJ207" s="813"/>
      <c r="MWK207" s="813"/>
      <c r="MWL207" s="813"/>
      <c r="MWM207" s="813"/>
      <c r="MWN207" s="813"/>
      <c r="MWO207" s="813"/>
      <c r="MWP207" s="813"/>
      <c r="MWQ207" s="813"/>
      <c r="MWR207" s="813"/>
      <c r="MWS207" s="813"/>
      <c r="MWT207" s="813"/>
      <c r="MWU207" s="813"/>
      <c r="MWV207" s="813"/>
      <c r="MWW207" s="813"/>
      <c r="MWX207" s="813"/>
      <c r="MWY207" s="813"/>
      <c r="MWZ207" s="813"/>
      <c r="MXA207" s="813"/>
      <c r="MXB207" s="813"/>
      <c r="MXC207" s="813"/>
      <c r="MXD207" s="813"/>
      <c r="MXE207" s="813"/>
      <c r="MXF207" s="813"/>
      <c r="MXG207" s="813"/>
      <c r="MXH207" s="813"/>
      <c r="MXI207" s="813"/>
      <c r="MXJ207" s="813"/>
      <c r="MXK207" s="813"/>
      <c r="MXL207" s="813"/>
      <c r="MXM207" s="813"/>
      <c r="MXN207" s="813"/>
      <c r="MXO207" s="813"/>
      <c r="MXP207" s="813"/>
      <c r="MXQ207" s="813"/>
      <c r="MXR207" s="813"/>
      <c r="MXS207" s="813"/>
      <c r="MXT207" s="813"/>
      <c r="MXU207" s="813"/>
      <c r="MXV207" s="813"/>
      <c r="MXW207" s="813"/>
      <c r="MXX207" s="813"/>
      <c r="MXY207" s="813"/>
      <c r="MXZ207" s="813"/>
      <c r="MYA207" s="813"/>
      <c r="MYB207" s="813"/>
      <c r="MYC207" s="813"/>
      <c r="MYD207" s="813"/>
      <c r="MYE207" s="813"/>
      <c r="MYF207" s="813"/>
      <c r="MYG207" s="813"/>
      <c r="MYH207" s="813"/>
      <c r="MYI207" s="813"/>
      <c r="MYJ207" s="813"/>
      <c r="MYK207" s="813"/>
      <c r="MYL207" s="813"/>
      <c r="MYM207" s="813"/>
      <c r="MYN207" s="813"/>
      <c r="MYO207" s="813"/>
      <c r="MYP207" s="813"/>
      <c r="MYQ207" s="813"/>
      <c r="MYR207" s="813"/>
      <c r="MYS207" s="813"/>
      <c r="MYT207" s="813"/>
      <c r="MYU207" s="813"/>
      <c r="MYV207" s="813"/>
      <c r="MYW207" s="813"/>
      <c r="MYX207" s="813"/>
      <c r="MYY207" s="813"/>
      <c r="MYZ207" s="813"/>
      <c r="MZA207" s="813"/>
      <c r="MZB207" s="813"/>
      <c r="MZC207" s="813"/>
      <c r="MZD207" s="813"/>
      <c r="MZE207" s="813"/>
      <c r="MZF207" s="813"/>
      <c r="MZG207" s="813"/>
      <c r="MZH207" s="813"/>
      <c r="MZI207" s="813"/>
      <c r="MZJ207" s="813"/>
      <c r="MZK207" s="813"/>
      <c r="MZL207" s="813"/>
      <c r="MZM207" s="813"/>
      <c r="MZN207" s="813"/>
      <c r="MZO207" s="813"/>
      <c r="MZP207" s="813"/>
      <c r="MZQ207" s="813"/>
      <c r="MZR207" s="813"/>
      <c r="MZS207" s="813"/>
      <c r="MZT207" s="813"/>
      <c r="MZU207" s="813"/>
      <c r="MZV207" s="813"/>
      <c r="MZW207" s="813"/>
      <c r="MZX207" s="813"/>
      <c r="MZY207" s="813"/>
      <c r="MZZ207" s="813"/>
      <c r="NAA207" s="813"/>
      <c r="NAB207" s="813"/>
      <c r="NAC207" s="813"/>
      <c r="NAD207" s="813"/>
      <c r="NAE207" s="813"/>
      <c r="NAF207" s="813"/>
      <c r="NAG207" s="813"/>
      <c r="NAH207" s="813"/>
      <c r="NAI207" s="813"/>
      <c r="NAJ207" s="813"/>
      <c r="NAK207" s="813"/>
      <c r="NAL207" s="813"/>
      <c r="NAM207" s="813"/>
      <c r="NAN207" s="813"/>
      <c r="NAO207" s="813"/>
      <c r="NAP207" s="813"/>
      <c r="NAQ207" s="813"/>
      <c r="NAR207" s="813"/>
      <c r="NAS207" s="813"/>
      <c r="NAT207" s="813"/>
      <c r="NAU207" s="813"/>
      <c r="NAV207" s="813"/>
      <c r="NAW207" s="813"/>
      <c r="NAX207" s="813"/>
      <c r="NAY207" s="813"/>
      <c r="NAZ207" s="813"/>
      <c r="NBA207" s="813"/>
      <c r="NBB207" s="813"/>
      <c r="NBC207" s="813"/>
      <c r="NBD207" s="813"/>
      <c r="NBE207" s="813"/>
      <c r="NBF207" s="813"/>
      <c r="NBG207" s="813"/>
      <c r="NBH207" s="813"/>
      <c r="NBI207" s="813"/>
      <c r="NBJ207" s="813"/>
      <c r="NBK207" s="813"/>
      <c r="NBL207" s="813"/>
      <c r="NBM207" s="813"/>
      <c r="NBN207" s="813"/>
      <c r="NBO207" s="813"/>
      <c r="NBP207" s="813"/>
      <c r="NBQ207" s="813"/>
      <c r="NBR207" s="813"/>
      <c r="NBS207" s="813"/>
      <c r="NBT207" s="813"/>
      <c r="NBU207" s="813"/>
      <c r="NBV207" s="813"/>
      <c r="NBW207" s="813"/>
      <c r="NBX207" s="813"/>
      <c r="NBY207" s="813"/>
      <c r="NBZ207" s="813"/>
      <c r="NCA207" s="813"/>
      <c r="NCB207" s="813"/>
      <c r="NCC207" s="813"/>
      <c r="NCD207" s="813"/>
      <c r="NCE207" s="813"/>
      <c r="NCF207" s="813"/>
      <c r="NCG207" s="813"/>
      <c r="NCH207" s="813"/>
      <c r="NCI207" s="813"/>
      <c r="NCJ207" s="813"/>
      <c r="NCK207" s="813"/>
      <c r="NCL207" s="813"/>
      <c r="NCM207" s="813"/>
      <c r="NCN207" s="813"/>
      <c r="NCO207" s="813"/>
      <c r="NCP207" s="813"/>
      <c r="NCQ207" s="813"/>
      <c r="NCR207" s="813"/>
      <c r="NCS207" s="813"/>
      <c r="NCT207" s="813"/>
      <c r="NCU207" s="813"/>
      <c r="NCV207" s="813"/>
      <c r="NCW207" s="813"/>
      <c r="NCX207" s="813"/>
      <c r="NCY207" s="813"/>
      <c r="NCZ207" s="813"/>
      <c r="NDA207" s="813"/>
      <c r="NDB207" s="813"/>
      <c r="NDC207" s="813"/>
      <c r="NDD207" s="813"/>
      <c r="NDE207" s="813"/>
      <c r="NDF207" s="813"/>
      <c r="NDG207" s="813"/>
      <c r="NDH207" s="813"/>
      <c r="NDI207" s="813"/>
      <c r="NDJ207" s="813"/>
      <c r="NDK207" s="813"/>
      <c r="NDL207" s="813"/>
      <c r="NDM207" s="813"/>
      <c r="NDN207" s="813"/>
      <c r="NDO207" s="813"/>
      <c r="NDP207" s="813"/>
      <c r="NDQ207" s="813"/>
      <c r="NDR207" s="813"/>
      <c r="NDS207" s="813"/>
      <c r="NDT207" s="813"/>
      <c r="NDU207" s="813"/>
      <c r="NDV207" s="813"/>
      <c r="NDW207" s="813"/>
      <c r="NDX207" s="813"/>
      <c r="NDY207" s="813"/>
      <c r="NDZ207" s="813"/>
      <c r="NEA207" s="813"/>
      <c r="NEB207" s="813"/>
      <c r="NEC207" s="813"/>
      <c r="NED207" s="813"/>
      <c r="NEE207" s="813"/>
      <c r="NEF207" s="813"/>
      <c r="NEG207" s="813"/>
      <c r="NEH207" s="813"/>
      <c r="NEI207" s="813"/>
      <c r="NEJ207" s="813"/>
      <c r="NEK207" s="813"/>
      <c r="NEL207" s="813"/>
      <c r="NEM207" s="813"/>
      <c r="NEN207" s="813"/>
      <c r="NEO207" s="813"/>
      <c r="NEP207" s="813"/>
      <c r="NEQ207" s="813"/>
      <c r="NER207" s="813"/>
      <c r="NES207" s="813"/>
      <c r="NET207" s="813"/>
      <c r="NEU207" s="813"/>
      <c r="NEV207" s="813"/>
      <c r="NEW207" s="813"/>
      <c r="NEX207" s="813"/>
      <c r="NEY207" s="813"/>
      <c r="NEZ207" s="813"/>
      <c r="NFA207" s="813"/>
      <c r="NFB207" s="813"/>
      <c r="NFC207" s="813"/>
      <c r="NFD207" s="813"/>
      <c r="NFE207" s="813"/>
      <c r="NFF207" s="813"/>
      <c r="NFG207" s="813"/>
      <c r="NFH207" s="813"/>
      <c r="NFI207" s="813"/>
      <c r="NFJ207" s="813"/>
      <c r="NFK207" s="813"/>
      <c r="NFL207" s="813"/>
      <c r="NFM207" s="813"/>
      <c r="NFN207" s="813"/>
      <c r="NFO207" s="813"/>
      <c r="NFP207" s="813"/>
      <c r="NFQ207" s="813"/>
      <c r="NFR207" s="813"/>
      <c r="NFS207" s="813"/>
      <c r="NFT207" s="813"/>
      <c r="NFU207" s="813"/>
      <c r="NFV207" s="813"/>
      <c r="NFW207" s="813"/>
      <c r="NFX207" s="813"/>
      <c r="NFY207" s="813"/>
      <c r="NFZ207" s="813"/>
      <c r="NGA207" s="813"/>
      <c r="NGB207" s="813"/>
      <c r="NGC207" s="813"/>
      <c r="NGD207" s="813"/>
      <c r="NGE207" s="813"/>
      <c r="NGF207" s="813"/>
      <c r="NGG207" s="813"/>
      <c r="NGH207" s="813"/>
      <c r="NGI207" s="813"/>
      <c r="NGJ207" s="813"/>
      <c r="NGK207" s="813"/>
      <c r="NGL207" s="813"/>
      <c r="NGM207" s="813"/>
      <c r="NGN207" s="813"/>
      <c r="NGO207" s="813"/>
      <c r="NGP207" s="813"/>
      <c r="NGQ207" s="813"/>
      <c r="NGR207" s="813"/>
      <c r="NGS207" s="813"/>
      <c r="NGT207" s="813"/>
      <c r="NGU207" s="813"/>
      <c r="NGV207" s="813"/>
      <c r="NGW207" s="813"/>
      <c r="NGX207" s="813"/>
      <c r="NGY207" s="813"/>
      <c r="NGZ207" s="813"/>
      <c r="NHA207" s="813"/>
      <c r="NHB207" s="813"/>
      <c r="NHC207" s="813"/>
      <c r="NHD207" s="813"/>
      <c r="NHE207" s="813"/>
      <c r="NHF207" s="813"/>
      <c r="NHG207" s="813"/>
      <c r="NHH207" s="813"/>
      <c r="NHI207" s="813"/>
      <c r="NHJ207" s="813"/>
      <c r="NHK207" s="813"/>
      <c r="NHL207" s="813"/>
      <c r="NHM207" s="813"/>
      <c r="NHN207" s="813"/>
      <c r="NHO207" s="813"/>
      <c r="NHP207" s="813"/>
      <c r="NHQ207" s="813"/>
      <c r="NHR207" s="813"/>
      <c r="NHS207" s="813"/>
      <c r="NHT207" s="813"/>
      <c r="NHU207" s="813"/>
      <c r="NHV207" s="813"/>
      <c r="NHW207" s="813"/>
      <c r="NHX207" s="813"/>
      <c r="NHY207" s="813"/>
      <c r="NHZ207" s="813"/>
      <c r="NIA207" s="813"/>
      <c r="NIB207" s="813"/>
      <c r="NIC207" s="813"/>
      <c r="NID207" s="813"/>
      <c r="NIE207" s="813"/>
      <c r="NIF207" s="813"/>
      <c r="NIG207" s="813"/>
      <c r="NIH207" s="813"/>
      <c r="NII207" s="813"/>
      <c r="NIJ207" s="813"/>
      <c r="NIK207" s="813"/>
      <c r="NIL207" s="813"/>
      <c r="NIM207" s="813"/>
      <c r="NIN207" s="813"/>
      <c r="NIO207" s="813"/>
      <c r="NIP207" s="813"/>
      <c r="NIQ207" s="813"/>
      <c r="NIR207" s="813"/>
      <c r="NIS207" s="813"/>
      <c r="NIT207" s="813"/>
      <c r="NIU207" s="813"/>
      <c r="NIV207" s="813"/>
      <c r="NIW207" s="813"/>
      <c r="NIX207" s="813"/>
      <c r="NIY207" s="813"/>
      <c r="NIZ207" s="813"/>
      <c r="NJA207" s="813"/>
      <c r="NJB207" s="813"/>
      <c r="NJC207" s="813"/>
      <c r="NJD207" s="813"/>
      <c r="NJE207" s="813"/>
      <c r="NJF207" s="813"/>
      <c r="NJG207" s="813"/>
      <c r="NJH207" s="813"/>
      <c r="NJI207" s="813"/>
      <c r="NJJ207" s="813"/>
      <c r="NJK207" s="813"/>
      <c r="NJL207" s="813"/>
      <c r="NJM207" s="813"/>
      <c r="NJN207" s="813"/>
      <c r="NJO207" s="813"/>
      <c r="NJP207" s="813"/>
      <c r="NJQ207" s="813"/>
      <c r="NJR207" s="813"/>
      <c r="NJS207" s="813"/>
      <c r="NJT207" s="813"/>
      <c r="NJU207" s="813"/>
      <c r="NJV207" s="813"/>
      <c r="NJW207" s="813"/>
      <c r="NJX207" s="813"/>
      <c r="NJY207" s="813"/>
      <c r="NJZ207" s="813"/>
      <c r="NKA207" s="813"/>
      <c r="NKB207" s="813"/>
      <c r="NKC207" s="813"/>
      <c r="NKD207" s="813"/>
      <c r="NKE207" s="813"/>
      <c r="NKF207" s="813"/>
      <c r="NKG207" s="813"/>
      <c r="NKH207" s="813"/>
      <c r="NKI207" s="813"/>
      <c r="NKJ207" s="813"/>
      <c r="NKK207" s="813"/>
      <c r="NKL207" s="813"/>
      <c r="NKM207" s="813"/>
      <c r="NKN207" s="813"/>
      <c r="NKO207" s="813"/>
      <c r="NKP207" s="813"/>
      <c r="NKQ207" s="813"/>
      <c r="NKR207" s="813"/>
      <c r="NKS207" s="813"/>
      <c r="NKT207" s="813"/>
      <c r="NKU207" s="813"/>
      <c r="NKV207" s="813"/>
      <c r="NKW207" s="813"/>
      <c r="NKX207" s="813"/>
      <c r="NKY207" s="813"/>
      <c r="NKZ207" s="813"/>
      <c r="NLA207" s="813"/>
      <c r="NLB207" s="813"/>
      <c r="NLC207" s="813"/>
      <c r="NLD207" s="813"/>
      <c r="NLE207" s="813"/>
      <c r="NLF207" s="813"/>
      <c r="NLG207" s="813"/>
      <c r="NLH207" s="813"/>
      <c r="NLI207" s="813"/>
      <c r="NLJ207" s="813"/>
      <c r="NLK207" s="813"/>
      <c r="NLL207" s="813"/>
      <c r="NLM207" s="813"/>
      <c r="NLN207" s="813"/>
      <c r="NLO207" s="813"/>
      <c r="NLP207" s="813"/>
      <c r="NLQ207" s="813"/>
      <c r="NLR207" s="813"/>
      <c r="NLS207" s="813"/>
      <c r="NLT207" s="813"/>
      <c r="NLU207" s="813"/>
      <c r="NLV207" s="813"/>
      <c r="NLW207" s="813"/>
      <c r="NLX207" s="813"/>
      <c r="NLY207" s="813"/>
      <c r="NLZ207" s="813"/>
      <c r="NMA207" s="813"/>
      <c r="NMB207" s="813"/>
      <c r="NMC207" s="813"/>
      <c r="NMD207" s="813"/>
      <c r="NME207" s="813"/>
      <c r="NMF207" s="813"/>
      <c r="NMG207" s="813"/>
      <c r="NMH207" s="813"/>
      <c r="NMI207" s="813"/>
      <c r="NMJ207" s="813"/>
      <c r="NMK207" s="813"/>
      <c r="NML207" s="813"/>
      <c r="NMM207" s="813"/>
      <c r="NMN207" s="813"/>
      <c r="NMO207" s="813"/>
      <c r="NMP207" s="813"/>
      <c r="NMQ207" s="813"/>
      <c r="NMR207" s="813"/>
      <c r="NMS207" s="813"/>
      <c r="NMT207" s="813"/>
      <c r="NMU207" s="813"/>
      <c r="NMV207" s="813"/>
      <c r="NMW207" s="813"/>
      <c r="NMX207" s="813"/>
      <c r="NMY207" s="813"/>
      <c r="NMZ207" s="813"/>
      <c r="NNA207" s="813"/>
      <c r="NNB207" s="813"/>
      <c r="NNC207" s="813"/>
      <c r="NND207" s="813"/>
      <c r="NNE207" s="813"/>
      <c r="NNF207" s="813"/>
      <c r="NNG207" s="813"/>
      <c r="NNH207" s="813"/>
      <c r="NNI207" s="813"/>
      <c r="NNJ207" s="813"/>
      <c r="NNK207" s="813"/>
      <c r="NNL207" s="813"/>
      <c r="NNM207" s="813"/>
      <c r="NNN207" s="813"/>
      <c r="NNO207" s="813"/>
      <c r="NNP207" s="813"/>
      <c r="NNQ207" s="813"/>
      <c r="NNR207" s="813"/>
      <c r="NNS207" s="813"/>
      <c r="NNT207" s="813"/>
      <c r="NNU207" s="813"/>
      <c r="NNV207" s="813"/>
      <c r="NNW207" s="813"/>
      <c r="NNX207" s="813"/>
      <c r="NNY207" s="813"/>
      <c r="NNZ207" s="813"/>
      <c r="NOA207" s="813"/>
      <c r="NOB207" s="813"/>
      <c r="NOC207" s="813"/>
      <c r="NOD207" s="813"/>
      <c r="NOE207" s="813"/>
      <c r="NOF207" s="813"/>
      <c r="NOG207" s="813"/>
      <c r="NOH207" s="813"/>
      <c r="NOI207" s="813"/>
      <c r="NOJ207" s="813"/>
      <c r="NOK207" s="813"/>
      <c r="NOL207" s="813"/>
      <c r="NOM207" s="813"/>
      <c r="NON207" s="813"/>
      <c r="NOO207" s="813"/>
      <c r="NOP207" s="813"/>
      <c r="NOQ207" s="813"/>
      <c r="NOR207" s="813"/>
      <c r="NOS207" s="813"/>
      <c r="NOT207" s="813"/>
      <c r="NOU207" s="813"/>
      <c r="NOV207" s="813"/>
      <c r="NOW207" s="813"/>
      <c r="NOX207" s="813"/>
      <c r="NOY207" s="813"/>
      <c r="NOZ207" s="813"/>
      <c r="NPA207" s="813"/>
      <c r="NPB207" s="813"/>
      <c r="NPC207" s="813"/>
      <c r="NPD207" s="813"/>
      <c r="NPE207" s="813"/>
      <c r="NPF207" s="813"/>
      <c r="NPG207" s="813"/>
      <c r="NPH207" s="813"/>
      <c r="NPI207" s="813"/>
      <c r="NPJ207" s="813"/>
      <c r="NPK207" s="813"/>
      <c r="NPL207" s="813"/>
      <c r="NPM207" s="813"/>
      <c r="NPN207" s="813"/>
      <c r="NPO207" s="813"/>
      <c r="NPP207" s="813"/>
      <c r="NPQ207" s="813"/>
      <c r="NPR207" s="813"/>
      <c r="NPS207" s="813"/>
      <c r="NPT207" s="813"/>
      <c r="NPU207" s="813"/>
      <c r="NPV207" s="813"/>
      <c r="NPW207" s="813"/>
      <c r="NPX207" s="813"/>
      <c r="NPY207" s="813"/>
      <c r="NPZ207" s="813"/>
      <c r="NQA207" s="813"/>
      <c r="NQB207" s="813"/>
      <c r="NQC207" s="813"/>
      <c r="NQD207" s="813"/>
      <c r="NQE207" s="813"/>
      <c r="NQF207" s="813"/>
      <c r="NQG207" s="813"/>
      <c r="NQH207" s="813"/>
      <c r="NQI207" s="813"/>
      <c r="NQJ207" s="813"/>
      <c r="NQK207" s="813"/>
      <c r="NQL207" s="813"/>
      <c r="NQM207" s="813"/>
      <c r="NQN207" s="813"/>
      <c r="NQO207" s="813"/>
      <c r="NQP207" s="813"/>
      <c r="NQQ207" s="813"/>
      <c r="NQR207" s="813"/>
      <c r="NQS207" s="813"/>
      <c r="NQT207" s="813"/>
      <c r="NQU207" s="813"/>
      <c r="NQV207" s="813"/>
      <c r="NQW207" s="813"/>
      <c r="NQX207" s="813"/>
      <c r="NQY207" s="813"/>
      <c r="NQZ207" s="813"/>
      <c r="NRA207" s="813"/>
      <c r="NRB207" s="813"/>
      <c r="NRC207" s="813"/>
      <c r="NRD207" s="813"/>
      <c r="NRE207" s="813"/>
      <c r="NRF207" s="813"/>
      <c r="NRG207" s="813"/>
      <c r="NRH207" s="813"/>
      <c r="NRI207" s="813"/>
      <c r="NRJ207" s="813"/>
      <c r="NRK207" s="813"/>
      <c r="NRL207" s="813"/>
      <c r="NRM207" s="813"/>
      <c r="NRN207" s="813"/>
      <c r="NRO207" s="813"/>
      <c r="NRP207" s="813"/>
      <c r="NRQ207" s="813"/>
      <c r="NRR207" s="813"/>
      <c r="NRS207" s="813"/>
      <c r="NRT207" s="813"/>
      <c r="NRU207" s="813"/>
      <c r="NRV207" s="813"/>
      <c r="NRW207" s="813"/>
      <c r="NRX207" s="813"/>
      <c r="NRY207" s="813"/>
      <c r="NRZ207" s="813"/>
      <c r="NSA207" s="813"/>
      <c r="NSB207" s="813"/>
      <c r="NSC207" s="813"/>
      <c r="NSD207" s="813"/>
      <c r="NSE207" s="813"/>
      <c r="NSF207" s="813"/>
      <c r="NSG207" s="813"/>
      <c r="NSH207" s="813"/>
      <c r="NSI207" s="813"/>
      <c r="NSJ207" s="813"/>
      <c r="NSK207" s="813"/>
      <c r="NSL207" s="813"/>
      <c r="NSM207" s="813"/>
      <c r="NSN207" s="813"/>
      <c r="NSO207" s="813"/>
      <c r="NSP207" s="813"/>
      <c r="NSQ207" s="813"/>
      <c r="NSR207" s="813"/>
      <c r="NSS207" s="813"/>
      <c r="NST207" s="813"/>
      <c r="NSU207" s="813"/>
      <c r="NSV207" s="813"/>
      <c r="NSW207" s="813"/>
      <c r="NSX207" s="813"/>
      <c r="NSY207" s="813"/>
      <c r="NSZ207" s="813"/>
      <c r="NTA207" s="813"/>
      <c r="NTB207" s="813"/>
      <c r="NTC207" s="813"/>
      <c r="NTD207" s="813"/>
      <c r="NTE207" s="813"/>
      <c r="NTF207" s="813"/>
      <c r="NTG207" s="813"/>
      <c r="NTH207" s="813"/>
      <c r="NTI207" s="813"/>
      <c r="NTJ207" s="813"/>
      <c r="NTK207" s="813"/>
      <c r="NTL207" s="813"/>
      <c r="NTM207" s="813"/>
      <c r="NTN207" s="813"/>
      <c r="NTO207" s="813"/>
      <c r="NTP207" s="813"/>
      <c r="NTQ207" s="813"/>
      <c r="NTR207" s="813"/>
      <c r="NTS207" s="813"/>
      <c r="NTT207" s="813"/>
      <c r="NTU207" s="813"/>
      <c r="NTV207" s="813"/>
      <c r="NTW207" s="813"/>
      <c r="NTX207" s="813"/>
      <c r="NTY207" s="813"/>
      <c r="NTZ207" s="813"/>
      <c r="NUA207" s="813"/>
      <c r="NUB207" s="813"/>
      <c r="NUC207" s="813"/>
      <c r="NUD207" s="813"/>
      <c r="NUE207" s="813"/>
      <c r="NUF207" s="813"/>
      <c r="NUG207" s="813"/>
      <c r="NUH207" s="813"/>
      <c r="NUI207" s="813"/>
      <c r="NUJ207" s="813"/>
      <c r="NUK207" s="813"/>
      <c r="NUL207" s="813"/>
      <c r="NUM207" s="813"/>
      <c r="NUN207" s="813"/>
      <c r="NUO207" s="813"/>
      <c r="NUP207" s="813"/>
      <c r="NUQ207" s="813"/>
      <c r="NUR207" s="813"/>
      <c r="NUS207" s="813"/>
      <c r="NUT207" s="813"/>
      <c r="NUU207" s="813"/>
      <c r="NUV207" s="813"/>
      <c r="NUW207" s="813"/>
      <c r="NUX207" s="813"/>
      <c r="NUY207" s="813"/>
      <c r="NUZ207" s="813"/>
      <c r="NVA207" s="813"/>
      <c r="NVB207" s="813"/>
      <c r="NVC207" s="813"/>
      <c r="NVD207" s="813"/>
      <c r="NVE207" s="813"/>
      <c r="NVF207" s="813"/>
      <c r="NVG207" s="813"/>
      <c r="NVH207" s="813"/>
      <c r="NVI207" s="813"/>
      <c r="NVJ207" s="813"/>
      <c r="NVK207" s="813"/>
      <c r="NVL207" s="813"/>
      <c r="NVM207" s="813"/>
      <c r="NVN207" s="813"/>
      <c r="NVO207" s="813"/>
      <c r="NVP207" s="813"/>
      <c r="NVQ207" s="813"/>
      <c r="NVR207" s="813"/>
      <c r="NVS207" s="813"/>
      <c r="NVT207" s="813"/>
      <c r="NVU207" s="813"/>
      <c r="NVV207" s="813"/>
      <c r="NVW207" s="813"/>
      <c r="NVX207" s="813"/>
      <c r="NVY207" s="813"/>
      <c r="NVZ207" s="813"/>
      <c r="NWA207" s="813"/>
      <c r="NWB207" s="813"/>
      <c r="NWC207" s="813"/>
      <c r="NWD207" s="813"/>
      <c r="NWE207" s="813"/>
      <c r="NWF207" s="813"/>
      <c r="NWG207" s="813"/>
      <c r="NWH207" s="813"/>
      <c r="NWI207" s="813"/>
      <c r="NWJ207" s="813"/>
      <c r="NWK207" s="813"/>
      <c r="NWL207" s="813"/>
      <c r="NWM207" s="813"/>
      <c r="NWN207" s="813"/>
      <c r="NWO207" s="813"/>
      <c r="NWP207" s="813"/>
      <c r="NWQ207" s="813"/>
      <c r="NWR207" s="813"/>
      <c r="NWS207" s="813"/>
      <c r="NWT207" s="813"/>
      <c r="NWU207" s="813"/>
      <c r="NWV207" s="813"/>
      <c r="NWW207" s="813"/>
      <c r="NWX207" s="813"/>
      <c r="NWY207" s="813"/>
      <c r="NWZ207" s="813"/>
      <c r="NXA207" s="813"/>
      <c r="NXB207" s="813"/>
      <c r="NXC207" s="813"/>
      <c r="NXD207" s="813"/>
      <c r="NXE207" s="813"/>
      <c r="NXF207" s="813"/>
      <c r="NXG207" s="813"/>
      <c r="NXH207" s="813"/>
      <c r="NXI207" s="813"/>
      <c r="NXJ207" s="813"/>
      <c r="NXK207" s="813"/>
      <c r="NXL207" s="813"/>
      <c r="NXM207" s="813"/>
      <c r="NXN207" s="813"/>
      <c r="NXO207" s="813"/>
      <c r="NXP207" s="813"/>
      <c r="NXQ207" s="813"/>
      <c r="NXR207" s="813"/>
      <c r="NXS207" s="813"/>
      <c r="NXT207" s="813"/>
      <c r="NXU207" s="813"/>
      <c r="NXV207" s="813"/>
      <c r="NXW207" s="813"/>
      <c r="NXX207" s="813"/>
      <c r="NXY207" s="813"/>
      <c r="NXZ207" s="813"/>
      <c r="NYA207" s="813"/>
      <c r="NYB207" s="813"/>
      <c r="NYC207" s="813"/>
      <c r="NYD207" s="813"/>
      <c r="NYE207" s="813"/>
      <c r="NYF207" s="813"/>
      <c r="NYG207" s="813"/>
      <c r="NYH207" s="813"/>
      <c r="NYI207" s="813"/>
      <c r="NYJ207" s="813"/>
      <c r="NYK207" s="813"/>
      <c r="NYL207" s="813"/>
      <c r="NYM207" s="813"/>
      <c r="NYN207" s="813"/>
      <c r="NYO207" s="813"/>
      <c r="NYP207" s="813"/>
      <c r="NYQ207" s="813"/>
      <c r="NYR207" s="813"/>
      <c r="NYS207" s="813"/>
      <c r="NYT207" s="813"/>
      <c r="NYU207" s="813"/>
      <c r="NYV207" s="813"/>
      <c r="NYW207" s="813"/>
      <c r="NYX207" s="813"/>
      <c r="NYY207" s="813"/>
      <c r="NYZ207" s="813"/>
      <c r="NZA207" s="813"/>
      <c r="NZB207" s="813"/>
      <c r="NZC207" s="813"/>
      <c r="NZD207" s="813"/>
      <c r="NZE207" s="813"/>
      <c r="NZF207" s="813"/>
      <c r="NZG207" s="813"/>
      <c r="NZH207" s="813"/>
      <c r="NZI207" s="813"/>
      <c r="NZJ207" s="813"/>
      <c r="NZK207" s="813"/>
      <c r="NZL207" s="813"/>
      <c r="NZM207" s="813"/>
      <c r="NZN207" s="813"/>
      <c r="NZO207" s="813"/>
      <c r="NZP207" s="813"/>
      <c r="NZQ207" s="813"/>
      <c r="NZR207" s="813"/>
      <c r="NZS207" s="813"/>
      <c r="NZT207" s="813"/>
      <c r="NZU207" s="813"/>
      <c r="NZV207" s="813"/>
      <c r="NZW207" s="813"/>
      <c r="NZX207" s="813"/>
      <c r="NZY207" s="813"/>
      <c r="NZZ207" s="813"/>
      <c r="OAA207" s="813"/>
      <c r="OAB207" s="813"/>
      <c r="OAC207" s="813"/>
      <c r="OAD207" s="813"/>
      <c r="OAE207" s="813"/>
      <c r="OAF207" s="813"/>
      <c r="OAG207" s="813"/>
      <c r="OAH207" s="813"/>
      <c r="OAI207" s="813"/>
      <c r="OAJ207" s="813"/>
      <c r="OAK207" s="813"/>
      <c r="OAL207" s="813"/>
      <c r="OAM207" s="813"/>
      <c r="OAN207" s="813"/>
      <c r="OAO207" s="813"/>
      <c r="OAP207" s="813"/>
      <c r="OAQ207" s="813"/>
      <c r="OAR207" s="813"/>
      <c r="OAS207" s="813"/>
      <c r="OAT207" s="813"/>
      <c r="OAU207" s="813"/>
      <c r="OAV207" s="813"/>
      <c r="OAW207" s="813"/>
      <c r="OAX207" s="813"/>
      <c r="OAY207" s="813"/>
      <c r="OAZ207" s="813"/>
      <c r="OBA207" s="813"/>
      <c r="OBB207" s="813"/>
      <c r="OBC207" s="813"/>
      <c r="OBD207" s="813"/>
      <c r="OBE207" s="813"/>
      <c r="OBF207" s="813"/>
      <c r="OBG207" s="813"/>
      <c r="OBH207" s="813"/>
      <c r="OBI207" s="813"/>
      <c r="OBJ207" s="813"/>
      <c r="OBK207" s="813"/>
      <c r="OBL207" s="813"/>
      <c r="OBM207" s="813"/>
      <c r="OBN207" s="813"/>
      <c r="OBO207" s="813"/>
      <c r="OBP207" s="813"/>
      <c r="OBQ207" s="813"/>
      <c r="OBR207" s="813"/>
      <c r="OBS207" s="813"/>
      <c r="OBT207" s="813"/>
      <c r="OBU207" s="813"/>
      <c r="OBV207" s="813"/>
      <c r="OBW207" s="813"/>
      <c r="OBX207" s="813"/>
      <c r="OBY207" s="813"/>
      <c r="OBZ207" s="813"/>
      <c r="OCA207" s="813"/>
      <c r="OCB207" s="813"/>
      <c r="OCC207" s="813"/>
      <c r="OCD207" s="813"/>
      <c r="OCE207" s="813"/>
      <c r="OCF207" s="813"/>
      <c r="OCG207" s="813"/>
      <c r="OCH207" s="813"/>
      <c r="OCI207" s="813"/>
      <c r="OCJ207" s="813"/>
      <c r="OCK207" s="813"/>
      <c r="OCL207" s="813"/>
      <c r="OCM207" s="813"/>
      <c r="OCN207" s="813"/>
      <c r="OCO207" s="813"/>
      <c r="OCP207" s="813"/>
      <c r="OCQ207" s="813"/>
      <c r="OCR207" s="813"/>
      <c r="OCS207" s="813"/>
      <c r="OCT207" s="813"/>
      <c r="OCU207" s="813"/>
      <c r="OCV207" s="813"/>
      <c r="OCW207" s="813"/>
      <c r="OCX207" s="813"/>
      <c r="OCY207" s="813"/>
      <c r="OCZ207" s="813"/>
      <c r="ODA207" s="813"/>
      <c r="ODB207" s="813"/>
      <c r="ODC207" s="813"/>
      <c r="ODD207" s="813"/>
      <c r="ODE207" s="813"/>
      <c r="ODF207" s="813"/>
      <c r="ODG207" s="813"/>
      <c r="ODH207" s="813"/>
      <c r="ODI207" s="813"/>
      <c r="ODJ207" s="813"/>
      <c r="ODK207" s="813"/>
      <c r="ODL207" s="813"/>
      <c r="ODM207" s="813"/>
      <c r="ODN207" s="813"/>
      <c r="ODO207" s="813"/>
      <c r="ODP207" s="813"/>
      <c r="ODQ207" s="813"/>
      <c r="ODR207" s="813"/>
      <c r="ODS207" s="813"/>
      <c r="ODT207" s="813"/>
      <c r="ODU207" s="813"/>
      <c r="ODV207" s="813"/>
      <c r="ODW207" s="813"/>
      <c r="ODX207" s="813"/>
      <c r="ODY207" s="813"/>
      <c r="ODZ207" s="813"/>
      <c r="OEA207" s="813"/>
      <c r="OEB207" s="813"/>
      <c r="OEC207" s="813"/>
      <c r="OED207" s="813"/>
      <c r="OEE207" s="813"/>
      <c r="OEF207" s="813"/>
      <c r="OEG207" s="813"/>
      <c r="OEH207" s="813"/>
      <c r="OEI207" s="813"/>
      <c r="OEJ207" s="813"/>
      <c r="OEK207" s="813"/>
      <c r="OEL207" s="813"/>
      <c r="OEM207" s="813"/>
      <c r="OEN207" s="813"/>
      <c r="OEO207" s="813"/>
      <c r="OEP207" s="813"/>
      <c r="OEQ207" s="813"/>
      <c r="OER207" s="813"/>
      <c r="OES207" s="813"/>
      <c r="OET207" s="813"/>
      <c r="OEU207" s="813"/>
      <c r="OEV207" s="813"/>
      <c r="OEW207" s="813"/>
      <c r="OEX207" s="813"/>
      <c r="OEY207" s="813"/>
      <c r="OEZ207" s="813"/>
      <c r="OFA207" s="813"/>
      <c r="OFB207" s="813"/>
      <c r="OFC207" s="813"/>
      <c r="OFD207" s="813"/>
      <c r="OFE207" s="813"/>
      <c r="OFF207" s="813"/>
      <c r="OFG207" s="813"/>
      <c r="OFH207" s="813"/>
      <c r="OFI207" s="813"/>
      <c r="OFJ207" s="813"/>
      <c r="OFK207" s="813"/>
      <c r="OFL207" s="813"/>
      <c r="OFM207" s="813"/>
      <c r="OFN207" s="813"/>
      <c r="OFO207" s="813"/>
      <c r="OFP207" s="813"/>
      <c r="OFQ207" s="813"/>
      <c r="OFR207" s="813"/>
      <c r="OFS207" s="813"/>
      <c r="OFT207" s="813"/>
      <c r="OFU207" s="813"/>
      <c r="OFV207" s="813"/>
      <c r="OFW207" s="813"/>
      <c r="OFX207" s="813"/>
      <c r="OFY207" s="813"/>
      <c r="OFZ207" s="813"/>
      <c r="OGA207" s="813"/>
      <c r="OGB207" s="813"/>
      <c r="OGC207" s="813"/>
      <c r="OGD207" s="813"/>
      <c r="OGE207" s="813"/>
      <c r="OGF207" s="813"/>
      <c r="OGG207" s="813"/>
      <c r="OGH207" s="813"/>
      <c r="OGI207" s="813"/>
      <c r="OGJ207" s="813"/>
      <c r="OGK207" s="813"/>
      <c r="OGL207" s="813"/>
      <c r="OGM207" s="813"/>
      <c r="OGN207" s="813"/>
      <c r="OGO207" s="813"/>
      <c r="OGP207" s="813"/>
      <c r="OGQ207" s="813"/>
      <c r="OGR207" s="813"/>
      <c r="OGS207" s="813"/>
      <c r="OGT207" s="813"/>
      <c r="OGU207" s="813"/>
      <c r="OGV207" s="813"/>
      <c r="OGW207" s="813"/>
      <c r="OGX207" s="813"/>
      <c r="OGY207" s="813"/>
      <c r="OGZ207" s="813"/>
      <c r="OHA207" s="813"/>
      <c r="OHB207" s="813"/>
      <c r="OHC207" s="813"/>
      <c r="OHD207" s="813"/>
      <c r="OHE207" s="813"/>
      <c r="OHF207" s="813"/>
      <c r="OHG207" s="813"/>
      <c r="OHH207" s="813"/>
      <c r="OHI207" s="813"/>
      <c r="OHJ207" s="813"/>
      <c r="OHK207" s="813"/>
      <c r="OHL207" s="813"/>
      <c r="OHM207" s="813"/>
      <c r="OHN207" s="813"/>
      <c r="OHO207" s="813"/>
      <c r="OHP207" s="813"/>
      <c r="OHQ207" s="813"/>
      <c r="OHR207" s="813"/>
      <c r="OHS207" s="813"/>
      <c r="OHT207" s="813"/>
      <c r="OHU207" s="813"/>
      <c r="OHV207" s="813"/>
      <c r="OHW207" s="813"/>
      <c r="OHX207" s="813"/>
      <c r="OHY207" s="813"/>
      <c r="OHZ207" s="813"/>
      <c r="OIA207" s="813"/>
      <c r="OIB207" s="813"/>
      <c r="OIC207" s="813"/>
      <c r="OID207" s="813"/>
      <c r="OIE207" s="813"/>
      <c r="OIF207" s="813"/>
      <c r="OIG207" s="813"/>
      <c r="OIH207" s="813"/>
      <c r="OII207" s="813"/>
      <c r="OIJ207" s="813"/>
      <c r="OIK207" s="813"/>
      <c r="OIL207" s="813"/>
      <c r="OIM207" s="813"/>
      <c r="OIN207" s="813"/>
      <c r="OIO207" s="813"/>
      <c r="OIP207" s="813"/>
      <c r="OIQ207" s="813"/>
      <c r="OIR207" s="813"/>
      <c r="OIS207" s="813"/>
      <c r="OIT207" s="813"/>
      <c r="OIU207" s="813"/>
      <c r="OIV207" s="813"/>
      <c r="OIW207" s="813"/>
      <c r="OIX207" s="813"/>
      <c r="OIY207" s="813"/>
      <c r="OIZ207" s="813"/>
      <c r="OJA207" s="813"/>
      <c r="OJB207" s="813"/>
      <c r="OJC207" s="813"/>
      <c r="OJD207" s="813"/>
      <c r="OJE207" s="813"/>
      <c r="OJF207" s="813"/>
      <c r="OJG207" s="813"/>
      <c r="OJH207" s="813"/>
      <c r="OJI207" s="813"/>
      <c r="OJJ207" s="813"/>
      <c r="OJK207" s="813"/>
      <c r="OJL207" s="813"/>
      <c r="OJM207" s="813"/>
      <c r="OJN207" s="813"/>
      <c r="OJO207" s="813"/>
      <c r="OJP207" s="813"/>
      <c r="OJQ207" s="813"/>
      <c r="OJR207" s="813"/>
      <c r="OJS207" s="813"/>
      <c r="OJT207" s="813"/>
      <c r="OJU207" s="813"/>
      <c r="OJV207" s="813"/>
      <c r="OJW207" s="813"/>
      <c r="OJX207" s="813"/>
      <c r="OJY207" s="813"/>
      <c r="OJZ207" s="813"/>
      <c r="OKA207" s="813"/>
      <c r="OKB207" s="813"/>
      <c r="OKC207" s="813"/>
      <c r="OKD207" s="813"/>
      <c r="OKE207" s="813"/>
      <c r="OKF207" s="813"/>
      <c r="OKG207" s="813"/>
      <c r="OKH207" s="813"/>
      <c r="OKI207" s="813"/>
      <c r="OKJ207" s="813"/>
      <c r="OKK207" s="813"/>
      <c r="OKL207" s="813"/>
      <c r="OKM207" s="813"/>
      <c r="OKN207" s="813"/>
      <c r="OKO207" s="813"/>
      <c r="OKP207" s="813"/>
      <c r="OKQ207" s="813"/>
      <c r="OKR207" s="813"/>
      <c r="OKS207" s="813"/>
      <c r="OKT207" s="813"/>
      <c r="OKU207" s="813"/>
      <c r="OKV207" s="813"/>
      <c r="OKW207" s="813"/>
      <c r="OKX207" s="813"/>
      <c r="OKY207" s="813"/>
      <c r="OKZ207" s="813"/>
      <c r="OLA207" s="813"/>
      <c r="OLB207" s="813"/>
      <c r="OLC207" s="813"/>
      <c r="OLD207" s="813"/>
      <c r="OLE207" s="813"/>
      <c r="OLF207" s="813"/>
      <c r="OLG207" s="813"/>
      <c r="OLH207" s="813"/>
      <c r="OLI207" s="813"/>
      <c r="OLJ207" s="813"/>
      <c r="OLK207" s="813"/>
      <c r="OLL207" s="813"/>
      <c r="OLM207" s="813"/>
      <c r="OLN207" s="813"/>
      <c r="OLO207" s="813"/>
      <c r="OLP207" s="813"/>
      <c r="OLQ207" s="813"/>
      <c r="OLR207" s="813"/>
      <c r="OLS207" s="813"/>
      <c r="OLT207" s="813"/>
      <c r="OLU207" s="813"/>
      <c r="OLV207" s="813"/>
      <c r="OLW207" s="813"/>
      <c r="OLX207" s="813"/>
      <c r="OLY207" s="813"/>
      <c r="OLZ207" s="813"/>
      <c r="OMA207" s="813"/>
      <c r="OMB207" s="813"/>
      <c r="OMC207" s="813"/>
      <c r="OMD207" s="813"/>
      <c r="OME207" s="813"/>
      <c r="OMF207" s="813"/>
      <c r="OMG207" s="813"/>
      <c r="OMH207" s="813"/>
      <c r="OMI207" s="813"/>
      <c r="OMJ207" s="813"/>
      <c r="OMK207" s="813"/>
      <c r="OML207" s="813"/>
      <c r="OMM207" s="813"/>
      <c r="OMN207" s="813"/>
      <c r="OMO207" s="813"/>
      <c r="OMP207" s="813"/>
      <c r="OMQ207" s="813"/>
      <c r="OMR207" s="813"/>
      <c r="OMS207" s="813"/>
      <c r="OMT207" s="813"/>
      <c r="OMU207" s="813"/>
      <c r="OMV207" s="813"/>
      <c r="OMW207" s="813"/>
      <c r="OMX207" s="813"/>
      <c r="OMY207" s="813"/>
      <c r="OMZ207" s="813"/>
      <c r="ONA207" s="813"/>
      <c r="ONB207" s="813"/>
      <c r="ONC207" s="813"/>
      <c r="OND207" s="813"/>
      <c r="ONE207" s="813"/>
      <c r="ONF207" s="813"/>
      <c r="ONG207" s="813"/>
      <c r="ONH207" s="813"/>
      <c r="ONI207" s="813"/>
      <c r="ONJ207" s="813"/>
      <c r="ONK207" s="813"/>
      <c r="ONL207" s="813"/>
      <c r="ONM207" s="813"/>
      <c r="ONN207" s="813"/>
      <c r="ONO207" s="813"/>
      <c r="ONP207" s="813"/>
      <c r="ONQ207" s="813"/>
      <c r="ONR207" s="813"/>
      <c r="ONS207" s="813"/>
      <c r="ONT207" s="813"/>
      <c r="ONU207" s="813"/>
      <c r="ONV207" s="813"/>
      <c r="ONW207" s="813"/>
      <c r="ONX207" s="813"/>
      <c r="ONY207" s="813"/>
      <c r="ONZ207" s="813"/>
      <c r="OOA207" s="813"/>
      <c r="OOB207" s="813"/>
      <c r="OOC207" s="813"/>
      <c r="OOD207" s="813"/>
      <c r="OOE207" s="813"/>
      <c r="OOF207" s="813"/>
      <c r="OOG207" s="813"/>
      <c r="OOH207" s="813"/>
      <c r="OOI207" s="813"/>
      <c r="OOJ207" s="813"/>
      <c r="OOK207" s="813"/>
      <c r="OOL207" s="813"/>
      <c r="OOM207" s="813"/>
      <c r="OON207" s="813"/>
      <c r="OOO207" s="813"/>
      <c r="OOP207" s="813"/>
      <c r="OOQ207" s="813"/>
      <c r="OOR207" s="813"/>
      <c r="OOS207" s="813"/>
      <c r="OOT207" s="813"/>
      <c r="OOU207" s="813"/>
      <c r="OOV207" s="813"/>
      <c r="OOW207" s="813"/>
      <c r="OOX207" s="813"/>
      <c r="OOY207" s="813"/>
      <c r="OOZ207" s="813"/>
      <c r="OPA207" s="813"/>
      <c r="OPB207" s="813"/>
      <c r="OPC207" s="813"/>
      <c r="OPD207" s="813"/>
      <c r="OPE207" s="813"/>
      <c r="OPF207" s="813"/>
      <c r="OPG207" s="813"/>
      <c r="OPH207" s="813"/>
      <c r="OPI207" s="813"/>
      <c r="OPJ207" s="813"/>
      <c r="OPK207" s="813"/>
      <c r="OPL207" s="813"/>
      <c r="OPM207" s="813"/>
      <c r="OPN207" s="813"/>
      <c r="OPO207" s="813"/>
      <c r="OPP207" s="813"/>
      <c r="OPQ207" s="813"/>
      <c r="OPR207" s="813"/>
      <c r="OPS207" s="813"/>
      <c r="OPT207" s="813"/>
      <c r="OPU207" s="813"/>
      <c r="OPV207" s="813"/>
      <c r="OPW207" s="813"/>
      <c r="OPX207" s="813"/>
      <c r="OPY207" s="813"/>
      <c r="OPZ207" s="813"/>
      <c r="OQA207" s="813"/>
      <c r="OQB207" s="813"/>
      <c r="OQC207" s="813"/>
      <c r="OQD207" s="813"/>
      <c r="OQE207" s="813"/>
      <c r="OQF207" s="813"/>
      <c r="OQG207" s="813"/>
      <c r="OQH207" s="813"/>
      <c r="OQI207" s="813"/>
      <c r="OQJ207" s="813"/>
      <c r="OQK207" s="813"/>
      <c r="OQL207" s="813"/>
      <c r="OQM207" s="813"/>
      <c r="OQN207" s="813"/>
      <c r="OQO207" s="813"/>
      <c r="OQP207" s="813"/>
      <c r="OQQ207" s="813"/>
      <c r="OQR207" s="813"/>
      <c r="OQS207" s="813"/>
      <c r="OQT207" s="813"/>
      <c r="OQU207" s="813"/>
      <c r="OQV207" s="813"/>
      <c r="OQW207" s="813"/>
      <c r="OQX207" s="813"/>
      <c r="OQY207" s="813"/>
      <c r="OQZ207" s="813"/>
      <c r="ORA207" s="813"/>
      <c r="ORB207" s="813"/>
      <c r="ORC207" s="813"/>
      <c r="ORD207" s="813"/>
      <c r="ORE207" s="813"/>
      <c r="ORF207" s="813"/>
      <c r="ORG207" s="813"/>
      <c r="ORH207" s="813"/>
      <c r="ORI207" s="813"/>
      <c r="ORJ207" s="813"/>
      <c r="ORK207" s="813"/>
      <c r="ORL207" s="813"/>
      <c r="ORM207" s="813"/>
      <c r="ORN207" s="813"/>
      <c r="ORO207" s="813"/>
      <c r="ORP207" s="813"/>
      <c r="ORQ207" s="813"/>
      <c r="ORR207" s="813"/>
      <c r="ORS207" s="813"/>
      <c r="ORT207" s="813"/>
      <c r="ORU207" s="813"/>
      <c r="ORV207" s="813"/>
      <c r="ORW207" s="813"/>
      <c r="ORX207" s="813"/>
      <c r="ORY207" s="813"/>
      <c r="ORZ207" s="813"/>
      <c r="OSA207" s="813"/>
      <c r="OSB207" s="813"/>
      <c r="OSC207" s="813"/>
      <c r="OSD207" s="813"/>
      <c r="OSE207" s="813"/>
      <c r="OSF207" s="813"/>
      <c r="OSG207" s="813"/>
      <c r="OSH207" s="813"/>
      <c r="OSI207" s="813"/>
      <c r="OSJ207" s="813"/>
      <c r="OSK207" s="813"/>
      <c r="OSL207" s="813"/>
      <c r="OSM207" s="813"/>
      <c r="OSN207" s="813"/>
      <c r="OSO207" s="813"/>
      <c r="OSP207" s="813"/>
      <c r="OSQ207" s="813"/>
      <c r="OSR207" s="813"/>
      <c r="OSS207" s="813"/>
      <c r="OST207" s="813"/>
      <c r="OSU207" s="813"/>
      <c r="OSV207" s="813"/>
      <c r="OSW207" s="813"/>
      <c r="OSX207" s="813"/>
      <c r="OSY207" s="813"/>
      <c r="OSZ207" s="813"/>
      <c r="OTA207" s="813"/>
      <c r="OTB207" s="813"/>
      <c r="OTC207" s="813"/>
      <c r="OTD207" s="813"/>
      <c r="OTE207" s="813"/>
      <c r="OTF207" s="813"/>
      <c r="OTG207" s="813"/>
      <c r="OTH207" s="813"/>
      <c r="OTI207" s="813"/>
      <c r="OTJ207" s="813"/>
      <c r="OTK207" s="813"/>
      <c r="OTL207" s="813"/>
      <c r="OTM207" s="813"/>
      <c r="OTN207" s="813"/>
      <c r="OTO207" s="813"/>
      <c r="OTP207" s="813"/>
      <c r="OTQ207" s="813"/>
      <c r="OTR207" s="813"/>
      <c r="OTS207" s="813"/>
      <c r="OTT207" s="813"/>
      <c r="OTU207" s="813"/>
      <c r="OTV207" s="813"/>
      <c r="OTW207" s="813"/>
      <c r="OTX207" s="813"/>
      <c r="OTY207" s="813"/>
      <c r="OTZ207" s="813"/>
      <c r="OUA207" s="813"/>
      <c r="OUB207" s="813"/>
      <c r="OUC207" s="813"/>
      <c r="OUD207" s="813"/>
      <c r="OUE207" s="813"/>
      <c r="OUF207" s="813"/>
      <c r="OUG207" s="813"/>
      <c r="OUH207" s="813"/>
      <c r="OUI207" s="813"/>
      <c r="OUJ207" s="813"/>
      <c r="OUK207" s="813"/>
      <c r="OUL207" s="813"/>
      <c r="OUM207" s="813"/>
      <c r="OUN207" s="813"/>
      <c r="OUO207" s="813"/>
      <c r="OUP207" s="813"/>
      <c r="OUQ207" s="813"/>
      <c r="OUR207" s="813"/>
      <c r="OUS207" s="813"/>
      <c r="OUT207" s="813"/>
      <c r="OUU207" s="813"/>
      <c r="OUV207" s="813"/>
      <c r="OUW207" s="813"/>
      <c r="OUX207" s="813"/>
      <c r="OUY207" s="813"/>
      <c r="OUZ207" s="813"/>
      <c r="OVA207" s="813"/>
      <c r="OVB207" s="813"/>
      <c r="OVC207" s="813"/>
      <c r="OVD207" s="813"/>
      <c r="OVE207" s="813"/>
      <c r="OVF207" s="813"/>
      <c r="OVG207" s="813"/>
      <c r="OVH207" s="813"/>
      <c r="OVI207" s="813"/>
      <c r="OVJ207" s="813"/>
      <c r="OVK207" s="813"/>
      <c r="OVL207" s="813"/>
      <c r="OVM207" s="813"/>
      <c r="OVN207" s="813"/>
      <c r="OVO207" s="813"/>
      <c r="OVP207" s="813"/>
      <c r="OVQ207" s="813"/>
      <c r="OVR207" s="813"/>
      <c r="OVS207" s="813"/>
      <c r="OVT207" s="813"/>
      <c r="OVU207" s="813"/>
      <c r="OVV207" s="813"/>
      <c r="OVW207" s="813"/>
      <c r="OVX207" s="813"/>
      <c r="OVY207" s="813"/>
      <c r="OVZ207" s="813"/>
      <c r="OWA207" s="813"/>
      <c r="OWB207" s="813"/>
      <c r="OWC207" s="813"/>
      <c r="OWD207" s="813"/>
      <c r="OWE207" s="813"/>
      <c r="OWF207" s="813"/>
      <c r="OWG207" s="813"/>
      <c r="OWH207" s="813"/>
      <c r="OWI207" s="813"/>
      <c r="OWJ207" s="813"/>
      <c r="OWK207" s="813"/>
      <c r="OWL207" s="813"/>
      <c r="OWM207" s="813"/>
      <c r="OWN207" s="813"/>
      <c r="OWO207" s="813"/>
      <c r="OWP207" s="813"/>
      <c r="OWQ207" s="813"/>
      <c r="OWR207" s="813"/>
      <c r="OWS207" s="813"/>
      <c r="OWT207" s="813"/>
      <c r="OWU207" s="813"/>
      <c r="OWV207" s="813"/>
      <c r="OWW207" s="813"/>
      <c r="OWX207" s="813"/>
      <c r="OWY207" s="813"/>
      <c r="OWZ207" s="813"/>
      <c r="OXA207" s="813"/>
      <c r="OXB207" s="813"/>
      <c r="OXC207" s="813"/>
      <c r="OXD207" s="813"/>
      <c r="OXE207" s="813"/>
      <c r="OXF207" s="813"/>
      <c r="OXG207" s="813"/>
      <c r="OXH207" s="813"/>
      <c r="OXI207" s="813"/>
      <c r="OXJ207" s="813"/>
      <c r="OXK207" s="813"/>
      <c r="OXL207" s="813"/>
      <c r="OXM207" s="813"/>
      <c r="OXN207" s="813"/>
      <c r="OXO207" s="813"/>
      <c r="OXP207" s="813"/>
      <c r="OXQ207" s="813"/>
      <c r="OXR207" s="813"/>
      <c r="OXS207" s="813"/>
      <c r="OXT207" s="813"/>
      <c r="OXU207" s="813"/>
      <c r="OXV207" s="813"/>
      <c r="OXW207" s="813"/>
      <c r="OXX207" s="813"/>
      <c r="OXY207" s="813"/>
      <c r="OXZ207" s="813"/>
      <c r="OYA207" s="813"/>
      <c r="OYB207" s="813"/>
      <c r="OYC207" s="813"/>
      <c r="OYD207" s="813"/>
      <c r="OYE207" s="813"/>
      <c r="OYF207" s="813"/>
      <c r="OYG207" s="813"/>
      <c r="OYH207" s="813"/>
      <c r="OYI207" s="813"/>
      <c r="OYJ207" s="813"/>
      <c r="OYK207" s="813"/>
      <c r="OYL207" s="813"/>
      <c r="OYM207" s="813"/>
      <c r="OYN207" s="813"/>
      <c r="OYO207" s="813"/>
      <c r="OYP207" s="813"/>
      <c r="OYQ207" s="813"/>
      <c r="OYR207" s="813"/>
      <c r="OYS207" s="813"/>
      <c r="OYT207" s="813"/>
      <c r="OYU207" s="813"/>
      <c r="OYV207" s="813"/>
      <c r="OYW207" s="813"/>
      <c r="OYX207" s="813"/>
      <c r="OYY207" s="813"/>
      <c r="OYZ207" s="813"/>
      <c r="OZA207" s="813"/>
      <c r="OZB207" s="813"/>
      <c r="OZC207" s="813"/>
      <c r="OZD207" s="813"/>
      <c r="OZE207" s="813"/>
      <c r="OZF207" s="813"/>
      <c r="OZG207" s="813"/>
      <c r="OZH207" s="813"/>
      <c r="OZI207" s="813"/>
      <c r="OZJ207" s="813"/>
      <c r="OZK207" s="813"/>
      <c r="OZL207" s="813"/>
      <c r="OZM207" s="813"/>
      <c r="OZN207" s="813"/>
      <c r="OZO207" s="813"/>
      <c r="OZP207" s="813"/>
      <c r="OZQ207" s="813"/>
      <c r="OZR207" s="813"/>
      <c r="OZS207" s="813"/>
      <c r="OZT207" s="813"/>
      <c r="OZU207" s="813"/>
      <c r="OZV207" s="813"/>
      <c r="OZW207" s="813"/>
      <c r="OZX207" s="813"/>
      <c r="OZY207" s="813"/>
      <c r="OZZ207" s="813"/>
      <c r="PAA207" s="813"/>
      <c r="PAB207" s="813"/>
      <c r="PAC207" s="813"/>
      <c r="PAD207" s="813"/>
      <c r="PAE207" s="813"/>
      <c r="PAF207" s="813"/>
      <c r="PAG207" s="813"/>
      <c r="PAH207" s="813"/>
      <c r="PAI207" s="813"/>
      <c r="PAJ207" s="813"/>
      <c r="PAK207" s="813"/>
      <c r="PAL207" s="813"/>
      <c r="PAM207" s="813"/>
      <c r="PAN207" s="813"/>
      <c r="PAO207" s="813"/>
      <c r="PAP207" s="813"/>
      <c r="PAQ207" s="813"/>
      <c r="PAR207" s="813"/>
      <c r="PAS207" s="813"/>
      <c r="PAT207" s="813"/>
      <c r="PAU207" s="813"/>
      <c r="PAV207" s="813"/>
      <c r="PAW207" s="813"/>
      <c r="PAX207" s="813"/>
      <c r="PAY207" s="813"/>
      <c r="PAZ207" s="813"/>
      <c r="PBA207" s="813"/>
      <c r="PBB207" s="813"/>
      <c r="PBC207" s="813"/>
      <c r="PBD207" s="813"/>
      <c r="PBE207" s="813"/>
      <c r="PBF207" s="813"/>
      <c r="PBG207" s="813"/>
      <c r="PBH207" s="813"/>
      <c r="PBI207" s="813"/>
      <c r="PBJ207" s="813"/>
      <c r="PBK207" s="813"/>
      <c r="PBL207" s="813"/>
      <c r="PBM207" s="813"/>
      <c r="PBN207" s="813"/>
      <c r="PBO207" s="813"/>
      <c r="PBP207" s="813"/>
      <c r="PBQ207" s="813"/>
      <c r="PBR207" s="813"/>
      <c r="PBS207" s="813"/>
      <c r="PBT207" s="813"/>
      <c r="PBU207" s="813"/>
      <c r="PBV207" s="813"/>
      <c r="PBW207" s="813"/>
      <c r="PBX207" s="813"/>
      <c r="PBY207" s="813"/>
      <c r="PBZ207" s="813"/>
      <c r="PCA207" s="813"/>
      <c r="PCB207" s="813"/>
      <c r="PCC207" s="813"/>
      <c r="PCD207" s="813"/>
      <c r="PCE207" s="813"/>
      <c r="PCF207" s="813"/>
      <c r="PCG207" s="813"/>
      <c r="PCH207" s="813"/>
      <c r="PCI207" s="813"/>
      <c r="PCJ207" s="813"/>
      <c r="PCK207" s="813"/>
      <c r="PCL207" s="813"/>
      <c r="PCM207" s="813"/>
      <c r="PCN207" s="813"/>
      <c r="PCO207" s="813"/>
      <c r="PCP207" s="813"/>
      <c r="PCQ207" s="813"/>
      <c r="PCR207" s="813"/>
      <c r="PCS207" s="813"/>
      <c r="PCT207" s="813"/>
      <c r="PCU207" s="813"/>
      <c r="PCV207" s="813"/>
      <c r="PCW207" s="813"/>
      <c r="PCX207" s="813"/>
      <c r="PCY207" s="813"/>
      <c r="PCZ207" s="813"/>
      <c r="PDA207" s="813"/>
      <c r="PDB207" s="813"/>
      <c r="PDC207" s="813"/>
      <c r="PDD207" s="813"/>
      <c r="PDE207" s="813"/>
      <c r="PDF207" s="813"/>
      <c r="PDG207" s="813"/>
      <c r="PDH207" s="813"/>
      <c r="PDI207" s="813"/>
      <c r="PDJ207" s="813"/>
      <c r="PDK207" s="813"/>
      <c r="PDL207" s="813"/>
      <c r="PDM207" s="813"/>
      <c r="PDN207" s="813"/>
      <c r="PDO207" s="813"/>
      <c r="PDP207" s="813"/>
      <c r="PDQ207" s="813"/>
      <c r="PDR207" s="813"/>
      <c r="PDS207" s="813"/>
      <c r="PDT207" s="813"/>
      <c r="PDU207" s="813"/>
      <c r="PDV207" s="813"/>
      <c r="PDW207" s="813"/>
      <c r="PDX207" s="813"/>
      <c r="PDY207" s="813"/>
      <c r="PDZ207" s="813"/>
      <c r="PEA207" s="813"/>
      <c r="PEB207" s="813"/>
      <c r="PEC207" s="813"/>
      <c r="PED207" s="813"/>
      <c r="PEE207" s="813"/>
      <c r="PEF207" s="813"/>
      <c r="PEG207" s="813"/>
      <c r="PEH207" s="813"/>
      <c r="PEI207" s="813"/>
      <c r="PEJ207" s="813"/>
      <c r="PEK207" s="813"/>
      <c r="PEL207" s="813"/>
      <c r="PEM207" s="813"/>
      <c r="PEN207" s="813"/>
      <c r="PEO207" s="813"/>
      <c r="PEP207" s="813"/>
      <c r="PEQ207" s="813"/>
      <c r="PER207" s="813"/>
      <c r="PES207" s="813"/>
      <c r="PET207" s="813"/>
      <c r="PEU207" s="813"/>
      <c r="PEV207" s="813"/>
      <c r="PEW207" s="813"/>
      <c r="PEX207" s="813"/>
      <c r="PEY207" s="813"/>
      <c r="PEZ207" s="813"/>
      <c r="PFA207" s="813"/>
      <c r="PFB207" s="813"/>
      <c r="PFC207" s="813"/>
      <c r="PFD207" s="813"/>
      <c r="PFE207" s="813"/>
      <c r="PFF207" s="813"/>
      <c r="PFG207" s="813"/>
      <c r="PFH207" s="813"/>
      <c r="PFI207" s="813"/>
      <c r="PFJ207" s="813"/>
      <c r="PFK207" s="813"/>
      <c r="PFL207" s="813"/>
      <c r="PFM207" s="813"/>
      <c r="PFN207" s="813"/>
      <c r="PFO207" s="813"/>
      <c r="PFP207" s="813"/>
      <c r="PFQ207" s="813"/>
      <c r="PFR207" s="813"/>
      <c r="PFS207" s="813"/>
      <c r="PFT207" s="813"/>
      <c r="PFU207" s="813"/>
      <c r="PFV207" s="813"/>
      <c r="PFW207" s="813"/>
      <c r="PFX207" s="813"/>
      <c r="PFY207" s="813"/>
      <c r="PFZ207" s="813"/>
      <c r="PGA207" s="813"/>
      <c r="PGB207" s="813"/>
      <c r="PGC207" s="813"/>
      <c r="PGD207" s="813"/>
      <c r="PGE207" s="813"/>
      <c r="PGF207" s="813"/>
      <c r="PGG207" s="813"/>
      <c r="PGH207" s="813"/>
      <c r="PGI207" s="813"/>
      <c r="PGJ207" s="813"/>
      <c r="PGK207" s="813"/>
      <c r="PGL207" s="813"/>
      <c r="PGM207" s="813"/>
      <c r="PGN207" s="813"/>
      <c r="PGO207" s="813"/>
      <c r="PGP207" s="813"/>
      <c r="PGQ207" s="813"/>
      <c r="PGR207" s="813"/>
      <c r="PGS207" s="813"/>
      <c r="PGT207" s="813"/>
      <c r="PGU207" s="813"/>
      <c r="PGV207" s="813"/>
      <c r="PGW207" s="813"/>
      <c r="PGX207" s="813"/>
      <c r="PGY207" s="813"/>
      <c r="PGZ207" s="813"/>
      <c r="PHA207" s="813"/>
      <c r="PHB207" s="813"/>
      <c r="PHC207" s="813"/>
      <c r="PHD207" s="813"/>
      <c r="PHE207" s="813"/>
      <c r="PHF207" s="813"/>
      <c r="PHG207" s="813"/>
      <c r="PHH207" s="813"/>
      <c r="PHI207" s="813"/>
      <c r="PHJ207" s="813"/>
      <c r="PHK207" s="813"/>
      <c r="PHL207" s="813"/>
      <c r="PHM207" s="813"/>
      <c r="PHN207" s="813"/>
      <c r="PHO207" s="813"/>
      <c r="PHP207" s="813"/>
      <c r="PHQ207" s="813"/>
      <c r="PHR207" s="813"/>
      <c r="PHS207" s="813"/>
      <c r="PHT207" s="813"/>
      <c r="PHU207" s="813"/>
      <c r="PHV207" s="813"/>
      <c r="PHW207" s="813"/>
      <c r="PHX207" s="813"/>
      <c r="PHY207" s="813"/>
      <c r="PHZ207" s="813"/>
      <c r="PIA207" s="813"/>
      <c r="PIB207" s="813"/>
      <c r="PIC207" s="813"/>
      <c r="PID207" s="813"/>
      <c r="PIE207" s="813"/>
      <c r="PIF207" s="813"/>
      <c r="PIG207" s="813"/>
      <c r="PIH207" s="813"/>
      <c r="PII207" s="813"/>
      <c r="PIJ207" s="813"/>
      <c r="PIK207" s="813"/>
      <c r="PIL207" s="813"/>
      <c r="PIM207" s="813"/>
      <c r="PIN207" s="813"/>
      <c r="PIO207" s="813"/>
      <c r="PIP207" s="813"/>
      <c r="PIQ207" s="813"/>
      <c r="PIR207" s="813"/>
      <c r="PIS207" s="813"/>
      <c r="PIT207" s="813"/>
      <c r="PIU207" s="813"/>
      <c r="PIV207" s="813"/>
      <c r="PIW207" s="813"/>
      <c r="PIX207" s="813"/>
      <c r="PIY207" s="813"/>
      <c r="PIZ207" s="813"/>
      <c r="PJA207" s="813"/>
      <c r="PJB207" s="813"/>
      <c r="PJC207" s="813"/>
      <c r="PJD207" s="813"/>
      <c r="PJE207" s="813"/>
      <c r="PJF207" s="813"/>
      <c r="PJG207" s="813"/>
      <c r="PJH207" s="813"/>
      <c r="PJI207" s="813"/>
      <c r="PJJ207" s="813"/>
      <c r="PJK207" s="813"/>
      <c r="PJL207" s="813"/>
      <c r="PJM207" s="813"/>
      <c r="PJN207" s="813"/>
      <c r="PJO207" s="813"/>
      <c r="PJP207" s="813"/>
      <c r="PJQ207" s="813"/>
      <c r="PJR207" s="813"/>
      <c r="PJS207" s="813"/>
      <c r="PJT207" s="813"/>
      <c r="PJU207" s="813"/>
      <c r="PJV207" s="813"/>
      <c r="PJW207" s="813"/>
      <c r="PJX207" s="813"/>
      <c r="PJY207" s="813"/>
      <c r="PJZ207" s="813"/>
      <c r="PKA207" s="813"/>
      <c r="PKB207" s="813"/>
      <c r="PKC207" s="813"/>
      <c r="PKD207" s="813"/>
      <c r="PKE207" s="813"/>
      <c r="PKF207" s="813"/>
      <c r="PKG207" s="813"/>
      <c r="PKH207" s="813"/>
      <c r="PKI207" s="813"/>
      <c r="PKJ207" s="813"/>
      <c r="PKK207" s="813"/>
      <c r="PKL207" s="813"/>
      <c r="PKM207" s="813"/>
      <c r="PKN207" s="813"/>
      <c r="PKO207" s="813"/>
      <c r="PKP207" s="813"/>
      <c r="PKQ207" s="813"/>
      <c r="PKR207" s="813"/>
      <c r="PKS207" s="813"/>
      <c r="PKT207" s="813"/>
      <c r="PKU207" s="813"/>
      <c r="PKV207" s="813"/>
      <c r="PKW207" s="813"/>
      <c r="PKX207" s="813"/>
      <c r="PKY207" s="813"/>
      <c r="PKZ207" s="813"/>
      <c r="PLA207" s="813"/>
      <c r="PLB207" s="813"/>
      <c r="PLC207" s="813"/>
      <c r="PLD207" s="813"/>
      <c r="PLE207" s="813"/>
      <c r="PLF207" s="813"/>
      <c r="PLG207" s="813"/>
      <c r="PLH207" s="813"/>
      <c r="PLI207" s="813"/>
      <c r="PLJ207" s="813"/>
      <c r="PLK207" s="813"/>
      <c r="PLL207" s="813"/>
      <c r="PLM207" s="813"/>
      <c r="PLN207" s="813"/>
      <c r="PLO207" s="813"/>
      <c r="PLP207" s="813"/>
      <c r="PLQ207" s="813"/>
      <c r="PLR207" s="813"/>
      <c r="PLS207" s="813"/>
      <c r="PLT207" s="813"/>
      <c r="PLU207" s="813"/>
      <c r="PLV207" s="813"/>
      <c r="PLW207" s="813"/>
      <c r="PLX207" s="813"/>
      <c r="PLY207" s="813"/>
      <c r="PLZ207" s="813"/>
      <c r="PMA207" s="813"/>
      <c r="PMB207" s="813"/>
      <c r="PMC207" s="813"/>
      <c r="PMD207" s="813"/>
      <c r="PME207" s="813"/>
      <c r="PMF207" s="813"/>
      <c r="PMG207" s="813"/>
      <c r="PMH207" s="813"/>
      <c r="PMI207" s="813"/>
      <c r="PMJ207" s="813"/>
      <c r="PMK207" s="813"/>
      <c r="PML207" s="813"/>
      <c r="PMM207" s="813"/>
      <c r="PMN207" s="813"/>
      <c r="PMO207" s="813"/>
      <c r="PMP207" s="813"/>
      <c r="PMQ207" s="813"/>
      <c r="PMR207" s="813"/>
      <c r="PMS207" s="813"/>
      <c r="PMT207" s="813"/>
      <c r="PMU207" s="813"/>
      <c r="PMV207" s="813"/>
      <c r="PMW207" s="813"/>
      <c r="PMX207" s="813"/>
      <c r="PMY207" s="813"/>
      <c r="PMZ207" s="813"/>
      <c r="PNA207" s="813"/>
      <c r="PNB207" s="813"/>
      <c r="PNC207" s="813"/>
      <c r="PND207" s="813"/>
      <c r="PNE207" s="813"/>
      <c r="PNF207" s="813"/>
      <c r="PNG207" s="813"/>
      <c r="PNH207" s="813"/>
      <c r="PNI207" s="813"/>
      <c r="PNJ207" s="813"/>
      <c r="PNK207" s="813"/>
      <c r="PNL207" s="813"/>
      <c r="PNM207" s="813"/>
      <c r="PNN207" s="813"/>
      <c r="PNO207" s="813"/>
      <c r="PNP207" s="813"/>
      <c r="PNQ207" s="813"/>
      <c r="PNR207" s="813"/>
      <c r="PNS207" s="813"/>
      <c r="PNT207" s="813"/>
      <c r="PNU207" s="813"/>
      <c r="PNV207" s="813"/>
      <c r="PNW207" s="813"/>
      <c r="PNX207" s="813"/>
      <c r="PNY207" s="813"/>
      <c r="PNZ207" s="813"/>
      <c r="POA207" s="813"/>
      <c r="POB207" s="813"/>
      <c r="POC207" s="813"/>
      <c r="POD207" s="813"/>
      <c r="POE207" s="813"/>
      <c r="POF207" s="813"/>
      <c r="POG207" s="813"/>
      <c r="POH207" s="813"/>
      <c r="POI207" s="813"/>
      <c r="POJ207" s="813"/>
      <c r="POK207" s="813"/>
      <c r="POL207" s="813"/>
      <c r="POM207" s="813"/>
      <c r="PON207" s="813"/>
      <c r="POO207" s="813"/>
      <c r="POP207" s="813"/>
      <c r="POQ207" s="813"/>
      <c r="POR207" s="813"/>
      <c r="POS207" s="813"/>
      <c r="POT207" s="813"/>
      <c r="POU207" s="813"/>
      <c r="POV207" s="813"/>
      <c r="POW207" s="813"/>
      <c r="POX207" s="813"/>
      <c r="POY207" s="813"/>
      <c r="POZ207" s="813"/>
      <c r="PPA207" s="813"/>
      <c r="PPB207" s="813"/>
      <c r="PPC207" s="813"/>
      <c r="PPD207" s="813"/>
      <c r="PPE207" s="813"/>
      <c r="PPF207" s="813"/>
      <c r="PPG207" s="813"/>
      <c r="PPH207" s="813"/>
      <c r="PPI207" s="813"/>
      <c r="PPJ207" s="813"/>
      <c r="PPK207" s="813"/>
      <c r="PPL207" s="813"/>
      <c r="PPM207" s="813"/>
      <c r="PPN207" s="813"/>
      <c r="PPO207" s="813"/>
      <c r="PPP207" s="813"/>
      <c r="PPQ207" s="813"/>
      <c r="PPR207" s="813"/>
      <c r="PPS207" s="813"/>
      <c r="PPT207" s="813"/>
      <c r="PPU207" s="813"/>
      <c r="PPV207" s="813"/>
      <c r="PPW207" s="813"/>
      <c r="PPX207" s="813"/>
      <c r="PPY207" s="813"/>
      <c r="PPZ207" s="813"/>
      <c r="PQA207" s="813"/>
      <c r="PQB207" s="813"/>
      <c r="PQC207" s="813"/>
      <c r="PQD207" s="813"/>
      <c r="PQE207" s="813"/>
      <c r="PQF207" s="813"/>
      <c r="PQG207" s="813"/>
      <c r="PQH207" s="813"/>
      <c r="PQI207" s="813"/>
      <c r="PQJ207" s="813"/>
      <c r="PQK207" s="813"/>
      <c r="PQL207" s="813"/>
      <c r="PQM207" s="813"/>
      <c r="PQN207" s="813"/>
      <c r="PQO207" s="813"/>
      <c r="PQP207" s="813"/>
      <c r="PQQ207" s="813"/>
      <c r="PQR207" s="813"/>
      <c r="PQS207" s="813"/>
      <c r="PQT207" s="813"/>
      <c r="PQU207" s="813"/>
      <c r="PQV207" s="813"/>
      <c r="PQW207" s="813"/>
      <c r="PQX207" s="813"/>
      <c r="PQY207" s="813"/>
      <c r="PQZ207" s="813"/>
      <c r="PRA207" s="813"/>
      <c r="PRB207" s="813"/>
      <c r="PRC207" s="813"/>
      <c r="PRD207" s="813"/>
      <c r="PRE207" s="813"/>
      <c r="PRF207" s="813"/>
      <c r="PRG207" s="813"/>
      <c r="PRH207" s="813"/>
      <c r="PRI207" s="813"/>
      <c r="PRJ207" s="813"/>
      <c r="PRK207" s="813"/>
      <c r="PRL207" s="813"/>
      <c r="PRM207" s="813"/>
      <c r="PRN207" s="813"/>
      <c r="PRO207" s="813"/>
      <c r="PRP207" s="813"/>
      <c r="PRQ207" s="813"/>
      <c r="PRR207" s="813"/>
      <c r="PRS207" s="813"/>
      <c r="PRT207" s="813"/>
      <c r="PRU207" s="813"/>
      <c r="PRV207" s="813"/>
      <c r="PRW207" s="813"/>
      <c r="PRX207" s="813"/>
      <c r="PRY207" s="813"/>
      <c r="PRZ207" s="813"/>
      <c r="PSA207" s="813"/>
      <c r="PSB207" s="813"/>
      <c r="PSC207" s="813"/>
      <c r="PSD207" s="813"/>
      <c r="PSE207" s="813"/>
      <c r="PSF207" s="813"/>
      <c r="PSG207" s="813"/>
      <c r="PSH207" s="813"/>
      <c r="PSI207" s="813"/>
      <c r="PSJ207" s="813"/>
      <c r="PSK207" s="813"/>
      <c r="PSL207" s="813"/>
      <c r="PSM207" s="813"/>
      <c r="PSN207" s="813"/>
      <c r="PSO207" s="813"/>
      <c r="PSP207" s="813"/>
      <c r="PSQ207" s="813"/>
      <c r="PSR207" s="813"/>
      <c r="PSS207" s="813"/>
      <c r="PST207" s="813"/>
      <c r="PSU207" s="813"/>
      <c r="PSV207" s="813"/>
      <c r="PSW207" s="813"/>
      <c r="PSX207" s="813"/>
      <c r="PSY207" s="813"/>
      <c r="PSZ207" s="813"/>
      <c r="PTA207" s="813"/>
      <c r="PTB207" s="813"/>
      <c r="PTC207" s="813"/>
      <c r="PTD207" s="813"/>
      <c r="PTE207" s="813"/>
      <c r="PTF207" s="813"/>
      <c r="PTG207" s="813"/>
      <c r="PTH207" s="813"/>
      <c r="PTI207" s="813"/>
      <c r="PTJ207" s="813"/>
      <c r="PTK207" s="813"/>
      <c r="PTL207" s="813"/>
      <c r="PTM207" s="813"/>
      <c r="PTN207" s="813"/>
      <c r="PTO207" s="813"/>
      <c r="PTP207" s="813"/>
      <c r="PTQ207" s="813"/>
      <c r="PTR207" s="813"/>
      <c r="PTS207" s="813"/>
      <c r="PTT207" s="813"/>
      <c r="PTU207" s="813"/>
      <c r="PTV207" s="813"/>
      <c r="PTW207" s="813"/>
      <c r="PTX207" s="813"/>
      <c r="PTY207" s="813"/>
      <c r="PTZ207" s="813"/>
      <c r="PUA207" s="813"/>
      <c r="PUB207" s="813"/>
      <c r="PUC207" s="813"/>
      <c r="PUD207" s="813"/>
      <c r="PUE207" s="813"/>
      <c r="PUF207" s="813"/>
      <c r="PUG207" s="813"/>
      <c r="PUH207" s="813"/>
      <c r="PUI207" s="813"/>
      <c r="PUJ207" s="813"/>
      <c r="PUK207" s="813"/>
      <c r="PUL207" s="813"/>
      <c r="PUM207" s="813"/>
      <c r="PUN207" s="813"/>
      <c r="PUO207" s="813"/>
      <c r="PUP207" s="813"/>
      <c r="PUQ207" s="813"/>
      <c r="PUR207" s="813"/>
      <c r="PUS207" s="813"/>
      <c r="PUT207" s="813"/>
      <c r="PUU207" s="813"/>
      <c r="PUV207" s="813"/>
      <c r="PUW207" s="813"/>
      <c r="PUX207" s="813"/>
      <c r="PUY207" s="813"/>
      <c r="PUZ207" s="813"/>
      <c r="PVA207" s="813"/>
      <c r="PVB207" s="813"/>
      <c r="PVC207" s="813"/>
      <c r="PVD207" s="813"/>
      <c r="PVE207" s="813"/>
      <c r="PVF207" s="813"/>
      <c r="PVG207" s="813"/>
      <c r="PVH207" s="813"/>
      <c r="PVI207" s="813"/>
      <c r="PVJ207" s="813"/>
      <c r="PVK207" s="813"/>
      <c r="PVL207" s="813"/>
      <c r="PVM207" s="813"/>
      <c r="PVN207" s="813"/>
      <c r="PVO207" s="813"/>
      <c r="PVP207" s="813"/>
      <c r="PVQ207" s="813"/>
      <c r="PVR207" s="813"/>
      <c r="PVS207" s="813"/>
      <c r="PVT207" s="813"/>
      <c r="PVU207" s="813"/>
      <c r="PVV207" s="813"/>
      <c r="PVW207" s="813"/>
      <c r="PVX207" s="813"/>
      <c r="PVY207" s="813"/>
      <c r="PVZ207" s="813"/>
      <c r="PWA207" s="813"/>
      <c r="PWB207" s="813"/>
      <c r="PWC207" s="813"/>
      <c r="PWD207" s="813"/>
      <c r="PWE207" s="813"/>
      <c r="PWF207" s="813"/>
      <c r="PWG207" s="813"/>
      <c r="PWH207" s="813"/>
      <c r="PWI207" s="813"/>
      <c r="PWJ207" s="813"/>
      <c r="PWK207" s="813"/>
      <c r="PWL207" s="813"/>
      <c r="PWM207" s="813"/>
      <c r="PWN207" s="813"/>
      <c r="PWO207" s="813"/>
      <c r="PWP207" s="813"/>
      <c r="PWQ207" s="813"/>
      <c r="PWR207" s="813"/>
      <c r="PWS207" s="813"/>
      <c r="PWT207" s="813"/>
      <c r="PWU207" s="813"/>
      <c r="PWV207" s="813"/>
      <c r="PWW207" s="813"/>
      <c r="PWX207" s="813"/>
      <c r="PWY207" s="813"/>
      <c r="PWZ207" s="813"/>
      <c r="PXA207" s="813"/>
      <c r="PXB207" s="813"/>
      <c r="PXC207" s="813"/>
      <c r="PXD207" s="813"/>
      <c r="PXE207" s="813"/>
      <c r="PXF207" s="813"/>
      <c r="PXG207" s="813"/>
      <c r="PXH207" s="813"/>
      <c r="PXI207" s="813"/>
      <c r="PXJ207" s="813"/>
      <c r="PXK207" s="813"/>
      <c r="PXL207" s="813"/>
      <c r="PXM207" s="813"/>
      <c r="PXN207" s="813"/>
      <c r="PXO207" s="813"/>
      <c r="PXP207" s="813"/>
      <c r="PXQ207" s="813"/>
      <c r="PXR207" s="813"/>
      <c r="PXS207" s="813"/>
      <c r="PXT207" s="813"/>
      <c r="PXU207" s="813"/>
      <c r="PXV207" s="813"/>
      <c r="PXW207" s="813"/>
      <c r="PXX207" s="813"/>
      <c r="PXY207" s="813"/>
      <c r="PXZ207" s="813"/>
      <c r="PYA207" s="813"/>
      <c r="PYB207" s="813"/>
      <c r="PYC207" s="813"/>
      <c r="PYD207" s="813"/>
      <c r="PYE207" s="813"/>
      <c r="PYF207" s="813"/>
      <c r="PYG207" s="813"/>
      <c r="PYH207" s="813"/>
      <c r="PYI207" s="813"/>
      <c r="PYJ207" s="813"/>
      <c r="PYK207" s="813"/>
      <c r="PYL207" s="813"/>
      <c r="PYM207" s="813"/>
      <c r="PYN207" s="813"/>
      <c r="PYO207" s="813"/>
      <c r="PYP207" s="813"/>
      <c r="PYQ207" s="813"/>
      <c r="PYR207" s="813"/>
      <c r="PYS207" s="813"/>
      <c r="PYT207" s="813"/>
      <c r="PYU207" s="813"/>
      <c r="PYV207" s="813"/>
      <c r="PYW207" s="813"/>
      <c r="PYX207" s="813"/>
      <c r="PYY207" s="813"/>
      <c r="PYZ207" s="813"/>
      <c r="PZA207" s="813"/>
      <c r="PZB207" s="813"/>
      <c r="PZC207" s="813"/>
      <c r="PZD207" s="813"/>
      <c r="PZE207" s="813"/>
      <c r="PZF207" s="813"/>
      <c r="PZG207" s="813"/>
      <c r="PZH207" s="813"/>
      <c r="PZI207" s="813"/>
      <c r="PZJ207" s="813"/>
      <c r="PZK207" s="813"/>
      <c r="PZL207" s="813"/>
      <c r="PZM207" s="813"/>
      <c r="PZN207" s="813"/>
      <c r="PZO207" s="813"/>
      <c r="PZP207" s="813"/>
      <c r="PZQ207" s="813"/>
      <c r="PZR207" s="813"/>
      <c r="PZS207" s="813"/>
      <c r="PZT207" s="813"/>
      <c r="PZU207" s="813"/>
      <c r="PZV207" s="813"/>
      <c r="PZW207" s="813"/>
      <c r="PZX207" s="813"/>
      <c r="PZY207" s="813"/>
      <c r="PZZ207" s="813"/>
      <c r="QAA207" s="813"/>
      <c r="QAB207" s="813"/>
      <c r="QAC207" s="813"/>
      <c r="QAD207" s="813"/>
      <c r="QAE207" s="813"/>
      <c r="QAF207" s="813"/>
      <c r="QAG207" s="813"/>
      <c r="QAH207" s="813"/>
      <c r="QAI207" s="813"/>
      <c r="QAJ207" s="813"/>
      <c r="QAK207" s="813"/>
      <c r="QAL207" s="813"/>
      <c r="QAM207" s="813"/>
      <c r="QAN207" s="813"/>
      <c r="QAO207" s="813"/>
      <c r="QAP207" s="813"/>
      <c r="QAQ207" s="813"/>
      <c r="QAR207" s="813"/>
      <c r="QAS207" s="813"/>
      <c r="QAT207" s="813"/>
      <c r="QAU207" s="813"/>
      <c r="QAV207" s="813"/>
      <c r="QAW207" s="813"/>
      <c r="QAX207" s="813"/>
      <c r="QAY207" s="813"/>
      <c r="QAZ207" s="813"/>
      <c r="QBA207" s="813"/>
      <c r="QBB207" s="813"/>
      <c r="QBC207" s="813"/>
      <c r="QBD207" s="813"/>
      <c r="QBE207" s="813"/>
      <c r="QBF207" s="813"/>
      <c r="QBG207" s="813"/>
      <c r="QBH207" s="813"/>
      <c r="QBI207" s="813"/>
      <c r="QBJ207" s="813"/>
      <c r="QBK207" s="813"/>
      <c r="QBL207" s="813"/>
      <c r="QBM207" s="813"/>
      <c r="QBN207" s="813"/>
      <c r="QBO207" s="813"/>
      <c r="QBP207" s="813"/>
      <c r="QBQ207" s="813"/>
      <c r="QBR207" s="813"/>
      <c r="QBS207" s="813"/>
      <c r="QBT207" s="813"/>
      <c r="QBU207" s="813"/>
      <c r="QBV207" s="813"/>
      <c r="QBW207" s="813"/>
      <c r="QBX207" s="813"/>
      <c r="QBY207" s="813"/>
      <c r="QBZ207" s="813"/>
      <c r="QCA207" s="813"/>
      <c r="QCB207" s="813"/>
      <c r="QCC207" s="813"/>
      <c r="QCD207" s="813"/>
      <c r="QCE207" s="813"/>
      <c r="QCF207" s="813"/>
      <c r="QCG207" s="813"/>
      <c r="QCH207" s="813"/>
      <c r="QCI207" s="813"/>
      <c r="QCJ207" s="813"/>
      <c r="QCK207" s="813"/>
      <c r="QCL207" s="813"/>
      <c r="QCM207" s="813"/>
      <c r="QCN207" s="813"/>
      <c r="QCO207" s="813"/>
      <c r="QCP207" s="813"/>
      <c r="QCQ207" s="813"/>
      <c r="QCR207" s="813"/>
      <c r="QCS207" s="813"/>
      <c r="QCT207" s="813"/>
      <c r="QCU207" s="813"/>
      <c r="QCV207" s="813"/>
      <c r="QCW207" s="813"/>
      <c r="QCX207" s="813"/>
      <c r="QCY207" s="813"/>
      <c r="QCZ207" s="813"/>
      <c r="QDA207" s="813"/>
      <c r="QDB207" s="813"/>
      <c r="QDC207" s="813"/>
      <c r="QDD207" s="813"/>
      <c r="QDE207" s="813"/>
      <c r="QDF207" s="813"/>
      <c r="QDG207" s="813"/>
      <c r="QDH207" s="813"/>
      <c r="QDI207" s="813"/>
      <c r="QDJ207" s="813"/>
      <c r="QDK207" s="813"/>
      <c r="QDL207" s="813"/>
      <c r="QDM207" s="813"/>
      <c r="QDN207" s="813"/>
      <c r="QDO207" s="813"/>
      <c r="QDP207" s="813"/>
      <c r="QDQ207" s="813"/>
      <c r="QDR207" s="813"/>
      <c r="QDS207" s="813"/>
      <c r="QDT207" s="813"/>
      <c r="QDU207" s="813"/>
      <c r="QDV207" s="813"/>
      <c r="QDW207" s="813"/>
      <c r="QDX207" s="813"/>
      <c r="QDY207" s="813"/>
      <c r="QDZ207" s="813"/>
      <c r="QEA207" s="813"/>
      <c r="QEB207" s="813"/>
      <c r="QEC207" s="813"/>
      <c r="QED207" s="813"/>
      <c r="QEE207" s="813"/>
      <c r="QEF207" s="813"/>
      <c r="QEG207" s="813"/>
      <c r="QEH207" s="813"/>
      <c r="QEI207" s="813"/>
      <c r="QEJ207" s="813"/>
      <c r="QEK207" s="813"/>
      <c r="QEL207" s="813"/>
      <c r="QEM207" s="813"/>
      <c r="QEN207" s="813"/>
      <c r="QEO207" s="813"/>
      <c r="QEP207" s="813"/>
      <c r="QEQ207" s="813"/>
      <c r="QER207" s="813"/>
      <c r="QES207" s="813"/>
      <c r="QET207" s="813"/>
      <c r="QEU207" s="813"/>
      <c r="QEV207" s="813"/>
      <c r="QEW207" s="813"/>
      <c r="QEX207" s="813"/>
      <c r="QEY207" s="813"/>
      <c r="QEZ207" s="813"/>
      <c r="QFA207" s="813"/>
      <c r="QFB207" s="813"/>
      <c r="QFC207" s="813"/>
      <c r="QFD207" s="813"/>
      <c r="QFE207" s="813"/>
      <c r="QFF207" s="813"/>
      <c r="QFG207" s="813"/>
      <c r="QFH207" s="813"/>
      <c r="QFI207" s="813"/>
      <c r="QFJ207" s="813"/>
      <c r="QFK207" s="813"/>
      <c r="QFL207" s="813"/>
      <c r="QFM207" s="813"/>
      <c r="QFN207" s="813"/>
      <c r="QFO207" s="813"/>
      <c r="QFP207" s="813"/>
      <c r="QFQ207" s="813"/>
      <c r="QFR207" s="813"/>
      <c r="QFS207" s="813"/>
      <c r="QFT207" s="813"/>
      <c r="QFU207" s="813"/>
      <c r="QFV207" s="813"/>
      <c r="QFW207" s="813"/>
      <c r="QFX207" s="813"/>
      <c r="QFY207" s="813"/>
      <c r="QFZ207" s="813"/>
      <c r="QGA207" s="813"/>
      <c r="QGB207" s="813"/>
      <c r="QGC207" s="813"/>
      <c r="QGD207" s="813"/>
      <c r="QGE207" s="813"/>
      <c r="QGF207" s="813"/>
      <c r="QGG207" s="813"/>
      <c r="QGH207" s="813"/>
      <c r="QGI207" s="813"/>
      <c r="QGJ207" s="813"/>
      <c r="QGK207" s="813"/>
      <c r="QGL207" s="813"/>
      <c r="QGM207" s="813"/>
      <c r="QGN207" s="813"/>
      <c r="QGO207" s="813"/>
      <c r="QGP207" s="813"/>
      <c r="QGQ207" s="813"/>
      <c r="QGR207" s="813"/>
      <c r="QGS207" s="813"/>
      <c r="QGT207" s="813"/>
      <c r="QGU207" s="813"/>
      <c r="QGV207" s="813"/>
      <c r="QGW207" s="813"/>
      <c r="QGX207" s="813"/>
      <c r="QGY207" s="813"/>
      <c r="QGZ207" s="813"/>
      <c r="QHA207" s="813"/>
      <c r="QHB207" s="813"/>
      <c r="QHC207" s="813"/>
      <c r="QHD207" s="813"/>
      <c r="QHE207" s="813"/>
      <c r="QHF207" s="813"/>
      <c r="QHG207" s="813"/>
      <c r="QHH207" s="813"/>
      <c r="QHI207" s="813"/>
      <c r="QHJ207" s="813"/>
      <c r="QHK207" s="813"/>
      <c r="QHL207" s="813"/>
      <c r="QHM207" s="813"/>
      <c r="QHN207" s="813"/>
      <c r="QHO207" s="813"/>
      <c r="QHP207" s="813"/>
      <c r="QHQ207" s="813"/>
      <c r="QHR207" s="813"/>
      <c r="QHS207" s="813"/>
      <c r="QHT207" s="813"/>
      <c r="QHU207" s="813"/>
      <c r="QHV207" s="813"/>
      <c r="QHW207" s="813"/>
      <c r="QHX207" s="813"/>
      <c r="QHY207" s="813"/>
      <c r="QHZ207" s="813"/>
      <c r="QIA207" s="813"/>
      <c r="QIB207" s="813"/>
      <c r="QIC207" s="813"/>
      <c r="QID207" s="813"/>
      <c r="QIE207" s="813"/>
      <c r="QIF207" s="813"/>
      <c r="QIG207" s="813"/>
      <c r="QIH207" s="813"/>
      <c r="QII207" s="813"/>
      <c r="QIJ207" s="813"/>
      <c r="QIK207" s="813"/>
      <c r="QIL207" s="813"/>
      <c r="QIM207" s="813"/>
      <c r="QIN207" s="813"/>
      <c r="QIO207" s="813"/>
      <c r="QIP207" s="813"/>
      <c r="QIQ207" s="813"/>
      <c r="QIR207" s="813"/>
      <c r="QIS207" s="813"/>
      <c r="QIT207" s="813"/>
      <c r="QIU207" s="813"/>
      <c r="QIV207" s="813"/>
      <c r="QIW207" s="813"/>
      <c r="QIX207" s="813"/>
      <c r="QIY207" s="813"/>
      <c r="QIZ207" s="813"/>
      <c r="QJA207" s="813"/>
      <c r="QJB207" s="813"/>
      <c r="QJC207" s="813"/>
      <c r="QJD207" s="813"/>
      <c r="QJE207" s="813"/>
      <c r="QJF207" s="813"/>
      <c r="QJG207" s="813"/>
      <c r="QJH207" s="813"/>
      <c r="QJI207" s="813"/>
      <c r="QJJ207" s="813"/>
      <c r="QJK207" s="813"/>
      <c r="QJL207" s="813"/>
      <c r="QJM207" s="813"/>
      <c r="QJN207" s="813"/>
      <c r="QJO207" s="813"/>
      <c r="QJP207" s="813"/>
      <c r="QJQ207" s="813"/>
      <c r="QJR207" s="813"/>
      <c r="QJS207" s="813"/>
      <c r="QJT207" s="813"/>
      <c r="QJU207" s="813"/>
      <c r="QJV207" s="813"/>
      <c r="QJW207" s="813"/>
      <c r="QJX207" s="813"/>
      <c r="QJY207" s="813"/>
      <c r="QJZ207" s="813"/>
      <c r="QKA207" s="813"/>
      <c r="QKB207" s="813"/>
      <c r="QKC207" s="813"/>
      <c r="QKD207" s="813"/>
      <c r="QKE207" s="813"/>
      <c r="QKF207" s="813"/>
      <c r="QKG207" s="813"/>
      <c r="QKH207" s="813"/>
      <c r="QKI207" s="813"/>
      <c r="QKJ207" s="813"/>
      <c r="QKK207" s="813"/>
      <c r="QKL207" s="813"/>
      <c r="QKM207" s="813"/>
      <c r="QKN207" s="813"/>
      <c r="QKO207" s="813"/>
      <c r="QKP207" s="813"/>
      <c r="QKQ207" s="813"/>
      <c r="QKR207" s="813"/>
      <c r="QKS207" s="813"/>
      <c r="QKT207" s="813"/>
      <c r="QKU207" s="813"/>
      <c r="QKV207" s="813"/>
      <c r="QKW207" s="813"/>
      <c r="QKX207" s="813"/>
      <c r="QKY207" s="813"/>
      <c r="QKZ207" s="813"/>
      <c r="QLA207" s="813"/>
      <c r="QLB207" s="813"/>
      <c r="QLC207" s="813"/>
      <c r="QLD207" s="813"/>
      <c r="QLE207" s="813"/>
      <c r="QLF207" s="813"/>
      <c r="QLG207" s="813"/>
      <c r="QLH207" s="813"/>
      <c r="QLI207" s="813"/>
      <c r="QLJ207" s="813"/>
      <c r="QLK207" s="813"/>
      <c r="QLL207" s="813"/>
      <c r="QLM207" s="813"/>
      <c r="QLN207" s="813"/>
      <c r="QLO207" s="813"/>
      <c r="QLP207" s="813"/>
      <c r="QLQ207" s="813"/>
      <c r="QLR207" s="813"/>
      <c r="QLS207" s="813"/>
      <c r="QLT207" s="813"/>
      <c r="QLU207" s="813"/>
      <c r="QLV207" s="813"/>
      <c r="QLW207" s="813"/>
      <c r="QLX207" s="813"/>
      <c r="QLY207" s="813"/>
      <c r="QLZ207" s="813"/>
      <c r="QMA207" s="813"/>
      <c r="QMB207" s="813"/>
      <c r="QMC207" s="813"/>
      <c r="QMD207" s="813"/>
      <c r="QME207" s="813"/>
      <c r="QMF207" s="813"/>
      <c r="QMG207" s="813"/>
      <c r="QMH207" s="813"/>
      <c r="QMI207" s="813"/>
      <c r="QMJ207" s="813"/>
      <c r="QMK207" s="813"/>
      <c r="QML207" s="813"/>
      <c r="QMM207" s="813"/>
      <c r="QMN207" s="813"/>
      <c r="QMO207" s="813"/>
      <c r="QMP207" s="813"/>
      <c r="QMQ207" s="813"/>
      <c r="QMR207" s="813"/>
      <c r="QMS207" s="813"/>
      <c r="QMT207" s="813"/>
      <c r="QMU207" s="813"/>
      <c r="QMV207" s="813"/>
      <c r="QMW207" s="813"/>
      <c r="QMX207" s="813"/>
      <c r="QMY207" s="813"/>
      <c r="QMZ207" s="813"/>
      <c r="QNA207" s="813"/>
      <c r="QNB207" s="813"/>
      <c r="QNC207" s="813"/>
      <c r="QND207" s="813"/>
      <c r="QNE207" s="813"/>
      <c r="QNF207" s="813"/>
      <c r="QNG207" s="813"/>
      <c r="QNH207" s="813"/>
      <c r="QNI207" s="813"/>
      <c r="QNJ207" s="813"/>
      <c r="QNK207" s="813"/>
      <c r="QNL207" s="813"/>
      <c r="QNM207" s="813"/>
      <c r="QNN207" s="813"/>
      <c r="QNO207" s="813"/>
      <c r="QNP207" s="813"/>
      <c r="QNQ207" s="813"/>
      <c r="QNR207" s="813"/>
      <c r="QNS207" s="813"/>
      <c r="QNT207" s="813"/>
      <c r="QNU207" s="813"/>
      <c r="QNV207" s="813"/>
      <c r="QNW207" s="813"/>
      <c r="QNX207" s="813"/>
      <c r="QNY207" s="813"/>
      <c r="QNZ207" s="813"/>
      <c r="QOA207" s="813"/>
      <c r="QOB207" s="813"/>
      <c r="QOC207" s="813"/>
      <c r="QOD207" s="813"/>
      <c r="QOE207" s="813"/>
      <c r="QOF207" s="813"/>
      <c r="QOG207" s="813"/>
      <c r="QOH207" s="813"/>
      <c r="QOI207" s="813"/>
      <c r="QOJ207" s="813"/>
      <c r="QOK207" s="813"/>
      <c r="QOL207" s="813"/>
      <c r="QOM207" s="813"/>
      <c r="QON207" s="813"/>
      <c r="QOO207" s="813"/>
      <c r="QOP207" s="813"/>
      <c r="QOQ207" s="813"/>
      <c r="QOR207" s="813"/>
      <c r="QOS207" s="813"/>
      <c r="QOT207" s="813"/>
      <c r="QOU207" s="813"/>
      <c r="QOV207" s="813"/>
      <c r="QOW207" s="813"/>
      <c r="QOX207" s="813"/>
      <c r="QOY207" s="813"/>
      <c r="QOZ207" s="813"/>
      <c r="QPA207" s="813"/>
      <c r="QPB207" s="813"/>
      <c r="QPC207" s="813"/>
      <c r="QPD207" s="813"/>
      <c r="QPE207" s="813"/>
      <c r="QPF207" s="813"/>
      <c r="QPG207" s="813"/>
      <c r="QPH207" s="813"/>
      <c r="QPI207" s="813"/>
      <c r="QPJ207" s="813"/>
      <c r="QPK207" s="813"/>
      <c r="QPL207" s="813"/>
      <c r="QPM207" s="813"/>
      <c r="QPN207" s="813"/>
      <c r="QPO207" s="813"/>
      <c r="QPP207" s="813"/>
      <c r="QPQ207" s="813"/>
      <c r="QPR207" s="813"/>
      <c r="QPS207" s="813"/>
      <c r="QPT207" s="813"/>
      <c r="QPU207" s="813"/>
      <c r="QPV207" s="813"/>
      <c r="QPW207" s="813"/>
      <c r="QPX207" s="813"/>
      <c r="QPY207" s="813"/>
      <c r="QPZ207" s="813"/>
      <c r="QQA207" s="813"/>
      <c r="QQB207" s="813"/>
      <c r="QQC207" s="813"/>
      <c r="QQD207" s="813"/>
      <c r="QQE207" s="813"/>
      <c r="QQF207" s="813"/>
      <c r="QQG207" s="813"/>
      <c r="QQH207" s="813"/>
      <c r="QQI207" s="813"/>
      <c r="QQJ207" s="813"/>
      <c r="QQK207" s="813"/>
      <c r="QQL207" s="813"/>
      <c r="QQM207" s="813"/>
      <c r="QQN207" s="813"/>
      <c r="QQO207" s="813"/>
      <c r="QQP207" s="813"/>
      <c r="QQQ207" s="813"/>
      <c r="QQR207" s="813"/>
      <c r="QQS207" s="813"/>
      <c r="QQT207" s="813"/>
      <c r="QQU207" s="813"/>
      <c r="QQV207" s="813"/>
      <c r="QQW207" s="813"/>
      <c r="QQX207" s="813"/>
      <c r="QQY207" s="813"/>
      <c r="QQZ207" s="813"/>
      <c r="QRA207" s="813"/>
      <c r="QRB207" s="813"/>
      <c r="QRC207" s="813"/>
      <c r="QRD207" s="813"/>
      <c r="QRE207" s="813"/>
      <c r="QRF207" s="813"/>
      <c r="QRG207" s="813"/>
      <c r="QRH207" s="813"/>
      <c r="QRI207" s="813"/>
      <c r="QRJ207" s="813"/>
      <c r="QRK207" s="813"/>
      <c r="QRL207" s="813"/>
      <c r="QRM207" s="813"/>
      <c r="QRN207" s="813"/>
      <c r="QRO207" s="813"/>
      <c r="QRP207" s="813"/>
      <c r="QRQ207" s="813"/>
      <c r="QRR207" s="813"/>
      <c r="QRS207" s="813"/>
      <c r="QRT207" s="813"/>
      <c r="QRU207" s="813"/>
      <c r="QRV207" s="813"/>
      <c r="QRW207" s="813"/>
      <c r="QRX207" s="813"/>
      <c r="QRY207" s="813"/>
      <c r="QRZ207" s="813"/>
      <c r="QSA207" s="813"/>
      <c r="QSB207" s="813"/>
      <c r="QSC207" s="813"/>
      <c r="QSD207" s="813"/>
      <c r="QSE207" s="813"/>
      <c r="QSF207" s="813"/>
      <c r="QSG207" s="813"/>
      <c r="QSH207" s="813"/>
      <c r="QSI207" s="813"/>
      <c r="QSJ207" s="813"/>
      <c r="QSK207" s="813"/>
      <c r="QSL207" s="813"/>
      <c r="QSM207" s="813"/>
      <c r="QSN207" s="813"/>
      <c r="QSO207" s="813"/>
      <c r="QSP207" s="813"/>
      <c r="QSQ207" s="813"/>
      <c r="QSR207" s="813"/>
      <c r="QSS207" s="813"/>
      <c r="QST207" s="813"/>
      <c r="QSU207" s="813"/>
      <c r="QSV207" s="813"/>
      <c r="QSW207" s="813"/>
      <c r="QSX207" s="813"/>
      <c r="QSY207" s="813"/>
      <c r="QSZ207" s="813"/>
      <c r="QTA207" s="813"/>
      <c r="QTB207" s="813"/>
      <c r="QTC207" s="813"/>
      <c r="QTD207" s="813"/>
      <c r="QTE207" s="813"/>
      <c r="QTF207" s="813"/>
      <c r="QTG207" s="813"/>
      <c r="QTH207" s="813"/>
      <c r="QTI207" s="813"/>
      <c r="QTJ207" s="813"/>
      <c r="QTK207" s="813"/>
      <c r="QTL207" s="813"/>
      <c r="QTM207" s="813"/>
      <c r="QTN207" s="813"/>
      <c r="QTO207" s="813"/>
      <c r="QTP207" s="813"/>
      <c r="QTQ207" s="813"/>
      <c r="QTR207" s="813"/>
      <c r="QTS207" s="813"/>
      <c r="QTT207" s="813"/>
      <c r="QTU207" s="813"/>
      <c r="QTV207" s="813"/>
      <c r="QTW207" s="813"/>
      <c r="QTX207" s="813"/>
      <c r="QTY207" s="813"/>
      <c r="QTZ207" s="813"/>
      <c r="QUA207" s="813"/>
      <c r="QUB207" s="813"/>
      <c r="QUC207" s="813"/>
      <c r="QUD207" s="813"/>
      <c r="QUE207" s="813"/>
      <c r="QUF207" s="813"/>
      <c r="QUG207" s="813"/>
      <c r="QUH207" s="813"/>
      <c r="QUI207" s="813"/>
      <c r="QUJ207" s="813"/>
      <c r="QUK207" s="813"/>
      <c r="QUL207" s="813"/>
      <c r="QUM207" s="813"/>
      <c r="QUN207" s="813"/>
      <c r="QUO207" s="813"/>
      <c r="QUP207" s="813"/>
      <c r="QUQ207" s="813"/>
      <c r="QUR207" s="813"/>
      <c r="QUS207" s="813"/>
      <c r="QUT207" s="813"/>
      <c r="QUU207" s="813"/>
      <c r="QUV207" s="813"/>
      <c r="QUW207" s="813"/>
      <c r="QUX207" s="813"/>
      <c r="QUY207" s="813"/>
      <c r="QUZ207" s="813"/>
      <c r="QVA207" s="813"/>
      <c r="QVB207" s="813"/>
      <c r="QVC207" s="813"/>
      <c r="QVD207" s="813"/>
      <c r="QVE207" s="813"/>
      <c r="QVF207" s="813"/>
      <c r="QVG207" s="813"/>
      <c r="QVH207" s="813"/>
      <c r="QVI207" s="813"/>
      <c r="QVJ207" s="813"/>
      <c r="QVK207" s="813"/>
      <c r="QVL207" s="813"/>
      <c r="QVM207" s="813"/>
      <c r="QVN207" s="813"/>
      <c r="QVO207" s="813"/>
      <c r="QVP207" s="813"/>
      <c r="QVQ207" s="813"/>
      <c r="QVR207" s="813"/>
      <c r="QVS207" s="813"/>
      <c r="QVT207" s="813"/>
      <c r="QVU207" s="813"/>
      <c r="QVV207" s="813"/>
      <c r="QVW207" s="813"/>
      <c r="QVX207" s="813"/>
      <c r="QVY207" s="813"/>
      <c r="QVZ207" s="813"/>
      <c r="QWA207" s="813"/>
      <c r="QWB207" s="813"/>
      <c r="QWC207" s="813"/>
      <c r="QWD207" s="813"/>
      <c r="QWE207" s="813"/>
      <c r="QWF207" s="813"/>
      <c r="QWG207" s="813"/>
      <c r="QWH207" s="813"/>
      <c r="QWI207" s="813"/>
      <c r="QWJ207" s="813"/>
      <c r="QWK207" s="813"/>
      <c r="QWL207" s="813"/>
      <c r="QWM207" s="813"/>
      <c r="QWN207" s="813"/>
      <c r="QWO207" s="813"/>
      <c r="QWP207" s="813"/>
      <c r="QWQ207" s="813"/>
      <c r="QWR207" s="813"/>
      <c r="QWS207" s="813"/>
      <c r="QWT207" s="813"/>
      <c r="QWU207" s="813"/>
      <c r="QWV207" s="813"/>
      <c r="QWW207" s="813"/>
      <c r="QWX207" s="813"/>
      <c r="QWY207" s="813"/>
      <c r="QWZ207" s="813"/>
      <c r="QXA207" s="813"/>
      <c r="QXB207" s="813"/>
      <c r="QXC207" s="813"/>
      <c r="QXD207" s="813"/>
      <c r="QXE207" s="813"/>
      <c r="QXF207" s="813"/>
      <c r="QXG207" s="813"/>
      <c r="QXH207" s="813"/>
      <c r="QXI207" s="813"/>
      <c r="QXJ207" s="813"/>
      <c r="QXK207" s="813"/>
      <c r="QXL207" s="813"/>
      <c r="QXM207" s="813"/>
      <c r="QXN207" s="813"/>
      <c r="QXO207" s="813"/>
      <c r="QXP207" s="813"/>
      <c r="QXQ207" s="813"/>
      <c r="QXR207" s="813"/>
      <c r="QXS207" s="813"/>
      <c r="QXT207" s="813"/>
      <c r="QXU207" s="813"/>
      <c r="QXV207" s="813"/>
      <c r="QXW207" s="813"/>
      <c r="QXX207" s="813"/>
      <c r="QXY207" s="813"/>
      <c r="QXZ207" s="813"/>
      <c r="QYA207" s="813"/>
      <c r="QYB207" s="813"/>
      <c r="QYC207" s="813"/>
      <c r="QYD207" s="813"/>
      <c r="QYE207" s="813"/>
      <c r="QYF207" s="813"/>
      <c r="QYG207" s="813"/>
      <c r="QYH207" s="813"/>
      <c r="QYI207" s="813"/>
      <c r="QYJ207" s="813"/>
      <c r="QYK207" s="813"/>
      <c r="QYL207" s="813"/>
      <c r="QYM207" s="813"/>
      <c r="QYN207" s="813"/>
      <c r="QYO207" s="813"/>
      <c r="QYP207" s="813"/>
      <c r="QYQ207" s="813"/>
      <c r="QYR207" s="813"/>
      <c r="QYS207" s="813"/>
      <c r="QYT207" s="813"/>
      <c r="QYU207" s="813"/>
      <c r="QYV207" s="813"/>
      <c r="QYW207" s="813"/>
      <c r="QYX207" s="813"/>
      <c r="QYY207" s="813"/>
      <c r="QYZ207" s="813"/>
      <c r="QZA207" s="813"/>
      <c r="QZB207" s="813"/>
      <c r="QZC207" s="813"/>
      <c r="QZD207" s="813"/>
      <c r="QZE207" s="813"/>
      <c r="QZF207" s="813"/>
      <c r="QZG207" s="813"/>
      <c r="QZH207" s="813"/>
      <c r="QZI207" s="813"/>
      <c r="QZJ207" s="813"/>
      <c r="QZK207" s="813"/>
      <c r="QZL207" s="813"/>
      <c r="QZM207" s="813"/>
      <c r="QZN207" s="813"/>
      <c r="QZO207" s="813"/>
      <c r="QZP207" s="813"/>
      <c r="QZQ207" s="813"/>
      <c r="QZR207" s="813"/>
      <c r="QZS207" s="813"/>
      <c r="QZT207" s="813"/>
      <c r="QZU207" s="813"/>
      <c r="QZV207" s="813"/>
      <c r="QZW207" s="813"/>
      <c r="QZX207" s="813"/>
      <c r="QZY207" s="813"/>
      <c r="QZZ207" s="813"/>
      <c r="RAA207" s="813"/>
      <c r="RAB207" s="813"/>
      <c r="RAC207" s="813"/>
      <c r="RAD207" s="813"/>
      <c r="RAE207" s="813"/>
      <c r="RAF207" s="813"/>
      <c r="RAG207" s="813"/>
      <c r="RAH207" s="813"/>
      <c r="RAI207" s="813"/>
      <c r="RAJ207" s="813"/>
      <c r="RAK207" s="813"/>
      <c r="RAL207" s="813"/>
      <c r="RAM207" s="813"/>
      <c r="RAN207" s="813"/>
      <c r="RAO207" s="813"/>
      <c r="RAP207" s="813"/>
      <c r="RAQ207" s="813"/>
      <c r="RAR207" s="813"/>
      <c r="RAS207" s="813"/>
      <c r="RAT207" s="813"/>
      <c r="RAU207" s="813"/>
      <c r="RAV207" s="813"/>
      <c r="RAW207" s="813"/>
      <c r="RAX207" s="813"/>
      <c r="RAY207" s="813"/>
      <c r="RAZ207" s="813"/>
      <c r="RBA207" s="813"/>
      <c r="RBB207" s="813"/>
      <c r="RBC207" s="813"/>
      <c r="RBD207" s="813"/>
      <c r="RBE207" s="813"/>
      <c r="RBF207" s="813"/>
      <c r="RBG207" s="813"/>
      <c r="RBH207" s="813"/>
      <c r="RBI207" s="813"/>
      <c r="RBJ207" s="813"/>
      <c r="RBK207" s="813"/>
      <c r="RBL207" s="813"/>
      <c r="RBM207" s="813"/>
      <c r="RBN207" s="813"/>
      <c r="RBO207" s="813"/>
      <c r="RBP207" s="813"/>
      <c r="RBQ207" s="813"/>
      <c r="RBR207" s="813"/>
      <c r="RBS207" s="813"/>
      <c r="RBT207" s="813"/>
      <c r="RBU207" s="813"/>
      <c r="RBV207" s="813"/>
      <c r="RBW207" s="813"/>
      <c r="RBX207" s="813"/>
      <c r="RBY207" s="813"/>
      <c r="RBZ207" s="813"/>
      <c r="RCA207" s="813"/>
      <c r="RCB207" s="813"/>
      <c r="RCC207" s="813"/>
      <c r="RCD207" s="813"/>
      <c r="RCE207" s="813"/>
      <c r="RCF207" s="813"/>
      <c r="RCG207" s="813"/>
      <c r="RCH207" s="813"/>
      <c r="RCI207" s="813"/>
      <c r="RCJ207" s="813"/>
      <c r="RCK207" s="813"/>
      <c r="RCL207" s="813"/>
      <c r="RCM207" s="813"/>
      <c r="RCN207" s="813"/>
      <c r="RCO207" s="813"/>
      <c r="RCP207" s="813"/>
      <c r="RCQ207" s="813"/>
      <c r="RCR207" s="813"/>
      <c r="RCS207" s="813"/>
      <c r="RCT207" s="813"/>
      <c r="RCU207" s="813"/>
      <c r="RCV207" s="813"/>
      <c r="RCW207" s="813"/>
      <c r="RCX207" s="813"/>
      <c r="RCY207" s="813"/>
      <c r="RCZ207" s="813"/>
      <c r="RDA207" s="813"/>
      <c r="RDB207" s="813"/>
      <c r="RDC207" s="813"/>
      <c r="RDD207" s="813"/>
      <c r="RDE207" s="813"/>
      <c r="RDF207" s="813"/>
      <c r="RDG207" s="813"/>
      <c r="RDH207" s="813"/>
      <c r="RDI207" s="813"/>
      <c r="RDJ207" s="813"/>
      <c r="RDK207" s="813"/>
      <c r="RDL207" s="813"/>
      <c r="RDM207" s="813"/>
      <c r="RDN207" s="813"/>
      <c r="RDO207" s="813"/>
      <c r="RDP207" s="813"/>
      <c r="RDQ207" s="813"/>
      <c r="RDR207" s="813"/>
      <c r="RDS207" s="813"/>
      <c r="RDT207" s="813"/>
      <c r="RDU207" s="813"/>
      <c r="RDV207" s="813"/>
      <c r="RDW207" s="813"/>
      <c r="RDX207" s="813"/>
      <c r="RDY207" s="813"/>
      <c r="RDZ207" s="813"/>
      <c r="REA207" s="813"/>
      <c r="REB207" s="813"/>
      <c r="REC207" s="813"/>
      <c r="RED207" s="813"/>
      <c r="REE207" s="813"/>
      <c r="REF207" s="813"/>
      <c r="REG207" s="813"/>
      <c r="REH207" s="813"/>
      <c r="REI207" s="813"/>
      <c r="REJ207" s="813"/>
      <c r="REK207" s="813"/>
      <c r="REL207" s="813"/>
      <c r="REM207" s="813"/>
      <c r="REN207" s="813"/>
      <c r="REO207" s="813"/>
      <c r="REP207" s="813"/>
      <c r="REQ207" s="813"/>
      <c r="RER207" s="813"/>
      <c r="RES207" s="813"/>
      <c r="RET207" s="813"/>
      <c r="REU207" s="813"/>
      <c r="REV207" s="813"/>
      <c r="REW207" s="813"/>
      <c r="REX207" s="813"/>
      <c r="REY207" s="813"/>
      <c r="REZ207" s="813"/>
      <c r="RFA207" s="813"/>
      <c r="RFB207" s="813"/>
      <c r="RFC207" s="813"/>
      <c r="RFD207" s="813"/>
      <c r="RFE207" s="813"/>
      <c r="RFF207" s="813"/>
      <c r="RFG207" s="813"/>
      <c r="RFH207" s="813"/>
      <c r="RFI207" s="813"/>
      <c r="RFJ207" s="813"/>
      <c r="RFK207" s="813"/>
      <c r="RFL207" s="813"/>
      <c r="RFM207" s="813"/>
      <c r="RFN207" s="813"/>
      <c r="RFO207" s="813"/>
      <c r="RFP207" s="813"/>
      <c r="RFQ207" s="813"/>
      <c r="RFR207" s="813"/>
      <c r="RFS207" s="813"/>
      <c r="RFT207" s="813"/>
      <c r="RFU207" s="813"/>
      <c r="RFV207" s="813"/>
      <c r="RFW207" s="813"/>
      <c r="RFX207" s="813"/>
      <c r="RFY207" s="813"/>
      <c r="RFZ207" s="813"/>
      <c r="RGA207" s="813"/>
      <c r="RGB207" s="813"/>
      <c r="RGC207" s="813"/>
      <c r="RGD207" s="813"/>
      <c r="RGE207" s="813"/>
      <c r="RGF207" s="813"/>
      <c r="RGG207" s="813"/>
      <c r="RGH207" s="813"/>
      <c r="RGI207" s="813"/>
      <c r="RGJ207" s="813"/>
      <c r="RGK207" s="813"/>
      <c r="RGL207" s="813"/>
      <c r="RGM207" s="813"/>
      <c r="RGN207" s="813"/>
      <c r="RGO207" s="813"/>
      <c r="RGP207" s="813"/>
      <c r="RGQ207" s="813"/>
      <c r="RGR207" s="813"/>
      <c r="RGS207" s="813"/>
      <c r="RGT207" s="813"/>
      <c r="RGU207" s="813"/>
      <c r="RGV207" s="813"/>
      <c r="RGW207" s="813"/>
      <c r="RGX207" s="813"/>
      <c r="RGY207" s="813"/>
      <c r="RGZ207" s="813"/>
      <c r="RHA207" s="813"/>
      <c r="RHB207" s="813"/>
      <c r="RHC207" s="813"/>
      <c r="RHD207" s="813"/>
      <c r="RHE207" s="813"/>
      <c r="RHF207" s="813"/>
      <c r="RHG207" s="813"/>
      <c r="RHH207" s="813"/>
      <c r="RHI207" s="813"/>
      <c r="RHJ207" s="813"/>
      <c r="RHK207" s="813"/>
      <c r="RHL207" s="813"/>
      <c r="RHM207" s="813"/>
      <c r="RHN207" s="813"/>
      <c r="RHO207" s="813"/>
      <c r="RHP207" s="813"/>
      <c r="RHQ207" s="813"/>
      <c r="RHR207" s="813"/>
      <c r="RHS207" s="813"/>
      <c r="RHT207" s="813"/>
      <c r="RHU207" s="813"/>
      <c r="RHV207" s="813"/>
      <c r="RHW207" s="813"/>
      <c r="RHX207" s="813"/>
      <c r="RHY207" s="813"/>
      <c r="RHZ207" s="813"/>
      <c r="RIA207" s="813"/>
      <c r="RIB207" s="813"/>
      <c r="RIC207" s="813"/>
      <c r="RID207" s="813"/>
      <c r="RIE207" s="813"/>
      <c r="RIF207" s="813"/>
      <c r="RIG207" s="813"/>
      <c r="RIH207" s="813"/>
      <c r="RII207" s="813"/>
      <c r="RIJ207" s="813"/>
      <c r="RIK207" s="813"/>
      <c r="RIL207" s="813"/>
      <c r="RIM207" s="813"/>
      <c r="RIN207" s="813"/>
      <c r="RIO207" s="813"/>
      <c r="RIP207" s="813"/>
      <c r="RIQ207" s="813"/>
      <c r="RIR207" s="813"/>
      <c r="RIS207" s="813"/>
      <c r="RIT207" s="813"/>
      <c r="RIU207" s="813"/>
      <c r="RIV207" s="813"/>
      <c r="RIW207" s="813"/>
      <c r="RIX207" s="813"/>
      <c r="RIY207" s="813"/>
      <c r="RIZ207" s="813"/>
      <c r="RJA207" s="813"/>
      <c r="RJB207" s="813"/>
      <c r="RJC207" s="813"/>
      <c r="RJD207" s="813"/>
      <c r="RJE207" s="813"/>
      <c r="RJF207" s="813"/>
      <c r="RJG207" s="813"/>
      <c r="RJH207" s="813"/>
      <c r="RJI207" s="813"/>
      <c r="RJJ207" s="813"/>
      <c r="RJK207" s="813"/>
      <c r="RJL207" s="813"/>
      <c r="RJM207" s="813"/>
      <c r="RJN207" s="813"/>
      <c r="RJO207" s="813"/>
      <c r="RJP207" s="813"/>
      <c r="RJQ207" s="813"/>
      <c r="RJR207" s="813"/>
      <c r="RJS207" s="813"/>
      <c r="RJT207" s="813"/>
      <c r="RJU207" s="813"/>
      <c r="RJV207" s="813"/>
      <c r="RJW207" s="813"/>
      <c r="RJX207" s="813"/>
      <c r="RJY207" s="813"/>
      <c r="RJZ207" s="813"/>
      <c r="RKA207" s="813"/>
      <c r="RKB207" s="813"/>
      <c r="RKC207" s="813"/>
      <c r="RKD207" s="813"/>
      <c r="RKE207" s="813"/>
      <c r="RKF207" s="813"/>
      <c r="RKG207" s="813"/>
      <c r="RKH207" s="813"/>
      <c r="RKI207" s="813"/>
      <c r="RKJ207" s="813"/>
      <c r="RKK207" s="813"/>
      <c r="RKL207" s="813"/>
      <c r="RKM207" s="813"/>
      <c r="RKN207" s="813"/>
      <c r="RKO207" s="813"/>
      <c r="RKP207" s="813"/>
      <c r="RKQ207" s="813"/>
      <c r="RKR207" s="813"/>
      <c r="RKS207" s="813"/>
      <c r="RKT207" s="813"/>
      <c r="RKU207" s="813"/>
      <c r="RKV207" s="813"/>
      <c r="RKW207" s="813"/>
      <c r="RKX207" s="813"/>
      <c r="RKY207" s="813"/>
      <c r="RKZ207" s="813"/>
      <c r="RLA207" s="813"/>
      <c r="RLB207" s="813"/>
      <c r="RLC207" s="813"/>
      <c r="RLD207" s="813"/>
      <c r="RLE207" s="813"/>
      <c r="RLF207" s="813"/>
      <c r="RLG207" s="813"/>
      <c r="RLH207" s="813"/>
      <c r="RLI207" s="813"/>
      <c r="RLJ207" s="813"/>
      <c r="RLK207" s="813"/>
      <c r="RLL207" s="813"/>
      <c r="RLM207" s="813"/>
      <c r="RLN207" s="813"/>
      <c r="RLO207" s="813"/>
      <c r="RLP207" s="813"/>
      <c r="RLQ207" s="813"/>
      <c r="RLR207" s="813"/>
      <c r="RLS207" s="813"/>
      <c r="RLT207" s="813"/>
      <c r="RLU207" s="813"/>
      <c r="RLV207" s="813"/>
      <c r="RLW207" s="813"/>
      <c r="RLX207" s="813"/>
      <c r="RLY207" s="813"/>
      <c r="RLZ207" s="813"/>
      <c r="RMA207" s="813"/>
      <c r="RMB207" s="813"/>
      <c r="RMC207" s="813"/>
      <c r="RMD207" s="813"/>
      <c r="RME207" s="813"/>
      <c r="RMF207" s="813"/>
      <c r="RMG207" s="813"/>
      <c r="RMH207" s="813"/>
      <c r="RMI207" s="813"/>
      <c r="RMJ207" s="813"/>
      <c r="RMK207" s="813"/>
      <c r="RML207" s="813"/>
      <c r="RMM207" s="813"/>
      <c r="RMN207" s="813"/>
      <c r="RMO207" s="813"/>
      <c r="RMP207" s="813"/>
      <c r="RMQ207" s="813"/>
      <c r="RMR207" s="813"/>
      <c r="RMS207" s="813"/>
      <c r="RMT207" s="813"/>
      <c r="RMU207" s="813"/>
      <c r="RMV207" s="813"/>
      <c r="RMW207" s="813"/>
      <c r="RMX207" s="813"/>
      <c r="RMY207" s="813"/>
      <c r="RMZ207" s="813"/>
      <c r="RNA207" s="813"/>
      <c r="RNB207" s="813"/>
      <c r="RNC207" s="813"/>
      <c r="RND207" s="813"/>
      <c r="RNE207" s="813"/>
      <c r="RNF207" s="813"/>
      <c r="RNG207" s="813"/>
      <c r="RNH207" s="813"/>
      <c r="RNI207" s="813"/>
      <c r="RNJ207" s="813"/>
      <c r="RNK207" s="813"/>
      <c r="RNL207" s="813"/>
      <c r="RNM207" s="813"/>
      <c r="RNN207" s="813"/>
      <c r="RNO207" s="813"/>
      <c r="RNP207" s="813"/>
      <c r="RNQ207" s="813"/>
      <c r="RNR207" s="813"/>
      <c r="RNS207" s="813"/>
      <c r="RNT207" s="813"/>
      <c r="RNU207" s="813"/>
      <c r="RNV207" s="813"/>
      <c r="RNW207" s="813"/>
      <c r="RNX207" s="813"/>
      <c r="RNY207" s="813"/>
      <c r="RNZ207" s="813"/>
      <c r="ROA207" s="813"/>
      <c r="ROB207" s="813"/>
      <c r="ROC207" s="813"/>
      <c r="ROD207" s="813"/>
      <c r="ROE207" s="813"/>
      <c r="ROF207" s="813"/>
      <c r="ROG207" s="813"/>
      <c r="ROH207" s="813"/>
      <c r="ROI207" s="813"/>
      <c r="ROJ207" s="813"/>
      <c r="ROK207" s="813"/>
      <c r="ROL207" s="813"/>
      <c r="ROM207" s="813"/>
      <c r="RON207" s="813"/>
      <c r="ROO207" s="813"/>
      <c r="ROP207" s="813"/>
      <c r="ROQ207" s="813"/>
      <c r="ROR207" s="813"/>
      <c r="ROS207" s="813"/>
      <c r="ROT207" s="813"/>
      <c r="ROU207" s="813"/>
      <c r="ROV207" s="813"/>
      <c r="ROW207" s="813"/>
      <c r="ROX207" s="813"/>
      <c r="ROY207" s="813"/>
      <c r="ROZ207" s="813"/>
      <c r="RPA207" s="813"/>
      <c r="RPB207" s="813"/>
      <c r="RPC207" s="813"/>
      <c r="RPD207" s="813"/>
      <c r="RPE207" s="813"/>
      <c r="RPF207" s="813"/>
      <c r="RPG207" s="813"/>
      <c r="RPH207" s="813"/>
      <c r="RPI207" s="813"/>
      <c r="RPJ207" s="813"/>
      <c r="RPK207" s="813"/>
      <c r="RPL207" s="813"/>
      <c r="RPM207" s="813"/>
      <c r="RPN207" s="813"/>
      <c r="RPO207" s="813"/>
      <c r="RPP207" s="813"/>
      <c r="RPQ207" s="813"/>
      <c r="RPR207" s="813"/>
      <c r="RPS207" s="813"/>
      <c r="RPT207" s="813"/>
      <c r="RPU207" s="813"/>
      <c r="RPV207" s="813"/>
      <c r="RPW207" s="813"/>
      <c r="RPX207" s="813"/>
      <c r="RPY207" s="813"/>
      <c r="RPZ207" s="813"/>
      <c r="RQA207" s="813"/>
      <c r="RQB207" s="813"/>
      <c r="RQC207" s="813"/>
      <c r="RQD207" s="813"/>
      <c r="RQE207" s="813"/>
      <c r="RQF207" s="813"/>
      <c r="RQG207" s="813"/>
      <c r="RQH207" s="813"/>
      <c r="RQI207" s="813"/>
      <c r="RQJ207" s="813"/>
      <c r="RQK207" s="813"/>
      <c r="RQL207" s="813"/>
      <c r="RQM207" s="813"/>
      <c r="RQN207" s="813"/>
      <c r="RQO207" s="813"/>
      <c r="RQP207" s="813"/>
      <c r="RQQ207" s="813"/>
      <c r="RQR207" s="813"/>
      <c r="RQS207" s="813"/>
      <c r="RQT207" s="813"/>
      <c r="RQU207" s="813"/>
      <c r="RQV207" s="813"/>
      <c r="RQW207" s="813"/>
      <c r="RQX207" s="813"/>
      <c r="RQY207" s="813"/>
      <c r="RQZ207" s="813"/>
      <c r="RRA207" s="813"/>
      <c r="RRB207" s="813"/>
      <c r="RRC207" s="813"/>
      <c r="RRD207" s="813"/>
      <c r="RRE207" s="813"/>
      <c r="RRF207" s="813"/>
      <c r="RRG207" s="813"/>
      <c r="RRH207" s="813"/>
      <c r="RRI207" s="813"/>
      <c r="RRJ207" s="813"/>
      <c r="RRK207" s="813"/>
      <c r="RRL207" s="813"/>
      <c r="RRM207" s="813"/>
      <c r="RRN207" s="813"/>
      <c r="RRO207" s="813"/>
      <c r="RRP207" s="813"/>
      <c r="RRQ207" s="813"/>
      <c r="RRR207" s="813"/>
      <c r="RRS207" s="813"/>
      <c r="RRT207" s="813"/>
      <c r="RRU207" s="813"/>
      <c r="RRV207" s="813"/>
      <c r="RRW207" s="813"/>
      <c r="RRX207" s="813"/>
      <c r="RRY207" s="813"/>
      <c r="RRZ207" s="813"/>
      <c r="RSA207" s="813"/>
      <c r="RSB207" s="813"/>
      <c r="RSC207" s="813"/>
      <c r="RSD207" s="813"/>
      <c r="RSE207" s="813"/>
      <c r="RSF207" s="813"/>
      <c r="RSG207" s="813"/>
      <c r="RSH207" s="813"/>
      <c r="RSI207" s="813"/>
      <c r="RSJ207" s="813"/>
      <c r="RSK207" s="813"/>
      <c r="RSL207" s="813"/>
      <c r="RSM207" s="813"/>
      <c r="RSN207" s="813"/>
      <c r="RSO207" s="813"/>
      <c r="RSP207" s="813"/>
      <c r="RSQ207" s="813"/>
      <c r="RSR207" s="813"/>
      <c r="RSS207" s="813"/>
      <c r="RST207" s="813"/>
      <c r="RSU207" s="813"/>
      <c r="RSV207" s="813"/>
      <c r="RSW207" s="813"/>
      <c r="RSX207" s="813"/>
      <c r="RSY207" s="813"/>
      <c r="RSZ207" s="813"/>
      <c r="RTA207" s="813"/>
      <c r="RTB207" s="813"/>
      <c r="RTC207" s="813"/>
      <c r="RTD207" s="813"/>
      <c r="RTE207" s="813"/>
      <c r="RTF207" s="813"/>
      <c r="RTG207" s="813"/>
      <c r="RTH207" s="813"/>
      <c r="RTI207" s="813"/>
      <c r="RTJ207" s="813"/>
      <c r="RTK207" s="813"/>
      <c r="RTL207" s="813"/>
      <c r="RTM207" s="813"/>
      <c r="RTN207" s="813"/>
      <c r="RTO207" s="813"/>
      <c r="RTP207" s="813"/>
      <c r="RTQ207" s="813"/>
      <c r="RTR207" s="813"/>
      <c r="RTS207" s="813"/>
      <c r="RTT207" s="813"/>
      <c r="RTU207" s="813"/>
      <c r="RTV207" s="813"/>
      <c r="RTW207" s="813"/>
      <c r="RTX207" s="813"/>
      <c r="RTY207" s="813"/>
      <c r="RTZ207" s="813"/>
      <c r="RUA207" s="813"/>
      <c r="RUB207" s="813"/>
      <c r="RUC207" s="813"/>
      <c r="RUD207" s="813"/>
      <c r="RUE207" s="813"/>
      <c r="RUF207" s="813"/>
      <c r="RUG207" s="813"/>
      <c r="RUH207" s="813"/>
      <c r="RUI207" s="813"/>
      <c r="RUJ207" s="813"/>
      <c r="RUK207" s="813"/>
      <c r="RUL207" s="813"/>
      <c r="RUM207" s="813"/>
      <c r="RUN207" s="813"/>
      <c r="RUO207" s="813"/>
      <c r="RUP207" s="813"/>
      <c r="RUQ207" s="813"/>
      <c r="RUR207" s="813"/>
      <c r="RUS207" s="813"/>
      <c r="RUT207" s="813"/>
      <c r="RUU207" s="813"/>
      <c r="RUV207" s="813"/>
      <c r="RUW207" s="813"/>
      <c r="RUX207" s="813"/>
      <c r="RUY207" s="813"/>
      <c r="RUZ207" s="813"/>
      <c r="RVA207" s="813"/>
      <c r="RVB207" s="813"/>
      <c r="RVC207" s="813"/>
      <c r="RVD207" s="813"/>
      <c r="RVE207" s="813"/>
      <c r="RVF207" s="813"/>
      <c r="RVG207" s="813"/>
      <c r="RVH207" s="813"/>
      <c r="RVI207" s="813"/>
      <c r="RVJ207" s="813"/>
      <c r="RVK207" s="813"/>
      <c r="RVL207" s="813"/>
      <c r="RVM207" s="813"/>
      <c r="RVN207" s="813"/>
      <c r="RVO207" s="813"/>
      <c r="RVP207" s="813"/>
      <c r="RVQ207" s="813"/>
      <c r="RVR207" s="813"/>
      <c r="RVS207" s="813"/>
      <c r="RVT207" s="813"/>
      <c r="RVU207" s="813"/>
      <c r="RVV207" s="813"/>
      <c r="RVW207" s="813"/>
      <c r="RVX207" s="813"/>
      <c r="RVY207" s="813"/>
      <c r="RVZ207" s="813"/>
      <c r="RWA207" s="813"/>
      <c r="RWB207" s="813"/>
      <c r="RWC207" s="813"/>
      <c r="RWD207" s="813"/>
      <c r="RWE207" s="813"/>
      <c r="RWF207" s="813"/>
      <c r="RWG207" s="813"/>
      <c r="RWH207" s="813"/>
      <c r="RWI207" s="813"/>
      <c r="RWJ207" s="813"/>
      <c r="RWK207" s="813"/>
      <c r="RWL207" s="813"/>
      <c r="RWM207" s="813"/>
      <c r="RWN207" s="813"/>
      <c r="RWO207" s="813"/>
      <c r="RWP207" s="813"/>
      <c r="RWQ207" s="813"/>
      <c r="RWR207" s="813"/>
      <c r="RWS207" s="813"/>
      <c r="RWT207" s="813"/>
      <c r="RWU207" s="813"/>
      <c r="RWV207" s="813"/>
      <c r="RWW207" s="813"/>
      <c r="RWX207" s="813"/>
      <c r="RWY207" s="813"/>
      <c r="RWZ207" s="813"/>
      <c r="RXA207" s="813"/>
      <c r="RXB207" s="813"/>
      <c r="RXC207" s="813"/>
      <c r="RXD207" s="813"/>
      <c r="RXE207" s="813"/>
      <c r="RXF207" s="813"/>
      <c r="RXG207" s="813"/>
      <c r="RXH207" s="813"/>
      <c r="RXI207" s="813"/>
      <c r="RXJ207" s="813"/>
      <c r="RXK207" s="813"/>
      <c r="RXL207" s="813"/>
      <c r="RXM207" s="813"/>
      <c r="RXN207" s="813"/>
      <c r="RXO207" s="813"/>
      <c r="RXP207" s="813"/>
      <c r="RXQ207" s="813"/>
      <c r="RXR207" s="813"/>
      <c r="RXS207" s="813"/>
      <c r="RXT207" s="813"/>
      <c r="RXU207" s="813"/>
      <c r="RXV207" s="813"/>
      <c r="RXW207" s="813"/>
      <c r="RXX207" s="813"/>
      <c r="RXY207" s="813"/>
      <c r="RXZ207" s="813"/>
      <c r="RYA207" s="813"/>
      <c r="RYB207" s="813"/>
      <c r="RYC207" s="813"/>
      <c r="RYD207" s="813"/>
      <c r="RYE207" s="813"/>
      <c r="RYF207" s="813"/>
      <c r="RYG207" s="813"/>
      <c r="RYH207" s="813"/>
      <c r="RYI207" s="813"/>
      <c r="RYJ207" s="813"/>
      <c r="RYK207" s="813"/>
      <c r="RYL207" s="813"/>
      <c r="RYM207" s="813"/>
      <c r="RYN207" s="813"/>
      <c r="RYO207" s="813"/>
      <c r="RYP207" s="813"/>
      <c r="RYQ207" s="813"/>
      <c r="RYR207" s="813"/>
      <c r="RYS207" s="813"/>
      <c r="RYT207" s="813"/>
      <c r="RYU207" s="813"/>
      <c r="RYV207" s="813"/>
      <c r="RYW207" s="813"/>
      <c r="RYX207" s="813"/>
      <c r="RYY207" s="813"/>
      <c r="RYZ207" s="813"/>
      <c r="RZA207" s="813"/>
      <c r="RZB207" s="813"/>
      <c r="RZC207" s="813"/>
      <c r="RZD207" s="813"/>
      <c r="RZE207" s="813"/>
      <c r="RZF207" s="813"/>
      <c r="RZG207" s="813"/>
      <c r="RZH207" s="813"/>
      <c r="RZI207" s="813"/>
      <c r="RZJ207" s="813"/>
      <c r="RZK207" s="813"/>
      <c r="RZL207" s="813"/>
      <c r="RZM207" s="813"/>
      <c r="RZN207" s="813"/>
      <c r="RZO207" s="813"/>
      <c r="RZP207" s="813"/>
      <c r="RZQ207" s="813"/>
      <c r="RZR207" s="813"/>
      <c r="RZS207" s="813"/>
      <c r="RZT207" s="813"/>
      <c r="RZU207" s="813"/>
      <c r="RZV207" s="813"/>
      <c r="RZW207" s="813"/>
      <c r="RZX207" s="813"/>
      <c r="RZY207" s="813"/>
      <c r="RZZ207" s="813"/>
      <c r="SAA207" s="813"/>
      <c r="SAB207" s="813"/>
      <c r="SAC207" s="813"/>
      <c r="SAD207" s="813"/>
      <c r="SAE207" s="813"/>
      <c r="SAF207" s="813"/>
      <c r="SAG207" s="813"/>
      <c r="SAH207" s="813"/>
      <c r="SAI207" s="813"/>
      <c r="SAJ207" s="813"/>
      <c r="SAK207" s="813"/>
      <c r="SAL207" s="813"/>
      <c r="SAM207" s="813"/>
      <c r="SAN207" s="813"/>
      <c r="SAO207" s="813"/>
      <c r="SAP207" s="813"/>
      <c r="SAQ207" s="813"/>
      <c r="SAR207" s="813"/>
      <c r="SAS207" s="813"/>
      <c r="SAT207" s="813"/>
      <c r="SAU207" s="813"/>
      <c r="SAV207" s="813"/>
      <c r="SAW207" s="813"/>
      <c r="SAX207" s="813"/>
      <c r="SAY207" s="813"/>
      <c r="SAZ207" s="813"/>
      <c r="SBA207" s="813"/>
      <c r="SBB207" s="813"/>
      <c r="SBC207" s="813"/>
      <c r="SBD207" s="813"/>
      <c r="SBE207" s="813"/>
      <c r="SBF207" s="813"/>
      <c r="SBG207" s="813"/>
      <c r="SBH207" s="813"/>
      <c r="SBI207" s="813"/>
      <c r="SBJ207" s="813"/>
      <c r="SBK207" s="813"/>
      <c r="SBL207" s="813"/>
      <c r="SBM207" s="813"/>
      <c r="SBN207" s="813"/>
      <c r="SBO207" s="813"/>
      <c r="SBP207" s="813"/>
      <c r="SBQ207" s="813"/>
      <c r="SBR207" s="813"/>
      <c r="SBS207" s="813"/>
      <c r="SBT207" s="813"/>
      <c r="SBU207" s="813"/>
      <c r="SBV207" s="813"/>
      <c r="SBW207" s="813"/>
      <c r="SBX207" s="813"/>
      <c r="SBY207" s="813"/>
      <c r="SBZ207" s="813"/>
      <c r="SCA207" s="813"/>
      <c r="SCB207" s="813"/>
      <c r="SCC207" s="813"/>
      <c r="SCD207" s="813"/>
      <c r="SCE207" s="813"/>
      <c r="SCF207" s="813"/>
      <c r="SCG207" s="813"/>
      <c r="SCH207" s="813"/>
      <c r="SCI207" s="813"/>
      <c r="SCJ207" s="813"/>
      <c r="SCK207" s="813"/>
      <c r="SCL207" s="813"/>
      <c r="SCM207" s="813"/>
      <c r="SCN207" s="813"/>
      <c r="SCO207" s="813"/>
      <c r="SCP207" s="813"/>
      <c r="SCQ207" s="813"/>
      <c r="SCR207" s="813"/>
      <c r="SCS207" s="813"/>
      <c r="SCT207" s="813"/>
      <c r="SCU207" s="813"/>
      <c r="SCV207" s="813"/>
      <c r="SCW207" s="813"/>
      <c r="SCX207" s="813"/>
      <c r="SCY207" s="813"/>
      <c r="SCZ207" s="813"/>
      <c r="SDA207" s="813"/>
      <c r="SDB207" s="813"/>
      <c r="SDC207" s="813"/>
      <c r="SDD207" s="813"/>
      <c r="SDE207" s="813"/>
      <c r="SDF207" s="813"/>
      <c r="SDG207" s="813"/>
      <c r="SDH207" s="813"/>
      <c r="SDI207" s="813"/>
      <c r="SDJ207" s="813"/>
      <c r="SDK207" s="813"/>
      <c r="SDL207" s="813"/>
      <c r="SDM207" s="813"/>
      <c r="SDN207" s="813"/>
      <c r="SDO207" s="813"/>
      <c r="SDP207" s="813"/>
      <c r="SDQ207" s="813"/>
      <c r="SDR207" s="813"/>
      <c r="SDS207" s="813"/>
      <c r="SDT207" s="813"/>
      <c r="SDU207" s="813"/>
      <c r="SDV207" s="813"/>
      <c r="SDW207" s="813"/>
      <c r="SDX207" s="813"/>
      <c r="SDY207" s="813"/>
      <c r="SDZ207" s="813"/>
      <c r="SEA207" s="813"/>
      <c r="SEB207" s="813"/>
      <c r="SEC207" s="813"/>
      <c r="SED207" s="813"/>
      <c r="SEE207" s="813"/>
      <c r="SEF207" s="813"/>
      <c r="SEG207" s="813"/>
      <c r="SEH207" s="813"/>
      <c r="SEI207" s="813"/>
      <c r="SEJ207" s="813"/>
      <c r="SEK207" s="813"/>
      <c r="SEL207" s="813"/>
      <c r="SEM207" s="813"/>
      <c r="SEN207" s="813"/>
      <c r="SEO207" s="813"/>
      <c r="SEP207" s="813"/>
      <c r="SEQ207" s="813"/>
      <c r="SER207" s="813"/>
      <c r="SES207" s="813"/>
      <c r="SET207" s="813"/>
      <c r="SEU207" s="813"/>
      <c r="SEV207" s="813"/>
      <c r="SEW207" s="813"/>
      <c r="SEX207" s="813"/>
      <c r="SEY207" s="813"/>
      <c r="SEZ207" s="813"/>
      <c r="SFA207" s="813"/>
      <c r="SFB207" s="813"/>
      <c r="SFC207" s="813"/>
      <c r="SFD207" s="813"/>
      <c r="SFE207" s="813"/>
      <c r="SFF207" s="813"/>
      <c r="SFG207" s="813"/>
      <c r="SFH207" s="813"/>
      <c r="SFI207" s="813"/>
      <c r="SFJ207" s="813"/>
      <c r="SFK207" s="813"/>
      <c r="SFL207" s="813"/>
      <c r="SFM207" s="813"/>
      <c r="SFN207" s="813"/>
      <c r="SFO207" s="813"/>
      <c r="SFP207" s="813"/>
      <c r="SFQ207" s="813"/>
      <c r="SFR207" s="813"/>
      <c r="SFS207" s="813"/>
      <c r="SFT207" s="813"/>
      <c r="SFU207" s="813"/>
      <c r="SFV207" s="813"/>
      <c r="SFW207" s="813"/>
      <c r="SFX207" s="813"/>
      <c r="SFY207" s="813"/>
      <c r="SFZ207" s="813"/>
      <c r="SGA207" s="813"/>
      <c r="SGB207" s="813"/>
      <c r="SGC207" s="813"/>
      <c r="SGD207" s="813"/>
      <c r="SGE207" s="813"/>
      <c r="SGF207" s="813"/>
      <c r="SGG207" s="813"/>
      <c r="SGH207" s="813"/>
      <c r="SGI207" s="813"/>
      <c r="SGJ207" s="813"/>
      <c r="SGK207" s="813"/>
      <c r="SGL207" s="813"/>
      <c r="SGM207" s="813"/>
      <c r="SGN207" s="813"/>
      <c r="SGO207" s="813"/>
      <c r="SGP207" s="813"/>
      <c r="SGQ207" s="813"/>
      <c r="SGR207" s="813"/>
      <c r="SGS207" s="813"/>
      <c r="SGT207" s="813"/>
      <c r="SGU207" s="813"/>
      <c r="SGV207" s="813"/>
      <c r="SGW207" s="813"/>
      <c r="SGX207" s="813"/>
      <c r="SGY207" s="813"/>
      <c r="SGZ207" s="813"/>
      <c r="SHA207" s="813"/>
      <c r="SHB207" s="813"/>
      <c r="SHC207" s="813"/>
      <c r="SHD207" s="813"/>
      <c r="SHE207" s="813"/>
      <c r="SHF207" s="813"/>
      <c r="SHG207" s="813"/>
      <c r="SHH207" s="813"/>
      <c r="SHI207" s="813"/>
      <c r="SHJ207" s="813"/>
      <c r="SHK207" s="813"/>
      <c r="SHL207" s="813"/>
      <c r="SHM207" s="813"/>
      <c r="SHN207" s="813"/>
      <c r="SHO207" s="813"/>
      <c r="SHP207" s="813"/>
      <c r="SHQ207" s="813"/>
      <c r="SHR207" s="813"/>
      <c r="SHS207" s="813"/>
      <c r="SHT207" s="813"/>
      <c r="SHU207" s="813"/>
      <c r="SHV207" s="813"/>
      <c r="SHW207" s="813"/>
      <c r="SHX207" s="813"/>
      <c r="SHY207" s="813"/>
      <c r="SHZ207" s="813"/>
      <c r="SIA207" s="813"/>
      <c r="SIB207" s="813"/>
      <c r="SIC207" s="813"/>
      <c r="SID207" s="813"/>
      <c r="SIE207" s="813"/>
      <c r="SIF207" s="813"/>
      <c r="SIG207" s="813"/>
      <c r="SIH207" s="813"/>
      <c r="SII207" s="813"/>
      <c r="SIJ207" s="813"/>
      <c r="SIK207" s="813"/>
      <c r="SIL207" s="813"/>
      <c r="SIM207" s="813"/>
      <c r="SIN207" s="813"/>
      <c r="SIO207" s="813"/>
      <c r="SIP207" s="813"/>
      <c r="SIQ207" s="813"/>
      <c r="SIR207" s="813"/>
      <c r="SIS207" s="813"/>
      <c r="SIT207" s="813"/>
      <c r="SIU207" s="813"/>
      <c r="SIV207" s="813"/>
      <c r="SIW207" s="813"/>
      <c r="SIX207" s="813"/>
      <c r="SIY207" s="813"/>
      <c r="SIZ207" s="813"/>
      <c r="SJA207" s="813"/>
      <c r="SJB207" s="813"/>
      <c r="SJC207" s="813"/>
      <c r="SJD207" s="813"/>
      <c r="SJE207" s="813"/>
      <c r="SJF207" s="813"/>
      <c r="SJG207" s="813"/>
      <c r="SJH207" s="813"/>
      <c r="SJI207" s="813"/>
      <c r="SJJ207" s="813"/>
      <c r="SJK207" s="813"/>
      <c r="SJL207" s="813"/>
      <c r="SJM207" s="813"/>
      <c r="SJN207" s="813"/>
      <c r="SJO207" s="813"/>
      <c r="SJP207" s="813"/>
      <c r="SJQ207" s="813"/>
      <c r="SJR207" s="813"/>
      <c r="SJS207" s="813"/>
      <c r="SJT207" s="813"/>
      <c r="SJU207" s="813"/>
      <c r="SJV207" s="813"/>
      <c r="SJW207" s="813"/>
      <c r="SJX207" s="813"/>
      <c r="SJY207" s="813"/>
      <c r="SJZ207" s="813"/>
      <c r="SKA207" s="813"/>
      <c r="SKB207" s="813"/>
      <c r="SKC207" s="813"/>
      <c r="SKD207" s="813"/>
      <c r="SKE207" s="813"/>
      <c r="SKF207" s="813"/>
      <c r="SKG207" s="813"/>
      <c r="SKH207" s="813"/>
      <c r="SKI207" s="813"/>
      <c r="SKJ207" s="813"/>
      <c r="SKK207" s="813"/>
      <c r="SKL207" s="813"/>
      <c r="SKM207" s="813"/>
      <c r="SKN207" s="813"/>
      <c r="SKO207" s="813"/>
      <c r="SKP207" s="813"/>
      <c r="SKQ207" s="813"/>
      <c r="SKR207" s="813"/>
      <c r="SKS207" s="813"/>
      <c r="SKT207" s="813"/>
      <c r="SKU207" s="813"/>
      <c r="SKV207" s="813"/>
      <c r="SKW207" s="813"/>
      <c r="SKX207" s="813"/>
      <c r="SKY207" s="813"/>
      <c r="SKZ207" s="813"/>
      <c r="SLA207" s="813"/>
      <c r="SLB207" s="813"/>
      <c r="SLC207" s="813"/>
      <c r="SLD207" s="813"/>
      <c r="SLE207" s="813"/>
      <c r="SLF207" s="813"/>
      <c r="SLG207" s="813"/>
      <c r="SLH207" s="813"/>
      <c r="SLI207" s="813"/>
      <c r="SLJ207" s="813"/>
      <c r="SLK207" s="813"/>
      <c r="SLL207" s="813"/>
      <c r="SLM207" s="813"/>
      <c r="SLN207" s="813"/>
      <c r="SLO207" s="813"/>
      <c r="SLP207" s="813"/>
      <c r="SLQ207" s="813"/>
      <c r="SLR207" s="813"/>
      <c r="SLS207" s="813"/>
      <c r="SLT207" s="813"/>
      <c r="SLU207" s="813"/>
      <c r="SLV207" s="813"/>
      <c r="SLW207" s="813"/>
      <c r="SLX207" s="813"/>
      <c r="SLY207" s="813"/>
      <c r="SLZ207" s="813"/>
      <c r="SMA207" s="813"/>
      <c r="SMB207" s="813"/>
      <c r="SMC207" s="813"/>
      <c r="SMD207" s="813"/>
      <c r="SME207" s="813"/>
      <c r="SMF207" s="813"/>
      <c r="SMG207" s="813"/>
      <c r="SMH207" s="813"/>
      <c r="SMI207" s="813"/>
      <c r="SMJ207" s="813"/>
      <c r="SMK207" s="813"/>
      <c r="SML207" s="813"/>
      <c r="SMM207" s="813"/>
      <c r="SMN207" s="813"/>
      <c r="SMO207" s="813"/>
      <c r="SMP207" s="813"/>
      <c r="SMQ207" s="813"/>
      <c r="SMR207" s="813"/>
      <c r="SMS207" s="813"/>
      <c r="SMT207" s="813"/>
      <c r="SMU207" s="813"/>
      <c r="SMV207" s="813"/>
      <c r="SMW207" s="813"/>
      <c r="SMX207" s="813"/>
      <c r="SMY207" s="813"/>
      <c r="SMZ207" s="813"/>
      <c r="SNA207" s="813"/>
      <c r="SNB207" s="813"/>
      <c r="SNC207" s="813"/>
      <c r="SND207" s="813"/>
      <c r="SNE207" s="813"/>
      <c r="SNF207" s="813"/>
      <c r="SNG207" s="813"/>
      <c r="SNH207" s="813"/>
      <c r="SNI207" s="813"/>
      <c r="SNJ207" s="813"/>
      <c r="SNK207" s="813"/>
      <c r="SNL207" s="813"/>
      <c r="SNM207" s="813"/>
      <c r="SNN207" s="813"/>
      <c r="SNO207" s="813"/>
      <c r="SNP207" s="813"/>
      <c r="SNQ207" s="813"/>
      <c r="SNR207" s="813"/>
      <c r="SNS207" s="813"/>
      <c r="SNT207" s="813"/>
      <c r="SNU207" s="813"/>
      <c r="SNV207" s="813"/>
      <c r="SNW207" s="813"/>
      <c r="SNX207" s="813"/>
      <c r="SNY207" s="813"/>
      <c r="SNZ207" s="813"/>
      <c r="SOA207" s="813"/>
      <c r="SOB207" s="813"/>
      <c r="SOC207" s="813"/>
      <c r="SOD207" s="813"/>
      <c r="SOE207" s="813"/>
      <c r="SOF207" s="813"/>
      <c r="SOG207" s="813"/>
      <c r="SOH207" s="813"/>
      <c r="SOI207" s="813"/>
      <c r="SOJ207" s="813"/>
      <c r="SOK207" s="813"/>
      <c r="SOL207" s="813"/>
      <c r="SOM207" s="813"/>
      <c r="SON207" s="813"/>
      <c r="SOO207" s="813"/>
      <c r="SOP207" s="813"/>
      <c r="SOQ207" s="813"/>
      <c r="SOR207" s="813"/>
      <c r="SOS207" s="813"/>
      <c r="SOT207" s="813"/>
      <c r="SOU207" s="813"/>
      <c r="SOV207" s="813"/>
      <c r="SOW207" s="813"/>
      <c r="SOX207" s="813"/>
      <c r="SOY207" s="813"/>
      <c r="SOZ207" s="813"/>
      <c r="SPA207" s="813"/>
      <c r="SPB207" s="813"/>
      <c r="SPC207" s="813"/>
      <c r="SPD207" s="813"/>
      <c r="SPE207" s="813"/>
      <c r="SPF207" s="813"/>
      <c r="SPG207" s="813"/>
      <c r="SPH207" s="813"/>
      <c r="SPI207" s="813"/>
      <c r="SPJ207" s="813"/>
      <c r="SPK207" s="813"/>
      <c r="SPL207" s="813"/>
      <c r="SPM207" s="813"/>
      <c r="SPN207" s="813"/>
      <c r="SPO207" s="813"/>
      <c r="SPP207" s="813"/>
      <c r="SPQ207" s="813"/>
      <c r="SPR207" s="813"/>
      <c r="SPS207" s="813"/>
      <c r="SPT207" s="813"/>
      <c r="SPU207" s="813"/>
      <c r="SPV207" s="813"/>
      <c r="SPW207" s="813"/>
      <c r="SPX207" s="813"/>
      <c r="SPY207" s="813"/>
      <c r="SPZ207" s="813"/>
      <c r="SQA207" s="813"/>
      <c r="SQB207" s="813"/>
      <c r="SQC207" s="813"/>
      <c r="SQD207" s="813"/>
      <c r="SQE207" s="813"/>
      <c r="SQF207" s="813"/>
      <c r="SQG207" s="813"/>
      <c r="SQH207" s="813"/>
      <c r="SQI207" s="813"/>
      <c r="SQJ207" s="813"/>
      <c r="SQK207" s="813"/>
      <c r="SQL207" s="813"/>
      <c r="SQM207" s="813"/>
      <c r="SQN207" s="813"/>
      <c r="SQO207" s="813"/>
      <c r="SQP207" s="813"/>
      <c r="SQQ207" s="813"/>
      <c r="SQR207" s="813"/>
      <c r="SQS207" s="813"/>
      <c r="SQT207" s="813"/>
      <c r="SQU207" s="813"/>
      <c r="SQV207" s="813"/>
      <c r="SQW207" s="813"/>
      <c r="SQX207" s="813"/>
      <c r="SQY207" s="813"/>
      <c r="SQZ207" s="813"/>
      <c r="SRA207" s="813"/>
      <c r="SRB207" s="813"/>
      <c r="SRC207" s="813"/>
      <c r="SRD207" s="813"/>
      <c r="SRE207" s="813"/>
      <c r="SRF207" s="813"/>
      <c r="SRG207" s="813"/>
      <c r="SRH207" s="813"/>
      <c r="SRI207" s="813"/>
      <c r="SRJ207" s="813"/>
      <c r="SRK207" s="813"/>
      <c r="SRL207" s="813"/>
      <c r="SRM207" s="813"/>
      <c r="SRN207" s="813"/>
      <c r="SRO207" s="813"/>
      <c r="SRP207" s="813"/>
      <c r="SRQ207" s="813"/>
      <c r="SRR207" s="813"/>
      <c r="SRS207" s="813"/>
      <c r="SRT207" s="813"/>
      <c r="SRU207" s="813"/>
      <c r="SRV207" s="813"/>
      <c r="SRW207" s="813"/>
      <c r="SRX207" s="813"/>
      <c r="SRY207" s="813"/>
      <c r="SRZ207" s="813"/>
      <c r="SSA207" s="813"/>
      <c r="SSB207" s="813"/>
      <c r="SSC207" s="813"/>
      <c r="SSD207" s="813"/>
      <c r="SSE207" s="813"/>
      <c r="SSF207" s="813"/>
      <c r="SSG207" s="813"/>
      <c r="SSH207" s="813"/>
      <c r="SSI207" s="813"/>
      <c r="SSJ207" s="813"/>
      <c r="SSK207" s="813"/>
      <c r="SSL207" s="813"/>
      <c r="SSM207" s="813"/>
      <c r="SSN207" s="813"/>
      <c r="SSO207" s="813"/>
      <c r="SSP207" s="813"/>
      <c r="SSQ207" s="813"/>
      <c r="SSR207" s="813"/>
      <c r="SSS207" s="813"/>
      <c r="SST207" s="813"/>
      <c r="SSU207" s="813"/>
      <c r="SSV207" s="813"/>
      <c r="SSW207" s="813"/>
      <c r="SSX207" s="813"/>
      <c r="SSY207" s="813"/>
      <c r="SSZ207" s="813"/>
      <c r="STA207" s="813"/>
      <c r="STB207" s="813"/>
      <c r="STC207" s="813"/>
      <c r="STD207" s="813"/>
      <c r="STE207" s="813"/>
      <c r="STF207" s="813"/>
      <c r="STG207" s="813"/>
      <c r="STH207" s="813"/>
      <c r="STI207" s="813"/>
      <c r="STJ207" s="813"/>
      <c r="STK207" s="813"/>
      <c r="STL207" s="813"/>
      <c r="STM207" s="813"/>
      <c r="STN207" s="813"/>
      <c r="STO207" s="813"/>
      <c r="STP207" s="813"/>
      <c r="STQ207" s="813"/>
      <c r="STR207" s="813"/>
      <c r="STS207" s="813"/>
      <c r="STT207" s="813"/>
      <c r="STU207" s="813"/>
      <c r="STV207" s="813"/>
      <c r="STW207" s="813"/>
      <c r="STX207" s="813"/>
      <c r="STY207" s="813"/>
      <c r="STZ207" s="813"/>
      <c r="SUA207" s="813"/>
      <c r="SUB207" s="813"/>
      <c r="SUC207" s="813"/>
      <c r="SUD207" s="813"/>
      <c r="SUE207" s="813"/>
      <c r="SUF207" s="813"/>
      <c r="SUG207" s="813"/>
      <c r="SUH207" s="813"/>
      <c r="SUI207" s="813"/>
      <c r="SUJ207" s="813"/>
      <c r="SUK207" s="813"/>
      <c r="SUL207" s="813"/>
      <c r="SUM207" s="813"/>
      <c r="SUN207" s="813"/>
      <c r="SUO207" s="813"/>
      <c r="SUP207" s="813"/>
      <c r="SUQ207" s="813"/>
      <c r="SUR207" s="813"/>
      <c r="SUS207" s="813"/>
      <c r="SUT207" s="813"/>
      <c r="SUU207" s="813"/>
      <c r="SUV207" s="813"/>
      <c r="SUW207" s="813"/>
      <c r="SUX207" s="813"/>
      <c r="SUY207" s="813"/>
      <c r="SUZ207" s="813"/>
      <c r="SVA207" s="813"/>
      <c r="SVB207" s="813"/>
      <c r="SVC207" s="813"/>
      <c r="SVD207" s="813"/>
      <c r="SVE207" s="813"/>
      <c r="SVF207" s="813"/>
      <c r="SVG207" s="813"/>
      <c r="SVH207" s="813"/>
      <c r="SVI207" s="813"/>
      <c r="SVJ207" s="813"/>
      <c r="SVK207" s="813"/>
      <c r="SVL207" s="813"/>
      <c r="SVM207" s="813"/>
      <c r="SVN207" s="813"/>
      <c r="SVO207" s="813"/>
      <c r="SVP207" s="813"/>
      <c r="SVQ207" s="813"/>
      <c r="SVR207" s="813"/>
      <c r="SVS207" s="813"/>
      <c r="SVT207" s="813"/>
      <c r="SVU207" s="813"/>
      <c r="SVV207" s="813"/>
      <c r="SVW207" s="813"/>
      <c r="SVX207" s="813"/>
      <c r="SVY207" s="813"/>
      <c r="SVZ207" s="813"/>
      <c r="SWA207" s="813"/>
      <c r="SWB207" s="813"/>
      <c r="SWC207" s="813"/>
      <c r="SWD207" s="813"/>
      <c r="SWE207" s="813"/>
      <c r="SWF207" s="813"/>
      <c r="SWG207" s="813"/>
      <c r="SWH207" s="813"/>
      <c r="SWI207" s="813"/>
      <c r="SWJ207" s="813"/>
      <c r="SWK207" s="813"/>
      <c r="SWL207" s="813"/>
      <c r="SWM207" s="813"/>
      <c r="SWN207" s="813"/>
      <c r="SWO207" s="813"/>
      <c r="SWP207" s="813"/>
      <c r="SWQ207" s="813"/>
      <c r="SWR207" s="813"/>
      <c r="SWS207" s="813"/>
      <c r="SWT207" s="813"/>
      <c r="SWU207" s="813"/>
      <c r="SWV207" s="813"/>
      <c r="SWW207" s="813"/>
      <c r="SWX207" s="813"/>
      <c r="SWY207" s="813"/>
      <c r="SWZ207" s="813"/>
      <c r="SXA207" s="813"/>
      <c r="SXB207" s="813"/>
      <c r="SXC207" s="813"/>
      <c r="SXD207" s="813"/>
      <c r="SXE207" s="813"/>
      <c r="SXF207" s="813"/>
      <c r="SXG207" s="813"/>
      <c r="SXH207" s="813"/>
      <c r="SXI207" s="813"/>
      <c r="SXJ207" s="813"/>
      <c r="SXK207" s="813"/>
      <c r="SXL207" s="813"/>
      <c r="SXM207" s="813"/>
      <c r="SXN207" s="813"/>
      <c r="SXO207" s="813"/>
      <c r="SXP207" s="813"/>
      <c r="SXQ207" s="813"/>
      <c r="SXR207" s="813"/>
      <c r="SXS207" s="813"/>
      <c r="SXT207" s="813"/>
      <c r="SXU207" s="813"/>
      <c r="SXV207" s="813"/>
      <c r="SXW207" s="813"/>
      <c r="SXX207" s="813"/>
      <c r="SXY207" s="813"/>
      <c r="SXZ207" s="813"/>
      <c r="SYA207" s="813"/>
      <c r="SYB207" s="813"/>
      <c r="SYC207" s="813"/>
      <c r="SYD207" s="813"/>
      <c r="SYE207" s="813"/>
      <c r="SYF207" s="813"/>
      <c r="SYG207" s="813"/>
      <c r="SYH207" s="813"/>
      <c r="SYI207" s="813"/>
      <c r="SYJ207" s="813"/>
      <c r="SYK207" s="813"/>
      <c r="SYL207" s="813"/>
      <c r="SYM207" s="813"/>
      <c r="SYN207" s="813"/>
      <c r="SYO207" s="813"/>
      <c r="SYP207" s="813"/>
      <c r="SYQ207" s="813"/>
      <c r="SYR207" s="813"/>
      <c r="SYS207" s="813"/>
      <c r="SYT207" s="813"/>
      <c r="SYU207" s="813"/>
      <c r="SYV207" s="813"/>
      <c r="SYW207" s="813"/>
      <c r="SYX207" s="813"/>
      <c r="SYY207" s="813"/>
      <c r="SYZ207" s="813"/>
      <c r="SZA207" s="813"/>
      <c r="SZB207" s="813"/>
      <c r="SZC207" s="813"/>
      <c r="SZD207" s="813"/>
      <c r="SZE207" s="813"/>
      <c r="SZF207" s="813"/>
      <c r="SZG207" s="813"/>
      <c r="SZH207" s="813"/>
      <c r="SZI207" s="813"/>
      <c r="SZJ207" s="813"/>
      <c r="SZK207" s="813"/>
      <c r="SZL207" s="813"/>
      <c r="SZM207" s="813"/>
      <c r="SZN207" s="813"/>
      <c r="SZO207" s="813"/>
      <c r="SZP207" s="813"/>
      <c r="SZQ207" s="813"/>
      <c r="SZR207" s="813"/>
      <c r="SZS207" s="813"/>
      <c r="SZT207" s="813"/>
      <c r="SZU207" s="813"/>
      <c r="SZV207" s="813"/>
      <c r="SZW207" s="813"/>
      <c r="SZX207" s="813"/>
      <c r="SZY207" s="813"/>
      <c r="SZZ207" s="813"/>
      <c r="TAA207" s="813"/>
      <c r="TAB207" s="813"/>
      <c r="TAC207" s="813"/>
      <c r="TAD207" s="813"/>
      <c r="TAE207" s="813"/>
      <c r="TAF207" s="813"/>
      <c r="TAG207" s="813"/>
      <c r="TAH207" s="813"/>
      <c r="TAI207" s="813"/>
      <c r="TAJ207" s="813"/>
      <c r="TAK207" s="813"/>
      <c r="TAL207" s="813"/>
      <c r="TAM207" s="813"/>
      <c r="TAN207" s="813"/>
      <c r="TAO207" s="813"/>
      <c r="TAP207" s="813"/>
      <c r="TAQ207" s="813"/>
      <c r="TAR207" s="813"/>
      <c r="TAS207" s="813"/>
      <c r="TAT207" s="813"/>
      <c r="TAU207" s="813"/>
      <c r="TAV207" s="813"/>
      <c r="TAW207" s="813"/>
      <c r="TAX207" s="813"/>
      <c r="TAY207" s="813"/>
      <c r="TAZ207" s="813"/>
      <c r="TBA207" s="813"/>
      <c r="TBB207" s="813"/>
      <c r="TBC207" s="813"/>
      <c r="TBD207" s="813"/>
      <c r="TBE207" s="813"/>
      <c r="TBF207" s="813"/>
      <c r="TBG207" s="813"/>
      <c r="TBH207" s="813"/>
      <c r="TBI207" s="813"/>
      <c r="TBJ207" s="813"/>
      <c r="TBK207" s="813"/>
      <c r="TBL207" s="813"/>
      <c r="TBM207" s="813"/>
      <c r="TBN207" s="813"/>
      <c r="TBO207" s="813"/>
      <c r="TBP207" s="813"/>
      <c r="TBQ207" s="813"/>
      <c r="TBR207" s="813"/>
      <c r="TBS207" s="813"/>
      <c r="TBT207" s="813"/>
      <c r="TBU207" s="813"/>
      <c r="TBV207" s="813"/>
      <c r="TBW207" s="813"/>
      <c r="TBX207" s="813"/>
      <c r="TBY207" s="813"/>
      <c r="TBZ207" s="813"/>
      <c r="TCA207" s="813"/>
      <c r="TCB207" s="813"/>
      <c r="TCC207" s="813"/>
      <c r="TCD207" s="813"/>
      <c r="TCE207" s="813"/>
      <c r="TCF207" s="813"/>
      <c r="TCG207" s="813"/>
      <c r="TCH207" s="813"/>
      <c r="TCI207" s="813"/>
      <c r="TCJ207" s="813"/>
      <c r="TCK207" s="813"/>
      <c r="TCL207" s="813"/>
      <c r="TCM207" s="813"/>
      <c r="TCN207" s="813"/>
      <c r="TCO207" s="813"/>
      <c r="TCP207" s="813"/>
      <c r="TCQ207" s="813"/>
      <c r="TCR207" s="813"/>
      <c r="TCS207" s="813"/>
      <c r="TCT207" s="813"/>
      <c r="TCU207" s="813"/>
      <c r="TCV207" s="813"/>
      <c r="TCW207" s="813"/>
      <c r="TCX207" s="813"/>
      <c r="TCY207" s="813"/>
      <c r="TCZ207" s="813"/>
      <c r="TDA207" s="813"/>
      <c r="TDB207" s="813"/>
      <c r="TDC207" s="813"/>
      <c r="TDD207" s="813"/>
      <c r="TDE207" s="813"/>
      <c r="TDF207" s="813"/>
      <c r="TDG207" s="813"/>
      <c r="TDH207" s="813"/>
      <c r="TDI207" s="813"/>
      <c r="TDJ207" s="813"/>
      <c r="TDK207" s="813"/>
      <c r="TDL207" s="813"/>
      <c r="TDM207" s="813"/>
      <c r="TDN207" s="813"/>
      <c r="TDO207" s="813"/>
      <c r="TDP207" s="813"/>
      <c r="TDQ207" s="813"/>
      <c r="TDR207" s="813"/>
      <c r="TDS207" s="813"/>
      <c r="TDT207" s="813"/>
      <c r="TDU207" s="813"/>
      <c r="TDV207" s="813"/>
      <c r="TDW207" s="813"/>
      <c r="TDX207" s="813"/>
      <c r="TDY207" s="813"/>
      <c r="TDZ207" s="813"/>
      <c r="TEA207" s="813"/>
      <c r="TEB207" s="813"/>
      <c r="TEC207" s="813"/>
      <c r="TED207" s="813"/>
      <c r="TEE207" s="813"/>
      <c r="TEF207" s="813"/>
      <c r="TEG207" s="813"/>
      <c r="TEH207" s="813"/>
      <c r="TEI207" s="813"/>
      <c r="TEJ207" s="813"/>
      <c r="TEK207" s="813"/>
      <c r="TEL207" s="813"/>
      <c r="TEM207" s="813"/>
      <c r="TEN207" s="813"/>
      <c r="TEO207" s="813"/>
      <c r="TEP207" s="813"/>
      <c r="TEQ207" s="813"/>
      <c r="TER207" s="813"/>
      <c r="TES207" s="813"/>
      <c r="TET207" s="813"/>
      <c r="TEU207" s="813"/>
      <c r="TEV207" s="813"/>
      <c r="TEW207" s="813"/>
      <c r="TEX207" s="813"/>
      <c r="TEY207" s="813"/>
      <c r="TEZ207" s="813"/>
      <c r="TFA207" s="813"/>
      <c r="TFB207" s="813"/>
      <c r="TFC207" s="813"/>
      <c r="TFD207" s="813"/>
      <c r="TFE207" s="813"/>
      <c r="TFF207" s="813"/>
      <c r="TFG207" s="813"/>
      <c r="TFH207" s="813"/>
      <c r="TFI207" s="813"/>
      <c r="TFJ207" s="813"/>
      <c r="TFK207" s="813"/>
      <c r="TFL207" s="813"/>
      <c r="TFM207" s="813"/>
      <c r="TFN207" s="813"/>
      <c r="TFO207" s="813"/>
      <c r="TFP207" s="813"/>
      <c r="TFQ207" s="813"/>
      <c r="TFR207" s="813"/>
      <c r="TFS207" s="813"/>
      <c r="TFT207" s="813"/>
      <c r="TFU207" s="813"/>
      <c r="TFV207" s="813"/>
      <c r="TFW207" s="813"/>
      <c r="TFX207" s="813"/>
      <c r="TFY207" s="813"/>
      <c r="TFZ207" s="813"/>
      <c r="TGA207" s="813"/>
      <c r="TGB207" s="813"/>
      <c r="TGC207" s="813"/>
      <c r="TGD207" s="813"/>
      <c r="TGE207" s="813"/>
      <c r="TGF207" s="813"/>
      <c r="TGG207" s="813"/>
      <c r="TGH207" s="813"/>
      <c r="TGI207" s="813"/>
      <c r="TGJ207" s="813"/>
      <c r="TGK207" s="813"/>
      <c r="TGL207" s="813"/>
      <c r="TGM207" s="813"/>
      <c r="TGN207" s="813"/>
      <c r="TGO207" s="813"/>
      <c r="TGP207" s="813"/>
      <c r="TGQ207" s="813"/>
      <c r="TGR207" s="813"/>
      <c r="TGS207" s="813"/>
      <c r="TGT207" s="813"/>
      <c r="TGU207" s="813"/>
      <c r="TGV207" s="813"/>
      <c r="TGW207" s="813"/>
      <c r="TGX207" s="813"/>
      <c r="TGY207" s="813"/>
      <c r="TGZ207" s="813"/>
      <c r="THA207" s="813"/>
      <c r="THB207" s="813"/>
      <c r="THC207" s="813"/>
      <c r="THD207" s="813"/>
      <c r="THE207" s="813"/>
      <c r="THF207" s="813"/>
      <c r="THG207" s="813"/>
      <c r="THH207" s="813"/>
      <c r="THI207" s="813"/>
      <c r="THJ207" s="813"/>
      <c r="THK207" s="813"/>
      <c r="THL207" s="813"/>
      <c r="THM207" s="813"/>
      <c r="THN207" s="813"/>
      <c r="THO207" s="813"/>
      <c r="THP207" s="813"/>
      <c r="THQ207" s="813"/>
      <c r="THR207" s="813"/>
      <c r="THS207" s="813"/>
      <c r="THT207" s="813"/>
      <c r="THU207" s="813"/>
      <c r="THV207" s="813"/>
      <c r="THW207" s="813"/>
      <c r="THX207" s="813"/>
      <c r="THY207" s="813"/>
      <c r="THZ207" s="813"/>
      <c r="TIA207" s="813"/>
      <c r="TIB207" s="813"/>
      <c r="TIC207" s="813"/>
      <c r="TID207" s="813"/>
      <c r="TIE207" s="813"/>
      <c r="TIF207" s="813"/>
      <c r="TIG207" s="813"/>
      <c r="TIH207" s="813"/>
      <c r="TII207" s="813"/>
      <c r="TIJ207" s="813"/>
      <c r="TIK207" s="813"/>
      <c r="TIL207" s="813"/>
      <c r="TIM207" s="813"/>
      <c r="TIN207" s="813"/>
      <c r="TIO207" s="813"/>
      <c r="TIP207" s="813"/>
      <c r="TIQ207" s="813"/>
      <c r="TIR207" s="813"/>
      <c r="TIS207" s="813"/>
      <c r="TIT207" s="813"/>
      <c r="TIU207" s="813"/>
      <c r="TIV207" s="813"/>
      <c r="TIW207" s="813"/>
      <c r="TIX207" s="813"/>
      <c r="TIY207" s="813"/>
      <c r="TIZ207" s="813"/>
      <c r="TJA207" s="813"/>
      <c r="TJB207" s="813"/>
      <c r="TJC207" s="813"/>
      <c r="TJD207" s="813"/>
      <c r="TJE207" s="813"/>
      <c r="TJF207" s="813"/>
      <c r="TJG207" s="813"/>
      <c r="TJH207" s="813"/>
      <c r="TJI207" s="813"/>
      <c r="TJJ207" s="813"/>
      <c r="TJK207" s="813"/>
      <c r="TJL207" s="813"/>
      <c r="TJM207" s="813"/>
      <c r="TJN207" s="813"/>
      <c r="TJO207" s="813"/>
      <c r="TJP207" s="813"/>
      <c r="TJQ207" s="813"/>
      <c r="TJR207" s="813"/>
      <c r="TJS207" s="813"/>
      <c r="TJT207" s="813"/>
      <c r="TJU207" s="813"/>
      <c r="TJV207" s="813"/>
      <c r="TJW207" s="813"/>
      <c r="TJX207" s="813"/>
      <c r="TJY207" s="813"/>
      <c r="TJZ207" s="813"/>
      <c r="TKA207" s="813"/>
      <c r="TKB207" s="813"/>
      <c r="TKC207" s="813"/>
      <c r="TKD207" s="813"/>
      <c r="TKE207" s="813"/>
      <c r="TKF207" s="813"/>
      <c r="TKG207" s="813"/>
      <c r="TKH207" s="813"/>
      <c r="TKI207" s="813"/>
      <c r="TKJ207" s="813"/>
      <c r="TKK207" s="813"/>
      <c r="TKL207" s="813"/>
      <c r="TKM207" s="813"/>
      <c r="TKN207" s="813"/>
      <c r="TKO207" s="813"/>
      <c r="TKP207" s="813"/>
      <c r="TKQ207" s="813"/>
      <c r="TKR207" s="813"/>
      <c r="TKS207" s="813"/>
      <c r="TKT207" s="813"/>
      <c r="TKU207" s="813"/>
      <c r="TKV207" s="813"/>
      <c r="TKW207" s="813"/>
      <c r="TKX207" s="813"/>
      <c r="TKY207" s="813"/>
      <c r="TKZ207" s="813"/>
      <c r="TLA207" s="813"/>
      <c r="TLB207" s="813"/>
      <c r="TLC207" s="813"/>
      <c r="TLD207" s="813"/>
      <c r="TLE207" s="813"/>
      <c r="TLF207" s="813"/>
      <c r="TLG207" s="813"/>
      <c r="TLH207" s="813"/>
      <c r="TLI207" s="813"/>
      <c r="TLJ207" s="813"/>
      <c r="TLK207" s="813"/>
      <c r="TLL207" s="813"/>
      <c r="TLM207" s="813"/>
      <c r="TLN207" s="813"/>
      <c r="TLO207" s="813"/>
      <c r="TLP207" s="813"/>
      <c r="TLQ207" s="813"/>
      <c r="TLR207" s="813"/>
      <c r="TLS207" s="813"/>
      <c r="TLT207" s="813"/>
      <c r="TLU207" s="813"/>
      <c r="TLV207" s="813"/>
      <c r="TLW207" s="813"/>
      <c r="TLX207" s="813"/>
      <c r="TLY207" s="813"/>
      <c r="TLZ207" s="813"/>
      <c r="TMA207" s="813"/>
      <c r="TMB207" s="813"/>
      <c r="TMC207" s="813"/>
      <c r="TMD207" s="813"/>
      <c r="TME207" s="813"/>
      <c r="TMF207" s="813"/>
      <c r="TMG207" s="813"/>
      <c r="TMH207" s="813"/>
      <c r="TMI207" s="813"/>
      <c r="TMJ207" s="813"/>
      <c r="TMK207" s="813"/>
      <c r="TML207" s="813"/>
      <c r="TMM207" s="813"/>
      <c r="TMN207" s="813"/>
      <c r="TMO207" s="813"/>
      <c r="TMP207" s="813"/>
      <c r="TMQ207" s="813"/>
      <c r="TMR207" s="813"/>
      <c r="TMS207" s="813"/>
      <c r="TMT207" s="813"/>
      <c r="TMU207" s="813"/>
      <c r="TMV207" s="813"/>
      <c r="TMW207" s="813"/>
      <c r="TMX207" s="813"/>
      <c r="TMY207" s="813"/>
      <c r="TMZ207" s="813"/>
      <c r="TNA207" s="813"/>
      <c r="TNB207" s="813"/>
      <c r="TNC207" s="813"/>
      <c r="TND207" s="813"/>
      <c r="TNE207" s="813"/>
      <c r="TNF207" s="813"/>
      <c r="TNG207" s="813"/>
      <c r="TNH207" s="813"/>
      <c r="TNI207" s="813"/>
      <c r="TNJ207" s="813"/>
      <c r="TNK207" s="813"/>
      <c r="TNL207" s="813"/>
      <c r="TNM207" s="813"/>
      <c r="TNN207" s="813"/>
      <c r="TNO207" s="813"/>
      <c r="TNP207" s="813"/>
      <c r="TNQ207" s="813"/>
      <c r="TNR207" s="813"/>
      <c r="TNS207" s="813"/>
      <c r="TNT207" s="813"/>
      <c r="TNU207" s="813"/>
      <c r="TNV207" s="813"/>
      <c r="TNW207" s="813"/>
      <c r="TNX207" s="813"/>
      <c r="TNY207" s="813"/>
      <c r="TNZ207" s="813"/>
      <c r="TOA207" s="813"/>
      <c r="TOB207" s="813"/>
      <c r="TOC207" s="813"/>
      <c r="TOD207" s="813"/>
      <c r="TOE207" s="813"/>
      <c r="TOF207" s="813"/>
      <c r="TOG207" s="813"/>
      <c r="TOH207" s="813"/>
      <c r="TOI207" s="813"/>
      <c r="TOJ207" s="813"/>
      <c r="TOK207" s="813"/>
      <c r="TOL207" s="813"/>
      <c r="TOM207" s="813"/>
      <c r="TON207" s="813"/>
      <c r="TOO207" s="813"/>
      <c r="TOP207" s="813"/>
      <c r="TOQ207" s="813"/>
      <c r="TOR207" s="813"/>
      <c r="TOS207" s="813"/>
      <c r="TOT207" s="813"/>
      <c r="TOU207" s="813"/>
      <c r="TOV207" s="813"/>
      <c r="TOW207" s="813"/>
      <c r="TOX207" s="813"/>
      <c r="TOY207" s="813"/>
      <c r="TOZ207" s="813"/>
      <c r="TPA207" s="813"/>
      <c r="TPB207" s="813"/>
      <c r="TPC207" s="813"/>
      <c r="TPD207" s="813"/>
      <c r="TPE207" s="813"/>
      <c r="TPF207" s="813"/>
      <c r="TPG207" s="813"/>
      <c r="TPH207" s="813"/>
      <c r="TPI207" s="813"/>
      <c r="TPJ207" s="813"/>
      <c r="TPK207" s="813"/>
      <c r="TPL207" s="813"/>
      <c r="TPM207" s="813"/>
      <c r="TPN207" s="813"/>
      <c r="TPO207" s="813"/>
      <c r="TPP207" s="813"/>
      <c r="TPQ207" s="813"/>
      <c r="TPR207" s="813"/>
      <c r="TPS207" s="813"/>
      <c r="TPT207" s="813"/>
      <c r="TPU207" s="813"/>
      <c r="TPV207" s="813"/>
      <c r="TPW207" s="813"/>
      <c r="TPX207" s="813"/>
      <c r="TPY207" s="813"/>
      <c r="TPZ207" s="813"/>
      <c r="TQA207" s="813"/>
      <c r="TQB207" s="813"/>
      <c r="TQC207" s="813"/>
      <c r="TQD207" s="813"/>
      <c r="TQE207" s="813"/>
      <c r="TQF207" s="813"/>
      <c r="TQG207" s="813"/>
      <c r="TQH207" s="813"/>
      <c r="TQI207" s="813"/>
      <c r="TQJ207" s="813"/>
      <c r="TQK207" s="813"/>
      <c r="TQL207" s="813"/>
      <c r="TQM207" s="813"/>
      <c r="TQN207" s="813"/>
      <c r="TQO207" s="813"/>
      <c r="TQP207" s="813"/>
      <c r="TQQ207" s="813"/>
      <c r="TQR207" s="813"/>
      <c r="TQS207" s="813"/>
      <c r="TQT207" s="813"/>
      <c r="TQU207" s="813"/>
      <c r="TQV207" s="813"/>
      <c r="TQW207" s="813"/>
      <c r="TQX207" s="813"/>
      <c r="TQY207" s="813"/>
      <c r="TQZ207" s="813"/>
      <c r="TRA207" s="813"/>
      <c r="TRB207" s="813"/>
      <c r="TRC207" s="813"/>
      <c r="TRD207" s="813"/>
      <c r="TRE207" s="813"/>
      <c r="TRF207" s="813"/>
      <c r="TRG207" s="813"/>
      <c r="TRH207" s="813"/>
      <c r="TRI207" s="813"/>
      <c r="TRJ207" s="813"/>
      <c r="TRK207" s="813"/>
      <c r="TRL207" s="813"/>
      <c r="TRM207" s="813"/>
      <c r="TRN207" s="813"/>
      <c r="TRO207" s="813"/>
      <c r="TRP207" s="813"/>
      <c r="TRQ207" s="813"/>
      <c r="TRR207" s="813"/>
      <c r="TRS207" s="813"/>
      <c r="TRT207" s="813"/>
      <c r="TRU207" s="813"/>
      <c r="TRV207" s="813"/>
      <c r="TRW207" s="813"/>
      <c r="TRX207" s="813"/>
      <c r="TRY207" s="813"/>
      <c r="TRZ207" s="813"/>
      <c r="TSA207" s="813"/>
      <c r="TSB207" s="813"/>
      <c r="TSC207" s="813"/>
      <c r="TSD207" s="813"/>
      <c r="TSE207" s="813"/>
      <c r="TSF207" s="813"/>
      <c r="TSG207" s="813"/>
      <c r="TSH207" s="813"/>
      <c r="TSI207" s="813"/>
      <c r="TSJ207" s="813"/>
      <c r="TSK207" s="813"/>
      <c r="TSL207" s="813"/>
      <c r="TSM207" s="813"/>
      <c r="TSN207" s="813"/>
      <c r="TSO207" s="813"/>
      <c r="TSP207" s="813"/>
      <c r="TSQ207" s="813"/>
      <c r="TSR207" s="813"/>
      <c r="TSS207" s="813"/>
      <c r="TST207" s="813"/>
      <c r="TSU207" s="813"/>
      <c r="TSV207" s="813"/>
      <c r="TSW207" s="813"/>
      <c r="TSX207" s="813"/>
      <c r="TSY207" s="813"/>
      <c r="TSZ207" s="813"/>
      <c r="TTA207" s="813"/>
      <c r="TTB207" s="813"/>
      <c r="TTC207" s="813"/>
      <c r="TTD207" s="813"/>
      <c r="TTE207" s="813"/>
      <c r="TTF207" s="813"/>
      <c r="TTG207" s="813"/>
      <c r="TTH207" s="813"/>
      <c r="TTI207" s="813"/>
      <c r="TTJ207" s="813"/>
      <c r="TTK207" s="813"/>
      <c r="TTL207" s="813"/>
      <c r="TTM207" s="813"/>
      <c r="TTN207" s="813"/>
      <c r="TTO207" s="813"/>
      <c r="TTP207" s="813"/>
      <c r="TTQ207" s="813"/>
      <c r="TTR207" s="813"/>
      <c r="TTS207" s="813"/>
      <c r="TTT207" s="813"/>
      <c r="TTU207" s="813"/>
      <c r="TTV207" s="813"/>
      <c r="TTW207" s="813"/>
      <c r="TTX207" s="813"/>
      <c r="TTY207" s="813"/>
      <c r="TTZ207" s="813"/>
      <c r="TUA207" s="813"/>
      <c r="TUB207" s="813"/>
      <c r="TUC207" s="813"/>
      <c r="TUD207" s="813"/>
      <c r="TUE207" s="813"/>
      <c r="TUF207" s="813"/>
      <c r="TUG207" s="813"/>
      <c r="TUH207" s="813"/>
      <c r="TUI207" s="813"/>
      <c r="TUJ207" s="813"/>
      <c r="TUK207" s="813"/>
      <c r="TUL207" s="813"/>
      <c r="TUM207" s="813"/>
      <c r="TUN207" s="813"/>
      <c r="TUO207" s="813"/>
      <c r="TUP207" s="813"/>
      <c r="TUQ207" s="813"/>
      <c r="TUR207" s="813"/>
      <c r="TUS207" s="813"/>
      <c r="TUT207" s="813"/>
      <c r="TUU207" s="813"/>
      <c r="TUV207" s="813"/>
      <c r="TUW207" s="813"/>
      <c r="TUX207" s="813"/>
      <c r="TUY207" s="813"/>
      <c r="TUZ207" s="813"/>
      <c r="TVA207" s="813"/>
      <c r="TVB207" s="813"/>
      <c r="TVC207" s="813"/>
      <c r="TVD207" s="813"/>
      <c r="TVE207" s="813"/>
      <c r="TVF207" s="813"/>
      <c r="TVG207" s="813"/>
      <c r="TVH207" s="813"/>
      <c r="TVI207" s="813"/>
      <c r="TVJ207" s="813"/>
      <c r="TVK207" s="813"/>
      <c r="TVL207" s="813"/>
      <c r="TVM207" s="813"/>
      <c r="TVN207" s="813"/>
      <c r="TVO207" s="813"/>
      <c r="TVP207" s="813"/>
      <c r="TVQ207" s="813"/>
      <c r="TVR207" s="813"/>
      <c r="TVS207" s="813"/>
      <c r="TVT207" s="813"/>
      <c r="TVU207" s="813"/>
      <c r="TVV207" s="813"/>
      <c r="TVW207" s="813"/>
      <c r="TVX207" s="813"/>
      <c r="TVY207" s="813"/>
      <c r="TVZ207" s="813"/>
      <c r="TWA207" s="813"/>
      <c r="TWB207" s="813"/>
      <c r="TWC207" s="813"/>
      <c r="TWD207" s="813"/>
      <c r="TWE207" s="813"/>
      <c r="TWF207" s="813"/>
      <c r="TWG207" s="813"/>
      <c r="TWH207" s="813"/>
      <c r="TWI207" s="813"/>
      <c r="TWJ207" s="813"/>
      <c r="TWK207" s="813"/>
      <c r="TWL207" s="813"/>
      <c r="TWM207" s="813"/>
      <c r="TWN207" s="813"/>
      <c r="TWO207" s="813"/>
      <c r="TWP207" s="813"/>
      <c r="TWQ207" s="813"/>
      <c r="TWR207" s="813"/>
      <c r="TWS207" s="813"/>
      <c r="TWT207" s="813"/>
      <c r="TWU207" s="813"/>
      <c r="TWV207" s="813"/>
      <c r="TWW207" s="813"/>
      <c r="TWX207" s="813"/>
      <c r="TWY207" s="813"/>
      <c r="TWZ207" s="813"/>
      <c r="TXA207" s="813"/>
      <c r="TXB207" s="813"/>
      <c r="TXC207" s="813"/>
      <c r="TXD207" s="813"/>
      <c r="TXE207" s="813"/>
      <c r="TXF207" s="813"/>
      <c r="TXG207" s="813"/>
      <c r="TXH207" s="813"/>
      <c r="TXI207" s="813"/>
      <c r="TXJ207" s="813"/>
      <c r="TXK207" s="813"/>
      <c r="TXL207" s="813"/>
      <c r="TXM207" s="813"/>
      <c r="TXN207" s="813"/>
      <c r="TXO207" s="813"/>
      <c r="TXP207" s="813"/>
      <c r="TXQ207" s="813"/>
      <c r="TXR207" s="813"/>
      <c r="TXS207" s="813"/>
      <c r="TXT207" s="813"/>
      <c r="TXU207" s="813"/>
      <c r="TXV207" s="813"/>
      <c r="TXW207" s="813"/>
      <c r="TXX207" s="813"/>
      <c r="TXY207" s="813"/>
      <c r="TXZ207" s="813"/>
      <c r="TYA207" s="813"/>
      <c r="TYB207" s="813"/>
      <c r="TYC207" s="813"/>
      <c r="TYD207" s="813"/>
      <c r="TYE207" s="813"/>
      <c r="TYF207" s="813"/>
      <c r="TYG207" s="813"/>
      <c r="TYH207" s="813"/>
      <c r="TYI207" s="813"/>
      <c r="TYJ207" s="813"/>
      <c r="TYK207" s="813"/>
      <c r="TYL207" s="813"/>
      <c r="TYM207" s="813"/>
      <c r="TYN207" s="813"/>
      <c r="TYO207" s="813"/>
      <c r="TYP207" s="813"/>
      <c r="TYQ207" s="813"/>
      <c r="TYR207" s="813"/>
      <c r="TYS207" s="813"/>
      <c r="TYT207" s="813"/>
      <c r="TYU207" s="813"/>
      <c r="TYV207" s="813"/>
      <c r="TYW207" s="813"/>
      <c r="TYX207" s="813"/>
      <c r="TYY207" s="813"/>
      <c r="TYZ207" s="813"/>
      <c r="TZA207" s="813"/>
      <c r="TZB207" s="813"/>
      <c r="TZC207" s="813"/>
      <c r="TZD207" s="813"/>
      <c r="TZE207" s="813"/>
      <c r="TZF207" s="813"/>
      <c r="TZG207" s="813"/>
      <c r="TZH207" s="813"/>
      <c r="TZI207" s="813"/>
      <c r="TZJ207" s="813"/>
      <c r="TZK207" s="813"/>
      <c r="TZL207" s="813"/>
      <c r="TZM207" s="813"/>
      <c r="TZN207" s="813"/>
      <c r="TZO207" s="813"/>
      <c r="TZP207" s="813"/>
      <c r="TZQ207" s="813"/>
      <c r="TZR207" s="813"/>
      <c r="TZS207" s="813"/>
      <c r="TZT207" s="813"/>
      <c r="TZU207" s="813"/>
      <c r="TZV207" s="813"/>
      <c r="TZW207" s="813"/>
      <c r="TZX207" s="813"/>
      <c r="TZY207" s="813"/>
      <c r="TZZ207" s="813"/>
      <c r="UAA207" s="813"/>
      <c r="UAB207" s="813"/>
      <c r="UAC207" s="813"/>
      <c r="UAD207" s="813"/>
      <c r="UAE207" s="813"/>
      <c r="UAF207" s="813"/>
      <c r="UAG207" s="813"/>
      <c r="UAH207" s="813"/>
      <c r="UAI207" s="813"/>
      <c r="UAJ207" s="813"/>
      <c r="UAK207" s="813"/>
      <c r="UAL207" s="813"/>
      <c r="UAM207" s="813"/>
      <c r="UAN207" s="813"/>
      <c r="UAO207" s="813"/>
      <c r="UAP207" s="813"/>
      <c r="UAQ207" s="813"/>
      <c r="UAR207" s="813"/>
      <c r="UAS207" s="813"/>
      <c r="UAT207" s="813"/>
      <c r="UAU207" s="813"/>
      <c r="UAV207" s="813"/>
      <c r="UAW207" s="813"/>
      <c r="UAX207" s="813"/>
      <c r="UAY207" s="813"/>
      <c r="UAZ207" s="813"/>
      <c r="UBA207" s="813"/>
      <c r="UBB207" s="813"/>
      <c r="UBC207" s="813"/>
      <c r="UBD207" s="813"/>
      <c r="UBE207" s="813"/>
      <c r="UBF207" s="813"/>
      <c r="UBG207" s="813"/>
      <c r="UBH207" s="813"/>
      <c r="UBI207" s="813"/>
      <c r="UBJ207" s="813"/>
      <c r="UBK207" s="813"/>
      <c r="UBL207" s="813"/>
      <c r="UBM207" s="813"/>
      <c r="UBN207" s="813"/>
      <c r="UBO207" s="813"/>
      <c r="UBP207" s="813"/>
      <c r="UBQ207" s="813"/>
      <c r="UBR207" s="813"/>
      <c r="UBS207" s="813"/>
      <c r="UBT207" s="813"/>
      <c r="UBU207" s="813"/>
      <c r="UBV207" s="813"/>
      <c r="UBW207" s="813"/>
      <c r="UBX207" s="813"/>
      <c r="UBY207" s="813"/>
      <c r="UBZ207" s="813"/>
      <c r="UCA207" s="813"/>
      <c r="UCB207" s="813"/>
      <c r="UCC207" s="813"/>
      <c r="UCD207" s="813"/>
      <c r="UCE207" s="813"/>
      <c r="UCF207" s="813"/>
      <c r="UCG207" s="813"/>
      <c r="UCH207" s="813"/>
      <c r="UCI207" s="813"/>
      <c r="UCJ207" s="813"/>
      <c r="UCK207" s="813"/>
      <c r="UCL207" s="813"/>
      <c r="UCM207" s="813"/>
      <c r="UCN207" s="813"/>
      <c r="UCO207" s="813"/>
      <c r="UCP207" s="813"/>
      <c r="UCQ207" s="813"/>
      <c r="UCR207" s="813"/>
      <c r="UCS207" s="813"/>
      <c r="UCT207" s="813"/>
      <c r="UCU207" s="813"/>
      <c r="UCV207" s="813"/>
      <c r="UCW207" s="813"/>
      <c r="UCX207" s="813"/>
      <c r="UCY207" s="813"/>
      <c r="UCZ207" s="813"/>
      <c r="UDA207" s="813"/>
      <c r="UDB207" s="813"/>
      <c r="UDC207" s="813"/>
      <c r="UDD207" s="813"/>
      <c r="UDE207" s="813"/>
      <c r="UDF207" s="813"/>
      <c r="UDG207" s="813"/>
      <c r="UDH207" s="813"/>
      <c r="UDI207" s="813"/>
      <c r="UDJ207" s="813"/>
      <c r="UDK207" s="813"/>
      <c r="UDL207" s="813"/>
      <c r="UDM207" s="813"/>
      <c r="UDN207" s="813"/>
      <c r="UDO207" s="813"/>
      <c r="UDP207" s="813"/>
      <c r="UDQ207" s="813"/>
      <c r="UDR207" s="813"/>
      <c r="UDS207" s="813"/>
      <c r="UDT207" s="813"/>
      <c r="UDU207" s="813"/>
      <c r="UDV207" s="813"/>
      <c r="UDW207" s="813"/>
      <c r="UDX207" s="813"/>
      <c r="UDY207" s="813"/>
      <c r="UDZ207" s="813"/>
      <c r="UEA207" s="813"/>
      <c r="UEB207" s="813"/>
      <c r="UEC207" s="813"/>
      <c r="UED207" s="813"/>
      <c r="UEE207" s="813"/>
      <c r="UEF207" s="813"/>
      <c r="UEG207" s="813"/>
      <c r="UEH207" s="813"/>
      <c r="UEI207" s="813"/>
      <c r="UEJ207" s="813"/>
      <c r="UEK207" s="813"/>
      <c r="UEL207" s="813"/>
      <c r="UEM207" s="813"/>
      <c r="UEN207" s="813"/>
      <c r="UEO207" s="813"/>
      <c r="UEP207" s="813"/>
      <c r="UEQ207" s="813"/>
      <c r="UER207" s="813"/>
      <c r="UES207" s="813"/>
      <c r="UET207" s="813"/>
      <c r="UEU207" s="813"/>
      <c r="UEV207" s="813"/>
      <c r="UEW207" s="813"/>
      <c r="UEX207" s="813"/>
      <c r="UEY207" s="813"/>
      <c r="UEZ207" s="813"/>
      <c r="UFA207" s="813"/>
      <c r="UFB207" s="813"/>
      <c r="UFC207" s="813"/>
      <c r="UFD207" s="813"/>
      <c r="UFE207" s="813"/>
      <c r="UFF207" s="813"/>
      <c r="UFG207" s="813"/>
      <c r="UFH207" s="813"/>
      <c r="UFI207" s="813"/>
      <c r="UFJ207" s="813"/>
      <c r="UFK207" s="813"/>
      <c r="UFL207" s="813"/>
      <c r="UFM207" s="813"/>
      <c r="UFN207" s="813"/>
      <c r="UFO207" s="813"/>
      <c r="UFP207" s="813"/>
      <c r="UFQ207" s="813"/>
      <c r="UFR207" s="813"/>
      <c r="UFS207" s="813"/>
      <c r="UFT207" s="813"/>
      <c r="UFU207" s="813"/>
      <c r="UFV207" s="813"/>
      <c r="UFW207" s="813"/>
      <c r="UFX207" s="813"/>
      <c r="UFY207" s="813"/>
      <c r="UFZ207" s="813"/>
      <c r="UGA207" s="813"/>
      <c r="UGB207" s="813"/>
      <c r="UGC207" s="813"/>
      <c r="UGD207" s="813"/>
      <c r="UGE207" s="813"/>
      <c r="UGF207" s="813"/>
      <c r="UGG207" s="813"/>
      <c r="UGH207" s="813"/>
      <c r="UGI207" s="813"/>
      <c r="UGJ207" s="813"/>
      <c r="UGK207" s="813"/>
      <c r="UGL207" s="813"/>
      <c r="UGM207" s="813"/>
      <c r="UGN207" s="813"/>
      <c r="UGO207" s="813"/>
      <c r="UGP207" s="813"/>
      <c r="UGQ207" s="813"/>
      <c r="UGR207" s="813"/>
      <c r="UGS207" s="813"/>
      <c r="UGT207" s="813"/>
      <c r="UGU207" s="813"/>
      <c r="UGV207" s="813"/>
      <c r="UGW207" s="813"/>
      <c r="UGX207" s="813"/>
      <c r="UGY207" s="813"/>
      <c r="UGZ207" s="813"/>
      <c r="UHA207" s="813"/>
      <c r="UHB207" s="813"/>
      <c r="UHC207" s="813"/>
      <c r="UHD207" s="813"/>
      <c r="UHE207" s="813"/>
      <c r="UHF207" s="813"/>
      <c r="UHG207" s="813"/>
      <c r="UHH207" s="813"/>
      <c r="UHI207" s="813"/>
      <c r="UHJ207" s="813"/>
      <c r="UHK207" s="813"/>
      <c r="UHL207" s="813"/>
      <c r="UHM207" s="813"/>
      <c r="UHN207" s="813"/>
      <c r="UHO207" s="813"/>
      <c r="UHP207" s="813"/>
      <c r="UHQ207" s="813"/>
      <c r="UHR207" s="813"/>
      <c r="UHS207" s="813"/>
      <c r="UHT207" s="813"/>
      <c r="UHU207" s="813"/>
      <c r="UHV207" s="813"/>
      <c r="UHW207" s="813"/>
      <c r="UHX207" s="813"/>
      <c r="UHY207" s="813"/>
      <c r="UHZ207" s="813"/>
      <c r="UIA207" s="813"/>
      <c r="UIB207" s="813"/>
      <c r="UIC207" s="813"/>
      <c r="UID207" s="813"/>
      <c r="UIE207" s="813"/>
      <c r="UIF207" s="813"/>
      <c r="UIG207" s="813"/>
      <c r="UIH207" s="813"/>
      <c r="UII207" s="813"/>
      <c r="UIJ207" s="813"/>
      <c r="UIK207" s="813"/>
      <c r="UIL207" s="813"/>
      <c r="UIM207" s="813"/>
      <c r="UIN207" s="813"/>
      <c r="UIO207" s="813"/>
      <c r="UIP207" s="813"/>
      <c r="UIQ207" s="813"/>
      <c r="UIR207" s="813"/>
      <c r="UIS207" s="813"/>
      <c r="UIT207" s="813"/>
      <c r="UIU207" s="813"/>
      <c r="UIV207" s="813"/>
      <c r="UIW207" s="813"/>
      <c r="UIX207" s="813"/>
      <c r="UIY207" s="813"/>
      <c r="UIZ207" s="813"/>
      <c r="UJA207" s="813"/>
      <c r="UJB207" s="813"/>
      <c r="UJC207" s="813"/>
      <c r="UJD207" s="813"/>
      <c r="UJE207" s="813"/>
      <c r="UJF207" s="813"/>
      <c r="UJG207" s="813"/>
      <c r="UJH207" s="813"/>
      <c r="UJI207" s="813"/>
      <c r="UJJ207" s="813"/>
      <c r="UJK207" s="813"/>
      <c r="UJL207" s="813"/>
      <c r="UJM207" s="813"/>
      <c r="UJN207" s="813"/>
      <c r="UJO207" s="813"/>
      <c r="UJP207" s="813"/>
      <c r="UJQ207" s="813"/>
      <c r="UJR207" s="813"/>
      <c r="UJS207" s="813"/>
      <c r="UJT207" s="813"/>
      <c r="UJU207" s="813"/>
      <c r="UJV207" s="813"/>
      <c r="UJW207" s="813"/>
      <c r="UJX207" s="813"/>
      <c r="UJY207" s="813"/>
      <c r="UJZ207" s="813"/>
      <c r="UKA207" s="813"/>
      <c r="UKB207" s="813"/>
      <c r="UKC207" s="813"/>
      <c r="UKD207" s="813"/>
      <c r="UKE207" s="813"/>
      <c r="UKF207" s="813"/>
      <c r="UKG207" s="813"/>
      <c r="UKH207" s="813"/>
      <c r="UKI207" s="813"/>
      <c r="UKJ207" s="813"/>
      <c r="UKK207" s="813"/>
      <c r="UKL207" s="813"/>
      <c r="UKM207" s="813"/>
      <c r="UKN207" s="813"/>
      <c r="UKO207" s="813"/>
      <c r="UKP207" s="813"/>
      <c r="UKQ207" s="813"/>
      <c r="UKR207" s="813"/>
      <c r="UKS207" s="813"/>
      <c r="UKT207" s="813"/>
      <c r="UKU207" s="813"/>
      <c r="UKV207" s="813"/>
      <c r="UKW207" s="813"/>
      <c r="UKX207" s="813"/>
      <c r="UKY207" s="813"/>
      <c r="UKZ207" s="813"/>
      <c r="ULA207" s="813"/>
      <c r="ULB207" s="813"/>
      <c r="ULC207" s="813"/>
      <c r="ULD207" s="813"/>
      <c r="ULE207" s="813"/>
      <c r="ULF207" s="813"/>
      <c r="ULG207" s="813"/>
      <c r="ULH207" s="813"/>
      <c r="ULI207" s="813"/>
      <c r="ULJ207" s="813"/>
      <c r="ULK207" s="813"/>
      <c r="ULL207" s="813"/>
      <c r="ULM207" s="813"/>
      <c r="ULN207" s="813"/>
      <c r="ULO207" s="813"/>
      <c r="ULP207" s="813"/>
      <c r="ULQ207" s="813"/>
      <c r="ULR207" s="813"/>
      <c r="ULS207" s="813"/>
      <c r="ULT207" s="813"/>
      <c r="ULU207" s="813"/>
      <c r="ULV207" s="813"/>
      <c r="ULW207" s="813"/>
      <c r="ULX207" s="813"/>
      <c r="ULY207" s="813"/>
      <c r="ULZ207" s="813"/>
      <c r="UMA207" s="813"/>
      <c r="UMB207" s="813"/>
      <c r="UMC207" s="813"/>
      <c r="UMD207" s="813"/>
      <c r="UME207" s="813"/>
      <c r="UMF207" s="813"/>
      <c r="UMG207" s="813"/>
      <c r="UMH207" s="813"/>
      <c r="UMI207" s="813"/>
      <c r="UMJ207" s="813"/>
      <c r="UMK207" s="813"/>
      <c r="UML207" s="813"/>
      <c r="UMM207" s="813"/>
      <c r="UMN207" s="813"/>
      <c r="UMO207" s="813"/>
      <c r="UMP207" s="813"/>
      <c r="UMQ207" s="813"/>
      <c r="UMR207" s="813"/>
      <c r="UMS207" s="813"/>
      <c r="UMT207" s="813"/>
      <c r="UMU207" s="813"/>
      <c r="UMV207" s="813"/>
      <c r="UMW207" s="813"/>
      <c r="UMX207" s="813"/>
      <c r="UMY207" s="813"/>
      <c r="UMZ207" s="813"/>
      <c r="UNA207" s="813"/>
      <c r="UNB207" s="813"/>
      <c r="UNC207" s="813"/>
      <c r="UND207" s="813"/>
      <c r="UNE207" s="813"/>
      <c r="UNF207" s="813"/>
      <c r="UNG207" s="813"/>
      <c r="UNH207" s="813"/>
      <c r="UNI207" s="813"/>
      <c r="UNJ207" s="813"/>
      <c r="UNK207" s="813"/>
      <c r="UNL207" s="813"/>
      <c r="UNM207" s="813"/>
      <c r="UNN207" s="813"/>
      <c r="UNO207" s="813"/>
      <c r="UNP207" s="813"/>
      <c r="UNQ207" s="813"/>
      <c r="UNR207" s="813"/>
      <c r="UNS207" s="813"/>
      <c r="UNT207" s="813"/>
      <c r="UNU207" s="813"/>
      <c r="UNV207" s="813"/>
      <c r="UNW207" s="813"/>
      <c r="UNX207" s="813"/>
      <c r="UNY207" s="813"/>
      <c r="UNZ207" s="813"/>
      <c r="UOA207" s="813"/>
      <c r="UOB207" s="813"/>
      <c r="UOC207" s="813"/>
      <c r="UOD207" s="813"/>
      <c r="UOE207" s="813"/>
      <c r="UOF207" s="813"/>
      <c r="UOG207" s="813"/>
      <c r="UOH207" s="813"/>
      <c r="UOI207" s="813"/>
      <c r="UOJ207" s="813"/>
      <c r="UOK207" s="813"/>
      <c r="UOL207" s="813"/>
      <c r="UOM207" s="813"/>
      <c r="UON207" s="813"/>
      <c r="UOO207" s="813"/>
      <c r="UOP207" s="813"/>
      <c r="UOQ207" s="813"/>
      <c r="UOR207" s="813"/>
      <c r="UOS207" s="813"/>
      <c r="UOT207" s="813"/>
      <c r="UOU207" s="813"/>
      <c r="UOV207" s="813"/>
      <c r="UOW207" s="813"/>
      <c r="UOX207" s="813"/>
      <c r="UOY207" s="813"/>
      <c r="UOZ207" s="813"/>
      <c r="UPA207" s="813"/>
      <c r="UPB207" s="813"/>
      <c r="UPC207" s="813"/>
      <c r="UPD207" s="813"/>
      <c r="UPE207" s="813"/>
      <c r="UPF207" s="813"/>
      <c r="UPG207" s="813"/>
      <c r="UPH207" s="813"/>
      <c r="UPI207" s="813"/>
      <c r="UPJ207" s="813"/>
      <c r="UPK207" s="813"/>
      <c r="UPL207" s="813"/>
      <c r="UPM207" s="813"/>
      <c r="UPN207" s="813"/>
      <c r="UPO207" s="813"/>
      <c r="UPP207" s="813"/>
      <c r="UPQ207" s="813"/>
      <c r="UPR207" s="813"/>
      <c r="UPS207" s="813"/>
      <c r="UPT207" s="813"/>
      <c r="UPU207" s="813"/>
      <c r="UPV207" s="813"/>
      <c r="UPW207" s="813"/>
      <c r="UPX207" s="813"/>
      <c r="UPY207" s="813"/>
      <c r="UPZ207" s="813"/>
      <c r="UQA207" s="813"/>
      <c r="UQB207" s="813"/>
      <c r="UQC207" s="813"/>
      <c r="UQD207" s="813"/>
      <c r="UQE207" s="813"/>
      <c r="UQF207" s="813"/>
      <c r="UQG207" s="813"/>
      <c r="UQH207" s="813"/>
      <c r="UQI207" s="813"/>
      <c r="UQJ207" s="813"/>
      <c r="UQK207" s="813"/>
      <c r="UQL207" s="813"/>
      <c r="UQM207" s="813"/>
      <c r="UQN207" s="813"/>
      <c r="UQO207" s="813"/>
      <c r="UQP207" s="813"/>
      <c r="UQQ207" s="813"/>
      <c r="UQR207" s="813"/>
      <c r="UQS207" s="813"/>
      <c r="UQT207" s="813"/>
      <c r="UQU207" s="813"/>
      <c r="UQV207" s="813"/>
      <c r="UQW207" s="813"/>
      <c r="UQX207" s="813"/>
      <c r="UQY207" s="813"/>
      <c r="UQZ207" s="813"/>
      <c r="URA207" s="813"/>
      <c r="URB207" s="813"/>
      <c r="URC207" s="813"/>
      <c r="URD207" s="813"/>
      <c r="URE207" s="813"/>
      <c r="URF207" s="813"/>
      <c r="URG207" s="813"/>
      <c r="URH207" s="813"/>
      <c r="URI207" s="813"/>
      <c r="URJ207" s="813"/>
      <c r="URK207" s="813"/>
      <c r="URL207" s="813"/>
      <c r="URM207" s="813"/>
      <c r="URN207" s="813"/>
      <c r="URO207" s="813"/>
      <c r="URP207" s="813"/>
      <c r="URQ207" s="813"/>
      <c r="URR207" s="813"/>
      <c r="URS207" s="813"/>
      <c r="URT207" s="813"/>
      <c r="URU207" s="813"/>
      <c r="URV207" s="813"/>
      <c r="URW207" s="813"/>
      <c r="URX207" s="813"/>
      <c r="URY207" s="813"/>
      <c r="URZ207" s="813"/>
      <c r="USA207" s="813"/>
      <c r="USB207" s="813"/>
      <c r="USC207" s="813"/>
      <c r="USD207" s="813"/>
      <c r="USE207" s="813"/>
      <c r="USF207" s="813"/>
      <c r="USG207" s="813"/>
      <c r="USH207" s="813"/>
      <c r="USI207" s="813"/>
      <c r="USJ207" s="813"/>
      <c r="USK207" s="813"/>
      <c r="USL207" s="813"/>
      <c r="USM207" s="813"/>
      <c r="USN207" s="813"/>
      <c r="USO207" s="813"/>
      <c r="USP207" s="813"/>
      <c r="USQ207" s="813"/>
      <c r="USR207" s="813"/>
      <c r="USS207" s="813"/>
      <c r="UST207" s="813"/>
      <c r="USU207" s="813"/>
      <c r="USV207" s="813"/>
      <c r="USW207" s="813"/>
      <c r="USX207" s="813"/>
      <c r="USY207" s="813"/>
      <c r="USZ207" s="813"/>
      <c r="UTA207" s="813"/>
      <c r="UTB207" s="813"/>
      <c r="UTC207" s="813"/>
      <c r="UTD207" s="813"/>
      <c r="UTE207" s="813"/>
      <c r="UTF207" s="813"/>
      <c r="UTG207" s="813"/>
      <c r="UTH207" s="813"/>
      <c r="UTI207" s="813"/>
      <c r="UTJ207" s="813"/>
      <c r="UTK207" s="813"/>
      <c r="UTL207" s="813"/>
      <c r="UTM207" s="813"/>
      <c r="UTN207" s="813"/>
      <c r="UTO207" s="813"/>
      <c r="UTP207" s="813"/>
      <c r="UTQ207" s="813"/>
      <c r="UTR207" s="813"/>
      <c r="UTS207" s="813"/>
      <c r="UTT207" s="813"/>
      <c r="UTU207" s="813"/>
      <c r="UTV207" s="813"/>
      <c r="UTW207" s="813"/>
      <c r="UTX207" s="813"/>
      <c r="UTY207" s="813"/>
      <c r="UTZ207" s="813"/>
      <c r="UUA207" s="813"/>
      <c r="UUB207" s="813"/>
      <c r="UUC207" s="813"/>
      <c r="UUD207" s="813"/>
      <c r="UUE207" s="813"/>
      <c r="UUF207" s="813"/>
      <c r="UUG207" s="813"/>
      <c r="UUH207" s="813"/>
      <c r="UUI207" s="813"/>
      <c r="UUJ207" s="813"/>
      <c r="UUK207" s="813"/>
      <c r="UUL207" s="813"/>
      <c r="UUM207" s="813"/>
      <c r="UUN207" s="813"/>
      <c r="UUO207" s="813"/>
      <c r="UUP207" s="813"/>
      <c r="UUQ207" s="813"/>
      <c r="UUR207" s="813"/>
      <c r="UUS207" s="813"/>
      <c r="UUT207" s="813"/>
      <c r="UUU207" s="813"/>
      <c r="UUV207" s="813"/>
      <c r="UUW207" s="813"/>
      <c r="UUX207" s="813"/>
      <c r="UUY207" s="813"/>
      <c r="UUZ207" s="813"/>
      <c r="UVA207" s="813"/>
      <c r="UVB207" s="813"/>
      <c r="UVC207" s="813"/>
      <c r="UVD207" s="813"/>
      <c r="UVE207" s="813"/>
      <c r="UVF207" s="813"/>
      <c r="UVG207" s="813"/>
      <c r="UVH207" s="813"/>
      <c r="UVI207" s="813"/>
      <c r="UVJ207" s="813"/>
      <c r="UVK207" s="813"/>
      <c r="UVL207" s="813"/>
      <c r="UVM207" s="813"/>
      <c r="UVN207" s="813"/>
      <c r="UVO207" s="813"/>
      <c r="UVP207" s="813"/>
      <c r="UVQ207" s="813"/>
      <c r="UVR207" s="813"/>
      <c r="UVS207" s="813"/>
      <c r="UVT207" s="813"/>
      <c r="UVU207" s="813"/>
      <c r="UVV207" s="813"/>
      <c r="UVW207" s="813"/>
      <c r="UVX207" s="813"/>
      <c r="UVY207" s="813"/>
      <c r="UVZ207" s="813"/>
      <c r="UWA207" s="813"/>
      <c r="UWB207" s="813"/>
      <c r="UWC207" s="813"/>
      <c r="UWD207" s="813"/>
      <c r="UWE207" s="813"/>
      <c r="UWF207" s="813"/>
      <c r="UWG207" s="813"/>
      <c r="UWH207" s="813"/>
      <c r="UWI207" s="813"/>
      <c r="UWJ207" s="813"/>
      <c r="UWK207" s="813"/>
      <c r="UWL207" s="813"/>
      <c r="UWM207" s="813"/>
      <c r="UWN207" s="813"/>
      <c r="UWO207" s="813"/>
      <c r="UWP207" s="813"/>
      <c r="UWQ207" s="813"/>
      <c r="UWR207" s="813"/>
      <c r="UWS207" s="813"/>
      <c r="UWT207" s="813"/>
      <c r="UWU207" s="813"/>
      <c r="UWV207" s="813"/>
      <c r="UWW207" s="813"/>
      <c r="UWX207" s="813"/>
      <c r="UWY207" s="813"/>
      <c r="UWZ207" s="813"/>
      <c r="UXA207" s="813"/>
      <c r="UXB207" s="813"/>
      <c r="UXC207" s="813"/>
      <c r="UXD207" s="813"/>
      <c r="UXE207" s="813"/>
      <c r="UXF207" s="813"/>
      <c r="UXG207" s="813"/>
      <c r="UXH207" s="813"/>
      <c r="UXI207" s="813"/>
      <c r="UXJ207" s="813"/>
      <c r="UXK207" s="813"/>
      <c r="UXL207" s="813"/>
      <c r="UXM207" s="813"/>
      <c r="UXN207" s="813"/>
      <c r="UXO207" s="813"/>
      <c r="UXP207" s="813"/>
      <c r="UXQ207" s="813"/>
      <c r="UXR207" s="813"/>
      <c r="UXS207" s="813"/>
      <c r="UXT207" s="813"/>
      <c r="UXU207" s="813"/>
      <c r="UXV207" s="813"/>
      <c r="UXW207" s="813"/>
      <c r="UXX207" s="813"/>
      <c r="UXY207" s="813"/>
      <c r="UXZ207" s="813"/>
      <c r="UYA207" s="813"/>
      <c r="UYB207" s="813"/>
      <c r="UYC207" s="813"/>
      <c r="UYD207" s="813"/>
      <c r="UYE207" s="813"/>
      <c r="UYF207" s="813"/>
      <c r="UYG207" s="813"/>
      <c r="UYH207" s="813"/>
      <c r="UYI207" s="813"/>
      <c r="UYJ207" s="813"/>
      <c r="UYK207" s="813"/>
      <c r="UYL207" s="813"/>
      <c r="UYM207" s="813"/>
      <c r="UYN207" s="813"/>
      <c r="UYO207" s="813"/>
      <c r="UYP207" s="813"/>
      <c r="UYQ207" s="813"/>
      <c r="UYR207" s="813"/>
      <c r="UYS207" s="813"/>
      <c r="UYT207" s="813"/>
      <c r="UYU207" s="813"/>
      <c r="UYV207" s="813"/>
      <c r="UYW207" s="813"/>
      <c r="UYX207" s="813"/>
      <c r="UYY207" s="813"/>
      <c r="UYZ207" s="813"/>
      <c r="UZA207" s="813"/>
      <c r="UZB207" s="813"/>
      <c r="UZC207" s="813"/>
      <c r="UZD207" s="813"/>
      <c r="UZE207" s="813"/>
      <c r="UZF207" s="813"/>
      <c r="UZG207" s="813"/>
      <c r="UZH207" s="813"/>
      <c r="UZI207" s="813"/>
      <c r="UZJ207" s="813"/>
      <c r="UZK207" s="813"/>
      <c r="UZL207" s="813"/>
      <c r="UZM207" s="813"/>
      <c r="UZN207" s="813"/>
      <c r="UZO207" s="813"/>
      <c r="UZP207" s="813"/>
      <c r="UZQ207" s="813"/>
      <c r="UZR207" s="813"/>
      <c r="UZS207" s="813"/>
      <c r="UZT207" s="813"/>
      <c r="UZU207" s="813"/>
      <c r="UZV207" s="813"/>
      <c r="UZW207" s="813"/>
      <c r="UZX207" s="813"/>
      <c r="UZY207" s="813"/>
      <c r="UZZ207" s="813"/>
      <c r="VAA207" s="813"/>
      <c r="VAB207" s="813"/>
      <c r="VAC207" s="813"/>
      <c r="VAD207" s="813"/>
      <c r="VAE207" s="813"/>
      <c r="VAF207" s="813"/>
      <c r="VAG207" s="813"/>
      <c r="VAH207" s="813"/>
      <c r="VAI207" s="813"/>
      <c r="VAJ207" s="813"/>
      <c r="VAK207" s="813"/>
      <c r="VAL207" s="813"/>
      <c r="VAM207" s="813"/>
      <c r="VAN207" s="813"/>
      <c r="VAO207" s="813"/>
      <c r="VAP207" s="813"/>
      <c r="VAQ207" s="813"/>
      <c r="VAR207" s="813"/>
      <c r="VAS207" s="813"/>
      <c r="VAT207" s="813"/>
      <c r="VAU207" s="813"/>
      <c r="VAV207" s="813"/>
      <c r="VAW207" s="813"/>
      <c r="VAX207" s="813"/>
      <c r="VAY207" s="813"/>
      <c r="VAZ207" s="813"/>
      <c r="VBA207" s="813"/>
      <c r="VBB207" s="813"/>
      <c r="VBC207" s="813"/>
      <c r="VBD207" s="813"/>
      <c r="VBE207" s="813"/>
      <c r="VBF207" s="813"/>
      <c r="VBG207" s="813"/>
      <c r="VBH207" s="813"/>
      <c r="VBI207" s="813"/>
      <c r="VBJ207" s="813"/>
      <c r="VBK207" s="813"/>
      <c r="VBL207" s="813"/>
      <c r="VBM207" s="813"/>
      <c r="VBN207" s="813"/>
      <c r="VBO207" s="813"/>
      <c r="VBP207" s="813"/>
      <c r="VBQ207" s="813"/>
      <c r="VBR207" s="813"/>
      <c r="VBS207" s="813"/>
      <c r="VBT207" s="813"/>
      <c r="VBU207" s="813"/>
      <c r="VBV207" s="813"/>
      <c r="VBW207" s="813"/>
      <c r="VBX207" s="813"/>
      <c r="VBY207" s="813"/>
      <c r="VBZ207" s="813"/>
      <c r="VCA207" s="813"/>
      <c r="VCB207" s="813"/>
      <c r="VCC207" s="813"/>
      <c r="VCD207" s="813"/>
      <c r="VCE207" s="813"/>
      <c r="VCF207" s="813"/>
      <c r="VCG207" s="813"/>
      <c r="VCH207" s="813"/>
      <c r="VCI207" s="813"/>
      <c r="VCJ207" s="813"/>
      <c r="VCK207" s="813"/>
      <c r="VCL207" s="813"/>
      <c r="VCM207" s="813"/>
      <c r="VCN207" s="813"/>
      <c r="VCO207" s="813"/>
      <c r="VCP207" s="813"/>
      <c r="VCQ207" s="813"/>
      <c r="VCR207" s="813"/>
      <c r="VCS207" s="813"/>
      <c r="VCT207" s="813"/>
      <c r="VCU207" s="813"/>
      <c r="VCV207" s="813"/>
      <c r="VCW207" s="813"/>
      <c r="VCX207" s="813"/>
      <c r="VCY207" s="813"/>
      <c r="VCZ207" s="813"/>
      <c r="VDA207" s="813"/>
      <c r="VDB207" s="813"/>
      <c r="VDC207" s="813"/>
      <c r="VDD207" s="813"/>
      <c r="VDE207" s="813"/>
      <c r="VDF207" s="813"/>
      <c r="VDG207" s="813"/>
      <c r="VDH207" s="813"/>
      <c r="VDI207" s="813"/>
      <c r="VDJ207" s="813"/>
      <c r="VDK207" s="813"/>
      <c r="VDL207" s="813"/>
      <c r="VDM207" s="813"/>
      <c r="VDN207" s="813"/>
      <c r="VDO207" s="813"/>
      <c r="VDP207" s="813"/>
      <c r="VDQ207" s="813"/>
      <c r="VDR207" s="813"/>
      <c r="VDS207" s="813"/>
      <c r="VDT207" s="813"/>
      <c r="VDU207" s="813"/>
      <c r="VDV207" s="813"/>
      <c r="VDW207" s="813"/>
      <c r="VDX207" s="813"/>
      <c r="VDY207" s="813"/>
      <c r="VDZ207" s="813"/>
      <c r="VEA207" s="813"/>
      <c r="VEB207" s="813"/>
      <c r="VEC207" s="813"/>
      <c r="VED207" s="813"/>
      <c r="VEE207" s="813"/>
      <c r="VEF207" s="813"/>
      <c r="VEG207" s="813"/>
      <c r="VEH207" s="813"/>
      <c r="VEI207" s="813"/>
      <c r="VEJ207" s="813"/>
      <c r="VEK207" s="813"/>
      <c r="VEL207" s="813"/>
      <c r="VEM207" s="813"/>
      <c r="VEN207" s="813"/>
      <c r="VEO207" s="813"/>
      <c r="VEP207" s="813"/>
      <c r="VEQ207" s="813"/>
      <c r="VER207" s="813"/>
      <c r="VES207" s="813"/>
      <c r="VET207" s="813"/>
      <c r="VEU207" s="813"/>
      <c r="VEV207" s="813"/>
      <c r="VEW207" s="813"/>
      <c r="VEX207" s="813"/>
      <c r="VEY207" s="813"/>
      <c r="VEZ207" s="813"/>
      <c r="VFA207" s="813"/>
      <c r="VFB207" s="813"/>
      <c r="VFC207" s="813"/>
      <c r="VFD207" s="813"/>
      <c r="VFE207" s="813"/>
      <c r="VFF207" s="813"/>
      <c r="VFG207" s="813"/>
      <c r="VFH207" s="813"/>
      <c r="VFI207" s="813"/>
      <c r="VFJ207" s="813"/>
      <c r="VFK207" s="813"/>
      <c r="VFL207" s="813"/>
      <c r="VFM207" s="813"/>
      <c r="VFN207" s="813"/>
      <c r="VFO207" s="813"/>
      <c r="VFP207" s="813"/>
      <c r="VFQ207" s="813"/>
      <c r="VFR207" s="813"/>
      <c r="VFS207" s="813"/>
      <c r="VFT207" s="813"/>
      <c r="VFU207" s="813"/>
      <c r="VFV207" s="813"/>
      <c r="VFW207" s="813"/>
      <c r="VFX207" s="813"/>
      <c r="VFY207" s="813"/>
      <c r="VFZ207" s="813"/>
      <c r="VGA207" s="813"/>
      <c r="VGB207" s="813"/>
      <c r="VGC207" s="813"/>
      <c r="VGD207" s="813"/>
      <c r="VGE207" s="813"/>
      <c r="VGF207" s="813"/>
      <c r="VGG207" s="813"/>
      <c r="VGH207" s="813"/>
      <c r="VGI207" s="813"/>
      <c r="VGJ207" s="813"/>
      <c r="VGK207" s="813"/>
      <c r="VGL207" s="813"/>
      <c r="VGM207" s="813"/>
      <c r="VGN207" s="813"/>
      <c r="VGO207" s="813"/>
      <c r="VGP207" s="813"/>
      <c r="VGQ207" s="813"/>
      <c r="VGR207" s="813"/>
      <c r="VGS207" s="813"/>
      <c r="VGT207" s="813"/>
      <c r="VGU207" s="813"/>
      <c r="VGV207" s="813"/>
      <c r="VGW207" s="813"/>
      <c r="VGX207" s="813"/>
      <c r="VGY207" s="813"/>
      <c r="VGZ207" s="813"/>
      <c r="VHA207" s="813"/>
      <c r="VHB207" s="813"/>
      <c r="VHC207" s="813"/>
      <c r="VHD207" s="813"/>
      <c r="VHE207" s="813"/>
      <c r="VHF207" s="813"/>
      <c r="VHG207" s="813"/>
      <c r="VHH207" s="813"/>
      <c r="VHI207" s="813"/>
      <c r="VHJ207" s="813"/>
      <c r="VHK207" s="813"/>
      <c r="VHL207" s="813"/>
      <c r="VHM207" s="813"/>
      <c r="VHN207" s="813"/>
      <c r="VHO207" s="813"/>
      <c r="VHP207" s="813"/>
      <c r="VHQ207" s="813"/>
      <c r="VHR207" s="813"/>
      <c r="VHS207" s="813"/>
      <c r="VHT207" s="813"/>
      <c r="VHU207" s="813"/>
      <c r="VHV207" s="813"/>
      <c r="VHW207" s="813"/>
      <c r="VHX207" s="813"/>
      <c r="VHY207" s="813"/>
      <c r="VHZ207" s="813"/>
      <c r="VIA207" s="813"/>
      <c r="VIB207" s="813"/>
      <c r="VIC207" s="813"/>
      <c r="VID207" s="813"/>
      <c r="VIE207" s="813"/>
      <c r="VIF207" s="813"/>
      <c r="VIG207" s="813"/>
      <c r="VIH207" s="813"/>
      <c r="VII207" s="813"/>
      <c r="VIJ207" s="813"/>
      <c r="VIK207" s="813"/>
      <c r="VIL207" s="813"/>
      <c r="VIM207" s="813"/>
      <c r="VIN207" s="813"/>
      <c r="VIO207" s="813"/>
      <c r="VIP207" s="813"/>
      <c r="VIQ207" s="813"/>
      <c r="VIR207" s="813"/>
      <c r="VIS207" s="813"/>
      <c r="VIT207" s="813"/>
      <c r="VIU207" s="813"/>
      <c r="VIV207" s="813"/>
      <c r="VIW207" s="813"/>
      <c r="VIX207" s="813"/>
      <c r="VIY207" s="813"/>
      <c r="VIZ207" s="813"/>
      <c r="VJA207" s="813"/>
      <c r="VJB207" s="813"/>
      <c r="VJC207" s="813"/>
      <c r="VJD207" s="813"/>
      <c r="VJE207" s="813"/>
      <c r="VJF207" s="813"/>
      <c r="VJG207" s="813"/>
      <c r="VJH207" s="813"/>
      <c r="VJI207" s="813"/>
      <c r="VJJ207" s="813"/>
      <c r="VJK207" s="813"/>
      <c r="VJL207" s="813"/>
      <c r="VJM207" s="813"/>
      <c r="VJN207" s="813"/>
      <c r="VJO207" s="813"/>
      <c r="VJP207" s="813"/>
      <c r="VJQ207" s="813"/>
      <c r="VJR207" s="813"/>
      <c r="VJS207" s="813"/>
      <c r="VJT207" s="813"/>
      <c r="VJU207" s="813"/>
      <c r="VJV207" s="813"/>
      <c r="VJW207" s="813"/>
      <c r="VJX207" s="813"/>
      <c r="VJY207" s="813"/>
      <c r="VJZ207" s="813"/>
      <c r="VKA207" s="813"/>
      <c r="VKB207" s="813"/>
      <c r="VKC207" s="813"/>
      <c r="VKD207" s="813"/>
      <c r="VKE207" s="813"/>
      <c r="VKF207" s="813"/>
      <c r="VKG207" s="813"/>
      <c r="VKH207" s="813"/>
      <c r="VKI207" s="813"/>
      <c r="VKJ207" s="813"/>
      <c r="VKK207" s="813"/>
      <c r="VKL207" s="813"/>
      <c r="VKM207" s="813"/>
      <c r="VKN207" s="813"/>
      <c r="VKO207" s="813"/>
      <c r="VKP207" s="813"/>
      <c r="VKQ207" s="813"/>
      <c r="VKR207" s="813"/>
      <c r="VKS207" s="813"/>
      <c r="VKT207" s="813"/>
      <c r="VKU207" s="813"/>
      <c r="VKV207" s="813"/>
      <c r="VKW207" s="813"/>
      <c r="VKX207" s="813"/>
      <c r="VKY207" s="813"/>
      <c r="VKZ207" s="813"/>
      <c r="VLA207" s="813"/>
      <c r="VLB207" s="813"/>
      <c r="VLC207" s="813"/>
      <c r="VLD207" s="813"/>
      <c r="VLE207" s="813"/>
      <c r="VLF207" s="813"/>
      <c r="VLG207" s="813"/>
      <c r="VLH207" s="813"/>
      <c r="VLI207" s="813"/>
      <c r="VLJ207" s="813"/>
      <c r="VLK207" s="813"/>
      <c r="VLL207" s="813"/>
      <c r="VLM207" s="813"/>
      <c r="VLN207" s="813"/>
      <c r="VLO207" s="813"/>
      <c r="VLP207" s="813"/>
      <c r="VLQ207" s="813"/>
      <c r="VLR207" s="813"/>
      <c r="VLS207" s="813"/>
      <c r="VLT207" s="813"/>
      <c r="VLU207" s="813"/>
      <c r="VLV207" s="813"/>
      <c r="VLW207" s="813"/>
      <c r="VLX207" s="813"/>
      <c r="VLY207" s="813"/>
      <c r="VLZ207" s="813"/>
      <c r="VMA207" s="813"/>
      <c r="VMB207" s="813"/>
      <c r="VMC207" s="813"/>
      <c r="VMD207" s="813"/>
      <c r="VME207" s="813"/>
      <c r="VMF207" s="813"/>
      <c r="VMG207" s="813"/>
      <c r="VMH207" s="813"/>
      <c r="VMI207" s="813"/>
      <c r="VMJ207" s="813"/>
      <c r="VMK207" s="813"/>
      <c r="VML207" s="813"/>
      <c r="VMM207" s="813"/>
      <c r="VMN207" s="813"/>
      <c r="VMO207" s="813"/>
      <c r="VMP207" s="813"/>
      <c r="VMQ207" s="813"/>
      <c r="VMR207" s="813"/>
      <c r="VMS207" s="813"/>
      <c r="VMT207" s="813"/>
      <c r="VMU207" s="813"/>
      <c r="VMV207" s="813"/>
      <c r="VMW207" s="813"/>
      <c r="VMX207" s="813"/>
      <c r="VMY207" s="813"/>
      <c r="VMZ207" s="813"/>
      <c r="VNA207" s="813"/>
      <c r="VNB207" s="813"/>
      <c r="VNC207" s="813"/>
      <c r="VND207" s="813"/>
      <c r="VNE207" s="813"/>
      <c r="VNF207" s="813"/>
      <c r="VNG207" s="813"/>
      <c r="VNH207" s="813"/>
      <c r="VNI207" s="813"/>
      <c r="VNJ207" s="813"/>
      <c r="VNK207" s="813"/>
      <c r="VNL207" s="813"/>
      <c r="VNM207" s="813"/>
      <c r="VNN207" s="813"/>
      <c r="VNO207" s="813"/>
      <c r="VNP207" s="813"/>
      <c r="VNQ207" s="813"/>
      <c r="VNR207" s="813"/>
      <c r="VNS207" s="813"/>
      <c r="VNT207" s="813"/>
      <c r="VNU207" s="813"/>
      <c r="VNV207" s="813"/>
      <c r="VNW207" s="813"/>
      <c r="VNX207" s="813"/>
      <c r="VNY207" s="813"/>
      <c r="VNZ207" s="813"/>
      <c r="VOA207" s="813"/>
      <c r="VOB207" s="813"/>
      <c r="VOC207" s="813"/>
      <c r="VOD207" s="813"/>
      <c r="VOE207" s="813"/>
      <c r="VOF207" s="813"/>
      <c r="VOG207" s="813"/>
      <c r="VOH207" s="813"/>
      <c r="VOI207" s="813"/>
      <c r="VOJ207" s="813"/>
      <c r="VOK207" s="813"/>
      <c r="VOL207" s="813"/>
      <c r="VOM207" s="813"/>
      <c r="VON207" s="813"/>
      <c r="VOO207" s="813"/>
      <c r="VOP207" s="813"/>
      <c r="VOQ207" s="813"/>
      <c r="VOR207" s="813"/>
      <c r="VOS207" s="813"/>
      <c r="VOT207" s="813"/>
      <c r="VOU207" s="813"/>
      <c r="VOV207" s="813"/>
      <c r="VOW207" s="813"/>
      <c r="VOX207" s="813"/>
      <c r="VOY207" s="813"/>
      <c r="VOZ207" s="813"/>
      <c r="VPA207" s="813"/>
      <c r="VPB207" s="813"/>
      <c r="VPC207" s="813"/>
      <c r="VPD207" s="813"/>
      <c r="VPE207" s="813"/>
      <c r="VPF207" s="813"/>
      <c r="VPG207" s="813"/>
      <c r="VPH207" s="813"/>
      <c r="VPI207" s="813"/>
      <c r="VPJ207" s="813"/>
      <c r="VPK207" s="813"/>
      <c r="VPL207" s="813"/>
      <c r="VPM207" s="813"/>
      <c r="VPN207" s="813"/>
      <c r="VPO207" s="813"/>
      <c r="VPP207" s="813"/>
      <c r="VPQ207" s="813"/>
      <c r="VPR207" s="813"/>
      <c r="VPS207" s="813"/>
      <c r="VPT207" s="813"/>
      <c r="VPU207" s="813"/>
      <c r="VPV207" s="813"/>
      <c r="VPW207" s="813"/>
      <c r="VPX207" s="813"/>
      <c r="VPY207" s="813"/>
      <c r="VPZ207" s="813"/>
      <c r="VQA207" s="813"/>
      <c r="VQB207" s="813"/>
      <c r="VQC207" s="813"/>
      <c r="VQD207" s="813"/>
      <c r="VQE207" s="813"/>
      <c r="VQF207" s="813"/>
      <c r="VQG207" s="813"/>
      <c r="VQH207" s="813"/>
      <c r="VQI207" s="813"/>
      <c r="VQJ207" s="813"/>
      <c r="VQK207" s="813"/>
      <c r="VQL207" s="813"/>
      <c r="VQM207" s="813"/>
      <c r="VQN207" s="813"/>
      <c r="VQO207" s="813"/>
      <c r="VQP207" s="813"/>
      <c r="VQQ207" s="813"/>
      <c r="VQR207" s="813"/>
      <c r="VQS207" s="813"/>
      <c r="VQT207" s="813"/>
      <c r="VQU207" s="813"/>
      <c r="VQV207" s="813"/>
      <c r="VQW207" s="813"/>
      <c r="VQX207" s="813"/>
      <c r="VQY207" s="813"/>
      <c r="VQZ207" s="813"/>
      <c r="VRA207" s="813"/>
      <c r="VRB207" s="813"/>
      <c r="VRC207" s="813"/>
      <c r="VRD207" s="813"/>
      <c r="VRE207" s="813"/>
      <c r="VRF207" s="813"/>
      <c r="VRG207" s="813"/>
      <c r="VRH207" s="813"/>
      <c r="VRI207" s="813"/>
      <c r="VRJ207" s="813"/>
      <c r="VRK207" s="813"/>
      <c r="VRL207" s="813"/>
      <c r="VRM207" s="813"/>
      <c r="VRN207" s="813"/>
      <c r="VRO207" s="813"/>
      <c r="VRP207" s="813"/>
      <c r="VRQ207" s="813"/>
      <c r="VRR207" s="813"/>
      <c r="VRS207" s="813"/>
      <c r="VRT207" s="813"/>
      <c r="VRU207" s="813"/>
      <c r="VRV207" s="813"/>
      <c r="VRW207" s="813"/>
      <c r="VRX207" s="813"/>
      <c r="VRY207" s="813"/>
      <c r="VRZ207" s="813"/>
      <c r="VSA207" s="813"/>
      <c r="VSB207" s="813"/>
      <c r="VSC207" s="813"/>
      <c r="VSD207" s="813"/>
      <c r="VSE207" s="813"/>
      <c r="VSF207" s="813"/>
      <c r="VSG207" s="813"/>
      <c r="VSH207" s="813"/>
      <c r="VSI207" s="813"/>
      <c r="VSJ207" s="813"/>
      <c r="VSK207" s="813"/>
      <c r="VSL207" s="813"/>
      <c r="VSM207" s="813"/>
      <c r="VSN207" s="813"/>
      <c r="VSO207" s="813"/>
      <c r="VSP207" s="813"/>
      <c r="VSQ207" s="813"/>
      <c r="VSR207" s="813"/>
      <c r="VSS207" s="813"/>
      <c r="VST207" s="813"/>
      <c r="VSU207" s="813"/>
      <c r="VSV207" s="813"/>
      <c r="VSW207" s="813"/>
      <c r="VSX207" s="813"/>
      <c r="VSY207" s="813"/>
      <c r="VSZ207" s="813"/>
      <c r="VTA207" s="813"/>
      <c r="VTB207" s="813"/>
      <c r="VTC207" s="813"/>
      <c r="VTD207" s="813"/>
      <c r="VTE207" s="813"/>
      <c r="VTF207" s="813"/>
      <c r="VTG207" s="813"/>
      <c r="VTH207" s="813"/>
      <c r="VTI207" s="813"/>
      <c r="VTJ207" s="813"/>
      <c r="VTK207" s="813"/>
      <c r="VTL207" s="813"/>
      <c r="VTM207" s="813"/>
      <c r="VTN207" s="813"/>
      <c r="VTO207" s="813"/>
      <c r="VTP207" s="813"/>
      <c r="VTQ207" s="813"/>
      <c r="VTR207" s="813"/>
      <c r="VTS207" s="813"/>
      <c r="VTT207" s="813"/>
      <c r="VTU207" s="813"/>
      <c r="VTV207" s="813"/>
      <c r="VTW207" s="813"/>
      <c r="VTX207" s="813"/>
      <c r="VTY207" s="813"/>
      <c r="VTZ207" s="813"/>
      <c r="VUA207" s="813"/>
      <c r="VUB207" s="813"/>
      <c r="VUC207" s="813"/>
      <c r="VUD207" s="813"/>
      <c r="VUE207" s="813"/>
      <c r="VUF207" s="813"/>
      <c r="VUG207" s="813"/>
      <c r="VUH207" s="813"/>
      <c r="VUI207" s="813"/>
      <c r="VUJ207" s="813"/>
      <c r="VUK207" s="813"/>
      <c r="VUL207" s="813"/>
      <c r="VUM207" s="813"/>
      <c r="VUN207" s="813"/>
      <c r="VUO207" s="813"/>
      <c r="VUP207" s="813"/>
      <c r="VUQ207" s="813"/>
      <c r="VUR207" s="813"/>
      <c r="VUS207" s="813"/>
      <c r="VUT207" s="813"/>
      <c r="VUU207" s="813"/>
      <c r="VUV207" s="813"/>
      <c r="VUW207" s="813"/>
      <c r="VUX207" s="813"/>
      <c r="VUY207" s="813"/>
      <c r="VUZ207" s="813"/>
      <c r="VVA207" s="813"/>
      <c r="VVB207" s="813"/>
      <c r="VVC207" s="813"/>
      <c r="VVD207" s="813"/>
      <c r="VVE207" s="813"/>
      <c r="VVF207" s="813"/>
      <c r="VVG207" s="813"/>
      <c r="VVH207" s="813"/>
      <c r="VVI207" s="813"/>
      <c r="VVJ207" s="813"/>
      <c r="VVK207" s="813"/>
      <c r="VVL207" s="813"/>
      <c r="VVM207" s="813"/>
      <c r="VVN207" s="813"/>
      <c r="VVO207" s="813"/>
      <c r="VVP207" s="813"/>
      <c r="VVQ207" s="813"/>
      <c r="VVR207" s="813"/>
      <c r="VVS207" s="813"/>
      <c r="VVT207" s="813"/>
      <c r="VVU207" s="813"/>
      <c r="VVV207" s="813"/>
      <c r="VVW207" s="813"/>
      <c r="VVX207" s="813"/>
      <c r="VVY207" s="813"/>
      <c r="VVZ207" s="813"/>
      <c r="VWA207" s="813"/>
      <c r="VWB207" s="813"/>
      <c r="VWC207" s="813"/>
      <c r="VWD207" s="813"/>
      <c r="VWE207" s="813"/>
      <c r="VWF207" s="813"/>
      <c r="VWG207" s="813"/>
      <c r="VWH207" s="813"/>
      <c r="VWI207" s="813"/>
      <c r="VWJ207" s="813"/>
      <c r="VWK207" s="813"/>
      <c r="VWL207" s="813"/>
      <c r="VWM207" s="813"/>
      <c r="VWN207" s="813"/>
      <c r="VWO207" s="813"/>
      <c r="VWP207" s="813"/>
      <c r="VWQ207" s="813"/>
      <c r="VWR207" s="813"/>
      <c r="VWS207" s="813"/>
      <c r="VWT207" s="813"/>
      <c r="VWU207" s="813"/>
      <c r="VWV207" s="813"/>
      <c r="VWW207" s="813"/>
      <c r="VWX207" s="813"/>
      <c r="VWY207" s="813"/>
      <c r="VWZ207" s="813"/>
      <c r="VXA207" s="813"/>
      <c r="VXB207" s="813"/>
      <c r="VXC207" s="813"/>
      <c r="VXD207" s="813"/>
      <c r="VXE207" s="813"/>
      <c r="VXF207" s="813"/>
      <c r="VXG207" s="813"/>
      <c r="VXH207" s="813"/>
      <c r="VXI207" s="813"/>
      <c r="VXJ207" s="813"/>
      <c r="VXK207" s="813"/>
      <c r="VXL207" s="813"/>
      <c r="VXM207" s="813"/>
      <c r="VXN207" s="813"/>
      <c r="VXO207" s="813"/>
      <c r="VXP207" s="813"/>
      <c r="VXQ207" s="813"/>
      <c r="VXR207" s="813"/>
      <c r="VXS207" s="813"/>
      <c r="VXT207" s="813"/>
      <c r="VXU207" s="813"/>
      <c r="VXV207" s="813"/>
      <c r="VXW207" s="813"/>
      <c r="VXX207" s="813"/>
      <c r="VXY207" s="813"/>
      <c r="VXZ207" s="813"/>
      <c r="VYA207" s="813"/>
      <c r="VYB207" s="813"/>
      <c r="VYC207" s="813"/>
      <c r="VYD207" s="813"/>
      <c r="VYE207" s="813"/>
      <c r="VYF207" s="813"/>
      <c r="VYG207" s="813"/>
      <c r="VYH207" s="813"/>
      <c r="VYI207" s="813"/>
      <c r="VYJ207" s="813"/>
      <c r="VYK207" s="813"/>
      <c r="VYL207" s="813"/>
      <c r="VYM207" s="813"/>
      <c r="VYN207" s="813"/>
      <c r="VYO207" s="813"/>
      <c r="VYP207" s="813"/>
      <c r="VYQ207" s="813"/>
      <c r="VYR207" s="813"/>
      <c r="VYS207" s="813"/>
      <c r="VYT207" s="813"/>
      <c r="VYU207" s="813"/>
      <c r="VYV207" s="813"/>
      <c r="VYW207" s="813"/>
      <c r="VYX207" s="813"/>
      <c r="VYY207" s="813"/>
      <c r="VYZ207" s="813"/>
      <c r="VZA207" s="813"/>
      <c r="VZB207" s="813"/>
      <c r="VZC207" s="813"/>
      <c r="VZD207" s="813"/>
      <c r="VZE207" s="813"/>
      <c r="VZF207" s="813"/>
      <c r="VZG207" s="813"/>
      <c r="VZH207" s="813"/>
      <c r="VZI207" s="813"/>
      <c r="VZJ207" s="813"/>
      <c r="VZK207" s="813"/>
      <c r="VZL207" s="813"/>
      <c r="VZM207" s="813"/>
      <c r="VZN207" s="813"/>
      <c r="VZO207" s="813"/>
      <c r="VZP207" s="813"/>
      <c r="VZQ207" s="813"/>
      <c r="VZR207" s="813"/>
      <c r="VZS207" s="813"/>
      <c r="VZT207" s="813"/>
      <c r="VZU207" s="813"/>
      <c r="VZV207" s="813"/>
      <c r="VZW207" s="813"/>
      <c r="VZX207" s="813"/>
      <c r="VZY207" s="813"/>
      <c r="VZZ207" s="813"/>
      <c r="WAA207" s="813"/>
      <c r="WAB207" s="813"/>
      <c r="WAC207" s="813"/>
      <c r="WAD207" s="813"/>
      <c r="WAE207" s="813"/>
      <c r="WAF207" s="813"/>
      <c r="WAG207" s="813"/>
      <c r="WAH207" s="813"/>
      <c r="WAI207" s="813"/>
      <c r="WAJ207" s="813"/>
      <c r="WAK207" s="813"/>
      <c r="WAL207" s="813"/>
      <c r="WAM207" s="813"/>
      <c r="WAN207" s="813"/>
      <c r="WAO207" s="813"/>
      <c r="WAP207" s="813"/>
      <c r="WAQ207" s="813"/>
      <c r="WAR207" s="813"/>
      <c r="WAS207" s="813"/>
      <c r="WAT207" s="813"/>
      <c r="WAU207" s="813"/>
      <c r="WAV207" s="813"/>
      <c r="WAW207" s="813"/>
      <c r="WAX207" s="813"/>
      <c r="WAY207" s="813"/>
      <c r="WAZ207" s="813"/>
      <c r="WBA207" s="813"/>
      <c r="WBB207" s="813"/>
      <c r="WBC207" s="813"/>
      <c r="WBD207" s="813"/>
      <c r="WBE207" s="813"/>
      <c r="WBF207" s="813"/>
      <c r="WBG207" s="813"/>
      <c r="WBH207" s="813"/>
      <c r="WBI207" s="813"/>
      <c r="WBJ207" s="813"/>
      <c r="WBK207" s="813"/>
      <c r="WBL207" s="813"/>
      <c r="WBM207" s="813"/>
      <c r="WBN207" s="813"/>
      <c r="WBO207" s="813"/>
      <c r="WBP207" s="813"/>
      <c r="WBQ207" s="813"/>
      <c r="WBR207" s="813"/>
      <c r="WBS207" s="813"/>
      <c r="WBT207" s="813"/>
      <c r="WBU207" s="813"/>
      <c r="WBV207" s="813"/>
      <c r="WBW207" s="813"/>
      <c r="WBX207" s="813"/>
      <c r="WBY207" s="813"/>
      <c r="WBZ207" s="813"/>
      <c r="WCA207" s="813"/>
      <c r="WCB207" s="813"/>
      <c r="WCC207" s="813"/>
      <c r="WCD207" s="813"/>
      <c r="WCE207" s="813"/>
      <c r="WCF207" s="813"/>
      <c r="WCG207" s="813"/>
      <c r="WCH207" s="813"/>
      <c r="WCI207" s="813"/>
      <c r="WCJ207" s="813"/>
      <c r="WCK207" s="813"/>
      <c r="WCL207" s="813"/>
      <c r="WCM207" s="813"/>
      <c r="WCN207" s="813"/>
      <c r="WCO207" s="813"/>
      <c r="WCP207" s="813"/>
      <c r="WCQ207" s="813"/>
      <c r="WCR207" s="813"/>
      <c r="WCS207" s="813"/>
      <c r="WCT207" s="813"/>
      <c r="WCU207" s="813"/>
      <c r="WCV207" s="813"/>
      <c r="WCW207" s="813"/>
      <c r="WCX207" s="813"/>
      <c r="WCY207" s="813"/>
      <c r="WCZ207" s="813"/>
      <c r="WDA207" s="813"/>
      <c r="WDB207" s="813"/>
      <c r="WDC207" s="813"/>
      <c r="WDD207" s="813"/>
      <c r="WDE207" s="813"/>
      <c r="WDF207" s="813"/>
      <c r="WDG207" s="813"/>
      <c r="WDH207" s="813"/>
      <c r="WDI207" s="813"/>
      <c r="WDJ207" s="813"/>
      <c r="WDK207" s="813"/>
      <c r="WDL207" s="813"/>
      <c r="WDM207" s="813"/>
      <c r="WDN207" s="813"/>
      <c r="WDO207" s="813"/>
      <c r="WDP207" s="813"/>
      <c r="WDQ207" s="813"/>
      <c r="WDR207" s="813"/>
      <c r="WDS207" s="813"/>
      <c r="WDT207" s="813"/>
      <c r="WDU207" s="813"/>
      <c r="WDV207" s="813"/>
      <c r="WDW207" s="813"/>
      <c r="WDX207" s="813"/>
      <c r="WDY207" s="813"/>
      <c r="WDZ207" s="813"/>
      <c r="WEA207" s="813"/>
      <c r="WEB207" s="813"/>
      <c r="WEC207" s="813"/>
      <c r="WED207" s="813"/>
      <c r="WEE207" s="813"/>
      <c r="WEF207" s="813"/>
      <c r="WEG207" s="813"/>
      <c r="WEH207" s="813"/>
      <c r="WEI207" s="813"/>
      <c r="WEJ207" s="813"/>
      <c r="WEK207" s="813"/>
      <c r="WEL207" s="813"/>
      <c r="WEM207" s="813"/>
      <c r="WEN207" s="813"/>
      <c r="WEO207" s="813"/>
      <c r="WEP207" s="813"/>
      <c r="WEQ207" s="813"/>
      <c r="WER207" s="813"/>
      <c r="WES207" s="813"/>
      <c r="WET207" s="813"/>
      <c r="WEU207" s="813"/>
      <c r="WEV207" s="813"/>
      <c r="WEW207" s="813"/>
      <c r="WEX207" s="813"/>
      <c r="WEY207" s="813"/>
      <c r="WEZ207" s="813"/>
      <c r="WFA207" s="813"/>
      <c r="WFB207" s="813"/>
      <c r="WFC207" s="813"/>
      <c r="WFD207" s="813"/>
      <c r="WFE207" s="813"/>
      <c r="WFF207" s="813"/>
      <c r="WFG207" s="813"/>
      <c r="WFH207" s="813"/>
      <c r="WFI207" s="813"/>
      <c r="WFJ207" s="813"/>
      <c r="WFK207" s="813"/>
      <c r="WFL207" s="813"/>
      <c r="WFM207" s="813"/>
      <c r="WFN207" s="813"/>
      <c r="WFO207" s="813"/>
      <c r="WFP207" s="813"/>
      <c r="WFQ207" s="813"/>
      <c r="WFR207" s="813"/>
      <c r="WFS207" s="813"/>
      <c r="WFT207" s="813"/>
      <c r="WFU207" s="813"/>
      <c r="WFV207" s="813"/>
      <c r="WFW207" s="813"/>
      <c r="WFX207" s="813"/>
      <c r="WFY207" s="813"/>
      <c r="WFZ207" s="813"/>
      <c r="WGA207" s="813"/>
      <c r="WGB207" s="813"/>
      <c r="WGC207" s="813"/>
      <c r="WGD207" s="813"/>
      <c r="WGE207" s="813"/>
      <c r="WGF207" s="813"/>
      <c r="WGG207" s="813"/>
      <c r="WGH207" s="813"/>
      <c r="WGI207" s="813"/>
      <c r="WGJ207" s="813"/>
      <c r="WGK207" s="813"/>
      <c r="WGL207" s="813"/>
      <c r="WGM207" s="813"/>
      <c r="WGN207" s="813"/>
      <c r="WGO207" s="813"/>
      <c r="WGP207" s="813"/>
      <c r="WGQ207" s="813"/>
      <c r="WGR207" s="813"/>
      <c r="WGS207" s="813"/>
      <c r="WGT207" s="813"/>
      <c r="WGU207" s="813"/>
      <c r="WGV207" s="813"/>
      <c r="WGW207" s="813"/>
      <c r="WGX207" s="813"/>
      <c r="WGY207" s="813"/>
      <c r="WGZ207" s="813"/>
      <c r="WHA207" s="813"/>
      <c r="WHB207" s="813"/>
      <c r="WHC207" s="813"/>
      <c r="WHD207" s="813"/>
      <c r="WHE207" s="813"/>
      <c r="WHF207" s="813"/>
      <c r="WHG207" s="813"/>
      <c r="WHH207" s="813"/>
      <c r="WHI207" s="813"/>
      <c r="WHJ207" s="813"/>
      <c r="WHK207" s="813"/>
      <c r="WHL207" s="813"/>
      <c r="WHM207" s="813"/>
      <c r="WHN207" s="813"/>
      <c r="WHO207" s="813"/>
      <c r="WHP207" s="813"/>
      <c r="WHQ207" s="813"/>
      <c r="WHR207" s="813"/>
      <c r="WHS207" s="813"/>
      <c r="WHT207" s="813"/>
      <c r="WHU207" s="813"/>
      <c r="WHV207" s="813"/>
      <c r="WHW207" s="813"/>
      <c r="WHX207" s="813"/>
      <c r="WHY207" s="813"/>
      <c r="WHZ207" s="813"/>
      <c r="WIA207" s="813"/>
      <c r="WIB207" s="813"/>
      <c r="WIC207" s="813"/>
      <c r="WID207" s="813"/>
      <c r="WIE207" s="813"/>
      <c r="WIF207" s="813"/>
      <c r="WIG207" s="813"/>
      <c r="WIH207" s="813"/>
      <c r="WII207" s="813"/>
      <c r="WIJ207" s="813"/>
      <c r="WIK207" s="813"/>
      <c r="WIL207" s="813"/>
      <c r="WIM207" s="813"/>
      <c r="WIN207" s="813"/>
      <c r="WIO207" s="813"/>
      <c r="WIP207" s="813"/>
      <c r="WIQ207" s="813"/>
      <c r="WIR207" s="813"/>
      <c r="WIS207" s="813"/>
      <c r="WIT207" s="813"/>
      <c r="WIU207" s="813"/>
      <c r="WIV207" s="813"/>
      <c r="WIW207" s="813"/>
      <c r="WIX207" s="813"/>
      <c r="WIY207" s="813"/>
      <c r="WIZ207" s="813"/>
      <c r="WJA207" s="813"/>
      <c r="WJB207" s="813"/>
      <c r="WJC207" s="813"/>
      <c r="WJD207" s="813"/>
      <c r="WJE207" s="813"/>
      <c r="WJF207" s="813"/>
      <c r="WJG207" s="813"/>
      <c r="WJH207" s="813"/>
      <c r="WJI207" s="813"/>
      <c r="WJJ207" s="813"/>
      <c r="WJK207" s="813"/>
      <c r="WJL207" s="813"/>
      <c r="WJM207" s="813"/>
      <c r="WJN207" s="813"/>
      <c r="WJO207" s="813"/>
      <c r="WJP207" s="813"/>
      <c r="WJQ207" s="813"/>
      <c r="WJR207" s="813"/>
      <c r="WJS207" s="813"/>
      <c r="WJT207" s="813"/>
      <c r="WJU207" s="813"/>
      <c r="WJV207" s="813"/>
      <c r="WJW207" s="813"/>
      <c r="WJX207" s="813"/>
      <c r="WJY207" s="813"/>
      <c r="WJZ207" s="813"/>
      <c r="WKA207" s="813"/>
      <c r="WKB207" s="813"/>
      <c r="WKC207" s="813"/>
      <c r="WKD207" s="813"/>
      <c r="WKE207" s="813"/>
      <c r="WKF207" s="813"/>
      <c r="WKG207" s="813"/>
      <c r="WKH207" s="813"/>
      <c r="WKI207" s="813"/>
      <c r="WKJ207" s="813"/>
      <c r="WKK207" s="813"/>
      <c r="WKL207" s="813"/>
      <c r="WKM207" s="813"/>
      <c r="WKN207" s="813"/>
      <c r="WKO207" s="813"/>
      <c r="WKP207" s="813"/>
      <c r="WKQ207" s="813"/>
      <c r="WKR207" s="813"/>
      <c r="WKS207" s="813"/>
      <c r="WKT207" s="813"/>
      <c r="WKU207" s="813"/>
      <c r="WKV207" s="813"/>
      <c r="WKW207" s="813"/>
      <c r="WKX207" s="813"/>
      <c r="WKY207" s="813"/>
      <c r="WKZ207" s="813"/>
      <c r="WLA207" s="813"/>
      <c r="WLB207" s="813"/>
      <c r="WLC207" s="813"/>
      <c r="WLD207" s="813"/>
      <c r="WLE207" s="813"/>
      <c r="WLF207" s="813"/>
      <c r="WLG207" s="813"/>
      <c r="WLH207" s="813"/>
      <c r="WLI207" s="813"/>
      <c r="WLJ207" s="813"/>
      <c r="WLK207" s="813"/>
      <c r="WLL207" s="813"/>
      <c r="WLM207" s="813"/>
      <c r="WLN207" s="813"/>
      <c r="WLO207" s="813"/>
      <c r="WLP207" s="813"/>
      <c r="WLQ207" s="813"/>
      <c r="WLR207" s="813"/>
      <c r="WLS207" s="813"/>
      <c r="WLT207" s="813"/>
      <c r="WLU207" s="813"/>
      <c r="WLV207" s="813"/>
      <c r="WLW207" s="813"/>
      <c r="WLX207" s="813"/>
      <c r="WLY207" s="813"/>
      <c r="WLZ207" s="813"/>
      <c r="WMA207" s="813"/>
      <c r="WMB207" s="813"/>
      <c r="WMC207" s="813"/>
      <c r="WMD207" s="813"/>
      <c r="WME207" s="813"/>
      <c r="WMF207" s="813"/>
      <c r="WMG207" s="813"/>
      <c r="WMH207" s="813"/>
      <c r="WMI207" s="813"/>
      <c r="WMJ207" s="813"/>
      <c r="WMK207" s="813"/>
      <c r="WML207" s="813"/>
      <c r="WMM207" s="813"/>
      <c r="WMN207" s="813"/>
      <c r="WMO207" s="813"/>
      <c r="WMP207" s="813"/>
      <c r="WMQ207" s="813"/>
      <c r="WMR207" s="813"/>
      <c r="WMS207" s="813"/>
      <c r="WMT207" s="813"/>
      <c r="WMU207" s="813"/>
      <c r="WMV207" s="813"/>
      <c r="WMW207" s="813"/>
      <c r="WMX207" s="813"/>
      <c r="WMY207" s="813"/>
      <c r="WMZ207" s="813"/>
      <c r="WNA207" s="813"/>
      <c r="WNB207" s="813"/>
      <c r="WNC207" s="813"/>
      <c r="WND207" s="813"/>
      <c r="WNE207" s="813"/>
      <c r="WNF207" s="813"/>
      <c r="WNG207" s="813"/>
      <c r="WNH207" s="813"/>
      <c r="WNI207" s="813"/>
      <c r="WNJ207" s="813"/>
      <c r="WNK207" s="813"/>
      <c r="WNL207" s="813"/>
      <c r="WNM207" s="813"/>
      <c r="WNN207" s="813"/>
      <c r="WNO207" s="813"/>
      <c r="WNP207" s="813"/>
      <c r="WNQ207" s="813"/>
      <c r="WNR207" s="813"/>
      <c r="WNS207" s="813"/>
      <c r="WNT207" s="813"/>
      <c r="WNU207" s="813"/>
      <c r="WNV207" s="813"/>
      <c r="WNW207" s="813"/>
      <c r="WNX207" s="813"/>
      <c r="WNY207" s="813"/>
      <c r="WNZ207" s="813"/>
      <c r="WOA207" s="813"/>
      <c r="WOB207" s="813"/>
      <c r="WOC207" s="813"/>
      <c r="WOD207" s="813"/>
      <c r="WOE207" s="813"/>
      <c r="WOF207" s="813"/>
      <c r="WOG207" s="813"/>
      <c r="WOH207" s="813"/>
      <c r="WOI207" s="813"/>
      <c r="WOJ207" s="813"/>
      <c r="WOK207" s="813"/>
      <c r="WOL207" s="813"/>
      <c r="WOM207" s="813"/>
      <c r="WON207" s="813"/>
      <c r="WOO207" s="813"/>
      <c r="WOP207" s="813"/>
      <c r="WOQ207" s="813"/>
      <c r="WOR207" s="813"/>
      <c r="WOS207" s="813"/>
      <c r="WOT207" s="813"/>
      <c r="WOU207" s="813"/>
      <c r="WOV207" s="813"/>
      <c r="WOW207" s="813"/>
      <c r="WOX207" s="813"/>
      <c r="WOY207" s="813"/>
      <c r="WOZ207" s="813"/>
      <c r="WPA207" s="813"/>
      <c r="WPB207" s="813"/>
      <c r="WPC207" s="813"/>
      <c r="WPD207" s="813"/>
      <c r="WPE207" s="813"/>
      <c r="WPF207" s="813"/>
      <c r="WPG207" s="813"/>
      <c r="WPH207" s="813"/>
      <c r="WPI207" s="813"/>
      <c r="WPJ207" s="813"/>
      <c r="WPK207" s="813"/>
      <c r="WPL207" s="813"/>
      <c r="WPM207" s="813"/>
      <c r="WPN207" s="813"/>
      <c r="WPO207" s="813"/>
      <c r="WPP207" s="813"/>
      <c r="WPQ207" s="813"/>
      <c r="WPR207" s="813"/>
      <c r="WPS207" s="813"/>
      <c r="WPT207" s="813"/>
      <c r="WPU207" s="813"/>
      <c r="WPV207" s="813"/>
      <c r="WPW207" s="813"/>
      <c r="WPX207" s="813"/>
      <c r="WPY207" s="813"/>
      <c r="WPZ207" s="813"/>
      <c r="WQA207" s="813"/>
      <c r="WQB207" s="813"/>
      <c r="WQC207" s="813"/>
      <c r="WQD207" s="813"/>
      <c r="WQE207" s="813"/>
      <c r="WQF207" s="813"/>
      <c r="WQG207" s="813"/>
      <c r="WQH207" s="813"/>
      <c r="WQI207" s="813"/>
      <c r="WQJ207" s="813"/>
      <c r="WQK207" s="813"/>
      <c r="WQL207" s="813"/>
      <c r="WQM207" s="813"/>
      <c r="WQN207" s="813"/>
      <c r="WQO207" s="813"/>
      <c r="WQP207" s="813"/>
      <c r="WQQ207" s="813"/>
      <c r="WQR207" s="813"/>
      <c r="WQS207" s="813"/>
      <c r="WQT207" s="813"/>
      <c r="WQU207" s="813"/>
      <c r="WQV207" s="813"/>
      <c r="WQW207" s="813"/>
      <c r="WQX207" s="813"/>
      <c r="WQY207" s="813"/>
      <c r="WQZ207" s="813"/>
      <c r="WRA207" s="813"/>
      <c r="WRB207" s="813"/>
      <c r="WRC207" s="813"/>
      <c r="WRD207" s="813"/>
      <c r="WRE207" s="813"/>
      <c r="WRF207" s="813"/>
      <c r="WRG207" s="813"/>
      <c r="WRH207" s="813"/>
      <c r="WRI207" s="813"/>
      <c r="WRJ207" s="813"/>
      <c r="WRK207" s="813"/>
      <c r="WRL207" s="813"/>
      <c r="WRM207" s="813"/>
      <c r="WRN207" s="813"/>
      <c r="WRO207" s="813"/>
      <c r="WRP207" s="813"/>
      <c r="WRQ207" s="813"/>
      <c r="WRR207" s="813"/>
      <c r="WRS207" s="813"/>
      <c r="WRT207" s="813"/>
      <c r="WRU207" s="813"/>
      <c r="WRV207" s="813"/>
      <c r="WRW207" s="813"/>
      <c r="WRX207" s="813"/>
      <c r="WRY207" s="813"/>
      <c r="WRZ207" s="813"/>
      <c r="WSA207" s="813"/>
      <c r="WSB207" s="813"/>
      <c r="WSC207" s="813"/>
      <c r="WSD207" s="813"/>
      <c r="WSE207" s="813"/>
      <c r="WSF207" s="813"/>
      <c r="WSG207" s="813"/>
      <c r="WSH207" s="813"/>
      <c r="WSI207" s="813"/>
      <c r="WSJ207" s="813"/>
      <c r="WSK207" s="813"/>
      <c r="WSL207" s="813"/>
      <c r="WSM207" s="813"/>
      <c r="WSN207" s="813"/>
      <c r="WSO207" s="813"/>
      <c r="WSP207" s="813"/>
      <c r="WSQ207" s="813"/>
      <c r="WSR207" s="813"/>
      <c r="WSS207" s="813"/>
      <c r="WST207" s="813"/>
      <c r="WSU207" s="813"/>
      <c r="WSV207" s="813"/>
      <c r="WSW207" s="813"/>
      <c r="WSX207" s="813"/>
      <c r="WSY207" s="813"/>
      <c r="WSZ207" s="813"/>
      <c r="WTA207" s="813"/>
      <c r="WTB207" s="813"/>
      <c r="WTC207" s="813"/>
      <c r="WTD207" s="813"/>
      <c r="WTE207" s="813"/>
      <c r="WTF207" s="813"/>
      <c r="WTG207" s="813"/>
      <c r="WTH207" s="813"/>
      <c r="WTI207" s="813"/>
      <c r="WTJ207" s="813"/>
      <c r="WTK207" s="813"/>
      <c r="WTL207" s="813"/>
      <c r="WTM207" s="813"/>
      <c r="WTN207" s="813"/>
      <c r="WTO207" s="813"/>
      <c r="WTP207" s="813"/>
      <c r="WTQ207" s="813"/>
      <c r="WTR207" s="813"/>
      <c r="WTS207" s="813"/>
      <c r="WTT207" s="813"/>
      <c r="WTU207" s="813"/>
      <c r="WTV207" s="813"/>
      <c r="WTW207" s="813"/>
      <c r="WTX207" s="813"/>
      <c r="WTY207" s="813"/>
      <c r="WTZ207" s="813"/>
      <c r="WUA207" s="813"/>
      <c r="WUB207" s="813"/>
      <c r="WUC207" s="813"/>
      <c r="WUD207" s="813"/>
      <c r="WUE207" s="813"/>
      <c r="WUF207" s="813"/>
      <c r="WUG207" s="813"/>
      <c r="WUH207" s="813"/>
      <c r="WUI207" s="813"/>
      <c r="WUJ207" s="813"/>
      <c r="WUK207" s="813"/>
      <c r="WUL207" s="813"/>
      <c r="WUM207" s="813"/>
      <c r="WUN207" s="813"/>
      <c r="WUO207" s="813"/>
      <c r="WUP207" s="813"/>
      <c r="WUQ207" s="813"/>
      <c r="WUR207" s="813"/>
      <c r="WUS207" s="813"/>
      <c r="WUT207" s="813"/>
      <c r="WUU207" s="813"/>
      <c r="WUV207" s="813"/>
      <c r="WUW207" s="813"/>
      <c r="WUX207" s="813"/>
      <c r="WUY207" s="813"/>
      <c r="WUZ207" s="813"/>
      <c r="WVA207" s="813"/>
      <c r="WVB207" s="813"/>
      <c r="WVC207" s="813"/>
      <c r="WVD207" s="813"/>
      <c r="WVE207" s="813"/>
      <c r="WVF207" s="813"/>
      <c r="WVG207" s="813"/>
      <c r="WVH207" s="813"/>
      <c r="WVI207" s="813"/>
      <c r="WVJ207" s="813"/>
      <c r="WVK207" s="813"/>
      <c r="WVL207" s="813"/>
      <c r="WVM207" s="813"/>
      <c r="WVN207" s="813"/>
      <c r="WVO207" s="813"/>
      <c r="WVP207" s="813"/>
      <c r="WVQ207" s="813"/>
      <c r="WVR207" s="813"/>
      <c r="WVS207" s="813"/>
      <c r="WVT207" s="813"/>
      <c r="WVU207" s="813"/>
      <c r="WVV207" s="813"/>
      <c r="WVW207" s="813"/>
      <c r="WVX207" s="813"/>
      <c r="WVY207" s="813"/>
      <c r="WVZ207" s="813"/>
      <c r="WWA207" s="813"/>
      <c r="WWB207" s="813"/>
      <c r="WWC207" s="813"/>
      <c r="WWD207" s="813"/>
      <c r="WWE207" s="813"/>
      <c r="WWF207" s="813"/>
      <c r="WWG207" s="813"/>
      <c r="WWH207" s="813"/>
      <c r="WWI207" s="813"/>
      <c r="WWJ207" s="813"/>
      <c r="WWK207" s="813"/>
      <c r="WWL207" s="813"/>
      <c r="WWM207" s="813"/>
      <c r="WWN207" s="813"/>
      <c r="WWO207" s="813"/>
      <c r="WWP207" s="813"/>
      <c r="WWQ207" s="813"/>
      <c r="WWR207" s="813"/>
      <c r="WWS207" s="813"/>
      <c r="WWT207" s="813"/>
      <c r="WWU207" s="813"/>
      <c r="WWV207" s="813"/>
      <c r="WWW207" s="813"/>
      <c r="WWX207" s="813"/>
      <c r="WWY207" s="813"/>
      <c r="WWZ207" s="813"/>
      <c r="WXA207" s="813"/>
      <c r="WXB207" s="813"/>
      <c r="WXC207" s="813"/>
      <c r="WXD207" s="813"/>
      <c r="WXE207" s="813"/>
      <c r="WXF207" s="813"/>
      <c r="WXG207" s="813"/>
      <c r="WXH207" s="813"/>
      <c r="WXI207" s="813"/>
      <c r="WXJ207" s="813"/>
      <c r="WXK207" s="813"/>
      <c r="WXL207" s="813"/>
      <c r="WXM207" s="813"/>
      <c r="WXN207" s="813"/>
      <c r="WXO207" s="813"/>
      <c r="WXP207" s="813"/>
      <c r="WXQ207" s="813"/>
      <c r="WXR207" s="813"/>
      <c r="WXS207" s="813"/>
      <c r="WXT207" s="813"/>
      <c r="WXU207" s="813"/>
      <c r="WXV207" s="813"/>
      <c r="WXW207" s="813"/>
      <c r="WXX207" s="813"/>
      <c r="WXY207" s="813"/>
      <c r="WXZ207" s="813"/>
      <c r="WYA207" s="813"/>
      <c r="WYB207" s="813"/>
      <c r="WYC207" s="813"/>
      <c r="WYD207" s="813"/>
      <c r="WYE207" s="813"/>
      <c r="WYF207" s="813"/>
      <c r="WYG207" s="813"/>
      <c r="WYH207" s="813"/>
      <c r="WYI207" s="813"/>
      <c r="WYJ207" s="813"/>
      <c r="WYK207" s="813"/>
      <c r="WYL207" s="813"/>
      <c r="WYM207" s="813"/>
      <c r="WYN207" s="813"/>
      <c r="WYO207" s="813"/>
      <c r="WYP207" s="813"/>
      <c r="WYQ207" s="813"/>
      <c r="WYR207" s="813"/>
      <c r="WYS207" s="813"/>
      <c r="WYT207" s="813"/>
      <c r="WYU207" s="813"/>
      <c r="WYV207" s="813"/>
      <c r="WYW207" s="813"/>
      <c r="WYX207" s="813"/>
      <c r="WYY207" s="813"/>
      <c r="WYZ207" s="813"/>
      <c r="WZA207" s="813"/>
      <c r="WZB207" s="813"/>
      <c r="WZC207" s="813"/>
      <c r="WZD207" s="813"/>
      <c r="WZE207" s="813"/>
      <c r="WZF207" s="813"/>
      <c r="WZG207" s="813"/>
      <c r="WZH207" s="813"/>
      <c r="WZI207" s="813"/>
      <c r="WZJ207" s="813"/>
      <c r="WZK207" s="813"/>
      <c r="WZL207" s="813"/>
      <c r="WZM207" s="813"/>
      <c r="WZN207" s="813"/>
      <c r="WZO207" s="813"/>
      <c r="WZP207" s="813"/>
      <c r="WZQ207" s="813"/>
      <c r="WZR207" s="813"/>
      <c r="WZS207" s="813"/>
      <c r="WZT207" s="813"/>
      <c r="WZU207" s="813"/>
      <c r="WZV207" s="813"/>
      <c r="WZW207" s="813"/>
      <c r="WZX207" s="813"/>
      <c r="WZY207" s="813"/>
      <c r="WZZ207" s="813"/>
      <c r="XAA207" s="813"/>
      <c r="XAB207" s="813"/>
      <c r="XAC207" s="813"/>
      <c r="XAD207" s="813"/>
      <c r="XAE207" s="813"/>
      <c r="XAF207" s="813"/>
      <c r="XAG207" s="813"/>
      <c r="XAH207" s="813"/>
      <c r="XAI207" s="813"/>
      <c r="XAJ207" s="813"/>
      <c r="XAK207" s="813"/>
      <c r="XAL207" s="813"/>
      <c r="XAM207" s="813"/>
      <c r="XAN207" s="813"/>
      <c r="XAO207" s="813"/>
      <c r="XAP207" s="813"/>
      <c r="XAQ207" s="813"/>
      <c r="XAR207" s="813"/>
      <c r="XAS207" s="813"/>
      <c r="XAT207" s="813"/>
      <c r="XAU207" s="813"/>
      <c r="XAV207" s="813"/>
      <c r="XAW207" s="813"/>
      <c r="XAX207" s="813"/>
      <c r="XAY207" s="813"/>
      <c r="XAZ207" s="813"/>
      <c r="XBA207" s="813"/>
      <c r="XBB207" s="813"/>
      <c r="XBC207" s="813"/>
      <c r="XBD207" s="813"/>
      <c r="XBE207" s="813"/>
      <c r="XBF207" s="813"/>
      <c r="XBG207" s="813"/>
      <c r="XBH207" s="813"/>
      <c r="XBI207" s="813"/>
      <c r="XBJ207" s="813"/>
      <c r="XBK207" s="813"/>
      <c r="XBL207" s="813"/>
      <c r="XBM207" s="813"/>
      <c r="XBN207" s="813"/>
      <c r="XBO207" s="813"/>
      <c r="XBP207" s="813"/>
      <c r="XBQ207" s="813"/>
      <c r="XBR207" s="813"/>
      <c r="XBS207" s="813"/>
      <c r="XBT207" s="813"/>
      <c r="XBU207" s="813"/>
      <c r="XBV207" s="813"/>
      <c r="XBW207" s="813"/>
      <c r="XBX207" s="813"/>
      <c r="XBY207" s="813"/>
      <c r="XBZ207" s="813"/>
      <c r="XCA207" s="813"/>
      <c r="XCB207" s="813"/>
      <c r="XCC207" s="813"/>
      <c r="XCD207" s="813"/>
      <c r="XCE207" s="813"/>
      <c r="XCF207" s="813"/>
      <c r="XCG207" s="813"/>
      <c r="XCH207" s="813"/>
      <c r="XCI207" s="813"/>
      <c r="XCJ207" s="813"/>
      <c r="XCK207" s="813"/>
      <c r="XCL207" s="813"/>
      <c r="XCM207" s="813"/>
      <c r="XCN207" s="813"/>
      <c r="XCO207" s="813"/>
      <c r="XCP207" s="813"/>
      <c r="XCQ207" s="813"/>
      <c r="XCR207" s="813"/>
      <c r="XCS207" s="813"/>
      <c r="XCT207" s="813"/>
      <c r="XCU207" s="813"/>
      <c r="XCV207" s="813"/>
      <c r="XCW207" s="813"/>
      <c r="XCX207" s="813"/>
      <c r="XCY207" s="813"/>
      <c r="XCZ207" s="813"/>
      <c r="XDA207" s="813"/>
      <c r="XDB207" s="813"/>
      <c r="XDC207" s="813"/>
      <c r="XDD207" s="813"/>
      <c r="XDE207" s="813"/>
      <c r="XDF207" s="813"/>
      <c r="XDG207" s="813"/>
      <c r="XDH207" s="813"/>
      <c r="XDI207" s="813"/>
      <c r="XDJ207" s="813"/>
      <c r="XDK207" s="813"/>
      <c r="XDL207" s="813"/>
      <c r="XDM207" s="813"/>
      <c r="XDN207" s="813"/>
      <c r="XDO207" s="813"/>
      <c r="XDP207" s="813"/>
      <c r="XDQ207" s="813"/>
      <c r="XDR207" s="813"/>
      <c r="XDS207" s="813"/>
      <c r="XDT207" s="813"/>
      <c r="XDU207" s="813"/>
      <c r="XDV207" s="813"/>
      <c r="XDW207" s="813"/>
      <c r="XDX207" s="813"/>
      <c r="XDY207" s="813"/>
      <c r="XDZ207" s="813"/>
      <c r="XEA207" s="813"/>
      <c r="XEB207" s="813"/>
      <c r="XEC207" s="813"/>
      <c r="XED207" s="813"/>
      <c r="XEE207" s="813"/>
      <c r="XEF207" s="813"/>
      <c r="XEG207" s="813"/>
      <c r="XEH207" s="813"/>
      <c r="XEI207" s="813"/>
      <c r="XEJ207" s="813"/>
      <c r="XEK207" s="813"/>
      <c r="XEL207" s="813"/>
      <c r="XEM207" s="813"/>
      <c r="XEN207" s="813"/>
      <c r="XEO207" s="813"/>
      <c r="XEP207" s="813"/>
      <c r="XEQ207" s="813"/>
      <c r="XER207" s="813"/>
      <c r="XES207" s="813"/>
      <c r="XET207" s="813"/>
      <c r="XEU207" s="813"/>
      <c r="XEV207" s="813"/>
      <c r="XEW207" s="813"/>
      <c r="XEX207" s="813"/>
      <c r="XEY207" s="813"/>
      <c r="XEZ207" s="813"/>
      <c r="XFA207" s="813"/>
      <c r="XFB207" s="813"/>
    </row>
    <row r="208" spans="1:16382" s="806" customFormat="1" ht="19.5" customHeight="1">
      <c r="A208" s="830" t="s">
        <v>1035</v>
      </c>
      <c r="B208" s="1156">
        <v>0</v>
      </c>
      <c r="C208" s="830" t="s">
        <v>868</v>
      </c>
      <c r="D208" s="830" t="s">
        <v>908</v>
      </c>
      <c r="E208" s="830"/>
      <c r="F208" s="892"/>
      <c r="G208" s="906"/>
      <c r="H208" s="813"/>
      <c r="I208" s="813"/>
      <c r="J208" s="813"/>
      <c r="K208" s="813"/>
      <c r="L208" s="813"/>
      <c r="M208" s="813"/>
      <c r="N208" s="813"/>
      <c r="O208" s="813"/>
      <c r="P208" s="813"/>
      <c r="Q208" s="813"/>
      <c r="R208" s="813"/>
      <c r="S208" s="813"/>
      <c r="T208" s="813"/>
      <c r="U208" s="813"/>
      <c r="V208" s="813"/>
      <c r="W208" s="813"/>
      <c r="X208" s="813"/>
      <c r="Y208" s="813"/>
      <c r="Z208" s="813"/>
      <c r="AA208" s="813"/>
      <c r="AB208" s="813"/>
      <c r="AC208" s="813"/>
      <c r="AD208" s="813"/>
      <c r="AE208" s="813"/>
      <c r="AF208" s="813"/>
      <c r="AG208" s="813"/>
      <c r="AH208" s="813"/>
      <c r="AI208" s="813"/>
      <c r="AJ208" s="813"/>
      <c r="AK208" s="813"/>
      <c r="AL208" s="813"/>
      <c r="AM208" s="813"/>
      <c r="AN208" s="813"/>
      <c r="AO208" s="813"/>
      <c r="AP208" s="813"/>
      <c r="AQ208" s="813"/>
      <c r="AR208" s="813"/>
      <c r="AS208" s="813"/>
      <c r="AT208" s="813"/>
      <c r="AU208" s="813"/>
      <c r="AV208" s="813"/>
      <c r="AW208" s="813"/>
      <c r="AX208" s="813"/>
      <c r="AY208" s="813"/>
      <c r="AZ208" s="813"/>
      <c r="BA208" s="813"/>
      <c r="BB208" s="813"/>
      <c r="BC208" s="813"/>
      <c r="BD208" s="813"/>
      <c r="BE208" s="813"/>
      <c r="BF208" s="813"/>
      <c r="BG208" s="813"/>
      <c r="BH208" s="813"/>
      <c r="BI208" s="813"/>
      <c r="BJ208" s="813"/>
      <c r="BK208" s="813"/>
      <c r="BL208" s="813"/>
      <c r="BM208" s="813"/>
      <c r="BN208" s="813"/>
      <c r="BO208" s="813"/>
      <c r="BP208" s="813"/>
      <c r="BQ208" s="813"/>
      <c r="BR208" s="813"/>
      <c r="BS208" s="813"/>
      <c r="BT208" s="813"/>
      <c r="BU208" s="813"/>
      <c r="BV208" s="813"/>
      <c r="BW208" s="813"/>
      <c r="BX208" s="813"/>
      <c r="BY208" s="813"/>
      <c r="BZ208" s="813"/>
      <c r="CA208" s="813"/>
      <c r="CB208" s="813"/>
      <c r="CC208" s="813"/>
      <c r="CD208" s="813"/>
      <c r="CE208" s="813"/>
      <c r="CF208" s="813"/>
      <c r="CG208" s="813"/>
      <c r="CH208" s="813"/>
      <c r="CI208" s="813"/>
      <c r="CJ208" s="813"/>
      <c r="CK208" s="813"/>
      <c r="CL208" s="813"/>
      <c r="CM208" s="813"/>
      <c r="CN208" s="813"/>
      <c r="CO208" s="813"/>
      <c r="CP208" s="813"/>
      <c r="CQ208" s="813"/>
      <c r="CR208" s="813"/>
      <c r="CS208" s="813"/>
      <c r="CT208" s="813"/>
      <c r="CU208" s="813"/>
      <c r="CV208" s="813"/>
      <c r="CW208" s="813"/>
      <c r="CX208" s="813"/>
      <c r="CY208" s="813"/>
      <c r="CZ208" s="813"/>
      <c r="DA208" s="813"/>
      <c r="DB208" s="813"/>
      <c r="DC208" s="813"/>
      <c r="DD208" s="813"/>
      <c r="DE208" s="813"/>
      <c r="DF208" s="813"/>
      <c r="DG208" s="813"/>
      <c r="DH208" s="813"/>
      <c r="DI208" s="813"/>
      <c r="DJ208" s="813"/>
      <c r="DK208" s="813"/>
      <c r="DL208" s="813"/>
      <c r="DM208" s="813"/>
      <c r="DN208" s="813"/>
      <c r="DO208" s="813"/>
      <c r="DP208" s="813"/>
      <c r="DQ208" s="813"/>
      <c r="DR208" s="813"/>
      <c r="DS208" s="813"/>
      <c r="DT208" s="813"/>
      <c r="DU208" s="813"/>
      <c r="DV208" s="813"/>
      <c r="DW208" s="813"/>
      <c r="DX208" s="813"/>
      <c r="DY208" s="813"/>
      <c r="DZ208" s="813"/>
      <c r="EA208" s="813"/>
      <c r="EB208" s="813"/>
      <c r="EC208" s="813"/>
      <c r="ED208" s="813"/>
      <c r="EE208" s="813"/>
      <c r="EF208" s="813"/>
      <c r="EG208" s="813"/>
      <c r="EH208" s="813"/>
      <c r="EI208" s="813"/>
      <c r="EJ208" s="813"/>
      <c r="EK208" s="813"/>
      <c r="EL208" s="813"/>
      <c r="EM208" s="813"/>
      <c r="EN208" s="813"/>
      <c r="EO208" s="813"/>
      <c r="EP208" s="813"/>
      <c r="EQ208" s="813"/>
      <c r="ER208" s="813"/>
      <c r="ES208" s="813"/>
      <c r="ET208" s="813"/>
      <c r="EU208" s="813"/>
      <c r="EV208" s="813"/>
      <c r="EW208" s="813"/>
      <c r="EX208" s="813"/>
      <c r="EY208" s="813"/>
      <c r="EZ208" s="813"/>
      <c r="FA208" s="813"/>
      <c r="FB208" s="813"/>
      <c r="FC208" s="813"/>
      <c r="FD208" s="813"/>
      <c r="FE208" s="813"/>
      <c r="FF208" s="813"/>
      <c r="FG208" s="813"/>
      <c r="FH208" s="813"/>
      <c r="FI208" s="813"/>
      <c r="FJ208" s="813"/>
      <c r="FK208" s="813"/>
      <c r="FL208" s="813"/>
      <c r="FM208" s="813"/>
      <c r="FN208" s="813"/>
      <c r="FO208" s="813"/>
      <c r="FP208" s="813"/>
      <c r="FQ208" s="813"/>
      <c r="FR208" s="813"/>
      <c r="FS208" s="813"/>
      <c r="FT208" s="813"/>
      <c r="FU208" s="813"/>
      <c r="FV208" s="813"/>
      <c r="FW208" s="813"/>
      <c r="FX208" s="813"/>
      <c r="FY208" s="813"/>
      <c r="FZ208" s="813"/>
      <c r="GA208" s="813"/>
      <c r="GB208" s="813"/>
      <c r="GC208" s="813"/>
      <c r="GD208" s="813"/>
      <c r="GE208" s="813"/>
      <c r="GF208" s="813"/>
      <c r="GG208" s="813"/>
      <c r="GH208" s="813"/>
      <c r="GI208" s="813"/>
      <c r="GJ208" s="813"/>
      <c r="GK208" s="813"/>
      <c r="GL208" s="813"/>
      <c r="GM208" s="813"/>
      <c r="GN208" s="813"/>
      <c r="GO208" s="813"/>
      <c r="GP208" s="813"/>
      <c r="GQ208" s="813"/>
      <c r="GR208" s="813"/>
      <c r="GS208" s="813"/>
      <c r="GT208" s="813"/>
      <c r="GU208" s="813"/>
      <c r="GV208" s="813"/>
      <c r="GW208" s="813"/>
      <c r="GX208" s="813"/>
      <c r="GY208" s="813"/>
      <c r="GZ208" s="813"/>
      <c r="HA208" s="813"/>
      <c r="HB208" s="813"/>
      <c r="HC208" s="813"/>
      <c r="HD208" s="813"/>
      <c r="HE208" s="813"/>
      <c r="HF208" s="813"/>
      <c r="HG208" s="813"/>
      <c r="HH208" s="813"/>
      <c r="HI208" s="813"/>
      <c r="HJ208" s="813"/>
      <c r="HK208" s="813"/>
      <c r="HL208" s="813"/>
      <c r="HM208" s="813"/>
      <c r="HN208" s="813"/>
      <c r="HO208" s="813"/>
      <c r="HP208" s="813"/>
      <c r="HQ208" s="813"/>
      <c r="HR208" s="813"/>
      <c r="HS208" s="813"/>
      <c r="HT208" s="813"/>
      <c r="HU208" s="813"/>
      <c r="HV208" s="813"/>
      <c r="HW208" s="813"/>
      <c r="HX208" s="813"/>
      <c r="HY208" s="813"/>
      <c r="HZ208" s="813"/>
      <c r="IA208" s="813"/>
      <c r="IB208" s="813"/>
      <c r="IC208" s="813"/>
      <c r="ID208" s="813"/>
      <c r="IE208" s="813"/>
      <c r="IF208" s="813"/>
      <c r="IG208" s="813"/>
      <c r="IH208" s="813"/>
      <c r="II208" s="813"/>
      <c r="IJ208" s="813"/>
      <c r="IK208" s="813"/>
      <c r="IL208" s="813"/>
      <c r="IM208" s="813"/>
      <c r="IN208" s="813"/>
      <c r="IO208" s="813"/>
      <c r="IP208" s="813"/>
      <c r="IQ208" s="813"/>
      <c r="IR208" s="813"/>
      <c r="IS208" s="813"/>
      <c r="IT208" s="813"/>
      <c r="IU208" s="813"/>
      <c r="IV208" s="813"/>
      <c r="IW208" s="813"/>
      <c r="IX208" s="813"/>
      <c r="IY208" s="813"/>
      <c r="IZ208" s="813"/>
      <c r="JA208" s="813"/>
      <c r="JB208" s="813"/>
      <c r="JC208" s="813"/>
      <c r="JD208" s="813"/>
      <c r="JE208" s="813"/>
      <c r="JF208" s="813"/>
      <c r="JG208" s="813"/>
      <c r="JH208" s="813"/>
      <c r="JI208" s="813"/>
      <c r="JJ208" s="813"/>
      <c r="JK208" s="813"/>
      <c r="JL208" s="813"/>
      <c r="JM208" s="813"/>
      <c r="JN208" s="813"/>
      <c r="JO208" s="813"/>
      <c r="JP208" s="813"/>
      <c r="JQ208" s="813"/>
      <c r="JR208" s="813"/>
      <c r="JS208" s="813"/>
      <c r="JT208" s="813"/>
      <c r="JU208" s="813"/>
      <c r="JV208" s="813"/>
      <c r="JW208" s="813"/>
      <c r="JX208" s="813"/>
      <c r="JY208" s="813"/>
      <c r="JZ208" s="813"/>
      <c r="KA208" s="813"/>
      <c r="KB208" s="813"/>
      <c r="KC208" s="813"/>
      <c r="KD208" s="813"/>
      <c r="KE208" s="813"/>
      <c r="KF208" s="813"/>
      <c r="KG208" s="813"/>
      <c r="KH208" s="813"/>
      <c r="KI208" s="813"/>
      <c r="KJ208" s="813"/>
      <c r="KK208" s="813"/>
      <c r="KL208" s="813"/>
      <c r="KM208" s="813"/>
      <c r="KN208" s="813"/>
      <c r="KO208" s="813"/>
      <c r="KP208" s="813"/>
      <c r="KQ208" s="813"/>
      <c r="KR208" s="813"/>
      <c r="KS208" s="813"/>
      <c r="KT208" s="813"/>
      <c r="KU208" s="813"/>
      <c r="KV208" s="813"/>
      <c r="KW208" s="813"/>
      <c r="KX208" s="813"/>
      <c r="KY208" s="813"/>
      <c r="KZ208" s="813"/>
      <c r="LA208" s="813"/>
      <c r="LB208" s="813"/>
      <c r="LC208" s="813"/>
      <c r="LD208" s="813"/>
      <c r="LE208" s="813"/>
      <c r="LF208" s="813"/>
      <c r="LG208" s="813"/>
      <c r="LH208" s="813"/>
      <c r="LI208" s="813"/>
      <c r="LJ208" s="813"/>
      <c r="LK208" s="813"/>
      <c r="LL208" s="813"/>
      <c r="LM208" s="813"/>
      <c r="LN208" s="813"/>
      <c r="LO208" s="813"/>
      <c r="LP208" s="813"/>
      <c r="LQ208" s="813"/>
      <c r="LR208" s="813"/>
      <c r="LS208" s="813"/>
      <c r="LT208" s="813"/>
      <c r="LU208" s="813"/>
      <c r="LV208" s="813"/>
      <c r="LW208" s="813"/>
      <c r="LX208" s="813"/>
      <c r="LY208" s="813"/>
      <c r="LZ208" s="813"/>
      <c r="MA208" s="813"/>
      <c r="MB208" s="813"/>
      <c r="MC208" s="813"/>
      <c r="MD208" s="813"/>
      <c r="ME208" s="813"/>
      <c r="MF208" s="813"/>
      <c r="MG208" s="813"/>
      <c r="MH208" s="813"/>
      <c r="MI208" s="813"/>
      <c r="MJ208" s="813"/>
      <c r="MK208" s="813"/>
      <c r="ML208" s="813"/>
      <c r="MM208" s="813"/>
      <c r="MN208" s="813"/>
      <c r="MO208" s="813"/>
      <c r="MP208" s="813"/>
      <c r="MQ208" s="813"/>
      <c r="MR208" s="813"/>
      <c r="MS208" s="813"/>
      <c r="MT208" s="813"/>
      <c r="MU208" s="813"/>
      <c r="MV208" s="813"/>
      <c r="MW208" s="813"/>
      <c r="MX208" s="813"/>
      <c r="MY208" s="813"/>
      <c r="MZ208" s="813"/>
      <c r="NA208" s="813"/>
      <c r="NB208" s="813"/>
      <c r="NC208" s="813"/>
      <c r="ND208" s="813"/>
      <c r="NE208" s="813"/>
      <c r="NF208" s="813"/>
      <c r="NG208" s="813"/>
      <c r="NH208" s="813"/>
      <c r="NI208" s="813"/>
      <c r="NJ208" s="813"/>
      <c r="NK208" s="813"/>
      <c r="NL208" s="813"/>
      <c r="NM208" s="813"/>
      <c r="NN208" s="813"/>
      <c r="NO208" s="813"/>
      <c r="NP208" s="813"/>
      <c r="NQ208" s="813"/>
      <c r="NR208" s="813"/>
      <c r="NS208" s="813"/>
      <c r="NT208" s="813"/>
      <c r="NU208" s="813"/>
      <c r="NV208" s="813"/>
      <c r="NW208" s="813"/>
      <c r="NX208" s="813"/>
      <c r="NY208" s="813"/>
      <c r="NZ208" s="813"/>
      <c r="OA208" s="813"/>
      <c r="OB208" s="813"/>
      <c r="OC208" s="813"/>
      <c r="OD208" s="813"/>
      <c r="OE208" s="813"/>
      <c r="OF208" s="813"/>
      <c r="OG208" s="813"/>
      <c r="OH208" s="813"/>
      <c r="OI208" s="813"/>
      <c r="OJ208" s="813"/>
      <c r="OK208" s="813"/>
      <c r="OL208" s="813"/>
      <c r="OM208" s="813"/>
      <c r="ON208" s="813"/>
      <c r="OO208" s="813"/>
      <c r="OP208" s="813"/>
      <c r="OQ208" s="813"/>
      <c r="OR208" s="813"/>
      <c r="OS208" s="813"/>
      <c r="OT208" s="813"/>
      <c r="OU208" s="813"/>
      <c r="OV208" s="813"/>
      <c r="OW208" s="813"/>
      <c r="OX208" s="813"/>
      <c r="OY208" s="813"/>
      <c r="OZ208" s="813"/>
      <c r="PA208" s="813"/>
      <c r="PB208" s="813"/>
      <c r="PC208" s="813"/>
      <c r="PD208" s="813"/>
      <c r="PE208" s="813"/>
      <c r="PF208" s="813"/>
      <c r="PG208" s="813"/>
      <c r="PH208" s="813"/>
      <c r="PI208" s="813"/>
      <c r="PJ208" s="813"/>
      <c r="PK208" s="813"/>
      <c r="PL208" s="813"/>
      <c r="PM208" s="813"/>
      <c r="PN208" s="813"/>
      <c r="PO208" s="813"/>
      <c r="PP208" s="813"/>
      <c r="PQ208" s="813"/>
      <c r="PR208" s="813"/>
      <c r="PS208" s="813"/>
      <c r="PT208" s="813"/>
      <c r="PU208" s="813"/>
      <c r="PV208" s="813"/>
      <c r="PW208" s="813"/>
      <c r="PX208" s="813"/>
      <c r="PY208" s="813"/>
      <c r="PZ208" s="813"/>
      <c r="QA208" s="813"/>
      <c r="QB208" s="813"/>
      <c r="QC208" s="813"/>
      <c r="QD208" s="813"/>
      <c r="QE208" s="813"/>
      <c r="QF208" s="813"/>
      <c r="QG208" s="813"/>
      <c r="QH208" s="813"/>
      <c r="QI208" s="813"/>
      <c r="QJ208" s="813"/>
      <c r="QK208" s="813"/>
      <c r="QL208" s="813"/>
      <c r="QM208" s="813"/>
      <c r="QN208" s="813"/>
      <c r="QO208" s="813"/>
      <c r="QP208" s="813"/>
      <c r="QQ208" s="813"/>
      <c r="QR208" s="813"/>
      <c r="QS208" s="813"/>
      <c r="QT208" s="813"/>
      <c r="QU208" s="813"/>
      <c r="QV208" s="813"/>
      <c r="QW208" s="813"/>
      <c r="QX208" s="813"/>
      <c r="QY208" s="813"/>
      <c r="QZ208" s="813"/>
      <c r="RA208" s="813"/>
      <c r="RB208" s="813"/>
      <c r="RC208" s="813"/>
      <c r="RD208" s="813"/>
      <c r="RE208" s="813"/>
      <c r="RF208" s="813"/>
      <c r="RG208" s="813"/>
      <c r="RH208" s="813"/>
      <c r="RI208" s="813"/>
      <c r="RJ208" s="813"/>
      <c r="RK208" s="813"/>
      <c r="RL208" s="813"/>
      <c r="RM208" s="813"/>
      <c r="RN208" s="813"/>
      <c r="RO208" s="813"/>
      <c r="RP208" s="813"/>
      <c r="RQ208" s="813"/>
      <c r="RR208" s="813"/>
      <c r="RS208" s="813"/>
      <c r="RT208" s="813"/>
      <c r="RU208" s="813"/>
      <c r="RV208" s="813"/>
      <c r="RW208" s="813"/>
      <c r="RX208" s="813"/>
      <c r="RY208" s="813"/>
      <c r="RZ208" s="813"/>
      <c r="SA208" s="813"/>
      <c r="SB208" s="813"/>
      <c r="SC208" s="813"/>
      <c r="SD208" s="813"/>
      <c r="SE208" s="813"/>
      <c r="SF208" s="813"/>
      <c r="SG208" s="813"/>
      <c r="SH208" s="813"/>
      <c r="SI208" s="813"/>
      <c r="SJ208" s="813"/>
      <c r="SK208" s="813"/>
      <c r="SL208" s="813"/>
      <c r="SM208" s="813"/>
      <c r="SN208" s="813"/>
      <c r="SO208" s="813"/>
      <c r="SP208" s="813"/>
      <c r="SQ208" s="813"/>
      <c r="SR208" s="813"/>
      <c r="SS208" s="813"/>
      <c r="ST208" s="813"/>
      <c r="SU208" s="813"/>
      <c r="SV208" s="813"/>
      <c r="SW208" s="813"/>
      <c r="SX208" s="813"/>
      <c r="SY208" s="813"/>
      <c r="SZ208" s="813"/>
      <c r="TA208" s="813"/>
      <c r="TB208" s="813"/>
      <c r="TC208" s="813"/>
      <c r="TD208" s="813"/>
      <c r="TE208" s="813"/>
      <c r="TF208" s="813"/>
      <c r="TG208" s="813"/>
      <c r="TH208" s="813"/>
      <c r="TI208" s="813"/>
      <c r="TJ208" s="813"/>
      <c r="TK208" s="813"/>
      <c r="TL208" s="813"/>
      <c r="TM208" s="813"/>
      <c r="TN208" s="813"/>
      <c r="TO208" s="813"/>
      <c r="TP208" s="813"/>
      <c r="TQ208" s="813"/>
      <c r="TR208" s="813"/>
      <c r="TS208" s="813"/>
      <c r="TT208" s="813"/>
      <c r="TU208" s="813"/>
      <c r="TV208" s="813"/>
      <c r="TW208" s="813"/>
      <c r="TX208" s="813"/>
      <c r="TY208" s="813"/>
      <c r="TZ208" s="813"/>
      <c r="UA208" s="813"/>
      <c r="UB208" s="813"/>
      <c r="UC208" s="813"/>
      <c r="UD208" s="813"/>
      <c r="UE208" s="813"/>
      <c r="UF208" s="813"/>
      <c r="UG208" s="813"/>
      <c r="UH208" s="813"/>
      <c r="UI208" s="813"/>
      <c r="UJ208" s="813"/>
      <c r="UK208" s="813"/>
      <c r="UL208" s="813"/>
      <c r="UM208" s="813"/>
      <c r="UN208" s="813"/>
      <c r="UO208" s="813"/>
      <c r="UP208" s="813"/>
      <c r="UQ208" s="813"/>
      <c r="UR208" s="813"/>
      <c r="US208" s="813"/>
      <c r="UT208" s="813"/>
      <c r="UU208" s="813"/>
      <c r="UV208" s="813"/>
      <c r="UW208" s="813"/>
      <c r="UX208" s="813"/>
      <c r="UY208" s="813"/>
      <c r="UZ208" s="813"/>
      <c r="VA208" s="813"/>
      <c r="VB208" s="813"/>
      <c r="VC208" s="813"/>
      <c r="VD208" s="813"/>
      <c r="VE208" s="813"/>
      <c r="VF208" s="813"/>
      <c r="VG208" s="813"/>
      <c r="VH208" s="813"/>
      <c r="VI208" s="813"/>
      <c r="VJ208" s="813"/>
      <c r="VK208" s="813"/>
      <c r="VL208" s="813"/>
      <c r="VM208" s="813"/>
      <c r="VN208" s="813"/>
      <c r="VO208" s="813"/>
      <c r="VP208" s="813"/>
      <c r="VQ208" s="813"/>
      <c r="VR208" s="813"/>
      <c r="VS208" s="813"/>
      <c r="VT208" s="813"/>
      <c r="VU208" s="813"/>
      <c r="VV208" s="813"/>
      <c r="VW208" s="813"/>
      <c r="VX208" s="813"/>
      <c r="VY208" s="813"/>
      <c r="VZ208" s="813"/>
      <c r="WA208" s="813"/>
      <c r="WB208" s="813"/>
      <c r="WC208" s="813"/>
      <c r="WD208" s="813"/>
      <c r="WE208" s="813"/>
      <c r="WF208" s="813"/>
      <c r="WG208" s="813"/>
      <c r="WH208" s="813"/>
      <c r="WI208" s="813"/>
      <c r="WJ208" s="813"/>
      <c r="WK208" s="813"/>
      <c r="WL208" s="813"/>
      <c r="WM208" s="813"/>
      <c r="WN208" s="813"/>
      <c r="WO208" s="813"/>
      <c r="WP208" s="813"/>
      <c r="WQ208" s="813"/>
      <c r="WR208" s="813"/>
      <c r="WS208" s="813"/>
      <c r="WT208" s="813"/>
      <c r="WU208" s="813"/>
      <c r="WV208" s="813"/>
      <c r="WW208" s="813"/>
      <c r="WX208" s="813"/>
      <c r="WY208" s="813"/>
      <c r="WZ208" s="813"/>
      <c r="XA208" s="813"/>
      <c r="XB208" s="813"/>
      <c r="XC208" s="813"/>
      <c r="XD208" s="813"/>
      <c r="XE208" s="813"/>
      <c r="XF208" s="813"/>
      <c r="XG208" s="813"/>
      <c r="XH208" s="813"/>
      <c r="XI208" s="813"/>
      <c r="XJ208" s="813"/>
      <c r="XK208" s="813"/>
      <c r="XL208" s="813"/>
      <c r="XM208" s="813"/>
      <c r="XN208" s="813"/>
      <c r="XO208" s="813"/>
      <c r="XP208" s="813"/>
      <c r="XQ208" s="813"/>
      <c r="XR208" s="813"/>
      <c r="XS208" s="813"/>
      <c r="XT208" s="813"/>
      <c r="XU208" s="813"/>
      <c r="XV208" s="813"/>
      <c r="XW208" s="813"/>
      <c r="XX208" s="813"/>
      <c r="XY208" s="813"/>
      <c r="XZ208" s="813"/>
      <c r="YA208" s="813"/>
      <c r="YB208" s="813"/>
      <c r="YC208" s="813"/>
      <c r="YD208" s="813"/>
      <c r="YE208" s="813"/>
      <c r="YF208" s="813"/>
      <c r="YG208" s="813"/>
      <c r="YH208" s="813"/>
      <c r="YI208" s="813"/>
      <c r="YJ208" s="813"/>
      <c r="YK208" s="813"/>
      <c r="YL208" s="813"/>
      <c r="YM208" s="813"/>
      <c r="YN208" s="813"/>
      <c r="YO208" s="813"/>
      <c r="YP208" s="813"/>
      <c r="YQ208" s="813"/>
      <c r="YR208" s="813"/>
      <c r="YS208" s="813"/>
      <c r="YT208" s="813"/>
      <c r="YU208" s="813"/>
      <c r="YV208" s="813"/>
      <c r="YW208" s="813"/>
      <c r="YX208" s="813"/>
      <c r="YY208" s="813"/>
      <c r="YZ208" s="813"/>
      <c r="ZA208" s="813"/>
      <c r="ZB208" s="813"/>
      <c r="ZC208" s="813"/>
      <c r="ZD208" s="813"/>
      <c r="ZE208" s="813"/>
      <c r="ZF208" s="813"/>
      <c r="ZG208" s="813"/>
      <c r="ZH208" s="813"/>
      <c r="ZI208" s="813"/>
      <c r="ZJ208" s="813"/>
      <c r="ZK208" s="813"/>
      <c r="ZL208" s="813"/>
      <c r="ZM208" s="813"/>
      <c r="ZN208" s="813"/>
      <c r="ZO208" s="813"/>
      <c r="ZP208" s="813"/>
      <c r="ZQ208" s="813"/>
      <c r="ZR208" s="813"/>
      <c r="ZS208" s="813"/>
      <c r="ZT208" s="813"/>
      <c r="ZU208" s="813"/>
      <c r="ZV208" s="813"/>
      <c r="ZW208" s="813"/>
      <c r="ZX208" s="813"/>
      <c r="ZY208" s="813"/>
      <c r="ZZ208" s="813"/>
      <c r="AAA208" s="813"/>
      <c r="AAB208" s="813"/>
      <c r="AAC208" s="813"/>
      <c r="AAD208" s="813"/>
      <c r="AAE208" s="813"/>
      <c r="AAF208" s="813"/>
      <c r="AAG208" s="813"/>
      <c r="AAH208" s="813"/>
      <c r="AAI208" s="813"/>
      <c r="AAJ208" s="813"/>
      <c r="AAK208" s="813"/>
      <c r="AAL208" s="813"/>
      <c r="AAM208" s="813"/>
      <c r="AAN208" s="813"/>
      <c r="AAO208" s="813"/>
      <c r="AAP208" s="813"/>
      <c r="AAQ208" s="813"/>
      <c r="AAR208" s="813"/>
      <c r="AAS208" s="813"/>
      <c r="AAT208" s="813"/>
      <c r="AAU208" s="813"/>
      <c r="AAV208" s="813"/>
      <c r="AAW208" s="813"/>
      <c r="AAX208" s="813"/>
      <c r="AAY208" s="813"/>
      <c r="AAZ208" s="813"/>
      <c r="ABA208" s="813"/>
      <c r="ABB208" s="813"/>
      <c r="ABC208" s="813"/>
      <c r="ABD208" s="813"/>
      <c r="ABE208" s="813"/>
      <c r="ABF208" s="813"/>
      <c r="ABG208" s="813"/>
      <c r="ABH208" s="813"/>
      <c r="ABI208" s="813"/>
      <c r="ABJ208" s="813"/>
      <c r="ABK208" s="813"/>
      <c r="ABL208" s="813"/>
      <c r="ABM208" s="813"/>
      <c r="ABN208" s="813"/>
      <c r="ABO208" s="813"/>
      <c r="ABP208" s="813"/>
      <c r="ABQ208" s="813"/>
      <c r="ABR208" s="813"/>
      <c r="ABS208" s="813"/>
      <c r="ABT208" s="813"/>
      <c r="ABU208" s="813"/>
      <c r="ABV208" s="813"/>
      <c r="ABW208" s="813"/>
      <c r="ABX208" s="813"/>
      <c r="ABY208" s="813"/>
      <c r="ABZ208" s="813"/>
      <c r="ACA208" s="813"/>
      <c r="ACB208" s="813"/>
      <c r="ACC208" s="813"/>
      <c r="ACD208" s="813"/>
      <c r="ACE208" s="813"/>
      <c r="ACF208" s="813"/>
      <c r="ACG208" s="813"/>
      <c r="ACH208" s="813"/>
      <c r="ACI208" s="813"/>
      <c r="ACJ208" s="813"/>
      <c r="ACK208" s="813"/>
      <c r="ACL208" s="813"/>
      <c r="ACM208" s="813"/>
      <c r="ACN208" s="813"/>
      <c r="ACO208" s="813"/>
      <c r="ACP208" s="813"/>
      <c r="ACQ208" s="813"/>
      <c r="ACR208" s="813"/>
      <c r="ACS208" s="813"/>
      <c r="ACT208" s="813"/>
      <c r="ACU208" s="813"/>
      <c r="ACV208" s="813"/>
      <c r="ACW208" s="813"/>
      <c r="ACX208" s="813"/>
      <c r="ACY208" s="813"/>
      <c r="ACZ208" s="813"/>
      <c r="ADA208" s="813"/>
      <c r="ADB208" s="813"/>
      <c r="ADC208" s="813"/>
      <c r="ADD208" s="813"/>
      <c r="ADE208" s="813"/>
      <c r="ADF208" s="813"/>
      <c r="ADG208" s="813"/>
      <c r="ADH208" s="813"/>
      <c r="ADI208" s="813"/>
      <c r="ADJ208" s="813"/>
      <c r="ADK208" s="813"/>
      <c r="ADL208" s="813"/>
      <c r="ADM208" s="813"/>
      <c r="ADN208" s="813"/>
      <c r="ADO208" s="813"/>
      <c r="ADP208" s="813"/>
      <c r="ADQ208" s="813"/>
      <c r="ADR208" s="813"/>
      <c r="ADS208" s="813"/>
      <c r="ADT208" s="813"/>
      <c r="ADU208" s="813"/>
      <c r="ADV208" s="813"/>
      <c r="ADW208" s="813"/>
      <c r="ADX208" s="813"/>
      <c r="ADY208" s="813"/>
      <c r="ADZ208" s="813"/>
      <c r="AEA208" s="813"/>
      <c r="AEB208" s="813"/>
      <c r="AEC208" s="813"/>
      <c r="AED208" s="813"/>
      <c r="AEE208" s="813"/>
      <c r="AEF208" s="813"/>
      <c r="AEG208" s="813"/>
      <c r="AEH208" s="813"/>
      <c r="AEI208" s="813"/>
      <c r="AEJ208" s="813"/>
      <c r="AEK208" s="813"/>
      <c r="AEL208" s="813"/>
      <c r="AEM208" s="813"/>
      <c r="AEN208" s="813"/>
      <c r="AEO208" s="813"/>
      <c r="AEP208" s="813"/>
      <c r="AEQ208" s="813"/>
      <c r="AER208" s="813"/>
      <c r="AES208" s="813"/>
      <c r="AET208" s="813"/>
      <c r="AEU208" s="813"/>
      <c r="AEV208" s="813"/>
      <c r="AEW208" s="813"/>
      <c r="AEX208" s="813"/>
      <c r="AEY208" s="813"/>
      <c r="AEZ208" s="813"/>
      <c r="AFA208" s="813"/>
      <c r="AFB208" s="813"/>
      <c r="AFC208" s="813"/>
      <c r="AFD208" s="813"/>
      <c r="AFE208" s="813"/>
      <c r="AFF208" s="813"/>
      <c r="AFG208" s="813"/>
      <c r="AFH208" s="813"/>
      <c r="AFI208" s="813"/>
      <c r="AFJ208" s="813"/>
      <c r="AFK208" s="813"/>
      <c r="AFL208" s="813"/>
      <c r="AFM208" s="813"/>
      <c r="AFN208" s="813"/>
      <c r="AFO208" s="813"/>
      <c r="AFP208" s="813"/>
      <c r="AFQ208" s="813"/>
      <c r="AFR208" s="813"/>
      <c r="AFS208" s="813"/>
      <c r="AFT208" s="813"/>
      <c r="AFU208" s="813"/>
      <c r="AFV208" s="813"/>
      <c r="AFW208" s="813"/>
      <c r="AFX208" s="813"/>
      <c r="AFY208" s="813"/>
      <c r="AFZ208" s="813"/>
      <c r="AGA208" s="813"/>
      <c r="AGB208" s="813"/>
      <c r="AGC208" s="813"/>
      <c r="AGD208" s="813"/>
      <c r="AGE208" s="813"/>
      <c r="AGF208" s="813"/>
      <c r="AGG208" s="813"/>
      <c r="AGH208" s="813"/>
      <c r="AGI208" s="813"/>
      <c r="AGJ208" s="813"/>
      <c r="AGK208" s="813"/>
      <c r="AGL208" s="813"/>
      <c r="AGM208" s="813"/>
      <c r="AGN208" s="813"/>
      <c r="AGO208" s="813"/>
      <c r="AGP208" s="813"/>
      <c r="AGQ208" s="813"/>
      <c r="AGR208" s="813"/>
      <c r="AGS208" s="813"/>
      <c r="AGT208" s="813"/>
      <c r="AGU208" s="813"/>
      <c r="AGV208" s="813"/>
      <c r="AGW208" s="813"/>
      <c r="AGX208" s="813"/>
      <c r="AGY208" s="813"/>
      <c r="AGZ208" s="813"/>
      <c r="AHA208" s="813"/>
      <c r="AHB208" s="813"/>
      <c r="AHC208" s="813"/>
      <c r="AHD208" s="813"/>
      <c r="AHE208" s="813"/>
      <c r="AHF208" s="813"/>
      <c r="AHG208" s="813"/>
      <c r="AHH208" s="813"/>
      <c r="AHI208" s="813"/>
      <c r="AHJ208" s="813"/>
      <c r="AHK208" s="813"/>
      <c r="AHL208" s="813"/>
      <c r="AHM208" s="813"/>
      <c r="AHN208" s="813"/>
      <c r="AHO208" s="813"/>
      <c r="AHP208" s="813"/>
      <c r="AHQ208" s="813"/>
      <c r="AHR208" s="813"/>
      <c r="AHS208" s="813"/>
      <c r="AHT208" s="813"/>
      <c r="AHU208" s="813"/>
      <c r="AHV208" s="813"/>
      <c r="AHW208" s="813"/>
      <c r="AHX208" s="813"/>
      <c r="AHY208" s="813"/>
      <c r="AHZ208" s="813"/>
      <c r="AIA208" s="813"/>
      <c r="AIB208" s="813"/>
      <c r="AIC208" s="813"/>
      <c r="AID208" s="813"/>
      <c r="AIE208" s="813"/>
      <c r="AIF208" s="813"/>
      <c r="AIG208" s="813"/>
      <c r="AIH208" s="813"/>
      <c r="AII208" s="813"/>
      <c r="AIJ208" s="813"/>
      <c r="AIK208" s="813"/>
      <c r="AIL208" s="813"/>
      <c r="AIM208" s="813"/>
      <c r="AIN208" s="813"/>
      <c r="AIO208" s="813"/>
      <c r="AIP208" s="813"/>
      <c r="AIQ208" s="813"/>
      <c r="AIR208" s="813"/>
      <c r="AIS208" s="813"/>
      <c r="AIT208" s="813"/>
      <c r="AIU208" s="813"/>
      <c r="AIV208" s="813"/>
      <c r="AIW208" s="813"/>
      <c r="AIX208" s="813"/>
      <c r="AIY208" s="813"/>
      <c r="AIZ208" s="813"/>
      <c r="AJA208" s="813"/>
      <c r="AJB208" s="813"/>
      <c r="AJC208" s="813"/>
      <c r="AJD208" s="813"/>
      <c r="AJE208" s="813"/>
      <c r="AJF208" s="813"/>
      <c r="AJG208" s="813"/>
      <c r="AJH208" s="813"/>
      <c r="AJI208" s="813"/>
      <c r="AJJ208" s="813"/>
      <c r="AJK208" s="813"/>
      <c r="AJL208" s="813"/>
      <c r="AJM208" s="813"/>
      <c r="AJN208" s="813"/>
      <c r="AJO208" s="813"/>
      <c r="AJP208" s="813"/>
      <c r="AJQ208" s="813"/>
      <c r="AJR208" s="813"/>
      <c r="AJS208" s="813"/>
      <c r="AJT208" s="813"/>
      <c r="AJU208" s="813"/>
      <c r="AJV208" s="813"/>
      <c r="AJW208" s="813"/>
      <c r="AJX208" s="813"/>
      <c r="AJY208" s="813"/>
      <c r="AJZ208" s="813"/>
      <c r="AKA208" s="813"/>
      <c r="AKB208" s="813"/>
      <c r="AKC208" s="813"/>
      <c r="AKD208" s="813"/>
      <c r="AKE208" s="813"/>
      <c r="AKF208" s="813"/>
      <c r="AKG208" s="813"/>
      <c r="AKH208" s="813"/>
      <c r="AKI208" s="813"/>
      <c r="AKJ208" s="813"/>
      <c r="AKK208" s="813"/>
      <c r="AKL208" s="813"/>
      <c r="AKM208" s="813"/>
      <c r="AKN208" s="813"/>
      <c r="AKO208" s="813"/>
      <c r="AKP208" s="813"/>
      <c r="AKQ208" s="813"/>
      <c r="AKR208" s="813"/>
      <c r="AKS208" s="813"/>
      <c r="AKT208" s="813"/>
      <c r="AKU208" s="813"/>
      <c r="AKV208" s="813"/>
      <c r="AKW208" s="813"/>
      <c r="AKX208" s="813"/>
      <c r="AKY208" s="813"/>
      <c r="AKZ208" s="813"/>
      <c r="ALA208" s="813"/>
      <c r="ALB208" s="813"/>
      <c r="ALC208" s="813"/>
      <c r="ALD208" s="813"/>
      <c r="ALE208" s="813"/>
      <c r="ALF208" s="813"/>
      <c r="ALG208" s="813"/>
      <c r="ALH208" s="813"/>
      <c r="ALI208" s="813"/>
      <c r="ALJ208" s="813"/>
      <c r="ALK208" s="813"/>
      <c r="ALL208" s="813"/>
      <c r="ALM208" s="813"/>
      <c r="ALN208" s="813"/>
      <c r="ALO208" s="813"/>
      <c r="ALP208" s="813"/>
      <c r="ALQ208" s="813"/>
      <c r="ALR208" s="813"/>
      <c r="ALS208" s="813"/>
      <c r="ALT208" s="813"/>
      <c r="ALU208" s="813"/>
      <c r="ALV208" s="813"/>
      <c r="ALW208" s="813"/>
      <c r="ALX208" s="813"/>
      <c r="ALY208" s="813"/>
      <c r="ALZ208" s="813"/>
      <c r="AMA208" s="813"/>
      <c r="AMB208" s="813"/>
      <c r="AMC208" s="813"/>
      <c r="AMD208" s="813"/>
      <c r="AME208" s="813"/>
      <c r="AMF208" s="813"/>
      <c r="AMG208" s="813"/>
      <c r="AMH208" s="813"/>
      <c r="AMI208" s="813"/>
      <c r="AMJ208" s="813"/>
      <c r="AMK208" s="813"/>
      <c r="AML208" s="813"/>
      <c r="AMM208" s="813"/>
      <c r="AMN208" s="813"/>
      <c r="AMO208" s="813"/>
      <c r="AMP208" s="813"/>
      <c r="AMQ208" s="813"/>
      <c r="AMR208" s="813"/>
      <c r="AMS208" s="813"/>
      <c r="AMT208" s="813"/>
      <c r="AMU208" s="813"/>
      <c r="AMV208" s="813"/>
      <c r="AMW208" s="813"/>
      <c r="AMX208" s="813"/>
      <c r="AMY208" s="813"/>
      <c r="AMZ208" s="813"/>
      <c r="ANA208" s="813"/>
      <c r="ANB208" s="813"/>
      <c r="ANC208" s="813"/>
      <c r="AND208" s="813"/>
      <c r="ANE208" s="813"/>
      <c r="ANF208" s="813"/>
      <c r="ANG208" s="813"/>
      <c r="ANH208" s="813"/>
      <c r="ANI208" s="813"/>
      <c r="ANJ208" s="813"/>
      <c r="ANK208" s="813"/>
      <c r="ANL208" s="813"/>
      <c r="ANM208" s="813"/>
      <c r="ANN208" s="813"/>
      <c r="ANO208" s="813"/>
      <c r="ANP208" s="813"/>
      <c r="ANQ208" s="813"/>
      <c r="ANR208" s="813"/>
      <c r="ANS208" s="813"/>
      <c r="ANT208" s="813"/>
      <c r="ANU208" s="813"/>
      <c r="ANV208" s="813"/>
      <c r="ANW208" s="813"/>
      <c r="ANX208" s="813"/>
      <c r="ANY208" s="813"/>
      <c r="ANZ208" s="813"/>
      <c r="AOA208" s="813"/>
      <c r="AOB208" s="813"/>
      <c r="AOC208" s="813"/>
      <c r="AOD208" s="813"/>
      <c r="AOE208" s="813"/>
      <c r="AOF208" s="813"/>
      <c r="AOG208" s="813"/>
      <c r="AOH208" s="813"/>
      <c r="AOI208" s="813"/>
      <c r="AOJ208" s="813"/>
      <c r="AOK208" s="813"/>
      <c r="AOL208" s="813"/>
      <c r="AOM208" s="813"/>
      <c r="AON208" s="813"/>
      <c r="AOO208" s="813"/>
      <c r="AOP208" s="813"/>
      <c r="AOQ208" s="813"/>
      <c r="AOR208" s="813"/>
      <c r="AOS208" s="813"/>
      <c r="AOT208" s="813"/>
      <c r="AOU208" s="813"/>
      <c r="AOV208" s="813"/>
      <c r="AOW208" s="813"/>
      <c r="AOX208" s="813"/>
      <c r="AOY208" s="813"/>
      <c r="AOZ208" s="813"/>
      <c r="APA208" s="813"/>
      <c r="APB208" s="813"/>
      <c r="APC208" s="813"/>
      <c r="APD208" s="813"/>
      <c r="APE208" s="813"/>
      <c r="APF208" s="813"/>
      <c r="APG208" s="813"/>
      <c r="APH208" s="813"/>
      <c r="API208" s="813"/>
      <c r="APJ208" s="813"/>
      <c r="APK208" s="813"/>
      <c r="APL208" s="813"/>
      <c r="APM208" s="813"/>
      <c r="APN208" s="813"/>
      <c r="APO208" s="813"/>
      <c r="APP208" s="813"/>
      <c r="APQ208" s="813"/>
      <c r="APR208" s="813"/>
      <c r="APS208" s="813"/>
      <c r="APT208" s="813"/>
      <c r="APU208" s="813"/>
      <c r="APV208" s="813"/>
      <c r="APW208" s="813"/>
      <c r="APX208" s="813"/>
      <c r="APY208" s="813"/>
      <c r="APZ208" s="813"/>
      <c r="AQA208" s="813"/>
      <c r="AQB208" s="813"/>
      <c r="AQC208" s="813"/>
      <c r="AQD208" s="813"/>
      <c r="AQE208" s="813"/>
      <c r="AQF208" s="813"/>
      <c r="AQG208" s="813"/>
      <c r="AQH208" s="813"/>
      <c r="AQI208" s="813"/>
      <c r="AQJ208" s="813"/>
      <c r="AQK208" s="813"/>
      <c r="AQL208" s="813"/>
      <c r="AQM208" s="813"/>
      <c r="AQN208" s="813"/>
      <c r="AQO208" s="813"/>
      <c r="AQP208" s="813"/>
      <c r="AQQ208" s="813"/>
      <c r="AQR208" s="813"/>
      <c r="AQS208" s="813"/>
      <c r="AQT208" s="813"/>
      <c r="AQU208" s="813"/>
      <c r="AQV208" s="813"/>
      <c r="AQW208" s="813"/>
      <c r="AQX208" s="813"/>
      <c r="AQY208" s="813"/>
      <c r="AQZ208" s="813"/>
      <c r="ARA208" s="813"/>
      <c r="ARB208" s="813"/>
      <c r="ARC208" s="813"/>
      <c r="ARD208" s="813"/>
      <c r="ARE208" s="813"/>
      <c r="ARF208" s="813"/>
      <c r="ARG208" s="813"/>
      <c r="ARH208" s="813"/>
      <c r="ARI208" s="813"/>
      <c r="ARJ208" s="813"/>
      <c r="ARK208" s="813"/>
      <c r="ARL208" s="813"/>
      <c r="ARM208" s="813"/>
      <c r="ARN208" s="813"/>
      <c r="ARO208" s="813"/>
      <c r="ARP208" s="813"/>
      <c r="ARQ208" s="813"/>
      <c r="ARR208" s="813"/>
      <c r="ARS208" s="813"/>
      <c r="ART208" s="813"/>
      <c r="ARU208" s="813"/>
      <c r="ARV208" s="813"/>
      <c r="ARW208" s="813"/>
      <c r="ARX208" s="813"/>
      <c r="ARY208" s="813"/>
      <c r="ARZ208" s="813"/>
      <c r="ASA208" s="813"/>
      <c r="ASB208" s="813"/>
      <c r="ASC208" s="813"/>
      <c r="ASD208" s="813"/>
      <c r="ASE208" s="813"/>
      <c r="ASF208" s="813"/>
      <c r="ASG208" s="813"/>
      <c r="ASH208" s="813"/>
      <c r="ASI208" s="813"/>
      <c r="ASJ208" s="813"/>
      <c r="ASK208" s="813"/>
      <c r="ASL208" s="813"/>
      <c r="ASM208" s="813"/>
      <c r="ASN208" s="813"/>
      <c r="ASO208" s="813"/>
      <c r="ASP208" s="813"/>
      <c r="ASQ208" s="813"/>
      <c r="ASR208" s="813"/>
      <c r="ASS208" s="813"/>
      <c r="AST208" s="813"/>
      <c r="ASU208" s="813"/>
      <c r="ASV208" s="813"/>
      <c r="ASW208" s="813"/>
      <c r="ASX208" s="813"/>
      <c r="ASY208" s="813"/>
      <c r="ASZ208" s="813"/>
      <c r="ATA208" s="813"/>
      <c r="ATB208" s="813"/>
      <c r="ATC208" s="813"/>
      <c r="ATD208" s="813"/>
      <c r="ATE208" s="813"/>
      <c r="ATF208" s="813"/>
      <c r="ATG208" s="813"/>
      <c r="ATH208" s="813"/>
      <c r="ATI208" s="813"/>
      <c r="ATJ208" s="813"/>
      <c r="ATK208" s="813"/>
      <c r="ATL208" s="813"/>
      <c r="ATM208" s="813"/>
      <c r="ATN208" s="813"/>
      <c r="ATO208" s="813"/>
      <c r="ATP208" s="813"/>
      <c r="ATQ208" s="813"/>
      <c r="ATR208" s="813"/>
      <c r="ATS208" s="813"/>
      <c r="ATT208" s="813"/>
      <c r="ATU208" s="813"/>
      <c r="ATV208" s="813"/>
      <c r="ATW208" s="813"/>
      <c r="ATX208" s="813"/>
      <c r="ATY208" s="813"/>
      <c r="ATZ208" s="813"/>
      <c r="AUA208" s="813"/>
      <c r="AUB208" s="813"/>
      <c r="AUC208" s="813"/>
      <c r="AUD208" s="813"/>
      <c r="AUE208" s="813"/>
      <c r="AUF208" s="813"/>
      <c r="AUG208" s="813"/>
      <c r="AUH208" s="813"/>
      <c r="AUI208" s="813"/>
      <c r="AUJ208" s="813"/>
      <c r="AUK208" s="813"/>
      <c r="AUL208" s="813"/>
      <c r="AUM208" s="813"/>
      <c r="AUN208" s="813"/>
      <c r="AUO208" s="813"/>
      <c r="AUP208" s="813"/>
      <c r="AUQ208" s="813"/>
      <c r="AUR208" s="813"/>
      <c r="AUS208" s="813"/>
      <c r="AUT208" s="813"/>
      <c r="AUU208" s="813"/>
      <c r="AUV208" s="813"/>
      <c r="AUW208" s="813"/>
      <c r="AUX208" s="813"/>
      <c r="AUY208" s="813"/>
      <c r="AUZ208" s="813"/>
      <c r="AVA208" s="813"/>
      <c r="AVB208" s="813"/>
      <c r="AVC208" s="813"/>
      <c r="AVD208" s="813"/>
      <c r="AVE208" s="813"/>
      <c r="AVF208" s="813"/>
      <c r="AVG208" s="813"/>
      <c r="AVH208" s="813"/>
      <c r="AVI208" s="813"/>
      <c r="AVJ208" s="813"/>
      <c r="AVK208" s="813"/>
      <c r="AVL208" s="813"/>
      <c r="AVM208" s="813"/>
      <c r="AVN208" s="813"/>
      <c r="AVO208" s="813"/>
      <c r="AVP208" s="813"/>
      <c r="AVQ208" s="813"/>
      <c r="AVR208" s="813"/>
      <c r="AVS208" s="813"/>
      <c r="AVT208" s="813"/>
      <c r="AVU208" s="813"/>
      <c r="AVV208" s="813"/>
      <c r="AVW208" s="813"/>
      <c r="AVX208" s="813"/>
      <c r="AVY208" s="813"/>
      <c r="AVZ208" s="813"/>
      <c r="AWA208" s="813"/>
      <c r="AWB208" s="813"/>
      <c r="AWC208" s="813"/>
      <c r="AWD208" s="813"/>
      <c r="AWE208" s="813"/>
      <c r="AWF208" s="813"/>
      <c r="AWG208" s="813"/>
      <c r="AWH208" s="813"/>
      <c r="AWI208" s="813"/>
      <c r="AWJ208" s="813"/>
      <c r="AWK208" s="813"/>
      <c r="AWL208" s="813"/>
      <c r="AWM208" s="813"/>
      <c r="AWN208" s="813"/>
      <c r="AWO208" s="813"/>
      <c r="AWP208" s="813"/>
      <c r="AWQ208" s="813"/>
      <c r="AWR208" s="813"/>
      <c r="AWS208" s="813"/>
      <c r="AWT208" s="813"/>
      <c r="AWU208" s="813"/>
      <c r="AWV208" s="813"/>
      <c r="AWW208" s="813"/>
      <c r="AWX208" s="813"/>
      <c r="AWY208" s="813"/>
      <c r="AWZ208" s="813"/>
      <c r="AXA208" s="813"/>
      <c r="AXB208" s="813"/>
      <c r="AXC208" s="813"/>
      <c r="AXD208" s="813"/>
      <c r="AXE208" s="813"/>
      <c r="AXF208" s="813"/>
      <c r="AXG208" s="813"/>
      <c r="AXH208" s="813"/>
      <c r="AXI208" s="813"/>
      <c r="AXJ208" s="813"/>
      <c r="AXK208" s="813"/>
      <c r="AXL208" s="813"/>
      <c r="AXM208" s="813"/>
      <c r="AXN208" s="813"/>
      <c r="AXO208" s="813"/>
      <c r="AXP208" s="813"/>
      <c r="AXQ208" s="813"/>
      <c r="AXR208" s="813"/>
      <c r="AXS208" s="813"/>
      <c r="AXT208" s="813"/>
      <c r="AXU208" s="813"/>
      <c r="AXV208" s="813"/>
      <c r="AXW208" s="813"/>
      <c r="AXX208" s="813"/>
      <c r="AXY208" s="813"/>
      <c r="AXZ208" s="813"/>
      <c r="AYA208" s="813"/>
      <c r="AYB208" s="813"/>
      <c r="AYC208" s="813"/>
      <c r="AYD208" s="813"/>
      <c r="AYE208" s="813"/>
      <c r="AYF208" s="813"/>
      <c r="AYG208" s="813"/>
      <c r="AYH208" s="813"/>
      <c r="AYI208" s="813"/>
      <c r="AYJ208" s="813"/>
      <c r="AYK208" s="813"/>
      <c r="AYL208" s="813"/>
      <c r="AYM208" s="813"/>
      <c r="AYN208" s="813"/>
      <c r="AYO208" s="813"/>
      <c r="AYP208" s="813"/>
      <c r="AYQ208" s="813"/>
      <c r="AYR208" s="813"/>
      <c r="AYS208" s="813"/>
      <c r="AYT208" s="813"/>
      <c r="AYU208" s="813"/>
      <c r="AYV208" s="813"/>
      <c r="AYW208" s="813"/>
      <c r="AYX208" s="813"/>
      <c r="AYY208" s="813"/>
      <c r="AYZ208" s="813"/>
      <c r="AZA208" s="813"/>
      <c r="AZB208" s="813"/>
      <c r="AZC208" s="813"/>
      <c r="AZD208" s="813"/>
      <c r="AZE208" s="813"/>
      <c r="AZF208" s="813"/>
      <c r="AZG208" s="813"/>
      <c r="AZH208" s="813"/>
      <c r="AZI208" s="813"/>
      <c r="AZJ208" s="813"/>
      <c r="AZK208" s="813"/>
      <c r="AZL208" s="813"/>
      <c r="AZM208" s="813"/>
      <c r="AZN208" s="813"/>
      <c r="AZO208" s="813"/>
      <c r="AZP208" s="813"/>
      <c r="AZQ208" s="813"/>
      <c r="AZR208" s="813"/>
      <c r="AZS208" s="813"/>
      <c r="AZT208" s="813"/>
      <c r="AZU208" s="813"/>
      <c r="AZV208" s="813"/>
      <c r="AZW208" s="813"/>
      <c r="AZX208" s="813"/>
      <c r="AZY208" s="813"/>
      <c r="AZZ208" s="813"/>
      <c r="BAA208" s="813"/>
      <c r="BAB208" s="813"/>
      <c r="BAC208" s="813"/>
      <c r="BAD208" s="813"/>
      <c r="BAE208" s="813"/>
      <c r="BAF208" s="813"/>
      <c r="BAG208" s="813"/>
      <c r="BAH208" s="813"/>
      <c r="BAI208" s="813"/>
      <c r="BAJ208" s="813"/>
      <c r="BAK208" s="813"/>
      <c r="BAL208" s="813"/>
      <c r="BAM208" s="813"/>
      <c r="BAN208" s="813"/>
      <c r="BAO208" s="813"/>
      <c r="BAP208" s="813"/>
      <c r="BAQ208" s="813"/>
      <c r="BAR208" s="813"/>
      <c r="BAS208" s="813"/>
      <c r="BAT208" s="813"/>
      <c r="BAU208" s="813"/>
      <c r="BAV208" s="813"/>
      <c r="BAW208" s="813"/>
      <c r="BAX208" s="813"/>
      <c r="BAY208" s="813"/>
      <c r="BAZ208" s="813"/>
      <c r="BBA208" s="813"/>
      <c r="BBB208" s="813"/>
      <c r="BBC208" s="813"/>
      <c r="BBD208" s="813"/>
      <c r="BBE208" s="813"/>
      <c r="BBF208" s="813"/>
      <c r="BBG208" s="813"/>
      <c r="BBH208" s="813"/>
      <c r="BBI208" s="813"/>
      <c r="BBJ208" s="813"/>
      <c r="BBK208" s="813"/>
      <c r="BBL208" s="813"/>
      <c r="BBM208" s="813"/>
      <c r="BBN208" s="813"/>
      <c r="BBO208" s="813"/>
      <c r="BBP208" s="813"/>
      <c r="BBQ208" s="813"/>
      <c r="BBR208" s="813"/>
      <c r="BBS208" s="813"/>
      <c r="BBT208" s="813"/>
      <c r="BBU208" s="813"/>
      <c r="BBV208" s="813"/>
      <c r="BBW208" s="813"/>
      <c r="BBX208" s="813"/>
      <c r="BBY208" s="813"/>
      <c r="BBZ208" s="813"/>
      <c r="BCA208" s="813"/>
      <c r="BCB208" s="813"/>
      <c r="BCC208" s="813"/>
      <c r="BCD208" s="813"/>
      <c r="BCE208" s="813"/>
      <c r="BCF208" s="813"/>
      <c r="BCG208" s="813"/>
      <c r="BCH208" s="813"/>
      <c r="BCI208" s="813"/>
      <c r="BCJ208" s="813"/>
      <c r="BCK208" s="813"/>
      <c r="BCL208" s="813"/>
      <c r="BCM208" s="813"/>
      <c r="BCN208" s="813"/>
      <c r="BCO208" s="813"/>
      <c r="BCP208" s="813"/>
      <c r="BCQ208" s="813"/>
      <c r="BCR208" s="813"/>
      <c r="BCS208" s="813"/>
      <c r="BCT208" s="813"/>
      <c r="BCU208" s="813"/>
      <c r="BCV208" s="813"/>
      <c r="BCW208" s="813"/>
      <c r="BCX208" s="813"/>
      <c r="BCY208" s="813"/>
      <c r="BCZ208" s="813"/>
      <c r="BDA208" s="813"/>
      <c r="BDB208" s="813"/>
      <c r="BDC208" s="813"/>
      <c r="BDD208" s="813"/>
      <c r="BDE208" s="813"/>
      <c r="BDF208" s="813"/>
      <c r="BDG208" s="813"/>
      <c r="BDH208" s="813"/>
      <c r="BDI208" s="813"/>
      <c r="BDJ208" s="813"/>
      <c r="BDK208" s="813"/>
      <c r="BDL208" s="813"/>
      <c r="BDM208" s="813"/>
      <c r="BDN208" s="813"/>
      <c r="BDO208" s="813"/>
      <c r="BDP208" s="813"/>
      <c r="BDQ208" s="813"/>
      <c r="BDR208" s="813"/>
      <c r="BDS208" s="813"/>
      <c r="BDT208" s="813"/>
      <c r="BDU208" s="813"/>
      <c r="BDV208" s="813"/>
      <c r="BDW208" s="813"/>
      <c r="BDX208" s="813"/>
      <c r="BDY208" s="813"/>
      <c r="BDZ208" s="813"/>
      <c r="BEA208" s="813"/>
      <c r="BEB208" s="813"/>
      <c r="BEC208" s="813"/>
      <c r="BED208" s="813"/>
      <c r="BEE208" s="813"/>
      <c r="BEF208" s="813"/>
      <c r="BEG208" s="813"/>
      <c r="BEH208" s="813"/>
      <c r="BEI208" s="813"/>
      <c r="BEJ208" s="813"/>
      <c r="BEK208" s="813"/>
      <c r="BEL208" s="813"/>
      <c r="BEM208" s="813"/>
      <c r="BEN208" s="813"/>
      <c r="BEO208" s="813"/>
      <c r="BEP208" s="813"/>
      <c r="BEQ208" s="813"/>
      <c r="BER208" s="813"/>
      <c r="BES208" s="813"/>
      <c r="BET208" s="813"/>
      <c r="BEU208" s="813"/>
      <c r="BEV208" s="813"/>
      <c r="BEW208" s="813"/>
      <c r="BEX208" s="813"/>
      <c r="BEY208" s="813"/>
      <c r="BEZ208" s="813"/>
      <c r="BFA208" s="813"/>
      <c r="BFB208" s="813"/>
      <c r="BFC208" s="813"/>
      <c r="BFD208" s="813"/>
      <c r="BFE208" s="813"/>
      <c r="BFF208" s="813"/>
      <c r="BFG208" s="813"/>
      <c r="BFH208" s="813"/>
      <c r="BFI208" s="813"/>
      <c r="BFJ208" s="813"/>
      <c r="BFK208" s="813"/>
      <c r="BFL208" s="813"/>
      <c r="BFM208" s="813"/>
      <c r="BFN208" s="813"/>
      <c r="BFO208" s="813"/>
      <c r="BFP208" s="813"/>
      <c r="BFQ208" s="813"/>
      <c r="BFR208" s="813"/>
      <c r="BFS208" s="813"/>
      <c r="BFT208" s="813"/>
      <c r="BFU208" s="813"/>
      <c r="BFV208" s="813"/>
      <c r="BFW208" s="813"/>
      <c r="BFX208" s="813"/>
      <c r="BFY208" s="813"/>
      <c r="BFZ208" s="813"/>
      <c r="BGA208" s="813"/>
      <c r="BGB208" s="813"/>
      <c r="BGC208" s="813"/>
      <c r="BGD208" s="813"/>
      <c r="BGE208" s="813"/>
      <c r="BGF208" s="813"/>
      <c r="BGG208" s="813"/>
      <c r="BGH208" s="813"/>
      <c r="BGI208" s="813"/>
      <c r="BGJ208" s="813"/>
      <c r="BGK208" s="813"/>
      <c r="BGL208" s="813"/>
      <c r="BGM208" s="813"/>
      <c r="BGN208" s="813"/>
      <c r="BGO208" s="813"/>
      <c r="BGP208" s="813"/>
      <c r="BGQ208" s="813"/>
      <c r="BGR208" s="813"/>
      <c r="BGS208" s="813"/>
      <c r="BGT208" s="813"/>
      <c r="BGU208" s="813"/>
      <c r="BGV208" s="813"/>
      <c r="BGW208" s="813"/>
      <c r="BGX208" s="813"/>
      <c r="BGY208" s="813"/>
      <c r="BGZ208" s="813"/>
      <c r="BHA208" s="813"/>
      <c r="BHB208" s="813"/>
      <c r="BHC208" s="813"/>
      <c r="BHD208" s="813"/>
      <c r="BHE208" s="813"/>
      <c r="BHF208" s="813"/>
      <c r="BHG208" s="813"/>
      <c r="BHH208" s="813"/>
      <c r="BHI208" s="813"/>
      <c r="BHJ208" s="813"/>
      <c r="BHK208" s="813"/>
      <c r="BHL208" s="813"/>
      <c r="BHM208" s="813"/>
      <c r="BHN208" s="813"/>
      <c r="BHO208" s="813"/>
      <c r="BHP208" s="813"/>
      <c r="BHQ208" s="813"/>
      <c r="BHR208" s="813"/>
      <c r="BHS208" s="813"/>
      <c r="BHT208" s="813"/>
      <c r="BHU208" s="813"/>
      <c r="BHV208" s="813"/>
      <c r="BHW208" s="813"/>
      <c r="BHX208" s="813"/>
      <c r="BHY208" s="813"/>
      <c r="BHZ208" s="813"/>
      <c r="BIA208" s="813"/>
      <c r="BIB208" s="813"/>
      <c r="BIC208" s="813"/>
      <c r="BID208" s="813"/>
      <c r="BIE208" s="813"/>
      <c r="BIF208" s="813"/>
      <c r="BIG208" s="813"/>
      <c r="BIH208" s="813"/>
      <c r="BII208" s="813"/>
      <c r="BIJ208" s="813"/>
      <c r="BIK208" s="813"/>
      <c r="BIL208" s="813"/>
      <c r="BIM208" s="813"/>
      <c r="BIN208" s="813"/>
      <c r="BIO208" s="813"/>
      <c r="BIP208" s="813"/>
      <c r="BIQ208" s="813"/>
      <c r="BIR208" s="813"/>
      <c r="BIS208" s="813"/>
      <c r="BIT208" s="813"/>
      <c r="BIU208" s="813"/>
      <c r="BIV208" s="813"/>
      <c r="BIW208" s="813"/>
      <c r="BIX208" s="813"/>
      <c r="BIY208" s="813"/>
      <c r="BIZ208" s="813"/>
      <c r="BJA208" s="813"/>
      <c r="BJB208" s="813"/>
      <c r="BJC208" s="813"/>
      <c r="BJD208" s="813"/>
      <c r="BJE208" s="813"/>
      <c r="BJF208" s="813"/>
      <c r="BJG208" s="813"/>
      <c r="BJH208" s="813"/>
      <c r="BJI208" s="813"/>
      <c r="BJJ208" s="813"/>
      <c r="BJK208" s="813"/>
      <c r="BJL208" s="813"/>
      <c r="BJM208" s="813"/>
      <c r="BJN208" s="813"/>
      <c r="BJO208" s="813"/>
      <c r="BJP208" s="813"/>
      <c r="BJQ208" s="813"/>
      <c r="BJR208" s="813"/>
      <c r="BJS208" s="813"/>
      <c r="BJT208" s="813"/>
      <c r="BJU208" s="813"/>
      <c r="BJV208" s="813"/>
      <c r="BJW208" s="813"/>
      <c r="BJX208" s="813"/>
      <c r="BJY208" s="813"/>
      <c r="BJZ208" s="813"/>
      <c r="BKA208" s="813"/>
      <c r="BKB208" s="813"/>
      <c r="BKC208" s="813"/>
      <c r="BKD208" s="813"/>
      <c r="BKE208" s="813"/>
      <c r="BKF208" s="813"/>
      <c r="BKG208" s="813"/>
      <c r="BKH208" s="813"/>
      <c r="BKI208" s="813"/>
      <c r="BKJ208" s="813"/>
      <c r="BKK208" s="813"/>
      <c r="BKL208" s="813"/>
      <c r="BKM208" s="813"/>
      <c r="BKN208" s="813"/>
      <c r="BKO208" s="813"/>
      <c r="BKP208" s="813"/>
      <c r="BKQ208" s="813"/>
      <c r="BKR208" s="813"/>
      <c r="BKS208" s="813"/>
      <c r="BKT208" s="813"/>
      <c r="BKU208" s="813"/>
      <c r="BKV208" s="813"/>
      <c r="BKW208" s="813"/>
      <c r="BKX208" s="813"/>
      <c r="BKY208" s="813"/>
      <c r="BKZ208" s="813"/>
      <c r="BLA208" s="813"/>
      <c r="BLB208" s="813"/>
      <c r="BLC208" s="813"/>
      <c r="BLD208" s="813"/>
      <c r="BLE208" s="813"/>
      <c r="BLF208" s="813"/>
      <c r="BLG208" s="813"/>
      <c r="BLH208" s="813"/>
      <c r="BLI208" s="813"/>
      <c r="BLJ208" s="813"/>
      <c r="BLK208" s="813"/>
      <c r="BLL208" s="813"/>
      <c r="BLM208" s="813"/>
      <c r="BLN208" s="813"/>
      <c r="BLO208" s="813"/>
      <c r="BLP208" s="813"/>
      <c r="BLQ208" s="813"/>
      <c r="BLR208" s="813"/>
      <c r="BLS208" s="813"/>
      <c r="BLT208" s="813"/>
      <c r="BLU208" s="813"/>
      <c r="BLV208" s="813"/>
      <c r="BLW208" s="813"/>
      <c r="BLX208" s="813"/>
      <c r="BLY208" s="813"/>
      <c r="BLZ208" s="813"/>
      <c r="BMA208" s="813"/>
      <c r="BMB208" s="813"/>
      <c r="BMC208" s="813"/>
      <c r="BMD208" s="813"/>
      <c r="BME208" s="813"/>
      <c r="BMF208" s="813"/>
      <c r="BMG208" s="813"/>
      <c r="BMH208" s="813"/>
      <c r="BMI208" s="813"/>
      <c r="BMJ208" s="813"/>
      <c r="BMK208" s="813"/>
      <c r="BML208" s="813"/>
      <c r="BMM208" s="813"/>
      <c r="BMN208" s="813"/>
      <c r="BMO208" s="813"/>
      <c r="BMP208" s="813"/>
      <c r="BMQ208" s="813"/>
      <c r="BMR208" s="813"/>
      <c r="BMS208" s="813"/>
      <c r="BMT208" s="813"/>
      <c r="BMU208" s="813"/>
      <c r="BMV208" s="813"/>
      <c r="BMW208" s="813"/>
      <c r="BMX208" s="813"/>
      <c r="BMY208" s="813"/>
      <c r="BMZ208" s="813"/>
      <c r="BNA208" s="813"/>
      <c r="BNB208" s="813"/>
      <c r="BNC208" s="813"/>
      <c r="BND208" s="813"/>
      <c r="BNE208" s="813"/>
      <c r="BNF208" s="813"/>
      <c r="BNG208" s="813"/>
      <c r="BNH208" s="813"/>
      <c r="BNI208" s="813"/>
      <c r="BNJ208" s="813"/>
      <c r="BNK208" s="813"/>
      <c r="BNL208" s="813"/>
      <c r="BNM208" s="813"/>
      <c r="BNN208" s="813"/>
      <c r="BNO208" s="813"/>
      <c r="BNP208" s="813"/>
      <c r="BNQ208" s="813"/>
      <c r="BNR208" s="813"/>
      <c r="BNS208" s="813"/>
      <c r="BNT208" s="813"/>
      <c r="BNU208" s="813"/>
      <c r="BNV208" s="813"/>
      <c r="BNW208" s="813"/>
      <c r="BNX208" s="813"/>
      <c r="BNY208" s="813"/>
      <c r="BNZ208" s="813"/>
      <c r="BOA208" s="813"/>
      <c r="BOB208" s="813"/>
      <c r="BOC208" s="813"/>
      <c r="BOD208" s="813"/>
      <c r="BOE208" s="813"/>
      <c r="BOF208" s="813"/>
      <c r="BOG208" s="813"/>
      <c r="BOH208" s="813"/>
      <c r="BOI208" s="813"/>
      <c r="BOJ208" s="813"/>
      <c r="BOK208" s="813"/>
      <c r="BOL208" s="813"/>
      <c r="BOM208" s="813"/>
      <c r="BON208" s="813"/>
      <c r="BOO208" s="813"/>
      <c r="BOP208" s="813"/>
      <c r="BOQ208" s="813"/>
      <c r="BOR208" s="813"/>
      <c r="BOS208" s="813"/>
      <c r="BOT208" s="813"/>
      <c r="BOU208" s="813"/>
      <c r="BOV208" s="813"/>
      <c r="BOW208" s="813"/>
      <c r="BOX208" s="813"/>
      <c r="BOY208" s="813"/>
      <c r="BOZ208" s="813"/>
      <c r="BPA208" s="813"/>
      <c r="BPB208" s="813"/>
      <c r="BPC208" s="813"/>
      <c r="BPD208" s="813"/>
      <c r="BPE208" s="813"/>
      <c r="BPF208" s="813"/>
      <c r="BPG208" s="813"/>
      <c r="BPH208" s="813"/>
      <c r="BPI208" s="813"/>
      <c r="BPJ208" s="813"/>
      <c r="BPK208" s="813"/>
      <c r="BPL208" s="813"/>
      <c r="BPM208" s="813"/>
      <c r="BPN208" s="813"/>
      <c r="BPO208" s="813"/>
      <c r="BPP208" s="813"/>
      <c r="BPQ208" s="813"/>
      <c r="BPR208" s="813"/>
      <c r="BPS208" s="813"/>
      <c r="BPT208" s="813"/>
      <c r="BPU208" s="813"/>
      <c r="BPV208" s="813"/>
      <c r="BPW208" s="813"/>
      <c r="BPX208" s="813"/>
      <c r="BPY208" s="813"/>
      <c r="BPZ208" s="813"/>
      <c r="BQA208" s="813"/>
      <c r="BQB208" s="813"/>
      <c r="BQC208" s="813"/>
      <c r="BQD208" s="813"/>
      <c r="BQE208" s="813"/>
      <c r="BQF208" s="813"/>
      <c r="BQG208" s="813"/>
      <c r="BQH208" s="813"/>
      <c r="BQI208" s="813"/>
      <c r="BQJ208" s="813"/>
      <c r="BQK208" s="813"/>
      <c r="BQL208" s="813"/>
      <c r="BQM208" s="813"/>
      <c r="BQN208" s="813"/>
      <c r="BQO208" s="813"/>
      <c r="BQP208" s="813"/>
      <c r="BQQ208" s="813"/>
      <c r="BQR208" s="813"/>
      <c r="BQS208" s="813"/>
      <c r="BQT208" s="813"/>
      <c r="BQU208" s="813"/>
      <c r="BQV208" s="813"/>
      <c r="BQW208" s="813"/>
      <c r="BQX208" s="813"/>
      <c r="BQY208" s="813"/>
      <c r="BQZ208" s="813"/>
      <c r="BRA208" s="813"/>
      <c r="BRB208" s="813"/>
      <c r="BRC208" s="813"/>
      <c r="BRD208" s="813"/>
      <c r="BRE208" s="813"/>
      <c r="BRF208" s="813"/>
      <c r="BRG208" s="813"/>
      <c r="BRH208" s="813"/>
      <c r="BRI208" s="813"/>
      <c r="BRJ208" s="813"/>
      <c r="BRK208" s="813"/>
      <c r="BRL208" s="813"/>
      <c r="BRM208" s="813"/>
      <c r="BRN208" s="813"/>
      <c r="BRO208" s="813"/>
      <c r="BRP208" s="813"/>
      <c r="BRQ208" s="813"/>
      <c r="BRR208" s="813"/>
      <c r="BRS208" s="813"/>
      <c r="BRT208" s="813"/>
      <c r="BRU208" s="813"/>
      <c r="BRV208" s="813"/>
      <c r="BRW208" s="813"/>
      <c r="BRX208" s="813"/>
      <c r="BRY208" s="813"/>
      <c r="BRZ208" s="813"/>
      <c r="BSA208" s="813"/>
      <c r="BSB208" s="813"/>
      <c r="BSC208" s="813"/>
      <c r="BSD208" s="813"/>
      <c r="BSE208" s="813"/>
      <c r="BSF208" s="813"/>
      <c r="BSG208" s="813"/>
      <c r="BSH208" s="813"/>
      <c r="BSI208" s="813"/>
      <c r="BSJ208" s="813"/>
      <c r="BSK208" s="813"/>
      <c r="BSL208" s="813"/>
      <c r="BSM208" s="813"/>
      <c r="BSN208" s="813"/>
      <c r="BSO208" s="813"/>
      <c r="BSP208" s="813"/>
      <c r="BSQ208" s="813"/>
      <c r="BSR208" s="813"/>
      <c r="BSS208" s="813"/>
      <c r="BST208" s="813"/>
      <c r="BSU208" s="813"/>
      <c r="BSV208" s="813"/>
      <c r="BSW208" s="813"/>
      <c r="BSX208" s="813"/>
      <c r="BSY208" s="813"/>
      <c r="BSZ208" s="813"/>
      <c r="BTA208" s="813"/>
      <c r="BTB208" s="813"/>
      <c r="BTC208" s="813"/>
      <c r="BTD208" s="813"/>
      <c r="BTE208" s="813"/>
      <c r="BTF208" s="813"/>
      <c r="BTG208" s="813"/>
      <c r="BTH208" s="813"/>
      <c r="BTI208" s="813"/>
      <c r="BTJ208" s="813"/>
      <c r="BTK208" s="813"/>
      <c r="BTL208" s="813"/>
      <c r="BTM208" s="813"/>
      <c r="BTN208" s="813"/>
      <c r="BTO208" s="813"/>
      <c r="BTP208" s="813"/>
      <c r="BTQ208" s="813"/>
      <c r="BTR208" s="813"/>
      <c r="BTS208" s="813"/>
      <c r="BTT208" s="813"/>
      <c r="BTU208" s="813"/>
      <c r="BTV208" s="813"/>
      <c r="BTW208" s="813"/>
      <c r="BTX208" s="813"/>
      <c r="BTY208" s="813"/>
      <c r="BTZ208" s="813"/>
      <c r="BUA208" s="813"/>
      <c r="BUB208" s="813"/>
      <c r="BUC208" s="813"/>
      <c r="BUD208" s="813"/>
      <c r="BUE208" s="813"/>
      <c r="BUF208" s="813"/>
      <c r="BUG208" s="813"/>
      <c r="BUH208" s="813"/>
      <c r="BUI208" s="813"/>
      <c r="BUJ208" s="813"/>
      <c r="BUK208" s="813"/>
      <c r="BUL208" s="813"/>
      <c r="BUM208" s="813"/>
      <c r="BUN208" s="813"/>
      <c r="BUO208" s="813"/>
      <c r="BUP208" s="813"/>
      <c r="BUQ208" s="813"/>
      <c r="BUR208" s="813"/>
      <c r="BUS208" s="813"/>
      <c r="BUT208" s="813"/>
      <c r="BUU208" s="813"/>
      <c r="BUV208" s="813"/>
      <c r="BUW208" s="813"/>
      <c r="BUX208" s="813"/>
      <c r="BUY208" s="813"/>
      <c r="BUZ208" s="813"/>
      <c r="BVA208" s="813"/>
      <c r="BVB208" s="813"/>
      <c r="BVC208" s="813"/>
      <c r="BVD208" s="813"/>
      <c r="BVE208" s="813"/>
      <c r="BVF208" s="813"/>
      <c r="BVG208" s="813"/>
      <c r="BVH208" s="813"/>
      <c r="BVI208" s="813"/>
      <c r="BVJ208" s="813"/>
      <c r="BVK208" s="813"/>
      <c r="BVL208" s="813"/>
      <c r="BVM208" s="813"/>
      <c r="BVN208" s="813"/>
      <c r="BVO208" s="813"/>
      <c r="BVP208" s="813"/>
      <c r="BVQ208" s="813"/>
      <c r="BVR208" s="813"/>
      <c r="BVS208" s="813"/>
      <c r="BVT208" s="813"/>
      <c r="BVU208" s="813"/>
      <c r="BVV208" s="813"/>
      <c r="BVW208" s="813"/>
      <c r="BVX208" s="813"/>
      <c r="BVY208" s="813"/>
      <c r="BVZ208" s="813"/>
      <c r="BWA208" s="813"/>
      <c r="BWB208" s="813"/>
      <c r="BWC208" s="813"/>
      <c r="BWD208" s="813"/>
      <c r="BWE208" s="813"/>
      <c r="BWF208" s="813"/>
      <c r="BWG208" s="813"/>
      <c r="BWH208" s="813"/>
      <c r="BWI208" s="813"/>
      <c r="BWJ208" s="813"/>
      <c r="BWK208" s="813"/>
      <c r="BWL208" s="813"/>
      <c r="BWM208" s="813"/>
      <c r="BWN208" s="813"/>
      <c r="BWO208" s="813"/>
      <c r="BWP208" s="813"/>
      <c r="BWQ208" s="813"/>
      <c r="BWR208" s="813"/>
      <c r="BWS208" s="813"/>
      <c r="BWT208" s="813"/>
      <c r="BWU208" s="813"/>
      <c r="BWV208" s="813"/>
      <c r="BWW208" s="813"/>
      <c r="BWX208" s="813"/>
      <c r="BWY208" s="813"/>
      <c r="BWZ208" s="813"/>
      <c r="BXA208" s="813"/>
      <c r="BXB208" s="813"/>
      <c r="BXC208" s="813"/>
      <c r="BXD208" s="813"/>
      <c r="BXE208" s="813"/>
      <c r="BXF208" s="813"/>
      <c r="BXG208" s="813"/>
      <c r="BXH208" s="813"/>
      <c r="BXI208" s="813"/>
      <c r="BXJ208" s="813"/>
      <c r="BXK208" s="813"/>
      <c r="BXL208" s="813"/>
      <c r="BXM208" s="813"/>
      <c r="BXN208" s="813"/>
      <c r="BXO208" s="813"/>
      <c r="BXP208" s="813"/>
      <c r="BXQ208" s="813"/>
      <c r="BXR208" s="813"/>
      <c r="BXS208" s="813"/>
      <c r="BXT208" s="813"/>
      <c r="BXU208" s="813"/>
      <c r="BXV208" s="813"/>
      <c r="BXW208" s="813"/>
      <c r="BXX208" s="813"/>
      <c r="BXY208" s="813"/>
      <c r="BXZ208" s="813"/>
      <c r="BYA208" s="813"/>
      <c r="BYB208" s="813"/>
      <c r="BYC208" s="813"/>
      <c r="BYD208" s="813"/>
      <c r="BYE208" s="813"/>
      <c r="BYF208" s="813"/>
      <c r="BYG208" s="813"/>
      <c r="BYH208" s="813"/>
      <c r="BYI208" s="813"/>
      <c r="BYJ208" s="813"/>
      <c r="BYK208" s="813"/>
      <c r="BYL208" s="813"/>
      <c r="BYM208" s="813"/>
      <c r="BYN208" s="813"/>
      <c r="BYO208" s="813"/>
      <c r="BYP208" s="813"/>
      <c r="BYQ208" s="813"/>
      <c r="BYR208" s="813"/>
      <c r="BYS208" s="813"/>
      <c r="BYT208" s="813"/>
      <c r="BYU208" s="813"/>
      <c r="BYV208" s="813"/>
      <c r="BYW208" s="813"/>
      <c r="BYX208" s="813"/>
      <c r="BYY208" s="813"/>
      <c r="BYZ208" s="813"/>
      <c r="BZA208" s="813"/>
      <c r="BZB208" s="813"/>
      <c r="BZC208" s="813"/>
      <c r="BZD208" s="813"/>
      <c r="BZE208" s="813"/>
      <c r="BZF208" s="813"/>
      <c r="BZG208" s="813"/>
      <c r="BZH208" s="813"/>
      <c r="BZI208" s="813"/>
      <c r="BZJ208" s="813"/>
      <c r="BZK208" s="813"/>
      <c r="BZL208" s="813"/>
      <c r="BZM208" s="813"/>
      <c r="BZN208" s="813"/>
      <c r="BZO208" s="813"/>
      <c r="BZP208" s="813"/>
      <c r="BZQ208" s="813"/>
      <c r="BZR208" s="813"/>
      <c r="BZS208" s="813"/>
      <c r="BZT208" s="813"/>
      <c r="BZU208" s="813"/>
      <c r="BZV208" s="813"/>
      <c r="BZW208" s="813"/>
      <c r="BZX208" s="813"/>
      <c r="BZY208" s="813"/>
      <c r="BZZ208" s="813"/>
      <c r="CAA208" s="813"/>
      <c r="CAB208" s="813"/>
      <c r="CAC208" s="813"/>
      <c r="CAD208" s="813"/>
      <c r="CAE208" s="813"/>
      <c r="CAF208" s="813"/>
      <c r="CAG208" s="813"/>
      <c r="CAH208" s="813"/>
      <c r="CAI208" s="813"/>
      <c r="CAJ208" s="813"/>
      <c r="CAK208" s="813"/>
      <c r="CAL208" s="813"/>
      <c r="CAM208" s="813"/>
      <c r="CAN208" s="813"/>
      <c r="CAO208" s="813"/>
      <c r="CAP208" s="813"/>
      <c r="CAQ208" s="813"/>
      <c r="CAR208" s="813"/>
      <c r="CAS208" s="813"/>
      <c r="CAT208" s="813"/>
      <c r="CAU208" s="813"/>
      <c r="CAV208" s="813"/>
      <c r="CAW208" s="813"/>
      <c r="CAX208" s="813"/>
      <c r="CAY208" s="813"/>
      <c r="CAZ208" s="813"/>
      <c r="CBA208" s="813"/>
      <c r="CBB208" s="813"/>
      <c r="CBC208" s="813"/>
      <c r="CBD208" s="813"/>
      <c r="CBE208" s="813"/>
      <c r="CBF208" s="813"/>
      <c r="CBG208" s="813"/>
      <c r="CBH208" s="813"/>
      <c r="CBI208" s="813"/>
      <c r="CBJ208" s="813"/>
      <c r="CBK208" s="813"/>
      <c r="CBL208" s="813"/>
      <c r="CBM208" s="813"/>
      <c r="CBN208" s="813"/>
      <c r="CBO208" s="813"/>
      <c r="CBP208" s="813"/>
      <c r="CBQ208" s="813"/>
      <c r="CBR208" s="813"/>
      <c r="CBS208" s="813"/>
      <c r="CBT208" s="813"/>
      <c r="CBU208" s="813"/>
      <c r="CBV208" s="813"/>
      <c r="CBW208" s="813"/>
      <c r="CBX208" s="813"/>
      <c r="CBY208" s="813"/>
      <c r="CBZ208" s="813"/>
      <c r="CCA208" s="813"/>
      <c r="CCB208" s="813"/>
      <c r="CCC208" s="813"/>
      <c r="CCD208" s="813"/>
      <c r="CCE208" s="813"/>
      <c r="CCF208" s="813"/>
      <c r="CCG208" s="813"/>
      <c r="CCH208" s="813"/>
      <c r="CCI208" s="813"/>
      <c r="CCJ208" s="813"/>
      <c r="CCK208" s="813"/>
      <c r="CCL208" s="813"/>
      <c r="CCM208" s="813"/>
      <c r="CCN208" s="813"/>
      <c r="CCO208" s="813"/>
      <c r="CCP208" s="813"/>
      <c r="CCQ208" s="813"/>
      <c r="CCR208" s="813"/>
      <c r="CCS208" s="813"/>
      <c r="CCT208" s="813"/>
      <c r="CCU208" s="813"/>
      <c r="CCV208" s="813"/>
      <c r="CCW208" s="813"/>
      <c r="CCX208" s="813"/>
      <c r="CCY208" s="813"/>
      <c r="CCZ208" s="813"/>
      <c r="CDA208" s="813"/>
      <c r="CDB208" s="813"/>
      <c r="CDC208" s="813"/>
      <c r="CDD208" s="813"/>
      <c r="CDE208" s="813"/>
      <c r="CDF208" s="813"/>
      <c r="CDG208" s="813"/>
      <c r="CDH208" s="813"/>
      <c r="CDI208" s="813"/>
      <c r="CDJ208" s="813"/>
      <c r="CDK208" s="813"/>
      <c r="CDL208" s="813"/>
      <c r="CDM208" s="813"/>
      <c r="CDN208" s="813"/>
      <c r="CDO208" s="813"/>
      <c r="CDP208" s="813"/>
      <c r="CDQ208" s="813"/>
      <c r="CDR208" s="813"/>
      <c r="CDS208" s="813"/>
      <c r="CDT208" s="813"/>
      <c r="CDU208" s="813"/>
      <c r="CDV208" s="813"/>
      <c r="CDW208" s="813"/>
      <c r="CDX208" s="813"/>
      <c r="CDY208" s="813"/>
      <c r="CDZ208" s="813"/>
      <c r="CEA208" s="813"/>
      <c r="CEB208" s="813"/>
      <c r="CEC208" s="813"/>
      <c r="CED208" s="813"/>
      <c r="CEE208" s="813"/>
      <c r="CEF208" s="813"/>
      <c r="CEG208" s="813"/>
      <c r="CEH208" s="813"/>
      <c r="CEI208" s="813"/>
      <c r="CEJ208" s="813"/>
      <c r="CEK208" s="813"/>
      <c r="CEL208" s="813"/>
      <c r="CEM208" s="813"/>
      <c r="CEN208" s="813"/>
      <c r="CEO208" s="813"/>
      <c r="CEP208" s="813"/>
      <c r="CEQ208" s="813"/>
      <c r="CER208" s="813"/>
      <c r="CES208" s="813"/>
      <c r="CET208" s="813"/>
      <c r="CEU208" s="813"/>
      <c r="CEV208" s="813"/>
      <c r="CEW208" s="813"/>
      <c r="CEX208" s="813"/>
      <c r="CEY208" s="813"/>
      <c r="CEZ208" s="813"/>
      <c r="CFA208" s="813"/>
      <c r="CFB208" s="813"/>
      <c r="CFC208" s="813"/>
      <c r="CFD208" s="813"/>
      <c r="CFE208" s="813"/>
      <c r="CFF208" s="813"/>
      <c r="CFG208" s="813"/>
      <c r="CFH208" s="813"/>
      <c r="CFI208" s="813"/>
      <c r="CFJ208" s="813"/>
      <c r="CFK208" s="813"/>
      <c r="CFL208" s="813"/>
      <c r="CFM208" s="813"/>
      <c r="CFN208" s="813"/>
      <c r="CFO208" s="813"/>
      <c r="CFP208" s="813"/>
      <c r="CFQ208" s="813"/>
      <c r="CFR208" s="813"/>
      <c r="CFS208" s="813"/>
      <c r="CFT208" s="813"/>
      <c r="CFU208" s="813"/>
      <c r="CFV208" s="813"/>
      <c r="CFW208" s="813"/>
      <c r="CFX208" s="813"/>
      <c r="CFY208" s="813"/>
      <c r="CFZ208" s="813"/>
      <c r="CGA208" s="813"/>
      <c r="CGB208" s="813"/>
      <c r="CGC208" s="813"/>
      <c r="CGD208" s="813"/>
      <c r="CGE208" s="813"/>
      <c r="CGF208" s="813"/>
      <c r="CGG208" s="813"/>
      <c r="CGH208" s="813"/>
      <c r="CGI208" s="813"/>
      <c r="CGJ208" s="813"/>
      <c r="CGK208" s="813"/>
      <c r="CGL208" s="813"/>
      <c r="CGM208" s="813"/>
      <c r="CGN208" s="813"/>
      <c r="CGO208" s="813"/>
      <c r="CGP208" s="813"/>
      <c r="CGQ208" s="813"/>
      <c r="CGR208" s="813"/>
      <c r="CGS208" s="813"/>
      <c r="CGT208" s="813"/>
      <c r="CGU208" s="813"/>
      <c r="CGV208" s="813"/>
      <c r="CGW208" s="813"/>
      <c r="CGX208" s="813"/>
      <c r="CGY208" s="813"/>
      <c r="CGZ208" s="813"/>
      <c r="CHA208" s="813"/>
      <c r="CHB208" s="813"/>
      <c r="CHC208" s="813"/>
      <c r="CHD208" s="813"/>
      <c r="CHE208" s="813"/>
      <c r="CHF208" s="813"/>
      <c r="CHG208" s="813"/>
      <c r="CHH208" s="813"/>
      <c r="CHI208" s="813"/>
      <c r="CHJ208" s="813"/>
      <c r="CHK208" s="813"/>
      <c r="CHL208" s="813"/>
      <c r="CHM208" s="813"/>
      <c r="CHN208" s="813"/>
      <c r="CHO208" s="813"/>
      <c r="CHP208" s="813"/>
      <c r="CHQ208" s="813"/>
      <c r="CHR208" s="813"/>
      <c r="CHS208" s="813"/>
      <c r="CHT208" s="813"/>
      <c r="CHU208" s="813"/>
      <c r="CHV208" s="813"/>
      <c r="CHW208" s="813"/>
      <c r="CHX208" s="813"/>
      <c r="CHY208" s="813"/>
      <c r="CHZ208" s="813"/>
      <c r="CIA208" s="813"/>
      <c r="CIB208" s="813"/>
      <c r="CIC208" s="813"/>
      <c r="CID208" s="813"/>
      <c r="CIE208" s="813"/>
      <c r="CIF208" s="813"/>
      <c r="CIG208" s="813"/>
      <c r="CIH208" s="813"/>
      <c r="CII208" s="813"/>
      <c r="CIJ208" s="813"/>
      <c r="CIK208" s="813"/>
      <c r="CIL208" s="813"/>
      <c r="CIM208" s="813"/>
      <c r="CIN208" s="813"/>
      <c r="CIO208" s="813"/>
      <c r="CIP208" s="813"/>
      <c r="CIQ208" s="813"/>
      <c r="CIR208" s="813"/>
      <c r="CIS208" s="813"/>
      <c r="CIT208" s="813"/>
      <c r="CIU208" s="813"/>
      <c r="CIV208" s="813"/>
      <c r="CIW208" s="813"/>
      <c r="CIX208" s="813"/>
      <c r="CIY208" s="813"/>
      <c r="CIZ208" s="813"/>
      <c r="CJA208" s="813"/>
      <c r="CJB208" s="813"/>
      <c r="CJC208" s="813"/>
      <c r="CJD208" s="813"/>
      <c r="CJE208" s="813"/>
      <c r="CJF208" s="813"/>
      <c r="CJG208" s="813"/>
      <c r="CJH208" s="813"/>
      <c r="CJI208" s="813"/>
      <c r="CJJ208" s="813"/>
      <c r="CJK208" s="813"/>
      <c r="CJL208" s="813"/>
      <c r="CJM208" s="813"/>
      <c r="CJN208" s="813"/>
      <c r="CJO208" s="813"/>
      <c r="CJP208" s="813"/>
      <c r="CJQ208" s="813"/>
      <c r="CJR208" s="813"/>
      <c r="CJS208" s="813"/>
      <c r="CJT208" s="813"/>
      <c r="CJU208" s="813"/>
      <c r="CJV208" s="813"/>
      <c r="CJW208" s="813"/>
      <c r="CJX208" s="813"/>
      <c r="CJY208" s="813"/>
      <c r="CJZ208" s="813"/>
      <c r="CKA208" s="813"/>
      <c r="CKB208" s="813"/>
      <c r="CKC208" s="813"/>
      <c r="CKD208" s="813"/>
      <c r="CKE208" s="813"/>
      <c r="CKF208" s="813"/>
      <c r="CKG208" s="813"/>
      <c r="CKH208" s="813"/>
      <c r="CKI208" s="813"/>
      <c r="CKJ208" s="813"/>
      <c r="CKK208" s="813"/>
      <c r="CKL208" s="813"/>
      <c r="CKM208" s="813"/>
      <c r="CKN208" s="813"/>
      <c r="CKO208" s="813"/>
      <c r="CKP208" s="813"/>
      <c r="CKQ208" s="813"/>
      <c r="CKR208" s="813"/>
      <c r="CKS208" s="813"/>
      <c r="CKT208" s="813"/>
      <c r="CKU208" s="813"/>
      <c r="CKV208" s="813"/>
      <c r="CKW208" s="813"/>
      <c r="CKX208" s="813"/>
      <c r="CKY208" s="813"/>
      <c r="CKZ208" s="813"/>
      <c r="CLA208" s="813"/>
      <c r="CLB208" s="813"/>
      <c r="CLC208" s="813"/>
      <c r="CLD208" s="813"/>
      <c r="CLE208" s="813"/>
      <c r="CLF208" s="813"/>
      <c r="CLG208" s="813"/>
      <c r="CLH208" s="813"/>
      <c r="CLI208" s="813"/>
      <c r="CLJ208" s="813"/>
      <c r="CLK208" s="813"/>
      <c r="CLL208" s="813"/>
      <c r="CLM208" s="813"/>
      <c r="CLN208" s="813"/>
      <c r="CLO208" s="813"/>
      <c r="CLP208" s="813"/>
      <c r="CLQ208" s="813"/>
      <c r="CLR208" s="813"/>
      <c r="CLS208" s="813"/>
      <c r="CLT208" s="813"/>
      <c r="CLU208" s="813"/>
      <c r="CLV208" s="813"/>
      <c r="CLW208" s="813"/>
      <c r="CLX208" s="813"/>
      <c r="CLY208" s="813"/>
      <c r="CLZ208" s="813"/>
      <c r="CMA208" s="813"/>
      <c r="CMB208" s="813"/>
      <c r="CMC208" s="813"/>
      <c r="CMD208" s="813"/>
      <c r="CME208" s="813"/>
      <c r="CMF208" s="813"/>
      <c r="CMG208" s="813"/>
      <c r="CMH208" s="813"/>
      <c r="CMI208" s="813"/>
      <c r="CMJ208" s="813"/>
      <c r="CMK208" s="813"/>
      <c r="CML208" s="813"/>
      <c r="CMM208" s="813"/>
      <c r="CMN208" s="813"/>
      <c r="CMO208" s="813"/>
      <c r="CMP208" s="813"/>
      <c r="CMQ208" s="813"/>
      <c r="CMR208" s="813"/>
      <c r="CMS208" s="813"/>
      <c r="CMT208" s="813"/>
      <c r="CMU208" s="813"/>
      <c r="CMV208" s="813"/>
      <c r="CMW208" s="813"/>
      <c r="CMX208" s="813"/>
      <c r="CMY208" s="813"/>
      <c r="CMZ208" s="813"/>
      <c r="CNA208" s="813"/>
      <c r="CNB208" s="813"/>
      <c r="CNC208" s="813"/>
      <c r="CND208" s="813"/>
      <c r="CNE208" s="813"/>
      <c r="CNF208" s="813"/>
      <c r="CNG208" s="813"/>
      <c r="CNH208" s="813"/>
      <c r="CNI208" s="813"/>
      <c r="CNJ208" s="813"/>
      <c r="CNK208" s="813"/>
      <c r="CNL208" s="813"/>
      <c r="CNM208" s="813"/>
      <c r="CNN208" s="813"/>
      <c r="CNO208" s="813"/>
      <c r="CNP208" s="813"/>
      <c r="CNQ208" s="813"/>
      <c r="CNR208" s="813"/>
      <c r="CNS208" s="813"/>
      <c r="CNT208" s="813"/>
      <c r="CNU208" s="813"/>
      <c r="CNV208" s="813"/>
      <c r="CNW208" s="813"/>
      <c r="CNX208" s="813"/>
      <c r="CNY208" s="813"/>
      <c r="CNZ208" s="813"/>
      <c r="COA208" s="813"/>
      <c r="COB208" s="813"/>
      <c r="COC208" s="813"/>
      <c r="COD208" s="813"/>
      <c r="COE208" s="813"/>
      <c r="COF208" s="813"/>
      <c r="COG208" s="813"/>
      <c r="COH208" s="813"/>
      <c r="COI208" s="813"/>
      <c r="COJ208" s="813"/>
      <c r="COK208" s="813"/>
      <c r="COL208" s="813"/>
      <c r="COM208" s="813"/>
      <c r="CON208" s="813"/>
      <c r="COO208" s="813"/>
      <c r="COP208" s="813"/>
      <c r="COQ208" s="813"/>
      <c r="COR208" s="813"/>
      <c r="COS208" s="813"/>
      <c r="COT208" s="813"/>
      <c r="COU208" s="813"/>
      <c r="COV208" s="813"/>
      <c r="COW208" s="813"/>
      <c r="COX208" s="813"/>
      <c r="COY208" s="813"/>
      <c r="COZ208" s="813"/>
      <c r="CPA208" s="813"/>
      <c r="CPB208" s="813"/>
      <c r="CPC208" s="813"/>
      <c r="CPD208" s="813"/>
      <c r="CPE208" s="813"/>
      <c r="CPF208" s="813"/>
      <c r="CPG208" s="813"/>
      <c r="CPH208" s="813"/>
      <c r="CPI208" s="813"/>
      <c r="CPJ208" s="813"/>
      <c r="CPK208" s="813"/>
      <c r="CPL208" s="813"/>
      <c r="CPM208" s="813"/>
      <c r="CPN208" s="813"/>
      <c r="CPO208" s="813"/>
      <c r="CPP208" s="813"/>
      <c r="CPQ208" s="813"/>
      <c r="CPR208" s="813"/>
      <c r="CPS208" s="813"/>
      <c r="CPT208" s="813"/>
      <c r="CPU208" s="813"/>
      <c r="CPV208" s="813"/>
      <c r="CPW208" s="813"/>
      <c r="CPX208" s="813"/>
      <c r="CPY208" s="813"/>
      <c r="CPZ208" s="813"/>
      <c r="CQA208" s="813"/>
      <c r="CQB208" s="813"/>
      <c r="CQC208" s="813"/>
      <c r="CQD208" s="813"/>
      <c r="CQE208" s="813"/>
      <c r="CQF208" s="813"/>
      <c r="CQG208" s="813"/>
      <c r="CQH208" s="813"/>
      <c r="CQI208" s="813"/>
      <c r="CQJ208" s="813"/>
      <c r="CQK208" s="813"/>
      <c r="CQL208" s="813"/>
      <c r="CQM208" s="813"/>
      <c r="CQN208" s="813"/>
      <c r="CQO208" s="813"/>
      <c r="CQP208" s="813"/>
      <c r="CQQ208" s="813"/>
      <c r="CQR208" s="813"/>
      <c r="CQS208" s="813"/>
      <c r="CQT208" s="813"/>
      <c r="CQU208" s="813"/>
      <c r="CQV208" s="813"/>
      <c r="CQW208" s="813"/>
      <c r="CQX208" s="813"/>
      <c r="CQY208" s="813"/>
      <c r="CQZ208" s="813"/>
      <c r="CRA208" s="813"/>
      <c r="CRB208" s="813"/>
      <c r="CRC208" s="813"/>
      <c r="CRD208" s="813"/>
      <c r="CRE208" s="813"/>
      <c r="CRF208" s="813"/>
      <c r="CRG208" s="813"/>
      <c r="CRH208" s="813"/>
      <c r="CRI208" s="813"/>
      <c r="CRJ208" s="813"/>
      <c r="CRK208" s="813"/>
      <c r="CRL208" s="813"/>
      <c r="CRM208" s="813"/>
      <c r="CRN208" s="813"/>
      <c r="CRO208" s="813"/>
      <c r="CRP208" s="813"/>
      <c r="CRQ208" s="813"/>
      <c r="CRR208" s="813"/>
      <c r="CRS208" s="813"/>
      <c r="CRT208" s="813"/>
      <c r="CRU208" s="813"/>
      <c r="CRV208" s="813"/>
      <c r="CRW208" s="813"/>
      <c r="CRX208" s="813"/>
      <c r="CRY208" s="813"/>
      <c r="CRZ208" s="813"/>
      <c r="CSA208" s="813"/>
      <c r="CSB208" s="813"/>
      <c r="CSC208" s="813"/>
      <c r="CSD208" s="813"/>
      <c r="CSE208" s="813"/>
      <c r="CSF208" s="813"/>
      <c r="CSG208" s="813"/>
      <c r="CSH208" s="813"/>
      <c r="CSI208" s="813"/>
      <c r="CSJ208" s="813"/>
      <c r="CSK208" s="813"/>
      <c r="CSL208" s="813"/>
      <c r="CSM208" s="813"/>
      <c r="CSN208" s="813"/>
      <c r="CSO208" s="813"/>
      <c r="CSP208" s="813"/>
      <c r="CSQ208" s="813"/>
      <c r="CSR208" s="813"/>
      <c r="CSS208" s="813"/>
      <c r="CST208" s="813"/>
      <c r="CSU208" s="813"/>
      <c r="CSV208" s="813"/>
      <c r="CSW208" s="813"/>
      <c r="CSX208" s="813"/>
      <c r="CSY208" s="813"/>
      <c r="CSZ208" s="813"/>
      <c r="CTA208" s="813"/>
      <c r="CTB208" s="813"/>
      <c r="CTC208" s="813"/>
      <c r="CTD208" s="813"/>
      <c r="CTE208" s="813"/>
      <c r="CTF208" s="813"/>
      <c r="CTG208" s="813"/>
      <c r="CTH208" s="813"/>
      <c r="CTI208" s="813"/>
      <c r="CTJ208" s="813"/>
      <c r="CTK208" s="813"/>
      <c r="CTL208" s="813"/>
      <c r="CTM208" s="813"/>
      <c r="CTN208" s="813"/>
      <c r="CTO208" s="813"/>
      <c r="CTP208" s="813"/>
      <c r="CTQ208" s="813"/>
      <c r="CTR208" s="813"/>
      <c r="CTS208" s="813"/>
      <c r="CTT208" s="813"/>
      <c r="CTU208" s="813"/>
      <c r="CTV208" s="813"/>
      <c r="CTW208" s="813"/>
      <c r="CTX208" s="813"/>
      <c r="CTY208" s="813"/>
      <c r="CTZ208" s="813"/>
      <c r="CUA208" s="813"/>
      <c r="CUB208" s="813"/>
      <c r="CUC208" s="813"/>
      <c r="CUD208" s="813"/>
      <c r="CUE208" s="813"/>
      <c r="CUF208" s="813"/>
      <c r="CUG208" s="813"/>
      <c r="CUH208" s="813"/>
      <c r="CUI208" s="813"/>
      <c r="CUJ208" s="813"/>
      <c r="CUK208" s="813"/>
      <c r="CUL208" s="813"/>
      <c r="CUM208" s="813"/>
      <c r="CUN208" s="813"/>
      <c r="CUO208" s="813"/>
      <c r="CUP208" s="813"/>
      <c r="CUQ208" s="813"/>
      <c r="CUR208" s="813"/>
      <c r="CUS208" s="813"/>
      <c r="CUT208" s="813"/>
      <c r="CUU208" s="813"/>
      <c r="CUV208" s="813"/>
      <c r="CUW208" s="813"/>
      <c r="CUX208" s="813"/>
      <c r="CUY208" s="813"/>
      <c r="CUZ208" s="813"/>
      <c r="CVA208" s="813"/>
      <c r="CVB208" s="813"/>
      <c r="CVC208" s="813"/>
      <c r="CVD208" s="813"/>
      <c r="CVE208" s="813"/>
      <c r="CVF208" s="813"/>
      <c r="CVG208" s="813"/>
      <c r="CVH208" s="813"/>
      <c r="CVI208" s="813"/>
      <c r="CVJ208" s="813"/>
      <c r="CVK208" s="813"/>
      <c r="CVL208" s="813"/>
      <c r="CVM208" s="813"/>
      <c r="CVN208" s="813"/>
      <c r="CVO208" s="813"/>
      <c r="CVP208" s="813"/>
      <c r="CVQ208" s="813"/>
      <c r="CVR208" s="813"/>
      <c r="CVS208" s="813"/>
      <c r="CVT208" s="813"/>
      <c r="CVU208" s="813"/>
      <c r="CVV208" s="813"/>
      <c r="CVW208" s="813"/>
      <c r="CVX208" s="813"/>
      <c r="CVY208" s="813"/>
      <c r="CVZ208" s="813"/>
      <c r="CWA208" s="813"/>
      <c r="CWB208" s="813"/>
      <c r="CWC208" s="813"/>
      <c r="CWD208" s="813"/>
      <c r="CWE208" s="813"/>
      <c r="CWF208" s="813"/>
      <c r="CWG208" s="813"/>
      <c r="CWH208" s="813"/>
      <c r="CWI208" s="813"/>
      <c r="CWJ208" s="813"/>
      <c r="CWK208" s="813"/>
      <c r="CWL208" s="813"/>
      <c r="CWM208" s="813"/>
      <c r="CWN208" s="813"/>
      <c r="CWO208" s="813"/>
      <c r="CWP208" s="813"/>
      <c r="CWQ208" s="813"/>
      <c r="CWR208" s="813"/>
      <c r="CWS208" s="813"/>
      <c r="CWT208" s="813"/>
      <c r="CWU208" s="813"/>
      <c r="CWV208" s="813"/>
      <c r="CWW208" s="813"/>
      <c r="CWX208" s="813"/>
      <c r="CWY208" s="813"/>
      <c r="CWZ208" s="813"/>
      <c r="CXA208" s="813"/>
      <c r="CXB208" s="813"/>
      <c r="CXC208" s="813"/>
      <c r="CXD208" s="813"/>
      <c r="CXE208" s="813"/>
      <c r="CXF208" s="813"/>
      <c r="CXG208" s="813"/>
      <c r="CXH208" s="813"/>
      <c r="CXI208" s="813"/>
      <c r="CXJ208" s="813"/>
      <c r="CXK208" s="813"/>
      <c r="CXL208" s="813"/>
      <c r="CXM208" s="813"/>
      <c r="CXN208" s="813"/>
      <c r="CXO208" s="813"/>
      <c r="CXP208" s="813"/>
      <c r="CXQ208" s="813"/>
      <c r="CXR208" s="813"/>
      <c r="CXS208" s="813"/>
      <c r="CXT208" s="813"/>
      <c r="CXU208" s="813"/>
      <c r="CXV208" s="813"/>
      <c r="CXW208" s="813"/>
      <c r="CXX208" s="813"/>
      <c r="CXY208" s="813"/>
      <c r="CXZ208" s="813"/>
      <c r="CYA208" s="813"/>
      <c r="CYB208" s="813"/>
      <c r="CYC208" s="813"/>
      <c r="CYD208" s="813"/>
      <c r="CYE208" s="813"/>
      <c r="CYF208" s="813"/>
      <c r="CYG208" s="813"/>
      <c r="CYH208" s="813"/>
      <c r="CYI208" s="813"/>
      <c r="CYJ208" s="813"/>
      <c r="CYK208" s="813"/>
      <c r="CYL208" s="813"/>
      <c r="CYM208" s="813"/>
      <c r="CYN208" s="813"/>
      <c r="CYO208" s="813"/>
      <c r="CYP208" s="813"/>
      <c r="CYQ208" s="813"/>
      <c r="CYR208" s="813"/>
      <c r="CYS208" s="813"/>
      <c r="CYT208" s="813"/>
      <c r="CYU208" s="813"/>
      <c r="CYV208" s="813"/>
      <c r="CYW208" s="813"/>
      <c r="CYX208" s="813"/>
      <c r="CYY208" s="813"/>
      <c r="CYZ208" s="813"/>
      <c r="CZA208" s="813"/>
      <c r="CZB208" s="813"/>
      <c r="CZC208" s="813"/>
      <c r="CZD208" s="813"/>
      <c r="CZE208" s="813"/>
      <c r="CZF208" s="813"/>
      <c r="CZG208" s="813"/>
      <c r="CZH208" s="813"/>
      <c r="CZI208" s="813"/>
      <c r="CZJ208" s="813"/>
      <c r="CZK208" s="813"/>
      <c r="CZL208" s="813"/>
      <c r="CZM208" s="813"/>
      <c r="CZN208" s="813"/>
      <c r="CZO208" s="813"/>
      <c r="CZP208" s="813"/>
      <c r="CZQ208" s="813"/>
      <c r="CZR208" s="813"/>
      <c r="CZS208" s="813"/>
      <c r="CZT208" s="813"/>
      <c r="CZU208" s="813"/>
      <c r="CZV208" s="813"/>
      <c r="CZW208" s="813"/>
      <c r="CZX208" s="813"/>
      <c r="CZY208" s="813"/>
      <c r="CZZ208" s="813"/>
      <c r="DAA208" s="813"/>
      <c r="DAB208" s="813"/>
      <c r="DAC208" s="813"/>
      <c r="DAD208" s="813"/>
      <c r="DAE208" s="813"/>
      <c r="DAF208" s="813"/>
      <c r="DAG208" s="813"/>
      <c r="DAH208" s="813"/>
      <c r="DAI208" s="813"/>
      <c r="DAJ208" s="813"/>
      <c r="DAK208" s="813"/>
      <c r="DAL208" s="813"/>
      <c r="DAM208" s="813"/>
      <c r="DAN208" s="813"/>
      <c r="DAO208" s="813"/>
      <c r="DAP208" s="813"/>
      <c r="DAQ208" s="813"/>
      <c r="DAR208" s="813"/>
      <c r="DAS208" s="813"/>
      <c r="DAT208" s="813"/>
      <c r="DAU208" s="813"/>
      <c r="DAV208" s="813"/>
      <c r="DAW208" s="813"/>
      <c r="DAX208" s="813"/>
      <c r="DAY208" s="813"/>
      <c r="DAZ208" s="813"/>
      <c r="DBA208" s="813"/>
      <c r="DBB208" s="813"/>
      <c r="DBC208" s="813"/>
      <c r="DBD208" s="813"/>
      <c r="DBE208" s="813"/>
      <c r="DBF208" s="813"/>
      <c r="DBG208" s="813"/>
      <c r="DBH208" s="813"/>
      <c r="DBI208" s="813"/>
      <c r="DBJ208" s="813"/>
      <c r="DBK208" s="813"/>
      <c r="DBL208" s="813"/>
      <c r="DBM208" s="813"/>
      <c r="DBN208" s="813"/>
      <c r="DBO208" s="813"/>
      <c r="DBP208" s="813"/>
      <c r="DBQ208" s="813"/>
      <c r="DBR208" s="813"/>
      <c r="DBS208" s="813"/>
      <c r="DBT208" s="813"/>
      <c r="DBU208" s="813"/>
      <c r="DBV208" s="813"/>
      <c r="DBW208" s="813"/>
      <c r="DBX208" s="813"/>
      <c r="DBY208" s="813"/>
      <c r="DBZ208" s="813"/>
      <c r="DCA208" s="813"/>
      <c r="DCB208" s="813"/>
      <c r="DCC208" s="813"/>
      <c r="DCD208" s="813"/>
      <c r="DCE208" s="813"/>
      <c r="DCF208" s="813"/>
      <c r="DCG208" s="813"/>
      <c r="DCH208" s="813"/>
      <c r="DCI208" s="813"/>
      <c r="DCJ208" s="813"/>
      <c r="DCK208" s="813"/>
      <c r="DCL208" s="813"/>
      <c r="DCM208" s="813"/>
      <c r="DCN208" s="813"/>
      <c r="DCO208" s="813"/>
      <c r="DCP208" s="813"/>
      <c r="DCQ208" s="813"/>
      <c r="DCR208" s="813"/>
      <c r="DCS208" s="813"/>
      <c r="DCT208" s="813"/>
      <c r="DCU208" s="813"/>
      <c r="DCV208" s="813"/>
      <c r="DCW208" s="813"/>
      <c r="DCX208" s="813"/>
      <c r="DCY208" s="813"/>
      <c r="DCZ208" s="813"/>
      <c r="DDA208" s="813"/>
      <c r="DDB208" s="813"/>
      <c r="DDC208" s="813"/>
      <c r="DDD208" s="813"/>
      <c r="DDE208" s="813"/>
      <c r="DDF208" s="813"/>
      <c r="DDG208" s="813"/>
      <c r="DDH208" s="813"/>
      <c r="DDI208" s="813"/>
      <c r="DDJ208" s="813"/>
      <c r="DDK208" s="813"/>
      <c r="DDL208" s="813"/>
      <c r="DDM208" s="813"/>
      <c r="DDN208" s="813"/>
      <c r="DDO208" s="813"/>
      <c r="DDP208" s="813"/>
      <c r="DDQ208" s="813"/>
      <c r="DDR208" s="813"/>
      <c r="DDS208" s="813"/>
      <c r="DDT208" s="813"/>
      <c r="DDU208" s="813"/>
      <c r="DDV208" s="813"/>
      <c r="DDW208" s="813"/>
      <c r="DDX208" s="813"/>
      <c r="DDY208" s="813"/>
      <c r="DDZ208" s="813"/>
      <c r="DEA208" s="813"/>
      <c r="DEB208" s="813"/>
      <c r="DEC208" s="813"/>
      <c r="DED208" s="813"/>
      <c r="DEE208" s="813"/>
      <c r="DEF208" s="813"/>
      <c r="DEG208" s="813"/>
      <c r="DEH208" s="813"/>
      <c r="DEI208" s="813"/>
      <c r="DEJ208" s="813"/>
      <c r="DEK208" s="813"/>
      <c r="DEL208" s="813"/>
      <c r="DEM208" s="813"/>
      <c r="DEN208" s="813"/>
      <c r="DEO208" s="813"/>
      <c r="DEP208" s="813"/>
      <c r="DEQ208" s="813"/>
      <c r="DER208" s="813"/>
      <c r="DES208" s="813"/>
      <c r="DET208" s="813"/>
      <c r="DEU208" s="813"/>
      <c r="DEV208" s="813"/>
      <c r="DEW208" s="813"/>
      <c r="DEX208" s="813"/>
      <c r="DEY208" s="813"/>
      <c r="DEZ208" s="813"/>
      <c r="DFA208" s="813"/>
      <c r="DFB208" s="813"/>
      <c r="DFC208" s="813"/>
      <c r="DFD208" s="813"/>
      <c r="DFE208" s="813"/>
      <c r="DFF208" s="813"/>
      <c r="DFG208" s="813"/>
      <c r="DFH208" s="813"/>
      <c r="DFI208" s="813"/>
      <c r="DFJ208" s="813"/>
      <c r="DFK208" s="813"/>
      <c r="DFL208" s="813"/>
      <c r="DFM208" s="813"/>
      <c r="DFN208" s="813"/>
      <c r="DFO208" s="813"/>
      <c r="DFP208" s="813"/>
      <c r="DFQ208" s="813"/>
      <c r="DFR208" s="813"/>
      <c r="DFS208" s="813"/>
      <c r="DFT208" s="813"/>
      <c r="DFU208" s="813"/>
      <c r="DFV208" s="813"/>
      <c r="DFW208" s="813"/>
      <c r="DFX208" s="813"/>
      <c r="DFY208" s="813"/>
      <c r="DFZ208" s="813"/>
      <c r="DGA208" s="813"/>
      <c r="DGB208" s="813"/>
      <c r="DGC208" s="813"/>
      <c r="DGD208" s="813"/>
      <c r="DGE208" s="813"/>
      <c r="DGF208" s="813"/>
      <c r="DGG208" s="813"/>
      <c r="DGH208" s="813"/>
      <c r="DGI208" s="813"/>
      <c r="DGJ208" s="813"/>
      <c r="DGK208" s="813"/>
      <c r="DGL208" s="813"/>
      <c r="DGM208" s="813"/>
      <c r="DGN208" s="813"/>
      <c r="DGO208" s="813"/>
      <c r="DGP208" s="813"/>
      <c r="DGQ208" s="813"/>
      <c r="DGR208" s="813"/>
      <c r="DGS208" s="813"/>
      <c r="DGT208" s="813"/>
      <c r="DGU208" s="813"/>
      <c r="DGV208" s="813"/>
      <c r="DGW208" s="813"/>
      <c r="DGX208" s="813"/>
      <c r="DGY208" s="813"/>
      <c r="DGZ208" s="813"/>
      <c r="DHA208" s="813"/>
      <c r="DHB208" s="813"/>
      <c r="DHC208" s="813"/>
      <c r="DHD208" s="813"/>
      <c r="DHE208" s="813"/>
      <c r="DHF208" s="813"/>
      <c r="DHG208" s="813"/>
      <c r="DHH208" s="813"/>
      <c r="DHI208" s="813"/>
      <c r="DHJ208" s="813"/>
      <c r="DHK208" s="813"/>
      <c r="DHL208" s="813"/>
      <c r="DHM208" s="813"/>
      <c r="DHN208" s="813"/>
      <c r="DHO208" s="813"/>
      <c r="DHP208" s="813"/>
      <c r="DHQ208" s="813"/>
      <c r="DHR208" s="813"/>
      <c r="DHS208" s="813"/>
      <c r="DHT208" s="813"/>
      <c r="DHU208" s="813"/>
      <c r="DHV208" s="813"/>
      <c r="DHW208" s="813"/>
      <c r="DHX208" s="813"/>
      <c r="DHY208" s="813"/>
      <c r="DHZ208" s="813"/>
      <c r="DIA208" s="813"/>
      <c r="DIB208" s="813"/>
      <c r="DIC208" s="813"/>
      <c r="DID208" s="813"/>
      <c r="DIE208" s="813"/>
      <c r="DIF208" s="813"/>
      <c r="DIG208" s="813"/>
      <c r="DIH208" s="813"/>
      <c r="DII208" s="813"/>
      <c r="DIJ208" s="813"/>
      <c r="DIK208" s="813"/>
      <c r="DIL208" s="813"/>
      <c r="DIM208" s="813"/>
      <c r="DIN208" s="813"/>
      <c r="DIO208" s="813"/>
      <c r="DIP208" s="813"/>
      <c r="DIQ208" s="813"/>
      <c r="DIR208" s="813"/>
      <c r="DIS208" s="813"/>
      <c r="DIT208" s="813"/>
      <c r="DIU208" s="813"/>
      <c r="DIV208" s="813"/>
      <c r="DIW208" s="813"/>
      <c r="DIX208" s="813"/>
      <c r="DIY208" s="813"/>
      <c r="DIZ208" s="813"/>
      <c r="DJA208" s="813"/>
      <c r="DJB208" s="813"/>
      <c r="DJC208" s="813"/>
      <c r="DJD208" s="813"/>
      <c r="DJE208" s="813"/>
      <c r="DJF208" s="813"/>
      <c r="DJG208" s="813"/>
      <c r="DJH208" s="813"/>
      <c r="DJI208" s="813"/>
      <c r="DJJ208" s="813"/>
      <c r="DJK208" s="813"/>
      <c r="DJL208" s="813"/>
      <c r="DJM208" s="813"/>
      <c r="DJN208" s="813"/>
      <c r="DJO208" s="813"/>
      <c r="DJP208" s="813"/>
      <c r="DJQ208" s="813"/>
      <c r="DJR208" s="813"/>
      <c r="DJS208" s="813"/>
      <c r="DJT208" s="813"/>
      <c r="DJU208" s="813"/>
      <c r="DJV208" s="813"/>
      <c r="DJW208" s="813"/>
      <c r="DJX208" s="813"/>
      <c r="DJY208" s="813"/>
      <c r="DJZ208" s="813"/>
      <c r="DKA208" s="813"/>
      <c r="DKB208" s="813"/>
      <c r="DKC208" s="813"/>
      <c r="DKD208" s="813"/>
      <c r="DKE208" s="813"/>
      <c r="DKF208" s="813"/>
      <c r="DKG208" s="813"/>
      <c r="DKH208" s="813"/>
      <c r="DKI208" s="813"/>
      <c r="DKJ208" s="813"/>
      <c r="DKK208" s="813"/>
      <c r="DKL208" s="813"/>
      <c r="DKM208" s="813"/>
      <c r="DKN208" s="813"/>
      <c r="DKO208" s="813"/>
      <c r="DKP208" s="813"/>
      <c r="DKQ208" s="813"/>
      <c r="DKR208" s="813"/>
      <c r="DKS208" s="813"/>
      <c r="DKT208" s="813"/>
      <c r="DKU208" s="813"/>
      <c r="DKV208" s="813"/>
      <c r="DKW208" s="813"/>
      <c r="DKX208" s="813"/>
      <c r="DKY208" s="813"/>
      <c r="DKZ208" s="813"/>
      <c r="DLA208" s="813"/>
      <c r="DLB208" s="813"/>
      <c r="DLC208" s="813"/>
      <c r="DLD208" s="813"/>
      <c r="DLE208" s="813"/>
      <c r="DLF208" s="813"/>
      <c r="DLG208" s="813"/>
      <c r="DLH208" s="813"/>
      <c r="DLI208" s="813"/>
      <c r="DLJ208" s="813"/>
      <c r="DLK208" s="813"/>
      <c r="DLL208" s="813"/>
      <c r="DLM208" s="813"/>
      <c r="DLN208" s="813"/>
      <c r="DLO208" s="813"/>
      <c r="DLP208" s="813"/>
      <c r="DLQ208" s="813"/>
      <c r="DLR208" s="813"/>
      <c r="DLS208" s="813"/>
      <c r="DLT208" s="813"/>
      <c r="DLU208" s="813"/>
      <c r="DLV208" s="813"/>
      <c r="DLW208" s="813"/>
      <c r="DLX208" s="813"/>
      <c r="DLY208" s="813"/>
      <c r="DLZ208" s="813"/>
      <c r="DMA208" s="813"/>
      <c r="DMB208" s="813"/>
      <c r="DMC208" s="813"/>
      <c r="DMD208" s="813"/>
      <c r="DME208" s="813"/>
      <c r="DMF208" s="813"/>
      <c r="DMG208" s="813"/>
      <c r="DMH208" s="813"/>
      <c r="DMI208" s="813"/>
      <c r="DMJ208" s="813"/>
      <c r="DMK208" s="813"/>
      <c r="DML208" s="813"/>
      <c r="DMM208" s="813"/>
      <c r="DMN208" s="813"/>
      <c r="DMO208" s="813"/>
      <c r="DMP208" s="813"/>
      <c r="DMQ208" s="813"/>
      <c r="DMR208" s="813"/>
      <c r="DMS208" s="813"/>
      <c r="DMT208" s="813"/>
      <c r="DMU208" s="813"/>
      <c r="DMV208" s="813"/>
      <c r="DMW208" s="813"/>
      <c r="DMX208" s="813"/>
      <c r="DMY208" s="813"/>
      <c r="DMZ208" s="813"/>
      <c r="DNA208" s="813"/>
      <c r="DNB208" s="813"/>
      <c r="DNC208" s="813"/>
      <c r="DND208" s="813"/>
      <c r="DNE208" s="813"/>
      <c r="DNF208" s="813"/>
      <c r="DNG208" s="813"/>
      <c r="DNH208" s="813"/>
      <c r="DNI208" s="813"/>
      <c r="DNJ208" s="813"/>
      <c r="DNK208" s="813"/>
      <c r="DNL208" s="813"/>
      <c r="DNM208" s="813"/>
      <c r="DNN208" s="813"/>
      <c r="DNO208" s="813"/>
      <c r="DNP208" s="813"/>
      <c r="DNQ208" s="813"/>
      <c r="DNR208" s="813"/>
      <c r="DNS208" s="813"/>
      <c r="DNT208" s="813"/>
      <c r="DNU208" s="813"/>
      <c r="DNV208" s="813"/>
      <c r="DNW208" s="813"/>
      <c r="DNX208" s="813"/>
      <c r="DNY208" s="813"/>
      <c r="DNZ208" s="813"/>
      <c r="DOA208" s="813"/>
      <c r="DOB208" s="813"/>
      <c r="DOC208" s="813"/>
      <c r="DOD208" s="813"/>
      <c r="DOE208" s="813"/>
      <c r="DOF208" s="813"/>
      <c r="DOG208" s="813"/>
      <c r="DOH208" s="813"/>
      <c r="DOI208" s="813"/>
      <c r="DOJ208" s="813"/>
      <c r="DOK208" s="813"/>
      <c r="DOL208" s="813"/>
      <c r="DOM208" s="813"/>
      <c r="DON208" s="813"/>
      <c r="DOO208" s="813"/>
      <c r="DOP208" s="813"/>
      <c r="DOQ208" s="813"/>
      <c r="DOR208" s="813"/>
      <c r="DOS208" s="813"/>
      <c r="DOT208" s="813"/>
      <c r="DOU208" s="813"/>
      <c r="DOV208" s="813"/>
      <c r="DOW208" s="813"/>
      <c r="DOX208" s="813"/>
      <c r="DOY208" s="813"/>
      <c r="DOZ208" s="813"/>
      <c r="DPA208" s="813"/>
      <c r="DPB208" s="813"/>
      <c r="DPC208" s="813"/>
      <c r="DPD208" s="813"/>
      <c r="DPE208" s="813"/>
      <c r="DPF208" s="813"/>
      <c r="DPG208" s="813"/>
      <c r="DPH208" s="813"/>
      <c r="DPI208" s="813"/>
      <c r="DPJ208" s="813"/>
      <c r="DPK208" s="813"/>
      <c r="DPL208" s="813"/>
      <c r="DPM208" s="813"/>
      <c r="DPN208" s="813"/>
      <c r="DPO208" s="813"/>
      <c r="DPP208" s="813"/>
      <c r="DPQ208" s="813"/>
      <c r="DPR208" s="813"/>
      <c r="DPS208" s="813"/>
      <c r="DPT208" s="813"/>
      <c r="DPU208" s="813"/>
      <c r="DPV208" s="813"/>
      <c r="DPW208" s="813"/>
      <c r="DPX208" s="813"/>
      <c r="DPY208" s="813"/>
      <c r="DPZ208" s="813"/>
      <c r="DQA208" s="813"/>
      <c r="DQB208" s="813"/>
      <c r="DQC208" s="813"/>
      <c r="DQD208" s="813"/>
      <c r="DQE208" s="813"/>
      <c r="DQF208" s="813"/>
      <c r="DQG208" s="813"/>
      <c r="DQH208" s="813"/>
      <c r="DQI208" s="813"/>
      <c r="DQJ208" s="813"/>
      <c r="DQK208" s="813"/>
      <c r="DQL208" s="813"/>
      <c r="DQM208" s="813"/>
      <c r="DQN208" s="813"/>
      <c r="DQO208" s="813"/>
      <c r="DQP208" s="813"/>
      <c r="DQQ208" s="813"/>
      <c r="DQR208" s="813"/>
      <c r="DQS208" s="813"/>
      <c r="DQT208" s="813"/>
      <c r="DQU208" s="813"/>
      <c r="DQV208" s="813"/>
      <c r="DQW208" s="813"/>
      <c r="DQX208" s="813"/>
      <c r="DQY208" s="813"/>
      <c r="DQZ208" s="813"/>
      <c r="DRA208" s="813"/>
      <c r="DRB208" s="813"/>
      <c r="DRC208" s="813"/>
      <c r="DRD208" s="813"/>
      <c r="DRE208" s="813"/>
      <c r="DRF208" s="813"/>
      <c r="DRG208" s="813"/>
      <c r="DRH208" s="813"/>
      <c r="DRI208" s="813"/>
      <c r="DRJ208" s="813"/>
      <c r="DRK208" s="813"/>
      <c r="DRL208" s="813"/>
      <c r="DRM208" s="813"/>
      <c r="DRN208" s="813"/>
      <c r="DRO208" s="813"/>
      <c r="DRP208" s="813"/>
      <c r="DRQ208" s="813"/>
      <c r="DRR208" s="813"/>
      <c r="DRS208" s="813"/>
      <c r="DRT208" s="813"/>
      <c r="DRU208" s="813"/>
      <c r="DRV208" s="813"/>
      <c r="DRW208" s="813"/>
      <c r="DRX208" s="813"/>
      <c r="DRY208" s="813"/>
      <c r="DRZ208" s="813"/>
      <c r="DSA208" s="813"/>
      <c r="DSB208" s="813"/>
      <c r="DSC208" s="813"/>
      <c r="DSD208" s="813"/>
      <c r="DSE208" s="813"/>
      <c r="DSF208" s="813"/>
      <c r="DSG208" s="813"/>
      <c r="DSH208" s="813"/>
      <c r="DSI208" s="813"/>
      <c r="DSJ208" s="813"/>
      <c r="DSK208" s="813"/>
      <c r="DSL208" s="813"/>
      <c r="DSM208" s="813"/>
      <c r="DSN208" s="813"/>
      <c r="DSO208" s="813"/>
      <c r="DSP208" s="813"/>
      <c r="DSQ208" s="813"/>
      <c r="DSR208" s="813"/>
      <c r="DSS208" s="813"/>
      <c r="DST208" s="813"/>
      <c r="DSU208" s="813"/>
      <c r="DSV208" s="813"/>
      <c r="DSW208" s="813"/>
      <c r="DSX208" s="813"/>
      <c r="DSY208" s="813"/>
      <c r="DSZ208" s="813"/>
      <c r="DTA208" s="813"/>
      <c r="DTB208" s="813"/>
      <c r="DTC208" s="813"/>
      <c r="DTD208" s="813"/>
      <c r="DTE208" s="813"/>
      <c r="DTF208" s="813"/>
      <c r="DTG208" s="813"/>
      <c r="DTH208" s="813"/>
      <c r="DTI208" s="813"/>
      <c r="DTJ208" s="813"/>
      <c r="DTK208" s="813"/>
      <c r="DTL208" s="813"/>
      <c r="DTM208" s="813"/>
      <c r="DTN208" s="813"/>
      <c r="DTO208" s="813"/>
      <c r="DTP208" s="813"/>
      <c r="DTQ208" s="813"/>
      <c r="DTR208" s="813"/>
      <c r="DTS208" s="813"/>
      <c r="DTT208" s="813"/>
      <c r="DTU208" s="813"/>
      <c r="DTV208" s="813"/>
      <c r="DTW208" s="813"/>
      <c r="DTX208" s="813"/>
      <c r="DTY208" s="813"/>
      <c r="DTZ208" s="813"/>
      <c r="DUA208" s="813"/>
      <c r="DUB208" s="813"/>
      <c r="DUC208" s="813"/>
      <c r="DUD208" s="813"/>
      <c r="DUE208" s="813"/>
      <c r="DUF208" s="813"/>
      <c r="DUG208" s="813"/>
      <c r="DUH208" s="813"/>
      <c r="DUI208" s="813"/>
      <c r="DUJ208" s="813"/>
      <c r="DUK208" s="813"/>
      <c r="DUL208" s="813"/>
      <c r="DUM208" s="813"/>
      <c r="DUN208" s="813"/>
      <c r="DUO208" s="813"/>
      <c r="DUP208" s="813"/>
      <c r="DUQ208" s="813"/>
      <c r="DUR208" s="813"/>
      <c r="DUS208" s="813"/>
      <c r="DUT208" s="813"/>
      <c r="DUU208" s="813"/>
      <c r="DUV208" s="813"/>
      <c r="DUW208" s="813"/>
      <c r="DUX208" s="813"/>
      <c r="DUY208" s="813"/>
      <c r="DUZ208" s="813"/>
      <c r="DVA208" s="813"/>
      <c r="DVB208" s="813"/>
      <c r="DVC208" s="813"/>
      <c r="DVD208" s="813"/>
      <c r="DVE208" s="813"/>
      <c r="DVF208" s="813"/>
      <c r="DVG208" s="813"/>
      <c r="DVH208" s="813"/>
      <c r="DVI208" s="813"/>
      <c r="DVJ208" s="813"/>
      <c r="DVK208" s="813"/>
      <c r="DVL208" s="813"/>
      <c r="DVM208" s="813"/>
      <c r="DVN208" s="813"/>
      <c r="DVO208" s="813"/>
      <c r="DVP208" s="813"/>
      <c r="DVQ208" s="813"/>
      <c r="DVR208" s="813"/>
      <c r="DVS208" s="813"/>
      <c r="DVT208" s="813"/>
      <c r="DVU208" s="813"/>
      <c r="DVV208" s="813"/>
      <c r="DVW208" s="813"/>
      <c r="DVX208" s="813"/>
      <c r="DVY208" s="813"/>
      <c r="DVZ208" s="813"/>
      <c r="DWA208" s="813"/>
      <c r="DWB208" s="813"/>
      <c r="DWC208" s="813"/>
      <c r="DWD208" s="813"/>
      <c r="DWE208" s="813"/>
      <c r="DWF208" s="813"/>
      <c r="DWG208" s="813"/>
      <c r="DWH208" s="813"/>
      <c r="DWI208" s="813"/>
      <c r="DWJ208" s="813"/>
      <c r="DWK208" s="813"/>
      <c r="DWL208" s="813"/>
      <c r="DWM208" s="813"/>
      <c r="DWN208" s="813"/>
      <c r="DWO208" s="813"/>
      <c r="DWP208" s="813"/>
      <c r="DWQ208" s="813"/>
      <c r="DWR208" s="813"/>
      <c r="DWS208" s="813"/>
      <c r="DWT208" s="813"/>
      <c r="DWU208" s="813"/>
      <c r="DWV208" s="813"/>
      <c r="DWW208" s="813"/>
      <c r="DWX208" s="813"/>
      <c r="DWY208" s="813"/>
      <c r="DWZ208" s="813"/>
      <c r="DXA208" s="813"/>
      <c r="DXB208" s="813"/>
      <c r="DXC208" s="813"/>
      <c r="DXD208" s="813"/>
      <c r="DXE208" s="813"/>
      <c r="DXF208" s="813"/>
      <c r="DXG208" s="813"/>
      <c r="DXH208" s="813"/>
      <c r="DXI208" s="813"/>
      <c r="DXJ208" s="813"/>
      <c r="DXK208" s="813"/>
      <c r="DXL208" s="813"/>
      <c r="DXM208" s="813"/>
      <c r="DXN208" s="813"/>
      <c r="DXO208" s="813"/>
      <c r="DXP208" s="813"/>
      <c r="DXQ208" s="813"/>
      <c r="DXR208" s="813"/>
      <c r="DXS208" s="813"/>
      <c r="DXT208" s="813"/>
      <c r="DXU208" s="813"/>
      <c r="DXV208" s="813"/>
      <c r="DXW208" s="813"/>
      <c r="DXX208" s="813"/>
      <c r="DXY208" s="813"/>
      <c r="DXZ208" s="813"/>
      <c r="DYA208" s="813"/>
      <c r="DYB208" s="813"/>
      <c r="DYC208" s="813"/>
      <c r="DYD208" s="813"/>
      <c r="DYE208" s="813"/>
      <c r="DYF208" s="813"/>
      <c r="DYG208" s="813"/>
      <c r="DYH208" s="813"/>
      <c r="DYI208" s="813"/>
      <c r="DYJ208" s="813"/>
      <c r="DYK208" s="813"/>
      <c r="DYL208" s="813"/>
      <c r="DYM208" s="813"/>
      <c r="DYN208" s="813"/>
      <c r="DYO208" s="813"/>
      <c r="DYP208" s="813"/>
      <c r="DYQ208" s="813"/>
      <c r="DYR208" s="813"/>
      <c r="DYS208" s="813"/>
      <c r="DYT208" s="813"/>
      <c r="DYU208" s="813"/>
      <c r="DYV208" s="813"/>
      <c r="DYW208" s="813"/>
      <c r="DYX208" s="813"/>
      <c r="DYY208" s="813"/>
      <c r="DYZ208" s="813"/>
      <c r="DZA208" s="813"/>
      <c r="DZB208" s="813"/>
      <c r="DZC208" s="813"/>
      <c r="DZD208" s="813"/>
      <c r="DZE208" s="813"/>
      <c r="DZF208" s="813"/>
      <c r="DZG208" s="813"/>
      <c r="DZH208" s="813"/>
      <c r="DZI208" s="813"/>
      <c r="DZJ208" s="813"/>
      <c r="DZK208" s="813"/>
      <c r="DZL208" s="813"/>
      <c r="DZM208" s="813"/>
      <c r="DZN208" s="813"/>
      <c r="DZO208" s="813"/>
      <c r="DZP208" s="813"/>
      <c r="DZQ208" s="813"/>
      <c r="DZR208" s="813"/>
      <c r="DZS208" s="813"/>
      <c r="DZT208" s="813"/>
      <c r="DZU208" s="813"/>
      <c r="DZV208" s="813"/>
      <c r="DZW208" s="813"/>
      <c r="DZX208" s="813"/>
      <c r="DZY208" s="813"/>
      <c r="DZZ208" s="813"/>
      <c r="EAA208" s="813"/>
      <c r="EAB208" s="813"/>
      <c r="EAC208" s="813"/>
      <c r="EAD208" s="813"/>
      <c r="EAE208" s="813"/>
      <c r="EAF208" s="813"/>
      <c r="EAG208" s="813"/>
      <c r="EAH208" s="813"/>
      <c r="EAI208" s="813"/>
      <c r="EAJ208" s="813"/>
      <c r="EAK208" s="813"/>
      <c r="EAL208" s="813"/>
      <c r="EAM208" s="813"/>
      <c r="EAN208" s="813"/>
      <c r="EAO208" s="813"/>
      <c r="EAP208" s="813"/>
      <c r="EAQ208" s="813"/>
      <c r="EAR208" s="813"/>
      <c r="EAS208" s="813"/>
      <c r="EAT208" s="813"/>
      <c r="EAU208" s="813"/>
      <c r="EAV208" s="813"/>
      <c r="EAW208" s="813"/>
      <c r="EAX208" s="813"/>
      <c r="EAY208" s="813"/>
      <c r="EAZ208" s="813"/>
      <c r="EBA208" s="813"/>
      <c r="EBB208" s="813"/>
      <c r="EBC208" s="813"/>
      <c r="EBD208" s="813"/>
      <c r="EBE208" s="813"/>
      <c r="EBF208" s="813"/>
      <c r="EBG208" s="813"/>
      <c r="EBH208" s="813"/>
      <c r="EBI208" s="813"/>
      <c r="EBJ208" s="813"/>
      <c r="EBK208" s="813"/>
      <c r="EBL208" s="813"/>
      <c r="EBM208" s="813"/>
      <c r="EBN208" s="813"/>
      <c r="EBO208" s="813"/>
      <c r="EBP208" s="813"/>
      <c r="EBQ208" s="813"/>
      <c r="EBR208" s="813"/>
      <c r="EBS208" s="813"/>
      <c r="EBT208" s="813"/>
      <c r="EBU208" s="813"/>
      <c r="EBV208" s="813"/>
      <c r="EBW208" s="813"/>
      <c r="EBX208" s="813"/>
      <c r="EBY208" s="813"/>
      <c r="EBZ208" s="813"/>
      <c r="ECA208" s="813"/>
      <c r="ECB208" s="813"/>
      <c r="ECC208" s="813"/>
      <c r="ECD208" s="813"/>
      <c r="ECE208" s="813"/>
      <c r="ECF208" s="813"/>
      <c r="ECG208" s="813"/>
      <c r="ECH208" s="813"/>
      <c r="ECI208" s="813"/>
      <c r="ECJ208" s="813"/>
      <c r="ECK208" s="813"/>
      <c r="ECL208" s="813"/>
      <c r="ECM208" s="813"/>
      <c r="ECN208" s="813"/>
      <c r="ECO208" s="813"/>
      <c r="ECP208" s="813"/>
      <c r="ECQ208" s="813"/>
      <c r="ECR208" s="813"/>
      <c r="ECS208" s="813"/>
      <c r="ECT208" s="813"/>
      <c r="ECU208" s="813"/>
      <c r="ECV208" s="813"/>
      <c r="ECW208" s="813"/>
      <c r="ECX208" s="813"/>
      <c r="ECY208" s="813"/>
      <c r="ECZ208" s="813"/>
      <c r="EDA208" s="813"/>
      <c r="EDB208" s="813"/>
      <c r="EDC208" s="813"/>
      <c r="EDD208" s="813"/>
      <c r="EDE208" s="813"/>
      <c r="EDF208" s="813"/>
      <c r="EDG208" s="813"/>
      <c r="EDH208" s="813"/>
      <c r="EDI208" s="813"/>
      <c r="EDJ208" s="813"/>
      <c r="EDK208" s="813"/>
      <c r="EDL208" s="813"/>
      <c r="EDM208" s="813"/>
      <c r="EDN208" s="813"/>
      <c r="EDO208" s="813"/>
      <c r="EDP208" s="813"/>
      <c r="EDQ208" s="813"/>
      <c r="EDR208" s="813"/>
      <c r="EDS208" s="813"/>
      <c r="EDT208" s="813"/>
      <c r="EDU208" s="813"/>
      <c r="EDV208" s="813"/>
      <c r="EDW208" s="813"/>
      <c r="EDX208" s="813"/>
      <c r="EDY208" s="813"/>
      <c r="EDZ208" s="813"/>
      <c r="EEA208" s="813"/>
      <c r="EEB208" s="813"/>
      <c r="EEC208" s="813"/>
      <c r="EED208" s="813"/>
      <c r="EEE208" s="813"/>
      <c r="EEF208" s="813"/>
      <c r="EEG208" s="813"/>
      <c r="EEH208" s="813"/>
      <c r="EEI208" s="813"/>
      <c r="EEJ208" s="813"/>
      <c r="EEK208" s="813"/>
      <c r="EEL208" s="813"/>
      <c r="EEM208" s="813"/>
      <c r="EEN208" s="813"/>
      <c r="EEO208" s="813"/>
      <c r="EEP208" s="813"/>
      <c r="EEQ208" s="813"/>
      <c r="EER208" s="813"/>
      <c r="EES208" s="813"/>
      <c r="EET208" s="813"/>
      <c r="EEU208" s="813"/>
      <c r="EEV208" s="813"/>
      <c r="EEW208" s="813"/>
      <c r="EEX208" s="813"/>
      <c r="EEY208" s="813"/>
      <c r="EEZ208" s="813"/>
      <c r="EFA208" s="813"/>
      <c r="EFB208" s="813"/>
      <c r="EFC208" s="813"/>
      <c r="EFD208" s="813"/>
      <c r="EFE208" s="813"/>
      <c r="EFF208" s="813"/>
      <c r="EFG208" s="813"/>
      <c r="EFH208" s="813"/>
      <c r="EFI208" s="813"/>
      <c r="EFJ208" s="813"/>
      <c r="EFK208" s="813"/>
      <c r="EFL208" s="813"/>
      <c r="EFM208" s="813"/>
      <c r="EFN208" s="813"/>
      <c r="EFO208" s="813"/>
      <c r="EFP208" s="813"/>
      <c r="EFQ208" s="813"/>
      <c r="EFR208" s="813"/>
      <c r="EFS208" s="813"/>
      <c r="EFT208" s="813"/>
      <c r="EFU208" s="813"/>
      <c r="EFV208" s="813"/>
      <c r="EFW208" s="813"/>
      <c r="EFX208" s="813"/>
      <c r="EFY208" s="813"/>
      <c r="EFZ208" s="813"/>
      <c r="EGA208" s="813"/>
      <c r="EGB208" s="813"/>
      <c r="EGC208" s="813"/>
      <c r="EGD208" s="813"/>
      <c r="EGE208" s="813"/>
      <c r="EGF208" s="813"/>
      <c r="EGG208" s="813"/>
      <c r="EGH208" s="813"/>
      <c r="EGI208" s="813"/>
      <c r="EGJ208" s="813"/>
      <c r="EGK208" s="813"/>
      <c r="EGL208" s="813"/>
      <c r="EGM208" s="813"/>
      <c r="EGN208" s="813"/>
      <c r="EGO208" s="813"/>
      <c r="EGP208" s="813"/>
      <c r="EGQ208" s="813"/>
      <c r="EGR208" s="813"/>
      <c r="EGS208" s="813"/>
      <c r="EGT208" s="813"/>
      <c r="EGU208" s="813"/>
      <c r="EGV208" s="813"/>
      <c r="EGW208" s="813"/>
      <c r="EGX208" s="813"/>
      <c r="EGY208" s="813"/>
      <c r="EGZ208" s="813"/>
      <c r="EHA208" s="813"/>
      <c r="EHB208" s="813"/>
      <c r="EHC208" s="813"/>
      <c r="EHD208" s="813"/>
      <c r="EHE208" s="813"/>
      <c r="EHF208" s="813"/>
      <c r="EHG208" s="813"/>
      <c r="EHH208" s="813"/>
      <c r="EHI208" s="813"/>
      <c r="EHJ208" s="813"/>
      <c r="EHK208" s="813"/>
      <c r="EHL208" s="813"/>
      <c r="EHM208" s="813"/>
      <c r="EHN208" s="813"/>
      <c r="EHO208" s="813"/>
      <c r="EHP208" s="813"/>
      <c r="EHQ208" s="813"/>
      <c r="EHR208" s="813"/>
      <c r="EHS208" s="813"/>
      <c r="EHT208" s="813"/>
      <c r="EHU208" s="813"/>
      <c r="EHV208" s="813"/>
      <c r="EHW208" s="813"/>
      <c r="EHX208" s="813"/>
      <c r="EHY208" s="813"/>
      <c r="EHZ208" s="813"/>
      <c r="EIA208" s="813"/>
      <c r="EIB208" s="813"/>
      <c r="EIC208" s="813"/>
      <c r="EID208" s="813"/>
      <c r="EIE208" s="813"/>
      <c r="EIF208" s="813"/>
      <c r="EIG208" s="813"/>
      <c r="EIH208" s="813"/>
      <c r="EII208" s="813"/>
      <c r="EIJ208" s="813"/>
      <c r="EIK208" s="813"/>
      <c r="EIL208" s="813"/>
      <c r="EIM208" s="813"/>
      <c r="EIN208" s="813"/>
      <c r="EIO208" s="813"/>
      <c r="EIP208" s="813"/>
      <c r="EIQ208" s="813"/>
      <c r="EIR208" s="813"/>
      <c r="EIS208" s="813"/>
      <c r="EIT208" s="813"/>
      <c r="EIU208" s="813"/>
      <c r="EIV208" s="813"/>
      <c r="EIW208" s="813"/>
      <c r="EIX208" s="813"/>
      <c r="EIY208" s="813"/>
      <c r="EIZ208" s="813"/>
      <c r="EJA208" s="813"/>
      <c r="EJB208" s="813"/>
      <c r="EJC208" s="813"/>
      <c r="EJD208" s="813"/>
      <c r="EJE208" s="813"/>
      <c r="EJF208" s="813"/>
      <c r="EJG208" s="813"/>
      <c r="EJH208" s="813"/>
      <c r="EJI208" s="813"/>
      <c r="EJJ208" s="813"/>
      <c r="EJK208" s="813"/>
      <c r="EJL208" s="813"/>
      <c r="EJM208" s="813"/>
      <c r="EJN208" s="813"/>
      <c r="EJO208" s="813"/>
      <c r="EJP208" s="813"/>
      <c r="EJQ208" s="813"/>
      <c r="EJR208" s="813"/>
      <c r="EJS208" s="813"/>
      <c r="EJT208" s="813"/>
      <c r="EJU208" s="813"/>
      <c r="EJV208" s="813"/>
      <c r="EJW208" s="813"/>
      <c r="EJX208" s="813"/>
      <c r="EJY208" s="813"/>
      <c r="EJZ208" s="813"/>
      <c r="EKA208" s="813"/>
      <c r="EKB208" s="813"/>
      <c r="EKC208" s="813"/>
      <c r="EKD208" s="813"/>
      <c r="EKE208" s="813"/>
      <c r="EKF208" s="813"/>
      <c r="EKG208" s="813"/>
      <c r="EKH208" s="813"/>
      <c r="EKI208" s="813"/>
      <c r="EKJ208" s="813"/>
      <c r="EKK208" s="813"/>
      <c r="EKL208" s="813"/>
      <c r="EKM208" s="813"/>
      <c r="EKN208" s="813"/>
      <c r="EKO208" s="813"/>
      <c r="EKP208" s="813"/>
      <c r="EKQ208" s="813"/>
      <c r="EKR208" s="813"/>
      <c r="EKS208" s="813"/>
      <c r="EKT208" s="813"/>
      <c r="EKU208" s="813"/>
      <c r="EKV208" s="813"/>
      <c r="EKW208" s="813"/>
      <c r="EKX208" s="813"/>
      <c r="EKY208" s="813"/>
      <c r="EKZ208" s="813"/>
      <c r="ELA208" s="813"/>
      <c r="ELB208" s="813"/>
      <c r="ELC208" s="813"/>
      <c r="ELD208" s="813"/>
      <c r="ELE208" s="813"/>
      <c r="ELF208" s="813"/>
      <c r="ELG208" s="813"/>
      <c r="ELH208" s="813"/>
      <c r="ELI208" s="813"/>
      <c r="ELJ208" s="813"/>
      <c r="ELK208" s="813"/>
      <c r="ELL208" s="813"/>
      <c r="ELM208" s="813"/>
      <c r="ELN208" s="813"/>
      <c r="ELO208" s="813"/>
      <c r="ELP208" s="813"/>
      <c r="ELQ208" s="813"/>
      <c r="ELR208" s="813"/>
      <c r="ELS208" s="813"/>
      <c r="ELT208" s="813"/>
      <c r="ELU208" s="813"/>
      <c r="ELV208" s="813"/>
      <c r="ELW208" s="813"/>
      <c r="ELX208" s="813"/>
      <c r="ELY208" s="813"/>
      <c r="ELZ208" s="813"/>
      <c r="EMA208" s="813"/>
      <c r="EMB208" s="813"/>
      <c r="EMC208" s="813"/>
      <c r="EMD208" s="813"/>
      <c r="EME208" s="813"/>
      <c r="EMF208" s="813"/>
      <c r="EMG208" s="813"/>
      <c r="EMH208" s="813"/>
      <c r="EMI208" s="813"/>
      <c r="EMJ208" s="813"/>
      <c r="EMK208" s="813"/>
      <c r="EML208" s="813"/>
      <c r="EMM208" s="813"/>
      <c r="EMN208" s="813"/>
      <c r="EMO208" s="813"/>
      <c r="EMP208" s="813"/>
      <c r="EMQ208" s="813"/>
      <c r="EMR208" s="813"/>
      <c r="EMS208" s="813"/>
      <c r="EMT208" s="813"/>
      <c r="EMU208" s="813"/>
      <c r="EMV208" s="813"/>
      <c r="EMW208" s="813"/>
      <c r="EMX208" s="813"/>
      <c r="EMY208" s="813"/>
      <c r="EMZ208" s="813"/>
      <c r="ENA208" s="813"/>
      <c r="ENB208" s="813"/>
      <c r="ENC208" s="813"/>
      <c r="END208" s="813"/>
      <c r="ENE208" s="813"/>
      <c r="ENF208" s="813"/>
      <c r="ENG208" s="813"/>
      <c r="ENH208" s="813"/>
      <c r="ENI208" s="813"/>
      <c r="ENJ208" s="813"/>
      <c r="ENK208" s="813"/>
      <c r="ENL208" s="813"/>
      <c r="ENM208" s="813"/>
      <c r="ENN208" s="813"/>
      <c r="ENO208" s="813"/>
      <c r="ENP208" s="813"/>
      <c r="ENQ208" s="813"/>
      <c r="ENR208" s="813"/>
      <c r="ENS208" s="813"/>
      <c r="ENT208" s="813"/>
      <c r="ENU208" s="813"/>
      <c r="ENV208" s="813"/>
      <c r="ENW208" s="813"/>
      <c r="ENX208" s="813"/>
      <c r="ENY208" s="813"/>
      <c r="ENZ208" s="813"/>
      <c r="EOA208" s="813"/>
      <c r="EOB208" s="813"/>
      <c r="EOC208" s="813"/>
      <c r="EOD208" s="813"/>
      <c r="EOE208" s="813"/>
      <c r="EOF208" s="813"/>
      <c r="EOG208" s="813"/>
      <c r="EOH208" s="813"/>
      <c r="EOI208" s="813"/>
      <c r="EOJ208" s="813"/>
      <c r="EOK208" s="813"/>
      <c r="EOL208" s="813"/>
      <c r="EOM208" s="813"/>
      <c r="EON208" s="813"/>
      <c r="EOO208" s="813"/>
      <c r="EOP208" s="813"/>
      <c r="EOQ208" s="813"/>
      <c r="EOR208" s="813"/>
      <c r="EOS208" s="813"/>
      <c r="EOT208" s="813"/>
      <c r="EOU208" s="813"/>
      <c r="EOV208" s="813"/>
      <c r="EOW208" s="813"/>
      <c r="EOX208" s="813"/>
      <c r="EOY208" s="813"/>
      <c r="EOZ208" s="813"/>
      <c r="EPA208" s="813"/>
      <c r="EPB208" s="813"/>
      <c r="EPC208" s="813"/>
      <c r="EPD208" s="813"/>
      <c r="EPE208" s="813"/>
      <c r="EPF208" s="813"/>
      <c r="EPG208" s="813"/>
      <c r="EPH208" s="813"/>
      <c r="EPI208" s="813"/>
      <c r="EPJ208" s="813"/>
      <c r="EPK208" s="813"/>
      <c r="EPL208" s="813"/>
      <c r="EPM208" s="813"/>
      <c r="EPN208" s="813"/>
      <c r="EPO208" s="813"/>
      <c r="EPP208" s="813"/>
      <c r="EPQ208" s="813"/>
      <c r="EPR208" s="813"/>
      <c r="EPS208" s="813"/>
      <c r="EPT208" s="813"/>
      <c r="EPU208" s="813"/>
      <c r="EPV208" s="813"/>
      <c r="EPW208" s="813"/>
      <c r="EPX208" s="813"/>
      <c r="EPY208" s="813"/>
      <c r="EPZ208" s="813"/>
      <c r="EQA208" s="813"/>
      <c r="EQB208" s="813"/>
      <c r="EQC208" s="813"/>
      <c r="EQD208" s="813"/>
      <c r="EQE208" s="813"/>
      <c r="EQF208" s="813"/>
      <c r="EQG208" s="813"/>
      <c r="EQH208" s="813"/>
      <c r="EQI208" s="813"/>
      <c r="EQJ208" s="813"/>
      <c r="EQK208" s="813"/>
      <c r="EQL208" s="813"/>
      <c r="EQM208" s="813"/>
      <c r="EQN208" s="813"/>
      <c r="EQO208" s="813"/>
      <c r="EQP208" s="813"/>
      <c r="EQQ208" s="813"/>
      <c r="EQR208" s="813"/>
      <c r="EQS208" s="813"/>
      <c r="EQT208" s="813"/>
      <c r="EQU208" s="813"/>
      <c r="EQV208" s="813"/>
      <c r="EQW208" s="813"/>
      <c r="EQX208" s="813"/>
      <c r="EQY208" s="813"/>
      <c r="EQZ208" s="813"/>
      <c r="ERA208" s="813"/>
      <c r="ERB208" s="813"/>
      <c r="ERC208" s="813"/>
      <c r="ERD208" s="813"/>
      <c r="ERE208" s="813"/>
      <c r="ERF208" s="813"/>
      <c r="ERG208" s="813"/>
      <c r="ERH208" s="813"/>
      <c r="ERI208" s="813"/>
      <c r="ERJ208" s="813"/>
      <c r="ERK208" s="813"/>
      <c r="ERL208" s="813"/>
      <c r="ERM208" s="813"/>
      <c r="ERN208" s="813"/>
      <c r="ERO208" s="813"/>
      <c r="ERP208" s="813"/>
      <c r="ERQ208" s="813"/>
      <c r="ERR208" s="813"/>
      <c r="ERS208" s="813"/>
      <c r="ERT208" s="813"/>
      <c r="ERU208" s="813"/>
      <c r="ERV208" s="813"/>
      <c r="ERW208" s="813"/>
      <c r="ERX208" s="813"/>
      <c r="ERY208" s="813"/>
      <c r="ERZ208" s="813"/>
      <c r="ESA208" s="813"/>
      <c r="ESB208" s="813"/>
      <c r="ESC208" s="813"/>
      <c r="ESD208" s="813"/>
      <c r="ESE208" s="813"/>
      <c r="ESF208" s="813"/>
      <c r="ESG208" s="813"/>
      <c r="ESH208" s="813"/>
      <c r="ESI208" s="813"/>
      <c r="ESJ208" s="813"/>
      <c r="ESK208" s="813"/>
      <c r="ESL208" s="813"/>
      <c r="ESM208" s="813"/>
      <c r="ESN208" s="813"/>
      <c r="ESO208" s="813"/>
      <c r="ESP208" s="813"/>
      <c r="ESQ208" s="813"/>
      <c r="ESR208" s="813"/>
      <c r="ESS208" s="813"/>
      <c r="EST208" s="813"/>
      <c r="ESU208" s="813"/>
      <c r="ESV208" s="813"/>
      <c r="ESW208" s="813"/>
      <c r="ESX208" s="813"/>
      <c r="ESY208" s="813"/>
      <c r="ESZ208" s="813"/>
      <c r="ETA208" s="813"/>
      <c r="ETB208" s="813"/>
      <c r="ETC208" s="813"/>
      <c r="ETD208" s="813"/>
      <c r="ETE208" s="813"/>
      <c r="ETF208" s="813"/>
      <c r="ETG208" s="813"/>
      <c r="ETH208" s="813"/>
      <c r="ETI208" s="813"/>
      <c r="ETJ208" s="813"/>
      <c r="ETK208" s="813"/>
      <c r="ETL208" s="813"/>
      <c r="ETM208" s="813"/>
      <c r="ETN208" s="813"/>
      <c r="ETO208" s="813"/>
      <c r="ETP208" s="813"/>
      <c r="ETQ208" s="813"/>
      <c r="ETR208" s="813"/>
      <c r="ETS208" s="813"/>
      <c r="ETT208" s="813"/>
      <c r="ETU208" s="813"/>
      <c r="ETV208" s="813"/>
      <c r="ETW208" s="813"/>
      <c r="ETX208" s="813"/>
      <c r="ETY208" s="813"/>
      <c r="ETZ208" s="813"/>
      <c r="EUA208" s="813"/>
      <c r="EUB208" s="813"/>
      <c r="EUC208" s="813"/>
      <c r="EUD208" s="813"/>
      <c r="EUE208" s="813"/>
      <c r="EUF208" s="813"/>
      <c r="EUG208" s="813"/>
      <c r="EUH208" s="813"/>
      <c r="EUI208" s="813"/>
      <c r="EUJ208" s="813"/>
      <c r="EUK208" s="813"/>
      <c r="EUL208" s="813"/>
      <c r="EUM208" s="813"/>
      <c r="EUN208" s="813"/>
      <c r="EUO208" s="813"/>
      <c r="EUP208" s="813"/>
      <c r="EUQ208" s="813"/>
      <c r="EUR208" s="813"/>
      <c r="EUS208" s="813"/>
      <c r="EUT208" s="813"/>
      <c r="EUU208" s="813"/>
      <c r="EUV208" s="813"/>
      <c r="EUW208" s="813"/>
      <c r="EUX208" s="813"/>
      <c r="EUY208" s="813"/>
      <c r="EUZ208" s="813"/>
      <c r="EVA208" s="813"/>
      <c r="EVB208" s="813"/>
      <c r="EVC208" s="813"/>
      <c r="EVD208" s="813"/>
      <c r="EVE208" s="813"/>
      <c r="EVF208" s="813"/>
      <c r="EVG208" s="813"/>
      <c r="EVH208" s="813"/>
      <c r="EVI208" s="813"/>
      <c r="EVJ208" s="813"/>
      <c r="EVK208" s="813"/>
      <c r="EVL208" s="813"/>
      <c r="EVM208" s="813"/>
      <c r="EVN208" s="813"/>
      <c r="EVO208" s="813"/>
      <c r="EVP208" s="813"/>
      <c r="EVQ208" s="813"/>
      <c r="EVR208" s="813"/>
      <c r="EVS208" s="813"/>
      <c r="EVT208" s="813"/>
      <c r="EVU208" s="813"/>
      <c r="EVV208" s="813"/>
      <c r="EVW208" s="813"/>
      <c r="EVX208" s="813"/>
      <c r="EVY208" s="813"/>
      <c r="EVZ208" s="813"/>
      <c r="EWA208" s="813"/>
      <c r="EWB208" s="813"/>
      <c r="EWC208" s="813"/>
      <c r="EWD208" s="813"/>
      <c r="EWE208" s="813"/>
      <c r="EWF208" s="813"/>
      <c r="EWG208" s="813"/>
      <c r="EWH208" s="813"/>
      <c r="EWI208" s="813"/>
      <c r="EWJ208" s="813"/>
      <c r="EWK208" s="813"/>
      <c r="EWL208" s="813"/>
      <c r="EWM208" s="813"/>
      <c r="EWN208" s="813"/>
      <c r="EWO208" s="813"/>
      <c r="EWP208" s="813"/>
      <c r="EWQ208" s="813"/>
      <c r="EWR208" s="813"/>
      <c r="EWS208" s="813"/>
      <c r="EWT208" s="813"/>
      <c r="EWU208" s="813"/>
      <c r="EWV208" s="813"/>
      <c r="EWW208" s="813"/>
      <c r="EWX208" s="813"/>
      <c r="EWY208" s="813"/>
      <c r="EWZ208" s="813"/>
      <c r="EXA208" s="813"/>
      <c r="EXB208" s="813"/>
      <c r="EXC208" s="813"/>
      <c r="EXD208" s="813"/>
      <c r="EXE208" s="813"/>
      <c r="EXF208" s="813"/>
      <c r="EXG208" s="813"/>
      <c r="EXH208" s="813"/>
      <c r="EXI208" s="813"/>
      <c r="EXJ208" s="813"/>
      <c r="EXK208" s="813"/>
      <c r="EXL208" s="813"/>
      <c r="EXM208" s="813"/>
      <c r="EXN208" s="813"/>
      <c r="EXO208" s="813"/>
      <c r="EXP208" s="813"/>
      <c r="EXQ208" s="813"/>
      <c r="EXR208" s="813"/>
      <c r="EXS208" s="813"/>
      <c r="EXT208" s="813"/>
      <c r="EXU208" s="813"/>
      <c r="EXV208" s="813"/>
      <c r="EXW208" s="813"/>
      <c r="EXX208" s="813"/>
      <c r="EXY208" s="813"/>
      <c r="EXZ208" s="813"/>
      <c r="EYA208" s="813"/>
      <c r="EYB208" s="813"/>
      <c r="EYC208" s="813"/>
      <c r="EYD208" s="813"/>
      <c r="EYE208" s="813"/>
      <c r="EYF208" s="813"/>
      <c r="EYG208" s="813"/>
      <c r="EYH208" s="813"/>
      <c r="EYI208" s="813"/>
      <c r="EYJ208" s="813"/>
      <c r="EYK208" s="813"/>
      <c r="EYL208" s="813"/>
      <c r="EYM208" s="813"/>
      <c r="EYN208" s="813"/>
      <c r="EYO208" s="813"/>
      <c r="EYP208" s="813"/>
      <c r="EYQ208" s="813"/>
      <c r="EYR208" s="813"/>
      <c r="EYS208" s="813"/>
      <c r="EYT208" s="813"/>
      <c r="EYU208" s="813"/>
      <c r="EYV208" s="813"/>
      <c r="EYW208" s="813"/>
      <c r="EYX208" s="813"/>
      <c r="EYY208" s="813"/>
      <c r="EYZ208" s="813"/>
      <c r="EZA208" s="813"/>
      <c r="EZB208" s="813"/>
      <c r="EZC208" s="813"/>
      <c r="EZD208" s="813"/>
      <c r="EZE208" s="813"/>
      <c r="EZF208" s="813"/>
      <c r="EZG208" s="813"/>
      <c r="EZH208" s="813"/>
      <c r="EZI208" s="813"/>
      <c r="EZJ208" s="813"/>
      <c r="EZK208" s="813"/>
      <c r="EZL208" s="813"/>
      <c r="EZM208" s="813"/>
      <c r="EZN208" s="813"/>
      <c r="EZO208" s="813"/>
      <c r="EZP208" s="813"/>
      <c r="EZQ208" s="813"/>
      <c r="EZR208" s="813"/>
      <c r="EZS208" s="813"/>
      <c r="EZT208" s="813"/>
      <c r="EZU208" s="813"/>
      <c r="EZV208" s="813"/>
      <c r="EZW208" s="813"/>
      <c r="EZX208" s="813"/>
      <c r="EZY208" s="813"/>
      <c r="EZZ208" s="813"/>
      <c r="FAA208" s="813"/>
      <c r="FAB208" s="813"/>
      <c r="FAC208" s="813"/>
      <c r="FAD208" s="813"/>
      <c r="FAE208" s="813"/>
      <c r="FAF208" s="813"/>
      <c r="FAG208" s="813"/>
      <c r="FAH208" s="813"/>
      <c r="FAI208" s="813"/>
      <c r="FAJ208" s="813"/>
      <c r="FAK208" s="813"/>
      <c r="FAL208" s="813"/>
      <c r="FAM208" s="813"/>
      <c r="FAN208" s="813"/>
      <c r="FAO208" s="813"/>
      <c r="FAP208" s="813"/>
      <c r="FAQ208" s="813"/>
      <c r="FAR208" s="813"/>
      <c r="FAS208" s="813"/>
      <c r="FAT208" s="813"/>
      <c r="FAU208" s="813"/>
      <c r="FAV208" s="813"/>
      <c r="FAW208" s="813"/>
      <c r="FAX208" s="813"/>
      <c r="FAY208" s="813"/>
      <c r="FAZ208" s="813"/>
      <c r="FBA208" s="813"/>
      <c r="FBB208" s="813"/>
      <c r="FBC208" s="813"/>
      <c r="FBD208" s="813"/>
      <c r="FBE208" s="813"/>
      <c r="FBF208" s="813"/>
      <c r="FBG208" s="813"/>
      <c r="FBH208" s="813"/>
      <c r="FBI208" s="813"/>
      <c r="FBJ208" s="813"/>
      <c r="FBK208" s="813"/>
      <c r="FBL208" s="813"/>
      <c r="FBM208" s="813"/>
      <c r="FBN208" s="813"/>
      <c r="FBO208" s="813"/>
      <c r="FBP208" s="813"/>
      <c r="FBQ208" s="813"/>
      <c r="FBR208" s="813"/>
      <c r="FBS208" s="813"/>
      <c r="FBT208" s="813"/>
      <c r="FBU208" s="813"/>
      <c r="FBV208" s="813"/>
      <c r="FBW208" s="813"/>
      <c r="FBX208" s="813"/>
      <c r="FBY208" s="813"/>
      <c r="FBZ208" s="813"/>
      <c r="FCA208" s="813"/>
      <c r="FCB208" s="813"/>
      <c r="FCC208" s="813"/>
      <c r="FCD208" s="813"/>
      <c r="FCE208" s="813"/>
      <c r="FCF208" s="813"/>
      <c r="FCG208" s="813"/>
      <c r="FCH208" s="813"/>
      <c r="FCI208" s="813"/>
      <c r="FCJ208" s="813"/>
      <c r="FCK208" s="813"/>
      <c r="FCL208" s="813"/>
      <c r="FCM208" s="813"/>
      <c r="FCN208" s="813"/>
      <c r="FCO208" s="813"/>
      <c r="FCP208" s="813"/>
      <c r="FCQ208" s="813"/>
      <c r="FCR208" s="813"/>
      <c r="FCS208" s="813"/>
      <c r="FCT208" s="813"/>
      <c r="FCU208" s="813"/>
      <c r="FCV208" s="813"/>
      <c r="FCW208" s="813"/>
      <c r="FCX208" s="813"/>
      <c r="FCY208" s="813"/>
      <c r="FCZ208" s="813"/>
      <c r="FDA208" s="813"/>
      <c r="FDB208" s="813"/>
      <c r="FDC208" s="813"/>
      <c r="FDD208" s="813"/>
      <c r="FDE208" s="813"/>
      <c r="FDF208" s="813"/>
      <c r="FDG208" s="813"/>
      <c r="FDH208" s="813"/>
      <c r="FDI208" s="813"/>
      <c r="FDJ208" s="813"/>
      <c r="FDK208" s="813"/>
      <c r="FDL208" s="813"/>
      <c r="FDM208" s="813"/>
      <c r="FDN208" s="813"/>
      <c r="FDO208" s="813"/>
      <c r="FDP208" s="813"/>
      <c r="FDQ208" s="813"/>
      <c r="FDR208" s="813"/>
      <c r="FDS208" s="813"/>
      <c r="FDT208" s="813"/>
      <c r="FDU208" s="813"/>
      <c r="FDV208" s="813"/>
      <c r="FDW208" s="813"/>
      <c r="FDX208" s="813"/>
      <c r="FDY208" s="813"/>
      <c r="FDZ208" s="813"/>
      <c r="FEA208" s="813"/>
      <c r="FEB208" s="813"/>
      <c r="FEC208" s="813"/>
      <c r="FED208" s="813"/>
      <c r="FEE208" s="813"/>
      <c r="FEF208" s="813"/>
      <c r="FEG208" s="813"/>
      <c r="FEH208" s="813"/>
      <c r="FEI208" s="813"/>
      <c r="FEJ208" s="813"/>
      <c r="FEK208" s="813"/>
      <c r="FEL208" s="813"/>
      <c r="FEM208" s="813"/>
      <c r="FEN208" s="813"/>
      <c r="FEO208" s="813"/>
      <c r="FEP208" s="813"/>
      <c r="FEQ208" s="813"/>
      <c r="FER208" s="813"/>
      <c r="FES208" s="813"/>
      <c r="FET208" s="813"/>
      <c r="FEU208" s="813"/>
      <c r="FEV208" s="813"/>
      <c r="FEW208" s="813"/>
      <c r="FEX208" s="813"/>
      <c r="FEY208" s="813"/>
      <c r="FEZ208" s="813"/>
      <c r="FFA208" s="813"/>
      <c r="FFB208" s="813"/>
      <c r="FFC208" s="813"/>
      <c r="FFD208" s="813"/>
      <c r="FFE208" s="813"/>
      <c r="FFF208" s="813"/>
      <c r="FFG208" s="813"/>
      <c r="FFH208" s="813"/>
      <c r="FFI208" s="813"/>
      <c r="FFJ208" s="813"/>
      <c r="FFK208" s="813"/>
      <c r="FFL208" s="813"/>
      <c r="FFM208" s="813"/>
      <c r="FFN208" s="813"/>
      <c r="FFO208" s="813"/>
      <c r="FFP208" s="813"/>
      <c r="FFQ208" s="813"/>
      <c r="FFR208" s="813"/>
      <c r="FFS208" s="813"/>
      <c r="FFT208" s="813"/>
      <c r="FFU208" s="813"/>
      <c r="FFV208" s="813"/>
      <c r="FFW208" s="813"/>
      <c r="FFX208" s="813"/>
      <c r="FFY208" s="813"/>
      <c r="FFZ208" s="813"/>
      <c r="FGA208" s="813"/>
      <c r="FGB208" s="813"/>
      <c r="FGC208" s="813"/>
      <c r="FGD208" s="813"/>
      <c r="FGE208" s="813"/>
      <c r="FGF208" s="813"/>
      <c r="FGG208" s="813"/>
      <c r="FGH208" s="813"/>
      <c r="FGI208" s="813"/>
      <c r="FGJ208" s="813"/>
      <c r="FGK208" s="813"/>
      <c r="FGL208" s="813"/>
      <c r="FGM208" s="813"/>
      <c r="FGN208" s="813"/>
      <c r="FGO208" s="813"/>
      <c r="FGP208" s="813"/>
      <c r="FGQ208" s="813"/>
      <c r="FGR208" s="813"/>
      <c r="FGS208" s="813"/>
      <c r="FGT208" s="813"/>
      <c r="FGU208" s="813"/>
      <c r="FGV208" s="813"/>
      <c r="FGW208" s="813"/>
      <c r="FGX208" s="813"/>
      <c r="FGY208" s="813"/>
      <c r="FGZ208" s="813"/>
      <c r="FHA208" s="813"/>
      <c r="FHB208" s="813"/>
      <c r="FHC208" s="813"/>
      <c r="FHD208" s="813"/>
      <c r="FHE208" s="813"/>
      <c r="FHF208" s="813"/>
      <c r="FHG208" s="813"/>
      <c r="FHH208" s="813"/>
      <c r="FHI208" s="813"/>
      <c r="FHJ208" s="813"/>
      <c r="FHK208" s="813"/>
      <c r="FHL208" s="813"/>
      <c r="FHM208" s="813"/>
      <c r="FHN208" s="813"/>
      <c r="FHO208" s="813"/>
      <c r="FHP208" s="813"/>
      <c r="FHQ208" s="813"/>
      <c r="FHR208" s="813"/>
      <c r="FHS208" s="813"/>
      <c r="FHT208" s="813"/>
      <c r="FHU208" s="813"/>
      <c r="FHV208" s="813"/>
      <c r="FHW208" s="813"/>
      <c r="FHX208" s="813"/>
      <c r="FHY208" s="813"/>
      <c r="FHZ208" s="813"/>
      <c r="FIA208" s="813"/>
      <c r="FIB208" s="813"/>
      <c r="FIC208" s="813"/>
      <c r="FID208" s="813"/>
      <c r="FIE208" s="813"/>
      <c r="FIF208" s="813"/>
      <c r="FIG208" s="813"/>
      <c r="FIH208" s="813"/>
      <c r="FII208" s="813"/>
      <c r="FIJ208" s="813"/>
      <c r="FIK208" s="813"/>
      <c r="FIL208" s="813"/>
      <c r="FIM208" s="813"/>
      <c r="FIN208" s="813"/>
      <c r="FIO208" s="813"/>
      <c r="FIP208" s="813"/>
      <c r="FIQ208" s="813"/>
      <c r="FIR208" s="813"/>
      <c r="FIS208" s="813"/>
      <c r="FIT208" s="813"/>
      <c r="FIU208" s="813"/>
      <c r="FIV208" s="813"/>
      <c r="FIW208" s="813"/>
      <c r="FIX208" s="813"/>
      <c r="FIY208" s="813"/>
      <c r="FIZ208" s="813"/>
      <c r="FJA208" s="813"/>
      <c r="FJB208" s="813"/>
      <c r="FJC208" s="813"/>
      <c r="FJD208" s="813"/>
      <c r="FJE208" s="813"/>
      <c r="FJF208" s="813"/>
      <c r="FJG208" s="813"/>
      <c r="FJH208" s="813"/>
      <c r="FJI208" s="813"/>
      <c r="FJJ208" s="813"/>
      <c r="FJK208" s="813"/>
      <c r="FJL208" s="813"/>
      <c r="FJM208" s="813"/>
      <c r="FJN208" s="813"/>
      <c r="FJO208" s="813"/>
      <c r="FJP208" s="813"/>
      <c r="FJQ208" s="813"/>
      <c r="FJR208" s="813"/>
      <c r="FJS208" s="813"/>
      <c r="FJT208" s="813"/>
      <c r="FJU208" s="813"/>
      <c r="FJV208" s="813"/>
      <c r="FJW208" s="813"/>
      <c r="FJX208" s="813"/>
      <c r="FJY208" s="813"/>
      <c r="FJZ208" s="813"/>
      <c r="FKA208" s="813"/>
      <c r="FKB208" s="813"/>
      <c r="FKC208" s="813"/>
      <c r="FKD208" s="813"/>
      <c r="FKE208" s="813"/>
      <c r="FKF208" s="813"/>
      <c r="FKG208" s="813"/>
      <c r="FKH208" s="813"/>
      <c r="FKI208" s="813"/>
      <c r="FKJ208" s="813"/>
      <c r="FKK208" s="813"/>
      <c r="FKL208" s="813"/>
      <c r="FKM208" s="813"/>
      <c r="FKN208" s="813"/>
      <c r="FKO208" s="813"/>
      <c r="FKP208" s="813"/>
      <c r="FKQ208" s="813"/>
      <c r="FKR208" s="813"/>
      <c r="FKS208" s="813"/>
      <c r="FKT208" s="813"/>
      <c r="FKU208" s="813"/>
      <c r="FKV208" s="813"/>
      <c r="FKW208" s="813"/>
      <c r="FKX208" s="813"/>
      <c r="FKY208" s="813"/>
      <c r="FKZ208" s="813"/>
      <c r="FLA208" s="813"/>
      <c r="FLB208" s="813"/>
      <c r="FLC208" s="813"/>
      <c r="FLD208" s="813"/>
      <c r="FLE208" s="813"/>
      <c r="FLF208" s="813"/>
      <c r="FLG208" s="813"/>
      <c r="FLH208" s="813"/>
      <c r="FLI208" s="813"/>
      <c r="FLJ208" s="813"/>
      <c r="FLK208" s="813"/>
      <c r="FLL208" s="813"/>
      <c r="FLM208" s="813"/>
      <c r="FLN208" s="813"/>
      <c r="FLO208" s="813"/>
      <c r="FLP208" s="813"/>
      <c r="FLQ208" s="813"/>
      <c r="FLR208" s="813"/>
      <c r="FLS208" s="813"/>
      <c r="FLT208" s="813"/>
      <c r="FLU208" s="813"/>
      <c r="FLV208" s="813"/>
      <c r="FLW208" s="813"/>
      <c r="FLX208" s="813"/>
      <c r="FLY208" s="813"/>
      <c r="FLZ208" s="813"/>
      <c r="FMA208" s="813"/>
      <c r="FMB208" s="813"/>
      <c r="FMC208" s="813"/>
      <c r="FMD208" s="813"/>
      <c r="FME208" s="813"/>
      <c r="FMF208" s="813"/>
      <c r="FMG208" s="813"/>
      <c r="FMH208" s="813"/>
      <c r="FMI208" s="813"/>
      <c r="FMJ208" s="813"/>
      <c r="FMK208" s="813"/>
      <c r="FML208" s="813"/>
      <c r="FMM208" s="813"/>
      <c r="FMN208" s="813"/>
      <c r="FMO208" s="813"/>
      <c r="FMP208" s="813"/>
      <c r="FMQ208" s="813"/>
      <c r="FMR208" s="813"/>
      <c r="FMS208" s="813"/>
      <c r="FMT208" s="813"/>
      <c r="FMU208" s="813"/>
      <c r="FMV208" s="813"/>
      <c r="FMW208" s="813"/>
      <c r="FMX208" s="813"/>
      <c r="FMY208" s="813"/>
      <c r="FMZ208" s="813"/>
      <c r="FNA208" s="813"/>
      <c r="FNB208" s="813"/>
      <c r="FNC208" s="813"/>
      <c r="FND208" s="813"/>
      <c r="FNE208" s="813"/>
      <c r="FNF208" s="813"/>
      <c r="FNG208" s="813"/>
      <c r="FNH208" s="813"/>
      <c r="FNI208" s="813"/>
      <c r="FNJ208" s="813"/>
      <c r="FNK208" s="813"/>
      <c r="FNL208" s="813"/>
      <c r="FNM208" s="813"/>
      <c r="FNN208" s="813"/>
      <c r="FNO208" s="813"/>
      <c r="FNP208" s="813"/>
      <c r="FNQ208" s="813"/>
      <c r="FNR208" s="813"/>
      <c r="FNS208" s="813"/>
      <c r="FNT208" s="813"/>
      <c r="FNU208" s="813"/>
      <c r="FNV208" s="813"/>
      <c r="FNW208" s="813"/>
      <c r="FNX208" s="813"/>
      <c r="FNY208" s="813"/>
      <c r="FNZ208" s="813"/>
      <c r="FOA208" s="813"/>
      <c r="FOB208" s="813"/>
      <c r="FOC208" s="813"/>
      <c r="FOD208" s="813"/>
      <c r="FOE208" s="813"/>
      <c r="FOF208" s="813"/>
      <c r="FOG208" s="813"/>
      <c r="FOH208" s="813"/>
      <c r="FOI208" s="813"/>
      <c r="FOJ208" s="813"/>
      <c r="FOK208" s="813"/>
      <c r="FOL208" s="813"/>
      <c r="FOM208" s="813"/>
      <c r="FON208" s="813"/>
      <c r="FOO208" s="813"/>
      <c r="FOP208" s="813"/>
      <c r="FOQ208" s="813"/>
      <c r="FOR208" s="813"/>
      <c r="FOS208" s="813"/>
      <c r="FOT208" s="813"/>
      <c r="FOU208" s="813"/>
      <c r="FOV208" s="813"/>
      <c r="FOW208" s="813"/>
      <c r="FOX208" s="813"/>
      <c r="FOY208" s="813"/>
      <c r="FOZ208" s="813"/>
      <c r="FPA208" s="813"/>
      <c r="FPB208" s="813"/>
      <c r="FPC208" s="813"/>
      <c r="FPD208" s="813"/>
      <c r="FPE208" s="813"/>
      <c r="FPF208" s="813"/>
      <c r="FPG208" s="813"/>
      <c r="FPH208" s="813"/>
      <c r="FPI208" s="813"/>
      <c r="FPJ208" s="813"/>
      <c r="FPK208" s="813"/>
      <c r="FPL208" s="813"/>
      <c r="FPM208" s="813"/>
      <c r="FPN208" s="813"/>
      <c r="FPO208" s="813"/>
      <c r="FPP208" s="813"/>
      <c r="FPQ208" s="813"/>
      <c r="FPR208" s="813"/>
      <c r="FPS208" s="813"/>
      <c r="FPT208" s="813"/>
      <c r="FPU208" s="813"/>
      <c r="FPV208" s="813"/>
      <c r="FPW208" s="813"/>
      <c r="FPX208" s="813"/>
      <c r="FPY208" s="813"/>
      <c r="FPZ208" s="813"/>
      <c r="FQA208" s="813"/>
      <c r="FQB208" s="813"/>
      <c r="FQC208" s="813"/>
      <c r="FQD208" s="813"/>
      <c r="FQE208" s="813"/>
      <c r="FQF208" s="813"/>
      <c r="FQG208" s="813"/>
      <c r="FQH208" s="813"/>
      <c r="FQI208" s="813"/>
      <c r="FQJ208" s="813"/>
      <c r="FQK208" s="813"/>
      <c r="FQL208" s="813"/>
      <c r="FQM208" s="813"/>
      <c r="FQN208" s="813"/>
      <c r="FQO208" s="813"/>
      <c r="FQP208" s="813"/>
      <c r="FQQ208" s="813"/>
      <c r="FQR208" s="813"/>
      <c r="FQS208" s="813"/>
      <c r="FQT208" s="813"/>
      <c r="FQU208" s="813"/>
      <c r="FQV208" s="813"/>
      <c r="FQW208" s="813"/>
      <c r="FQX208" s="813"/>
      <c r="FQY208" s="813"/>
      <c r="FQZ208" s="813"/>
      <c r="FRA208" s="813"/>
      <c r="FRB208" s="813"/>
      <c r="FRC208" s="813"/>
      <c r="FRD208" s="813"/>
      <c r="FRE208" s="813"/>
      <c r="FRF208" s="813"/>
      <c r="FRG208" s="813"/>
      <c r="FRH208" s="813"/>
      <c r="FRI208" s="813"/>
      <c r="FRJ208" s="813"/>
      <c r="FRK208" s="813"/>
      <c r="FRL208" s="813"/>
      <c r="FRM208" s="813"/>
      <c r="FRN208" s="813"/>
      <c r="FRO208" s="813"/>
      <c r="FRP208" s="813"/>
      <c r="FRQ208" s="813"/>
      <c r="FRR208" s="813"/>
      <c r="FRS208" s="813"/>
      <c r="FRT208" s="813"/>
      <c r="FRU208" s="813"/>
      <c r="FRV208" s="813"/>
      <c r="FRW208" s="813"/>
      <c r="FRX208" s="813"/>
      <c r="FRY208" s="813"/>
      <c r="FRZ208" s="813"/>
      <c r="FSA208" s="813"/>
      <c r="FSB208" s="813"/>
      <c r="FSC208" s="813"/>
      <c r="FSD208" s="813"/>
      <c r="FSE208" s="813"/>
      <c r="FSF208" s="813"/>
      <c r="FSG208" s="813"/>
      <c r="FSH208" s="813"/>
      <c r="FSI208" s="813"/>
      <c r="FSJ208" s="813"/>
      <c r="FSK208" s="813"/>
      <c r="FSL208" s="813"/>
      <c r="FSM208" s="813"/>
      <c r="FSN208" s="813"/>
      <c r="FSO208" s="813"/>
      <c r="FSP208" s="813"/>
      <c r="FSQ208" s="813"/>
      <c r="FSR208" s="813"/>
      <c r="FSS208" s="813"/>
      <c r="FST208" s="813"/>
      <c r="FSU208" s="813"/>
      <c r="FSV208" s="813"/>
      <c r="FSW208" s="813"/>
      <c r="FSX208" s="813"/>
      <c r="FSY208" s="813"/>
      <c r="FSZ208" s="813"/>
      <c r="FTA208" s="813"/>
      <c r="FTB208" s="813"/>
      <c r="FTC208" s="813"/>
      <c r="FTD208" s="813"/>
      <c r="FTE208" s="813"/>
      <c r="FTF208" s="813"/>
      <c r="FTG208" s="813"/>
      <c r="FTH208" s="813"/>
      <c r="FTI208" s="813"/>
      <c r="FTJ208" s="813"/>
      <c r="FTK208" s="813"/>
      <c r="FTL208" s="813"/>
      <c r="FTM208" s="813"/>
      <c r="FTN208" s="813"/>
      <c r="FTO208" s="813"/>
      <c r="FTP208" s="813"/>
      <c r="FTQ208" s="813"/>
      <c r="FTR208" s="813"/>
      <c r="FTS208" s="813"/>
      <c r="FTT208" s="813"/>
      <c r="FTU208" s="813"/>
      <c r="FTV208" s="813"/>
      <c r="FTW208" s="813"/>
      <c r="FTX208" s="813"/>
      <c r="FTY208" s="813"/>
      <c r="FTZ208" s="813"/>
      <c r="FUA208" s="813"/>
      <c r="FUB208" s="813"/>
      <c r="FUC208" s="813"/>
      <c r="FUD208" s="813"/>
      <c r="FUE208" s="813"/>
      <c r="FUF208" s="813"/>
      <c r="FUG208" s="813"/>
      <c r="FUH208" s="813"/>
      <c r="FUI208" s="813"/>
      <c r="FUJ208" s="813"/>
      <c r="FUK208" s="813"/>
      <c r="FUL208" s="813"/>
      <c r="FUM208" s="813"/>
      <c r="FUN208" s="813"/>
      <c r="FUO208" s="813"/>
      <c r="FUP208" s="813"/>
      <c r="FUQ208" s="813"/>
      <c r="FUR208" s="813"/>
      <c r="FUS208" s="813"/>
      <c r="FUT208" s="813"/>
      <c r="FUU208" s="813"/>
      <c r="FUV208" s="813"/>
      <c r="FUW208" s="813"/>
      <c r="FUX208" s="813"/>
      <c r="FUY208" s="813"/>
      <c r="FUZ208" s="813"/>
      <c r="FVA208" s="813"/>
      <c r="FVB208" s="813"/>
      <c r="FVC208" s="813"/>
      <c r="FVD208" s="813"/>
      <c r="FVE208" s="813"/>
      <c r="FVF208" s="813"/>
      <c r="FVG208" s="813"/>
      <c r="FVH208" s="813"/>
      <c r="FVI208" s="813"/>
      <c r="FVJ208" s="813"/>
      <c r="FVK208" s="813"/>
      <c r="FVL208" s="813"/>
      <c r="FVM208" s="813"/>
      <c r="FVN208" s="813"/>
      <c r="FVO208" s="813"/>
      <c r="FVP208" s="813"/>
      <c r="FVQ208" s="813"/>
      <c r="FVR208" s="813"/>
      <c r="FVS208" s="813"/>
      <c r="FVT208" s="813"/>
      <c r="FVU208" s="813"/>
      <c r="FVV208" s="813"/>
      <c r="FVW208" s="813"/>
      <c r="FVX208" s="813"/>
      <c r="FVY208" s="813"/>
      <c r="FVZ208" s="813"/>
      <c r="FWA208" s="813"/>
      <c r="FWB208" s="813"/>
      <c r="FWC208" s="813"/>
      <c r="FWD208" s="813"/>
      <c r="FWE208" s="813"/>
      <c r="FWF208" s="813"/>
      <c r="FWG208" s="813"/>
      <c r="FWH208" s="813"/>
      <c r="FWI208" s="813"/>
      <c r="FWJ208" s="813"/>
      <c r="FWK208" s="813"/>
      <c r="FWL208" s="813"/>
      <c r="FWM208" s="813"/>
      <c r="FWN208" s="813"/>
      <c r="FWO208" s="813"/>
      <c r="FWP208" s="813"/>
      <c r="FWQ208" s="813"/>
      <c r="FWR208" s="813"/>
      <c r="FWS208" s="813"/>
      <c r="FWT208" s="813"/>
      <c r="FWU208" s="813"/>
      <c r="FWV208" s="813"/>
      <c r="FWW208" s="813"/>
      <c r="FWX208" s="813"/>
      <c r="FWY208" s="813"/>
      <c r="FWZ208" s="813"/>
      <c r="FXA208" s="813"/>
      <c r="FXB208" s="813"/>
      <c r="FXC208" s="813"/>
      <c r="FXD208" s="813"/>
      <c r="FXE208" s="813"/>
      <c r="FXF208" s="813"/>
      <c r="FXG208" s="813"/>
      <c r="FXH208" s="813"/>
      <c r="FXI208" s="813"/>
      <c r="FXJ208" s="813"/>
      <c r="FXK208" s="813"/>
      <c r="FXL208" s="813"/>
      <c r="FXM208" s="813"/>
      <c r="FXN208" s="813"/>
      <c r="FXO208" s="813"/>
      <c r="FXP208" s="813"/>
      <c r="FXQ208" s="813"/>
      <c r="FXR208" s="813"/>
      <c r="FXS208" s="813"/>
      <c r="FXT208" s="813"/>
      <c r="FXU208" s="813"/>
      <c r="FXV208" s="813"/>
      <c r="FXW208" s="813"/>
      <c r="FXX208" s="813"/>
      <c r="FXY208" s="813"/>
      <c r="FXZ208" s="813"/>
      <c r="FYA208" s="813"/>
      <c r="FYB208" s="813"/>
      <c r="FYC208" s="813"/>
      <c r="FYD208" s="813"/>
      <c r="FYE208" s="813"/>
      <c r="FYF208" s="813"/>
      <c r="FYG208" s="813"/>
      <c r="FYH208" s="813"/>
      <c r="FYI208" s="813"/>
      <c r="FYJ208" s="813"/>
      <c r="FYK208" s="813"/>
      <c r="FYL208" s="813"/>
      <c r="FYM208" s="813"/>
      <c r="FYN208" s="813"/>
      <c r="FYO208" s="813"/>
      <c r="FYP208" s="813"/>
      <c r="FYQ208" s="813"/>
      <c r="FYR208" s="813"/>
      <c r="FYS208" s="813"/>
      <c r="FYT208" s="813"/>
      <c r="FYU208" s="813"/>
      <c r="FYV208" s="813"/>
      <c r="FYW208" s="813"/>
      <c r="FYX208" s="813"/>
      <c r="FYY208" s="813"/>
      <c r="FYZ208" s="813"/>
      <c r="FZA208" s="813"/>
      <c r="FZB208" s="813"/>
      <c r="FZC208" s="813"/>
      <c r="FZD208" s="813"/>
      <c r="FZE208" s="813"/>
      <c r="FZF208" s="813"/>
      <c r="FZG208" s="813"/>
      <c r="FZH208" s="813"/>
      <c r="FZI208" s="813"/>
      <c r="FZJ208" s="813"/>
      <c r="FZK208" s="813"/>
      <c r="FZL208" s="813"/>
      <c r="FZM208" s="813"/>
      <c r="FZN208" s="813"/>
      <c r="FZO208" s="813"/>
      <c r="FZP208" s="813"/>
      <c r="FZQ208" s="813"/>
      <c r="FZR208" s="813"/>
      <c r="FZS208" s="813"/>
      <c r="FZT208" s="813"/>
      <c r="FZU208" s="813"/>
      <c r="FZV208" s="813"/>
      <c r="FZW208" s="813"/>
      <c r="FZX208" s="813"/>
      <c r="FZY208" s="813"/>
      <c r="FZZ208" s="813"/>
      <c r="GAA208" s="813"/>
      <c r="GAB208" s="813"/>
      <c r="GAC208" s="813"/>
      <c r="GAD208" s="813"/>
      <c r="GAE208" s="813"/>
      <c r="GAF208" s="813"/>
      <c r="GAG208" s="813"/>
      <c r="GAH208" s="813"/>
      <c r="GAI208" s="813"/>
      <c r="GAJ208" s="813"/>
      <c r="GAK208" s="813"/>
      <c r="GAL208" s="813"/>
      <c r="GAM208" s="813"/>
      <c r="GAN208" s="813"/>
      <c r="GAO208" s="813"/>
      <c r="GAP208" s="813"/>
      <c r="GAQ208" s="813"/>
      <c r="GAR208" s="813"/>
      <c r="GAS208" s="813"/>
      <c r="GAT208" s="813"/>
      <c r="GAU208" s="813"/>
      <c r="GAV208" s="813"/>
      <c r="GAW208" s="813"/>
      <c r="GAX208" s="813"/>
      <c r="GAY208" s="813"/>
      <c r="GAZ208" s="813"/>
      <c r="GBA208" s="813"/>
      <c r="GBB208" s="813"/>
      <c r="GBC208" s="813"/>
      <c r="GBD208" s="813"/>
      <c r="GBE208" s="813"/>
      <c r="GBF208" s="813"/>
      <c r="GBG208" s="813"/>
      <c r="GBH208" s="813"/>
      <c r="GBI208" s="813"/>
      <c r="GBJ208" s="813"/>
      <c r="GBK208" s="813"/>
      <c r="GBL208" s="813"/>
      <c r="GBM208" s="813"/>
      <c r="GBN208" s="813"/>
      <c r="GBO208" s="813"/>
      <c r="GBP208" s="813"/>
      <c r="GBQ208" s="813"/>
      <c r="GBR208" s="813"/>
      <c r="GBS208" s="813"/>
      <c r="GBT208" s="813"/>
      <c r="GBU208" s="813"/>
      <c r="GBV208" s="813"/>
      <c r="GBW208" s="813"/>
      <c r="GBX208" s="813"/>
      <c r="GBY208" s="813"/>
      <c r="GBZ208" s="813"/>
      <c r="GCA208" s="813"/>
      <c r="GCB208" s="813"/>
      <c r="GCC208" s="813"/>
      <c r="GCD208" s="813"/>
      <c r="GCE208" s="813"/>
      <c r="GCF208" s="813"/>
      <c r="GCG208" s="813"/>
      <c r="GCH208" s="813"/>
      <c r="GCI208" s="813"/>
      <c r="GCJ208" s="813"/>
      <c r="GCK208" s="813"/>
      <c r="GCL208" s="813"/>
      <c r="GCM208" s="813"/>
      <c r="GCN208" s="813"/>
      <c r="GCO208" s="813"/>
      <c r="GCP208" s="813"/>
      <c r="GCQ208" s="813"/>
      <c r="GCR208" s="813"/>
      <c r="GCS208" s="813"/>
      <c r="GCT208" s="813"/>
      <c r="GCU208" s="813"/>
      <c r="GCV208" s="813"/>
      <c r="GCW208" s="813"/>
      <c r="GCX208" s="813"/>
      <c r="GCY208" s="813"/>
      <c r="GCZ208" s="813"/>
      <c r="GDA208" s="813"/>
      <c r="GDB208" s="813"/>
      <c r="GDC208" s="813"/>
      <c r="GDD208" s="813"/>
      <c r="GDE208" s="813"/>
      <c r="GDF208" s="813"/>
      <c r="GDG208" s="813"/>
      <c r="GDH208" s="813"/>
      <c r="GDI208" s="813"/>
      <c r="GDJ208" s="813"/>
      <c r="GDK208" s="813"/>
      <c r="GDL208" s="813"/>
      <c r="GDM208" s="813"/>
      <c r="GDN208" s="813"/>
      <c r="GDO208" s="813"/>
      <c r="GDP208" s="813"/>
      <c r="GDQ208" s="813"/>
      <c r="GDR208" s="813"/>
      <c r="GDS208" s="813"/>
      <c r="GDT208" s="813"/>
      <c r="GDU208" s="813"/>
      <c r="GDV208" s="813"/>
      <c r="GDW208" s="813"/>
      <c r="GDX208" s="813"/>
      <c r="GDY208" s="813"/>
      <c r="GDZ208" s="813"/>
      <c r="GEA208" s="813"/>
      <c r="GEB208" s="813"/>
      <c r="GEC208" s="813"/>
      <c r="GED208" s="813"/>
      <c r="GEE208" s="813"/>
      <c r="GEF208" s="813"/>
      <c r="GEG208" s="813"/>
      <c r="GEH208" s="813"/>
      <c r="GEI208" s="813"/>
      <c r="GEJ208" s="813"/>
      <c r="GEK208" s="813"/>
      <c r="GEL208" s="813"/>
      <c r="GEM208" s="813"/>
      <c r="GEN208" s="813"/>
      <c r="GEO208" s="813"/>
      <c r="GEP208" s="813"/>
      <c r="GEQ208" s="813"/>
      <c r="GER208" s="813"/>
      <c r="GES208" s="813"/>
      <c r="GET208" s="813"/>
      <c r="GEU208" s="813"/>
      <c r="GEV208" s="813"/>
      <c r="GEW208" s="813"/>
      <c r="GEX208" s="813"/>
      <c r="GEY208" s="813"/>
      <c r="GEZ208" s="813"/>
      <c r="GFA208" s="813"/>
      <c r="GFB208" s="813"/>
      <c r="GFC208" s="813"/>
      <c r="GFD208" s="813"/>
      <c r="GFE208" s="813"/>
      <c r="GFF208" s="813"/>
      <c r="GFG208" s="813"/>
      <c r="GFH208" s="813"/>
      <c r="GFI208" s="813"/>
      <c r="GFJ208" s="813"/>
      <c r="GFK208" s="813"/>
      <c r="GFL208" s="813"/>
      <c r="GFM208" s="813"/>
      <c r="GFN208" s="813"/>
      <c r="GFO208" s="813"/>
      <c r="GFP208" s="813"/>
      <c r="GFQ208" s="813"/>
      <c r="GFR208" s="813"/>
      <c r="GFS208" s="813"/>
      <c r="GFT208" s="813"/>
      <c r="GFU208" s="813"/>
      <c r="GFV208" s="813"/>
      <c r="GFW208" s="813"/>
      <c r="GFX208" s="813"/>
      <c r="GFY208" s="813"/>
      <c r="GFZ208" s="813"/>
      <c r="GGA208" s="813"/>
      <c r="GGB208" s="813"/>
      <c r="GGC208" s="813"/>
      <c r="GGD208" s="813"/>
      <c r="GGE208" s="813"/>
      <c r="GGF208" s="813"/>
      <c r="GGG208" s="813"/>
      <c r="GGH208" s="813"/>
      <c r="GGI208" s="813"/>
      <c r="GGJ208" s="813"/>
      <c r="GGK208" s="813"/>
      <c r="GGL208" s="813"/>
      <c r="GGM208" s="813"/>
      <c r="GGN208" s="813"/>
      <c r="GGO208" s="813"/>
      <c r="GGP208" s="813"/>
      <c r="GGQ208" s="813"/>
      <c r="GGR208" s="813"/>
      <c r="GGS208" s="813"/>
      <c r="GGT208" s="813"/>
      <c r="GGU208" s="813"/>
      <c r="GGV208" s="813"/>
      <c r="GGW208" s="813"/>
      <c r="GGX208" s="813"/>
      <c r="GGY208" s="813"/>
      <c r="GGZ208" s="813"/>
      <c r="GHA208" s="813"/>
      <c r="GHB208" s="813"/>
      <c r="GHC208" s="813"/>
      <c r="GHD208" s="813"/>
      <c r="GHE208" s="813"/>
      <c r="GHF208" s="813"/>
      <c r="GHG208" s="813"/>
      <c r="GHH208" s="813"/>
      <c r="GHI208" s="813"/>
      <c r="GHJ208" s="813"/>
      <c r="GHK208" s="813"/>
      <c r="GHL208" s="813"/>
      <c r="GHM208" s="813"/>
      <c r="GHN208" s="813"/>
      <c r="GHO208" s="813"/>
      <c r="GHP208" s="813"/>
      <c r="GHQ208" s="813"/>
      <c r="GHR208" s="813"/>
      <c r="GHS208" s="813"/>
      <c r="GHT208" s="813"/>
      <c r="GHU208" s="813"/>
      <c r="GHV208" s="813"/>
      <c r="GHW208" s="813"/>
      <c r="GHX208" s="813"/>
      <c r="GHY208" s="813"/>
      <c r="GHZ208" s="813"/>
      <c r="GIA208" s="813"/>
      <c r="GIB208" s="813"/>
      <c r="GIC208" s="813"/>
      <c r="GID208" s="813"/>
      <c r="GIE208" s="813"/>
      <c r="GIF208" s="813"/>
      <c r="GIG208" s="813"/>
      <c r="GIH208" s="813"/>
      <c r="GII208" s="813"/>
      <c r="GIJ208" s="813"/>
      <c r="GIK208" s="813"/>
      <c r="GIL208" s="813"/>
      <c r="GIM208" s="813"/>
      <c r="GIN208" s="813"/>
      <c r="GIO208" s="813"/>
      <c r="GIP208" s="813"/>
      <c r="GIQ208" s="813"/>
      <c r="GIR208" s="813"/>
      <c r="GIS208" s="813"/>
      <c r="GIT208" s="813"/>
      <c r="GIU208" s="813"/>
      <c r="GIV208" s="813"/>
      <c r="GIW208" s="813"/>
      <c r="GIX208" s="813"/>
      <c r="GIY208" s="813"/>
      <c r="GIZ208" s="813"/>
      <c r="GJA208" s="813"/>
      <c r="GJB208" s="813"/>
      <c r="GJC208" s="813"/>
      <c r="GJD208" s="813"/>
      <c r="GJE208" s="813"/>
      <c r="GJF208" s="813"/>
      <c r="GJG208" s="813"/>
      <c r="GJH208" s="813"/>
      <c r="GJI208" s="813"/>
      <c r="GJJ208" s="813"/>
      <c r="GJK208" s="813"/>
      <c r="GJL208" s="813"/>
      <c r="GJM208" s="813"/>
      <c r="GJN208" s="813"/>
      <c r="GJO208" s="813"/>
      <c r="GJP208" s="813"/>
      <c r="GJQ208" s="813"/>
      <c r="GJR208" s="813"/>
      <c r="GJS208" s="813"/>
      <c r="GJT208" s="813"/>
      <c r="GJU208" s="813"/>
      <c r="GJV208" s="813"/>
      <c r="GJW208" s="813"/>
      <c r="GJX208" s="813"/>
      <c r="GJY208" s="813"/>
      <c r="GJZ208" s="813"/>
      <c r="GKA208" s="813"/>
      <c r="GKB208" s="813"/>
      <c r="GKC208" s="813"/>
      <c r="GKD208" s="813"/>
      <c r="GKE208" s="813"/>
      <c r="GKF208" s="813"/>
      <c r="GKG208" s="813"/>
      <c r="GKH208" s="813"/>
      <c r="GKI208" s="813"/>
      <c r="GKJ208" s="813"/>
      <c r="GKK208" s="813"/>
      <c r="GKL208" s="813"/>
      <c r="GKM208" s="813"/>
      <c r="GKN208" s="813"/>
      <c r="GKO208" s="813"/>
      <c r="GKP208" s="813"/>
      <c r="GKQ208" s="813"/>
      <c r="GKR208" s="813"/>
      <c r="GKS208" s="813"/>
      <c r="GKT208" s="813"/>
      <c r="GKU208" s="813"/>
      <c r="GKV208" s="813"/>
      <c r="GKW208" s="813"/>
      <c r="GKX208" s="813"/>
      <c r="GKY208" s="813"/>
      <c r="GKZ208" s="813"/>
      <c r="GLA208" s="813"/>
      <c r="GLB208" s="813"/>
      <c r="GLC208" s="813"/>
      <c r="GLD208" s="813"/>
      <c r="GLE208" s="813"/>
      <c r="GLF208" s="813"/>
      <c r="GLG208" s="813"/>
      <c r="GLH208" s="813"/>
      <c r="GLI208" s="813"/>
      <c r="GLJ208" s="813"/>
      <c r="GLK208" s="813"/>
      <c r="GLL208" s="813"/>
      <c r="GLM208" s="813"/>
      <c r="GLN208" s="813"/>
      <c r="GLO208" s="813"/>
      <c r="GLP208" s="813"/>
      <c r="GLQ208" s="813"/>
      <c r="GLR208" s="813"/>
      <c r="GLS208" s="813"/>
      <c r="GLT208" s="813"/>
      <c r="GLU208" s="813"/>
      <c r="GLV208" s="813"/>
      <c r="GLW208" s="813"/>
      <c r="GLX208" s="813"/>
      <c r="GLY208" s="813"/>
      <c r="GLZ208" s="813"/>
      <c r="GMA208" s="813"/>
      <c r="GMB208" s="813"/>
      <c r="GMC208" s="813"/>
      <c r="GMD208" s="813"/>
      <c r="GME208" s="813"/>
      <c r="GMF208" s="813"/>
      <c r="GMG208" s="813"/>
      <c r="GMH208" s="813"/>
      <c r="GMI208" s="813"/>
      <c r="GMJ208" s="813"/>
      <c r="GMK208" s="813"/>
      <c r="GML208" s="813"/>
      <c r="GMM208" s="813"/>
      <c r="GMN208" s="813"/>
      <c r="GMO208" s="813"/>
      <c r="GMP208" s="813"/>
      <c r="GMQ208" s="813"/>
      <c r="GMR208" s="813"/>
      <c r="GMS208" s="813"/>
      <c r="GMT208" s="813"/>
      <c r="GMU208" s="813"/>
      <c r="GMV208" s="813"/>
      <c r="GMW208" s="813"/>
      <c r="GMX208" s="813"/>
      <c r="GMY208" s="813"/>
      <c r="GMZ208" s="813"/>
      <c r="GNA208" s="813"/>
      <c r="GNB208" s="813"/>
      <c r="GNC208" s="813"/>
      <c r="GND208" s="813"/>
      <c r="GNE208" s="813"/>
      <c r="GNF208" s="813"/>
      <c r="GNG208" s="813"/>
      <c r="GNH208" s="813"/>
      <c r="GNI208" s="813"/>
      <c r="GNJ208" s="813"/>
      <c r="GNK208" s="813"/>
      <c r="GNL208" s="813"/>
      <c r="GNM208" s="813"/>
      <c r="GNN208" s="813"/>
      <c r="GNO208" s="813"/>
      <c r="GNP208" s="813"/>
      <c r="GNQ208" s="813"/>
      <c r="GNR208" s="813"/>
      <c r="GNS208" s="813"/>
      <c r="GNT208" s="813"/>
      <c r="GNU208" s="813"/>
      <c r="GNV208" s="813"/>
      <c r="GNW208" s="813"/>
      <c r="GNX208" s="813"/>
      <c r="GNY208" s="813"/>
      <c r="GNZ208" s="813"/>
      <c r="GOA208" s="813"/>
      <c r="GOB208" s="813"/>
      <c r="GOC208" s="813"/>
      <c r="GOD208" s="813"/>
      <c r="GOE208" s="813"/>
      <c r="GOF208" s="813"/>
      <c r="GOG208" s="813"/>
      <c r="GOH208" s="813"/>
      <c r="GOI208" s="813"/>
      <c r="GOJ208" s="813"/>
      <c r="GOK208" s="813"/>
      <c r="GOL208" s="813"/>
      <c r="GOM208" s="813"/>
      <c r="GON208" s="813"/>
      <c r="GOO208" s="813"/>
      <c r="GOP208" s="813"/>
      <c r="GOQ208" s="813"/>
      <c r="GOR208" s="813"/>
      <c r="GOS208" s="813"/>
      <c r="GOT208" s="813"/>
      <c r="GOU208" s="813"/>
      <c r="GOV208" s="813"/>
      <c r="GOW208" s="813"/>
      <c r="GOX208" s="813"/>
      <c r="GOY208" s="813"/>
      <c r="GOZ208" s="813"/>
      <c r="GPA208" s="813"/>
      <c r="GPB208" s="813"/>
      <c r="GPC208" s="813"/>
      <c r="GPD208" s="813"/>
      <c r="GPE208" s="813"/>
      <c r="GPF208" s="813"/>
      <c r="GPG208" s="813"/>
      <c r="GPH208" s="813"/>
      <c r="GPI208" s="813"/>
      <c r="GPJ208" s="813"/>
      <c r="GPK208" s="813"/>
      <c r="GPL208" s="813"/>
      <c r="GPM208" s="813"/>
      <c r="GPN208" s="813"/>
      <c r="GPO208" s="813"/>
      <c r="GPP208" s="813"/>
      <c r="GPQ208" s="813"/>
      <c r="GPR208" s="813"/>
      <c r="GPS208" s="813"/>
      <c r="GPT208" s="813"/>
      <c r="GPU208" s="813"/>
      <c r="GPV208" s="813"/>
      <c r="GPW208" s="813"/>
      <c r="GPX208" s="813"/>
      <c r="GPY208" s="813"/>
      <c r="GPZ208" s="813"/>
      <c r="GQA208" s="813"/>
      <c r="GQB208" s="813"/>
      <c r="GQC208" s="813"/>
      <c r="GQD208" s="813"/>
      <c r="GQE208" s="813"/>
      <c r="GQF208" s="813"/>
      <c r="GQG208" s="813"/>
      <c r="GQH208" s="813"/>
      <c r="GQI208" s="813"/>
      <c r="GQJ208" s="813"/>
      <c r="GQK208" s="813"/>
      <c r="GQL208" s="813"/>
      <c r="GQM208" s="813"/>
      <c r="GQN208" s="813"/>
      <c r="GQO208" s="813"/>
      <c r="GQP208" s="813"/>
      <c r="GQQ208" s="813"/>
      <c r="GQR208" s="813"/>
      <c r="GQS208" s="813"/>
      <c r="GQT208" s="813"/>
      <c r="GQU208" s="813"/>
      <c r="GQV208" s="813"/>
      <c r="GQW208" s="813"/>
      <c r="GQX208" s="813"/>
      <c r="GQY208" s="813"/>
      <c r="GQZ208" s="813"/>
      <c r="GRA208" s="813"/>
      <c r="GRB208" s="813"/>
      <c r="GRC208" s="813"/>
      <c r="GRD208" s="813"/>
      <c r="GRE208" s="813"/>
      <c r="GRF208" s="813"/>
      <c r="GRG208" s="813"/>
      <c r="GRH208" s="813"/>
      <c r="GRI208" s="813"/>
      <c r="GRJ208" s="813"/>
      <c r="GRK208" s="813"/>
      <c r="GRL208" s="813"/>
      <c r="GRM208" s="813"/>
      <c r="GRN208" s="813"/>
      <c r="GRO208" s="813"/>
      <c r="GRP208" s="813"/>
      <c r="GRQ208" s="813"/>
      <c r="GRR208" s="813"/>
      <c r="GRS208" s="813"/>
      <c r="GRT208" s="813"/>
      <c r="GRU208" s="813"/>
      <c r="GRV208" s="813"/>
      <c r="GRW208" s="813"/>
      <c r="GRX208" s="813"/>
      <c r="GRY208" s="813"/>
      <c r="GRZ208" s="813"/>
      <c r="GSA208" s="813"/>
      <c r="GSB208" s="813"/>
      <c r="GSC208" s="813"/>
      <c r="GSD208" s="813"/>
      <c r="GSE208" s="813"/>
      <c r="GSF208" s="813"/>
      <c r="GSG208" s="813"/>
      <c r="GSH208" s="813"/>
      <c r="GSI208" s="813"/>
      <c r="GSJ208" s="813"/>
      <c r="GSK208" s="813"/>
      <c r="GSL208" s="813"/>
      <c r="GSM208" s="813"/>
      <c r="GSN208" s="813"/>
      <c r="GSO208" s="813"/>
      <c r="GSP208" s="813"/>
      <c r="GSQ208" s="813"/>
      <c r="GSR208" s="813"/>
      <c r="GSS208" s="813"/>
      <c r="GST208" s="813"/>
      <c r="GSU208" s="813"/>
      <c r="GSV208" s="813"/>
      <c r="GSW208" s="813"/>
      <c r="GSX208" s="813"/>
      <c r="GSY208" s="813"/>
      <c r="GSZ208" s="813"/>
      <c r="GTA208" s="813"/>
      <c r="GTB208" s="813"/>
      <c r="GTC208" s="813"/>
      <c r="GTD208" s="813"/>
      <c r="GTE208" s="813"/>
      <c r="GTF208" s="813"/>
      <c r="GTG208" s="813"/>
      <c r="GTH208" s="813"/>
      <c r="GTI208" s="813"/>
      <c r="GTJ208" s="813"/>
      <c r="GTK208" s="813"/>
      <c r="GTL208" s="813"/>
      <c r="GTM208" s="813"/>
      <c r="GTN208" s="813"/>
      <c r="GTO208" s="813"/>
      <c r="GTP208" s="813"/>
      <c r="GTQ208" s="813"/>
      <c r="GTR208" s="813"/>
      <c r="GTS208" s="813"/>
      <c r="GTT208" s="813"/>
      <c r="GTU208" s="813"/>
      <c r="GTV208" s="813"/>
      <c r="GTW208" s="813"/>
      <c r="GTX208" s="813"/>
      <c r="GTY208" s="813"/>
      <c r="GTZ208" s="813"/>
      <c r="GUA208" s="813"/>
      <c r="GUB208" s="813"/>
      <c r="GUC208" s="813"/>
      <c r="GUD208" s="813"/>
      <c r="GUE208" s="813"/>
      <c r="GUF208" s="813"/>
      <c r="GUG208" s="813"/>
      <c r="GUH208" s="813"/>
      <c r="GUI208" s="813"/>
      <c r="GUJ208" s="813"/>
      <c r="GUK208" s="813"/>
      <c r="GUL208" s="813"/>
      <c r="GUM208" s="813"/>
      <c r="GUN208" s="813"/>
      <c r="GUO208" s="813"/>
      <c r="GUP208" s="813"/>
      <c r="GUQ208" s="813"/>
      <c r="GUR208" s="813"/>
      <c r="GUS208" s="813"/>
      <c r="GUT208" s="813"/>
      <c r="GUU208" s="813"/>
      <c r="GUV208" s="813"/>
      <c r="GUW208" s="813"/>
      <c r="GUX208" s="813"/>
      <c r="GUY208" s="813"/>
      <c r="GUZ208" s="813"/>
      <c r="GVA208" s="813"/>
      <c r="GVB208" s="813"/>
      <c r="GVC208" s="813"/>
      <c r="GVD208" s="813"/>
      <c r="GVE208" s="813"/>
      <c r="GVF208" s="813"/>
      <c r="GVG208" s="813"/>
      <c r="GVH208" s="813"/>
      <c r="GVI208" s="813"/>
      <c r="GVJ208" s="813"/>
      <c r="GVK208" s="813"/>
      <c r="GVL208" s="813"/>
      <c r="GVM208" s="813"/>
      <c r="GVN208" s="813"/>
      <c r="GVO208" s="813"/>
      <c r="GVP208" s="813"/>
      <c r="GVQ208" s="813"/>
      <c r="GVR208" s="813"/>
      <c r="GVS208" s="813"/>
      <c r="GVT208" s="813"/>
      <c r="GVU208" s="813"/>
      <c r="GVV208" s="813"/>
      <c r="GVW208" s="813"/>
      <c r="GVX208" s="813"/>
      <c r="GVY208" s="813"/>
      <c r="GVZ208" s="813"/>
      <c r="GWA208" s="813"/>
      <c r="GWB208" s="813"/>
      <c r="GWC208" s="813"/>
      <c r="GWD208" s="813"/>
      <c r="GWE208" s="813"/>
      <c r="GWF208" s="813"/>
      <c r="GWG208" s="813"/>
      <c r="GWH208" s="813"/>
      <c r="GWI208" s="813"/>
      <c r="GWJ208" s="813"/>
      <c r="GWK208" s="813"/>
      <c r="GWL208" s="813"/>
      <c r="GWM208" s="813"/>
      <c r="GWN208" s="813"/>
      <c r="GWO208" s="813"/>
      <c r="GWP208" s="813"/>
      <c r="GWQ208" s="813"/>
      <c r="GWR208" s="813"/>
      <c r="GWS208" s="813"/>
      <c r="GWT208" s="813"/>
      <c r="GWU208" s="813"/>
      <c r="GWV208" s="813"/>
      <c r="GWW208" s="813"/>
      <c r="GWX208" s="813"/>
      <c r="GWY208" s="813"/>
      <c r="GWZ208" s="813"/>
      <c r="GXA208" s="813"/>
      <c r="GXB208" s="813"/>
      <c r="GXC208" s="813"/>
      <c r="GXD208" s="813"/>
      <c r="GXE208" s="813"/>
      <c r="GXF208" s="813"/>
      <c r="GXG208" s="813"/>
      <c r="GXH208" s="813"/>
      <c r="GXI208" s="813"/>
      <c r="GXJ208" s="813"/>
      <c r="GXK208" s="813"/>
      <c r="GXL208" s="813"/>
      <c r="GXM208" s="813"/>
      <c r="GXN208" s="813"/>
      <c r="GXO208" s="813"/>
      <c r="GXP208" s="813"/>
      <c r="GXQ208" s="813"/>
      <c r="GXR208" s="813"/>
      <c r="GXS208" s="813"/>
      <c r="GXT208" s="813"/>
      <c r="GXU208" s="813"/>
      <c r="GXV208" s="813"/>
      <c r="GXW208" s="813"/>
      <c r="GXX208" s="813"/>
      <c r="GXY208" s="813"/>
      <c r="GXZ208" s="813"/>
      <c r="GYA208" s="813"/>
      <c r="GYB208" s="813"/>
      <c r="GYC208" s="813"/>
      <c r="GYD208" s="813"/>
      <c r="GYE208" s="813"/>
      <c r="GYF208" s="813"/>
      <c r="GYG208" s="813"/>
      <c r="GYH208" s="813"/>
      <c r="GYI208" s="813"/>
      <c r="GYJ208" s="813"/>
      <c r="GYK208" s="813"/>
      <c r="GYL208" s="813"/>
      <c r="GYM208" s="813"/>
      <c r="GYN208" s="813"/>
      <c r="GYO208" s="813"/>
      <c r="GYP208" s="813"/>
      <c r="GYQ208" s="813"/>
      <c r="GYR208" s="813"/>
      <c r="GYS208" s="813"/>
      <c r="GYT208" s="813"/>
      <c r="GYU208" s="813"/>
      <c r="GYV208" s="813"/>
      <c r="GYW208" s="813"/>
      <c r="GYX208" s="813"/>
      <c r="GYY208" s="813"/>
      <c r="GYZ208" s="813"/>
      <c r="GZA208" s="813"/>
      <c r="GZB208" s="813"/>
      <c r="GZC208" s="813"/>
      <c r="GZD208" s="813"/>
      <c r="GZE208" s="813"/>
      <c r="GZF208" s="813"/>
      <c r="GZG208" s="813"/>
      <c r="GZH208" s="813"/>
      <c r="GZI208" s="813"/>
      <c r="GZJ208" s="813"/>
      <c r="GZK208" s="813"/>
      <c r="GZL208" s="813"/>
      <c r="GZM208" s="813"/>
      <c r="GZN208" s="813"/>
      <c r="GZO208" s="813"/>
      <c r="GZP208" s="813"/>
      <c r="GZQ208" s="813"/>
      <c r="GZR208" s="813"/>
      <c r="GZS208" s="813"/>
      <c r="GZT208" s="813"/>
      <c r="GZU208" s="813"/>
      <c r="GZV208" s="813"/>
      <c r="GZW208" s="813"/>
      <c r="GZX208" s="813"/>
      <c r="GZY208" s="813"/>
      <c r="GZZ208" s="813"/>
      <c r="HAA208" s="813"/>
      <c r="HAB208" s="813"/>
      <c r="HAC208" s="813"/>
      <c r="HAD208" s="813"/>
      <c r="HAE208" s="813"/>
      <c r="HAF208" s="813"/>
      <c r="HAG208" s="813"/>
      <c r="HAH208" s="813"/>
      <c r="HAI208" s="813"/>
      <c r="HAJ208" s="813"/>
      <c r="HAK208" s="813"/>
      <c r="HAL208" s="813"/>
      <c r="HAM208" s="813"/>
      <c r="HAN208" s="813"/>
      <c r="HAO208" s="813"/>
      <c r="HAP208" s="813"/>
      <c r="HAQ208" s="813"/>
      <c r="HAR208" s="813"/>
      <c r="HAS208" s="813"/>
      <c r="HAT208" s="813"/>
      <c r="HAU208" s="813"/>
      <c r="HAV208" s="813"/>
      <c r="HAW208" s="813"/>
      <c r="HAX208" s="813"/>
      <c r="HAY208" s="813"/>
      <c r="HAZ208" s="813"/>
      <c r="HBA208" s="813"/>
      <c r="HBB208" s="813"/>
      <c r="HBC208" s="813"/>
      <c r="HBD208" s="813"/>
      <c r="HBE208" s="813"/>
      <c r="HBF208" s="813"/>
      <c r="HBG208" s="813"/>
      <c r="HBH208" s="813"/>
      <c r="HBI208" s="813"/>
      <c r="HBJ208" s="813"/>
      <c r="HBK208" s="813"/>
      <c r="HBL208" s="813"/>
      <c r="HBM208" s="813"/>
      <c r="HBN208" s="813"/>
      <c r="HBO208" s="813"/>
      <c r="HBP208" s="813"/>
      <c r="HBQ208" s="813"/>
      <c r="HBR208" s="813"/>
      <c r="HBS208" s="813"/>
      <c r="HBT208" s="813"/>
      <c r="HBU208" s="813"/>
      <c r="HBV208" s="813"/>
      <c r="HBW208" s="813"/>
      <c r="HBX208" s="813"/>
      <c r="HBY208" s="813"/>
      <c r="HBZ208" s="813"/>
      <c r="HCA208" s="813"/>
      <c r="HCB208" s="813"/>
      <c r="HCC208" s="813"/>
      <c r="HCD208" s="813"/>
      <c r="HCE208" s="813"/>
      <c r="HCF208" s="813"/>
      <c r="HCG208" s="813"/>
      <c r="HCH208" s="813"/>
      <c r="HCI208" s="813"/>
      <c r="HCJ208" s="813"/>
      <c r="HCK208" s="813"/>
      <c r="HCL208" s="813"/>
      <c r="HCM208" s="813"/>
      <c r="HCN208" s="813"/>
      <c r="HCO208" s="813"/>
      <c r="HCP208" s="813"/>
      <c r="HCQ208" s="813"/>
      <c r="HCR208" s="813"/>
      <c r="HCS208" s="813"/>
      <c r="HCT208" s="813"/>
      <c r="HCU208" s="813"/>
      <c r="HCV208" s="813"/>
      <c r="HCW208" s="813"/>
      <c r="HCX208" s="813"/>
      <c r="HCY208" s="813"/>
      <c r="HCZ208" s="813"/>
      <c r="HDA208" s="813"/>
      <c r="HDB208" s="813"/>
      <c r="HDC208" s="813"/>
      <c r="HDD208" s="813"/>
      <c r="HDE208" s="813"/>
      <c r="HDF208" s="813"/>
      <c r="HDG208" s="813"/>
      <c r="HDH208" s="813"/>
      <c r="HDI208" s="813"/>
      <c r="HDJ208" s="813"/>
      <c r="HDK208" s="813"/>
      <c r="HDL208" s="813"/>
      <c r="HDM208" s="813"/>
      <c r="HDN208" s="813"/>
      <c r="HDO208" s="813"/>
      <c r="HDP208" s="813"/>
      <c r="HDQ208" s="813"/>
      <c r="HDR208" s="813"/>
      <c r="HDS208" s="813"/>
      <c r="HDT208" s="813"/>
      <c r="HDU208" s="813"/>
      <c r="HDV208" s="813"/>
      <c r="HDW208" s="813"/>
      <c r="HDX208" s="813"/>
      <c r="HDY208" s="813"/>
      <c r="HDZ208" s="813"/>
      <c r="HEA208" s="813"/>
      <c r="HEB208" s="813"/>
      <c r="HEC208" s="813"/>
      <c r="HED208" s="813"/>
      <c r="HEE208" s="813"/>
      <c r="HEF208" s="813"/>
      <c r="HEG208" s="813"/>
      <c r="HEH208" s="813"/>
      <c r="HEI208" s="813"/>
      <c r="HEJ208" s="813"/>
      <c r="HEK208" s="813"/>
      <c r="HEL208" s="813"/>
      <c r="HEM208" s="813"/>
      <c r="HEN208" s="813"/>
      <c r="HEO208" s="813"/>
      <c r="HEP208" s="813"/>
      <c r="HEQ208" s="813"/>
      <c r="HER208" s="813"/>
      <c r="HES208" s="813"/>
      <c r="HET208" s="813"/>
      <c r="HEU208" s="813"/>
      <c r="HEV208" s="813"/>
      <c r="HEW208" s="813"/>
      <c r="HEX208" s="813"/>
      <c r="HEY208" s="813"/>
      <c r="HEZ208" s="813"/>
      <c r="HFA208" s="813"/>
      <c r="HFB208" s="813"/>
      <c r="HFC208" s="813"/>
      <c r="HFD208" s="813"/>
      <c r="HFE208" s="813"/>
      <c r="HFF208" s="813"/>
      <c r="HFG208" s="813"/>
      <c r="HFH208" s="813"/>
      <c r="HFI208" s="813"/>
      <c r="HFJ208" s="813"/>
      <c r="HFK208" s="813"/>
      <c r="HFL208" s="813"/>
      <c r="HFM208" s="813"/>
      <c r="HFN208" s="813"/>
      <c r="HFO208" s="813"/>
      <c r="HFP208" s="813"/>
      <c r="HFQ208" s="813"/>
      <c r="HFR208" s="813"/>
      <c r="HFS208" s="813"/>
      <c r="HFT208" s="813"/>
      <c r="HFU208" s="813"/>
      <c r="HFV208" s="813"/>
      <c r="HFW208" s="813"/>
      <c r="HFX208" s="813"/>
      <c r="HFY208" s="813"/>
      <c r="HFZ208" s="813"/>
      <c r="HGA208" s="813"/>
      <c r="HGB208" s="813"/>
      <c r="HGC208" s="813"/>
      <c r="HGD208" s="813"/>
      <c r="HGE208" s="813"/>
      <c r="HGF208" s="813"/>
      <c r="HGG208" s="813"/>
      <c r="HGH208" s="813"/>
      <c r="HGI208" s="813"/>
      <c r="HGJ208" s="813"/>
      <c r="HGK208" s="813"/>
      <c r="HGL208" s="813"/>
      <c r="HGM208" s="813"/>
      <c r="HGN208" s="813"/>
      <c r="HGO208" s="813"/>
      <c r="HGP208" s="813"/>
      <c r="HGQ208" s="813"/>
      <c r="HGR208" s="813"/>
      <c r="HGS208" s="813"/>
      <c r="HGT208" s="813"/>
      <c r="HGU208" s="813"/>
      <c r="HGV208" s="813"/>
      <c r="HGW208" s="813"/>
      <c r="HGX208" s="813"/>
      <c r="HGY208" s="813"/>
      <c r="HGZ208" s="813"/>
      <c r="HHA208" s="813"/>
      <c r="HHB208" s="813"/>
      <c r="HHC208" s="813"/>
      <c r="HHD208" s="813"/>
      <c r="HHE208" s="813"/>
      <c r="HHF208" s="813"/>
      <c r="HHG208" s="813"/>
      <c r="HHH208" s="813"/>
      <c r="HHI208" s="813"/>
      <c r="HHJ208" s="813"/>
      <c r="HHK208" s="813"/>
      <c r="HHL208" s="813"/>
      <c r="HHM208" s="813"/>
      <c r="HHN208" s="813"/>
      <c r="HHO208" s="813"/>
      <c r="HHP208" s="813"/>
      <c r="HHQ208" s="813"/>
      <c r="HHR208" s="813"/>
      <c r="HHS208" s="813"/>
      <c r="HHT208" s="813"/>
      <c r="HHU208" s="813"/>
      <c r="HHV208" s="813"/>
      <c r="HHW208" s="813"/>
      <c r="HHX208" s="813"/>
      <c r="HHY208" s="813"/>
      <c r="HHZ208" s="813"/>
      <c r="HIA208" s="813"/>
      <c r="HIB208" s="813"/>
      <c r="HIC208" s="813"/>
      <c r="HID208" s="813"/>
      <c r="HIE208" s="813"/>
      <c r="HIF208" s="813"/>
      <c r="HIG208" s="813"/>
      <c r="HIH208" s="813"/>
      <c r="HII208" s="813"/>
      <c r="HIJ208" s="813"/>
      <c r="HIK208" s="813"/>
      <c r="HIL208" s="813"/>
      <c r="HIM208" s="813"/>
      <c r="HIN208" s="813"/>
      <c r="HIO208" s="813"/>
      <c r="HIP208" s="813"/>
      <c r="HIQ208" s="813"/>
      <c r="HIR208" s="813"/>
      <c r="HIS208" s="813"/>
      <c r="HIT208" s="813"/>
      <c r="HIU208" s="813"/>
      <c r="HIV208" s="813"/>
      <c r="HIW208" s="813"/>
      <c r="HIX208" s="813"/>
      <c r="HIY208" s="813"/>
      <c r="HIZ208" s="813"/>
      <c r="HJA208" s="813"/>
      <c r="HJB208" s="813"/>
      <c r="HJC208" s="813"/>
      <c r="HJD208" s="813"/>
      <c r="HJE208" s="813"/>
      <c r="HJF208" s="813"/>
      <c r="HJG208" s="813"/>
      <c r="HJH208" s="813"/>
      <c r="HJI208" s="813"/>
      <c r="HJJ208" s="813"/>
      <c r="HJK208" s="813"/>
      <c r="HJL208" s="813"/>
      <c r="HJM208" s="813"/>
      <c r="HJN208" s="813"/>
      <c r="HJO208" s="813"/>
      <c r="HJP208" s="813"/>
      <c r="HJQ208" s="813"/>
      <c r="HJR208" s="813"/>
      <c r="HJS208" s="813"/>
      <c r="HJT208" s="813"/>
      <c r="HJU208" s="813"/>
      <c r="HJV208" s="813"/>
      <c r="HJW208" s="813"/>
      <c r="HJX208" s="813"/>
      <c r="HJY208" s="813"/>
      <c r="HJZ208" s="813"/>
      <c r="HKA208" s="813"/>
      <c r="HKB208" s="813"/>
      <c r="HKC208" s="813"/>
      <c r="HKD208" s="813"/>
      <c r="HKE208" s="813"/>
      <c r="HKF208" s="813"/>
      <c r="HKG208" s="813"/>
      <c r="HKH208" s="813"/>
      <c r="HKI208" s="813"/>
      <c r="HKJ208" s="813"/>
      <c r="HKK208" s="813"/>
      <c r="HKL208" s="813"/>
      <c r="HKM208" s="813"/>
      <c r="HKN208" s="813"/>
      <c r="HKO208" s="813"/>
      <c r="HKP208" s="813"/>
      <c r="HKQ208" s="813"/>
      <c r="HKR208" s="813"/>
      <c r="HKS208" s="813"/>
      <c r="HKT208" s="813"/>
      <c r="HKU208" s="813"/>
      <c r="HKV208" s="813"/>
      <c r="HKW208" s="813"/>
      <c r="HKX208" s="813"/>
      <c r="HKY208" s="813"/>
      <c r="HKZ208" s="813"/>
      <c r="HLA208" s="813"/>
      <c r="HLB208" s="813"/>
      <c r="HLC208" s="813"/>
      <c r="HLD208" s="813"/>
      <c r="HLE208" s="813"/>
      <c r="HLF208" s="813"/>
      <c r="HLG208" s="813"/>
      <c r="HLH208" s="813"/>
      <c r="HLI208" s="813"/>
      <c r="HLJ208" s="813"/>
      <c r="HLK208" s="813"/>
      <c r="HLL208" s="813"/>
      <c r="HLM208" s="813"/>
      <c r="HLN208" s="813"/>
      <c r="HLO208" s="813"/>
      <c r="HLP208" s="813"/>
      <c r="HLQ208" s="813"/>
      <c r="HLR208" s="813"/>
      <c r="HLS208" s="813"/>
      <c r="HLT208" s="813"/>
      <c r="HLU208" s="813"/>
      <c r="HLV208" s="813"/>
      <c r="HLW208" s="813"/>
      <c r="HLX208" s="813"/>
      <c r="HLY208" s="813"/>
      <c r="HLZ208" s="813"/>
      <c r="HMA208" s="813"/>
      <c r="HMB208" s="813"/>
      <c r="HMC208" s="813"/>
      <c r="HMD208" s="813"/>
      <c r="HME208" s="813"/>
      <c r="HMF208" s="813"/>
      <c r="HMG208" s="813"/>
      <c r="HMH208" s="813"/>
      <c r="HMI208" s="813"/>
      <c r="HMJ208" s="813"/>
      <c r="HMK208" s="813"/>
      <c r="HML208" s="813"/>
      <c r="HMM208" s="813"/>
      <c r="HMN208" s="813"/>
      <c r="HMO208" s="813"/>
      <c r="HMP208" s="813"/>
      <c r="HMQ208" s="813"/>
      <c r="HMR208" s="813"/>
      <c r="HMS208" s="813"/>
      <c r="HMT208" s="813"/>
      <c r="HMU208" s="813"/>
      <c r="HMV208" s="813"/>
      <c r="HMW208" s="813"/>
      <c r="HMX208" s="813"/>
      <c r="HMY208" s="813"/>
      <c r="HMZ208" s="813"/>
      <c r="HNA208" s="813"/>
      <c r="HNB208" s="813"/>
      <c r="HNC208" s="813"/>
      <c r="HND208" s="813"/>
      <c r="HNE208" s="813"/>
      <c r="HNF208" s="813"/>
      <c r="HNG208" s="813"/>
      <c r="HNH208" s="813"/>
      <c r="HNI208" s="813"/>
      <c r="HNJ208" s="813"/>
      <c r="HNK208" s="813"/>
      <c r="HNL208" s="813"/>
      <c r="HNM208" s="813"/>
      <c r="HNN208" s="813"/>
      <c r="HNO208" s="813"/>
      <c r="HNP208" s="813"/>
      <c r="HNQ208" s="813"/>
      <c r="HNR208" s="813"/>
      <c r="HNS208" s="813"/>
      <c r="HNT208" s="813"/>
      <c r="HNU208" s="813"/>
      <c r="HNV208" s="813"/>
      <c r="HNW208" s="813"/>
      <c r="HNX208" s="813"/>
      <c r="HNY208" s="813"/>
      <c r="HNZ208" s="813"/>
      <c r="HOA208" s="813"/>
      <c r="HOB208" s="813"/>
      <c r="HOC208" s="813"/>
      <c r="HOD208" s="813"/>
      <c r="HOE208" s="813"/>
      <c r="HOF208" s="813"/>
      <c r="HOG208" s="813"/>
      <c r="HOH208" s="813"/>
      <c r="HOI208" s="813"/>
      <c r="HOJ208" s="813"/>
      <c r="HOK208" s="813"/>
      <c r="HOL208" s="813"/>
      <c r="HOM208" s="813"/>
      <c r="HON208" s="813"/>
      <c r="HOO208" s="813"/>
      <c r="HOP208" s="813"/>
      <c r="HOQ208" s="813"/>
      <c r="HOR208" s="813"/>
      <c r="HOS208" s="813"/>
      <c r="HOT208" s="813"/>
      <c r="HOU208" s="813"/>
      <c r="HOV208" s="813"/>
      <c r="HOW208" s="813"/>
      <c r="HOX208" s="813"/>
      <c r="HOY208" s="813"/>
      <c r="HOZ208" s="813"/>
      <c r="HPA208" s="813"/>
      <c r="HPB208" s="813"/>
      <c r="HPC208" s="813"/>
      <c r="HPD208" s="813"/>
      <c r="HPE208" s="813"/>
      <c r="HPF208" s="813"/>
      <c r="HPG208" s="813"/>
      <c r="HPH208" s="813"/>
      <c r="HPI208" s="813"/>
      <c r="HPJ208" s="813"/>
      <c r="HPK208" s="813"/>
      <c r="HPL208" s="813"/>
      <c r="HPM208" s="813"/>
      <c r="HPN208" s="813"/>
      <c r="HPO208" s="813"/>
      <c r="HPP208" s="813"/>
      <c r="HPQ208" s="813"/>
      <c r="HPR208" s="813"/>
      <c r="HPS208" s="813"/>
      <c r="HPT208" s="813"/>
      <c r="HPU208" s="813"/>
      <c r="HPV208" s="813"/>
      <c r="HPW208" s="813"/>
      <c r="HPX208" s="813"/>
      <c r="HPY208" s="813"/>
      <c r="HPZ208" s="813"/>
      <c r="HQA208" s="813"/>
      <c r="HQB208" s="813"/>
      <c r="HQC208" s="813"/>
      <c r="HQD208" s="813"/>
      <c r="HQE208" s="813"/>
      <c r="HQF208" s="813"/>
      <c r="HQG208" s="813"/>
      <c r="HQH208" s="813"/>
      <c r="HQI208" s="813"/>
      <c r="HQJ208" s="813"/>
      <c r="HQK208" s="813"/>
      <c r="HQL208" s="813"/>
      <c r="HQM208" s="813"/>
      <c r="HQN208" s="813"/>
      <c r="HQO208" s="813"/>
      <c r="HQP208" s="813"/>
      <c r="HQQ208" s="813"/>
      <c r="HQR208" s="813"/>
      <c r="HQS208" s="813"/>
      <c r="HQT208" s="813"/>
      <c r="HQU208" s="813"/>
      <c r="HQV208" s="813"/>
      <c r="HQW208" s="813"/>
      <c r="HQX208" s="813"/>
      <c r="HQY208" s="813"/>
      <c r="HQZ208" s="813"/>
      <c r="HRA208" s="813"/>
      <c r="HRB208" s="813"/>
      <c r="HRC208" s="813"/>
      <c r="HRD208" s="813"/>
      <c r="HRE208" s="813"/>
      <c r="HRF208" s="813"/>
      <c r="HRG208" s="813"/>
      <c r="HRH208" s="813"/>
      <c r="HRI208" s="813"/>
      <c r="HRJ208" s="813"/>
      <c r="HRK208" s="813"/>
      <c r="HRL208" s="813"/>
      <c r="HRM208" s="813"/>
      <c r="HRN208" s="813"/>
      <c r="HRO208" s="813"/>
      <c r="HRP208" s="813"/>
      <c r="HRQ208" s="813"/>
      <c r="HRR208" s="813"/>
      <c r="HRS208" s="813"/>
      <c r="HRT208" s="813"/>
      <c r="HRU208" s="813"/>
      <c r="HRV208" s="813"/>
      <c r="HRW208" s="813"/>
      <c r="HRX208" s="813"/>
      <c r="HRY208" s="813"/>
      <c r="HRZ208" s="813"/>
      <c r="HSA208" s="813"/>
      <c r="HSB208" s="813"/>
      <c r="HSC208" s="813"/>
      <c r="HSD208" s="813"/>
      <c r="HSE208" s="813"/>
      <c r="HSF208" s="813"/>
      <c r="HSG208" s="813"/>
      <c r="HSH208" s="813"/>
      <c r="HSI208" s="813"/>
      <c r="HSJ208" s="813"/>
      <c r="HSK208" s="813"/>
      <c r="HSL208" s="813"/>
      <c r="HSM208" s="813"/>
      <c r="HSN208" s="813"/>
      <c r="HSO208" s="813"/>
      <c r="HSP208" s="813"/>
      <c r="HSQ208" s="813"/>
      <c r="HSR208" s="813"/>
      <c r="HSS208" s="813"/>
      <c r="HST208" s="813"/>
      <c r="HSU208" s="813"/>
      <c r="HSV208" s="813"/>
      <c r="HSW208" s="813"/>
      <c r="HSX208" s="813"/>
      <c r="HSY208" s="813"/>
      <c r="HSZ208" s="813"/>
      <c r="HTA208" s="813"/>
      <c r="HTB208" s="813"/>
      <c r="HTC208" s="813"/>
      <c r="HTD208" s="813"/>
      <c r="HTE208" s="813"/>
      <c r="HTF208" s="813"/>
      <c r="HTG208" s="813"/>
      <c r="HTH208" s="813"/>
      <c r="HTI208" s="813"/>
      <c r="HTJ208" s="813"/>
      <c r="HTK208" s="813"/>
      <c r="HTL208" s="813"/>
      <c r="HTM208" s="813"/>
      <c r="HTN208" s="813"/>
      <c r="HTO208" s="813"/>
      <c r="HTP208" s="813"/>
      <c r="HTQ208" s="813"/>
      <c r="HTR208" s="813"/>
      <c r="HTS208" s="813"/>
      <c r="HTT208" s="813"/>
      <c r="HTU208" s="813"/>
      <c r="HTV208" s="813"/>
      <c r="HTW208" s="813"/>
      <c r="HTX208" s="813"/>
      <c r="HTY208" s="813"/>
      <c r="HTZ208" s="813"/>
      <c r="HUA208" s="813"/>
      <c r="HUB208" s="813"/>
      <c r="HUC208" s="813"/>
      <c r="HUD208" s="813"/>
      <c r="HUE208" s="813"/>
      <c r="HUF208" s="813"/>
      <c r="HUG208" s="813"/>
      <c r="HUH208" s="813"/>
      <c r="HUI208" s="813"/>
      <c r="HUJ208" s="813"/>
      <c r="HUK208" s="813"/>
      <c r="HUL208" s="813"/>
      <c r="HUM208" s="813"/>
      <c r="HUN208" s="813"/>
      <c r="HUO208" s="813"/>
      <c r="HUP208" s="813"/>
      <c r="HUQ208" s="813"/>
      <c r="HUR208" s="813"/>
      <c r="HUS208" s="813"/>
      <c r="HUT208" s="813"/>
      <c r="HUU208" s="813"/>
      <c r="HUV208" s="813"/>
      <c r="HUW208" s="813"/>
      <c r="HUX208" s="813"/>
      <c r="HUY208" s="813"/>
      <c r="HUZ208" s="813"/>
      <c r="HVA208" s="813"/>
      <c r="HVB208" s="813"/>
      <c r="HVC208" s="813"/>
      <c r="HVD208" s="813"/>
      <c r="HVE208" s="813"/>
      <c r="HVF208" s="813"/>
      <c r="HVG208" s="813"/>
      <c r="HVH208" s="813"/>
      <c r="HVI208" s="813"/>
      <c r="HVJ208" s="813"/>
      <c r="HVK208" s="813"/>
      <c r="HVL208" s="813"/>
      <c r="HVM208" s="813"/>
      <c r="HVN208" s="813"/>
      <c r="HVO208" s="813"/>
      <c r="HVP208" s="813"/>
      <c r="HVQ208" s="813"/>
      <c r="HVR208" s="813"/>
      <c r="HVS208" s="813"/>
      <c r="HVT208" s="813"/>
      <c r="HVU208" s="813"/>
      <c r="HVV208" s="813"/>
      <c r="HVW208" s="813"/>
      <c r="HVX208" s="813"/>
      <c r="HVY208" s="813"/>
      <c r="HVZ208" s="813"/>
      <c r="HWA208" s="813"/>
      <c r="HWB208" s="813"/>
      <c r="HWC208" s="813"/>
      <c r="HWD208" s="813"/>
      <c r="HWE208" s="813"/>
      <c r="HWF208" s="813"/>
      <c r="HWG208" s="813"/>
      <c r="HWH208" s="813"/>
      <c r="HWI208" s="813"/>
      <c r="HWJ208" s="813"/>
      <c r="HWK208" s="813"/>
      <c r="HWL208" s="813"/>
      <c r="HWM208" s="813"/>
      <c r="HWN208" s="813"/>
      <c r="HWO208" s="813"/>
      <c r="HWP208" s="813"/>
      <c r="HWQ208" s="813"/>
      <c r="HWR208" s="813"/>
      <c r="HWS208" s="813"/>
      <c r="HWT208" s="813"/>
      <c r="HWU208" s="813"/>
      <c r="HWV208" s="813"/>
      <c r="HWW208" s="813"/>
      <c r="HWX208" s="813"/>
      <c r="HWY208" s="813"/>
      <c r="HWZ208" s="813"/>
      <c r="HXA208" s="813"/>
      <c r="HXB208" s="813"/>
      <c r="HXC208" s="813"/>
      <c r="HXD208" s="813"/>
      <c r="HXE208" s="813"/>
      <c r="HXF208" s="813"/>
      <c r="HXG208" s="813"/>
      <c r="HXH208" s="813"/>
      <c r="HXI208" s="813"/>
      <c r="HXJ208" s="813"/>
      <c r="HXK208" s="813"/>
      <c r="HXL208" s="813"/>
      <c r="HXM208" s="813"/>
      <c r="HXN208" s="813"/>
      <c r="HXO208" s="813"/>
      <c r="HXP208" s="813"/>
      <c r="HXQ208" s="813"/>
      <c r="HXR208" s="813"/>
      <c r="HXS208" s="813"/>
      <c r="HXT208" s="813"/>
      <c r="HXU208" s="813"/>
      <c r="HXV208" s="813"/>
      <c r="HXW208" s="813"/>
      <c r="HXX208" s="813"/>
      <c r="HXY208" s="813"/>
      <c r="HXZ208" s="813"/>
      <c r="HYA208" s="813"/>
      <c r="HYB208" s="813"/>
      <c r="HYC208" s="813"/>
      <c r="HYD208" s="813"/>
      <c r="HYE208" s="813"/>
      <c r="HYF208" s="813"/>
      <c r="HYG208" s="813"/>
      <c r="HYH208" s="813"/>
      <c r="HYI208" s="813"/>
      <c r="HYJ208" s="813"/>
      <c r="HYK208" s="813"/>
      <c r="HYL208" s="813"/>
      <c r="HYM208" s="813"/>
      <c r="HYN208" s="813"/>
      <c r="HYO208" s="813"/>
      <c r="HYP208" s="813"/>
      <c r="HYQ208" s="813"/>
      <c r="HYR208" s="813"/>
      <c r="HYS208" s="813"/>
      <c r="HYT208" s="813"/>
      <c r="HYU208" s="813"/>
      <c r="HYV208" s="813"/>
      <c r="HYW208" s="813"/>
      <c r="HYX208" s="813"/>
      <c r="HYY208" s="813"/>
      <c r="HYZ208" s="813"/>
      <c r="HZA208" s="813"/>
      <c r="HZB208" s="813"/>
      <c r="HZC208" s="813"/>
      <c r="HZD208" s="813"/>
      <c r="HZE208" s="813"/>
      <c r="HZF208" s="813"/>
      <c r="HZG208" s="813"/>
      <c r="HZH208" s="813"/>
      <c r="HZI208" s="813"/>
      <c r="HZJ208" s="813"/>
      <c r="HZK208" s="813"/>
      <c r="HZL208" s="813"/>
      <c r="HZM208" s="813"/>
      <c r="HZN208" s="813"/>
      <c r="HZO208" s="813"/>
      <c r="HZP208" s="813"/>
      <c r="HZQ208" s="813"/>
      <c r="HZR208" s="813"/>
      <c r="HZS208" s="813"/>
      <c r="HZT208" s="813"/>
      <c r="HZU208" s="813"/>
      <c r="HZV208" s="813"/>
      <c r="HZW208" s="813"/>
      <c r="HZX208" s="813"/>
      <c r="HZY208" s="813"/>
      <c r="HZZ208" s="813"/>
      <c r="IAA208" s="813"/>
      <c r="IAB208" s="813"/>
      <c r="IAC208" s="813"/>
      <c r="IAD208" s="813"/>
      <c r="IAE208" s="813"/>
      <c r="IAF208" s="813"/>
      <c r="IAG208" s="813"/>
      <c r="IAH208" s="813"/>
      <c r="IAI208" s="813"/>
      <c r="IAJ208" s="813"/>
      <c r="IAK208" s="813"/>
      <c r="IAL208" s="813"/>
      <c r="IAM208" s="813"/>
      <c r="IAN208" s="813"/>
      <c r="IAO208" s="813"/>
      <c r="IAP208" s="813"/>
      <c r="IAQ208" s="813"/>
      <c r="IAR208" s="813"/>
      <c r="IAS208" s="813"/>
      <c r="IAT208" s="813"/>
      <c r="IAU208" s="813"/>
      <c r="IAV208" s="813"/>
      <c r="IAW208" s="813"/>
      <c r="IAX208" s="813"/>
      <c r="IAY208" s="813"/>
      <c r="IAZ208" s="813"/>
      <c r="IBA208" s="813"/>
      <c r="IBB208" s="813"/>
      <c r="IBC208" s="813"/>
      <c r="IBD208" s="813"/>
      <c r="IBE208" s="813"/>
      <c r="IBF208" s="813"/>
      <c r="IBG208" s="813"/>
      <c r="IBH208" s="813"/>
      <c r="IBI208" s="813"/>
      <c r="IBJ208" s="813"/>
      <c r="IBK208" s="813"/>
      <c r="IBL208" s="813"/>
      <c r="IBM208" s="813"/>
      <c r="IBN208" s="813"/>
      <c r="IBO208" s="813"/>
      <c r="IBP208" s="813"/>
      <c r="IBQ208" s="813"/>
      <c r="IBR208" s="813"/>
      <c r="IBS208" s="813"/>
      <c r="IBT208" s="813"/>
      <c r="IBU208" s="813"/>
      <c r="IBV208" s="813"/>
      <c r="IBW208" s="813"/>
      <c r="IBX208" s="813"/>
      <c r="IBY208" s="813"/>
      <c r="IBZ208" s="813"/>
      <c r="ICA208" s="813"/>
      <c r="ICB208" s="813"/>
      <c r="ICC208" s="813"/>
      <c r="ICD208" s="813"/>
      <c r="ICE208" s="813"/>
      <c r="ICF208" s="813"/>
      <c r="ICG208" s="813"/>
      <c r="ICH208" s="813"/>
      <c r="ICI208" s="813"/>
      <c r="ICJ208" s="813"/>
      <c r="ICK208" s="813"/>
      <c r="ICL208" s="813"/>
      <c r="ICM208" s="813"/>
      <c r="ICN208" s="813"/>
      <c r="ICO208" s="813"/>
      <c r="ICP208" s="813"/>
      <c r="ICQ208" s="813"/>
      <c r="ICR208" s="813"/>
      <c r="ICS208" s="813"/>
      <c r="ICT208" s="813"/>
      <c r="ICU208" s="813"/>
      <c r="ICV208" s="813"/>
      <c r="ICW208" s="813"/>
      <c r="ICX208" s="813"/>
      <c r="ICY208" s="813"/>
      <c r="ICZ208" s="813"/>
      <c r="IDA208" s="813"/>
      <c r="IDB208" s="813"/>
      <c r="IDC208" s="813"/>
      <c r="IDD208" s="813"/>
      <c r="IDE208" s="813"/>
      <c r="IDF208" s="813"/>
      <c r="IDG208" s="813"/>
      <c r="IDH208" s="813"/>
      <c r="IDI208" s="813"/>
      <c r="IDJ208" s="813"/>
      <c r="IDK208" s="813"/>
      <c r="IDL208" s="813"/>
      <c r="IDM208" s="813"/>
      <c r="IDN208" s="813"/>
      <c r="IDO208" s="813"/>
      <c r="IDP208" s="813"/>
      <c r="IDQ208" s="813"/>
      <c r="IDR208" s="813"/>
      <c r="IDS208" s="813"/>
      <c r="IDT208" s="813"/>
      <c r="IDU208" s="813"/>
      <c r="IDV208" s="813"/>
      <c r="IDW208" s="813"/>
      <c r="IDX208" s="813"/>
      <c r="IDY208" s="813"/>
      <c r="IDZ208" s="813"/>
      <c r="IEA208" s="813"/>
      <c r="IEB208" s="813"/>
      <c r="IEC208" s="813"/>
      <c r="IED208" s="813"/>
      <c r="IEE208" s="813"/>
      <c r="IEF208" s="813"/>
      <c r="IEG208" s="813"/>
      <c r="IEH208" s="813"/>
      <c r="IEI208" s="813"/>
      <c r="IEJ208" s="813"/>
      <c r="IEK208" s="813"/>
      <c r="IEL208" s="813"/>
      <c r="IEM208" s="813"/>
      <c r="IEN208" s="813"/>
      <c r="IEO208" s="813"/>
      <c r="IEP208" s="813"/>
      <c r="IEQ208" s="813"/>
      <c r="IER208" s="813"/>
      <c r="IES208" s="813"/>
      <c r="IET208" s="813"/>
      <c r="IEU208" s="813"/>
      <c r="IEV208" s="813"/>
      <c r="IEW208" s="813"/>
      <c r="IEX208" s="813"/>
      <c r="IEY208" s="813"/>
      <c r="IEZ208" s="813"/>
      <c r="IFA208" s="813"/>
      <c r="IFB208" s="813"/>
      <c r="IFC208" s="813"/>
      <c r="IFD208" s="813"/>
      <c r="IFE208" s="813"/>
      <c r="IFF208" s="813"/>
      <c r="IFG208" s="813"/>
      <c r="IFH208" s="813"/>
      <c r="IFI208" s="813"/>
      <c r="IFJ208" s="813"/>
      <c r="IFK208" s="813"/>
      <c r="IFL208" s="813"/>
      <c r="IFM208" s="813"/>
      <c r="IFN208" s="813"/>
      <c r="IFO208" s="813"/>
      <c r="IFP208" s="813"/>
      <c r="IFQ208" s="813"/>
      <c r="IFR208" s="813"/>
      <c r="IFS208" s="813"/>
      <c r="IFT208" s="813"/>
      <c r="IFU208" s="813"/>
      <c r="IFV208" s="813"/>
      <c r="IFW208" s="813"/>
      <c r="IFX208" s="813"/>
      <c r="IFY208" s="813"/>
      <c r="IFZ208" s="813"/>
      <c r="IGA208" s="813"/>
      <c r="IGB208" s="813"/>
      <c r="IGC208" s="813"/>
      <c r="IGD208" s="813"/>
      <c r="IGE208" s="813"/>
      <c r="IGF208" s="813"/>
      <c r="IGG208" s="813"/>
      <c r="IGH208" s="813"/>
      <c r="IGI208" s="813"/>
      <c r="IGJ208" s="813"/>
      <c r="IGK208" s="813"/>
      <c r="IGL208" s="813"/>
      <c r="IGM208" s="813"/>
      <c r="IGN208" s="813"/>
      <c r="IGO208" s="813"/>
      <c r="IGP208" s="813"/>
      <c r="IGQ208" s="813"/>
      <c r="IGR208" s="813"/>
      <c r="IGS208" s="813"/>
      <c r="IGT208" s="813"/>
      <c r="IGU208" s="813"/>
      <c r="IGV208" s="813"/>
      <c r="IGW208" s="813"/>
      <c r="IGX208" s="813"/>
      <c r="IGY208" s="813"/>
      <c r="IGZ208" s="813"/>
      <c r="IHA208" s="813"/>
      <c r="IHB208" s="813"/>
      <c r="IHC208" s="813"/>
      <c r="IHD208" s="813"/>
      <c r="IHE208" s="813"/>
      <c r="IHF208" s="813"/>
      <c r="IHG208" s="813"/>
      <c r="IHH208" s="813"/>
      <c r="IHI208" s="813"/>
      <c r="IHJ208" s="813"/>
      <c r="IHK208" s="813"/>
      <c r="IHL208" s="813"/>
      <c r="IHM208" s="813"/>
      <c r="IHN208" s="813"/>
      <c r="IHO208" s="813"/>
      <c r="IHP208" s="813"/>
      <c r="IHQ208" s="813"/>
      <c r="IHR208" s="813"/>
      <c r="IHS208" s="813"/>
      <c r="IHT208" s="813"/>
      <c r="IHU208" s="813"/>
      <c r="IHV208" s="813"/>
      <c r="IHW208" s="813"/>
      <c r="IHX208" s="813"/>
      <c r="IHY208" s="813"/>
      <c r="IHZ208" s="813"/>
      <c r="IIA208" s="813"/>
      <c r="IIB208" s="813"/>
      <c r="IIC208" s="813"/>
      <c r="IID208" s="813"/>
      <c r="IIE208" s="813"/>
      <c r="IIF208" s="813"/>
      <c r="IIG208" s="813"/>
      <c r="IIH208" s="813"/>
      <c r="III208" s="813"/>
      <c r="IIJ208" s="813"/>
      <c r="IIK208" s="813"/>
      <c r="IIL208" s="813"/>
      <c r="IIM208" s="813"/>
      <c r="IIN208" s="813"/>
      <c r="IIO208" s="813"/>
      <c r="IIP208" s="813"/>
      <c r="IIQ208" s="813"/>
      <c r="IIR208" s="813"/>
      <c r="IIS208" s="813"/>
      <c r="IIT208" s="813"/>
      <c r="IIU208" s="813"/>
      <c r="IIV208" s="813"/>
      <c r="IIW208" s="813"/>
      <c r="IIX208" s="813"/>
      <c r="IIY208" s="813"/>
      <c r="IIZ208" s="813"/>
      <c r="IJA208" s="813"/>
      <c r="IJB208" s="813"/>
      <c r="IJC208" s="813"/>
      <c r="IJD208" s="813"/>
      <c r="IJE208" s="813"/>
      <c r="IJF208" s="813"/>
      <c r="IJG208" s="813"/>
      <c r="IJH208" s="813"/>
      <c r="IJI208" s="813"/>
      <c r="IJJ208" s="813"/>
      <c r="IJK208" s="813"/>
      <c r="IJL208" s="813"/>
      <c r="IJM208" s="813"/>
      <c r="IJN208" s="813"/>
      <c r="IJO208" s="813"/>
      <c r="IJP208" s="813"/>
      <c r="IJQ208" s="813"/>
      <c r="IJR208" s="813"/>
      <c r="IJS208" s="813"/>
      <c r="IJT208" s="813"/>
      <c r="IJU208" s="813"/>
      <c r="IJV208" s="813"/>
      <c r="IJW208" s="813"/>
      <c r="IJX208" s="813"/>
      <c r="IJY208" s="813"/>
      <c r="IJZ208" s="813"/>
      <c r="IKA208" s="813"/>
      <c r="IKB208" s="813"/>
      <c r="IKC208" s="813"/>
      <c r="IKD208" s="813"/>
      <c r="IKE208" s="813"/>
      <c r="IKF208" s="813"/>
      <c r="IKG208" s="813"/>
      <c r="IKH208" s="813"/>
      <c r="IKI208" s="813"/>
      <c r="IKJ208" s="813"/>
      <c r="IKK208" s="813"/>
      <c r="IKL208" s="813"/>
      <c r="IKM208" s="813"/>
      <c r="IKN208" s="813"/>
      <c r="IKO208" s="813"/>
      <c r="IKP208" s="813"/>
      <c r="IKQ208" s="813"/>
      <c r="IKR208" s="813"/>
      <c r="IKS208" s="813"/>
      <c r="IKT208" s="813"/>
      <c r="IKU208" s="813"/>
      <c r="IKV208" s="813"/>
      <c r="IKW208" s="813"/>
      <c r="IKX208" s="813"/>
      <c r="IKY208" s="813"/>
      <c r="IKZ208" s="813"/>
      <c r="ILA208" s="813"/>
      <c r="ILB208" s="813"/>
      <c r="ILC208" s="813"/>
      <c r="ILD208" s="813"/>
      <c r="ILE208" s="813"/>
      <c r="ILF208" s="813"/>
      <c r="ILG208" s="813"/>
      <c r="ILH208" s="813"/>
      <c r="ILI208" s="813"/>
      <c r="ILJ208" s="813"/>
      <c r="ILK208" s="813"/>
      <c r="ILL208" s="813"/>
      <c r="ILM208" s="813"/>
      <c r="ILN208" s="813"/>
      <c r="ILO208" s="813"/>
      <c r="ILP208" s="813"/>
      <c r="ILQ208" s="813"/>
      <c r="ILR208" s="813"/>
      <c r="ILS208" s="813"/>
      <c r="ILT208" s="813"/>
      <c r="ILU208" s="813"/>
      <c r="ILV208" s="813"/>
      <c r="ILW208" s="813"/>
      <c r="ILX208" s="813"/>
      <c r="ILY208" s="813"/>
      <c r="ILZ208" s="813"/>
      <c r="IMA208" s="813"/>
      <c r="IMB208" s="813"/>
      <c r="IMC208" s="813"/>
      <c r="IMD208" s="813"/>
      <c r="IME208" s="813"/>
      <c r="IMF208" s="813"/>
      <c r="IMG208" s="813"/>
      <c r="IMH208" s="813"/>
      <c r="IMI208" s="813"/>
      <c r="IMJ208" s="813"/>
      <c r="IMK208" s="813"/>
      <c r="IML208" s="813"/>
      <c r="IMM208" s="813"/>
      <c r="IMN208" s="813"/>
      <c r="IMO208" s="813"/>
      <c r="IMP208" s="813"/>
      <c r="IMQ208" s="813"/>
      <c r="IMR208" s="813"/>
      <c r="IMS208" s="813"/>
      <c r="IMT208" s="813"/>
      <c r="IMU208" s="813"/>
      <c r="IMV208" s="813"/>
      <c r="IMW208" s="813"/>
      <c r="IMX208" s="813"/>
      <c r="IMY208" s="813"/>
      <c r="IMZ208" s="813"/>
      <c r="INA208" s="813"/>
      <c r="INB208" s="813"/>
      <c r="INC208" s="813"/>
      <c r="IND208" s="813"/>
      <c r="INE208" s="813"/>
      <c r="INF208" s="813"/>
      <c r="ING208" s="813"/>
      <c r="INH208" s="813"/>
      <c r="INI208" s="813"/>
      <c r="INJ208" s="813"/>
      <c r="INK208" s="813"/>
      <c r="INL208" s="813"/>
      <c r="INM208" s="813"/>
      <c r="INN208" s="813"/>
      <c r="INO208" s="813"/>
      <c r="INP208" s="813"/>
      <c r="INQ208" s="813"/>
      <c r="INR208" s="813"/>
      <c r="INS208" s="813"/>
      <c r="INT208" s="813"/>
      <c r="INU208" s="813"/>
      <c r="INV208" s="813"/>
      <c r="INW208" s="813"/>
      <c r="INX208" s="813"/>
      <c r="INY208" s="813"/>
      <c r="INZ208" s="813"/>
      <c r="IOA208" s="813"/>
      <c r="IOB208" s="813"/>
      <c r="IOC208" s="813"/>
      <c r="IOD208" s="813"/>
      <c r="IOE208" s="813"/>
      <c r="IOF208" s="813"/>
      <c r="IOG208" s="813"/>
      <c r="IOH208" s="813"/>
      <c r="IOI208" s="813"/>
      <c r="IOJ208" s="813"/>
      <c r="IOK208" s="813"/>
      <c r="IOL208" s="813"/>
      <c r="IOM208" s="813"/>
      <c r="ION208" s="813"/>
      <c r="IOO208" s="813"/>
      <c r="IOP208" s="813"/>
      <c r="IOQ208" s="813"/>
      <c r="IOR208" s="813"/>
      <c r="IOS208" s="813"/>
      <c r="IOT208" s="813"/>
      <c r="IOU208" s="813"/>
      <c r="IOV208" s="813"/>
      <c r="IOW208" s="813"/>
      <c r="IOX208" s="813"/>
      <c r="IOY208" s="813"/>
      <c r="IOZ208" s="813"/>
      <c r="IPA208" s="813"/>
      <c r="IPB208" s="813"/>
      <c r="IPC208" s="813"/>
      <c r="IPD208" s="813"/>
      <c r="IPE208" s="813"/>
      <c r="IPF208" s="813"/>
      <c r="IPG208" s="813"/>
      <c r="IPH208" s="813"/>
      <c r="IPI208" s="813"/>
      <c r="IPJ208" s="813"/>
      <c r="IPK208" s="813"/>
      <c r="IPL208" s="813"/>
      <c r="IPM208" s="813"/>
      <c r="IPN208" s="813"/>
      <c r="IPO208" s="813"/>
      <c r="IPP208" s="813"/>
      <c r="IPQ208" s="813"/>
      <c r="IPR208" s="813"/>
      <c r="IPS208" s="813"/>
      <c r="IPT208" s="813"/>
      <c r="IPU208" s="813"/>
      <c r="IPV208" s="813"/>
      <c r="IPW208" s="813"/>
      <c r="IPX208" s="813"/>
      <c r="IPY208" s="813"/>
      <c r="IPZ208" s="813"/>
      <c r="IQA208" s="813"/>
      <c r="IQB208" s="813"/>
      <c r="IQC208" s="813"/>
      <c r="IQD208" s="813"/>
      <c r="IQE208" s="813"/>
      <c r="IQF208" s="813"/>
      <c r="IQG208" s="813"/>
      <c r="IQH208" s="813"/>
      <c r="IQI208" s="813"/>
      <c r="IQJ208" s="813"/>
      <c r="IQK208" s="813"/>
      <c r="IQL208" s="813"/>
      <c r="IQM208" s="813"/>
      <c r="IQN208" s="813"/>
      <c r="IQO208" s="813"/>
      <c r="IQP208" s="813"/>
      <c r="IQQ208" s="813"/>
      <c r="IQR208" s="813"/>
      <c r="IQS208" s="813"/>
      <c r="IQT208" s="813"/>
      <c r="IQU208" s="813"/>
      <c r="IQV208" s="813"/>
      <c r="IQW208" s="813"/>
      <c r="IQX208" s="813"/>
      <c r="IQY208" s="813"/>
      <c r="IQZ208" s="813"/>
      <c r="IRA208" s="813"/>
      <c r="IRB208" s="813"/>
      <c r="IRC208" s="813"/>
      <c r="IRD208" s="813"/>
      <c r="IRE208" s="813"/>
      <c r="IRF208" s="813"/>
      <c r="IRG208" s="813"/>
      <c r="IRH208" s="813"/>
      <c r="IRI208" s="813"/>
      <c r="IRJ208" s="813"/>
      <c r="IRK208" s="813"/>
      <c r="IRL208" s="813"/>
      <c r="IRM208" s="813"/>
      <c r="IRN208" s="813"/>
      <c r="IRO208" s="813"/>
      <c r="IRP208" s="813"/>
      <c r="IRQ208" s="813"/>
      <c r="IRR208" s="813"/>
      <c r="IRS208" s="813"/>
      <c r="IRT208" s="813"/>
      <c r="IRU208" s="813"/>
      <c r="IRV208" s="813"/>
      <c r="IRW208" s="813"/>
      <c r="IRX208" s="813"/>
      <c r="IRY208" s="813"/>
      <c r="IRZ208" s="813"/>
      <c r="ISA208" s="813"/>
      <c r="ISB208" s="813"/>
      <c r="ISC208" s="813"/>
      <c r="ISD208" s="813"/>
      <c r="ISE208" s="813"/>
      <c r="ISF208" s="813"/>
      <c r="ISG208" s="813"/>
      <c r="ISH208" s="813"/>
      <c r="ISI208" s="813"/>
      <c r="ISJ208" s="813"/>
      <c r="ISK208" s="813"/>
      <c r="ISL208" s="813"/>
      <c r="ISM208" s="813"/>
      <c r="ISN208" s="813"/>
      <c r="ISO208" s="813"/>
      <c r="ISP208" s="813"/>
      <c r="ISQ208" s="813"/>
      <c r="ISR208" s="813"/>
      <c r="ISS208" s="813"/>
      <c r="IST208" s="813"/>
      <c r="ISU208" s="813"/>
      <c r="ISV208" s="813"/>
      <c r="ISW208" s="813"/>
      <c r="ISX208" s="813"/>
      <c r="ISY208" s="813"/>
      <c r="ISZ208" s="813"/>
      <c r="ITA208" s="813"/>
      <c r="ITB208" s="813"/>
      <c r="ITC208" s="813"/>
      <c r="ITD208" s="813"/>
      <c r="ITE208" s="813"/>
      <c r="ITF208" s="813"/>
      <c r="ITG208" s="813"/>
      <c r="ITH208" s="813"/>
      <c r="ITI208" s="813"/>
      <c r="ITJ208" s="813"/>
      <c r="ITK208" s="813"/>
      <c r="ITL208" s="813"/>
      <c r="ITM208" s="813"/>
      <c r="ITN208" s="813"/>
      <c r="ITO208" s="813"/>
      <c r="ITP208" s="813"/>
      <c r="ITQ208" s="813"/>
      <c r="ITR208" s="813"/>
      <c r="ITS208" s="813"/>
      <c r="ITT208" s="813"/>
      <c r="ITU208" s="813"/>
      <c r="ITV208" s="813"/>
      <c r="ITW208" s="813"/>
      <c r="ITX208" s="813"/>
      <c r="ITY208" s="813"/>
      <c r="ITZ208" s="813"/>
      <c r="IUA208" s="813"/>
      <c r="IUB208" s="813"/>
      <c r="IUC208" s="813"/>
      <c r="IUD208" s="813"/>
      <c r="IUE208" s="813"/>
      <c r="IUF208" s="813"/>
      <c r="IUG208" s="813"/>
      <c r="IUH208" s="813"/>
      <c r="IUI208" s="813"/>
      <c r="IUJ208" s="813"/>
      <c r="IUK208" s="813"/>
      <c r="IUL208" s="813"/>
      <c r="IUM208" s="813"/>
      <c r="IUN208" s="813"/>
      <c r="IUO208" s="813"/>
      <c r="IUP208" s="813"/>
      <c r="IUQ208" s="813"/>
      <c r="IUR208" s="813"/>
      <c r="IUS208" s="813"/>
      <c r="IUT208" s="813"/>
      <c r="IUU208" s="813"/>
      <c r="IUV208" s="813"/>
      <c r="IUW208" s="813"/>
      <c r="IUX208" s="813"/>
      <c r="IUY208" s="813"/>
      <c r="IUZ208" s="813"/>
      <c r="IVA208" s="813"/>
      <c r="IVB208" s="813"/>
      <c r="IVC208" s="813"/>
      <c r="IVD208" s="813"/>
      <c r="IVE208" s="813"/>
      <c r="IVF208" s="813"/>
      <c r="IVG208" s="813"/>
      <c r="IVH208" s="813"/>
      <c r="IVI208" s="813"/>
      <c r="IVJ208" s="813"/>
      <c r="IVK208" s="813"/>
      <c r="IVL208" s="813"/>
      <c r="IVM208" s="813"/>
      <c r="IVN208" s="813"/>
      <c r="IVO208" s="813"/>
      <c r="IVP208" s="813"/>
      <c r="IVQ208" s="813"/>
      <c r="IVR208" s="813"/>
      <c r="IVS208" s="813"/>
      <c r="IVT208" s="813"/>
      <c r="IVU208" s="813"/>
      <c r="IVV208" s="813"/>
      <c r="IVW208" s="813"/>
      <c r="IVX208" s="813"/>
      <c r="IVY208" s="813"/>
      <c r="IVZ208" s="813"/>
      <c r="IWA208" s="813"/>
      <c r="IWB208" s="813"/>
      <c r="IWC208" s="813"/>
      <c r="IWD208" s="813"/>
      <c r="IWE208" s="813"/>
      <c r="IWF208" s="813"/>
      <c r="IWG208" s="813"/>
      <c r="IWH208" s="813"/>
      <c r="IWI208" s="813"/>
      <c r="IWJ208" s="813"/>
      <c r="IWK208" s="813"/>
      <c r="IWL208" s="813"/>
      <c r="IWM208" s="813"/>
      <c r="IWN208" s="813"/>
      <c r="IWO208" s="813"/>
      <c r="IWP208" s="813"/>
      <c r="IWQ208" s="813"/>
      <c r="IWR208" s="813"/>
      <c r="IWS208" s="813"/>
      <c r="IWT208" s="813"/>
      <c r="IWU208" s="813"/>
      <c r="IWV208" s="813"/>
      <c r="IWW208" s="813"/>
      <c r="IWX208" s="813"/>
      <c r="IWY208" s="813"/>
      <c r="IWZ208" s="813"/>
      <c r="IXA208" s="813"/>
      <c r="IXB208" s="813"/>
      <c r="IXC208" s="813"/>
      <c r="IXD208" s="813"/>
      <c r="IXE208" s="813"/>
      <c r="IXF208" s="813"/>
      <c r="IXG208" s="813"/>
      <c r="IXH208" s="813"/>
      <c r="IXI208" s="813"/>
      <c r="IXJ208" s="813"/>
      <c r="IXK208" s="813"/>
      <c r="IXL208" s="813"/>
      <c r="IXM208" s="813"/>
      <c r="IXN208" s="813"/>
      <c r="IXO208" s="813"/>
      <c r="IXP208" s="813"/>
      <c r="IXQ208" s="813"/>
      <c r="IXR208" s="813"/>
      <c r="IXS208" s="813"/>
      <c r="IXT208" s="813"/>
      <c r="IXU208" s="813"/>
      <c r="IXV208" s="813"/>
      <c r="IXW208" s="813"/>
      <c r="IXX208" s="813"/>
      <c r="IXY208" s="813"/>
      <c r="IXZ208" s="813"/>
      <c r="IYA208" s="813"/>
      <c r="IYB208" s="813"/>
      <c r="IYC208" s="813"/>
      <c r="IYD208" s="813"/>
      <c r="IYE208" s="813"/>
      <c r="IYF208" s="813"/>
      <c r="IYG208" s="813"/>
      <c r="IYH208" s="813"/>
      <c r="IYI208" s="813"/>
      <c r="IYJ208" s="813"/>
      <c r="IYK208" s="813"/>
      <c r="IYL208" s="813"/>
      <c r="IYM208" s="813"/>
      <c r="IYN208" s="813"/>
      <c r="IYO208" s="813"/>
      <c r="IYP208" s="813"/>
      <c r="IYQ208" s="813"/>
      <c r="IYR208" s="813"/>
      <c r="IYS208" s="813"/>
      <c r="IYT208" s="813"/>
      <c r="IYU208" s="813"/>
      <c r="IYV208" s="813"/>
      <c r="IYW208" s="813"/>
      <c r="IYX208" s="813"/>
      <c r="IYY208" s="813"/>
      <c r="IYZ208" s="813"/>
      <c r="IZA208" s="813"/>
      <c r="IZB208" s="813"/>
      <c r="IZC208" s="813"/>
      <c r="IZD208" s="813"/>
      <c r="IZE208" s="813"/>
      <c r="IZF208" s="813"/>
      <c r="IZG208" s="813"/>
      <c r="IZH208" s="813"/>
      <c r="IZI208" s="813"/>
      <c r="IZJ208" s="813"/>
      <c r="IZK208" s="813"/>
      <c r="IZL208" s="813"/>
      <c r="IZM208" s="813"/>
      <c r="IZN208" s="813"/>
      <c r="IZO208" s="813"/>
      <c r="IZP208" s="813"/>
      <c r="IZQ208" s="813"/>
      <c r="IZR208" s="813"/>
      <c r="IZS208" s="813"/>
      <c r="IZT208" s="813"/>
      <c r="IZU208" s="813"/>
      <c r="IZV208" s="813"/>
      <c r="IZW208" s="813"/>
      <c r="IZX208" s="813"/>
      <c r="IZY208" s="813"/>
      <c r="IZZ208" s="813"/>
      <c r="JAA208" s="813"/>
      <c r="JAB208" s="813"/>
      <c r="JAC208" s="813"/>
      <c r="JAD208" s="813"/>
      <c r="JAE208" s="813"/>
      <c r="JAF208" s="813"/>
      <c r="JAG208" s="813"/>
      <c r="JAH208" s="813"/>
      <c r="JAI208" s="813"/>
      <c r="JAJ208" s="813"/>
      <c r="JAK208" s="813"/>
      <c r="JAL208" s="813"/>
      <c r="JAM208" s="813"/>
      <c r="JAN208" s="813"/>
      <c r="JAO208" s="813"/>
      <c r="JAP208" s="813"/>
      <c r="JAQ208" s="813"/>
      <c r="JAR208" s="813"/>
      <c r="JAS208" s="813"/>
      <c r="JAT208" s="813"/>
      <c r="JAU208" s="813"/>
      <c r="JAV208" s="813"/>
      <c r="JAW208" s="813"/>
      <c r="JAX208" s="813"/>
      <c r="JAY208" s="813"/>
      <c r="JAZ208" s="813"/>
      <c r="JBA208" s="813"/>
      <c r="JBB208" s="813"/>
      <c r="JBC208" s="813"/>
      <c r="JBD208" s="813"/>
      <c r="JBE208" s="813"/>
      <c r="JBF208" s="813"/>
      <c r="JBG208" s="813"/>
      <c r="JBH208" s="813"/>
      <c r="JBI208" s="813"/>
      <c r="JBJ208" s="813"/>
      <c r="JBK208" s="813"/>
      <c r="JBL208" s="813"/>
      <c r="JBM208" s="813"/>
      <c r="JBN208" s="813"/>
      <c r="JBO208" s="813"/>
      <c r="JBP208" s="813"/>
      <c r="JBQ208" s="813"/>
      <c r="JBR208" s="813"/>
      <c r="JBS208" s="813"/>
      <c r="JBT208" s="813"/>
      <c r="JBU208" s="813"/>
      <c r="JBV208" s="813"/>
      <c r="JBW208" s="813"/>
      <c r="JBX208" s="813"/>
      <c r="JBY208" s="813"/>
      <c r="JBZ208" s="813"/>
      <c r="JCA208" s="813"/>
      <c r="JCB208" s="813"/>
      <c r="JCC208" s="813"/>
      <c r="JCD208" s="813"/>
      <c r="JCE208" s="813"/>
      <c r="JCF208" s="813"/>
      <c r="JCG208" s="813"/>
      <c r="JCH208" s="813"/>
      <c r="JCI208" s="813"/>
      <c r="JCJ208" s="813"/>
      <c r="JCK208" s="813"/>
      <c r="JCL208" s="813"/>
      <c r="JCM208" s="813"/>
      <c r="JCN208" s="813"/>
      <c r="JCO208" s="813"/>
      <c r="JCP208" s="813"/>
      <c r="JCQ208" s="813"/>
      <c r="JCR208" s="813"/>
      <c r="JCS208" s="813"/>
      <c r="JCT208" s="813"/>
      <c r="JCU208" s="813"/>
      <c r="JCV208" s="813"/>
      <c r="JCW208" s="813"/>
      <c r="JCX208" s="813"/>
      <c r="JCY208" s="813"/>
      <c r="JCZ208" s="813"/>
      <c r="JDA208" s="813"/>
      <c r="JDB208" s="813"/>
      <c r="JDC208" s="813"/>
      <c r="JDD208" s="813"/>
      <c r="JDE208" s="813"/>
      <c r="JDF208" s="813"/>
      <c r="JDG208" s="813"/>
      <c r="JDH208" s="813"/>
      <c r="JDI208" s="813"/>
      <c r="JDJ208" s="813"/>
      <c r="JDK208" s="813"/>
      <c r="JDL208" s="813"/>
      <c r="JDM208" s="813"/>
      <c r="JDN208" s="813"/>
      <c r="JDO208" s="813"/>
      <c r="JDP208" s="813"/>
      <c r="JDQ208" s="813"/>
      <c r="JDR208" s="813"/>
      <c r="JDS208" s="813"/>
      <c r="JDT208" s="813"/>
      <c r="JDU208" s="813"/>
      <c r="JDV208" s="813"/>
      <c r="JDW208" s="813"/>
      <c r="JDX208" s="813"/>
      <c r="JDY208" s="813"/>
      <c r="JDZ208" s="813"/>
      <c r="JEA208" s="813"/>
      <c r="JEB208" s="813"/>
      <c r="JEC208" s="813"/>
      <c r="JED208" s="813"/>
      <c r="JEE208" s="813"/>
      <c r="JEF208" s="813"/>
      <c r="JEG208" s="813"/>
      <c r="JEH208" s="813"/>
      <c r="JEI208" s="813"/>
      <c r="JEJ208" s="813"/>
      <c r="JEK208" s="813"/>
      <c r="JEL208" s="813"/>
      <c r="JEM208" s="813"/>
      <c r="JEN208" s="813"/>
      <c r="JEO208" s="813"/>
      <c r="JEP208" s="813"/>
      <c r="JEQ208" s="813"/>
      <c r="JER208" s="813"/>
      <c r="JES208" s="813"/>
      <c r="JET208" s="813"/>
      <c r="JEU208" s="813"/>
      <c r="JEV208" s="813"/>
      <c r="JEW208" s="813"/>
      <c r="JEX208" s="813"/>
      <c r="JEY208" s="813"/>
      <c r="JEZ208" s="813"/>
      <c r="JFA208" s="813"/>
      <c r="JFB208" s="813"/>
      <c r="JFC208" s="813"/>
      <c r="JFD208" s="813"/>
      <c r="JFE208" s="813"/>
      <c r="JFF208" s="813"/>
      <c r="JFG208" s="813"/>
      <c r="JFH208" s="813"/>
      <c r="JFI208" s="813"/>
      <c r="JFJ208" s="813"/>
      <c r="JFK208" s="813"/>
      <c r="JFL208" s="813"/>
      <c r="JFM208" s="813"/>
      <c r="JFN208" s="813"/>
      <c r="JFO208" s="813"/>
      <c r="JFP208" s="813"/>
      <c r="JFQ208" s="813"/>
      <c r="JFR208" s="813"/>
      <c r="JFS208" s="813"/>
      <c r="JFT208" s="813"/>
      <c r="JFU208" s="813"/>
      <c r="JFV208" s="813"/>
      <c r="JFW208" s="813"/>
      <c r="JFX208" s="813"/>
      <c r="JFY208" s="813"/>
      <c r="JFZ208" s="813"/>
      <c r="JGA208" s="813"/>
      <c r="JGB208" s="813"/>
      <c r="JGC208" s="813"/>
      <c r="JGD208" s="813"/>
      <c r="JGE208" s="813"/>
      <c r="JGF208" s="813"/>
      <c r="JGG208" s="813"/>
      <c r="JGH208" s="813"/>
      <c r="JGI208" s="813"/>
      <c r="JGJ208" s="813"/>
      <c r="JGK208" s="813"/>
      <c r="JGL208" s="813"/>
      <c r="JGM208" s="813"/>
      <c r="JGN208" s="813"/>
      <c r="JGO208" s="813"/>
      <c r="JGP208" s="813"/>
      <c r="JGQ208" s="813"/>
      <c r="JGR208" s="813"/>
      <c r="JGS208" s="813"/>
      <c r="JGT208" s="813"/>
      <c r="JGU208" s="813"/>
      <c r="JGV208" s="813"/>
      <c r="JGW208" s="813"/>
      <c r="JGX208" s="813"/>
      <c r="JGY208" s="813"/>
      <c r="JGZ208" s="813"/>
      <c r="JHA208" s="813"/>
      <c r="JHB208" s="813"/>
      <c r="JHC208" s="813"/>
      <c r="JHD208" s="813"/>
      <c r="JHE208" s="813"/>
      <c r="JHF208" s="813"/>
      <c r="JHG208" s="813"/>
      <c r="JHH208" s="813"/>
      <c r="JHI208" s="813"/>
      <c r="JHJ208" s="813"/>
      <c r="JHK208" s="813"/>
      <c r="JHL208" s="813"/>
      <c r="JHM208" s="813"/>
      <c r="JHN208" s="813"/>
      <c r="JHO208" s="813"/>
      <c r="JHP208" s="813"/>
      <c r="JHQ208" s="813"/>
      <c r="JHR208" s="813"/>
      <c r="JHS208" s="813"/>
      <c r="JHT208" s="813"/>
      <c r="JHU208" s="813"/>
      <c r="JHV208" s="813"/>
      <c r="JHW208" s="813"/>
      <c r="JHX208" s="813"/>
      <c r="JHY208" s="813"/>
      <c r="JHZ208" s="813"/>
      <c r="JIA208" s="813"/>
      <c r="JIB208" s="813"/>
      <c r="JIC208" s="813"/>
      <c r="JID208" s="813"/>
      <c r="JIE208" s="813"/>
      <c r="JIF208" s="813"/>
      <c r="JIG208" s="813"/>
      <c r="JIH208" s="813"/>
      <c r="JII208" s="813"/>
      <c r="JIJ208" s="813"/>
      <c r="JIK208" s="813"/>
      <c r="JIL208" s="813"/>
      <c r="JIM208" s="813"/>
      <c r="JIN208" s="813"/>
      <c r="JIO208" s="813"/>
      <c r="JIP208" s="813"/>
      <c r="JIQ208" s="813"/>
      <c r="JIR208" s="813"/>
      <c r="JIS208" s="813"/>
      <c r="JIT208" s="813"/>
      <c r="JIU208" s="813"/>
      <c r="JIV208" s="813"/>
      <c r="JIW208" s="813"/>
      <c r="JIX208" s="813"/>
      <c r="JIY208" s="813"/>
      <c r="JIZ208" s="813"/>
      <c r="JJA208" s="813"/>
      <c r="JJB208" s="813"/>
      <c r="JJC208" s="813"/>
      <c r="JJD208" s="813"/>
      <c r="JJE208" s="813"/>
      <c r="JJF208" s="813"/>
      <c r="JJG208" s="813"/>
      <c r="JJH208" s="813"/>
      <c r="JJI208" s="813"/>
      <c r="JJJ208" s="813"/>
      <c r="JJK208" s="813"/>
      <c r="JJL208" s="813"/>
      <c r="JJM208" s="813"/>
      <c r="JJN208" s="813"/>
      <c r="JJO208" s="813"/>
      <c r="JJP208" s="813"/>
      <c r="JJQ208" s="813"/>
      <c r="JJR208" s="813"/>
      <c r="JJS208" s="813"/>
      <c r="JJT208" s="813"/>
      <c r="JJU208" s="813"/>
      <c r="JJV208" s="813"/>
      <c r="JJW208" s="813"/>
      <c r="JJX208" s="813"/>
      <c r="JJY208" s="813"/>
      <c r="JJZ208" s="813"/>
      <c r="JKA208" s="813"/>
      <c r="JKB208" s="813"/>
      <c r="JKC208" s="813"/>
      <c r="JKD208" s="813"/>
      <c r="JKE208" s="813"/>
      <c r="JKF208" s="813"/>
      <c r="JKG208" s="813"/>
      <c r="JKH208" s="813"/>
      <c r="JKI208" s="813"/>
      <c r="JKJ208" s="813"/>
      <c r="JKK208" s="813"/>
      <c r="JKL208" s="813"/>
      <c r="JKM208" s="813"/>
      <c r="JKN208" s="813"/>
      <c r="JKO208" s="813"/>
      <c r="JKP208" s="813"/>
      <c r="JKQ208" s="813"/>
      <c r="JKR208" s="813"/>
      <c r="JKS208" s="813"/>
      <c r="JKT208" s="813"/>
      <c r="JKU208" s="813"/>
      <c r="JKV208" s="813"/>
      <c r="JKW208" s="813"/>
      <c r="JKX208" s="813"/>
      <c r="JKY208" s="813"/>
      <c r="JKZ208" s="813"/>
      <c r="JLA208" s="813"/>
      <c r="JLB208" s="813"/>
      <c r="JLC208" s="813"/>
      <c r="JLD208" s="813"/>
      <c r="JLE208" s="813"/>
      <c r="JLF208" s="813"/>
      <c r="JLG208" s="813"/>
      <c r="JLH208" s="813"/>
      <c r="JLI208" s="813"/>
      <c r="JLJ208" s="813"/>
      <c r="JLK208" s="813"/>
      <c r="JLL208" s="813"/>
      <c r="JLM208" s="813"/>
      <c r="JLN208" s="813"/>
      <c r="JLO208" s="813"/>
      <c r="JLP208" s="813"/>
      <c r="JLQ208" s="813"/>
      <c r="JLR208" s="813"/>
      <c r="JLS208" s="813"/>
      <c r="JLT208" s="813"/>
      <c r="JLU208" s="813"/>
      <c r="JLV208" s="813"/>
      <c r="JLW208" s="813"/>
      <c r="JLX208" s="813"/>
      <c r="JLY208" s="813"/>
      <c r="JLZ208" s="813"/>
      <c r="JMA208" s="813"/>
      <c r="JMB208" s="813"/>
      <c r="JMC208" s="813"/>
      <c r="JMD208" s="813"/>
      <c r="JME208" s="813"/>
      <c r="JMF208" s="813"/>
      <c r="JMG208" s="813"/>
      <c r="JMH208" s="813"/>
      <c r="JMI208" s="813"/>
      <c r="JMJ208" s="813"/>
      <c r="JMK208" s="813"/>
      <c r="JML208" s="813"/>
      <c r="JMM208" s="813"/>
      <c r="JMN208" s="813"/>
      <c r="JMO208" s="813"/>
      <c r="JMP208" s="813"/>
      <c r="JMQ208" s="813"/>
      <c r="JMR208" s="813"/>
      <c r="JMS208" s="813"/>
      <c r="JMT208" s="813"/>
      <c r="JMU208" s="813"/>
      <c r="JMV208" s="813"/>
      <c r="JMW208" s="813"/>
      <c r="JMX208" s="813"/>
      <c r="JMY208" s="813"/>
      <c r="JMZ208" s="813"/>
      <c r="JNA208" s="813"/>
      <c r="JNB208" s="813"/>
      <c r="JNC208" s="813"/>
      <c r="JND208" s="813"/>
      <c r="JNE208" s="813"/>
      <c r="JNF208" s="813"/>
      <c r="JNG208" s="813"/>
      <c r="JNH208" s="813"/>
      <c r="JNI208" s="813"/>
      <c r="JNJ208" s="813"/>
      <c r="JNK208" s="813"/>
      <c r="JNL208" s="813"/>
      <c r="JNM208" s="813"/>
      <c r="JNN208" s="813"/>
      <c r="JNO208" s="813"/>
      <c r="JNP208" s="813"/>
      <c r="JNQ208" s="813"/>
      <c r="JNR208" s="813"/>
      <c r="JNS208" s="813"/>
      <c r="JNT208" s="813"/>
      <c r="JNU208" s="813"/>
      <c r="JNV208" s="813"/>
      <c r="JNW208" s="813"/>
      <c r="JNX208" s="813"/>
      <c r="JNY208" s="813"/>
      <c r="JNZ208" s="813"/>
      <c r="JOA208" s="813"/>
      <c r="JOB208" s="813"/>
      <c r="JOC208" s="813"/>
      <c r="JOD208" s="813"/>
      <c r="JOE208" s="813"/>
      <c r="JOF208" s="813"/>
      <c r="JOG208" s="813"/>
      <c r="JOH208" s="813"/>
      <c r="JOI208" s="813"/>
      <c r="JOJ208" s="813"/>
      <c r="JOK208" s="813"/>
      <c r="JOL208" s="813"/>
      <c r="JOM208" s="813"/>
      <c r="JON208" s="813"/>
      <c r="JOO208" s="813"/>
      <c r="JOP208" s="813"/>
      <c r="JOQ208" s="813"/>
      <c r="JOR208" s="813"/>
      <c r="JOS208" s="813"/>
      <c r="JOT208" s="813"/>
      <c r="JOU208" s="813"/>
      <c r="JOV208" s="813"/>
      <c r="JOW208" s="813"/>
      <c r="JOX208" s="813"/>
      <c r="JOY208" s="813"/>
      <c r="JOZ208" s="813"/>
      <c r="JPA208" s="813"/>
      <c r="JPB208" s="813"/>
      <c r="JPC208" s="813"/>
      <c r="JPD208" s="813"/>
      <c r="JPE208" s="813"/>
      <c r="JPF208" s="813"/>
      <c r="JPG208" s="813"/>
      <c r="JPH208" s="813"/>
      <c r="JPI208" s="813"/>
      <c r="JPJ208" s="813"/>
      <c r="JPK208" s="813"/>
      <c r="JPL208" s="813"/>
      <c r="JPM208" s="813"/>
      <c r="JPN208" s="813"/>
      <c r="JPO208" s="813"/>
      <c r="JPP208" s="813"/>
      <c r="JPQ208" s="813"/>
      <c r="JPR208" s="813"/>
      <c r="JPS208" s="813"/>
      <c r="JPT208" s="813"/>
      <c r="JPU208" s="813"/>
      <c r="JPV208" s="813"/>
      <c r="JPW208" s="813"/>
      <c r="JPX208" s="813"/>
      <c r="JPY208" s="813"/>
      <c r="JPZ208" s="813"/>
      <c r="JQA208" s="813"/>
      <c r="JQB208" s="813"/>
      <c r="JQC208" s="813"/>
      <c r="JQD208" s="813"/>
      <c r="JQE208" s="813"/>
      <c r="JQF208" s="813"/>
      <c r="JQG208" s="813"/>
      <c r="JQH208" s="813"/>
      <c r="JQI208" s="813"/>
      <c r="JQJ208" s="813"/>
      <c r="JQK208" s="813"/>
      <c r="JQL208" s="813"/>
      <c r="JQM208" s="813"/>
      <c r="JQN208" s="813"/>
      <c r="JQO208" s="813"/>
      <c r="JQP208" s="813"/>
      <c r="JQQ208" s="813"/>
      <c r="JQR208" s="813"/>
      <c r="JQS208" s="813"/>
      <c r="JQT208" s="813"/>
      <c r="JQU208" s="813"/>
      <c r="JQV208" s="813"/>
      <c r="JQW208" s="813"/>
      <c r="JQX208" s="813"/>
      <c r="JQY208" s="813"/>
      <c r="JQZ208" s="813"/>
      <c r="JRA208" s="813"/>
      <c r="JRB208" s="813"/>
      <c r="JRC208" s="813"/>
      <c r="JRD208" s="813"/>
      <c r="JRE208" s="813"/>
      <c r="JRF208" s="813"/>
      <c r="JRG208" s="813"/>
      <c r="JRH208" s="813"/>
      <c r="JRI208" s="813"/>
      <c r="JRJ208" s="813"/>
      <c r="JRK208" s="813"/>
      <c r="JRL208" s="813"/>
      <c r="JRM208" s="813"/>
      <c r="JRN208" s="813"/>
      <c r="JRO208" s="813"/>
      <c r="JRP208" s="813"/>
      <c r="JRQ208" s="813"/>
      <c r="JRR208" s="813"/>
      <c r="JRS208" s="813"/>
      <c r="JRT208" s="813"/>
      <c r="JRU208" s="813"/>
      <c r="JRV208" s="813"/>
      <c r="JRW208" s="813"/>
      <c r="JRX208" s="813"/>
      <c r="JRY208" s="813"/>
      <c r="JRZ208" s="813"/>
      <c r="JSA208" s="813"/>
      <c r="JSB208" s="813"/>
      <c r="JSC208" s="813"/>
      <c r="JSD208" s="813"/>
      <c r="JSE208" s="813"/>
      <c r="JSF208" s="813"/>
      <c r="JSG208" s="813"/>
      <c r="JSH208" s="813"/>
      <c r="JSI208" s="813"/>
      <c r="JSJ208" s="813"/>
      <c r="JSK208" s="813"/>
      <c r="JSL208" s="813"/>
      <c r="JSM208" s="813"/>
      <c r="JSN208" s="813"/>
      <c r="JSO208" s="813"/>
      <c r="JSP208" s="813"/>
      <c r="JSQ208" s="813"/>
      <c r="JSR208" s="813"/>
      <c r="JSS208" s="813"/>
      <c r="JST208" s="813"/>
      <c r="JSU208" s="813"/>
      <c r="JSV208" s="813"/>
      <c r="JSW208" s="813"/>
      <c r="JSX208" s="813"/>
      <c r="JSY208" s="813"/>
      <c r="JSZ208" s="813"/>
      <c r="JTA208" s="813"/>
      <c r="JTB208" s="813"/>
      <c r="JTC208" s="813"/>
      <c r="JTD208" s="813"/>
      <c r="JTE208" s="813"/>
      <c r="JTF208" s="813"/>
      <c r="JTG208" s="813"/>
      <c r="JTH208" s="813"/>
      <c r="JTI208" s="813"/>
      <c r="JTJ208" s="813"/>
      <c r="JTK208" s="813"/>
      <c r="JTL208" s="813"/>
      <c r="JTM208" s="813"/>
      <c r="JTN208" s="813"/>
      <c r="JTO208" s="813"/>
      <c r="JTP208" s="813"/>
      <c r="JTQ208" s="813"/>
      <c r="JTR208" s="813"/>
      <c r="JTS208" s="813"/>
      <c r="JTT208" s="813"/>
      <c r="JTU208" s="813"/>
      <c r="JTV208" s="813"/>
      <c r="JTW208" s="813"/>
      <c r="JTX208" s="813"/>
      <c r="JTY208" s="813"/>
      <c r="JTZ208" s="813"/>
      <c r="JUA208" s="813"/>
      <c r="JUB208" s="813"/>
      <c r="JUC208" s="813"/>
      <c r="JUD208" s="813"/>
      <c r="JUE208" s="813"/>
      <c r="JUF208" s="813"/>
      <c r="JUG208" s="813"/>
      <c r="JUH208" s="813"/>
      <c r="JUI208" s="813"/>
      <c r="JUJ208" s="813"/>
      <c r="JUK208" s="813"/>
      <c r="JUL208" s="813"/>
      <c r="JUM208" s="813"/>
      <c r="JUN208" s="813"/>
      <c r="JUO208" s="813"/>
      <c r="JUP208" s="813"/>
      <c r="JUQ208" s="813"/>
      <c r="JUR208" s="813"/>
      <c r="JUS208" s="813"/>
      <c r="JUT208" s="813"/>
      <c r="JUU208" s="813"/>
      <c r="JUV208" s="813"/>
      <c r="JUW208" s="813"/>
      <c r="JUX208" s="813"/>
      <c r="JUY208" s="813"/>
      <c r="JUZ208" s="813"/>
      <c r="JVA208" s="813"/>
      <c r="JVB208" s="813"/>
      <c r="JVC208" s="813"/>
      <c r="JVD208" s="813"/>
      <c r="JVE208" s="813"/>
      <c r="JVF208" s="813"/>
      <c r="JVG208" s="813"/>
      <c r="JVH208" s="813"/>
      <c r="JVI208" s="813"/>
      <c r="JVJ208" s="813"/>
      <c r="JVK208" s="813"/>
      <c r="JVL208" s="813"/>
      <c r="JVM208" s="813"/>
      <c r="JVN208" s="813"/>
      <c r="JVO208" s="813"/>
      <c r="JVP208" s="813"/>
      <c r="JVQ208" s="813"/>
      <c r="JVR208" s="813"/>
      <c r="JVS208" s="813"/>
      <c r="JVT208" s="813"/>
      <c r="JVU208" s="813"/>
      <c r="JVV208" s="813"/>
      <c r="JVW208" s="813"/>
      <c r="JVX208" s="813"/>
      <c r="JVY208" s="813"/>
      <c r="JVZ208" s="813"/>
      <c r="JWA208" s="813"/>
      <c r="JWB208" s="813"/>
      <c r="JWC208" s="813"/>
      <c r="JWD208" s="813"/>
      <c r="JWE208" s="813"/>
      <c r="JWF208" s="813"/>
      <c r="JWG208" s="813"/>
      <c r="JWH208" s="813"/>
      <c r="JWI208" s="813"/>
      <c r="JWJ208" s="813"/>
      <c r="JWK208" s="813"/>
      <c r="JWL208" s="813"/>
      <c r="JWM208" s="813"/>
      <c r="JWN208" s="813"/>
      <c r="JWO208" s="813"/>
      <c r="JWP208" s="813"/>
      <c r="JWQ208" s="813"/>
      <c r="JWR208" s="813"/>
      <c r="JWS208" s="813"/>
      <c r="JWT208" s="813"/>
      <c r="JWU208" s="813"/>
      <c r="JWV208" s="813"/>
      <c r="JWW208" s="813"/>
      <c r="JWX208" s="813"/>
      <c r="JWY208" s="813"/>
      <c r="JWZ208" s="813"/>
      <c r="JXA208" s="813"/>
      <c r="JXB208" s="813"/>
      <c r="JXC208" s="813"/>
      <c r="JXD208" s="813"/>
      <c r="JXE208" s="813"/>
      <c r="JXF208" s="813"/>
      <c r="JXG208" s="813"/>
      <c r="JXH208" s="813"/>
      <c r="JXI208" s="813"/>
      <c r="JXJ208" s="813"/>
      <c r="JXK208" s="813"/>
      <c r="JXL208" s="813"/>
      <c r="JXM208" s="813"/>
      <c r="JXN208" s="813"/>
      <c r="JXO208" s="813"/>
      <c r="JXP208" s="813"/>
      <c r="JXQ208" s="813"/>
      <c r="JXR208" s="813"/>
      <c r="JXS208" s="813"/>
      <c r="JXT208" s="813"/>
      <c r="JXU208" s="813"/>
      <c r="JXV208" s="813"/>
      <c r="JXW208" s="813"/>
      <c r="JXX208" s="813"/>
      <c r="JXY208" s="813"/>
      <c r="JXZ208" s="813"/>
      <c r="JYA208" s="813"/>
      <c r="JYB208" s="813"/>
      <c r="JYC208" s="813"/>
      <c r="JYD208" s="813"/>
      <c r="JYE208" s="813"/>
      <c r="JYF208" s="813"/>
      <c r="JYG208" s="813"/>
      <c r="JYH208" s="813"/>
      <c r="JYI208" s="813"/>
      <c r="JYJ208" s="813"/>
      <c r="JYK208" s="813"/>
      <c r="JYL208" s="813"/>
      <c r="JYM208" s="813"/>
      <c r="JYN208" s="813"/>
      <c r="JYO208" s="813"/>
      <c r="JYP208" s="813"/>
      <c r="JYQ208" s="813"/>
      <c r="JYR208" s="813"/>
      <c r="JYS208" s="813"/>
      <c r="JYT208" s="813"/>
      <c r="JYU208" s="813"/>
      <c r="JYV208" s="813"/>
      <c r="JYW208" s="813"/>
      <c r="JYX208" s="813"/>
      <c r="JYY208" s="813"/>
      <c r="JYZ208" s="813"/>
      <c r="JZA208" s="813"/>
      <c r="JZB208" s="813"/>
      <c r="JZC208" s="813"/>
      <c r="JZD208" s="813"/>
      <c r="JZE208" s="813"/>
      <c r="JZF208" s="813"/>
      <c r="JZG208" s="813"/>
      <c r="JZH208" s="813"/>
      <c r="JZI208" s="813"/>
      <c r="JZJ208" s="813"/>
      <c r="JZK208" s="813"/>
      <c r="JZL208" s="813"/>
      <c r="JZM208" s="813"/>
      <c r="JZN208" s="813"/>
      <c r="JZO208" s="813"/>
      <c r="JZP208" s="813"/>
      <c r="JZQ208" s="813"/>
      <c r="JZR208" s="813"/>
      <c r="JZS208" s="813"/>
      <c r="JZT208" s="813"/>
      <c r="JZU208" s="813"/>
      <c r="JZV208" s="813"/>
      <c r="JZW208" s="813"/>
      <c r="JZX208" s="813"/>
      <c r="JZY208" s="813"/>
      <c r="JZZ208" s="813"/>
      <c r="KAA208" s="813"/>
      <c r="KAB208" s="813"/>
      <c r="KAC208" s="813"/>
      <c r="KAD208" s="813"/>
      <c r="KAE208" s="813"/>
      <c r="KAF208" s="813"/>
      <c r="KAG208" s="813"/>
      <c r="KAH208" s="813"/>
      <c r="KAI208" s="813"/>
      <c r="KAJ208" s="813"/>
      <c r="KAK208" s="813"/>
      <c r="KAL208" s="813"/>
      <c r="KAM208" s="813"/>
      <c r="KAN208" s="813"/>
      <c r="KAO208" s="813"/>
      <c r="KAP208" s="813"/>
      <c r="KAQ208" s="813"/>
      <c r="KAR208" s="813"/>
      <c r="KAS208" s="813"/>
      <c r="KAT208" s="813"/>
      <c r="KAU208" s="813"/>
      <c r="KAV208" s="813"/>
      <c r="KAW208" s="813"/>
      <c r="KAX208" s="813"/>
      <c r="KAY208" s="813"/>
      <c r="KAZ208" s="813"/>
      <c r="KBA208" s="813"/>
      <c r="KBB208" s="813"/>
      <c r="KBC208" s="813"/>
      <c r="KBD208" s="813"/>
      <c r="KBE208" s="813"/>
      <c r="KBF208" s="813"/>
      <c r="KBG208" s="813"/>
      <c r="KBH208" s="813"/>
      <c r="KBI208" s="813"/>
      <c r="KBJ208" s="813"/>
      <c r="KBK208" s="813"/>
      <c r="KBL208" s="813"/>
      <c r="KBM208" s="813"/>
      <c r="KBN208" s="813"/>
      <c r="KBO208" s="813"/>
      <c r="KBP208" s="813"/>
      <c r="KBQ208" s="813"/>
      <c r="KBR208" s="813"/>
      <c r="KBS208" s="813"/>
      <c r="KBT208" s="813"/>
      <c r="KBU208" s="813"/>
      <c r="KBV208" s="813"/>
      <c r="KBW208" s="813"/>
      <c r="KBX208" s="813"/>
      <c r="KBY208" s="813"/>
      <c r="KBZ208" s="813"/>
      <c r="KCA208" s="813"/>
      <c r="KCB208" s="813"/>
      <c r="KCC208" s="813"/>
      <c r="KCD208" s="813"/>
      <c r="KCE208" s="813"/>
      <c r="KCF208" s="813"/>
      <c r="KCG208" s="813"/>
      <c r="KCH208" s="813"/>
      <c r="KCI208" s="813"/>
      <c r="KCJ208" s="813"/>
      <c r="KCK208" s="813"/>
      <c r="KCL208" s="813"/>
      <c r="KCM208" s="813"/>
      <c r="KCN208" s="813"/>
      <c r="KCO208" s="813"/>
      <c r="KCP208" s="813"/>
      <c r="KCQ208" s="813"/>
      <c r="KCR208" s="813"/>
      <c r="KCS208" s="813"/>
      <c r="KCT208" s="813"/>
      <c r="KCU208" s="813"/>
      <c r="KCV208" s="813"/>
      <c r="KCW208" s="813"/>
      <c r="KCX208" s="813"/>
      <c r="KCY208" s="813"/>
      <c r="KCZ208" s="813"/>
      <c r="KDA208" s="813"/>
      <c r="KDB208" s="813"/>
      <c r="KDC208" s="813"/>
      <c r="KDD208" s="813"/>
      <c r="KDE208" s="813"/>
      <c r="KDF208" s="813"/>
      <c r="KDG208" s="813"/>
      <c r="KDH208" s="813"/>
      <c r="KDI208" s="813"/>
      <c r="KDJ208" s="813"/>
      <c r="KDK208" s="813"/>
      <c r="KDL208" s="813"/>
      <c r="KDM208" s="813"/>
      <c r="KDN208" s="813"/>
      <c r="KDO208" s="813"/>
      <c r="KDP208" s="813"/>
      <c r="KDQ208" s="813"/>
      <c r="KDR208" s="813"/>
      <c r="KDS208" s="813"/>
      <c r="KDT208" s="813"/>
      <c r="KDU208" s="813"/>
      <c r="KDV208" s="813"/>
      <c r="KDW208" s="813"/>
      <c r="KDX208" s="813"/>
      <c r="KDY208" s="813"/>
      <c r="KDZ208" s="813"/>
      <c r="KEA208" s="813"/>
      <c r="KEB208" s="813"/>
      <c r="KEC208" s="813"/>
      <c r="KED208" s="813"/>
      <c r="KEE208" s="813"/>
      <c r="KEF208" s="813"/>
      <c r="KEG208" s="813"/>
      <c r="KEH208" s="813"/>
      <c r="KEI208" s="813"/>
      <c r="KEJ208" s="813"/>
      <c r="KEK208" s="813"/>
      <c r="KEL208" s="813"/>
      <c r="KEM208" s="813"/>
      <c r="KEN208" s="813"/>
      <c r="KEO208" s="813"/>
      <c r="KEP208" s="813"/>
      <c r="KEQ208" s="813"/>
      <c r="KER208" s="813"/>
      <c r="KES208" s="813"/>
      <c r="KET208" s="813"/>
      <c r="KEU208" s="813"/>
      <c r="KEV208" s="813"/>
      <c r="KEW208" s="813"/>
      <c r="KEX208" s="813"/>
      <c r="KEY208" s="813"/>
      <c r="KEZ208" s="813"/>
      <c r="KFA208" s="813"/>
      <c r="KFB208" s="813"/>
      <c r="KFC208" s="813"/>
      <c r="KFD208" s="813"/>
      <c r="KFE208" s="813"/>
      <c r="KFF208" s="813"/>
      <c r="KFG208" s="813"/>
      <c r="KFH208" s="813"/>
      <c r="KFI208" s="813"/>
      <c r="KFJ208" s="813"/>
      <c r="KFK208" s="813"/>
      <c r="KFL208" s="813"/>
      <c r="KFM208" s="813"/>
      <c r="KFN208" s="813"/>
      <c r="KFO208" s="813"/>
      <c r="KFP208" s="813"/>
      <c r="KFQ208" s="813"/>
      <c r="KFR208" s="813"/>
      <c r="KFS208" s="813"/>
      <c r="KFT208" s="813"/>
      <c r="KFU208" s="813"/>
      <c r="KFV208" s="813"/>
      <c r="KFW208" s="813"/>
      <c r="KFX208" s="813"/>
      <c r="KFY208" s="813"/>
      <c r="KFZ208" s="813"/>
      <c r="KGA208" s="813"/>
      <c r="KGB208" s="813"/>
      <c r="KGC208" s="813"/>
      <c r="KGD208" s="813"/>
      <c r="KGE208" s="813"/>
      <c r="KGF208" s="813"/>
      <c r="KGG208" s="813"/>
      <c r="KGH208" s="813"/>
      <c r="KGI208" s="813"/>
      <c r="KGJ208" s="813"/>
      <c r="KGK208" s="813"/>
      <c r="KGL208" s="813"/>
      <c r="KGM208" s="813"/>
      <c r="KGN208" s="813"/>
      <c r="KGO208" s="813"/>
      <c r="KGP208" s="813"/>
      <c r="KGQ208" s="813"/>
      <c r="KGR208" s="813"/>
      <c r="KGS208" s="813"/>
      <c r="KGT208" s="813"/>
      <c r="KGU208" s="813"/>
      <c r="KGV208" s="813"/>
      <c r="KGW208" s="813"/>
      <c r="KGX208" s="813"/>
      <c r="KGY208" s="813"/>
      <c r="KGZ208" s="813"/>
      <c r="KHA208" s="813"/>
      <c r="KHB208" s="813"/>
      <c r="KHC208" s="813"/>
      <c r="KHD208" s="813"/>
      <c r="KHE208" s="813"/>
      <c r="KHF208" s="813"/>
      <c r="KHG208" s="813"/>
      <c r="KHH208" s="813"/>
      <c r="KHI208" s="813"/>
      <c r="KHJ208" s="813"/>
      <c r="KHK208" s="813"/>
      <c r="KHL208" s="813"/>
      <c r="KHM208" s="813"/>
      <c r="KHN208" s="813"/>
      <c r="KHO208" s="813"/>
      <c r="KHP208" s="813"/>
      <c r="KHQ208" s="813"/>
      <c r="KHR208" s="813"/>
      <c r="KHS208" s="813"/>
      <c r="KHT208" s="813"/>
      <c r="KHU208" s="813"/>
      <c r="KHV208" s="813"/>
      <c r="KHW208" s="813"/>
      <c r="KHX208" s="813"/>
      <c r="KHY208" s="813"/>
      <c r="KHZ208" s="813"/>
      <c r="KIA208" s="813"/>
      <c r="KIB208" s="813"/>
      <c r="KIC208" s="813"/>
      <c r="KID208" s="813"/>
      <c r="KIE208" s="813"/>
      <c r="KIF208" s="813"/>
      <c r="KIG208" s="813"/>
      <c r="KIH208" s="813"/>
      <c r="KII208" s="813"/>
      <c r="KIJ208" s="813"/>
      <c r="KIK208" s="813"/>
      <c r="KIL208" s="813"/>
      <c r="KIM208" s="813"/>
      <c r="KIN208" s="813"/>
      <c r="KIO208" s="813"/>
      <c r="KIP208" s="813"/>
      <c r="KIQ208" s="813"/>
      <c r="KIR208" s="813"/>
      <c r="KIS208" s="813"/>
      <c r="KIT208" s="813"/>
      <c r="KIU208" s="813"/>
      <c r="KIV208" s="813"/>
      <c r="KIW208" s="813"/>
      <c r="KIX208" s="813"/>
      <c r="KIY208" s="813"/>
      <c r="KIZ208" s="813"/>
      <c r="KJA208" s="813"/>
      <c r="KJB208" s="813"/>
      <c r="KJC208" s="813"/>
      <c r="KJD208" s="813"/>
      <c r="KJE208" s="813"/>
      <c r="KJF208" s="813"/>
      <c r="KJG208" s="813"/>
      <c r="KJH208" s="813"/>
      <c r="KJI208" s="813"/>
      <c r="KJJ208" s="813"/>
      <c r="KJK208" s="813"/>
      <c r="KJL208" s="813"/>
      <c r="KJM208" s="813"/>
      <c r="KJN208" s="813"/>
      <c r="KJO208" s="813"/>
      <c r="KJP208" s="813"/>
      <c r="KJQ208" s="813"/>
      <c r="KJR208" s="813"/>
      <c r="KJS208" s="813"/>
      <c r="KJT208" s="813"/>
      <c r="KJU208" s="813"/>
      <c r="KJV208" s="813"/>
      <c r="KJW208" s="813"/>
      <c r="KJX208" s="813"/>
      <c r="KJY208" s="813"/>
      <c r="KJZ208" s="813"/>
      <c r="KKA208" s="813"/>
      <c r="KKB208" s="813"/>
      <c r="KKC208" s="813"/>
      <c r="KKD208" s="813"/>
      <c r="KKE208" s="813"/>
      <c r="KKF208" s="813"/>
      <c r="KKG208" s="813"/>
      <c r="KKH208" s="813"/>
      <c r="KKI208" s="813"/>
      <c r="KKJ208" s="813"/>
      <c r="KKK208" s="813"/>
      <c r="KKL208" s="813"/>
      <c r="KKM208" s="813"/>
      <c r="KKN208" s="813"/>
      <c r="KKO208" s="813"/>
      <c r="KKP208" s="813"/>
      <c r="KKQ208" s="813"/>
      <c r="KKR208" s="813"/>
      <c r="KKS208" s="813"/>
      <c r="KKT208" s="813"/>
      <c r="KKU208" s="813"/>
      <c r="KKV208" s="813"/>
      <c r="KKW208" s="813"/>
      <c r="KKX208" s="813"/>
      <c r="KKY208" s="813"/>
      <c r="KKZ208" s="813"/>
      <c r="KLA208" s="813"/>
      <c r="KLB208" s="813"/>
      <c r="KLC208" s="813"/>
      <c r="KLD208" s="813"/>
      <c r="KLE208" s="813"/>
      <c r="KLF208" s="813"/>
      <c r="KLG208" s="813"/>
      <c r="KLH208" s="813"/>
      <c r="KLI208" s="813"/>
      <c r="KLJ208" s="813"/>
      <c r="KLK208" s="813"/>
      <c r="KLL208" s="813"/>
      <c r="KLM208" s="813"/>
      <c r="KLN208" s="813"/>
      <c r="KLO208" s="813"/>
      <c r="KLP208" s="813"/>
      <c r="KLQ208" s="813"/>
      <c r="KLR208" s="813"/>
      <c r="KLS208" s="813"/>
      <c r="KLT208" s="813"/>
      <c r="KLU208" s="813"/>
      <c r="KLV208" s="813"/>
      <c r="KLW208" s="813"/>
      <c r="KLX208" s="813"/>
      <c r="KLY208" s="813"/>
      <c r="KLZ208" s="813"/>
      <c r="KMA208" s="813"/>
      <c r="KMB208" s="813"/>
      <c r="KMC208" s="813"/>
      <c r="KMD208" s="813"/>
      <c r="KME208" s="813"/>
      <c r="KMF208" s="813"/>
      <c r="KMG208" s="813"/>
      <c r="KMH208" s="813"/>
      <c r="KMI208" s="813"/>
      <c r="KMJ208" s="813"/>
      <c r="KMK208" s="813"/>
      <c r="KML208" s="813"/>
      <c r="KMM208" s="813"/>
      <c r="KMN208" s="813"/>
      <c r="KMO208" s="813"/>
      <c r="KMP208" s="813"/>
      <c r="KMQ208" s="813"/>
      <c r="KMR208" s="813"/>
      <c r="KMS208" s="813"/>
      <c r="KMT208" s="813"/>
      <c r="KMU208" s="813"/>
      <c r="KMV208" s="813"/>
      <c r="KMW208" s="813"/>
      <c r="KMX208" s="813"/>
      <c r="KMY208" s="813"/>
      <c r="KMZ208" s="813"/>
      <c r="KNA208" s="813"/>
      <c r="KNB208" s="813"/>
      <c r="KNC208" s="813"/>
      <c r="KND208" s="813"/>
      <c r="KNE208" s="813"/>
      <c r="KNF208" s="813"/>
      <c r="KNG208" s="813"/>
      <c r="KNH208" s="813"/>
      <c r="KNI208" s="813"/>
      <c r="KNJ208" s="813"/>
      <c r="KNK208" s="813"/>
      <c r="KNL208" s="813"/>
      <c r="KNM208" s="813"/>
      <c r="KNN208" s="813"/>
      <c r="KNO208" s="813"/>
      <c r="KNP208" s="813"/>
      <c r="KNQ208" s="813"/>
      <c r="KNR208" s="813"/>
      <c r="KNS208" s="813"/>
      <c r="KNT208" s="813"/>
      <c r="KNU208" s="813"/>
      <c r="KNV208" s="813"/>
      <c r="KNW208" s="813"/>
      <c r="KNX208" s="813"/>
      <c r="KNY208" s="813"/>
      <c r="KNZ208" s="813"/>
      <c r="KOA208" s="813"/>
      <c r="KOB208" s="813"/>
      <c r="KOC208" s="813"/>
      <c r="KOD208" s="813"/>
      <c r="KOE208" s="813"/>
      <c r="KOF208" s="813"/>
      <c r="KOG208" s="813"/>
      <c r="KOH208" s="813"/>
      <c r="KOI208" s="813"/>
      <c r="KOJ208" s="813"/>
      <c r="KOK208" s="813"/>
      <c r="KOL208" s="813"/>
      <c r="KOM208" s="813"/>
      <c r="KON208" s="813"/>
      <c r="KOO208" s="813"/>
      <c r="KOP208" s="813"/>
      <c r="KOQ208" s="813"/>
      <c r="KOR208" s="813"/>
      <c r="KOS208" s="813"/>
      <c r="KOT208" s="813"/>
      <c r="KOU208" s="813"/>
      <c r="KOV208" s="813"/>
      <c r="KOW208" s="813"/>
      <c r="KOX208" s="813"/>
      <c r="KOY208" s="813"/>
      <c r="KOZ208" s="813"/>
      <c r="KPA208" s="813"/>
      <c r="KPB208" s="813"/>
      <c r="KPC208" s="813"/>
      <c r="KPD208" s="813"/>
      <c r="KPE208" s="813"/>
      <c r="KPF208" s="813"/>
      <c r="KPG208" s="813"/>
      <c r="KPH208" s="813"/>
      <c r="KPI208" s="813"/>
      <c r="KPJ208" s="813"/>
      <c r="KPK208" s="813"/>
      <c r="KPL208" s="813"/>
      <c r="KPM208" s="813"/>
      <c r="KPN208" s="813"/>
      <c r="KPO208" s="813"/>
      <c r="KPP208" s="813"/>
      <c r="KPQ208" s="813"/>
      <c r="KPR208" s="813"/>
      <c r="KPS208" s="813"/>
      <c r="KPT208" s="813"/>
      <c r="KPU208" s="813"/>
      <c r="KPV208" s="813"/>
      <c r="KPW208" s="813"/>
      <c r="KPX208" s="813"/>
      <c r="KPY208" s="813"/>
      <c r="KPZ208" s="813"/>
      <c r="KQA208" s="813"/>
      <c r="KQB208" s="813"/>
      <c r="KQC208" s="813"/>
      <c r="KQD208" s="813"/>
      <c r="KQE208" s="813"/>
      <c r="KQF208" s="813"/>
      <c r="KQG208" s="813"/>
      <c r="KQH208" s="813"/>
      <c r="KQI208" s="813"/>
      <c r="KQJ208" s="813"/>
      <c r="KQK208" s="813"/>
      <c r="KQL208" s="813"/>
      <c r="KQM208" s="813"/>
      <c r="KQN208" s="813"/>
      <c r="KQO208" s="813"/>
      <c r="KQP208" s="813"/>
      <c r="KQQ208" s="813"/>
      <c r="KQR208" s="813"/>
      <c r="KQS208" s="813"/>
      <c r="KQT208" s="813"/>
      <c r="KQU208" s="813"/>
      <c r="KQV208" s="813"/>
      <c r="KQW208" s="813"/>
      <c r="KQX208" s="813"/>
      <c r="KQY208" s="813"/>
      <c r="KQZ208" s="813"/>
      <c r="KRA208" s="813"/>
      <c r="KRB208" s="813"/>
      <c r="KRC208" s="813"/>
      <c r="KRD208" s="813"/>
      <c r="KRE208" s="813"/>
      <c r="KRF208" s="813"/>
      <c r="KRG208" s="813"/>
      <c r="KRH208" s="813"/>
      <c r="KRI208" s="813"/>
      <c r="KRJ208" s="813"/>
      <c r="KRK208" s="813"/>
      <c r="KRL208" s="813"/>
      <c r="KRM208" s="813"/>
      <c r="KRN208" s="813"/>
      <c r="KRO208" s="813"/>
      <c r="KRP208" s="813"/>
      <c r="KRQ208" s="813"/>
      <c r="KRR208" s="813"/>
      <c r="KRS208" s="813"/>
      <c r="KRT208" s="813"/>
      <c r="KRU208" s="813"/>
      <c r="KRV208" s="813"/>
      <c r="KRW208" s="813"/>
      <c r="KRX208" s="813"/>
      <c r="KRY208" s="813"/>
      <c r="KRZ208" s="813"/>
      <c r="KSA208" s="813"/>
      <c r="KSB208" s="813"/>
      <c r="KSC208" s="813"/>
      <c r="KSD208" s="813"/>
      <c r="KSE208" s="813"/>
      <c r="KSF208" s="813"/>
      <c r="KSG208" s="813"/>
      <c r="KSH208" s="813"/>
      <c r="KSI208" s="813"/>
      <c r="KSJ208" s="813"/>
      <c r="KSK208" s="813"/>
      <c r="KSL208" s="813"/>
      <c r="KSM208" s="813"/>
      <c r="KSN208" s="813"/>
      <c r="KSO208" s="813"/>
      <c r="KSP208" s="813"/>
      <c r="KSQ208" s="813"/>
      <c r="KSR208" s="813"/>
      <c r="KSS208" s="813"/>
      <c r="KST208" s="813"/>
      <c r="KSU208" s="813"/>
      <c r="KSV208" s="813"/>
      <c r="KSW208" s="813"/>
      <c r="KSX208" s="813"/>
      <c r="KSY208" s="813"/>
      <c r="KSZ208" s="813"/>
      <c r="KTA208" s="813"/>
      <c r="KTB208" s="813"/>
      <c r="KTC208" s="813"/>
      <c r="KTD208" s="813"/>
      <c r="KTE208" s="813"/>
      <c r="KTF208" s="813"/>
      <c r="KTG208" s="813"/>
      <c r="KTH208" s="813"/>
      <c r="KTI208" s="813"/>
      <c r="KTJ208" s="813"/>
      <c r="KTK208" s="813"/>
      <c r="KTL208" s="813"/>
      <c r="KTM208" s="813"/>
      <c r="KTN208" s="813"/>
      <c r="KTO208" s="813"/>
      <c r="KTP208" s="813"/>
      <c r="KTQ208" s="813"/>
      <c r="KTR208" s="813"/>
      <c r="KTS208" s="813"/>
      <c r="KTT208" s="813"/>
      <c r="KTU208" s="813"/>
      <c r="KTV208" s="813"/>
      <c r="KTW208" s="813"/>
      <c r="KTX208" s="813"/>
      <c r="KTY208" s="813"/>
      <c r="KTZ208" s="813"/>
      <c r="KUA208" s="813"/>
      <c r="KUB208" s="813"/>
      <c r="KUC208" s="813"/>
      <c r="KUD208" s="813"/>
      <c r="KUE208" s="813"/>
      <c r="KUF208" s="813"/>
      <c r="KUG208" s="813"/>
      <c r="KUH208" s="813"/>
      <c r="KUI208" s="813"/>
      <c r="KUJ208" s="813"/>
      <c r="KUK208" s="813"/>
      <c r="KUL208" s="813"/>
      <c r="KUM208" s="813"/>
      <c r="KUN208" s="813"/>
      <c r="KUO208" s="813"/>
      <c r="KUP208" s="813"/>
      <c r="KUQ208" s="813"/>
      <c r="KUR208" s="813"/>
      <c r="KUS208" s="813"/>
      <c r="KUT208" s="813"/>
      <c r="KUU208" s="813"/>
      <c r="KUV208" s="813"/>
      <c r="KUW208" s="813"/>
      <c r="KUX208" s="813"/>
      <c r="KUY208" s="813"/>
      <c r="KUZ208" s="813"/>
      <c r="KVA208" s="813"/>
      <c r="KVB208" s="813"/>
      <c r="KVC208" s="813"/>
      <c r="KVD208" s="813"/>
      <c r="KVE208" s="813"/>
      <c r="KVF208" s="813"/>
      <c r="KVG208" s="813"/>
      <c r="KVH208" s="813"/>
      <c r="KVI208" s="813"/>
      <c r="KVJ208" s="813"/>
      <c r="KVK208" s="813"/>
      <c r="KVL208" s="813"/>
      <c r="KVM208" s="813"/>
      <c r="KVN208" s="813"/>
      <c r="KVO208" s="813"/>
      <c r="KVP208" s="813"/>
      <c r="KVQ208" s="813"/>
      <c r="KVR208" s="813"/>
      <c r="KVS208" s="813"/>
      <c r="KVT208" s="813"/>
      <c r="KVU208" s="813"/>
      <c r="KVV208" s="813"/>
      <c r="KVW208" s="813"/>
      <c r="KVX208" s="813"/>
      <c r="KVY208" s="813"/>
      <c r="KVZ208" s="813"/>
      <c r="KWA208" s="813"/>
      <c r="KWB208" s="813"/>
      <c r="KWC208" s="813"/>
      <c r="KWD208" s="813"/>
      <c r="KWE208" s="813"/>
      <c r="KWF208" s="813"/>
      <c r="KWG208" s="813"/>
      <c r="KWH208" s="813"/>
      <c r="KWI208" s="813"/>
      <c r="KWJ208" s="813"/>
      <c r="KWK208" s="813"/>
      <c r="KWL208" s="813"/>
      <c r="KWM208" s="813"/>
      <c r="KWN208" s="813"/>
      <c r="KWO208" s="813"/>
      <c r="KWP208" s="813"/>
      <c r="KWQ208" s="813"/>
      <c r="KWR208" s="813"/>
      <c r="KWS208" s="813"/>
      <c r="KWT208" s="813"/>
      <c r="KWU208" s="813"/>
      <c r="KWV208" s="813"/>
      <c r="KWW208" s="813"/>
      <c r="KWX208" s="813"/>
      <c r="KWY208" s="813"/>
      <c r="KWZ208" s="813"/>
      <c r="KXA208" s="813"/>
      <c r="KXB208" s="813"/>
      <c r="KXC208" s="813"/>
      <c r="KXD208" s="813"/>
      <c r="KXE208" s="813"/>
      <c r="KXF208" s="813"/>
      <c r="KXG208" s="813"/>
      <c r="KXH208" s="813"/>
      <c r="KXI208" s="813"/>
      <c r="KXJ208" s="813"/>
      <c r="KXK208" s="813"/>
      <c r="KXL208" s="813"/>
      <c r="KXM208" s="813"/>
      <c r="KXN208" s="813"/>
      <c r="KXO208" s="813"/>
      <c r="KXP208" s="813"/>
      <c r="KXQ208" s="813"/>
      <c r="KXR208" s="813"/>
      <c r="KXS208" s="813"/>
      <c r="KXT208" s="813"/>
      <c r="KXU208" s="813"/>
      <c r="KXV208" s="813"/>
      <c r="KXW208" s="813"/>
      <c r="KXX208" s="813"/>
      <c r="KXY208" s="813"/>
      <c r="KXZ208" s="813"/>
      <c r="KYA208" s="813"/>
      <c r="KYB208" s="813"/>
      <c r="KYC208" s="813"/>
      <c r="KYD208" s="813"/>
      <c r="KYE208" s="813"/>
      <c r="KYF208" s="813"/>
      <c r="KYG208" s="813"/>
      <c r="KYH208" s="813"/>
      <c r="KYI208" s="813"/>
      <c r="KYJ208" s="813"/>
      <c r="KYK208" s="813"/>
      <c r="KYL208" s="813"/>
      <c r="KYM208" s="813"/>
      <c r="KYN208" s="813"/>
      <c r="KYO208" s="813"/>
      <c r="KYP208" s="813"/>
      <c r="KYQ208" s="813"/>
      <c r="KYR208" s="813"/>
      <c r="KYS208" s="813"/>
      <c r="KYT208" s="813"/>
      <c r="KYU208" s="813"/>
      <c r="KYV208" s="813"/>
      <c r="KYW208" s="813"/>
      <c r="KYX208" s="813"/>
      <c r="KYY208" s="813"/>
      <c r="KYZ208" s="813"/>
      <c r="KZA208" s="813"/>
      <c r="KZB208" s="813"/>
      <c r="KZC208" s="813"/>
      <c r="KZD208" s="813"/>
      <c r="KZE208" s="813"/>
      <c r="KZF208" s="813"/>
      <c r="KZG208" s="813"/>
      <c r="KZH208" s="813"/>
      <c r="KZI208" s="813"/>
      <c r="KZJ208" s="813"/>
      <c r="KZK208" s="813"/>
      <c r="KZL208" s="813"/>
      <c r="KZM208" s="813"/>
      <c r="KZN208" s="813"/>
      <c r="KZO208" s="813"/>
      <c r="KZP208" s="813"/>
      <c r="KZQ208" s="813"/>
      <c r="KZR208" s="813"/>
      <c r="KZS208" s="813"/>
      <c r="KZT208" s="813"/>
      <c r="KZU208" s="813"/>
      <c r="KZV208" s="813"/>
      <c r="KZW208" s="813"/>
      <c r="KZX208" s="813"/>
      <c r="KZY208" s="813"/>
      <c r="KZZ208" s="813"/>
      <c r="LAA208" s="813"/>
      <c r="LAB208" s="813"/>
      <c r="LAC208" s="813"/>
      <c r="LAD208" s="813"/>
      <c r="LAE208" s="813"/>
      <c r="LAF208" s="813"/>
      <c r="LAG208" s="813"/>
      <c r="LAH208" s="813"/>
      <c r="LAI208" s="813"/>
      <c r="LAJ208" s="813"/>
      <c r="LAK208" s="813"/>
      <c r="LAL208" s="813"/>
      <c r="LAM208" s="813"/>
      <c r="LAN208" s="813"/>
      <c r="LAO208" s="813"/>
      <c r="LAP208" s="813"/>
      <c r="LAQ208" s="813"/>
      <c r="LAR208" s="813"/>
      <c r="LAS208" s="813"/>
      <c r="LAT208" s="813"/>
      <c r="LAU208" s="813"/>
      <c r="LAV208" s="813"/>
      <c r="LAW208" s="813"/>
      <c r="LAX208" s="813"/>
      <c r="LAY208" s="813"/>
      <c r="LAZ208" s="813"/>
      <c r="LBA208" s="813"/>
      <c r="LBB208" s="813"/>
      <c r="LBC208" s="813"/>
      <c r="LBD208" s="813"/>
      <c r="LBE208" s="813"/>
      <c r="LBF208" s="813"/>
      <c r="LBG208" s="813"/>
      <c r="LBH208" s="813"/>
      <c r="LBI208" s="813"/>
      <c r="LBJ208" s="813"/>
      <c r="LBK208" s="813"/>
      <c r="LBL208" s="813"/>
      <c r="LBM208" s="813"/>
      <c r="LBN208" s="813"/>
      <c r="LBO208" s="813"/>
      <c r="LBP208" s="813"/>
      <c r="LBQ208" s="813"/>
      <c r="LBR208" s="813"/>
      <c r="LBS208" s="813"/>
      <c r="LBT208" s="813"/>
      <c r="LBU208" s="813"/>
      <c r="LBV208" s="813"/>
      <c r="LBW208" s="813"/>
      <c r="LBX208" s="813"/>
      <c r="LBY208" s="813"/>
      <c r="LBZ208" s="813"/>
      <c r="LCA208" s="813"/>
      <c r="LCB208" s="813"/>
      <c r="LCC208" s="813"/>
      <c r="LCD208" s="813"/>
      <c r="LCE208" s="813"/>
      <c r="LCF208" s="813"/>
      <c r="LCG208" s="813"/>
      <c r="LCH208" s="813"/>
      <c r="LCI208" s="813"/>
      <c r="LCJ208" s="813"/>
      <c r="LCK208" s="813"/>
      <c r="LCL208" s="813"/>
      <c r="LCM208" s="813"/>
      <c r="LCN208" s="813"/>
      <c r="LCO208" s="813"/>
      <c r="LCP208" s="813"/>
      <c r="LCQ208" s="813"/>
      <c r="LCR208" s="813"/>
      <c r="LCS208" s="813"/>
      <c r="LCT208" s="813"/>
      <c r="LCU208" s="813"/>
      <c r="LCV208" s="813"/>
      <c r="LCW208" s="813"/>
      <c r="LCX208" s="813"/>
      <c r="LCY208" s="813"/>
      <c r="LCZ208" s="813"/>
      <c r="LDA208" s="813"/>
      <c r="LDB208" s="813"/>
      <c r="LDC208" s="813"/>
      <c r="LDD208" s="813"/>
      <c r="LDE208" s="813"/>
      <c r="LDF208" s="813"/>
      <c r="LDG208" s="813"/>
      <c r="LDH208" s="813"/>
      <c r="LDI208" s="813"/>
      <c r="LDJ208" s="813"/>
      <c r="LDK208" s="813"/>
      <c r="LDL208" s="813"/>
      <c r="LDM208" s="813"/>
      <c r="LDN208" s="813"/>
      <c r="LDO208" s="813"/>
      <c r="LDP208" s="813"/>
      <c r="LDQ208" s="813"/>
      <c r="LDR208" s="813"/>
      <c r="LDS208" s="813"/>
      <c r="LDT208" s="813"/>
      <c r="LDU208" s="813"/>
      <c r="LDV208" s="813"/>
      <c r="LDW208" s="813"/>
      <c r="LDX208" s="813"/>
      <c r="LDY208" s="813"/>
      <c r="LDZ208" s="813"/>
      <c r="LEA208" s="813"/>
      <c r="LEB208" s="813"/>
      <c r="LEC208" s="813"/>
      <c r="LED208" s="813"/>
      <c r="LEE208" s="813"/>
      <c r="LEF208" s="813"/>
      <c r="LEG208" s="813"/>
      <c r="LEH208" s="813"/>
      <c r="LEI208" s="813"/>
      <c r="LEJ208" s="813"/>
      <c r="LEK208" s="813"/>
      <c r="LEL208" s="813"/>
      <c r="LEM208" s="813"/>
      <c r="LEN208" s="813"/>
      <c r="LEO208" s="813"/>
      <c r="LEP208" s="813"/>
      <c r="LEQ208" s="813"/>
      <c r="LER208" s="813"/>
      <c r="LES208" s="813"/>
      <c r="LET208" s="813"/>
      <c r="LEU208" s="813"/>
      <c r="LEV208" s="813"/>
      <c r="LEW208" s="813"/>
      <c r="LEX208" s="813"/>
      <c r="LEY208" s="813"/>
      <c r="LEZ208" s="813"/>
      <c r="LFA208" s="813"/>
      <c r="LFB208" s="813"/>
      <c r="LFC208" s="813"/>
      <c r="LFD208" s="813"/>
      <c r="LFE208" s="813"/>
      <c r="LFF208" s="813"/>
      <c r="LFG208" s="813"/>
      <c r="LFH208" s="813"/>
      <c r="LFI208" s="813"/>
      <c r="LFJ208" s="813"/>
      <c r="LFK208" s="813"/>
      <c r="LFL208" s="813"/>
      <c r="LFM208" s="813"/>
      <c r="LFN208" s="813"/>
      <c r="LFO208" s="813"/>
      <c r="LFP208" s="813"/>
      <c r="LFQ208" s="813"/>
      <c r="LFR208" s="813"/>
      <c r="LFS208" s="813"/>
      <c r="LFT208" s="813"/>
      <c r="LFU208" s="813"/>
      <c r="LFV208" s="813"/>
      <c r="LFW208" s="813"/>
      <c r="LFX208" s="813"/>
      <c r="LFY208" s="813"/>
      <c r="LFZ208" s="813"/>
      <c r="LGA208" s="813"/>
      <c r="LGB208" s="813"/>
      <c r="LGC208" s="813"/>
      <c r="LGD208" s="813"/>
      <c r="LGE208" s="813"/>
      <c r="LGF208" s="813"/>
      <c r="LGG208" s="813"/>
      <c r="LGH208" s="813"/>
      <c r="LGI208" s="813"/>
      <c r="LGJ208" s="813"/>
      <c r="LGK208" s="813"/>
      <c r="LGL208" s="813"/>
      <c r="LGM208" s="813"/>
      <c r="LGN208" s="813"/>
      <c r="LGO208" s="813"/>
      <c r="LGP208" s="813"/>
      <c r="LGQ208" s="813"/>
      <c r="LGR208" s="813"/>
      <c r="LGS208" s="813"/>
      <c r="LGT208" s="813"/>
      <c r="LGU208" s="813"/>
      <c r="LGV208" s="813"/>
      <c r="LGW208" s="813"/>
      <c r="LGX208" s="813"/>
      <c r="LGY208" s="813"/>
      <c r="LGZ208" s="813"/>
      <c r="LHA208" s="813"/>
      <c r="LHB208" s="813"/>
      <c r="LHC208" s="813"/>
      <c r="LHD208" s="813"/>
      <c r="LHE208" s="813"/>
      <c r="LHF208" s="813"/>
      <c r="LHG208" s="813"/>
      <c r="LHH208" s="813"/>
      <c r="LHI208" s="813"/>
      <c r="LHJ208" s="813"/>
      <c r="LHK208" s="813"/>
      <c r="LHL208" s="813"/>
      <c r="LHM208" s="813"/>
      <c r="LHN208" s="813"/>
      <c r="LHO208" s="813"/>
      <c r="LHP208" s="813"/>
      <c r="LHQ208" s="813"/>
      <c r="LHR208" s="813"/>
      <c r="LHS208" s="813"/>
      <c r="LHT208" s="813"/>
      <c r="LHU208" s="813"/>
      <c r="LHV208" s="813"/>
      <c r="LHW208" s="813"/>
      <c r="LHX208" s="813"/>
      <c r="LHY208" s="813"/>
      <c r="LHZ208" s="813"/>
      <c r="LIA208" s="813"/>
      <c r="LIB208" s="813"/>
      <c r="LIC208" s="813"/>
      <c r="LID208" s="813"/>
      <c r="LIE208" s="813"/>
      <c r="LIF208" s="813"/>
      <c r="LIG208" s="813"/>
      <c r="LIH208" s="813"/>
      <c r="LII208" s="813"/>
      <c r="LIJ208" s="813"/>
      <c r="LIK208" s="813"/>
      <c r="LIL208" s="813"/>
      <c r="LIM208" s="813"/>
      <c r="LIN208" s="813"/>
      <c r="LIO208" s="813"/>
      <c r="LIP208" s="813"/>
      <c r="LIQ208" s="813"/>
      <c r="LIR208" s="813"/>
      <c r="LIS208" s="813"/>
      <c r="LIT208" s="813"/>
      <c r="LIU208" s="813"/>
      <c r="LIV208" s="813"/>
      <c r="LIW208" s="813"/>
      <c r="LIX208" s="813"/>
      <c r="LIY208" s="813"/>
      <c r="LIZ208" s="813"/>
      <c r="LJA208" s="813"/>
      <c r="LJB208" s="813"/>
      <c r="LJC208" s="813"/>
      <c r="LJD208" s="813"/>
      <c r="LJE208" s="813"/>
      <c r="LJF208" s="813"/>
      <c r="LJG208" s="813"/>
      <c r="LJH208" s="813"/>
      <c r="LJI208" s="813"/>
      <c r="LJJ208" s="813"/>
      <c r="LJK208" s="813"/>
      <c r="LJL208" s="813"/>
      <c r="LJM208" s="813"/>
      <c r="LJN208" s="813"/>
      <c r="LJO208" s="813"/>
      <c r="LJP208" s="813"/>
      <c r="LJQ208" s="813"/>
      <c r="LJR208" s="813"/>
      <c r="LJS208" s="813"/>
      <c r="LJT208" s="813"/>
      <c r="LJU208" s="813"/>
      <c r="LJV208" s="813"/>
      <c r="LJW208" s="813"/>
      <c r="LJX208" s="813"/>
      <c r="LJY208" s="813"/>
      <c r="LJZ208" s="813"/>
      <c r="LKA208" s="813"/>
      <c r="LKB208" s="813"/>
      <c r="LKC208" s="813"/>
      <c r="LKD208" s="813"/>
      <c r="LKE208" s="813"/>
      <c r="LKF208" s="813"/>
      <c r="LKG208" s="813"/>
      <c r="LKH208" s="813"/>
      <c r="LKI208" s="813"/>
      <c r="LKJ208" s="813"/>
      <c r="LKK208" s="813"/>
      <c r="LKL208" s="813"/>
      <c r="LKM208" s="813"/>
      <c r="LKN208" s="813"/>
      <c r="LKO208" s="813"/>
      <c r="LKP208" s="813"/>
      <c r="LKQ208" s="813"/>
      <c r="LKR208" s="813"/>
      <c r="LKS208" s="813"/>
      <c r="LKT208" s="813"/>
      <c r="LKU208" s="813"/>
      <c r="LKV208" s="813"/>
      <c r="LKW208" s="813"/>
      <c r="LKX208" s="813"/>
      <c r="LKY208" s="813"/>
      <c r="LKZ208" s="813"/>
      <c r="LLA208" s="813"/>
      <c r="LLB208" s="813"/>
      <c r="LLC208" s="813"/>
      <c r="LLD208" s="813"/>
      <c r="LLE208" s="813"/>
      <c r="LLF208" s="813"/>
      <c r="LLG208" s="813"/>
      <c r="LLH208" s="813"/>
      <c r="LLI208" s="813"/>
      <c r="LLJ208" s="813"/>
      <c r="LLK208" s="813"/>
      <c r="LLL208" s="813"/>
      <c r="LLM208" s="813"/>
      <c r="LLN208" s="813"/>
      <c r="LLO208" s="813"/>
      <c r="LLP208" s="813"/>
      <c r="LLQ208" s="813"/>
      <c r="LLR208" s="813"/>
      <c r="LLS208" s="813"/>
      <c r="LLT208" s="813"/>
      <c r="LLU208" s="813"/>
      <c r="LLV208" s="813"/>
      <c r="LLW208" s="813"/>
      <c r="LLX208" s="813"/>
      <c r="LLY208" s="813"/>
      <c r="LLZ208" s="813"/>
      <c r="LMA208" s="813"/>
      <c r="LMB208" s="813"/>
      <c r="LMC208" s="813"/>
      <c r="LMD208" s="813"/>
      <c r="LME208" s="813"/>
      <c r="LMF208" s="813"/>
      <c r="LMG208" s="813"/>
      <c r="LMH208" s="813"/>
      <c r="LMI208" s="813"/>
      <c r="LMJ208" s="813"/>
      <c r="LMK208" s="813"/>
      <c r="LML208" s="813"/>
      <c r="LMM208" s="813"/>
      <c r="LMN208" s="813"/>
      <c r="LMO208" s="813"/>
      <c r="LMP208" s="813"/>
      <c r="LMQ208" s="813"/>
      <c r="LMR208" s="813"/>
      <c r="LMS208" s="813"/>
      <c r="LMT208" s="813"/>
      <c r="LMU208" s="813"/>
      <c r="LMV208" s="813"/>
      <c r="LMW208" s="813"/>
      <c r="LMX208" s="813"/>
      <c r="LMY208" s="813"/>
      <c r="LMZ208" s="813"/>
      <c r="LNA208" s="813"/>
      <c r="LNB208" s="813"/>
      <c r="LNC208" s="813"/>
      <c r="LND208" s="813"/>
      <c r="LNE208" s="813"/>
      <c r="LNF208" s="813"/>
      <c r="LNG208" s="813"/>
      <c r="LNH208" s="813"/>
      <c r="LNI208" s="813"/>
      <c r="LNJ208" s="813"/>
      <c r="LNK208" s="813"/>
      <c r="LNL208" s="813"/>
      <c r="LNM208" s="813"/>
      <c r="LNN208" s="813"/>
      <c r="LNO208" s="813"/>
      <c r="LNP208" s="813"/>
      <c r="LNQ208" s="813"/>
      <c r="LNR208" s="813"/>
      <c r="LNS208" s="813"/>
      <c r="LNT208" s="813"/>
      <c r="LNU208" s="813"/>
      <c r="LNV208" s="813"/>
      <c r="LNW208" s="813"/>
      <c r="LNX208" s="813"/>
      <c r="LNY208" s="813"/>
      <c r="LNZ208" s="813"/>
      <c r="LOA208" s="813"/>
      <c r="LOB208" s="813"/>
      <c r="LOC208" s="813"/>
      <c r="LOD208" s="813"/>
      <c r="LOE208" s="813"/>
      <c r="LOF208" s="813"/>
      <c r="LOG208" s="813"/>
      <c r="LOH208" s="813"/>
      <c r="LOI208" s="813"/>
      <c r="LOJ208" s="813"/>
      <c r="LOK208" s="813"/>
      <c r="LOL208" s="813"/>
      <c r="LOM208" s="813"/>
      <c r="LON208" s="813"/>
      <c r="LOO208" s="813"/>
      <c r="LOP208" s="813"/>
      <c r="LOQ208" s="813"/>
      <c r="LOR208" s="813"/>
      <c r="LOS208" s="813"/>
      <c r="LOT208" s="813"/>
      <c r="LOU208" s="813"/>
      <c r="LOV208" s="813"/>
      <c r="LOW208" s="813"/>
      <c r="LOX208" s="813"/>
      <c r="LOY208" s="813"/>
      <c r="LOZ208" s="813"/>
      <c r="LPA208" s="813"/>
      <c r="LPB208" s="813"/>
      <c r="LPC208" s="813"/>
      <c r="LPD208" s="813"/>
      <c r="LPE208" s="813"/>
      <c r="LPF208" s="813"/>
      <c r="LPG208" s="813"/>
      <c r="LPH208" s="813"/>
      <c r="LPI208" s="813"/>
      <c r="LPJ208" s="813"/>
      <c r="LPK208" s="813"/>
      <c r="LPL208" s="813"/>
      <c r="LPM208" s="813"/>
      <c r="LPN208" s="813"/>
      <c r="LPO208" s="813"/>
      <c r="LPP208" s="813"/>
      <c r="LPQ208" s="813"/>
      <c r="LPR208" s="813"/>
      <c r="LPS208" s="813"/>
      <c r="LPT208" s="813"/>
      <c r="LPU208" s="813"/>
      <c r="LPV208" s="813"/>
      <c r="LPW208" s="813"/>
      <c r="LPX208" s="813"/>
      <c r="LPY208" s="813"/>
      <c r="LPZ208" s="813"/>
      <c r="LQA208" s="813"/>
      <c r="LQB208" s="813"/>
      <c r="LQC208" s="813"/>
      <c r="LQD208" s="813"/>
      <c r="LQE208" s="813"/>
      <c r="LQF208" s="813"/>
      <c r="LQG208" s="813"/>
      <c r="LQH208" s="813"/>
      <c r="LQI208" s="813"/>
      <c r="LQJ208" s="813"/>
      <c r="LQK208" s="813"/>
      <c r="LQL208" s="813"/>
      <c r="LQM208" s="813"/>
      <c r="LQN208" s="813"/>
      <c r="LQO208" s="813"/>
      <c r="LQP208" s="813"/>
      <c r="LQQ208" s="813"/>
      <c r="LQR208" s="813"/>
      <c r="LQS208" s="813"/>
      <c r="LQT208" s="813"/>
      <c r="LQU208" s="813"/>
      <c r="LQV208" s="813"/>
      <c r="LQW208" s="813"/>
      <c r="LQX208" s="813"/>
      <c r="LQY208" s="813"/>
      <c r="LQZ208" s="813"/>
      <c r="LRA208" s="813"/>
      <c r="LRB208" s="813"/>
      <c r="LRC208" s="813"/>
      <c r="LRD208" s="813"/>
      <c r="LRE208" s="813"/>
      <c r="LRF208" s="813"/>
      <c r="LRG208" s="813"/>
      <c r="LRH208" s="813"/>
      <c r="LRI208" s="813"/>
      <c r="LRJ208" s="813"/>
      <c r="LRK208" s="813"/>
      <c r="LRL208" s="813"/>
      <c r="LRM208" s="813"/>
      <c r="LRN208" s="813"/>
      <c r="LRO208" s="813"/>
      <c r="LRP208" s="813"/>
      <c r="LRQ208" s="813"/>
      <c r="LRR208" s="813"/>
      <c r="LRS208" s="813"/>
      <c r="LRT208" s="813"/>
      <c r="LRU208" s="813"/>
      <c r="LRV208" s="813"/>
      <c r="LRW208" s="813"/>
      <c r="LRX208" s="813"/>
      <c r="LRY208" s="813"/>
      <c r="LRZ208" s="813"/>
      <c r="LSA208" s="813"/>
      <c r="LSB208" s="813"/>
      <c r="LSC208" s="813"/>
      <c r="LSD208" s="813"/>
      <c r="LSE208" s="813"/>
      <c r="LSF208" s="813"/>
      <c r="LSG208" s="813"/>
      <c r="LSH208" s="813"/>
      <c r="LSI208" s="813"/>
      <c r="LSJ208" s="813"/>
      <c r="LSK208" s="813"/>
      <c r="LSL208" s="813"/>
      <c r="LSM208" s="813"/>
      <c r="LSN208" s="813"/>
      <c r="LSO208" s="813"/>
      <c r="LSP208" s="813"/>
      <c r="LSQ208" s="813"/>
      <c r="LSR208" s="813"/>
      <c r="LSS208" s="813"/>
      <c r="LST208" s="813"/>
      <c r="LSU208" s="813"/>
      <c r="LSV208" s="813"/>
      <c r="LSW208" s="813"/>
      <c r="LSX208" s="813"/>
      <c r="LSY208" s="813"/>
      <c r="LSZ208" s="813"/>
      <c r="LTA208" s="813"/>
      <c r="LTB208" s="813"/>
      <c r="LTC208" s="813"/>
      <c r="LTD208" s="813"/>
      <c r="LTE208" s="813"/>
      <c r="LTF208" s="813"/>
      <c r="LTG208" s="813"/>
      <c r="LTH208" s="813"/>
      <c r="LTI208" s="813"/>
      <c r="LTJ208" s="813"/>
      <c r="LTK208" s="813"/>
      <c r="LTL208" s="813"/>
      <c r="LTM208" s="813"/>
      <c r="LTN208" s="813"/>
      <c r="LTO208" s="813"/>
      <c r="LTP208" s="813"/>
      <c r="LTQ208" s="813"/>
      <c r="LTR208" s="813"/>
      <c r="LTS208" s="813"/>
      <c r="LTT208" s="813"/>
      <c r="LTU208" s="813"/>
      <c r="LTV208" s="813"/>
      <c r="LTW208" s="813"/>
      <c r="LTX208" s="813"/>
      <c r="LTY208" s="813"/>
      <c r="LTZ208" s="813"/>
      <c r="LUA208" s="813"/>
      <c r="LUB208" s="813"/>
      <c r="LUC208" s="813"/>
      <c r="LUD208" s="813"/>
      <c r="LUE208" s="813"/>
      <c r="LUF208" s="813"/>
      <c r="LUG208" s="813"/>
      <c r="LUH208" s="813"/>
      <c r="LUI208" s="813"/>
      <c r="LUJ208" s="813"/>
      <c r="LUK208" s="813"/>
      <c r="LUL208" s="813"/>
      <c r="LUM208" s="813"/>
      <c r="LUN208" s="813"/>
      <c r="LUO208" s="813"/>
      <c r="LUP208" s="813"/>
      <c r="LUQ208" s="813"/>
      <c r="LUR208" s="813"/>
      <c r="LUS208" s="813"/>
      <c r="LUT208" s="813"/>
      <c r="LUU208" s="813"/>
      <c r="LUV208" s="813"/>
      <c r="LUW208" s="813"/>
      <c r="LUX208" s="813"/>
      <c r="LUY208" s="813"/>
      <c r="LUZ208" s="813"/>
      <c r="LVA208" s="813"/>
      <c r="LVB208" s="813"/>
      <c r="LVC208" s="813"/>
      <c r="LVD208" s="813"/>
      <c r="LVE208" s="813"/>
      <c r="LVF208" s="813"/>
      <c r="LVG208" s="813"/>
      <c r="LVH208" s="813"/>
      <c r="LVI208" s="813"/>
      <c r="LVJ208" s="813"/>
      <c r="LVK208" s="813"/>
      <c r="LVL208" s="813"/>
      <c r="LVM208" s="813"/>
      <c r="LVN208" s="813"/>
      <c r="LVO208" s="813"/>
      <c r="LVP208" s="813"/>
      <c r="LVQ208" s="813"/>
      <c r="LVR208" s="813"/>
      <c r="LVS208" s="813"/>
      <c r="LVT208" s="813"/>
      <c r="LVU208" s="813"/>
      <c r="LVV208" s="813"/>
      <c r="LVW208" s="813"/>
      <c r="LVX208" s="813"/>
      <c r="LVY208" s="813"/>
      <c r="LVZ208" s="813"/>
      <c r="LWA208" s="813"/>
      <c r="LWB208" s="813"/>
      <c r="LWC208" s="813"/>
      <c r="LWD208" s="813"/>
      <c r="LWE208" s="813"/>
      <c r="LWF208" s="813"/>
      <c r="LWG208" s="813"/>
      <c r="LWH208" s="813"/>
      <c r="LWI208" s="813"/>
      <c r="LWJ208" s="813"/>
      <c r="LWK208" s="813"/>
      <c r="LWL208" s="813"/>
      <c r="LWM208" s="813"/>
      <c r="LWN208" s="813"/>
      <c r="LWO208" s="813"/>
      <c r="LWP208" s="813"/>
      <c r="LWQ208" s="813"/>
      <c r="LWR208" s="813"/>
      <c r="LWS208" s="813"/>
      <c r="LWT208" s="813"/>
      <c r="LWU208" s="813"/>
      <c r="LWV208" s="813"/>
      <c r="LWW208" s="813"/>
      <c r="LWX208" s="813"/>
      <c r="LWY208" s="813"/>
      <c r="LWZ208" s="813"/>
      <c r="LXA208" s="813"/>
      <c r="LXB208" s="813"/>
      <c r="LXC208" s="813"/>
      <c r="LXD208" s="813"/>
      <c r="LXE208" s="813"/>
      <c r="LXF208" s="813"/>
      <c r="LXG208" s="813"/>
      <c r="LXH208" s="813"/>
      <c r="LXI208" s="813"/>
      <c r="LXJ208" s="813"/>
      <c r="LXK208" s="813"/>
      <c r="LXL208" s="813"/>
      <c r="LXM208" s="813"/>
      <c r="LXN208" s="813"/>
      <c r="LXO208" s="813"/>
      <c r="LXP208" s="813"/>
      <c r="LXQ208" s="813"/>
      <c r="LXR208" s="813"/>
      <c r="LXS208" s="813"/>
      <c r="LXT208" s="813"/>
      <c r="LXU208" s="813"/>
      <c r="LXV208" s="813"/>
      <c r="LXW208" s="813"/>
      <c r="LXX208" s="813"/>
      <c r="LXY208" s="813"/>
      <c r="LXZ208" s="813"/>
      <c r="LYA208" s="813"/>
      <c r="LYB208" s="813"/>
      <c r="LYC208" s="813"/>
      <c r="LYD208" s="813"/>
      <c r="LYE208" s="813"/>
      <c r="LYF208" s="813"/>
      <c r="LYG208" s="813"/>
      <c r="LYH208" s="813"/>
      <c r="LYI208" s="813"/>
      <c r="LYJ208" s="813"/>
      <c r="LYK208" s="813"/>
      <c r="LYL208" s="813"/>
      <c r="LYM208" s="813"/>
      <c r="LYN208" s="813"/>
      <c r="LYO208" s="813"/>
      <c r="LYP208" s="813"/>
      <c r="LYQ208" s="813"/>
      <c r="LYR208" s="813"/>
      <c r="LYS208" s="813"/>
      <c r="LYT208" s="813"/>
      <c r="LYU208" s="813"/>
      <c r="LYV208" s="813"/>
      <c r="LYW208" s="813"/>
      <c r="LYX208" s="813"/>
      <c r="LYY208" s="813"/>
      <c r="LYZ208" s="813"/>
      <c r="LZA208" s="813"/>
      <c r="LZB208" s="813"/>
      <c r="LZC208" s="813"/>
      <c r="LZD208" s="813"/>
      <c r="LZE208" s="813"/>
      <c r="LZF208" s="813"/>
      <c r="LZG208" s="813"/>
      <c r="LZH208" s="813"/>
      <c r="LZI208" s="813"/>
      <c r="LZJ208" s="813"/>
      <c r="LZK208" s="813"/>
      <c r="LZL208" s="813"/>
      <c r="LZM208" s="813"/>
      <c r="LZN208" s="813"/>
      <c r="LZO208" s="813"/>
      <c r="LZP208" s="813"/>
      <c r="LZQ208" s="813"/>
      <c r="LZR208" s="813"/>
      <c r="LZS208" s="813"/>
      <c r="LZT208" s="813"/>
      <c r="LZU208" s="813"/>
      <c r="LZV208" s="813"/>
      <c r="LZW208" s="813"/>
      <c r="LZX208" s="813"/>
      <c r="LZY208" s="813"/>
      <c r="LZZ208" s="813"/>
      <c r="MAA208" s="813"/>
      <c r="MAB208" s="813"/>
      <c r="MAC208" s="813"/>
      <c r="MAD208" s="813"/>
      <c r="MAE208" s="813"/>
      <c r="MAF208" s="813"/>
      <c r="MAG208" s="813"/>
      <c r="MAH208" s="813"/>
      <c r="MAI208" s="813"/>
      <c r="MAJ208" s="813"/>
      <c r="MAK208" s="813"/>
      <c r="MAL208" s="813"/>
      <c r="MAM208" s="813"/>
      <c r="MAN208" s="813"/>
      <c r="MAO208" s="813"/>
      <c r="MAP208" s="813"/>
      <c r="MAQ208" s="813"/>
      <c r="MAR208" s="813"/>
      <c r="MAS208" s="813"/>
      <c r="MAT208" s="813"/>
      <c r="MAU208" s="813"/>
      <c r="MAV208" s="813"/>
      <c r="MAW208" s="813"/>
      <c r="MAX208" s="813"/>
      <c r="MAY208" s="813"/>
      <c r="MAZ208" s="813"/>
      <c r="MBA208" s="813"/>
      <c r="MBB208" s="813"/>
      <c r="MBC208" s="813"/>
      <c r="MBD208" s="813"/>
      <c r="MBE208" s="813"/>
      <c r="MBF208" s="813"/>
      <c r="MBG208" s="813"/>
      <c r="MBH208" s="813"/>
      <c r="MBI208" s="813"/>
      <c r="MBJ208" s="813"/>
      <c r="MBK208" s="813"/>
      <c r="MBL208" s="813"/>
      <c r="MBM208" s="813"/>
      <c r="MBN208" s="813"/>
      <c r="MBO208" s="813"/>
      <c r="MBP208" s="813"/>
      <c r="MBQ208" s="813"/>
      <c r="MBR208" s="813"/>
      <c r="MBS208" s="813"/>
      <c r="MBT208" s="813"/>
      <c r="MBU208" s="813"/>
      <c r="MBV208" s="813"/>
      <c r="MBW208" s="813"/>
      <c r="MBX208" s="813"/>
      <c r="MBY208" s="813"/>
      <c r="MBZ208" s="813"/>
      <c r="MCA208" s="813"/>
      <c r="MCB208" s="813"/>
      <c r="MCC208" s="813"/>
      <c r="MCD208" s="813"/>
      <c r="MCE208" s="813"/>
      <c r="MCF208" s="813"/>
      <c r="MCG208" s="813"/>
      <c r="MCH208" s="813"/>
      <c r="MCI208" s="813"/>
      <c r="MCJ208" s="813"/>
      <c r="MCK208" s="813"/>
      <c r="MCL208" s="813"/>
      <c r="MCM208" s="813"/>
      <c r="MCN208" s="813"/>
      <c r="MCO208" s="813"/>
      <c r="MCP208" s="813"/>
      <c r="MCQ208" s="813"/>
      <c r="MCR208" s="813"/>
      <c r="MCS208" s="813"/>
      <c r="MCT208" s="813"/>
      <c r="MCU208" s="813"/>
      <c r="MCV208" s="813"/>
      <c r="MCW208" s="813"/>
      <c r="MCX208" s="813"/>
      <c r="MCY208" s="813"/>
      <c r="MCZ208" s="813"/>
      <c r="MDA208" s="813"/>
      <c r="MDB208" s="813"/>
      <c r="MDC208" s="813"/>
      <c r="MDD208" s="813"/>
      <c r="MDE208" s="813"/>
      <c r="MDF208" s="813"/>
      <c r="MDG208" s="813"/>
      <c r="MDH208" s="813"/>
      <c r="MDI208" s="813"/>
      <c r="MDJ208" s="813"/>
      <c r="MDK208" s="813"/>
      <c r="MDL208" s="813"/>
      <c r="MDM208" s="813"/>
      <c r="MDN208" s="813"/>
      <c r="MDO208" s="813"/>
      <c r="MDP208" s="813"/>
      <c r="MDQ208" s="813"/>
      <c r="MDR208" s="813"/>
      <c r="MDS208" s="813"/>
      <c r="MDT208" s="813"/>
      <c r="MDU208" s="813"/>
      <c r="MDV208" s="813"/>
      <c r="MDW208" s="813"/>
      <c r="MDX208" s="813"/>
      <c r="MDY208" s="813"/>
      <c r="MDZ208" s="813"/>
      <c r="MEA208" s="813"/>
      <c r="MEB208" s="813"/>
      <c r="MEC208" s="813"/>
      <c r="MED208" s="813"/>
      <c r="MEE208" s="813"/>
      <c r="MEF208" s="813"/>
      <c r="MEG208" s="813"/>
      <c r="MEH208" s="813"/>
      <c r="MEI208" s="813"/>
      <c r="MEJ208" s="813"/>
      <c r="MEK208" s="813"/>
      <c r="MEL208" s="813"/>
      <c r="MEM208" s="813"/>
      <c r="MEN208" s="813"/>
      <c r="MEO208" s="813"/>
      <c r="MEP208" s="813"/>
      <c r="MEQ208" s="813"/>
      <c r="MER208" s="813"/>
      <c r="MES208" s="813"/>
      <c r="MET208" s="813"/>
      <c r="MEU208" s="813"/>
      <c r="MEV208" s="813"/>
      <c r="MEW208" s="813"/>
      <c r="MEX208" s="813"/>
      <c r="MEY208" s="813"/>
      <c r="MEZ208" s="813"/>
      <c r="MFA208" s="813"/>
      <c r="MFB208" s="813"/>
      <c r="MFC208" s="813"/>
      <c r="MFD208" s="813"/>
      <c r="MFE208" s="813"/>
      <c r="MFF208" s="813"/>
      <c r="MFG208" s="813"/>
      <c r="MFH208" s="813"/>
      <c r="MFI208" s="813"/>
      <c r="MFJ208" s="813"/>
      <c r="MFK208" s="813"/>
      <c r="MFL208" s="813"/>
      <c r="MFM208" s="813"/>
      <c r="MFN208" s="813"/>
      <c r="MFO208" s="813"/>
      <c r="MFP208" s="813"/>
      <c r="MFQ208" s="813"/>
      <c r="MFR208" s="813"/>
      <c r="MFS208" s="813"/>
      <c r="MFT208" s="813"/>
      <c r="MFU208" s="813"/>
      <c r="MFV208" s="813"/>
      <c r="MFW208" s="813"/>
      <c r="MFX208" s="813"/>
      <c r="MFY208" s="813"/>
      <c r="MFZ208" s="813"/>
      <c r="MGA208" s="813"/>
      <c r="MGB208" s="813"/>
      <c r="MGC208" s="813"/>
      <c r="MGD208" s="813"/>
      <c r="MGE208" s="813"/>
      <c r="MGF208" s="813"/>
      <c r="MGG208" s="813"/>
      <c r="MGH208" s="813"/>
      <c r="MGI208" s="813"/>
      <c r="MGJ208" s="813"/>
      <c r="MGK208" s="813"/>
      <c r="MGL208" s="813"/>
      <c r="MGM208" s="813"/>
      <c r="MGN208" s="813"/>
      <c r="MGO208" s="813"/>
      <c r="MGP208" s="813"/>
      <c r="MGQ208" s="813"/>
      <c r="MGR208" s="813"/>
      <c r="MGS208" s="813"/>
      <c r="MGT208" s="813"/>
      <c r="MGU208" s="813"/>
      <c r="MGV208" s="813"/>
      <c r="MGW208" s="813"/>
      <c r="MGX208" s="813"/>
      <c r="MGY208" s="813"/>
      <c r="MGZ208" s="813"/>
      <c r="MHA208" s="813"/>
      <c r="MHB208" s="813"/>
      <c r="MHC208" s="813"/>
      <c r="MHD208" s="813"/>
      <c r="MHE208" s="813"/>
      <c r="MHF208" s="813"/>
      <c r="MHG208" s="813"/>
      <c r="MHH208" s="813"/>
      <c r="MHI208" s="813"/>
      <c r="MHJ208" s="813"/>
      <c r="MHK208" s="813"/>
      <c r="MHL208" s="813"/>
      <c r="MHM208" s="813"/>
      <c r="MHN208" s="813"/>
      <c r="MHO208" s="813"/>
      <c r="MHP208" s="813"/>
      <c r="MHQ208" s="813"/>
      <c r="MHR208" s="813"/>
      <c r="MHS208" s="813"/>
      <c r="MHT208" s="813"/>
      <c r="MHU208" s="813"/>
      <c r="MHV208" s="813"/>
      <c r="MHW208" s="813"/>
      <c r="MHX208" s="813"/>
      <c r="MHY208" s="813"/>
      <c r="MHZ208" s="813"/>
      <c r="MIA208" s="813"/>
      <c r="MIB208" s="813"/>
      <c r="MIC208" s="813"/>
      <c r="MID208" s="813"/>
      <c r="MIE208" s="813"/>
      <c r="MIF208" s="813"/>
      <c r="MIG208" s="813"/>
      <c r="MIH208" s="813"/>
      <c r="MII208" s="813"/>
      <c r="MIJ208" s="813"/>
      <c r="MIK208" s="813"/>
      <c r="MIL208" s="813"/>
      <c r="MIM208" s="813"/>
      <c r="MIN208" s="813"/>
      <c r="MIO208" s="813"/>
      <c r="MIP208" s="813"/>
      <c r="MIQ208" s="813"/>
      <c r="MIR208" s="813"/>
      <c r="MIS208" s="813"/>
      <c r="MIT208" s="813"/>
      <c r="MIU208" s="813"/>
      <c r="MIV208" s="813"/>
      <c r="MIW208" s="813"/>
      <c r="MIX208" s="813"/>
      <c r="MIY208" s="813"/>
      <c r="MIZ208" s="813"/>
      <c r="MJA208" s="813"/>
      <c r="MJB208" s="813"/>
      <c r="MJC208" s="813"/>
      <c r="MJD208" s="813"/>
      <c r="MJE208" s="813"/>
      <c r="MJF208" s="813"/>
      <c r="MJG208" s="813"/>
      <c r="MJH208" s="813"/>
      <c r="MJI208" s="813"/>
      <c r="MJJ208" s="813"/>
      <c r="MJK208" s="813"/>
      <c r="MJL208" s="813"/>
      <c r="MJM208" s="813"/>
      <c r="MJN208" s="813"/>
      <c r="MJO208" s="813"/>
      <c r="MJP208" s="813"/>
      <c r="MJQ208" s="813"/>
      <c r="MJR208" s="813"/>
      <c r="MJS208" s="813"/>
      <c r="MJT208" s="813"/>
      <c r="MJU208" s="813"/>
      <c r="MJV208" s="813"/>
      <c r="MJW208" s="813"/>
      <c r="MJX208" s="813"/>
      <c r="MJY208" s="813"/>
      <c r="MJZ208" s="813"/>
      <c r="MKA208" s="813"/>
      <c r="MKB208" s="813"/>
      <c r="MKC208" s="813"/>
      <c r="MKD208" s="813"/>
      <c r="MKE208" s="813"/>
      <c r="MKF208" s="813"/>
      <c r="MKG208" s="813"/>
      <c r="MKH208" s="813"/>
      <c r="MKI208" s="813"/>
      <c r="MKJ208" s="813"/>
      <c r="MKK208" s="813"/>
      <c r="MKL208" s="813"/>
      <c r="MKM208" s="813"/>
      <c r="MKN208" s="813"/>
      <c r="MKO208" s="813"/>
      <c r="MKP208" s="813"/>
      <c r="MKQ208" s="813"/>
      <c r="MKR208" s="813"/>
      <c r="MKS208" s="813"/>
      <c r="MKT208" s="813"/>
      <c r="MKU208" s="813"/>
      <c r="MKV208" s="813"/>
      <c r="MKW208" s="813"/>
      <c r="MKX208" s="813"/>
      <c r="MKY208" s="813"/>
      <c r="MKZ208" s="813"/>
      <c r="MLA208" s="813"/>
      <c r="MLB208" s="813"/>
      <c r="MLC208" s="813"/>
      <c r="MLD208" s="813"/>
      <c r="MLE208" s="813"/>
      <c r="MLF208" s="813"/>
      <c r="MLG208" s="813"/>
      <c r="MLH208" s="813"/>
      <c r="MLI208" s="813"/>
      <c r="MLJ208" s="813"/>
      <c r="MLK208" s="813"/>
      <c r="MLL208" s="813"/>
      <c r="MLM208" s="813"/>
      <c r="MLN208" s="813"/>
      <c r="MLO208" s="813"/>
      <c r="MLP208" s="813"/>
      <c r="MLQ208" s="813"/>
      <c r="MLR208" s="813"/>
      <c r="MLS208" s="813"/>
      <c r="MLT208" s="813"/>
      <c r="MLU208" s="813"/>
      <c r="MLV208" s="813"/>
      <c r="MLW208" s="813"/>
      <c r="MLX208" s="813"/>
      <c r="MLY208" s="813"/>
      <c r="MLZ208" s="813"/>
      <c r="MMA208" s="813"/>
      <c r="MMB208" s="813"/>
      <c r="MMC208" s="813"/>
      <c r="MMD208" s="813"/>
      <c r="MME208" s="813"/>
      <c r="MMF208" s="813"/>
      <c r="MMG208" s="813"/>
      <c r="MMH208" s="813"/>
      <c r="MMI208" s="813"/>
      <c r="MMJ208" s="813"/>
      <c r="MMK208" s="813"/>
      <c r="MML208" s="813"/>
      <c r="MMM208" s="813"/>
      <c r="MMN208" s="813"/>
      <c r="MMO208" s="813"/>
      <c r="MMP208" s="813"/>
      <c r="MMQ208" s="813"/>
      <c r="MMR208" s="813"/>
      <c r="MMS208" s="813"/>
      <c r="MMT208" s="813"/>
      <c r="MMU208" s="813"/>
      <c r="MMV208" s="813"/>
      <c r="MMW208" s="813"/>
      <c r="MMX208" s="813"/>
      <c r="MMY208" s="813"/>
      <c r="MMZ208" s="813"/>
      <c r="MNA208" s="813"/>
      <c r="MNB208" s="813"/>
      <c r="MNC208" s="813"/>
      <c r="MND208" s="813"/>
      <c r="MNE208" s="813"/>
      <c r="MNF208" s="813"/>
      <c r="MNG208" s="813"/>
      <c r="MNH208" s="813"/>
      <c r="MNI208" s="813"/>
      <c r="MNJ208" s="813"/>
      <c r="MNK208" s="813"/>
      <c r="MNL208" s="813"/>
      <c r="MNM208" s="813"/>
      <c r="MNN208" s="813"/>
      <c r="MNO208" s="813"/>
      <c r="MNP208" s="813"/>
      <c r="MNQ208" s="813"/>
      <c r="MNR208" s="813"/>
      <c r="MNS208" s="813"/>
      <c r="MNT208" s="813"/>
      <c r="MNU208" s="813"/>
      <c r="MNV208" s="813"/>
      <c r="MNW208" s="813"/>
      <c r="MNX208" s="813"/>
      <c r="MNY208" s="813"/>
      <c r="MNZ208" s="813"/>
      <c r="MOA208" s="813"/>
      <c r="MOB208" s="813"/>
      <c r="MOC208" s="813"/>
      <c r="MOD208" s="813"/>
      <c r="MOE208" s="813"/>
      <c r="MOF208" s="813"/>
      <c r="MOG208" s="813"/>
      <c r="MOH208" s="813"/>
      <c r="MOI208" s="813"/>
      <c r="MOJ208" s="813"/>
      <c r="MOK208" s="813"/>
      <c r="MOL208" s="813"/>
      <c r="MOM208" s="813"/>
      <c r="MON208" s="813"/>
      <c r="MOO208" s="813"/>
      <c r="MOP208" s="813"/>
      <c r="MOQ208" s="813"/>
      <c r="MOR208" s="813"/>
      <c r="MOS208" s="813"/>
      <c r="MOT208" s="813"/>
      <c r="MOU208" s="813"/>
      <c r="MOV208" s="813"/>
      <c r="MOW208" s="813"/>
      <c r="MOX208" s="813"/>
      <c r="MOY208" s="813"/>
      <c r="MOZ208" s="813"/>
      <c r="MPA208" s="813"/>
      <c r="MPB208" s="813"/>
      <c r="MPC208" s="813"/>
      <c r="MPD208" s="813"/>
      <c r="MPE208" s="813"/>
      <c r="MPF208" s="813"/>
      <c r="MPG208" s="813"/>
      <c r="MPH208" s="813"/>
      <c r="MPI208" s="813"/>
      <c r="MPJ208" s="813"/>
      <c r="MPK208" s="813"/>
      <c r="MPL208" s="813"/>
      <c r="MPM208" s="813"/>
      <c r="MPN208" s="813"/>
      <c r="MPO208" s="813"/>
      <c r="MPP208" s="813"/>
      <c r="MPQ208" s="813"/>
      <c r="MPR208" s="813"/>
      <c r="MPS208" s="813"/>
      <c r="MPT208" s="813"/>
      <c r="MPU208" s="813"/>
      <c r="MPV208" s="813"/>
      <c r="MPW208" s="813"/>
      <c r="MPX208" s="813"/>
      <c r="MPY208" s="813"/>
      <c r="MPZ208" s="813"/>
      <c r="MQA208" s="813"/>
      <c r="MQB208" s="813"/>
      <c r="MQC208" s="813"/>
      <c r="MQD208" s="813"/>
      <c r="MQE208" s="813"/>
      <c r="MQF208" s="813"/>
      <c r="MQG208" s="813"/>
      <c r="MQH208" s="813"/>
      <c r="MQI208" s="813"/>
      <c r="MQJ208" s="813"/>
      <c r="MQK208" s="813"/>
      <c r="MQL208" s="813"/>
      <c r="MQM208" s="813"/>
      <c r="MQN208" s="813"/>
      <c r="MQO208" s="813"/>
      <c r="MQP208" s="813"/>
      <c r="MQQ208" s="813"/>
      <c r="MQR208" s="813"/>
      <c r="MQS208" s="813"/>
      <c r="MQT208" s="813"/>
      <c r="MQU208" s="813"/>
      <c r="MQV208" s="813"/>
      <c r="MQW208" s="813"/>
      <c r="MQX208" s="813"/>
      <c r="MQY208" s="813"/>
      <c r="MQZ208" s="813"/>
      <c r="MRA208" s="813"/>
      <c r="MRB208" s="813"/>
      <c r="MRC208" s="813"/>
      <c r="MRD208" s="813"/>
      <c r="MRE208" s="813"/>
      <c r="MRF208" s="813"/>
      <c r="MRG208" s="813"/>
      <c r="MRH208" s="813"/>
      <c r="MRI208" s="813"/>
      <c r="MRJ208" s="813"/>
      <c r="MRK208" s="813"/>
      <c r="MRL208" s="813"/>
      <c r="MRM208" s="813"/>
      <c r="MRN208" s="813"/>
      <c r="MRO208" s="813"/>
      <c r="MRP208" s="813"/>
      <c r="MRQ208" s="813"/>
      <c r="MRR208" s="813"/>
      <c r="MRS208" s="813"/>
      <c r="MRT208" s="813"/>
      <c r="MRU208" s="813"/>
      <c r="MRV208" s="813"/>
      <c r="MRW208" s="813"/>
      <c r="MRX208" s="813"/>
      <c r="MRY208" s="813"/>
      <c r="MRZ208" s="813"/>
      <c r="MSA208" s="813"/>
      <c r="MSB208" s="813"/>
      <c r="MSC208" s="813"/>
      <c r="MSD208" s="813"/>
      <c r="MSE208" s="813"/>
      <c r="MSF208" s="813"/>
      <c r="MSG208" s="813"/>
      <c r="MSH208" s="813"/>
      <c r="MSI208" s="813"/>
      <c r="MSJ208" s="813"/>
      <c r="MSK208" s="813"/>
      <c r="MSL208" s="813"/>
      <c r="MSM208" s="813"/>
      <c r="MSN208" s="813"/>
      <c r="MSO208" s="813"/>
      <c r="MSP208" s="813"/>
      <c r="MSQ208" s="813"/>
      <c r="MSR208" s="813"/>
      <c r="MSS208" s="813"/>
      <c r="MST208" s="813"/>
      <c r="MSU208" s="813"/>
      <c r="MSV208" s="813"/>
      <c r="MSW208" s="813"/>
      <c r="MSX208" s="813"/>
      <c r="MSY208" s="813"/>
      <c r="MSZ208" s="813"/>
      <c r="MTA208" s="813"/>
      <c r="MTB208" s="813"/>
      <c r="MTC208" s="813"/>
      <c r="MTD208" s="813"/>
      <c r="MTE208" s="813"/>
      <c r="MTF208" s="813"/>
      <c r="MTG208" s="813"/>
      <c r="MTH208" s="813"/>
      <c r="MTI208" s="813"/>
      <c r="MTJ208" s="813"/>
      <c r="MTK208" s="813"/>
      <c r="MTL208" s="813"/>
      <c r="MTM208" s="813"/>
      <c r="MTN208" s="813"/>
      <c r="MTO208" s="813"/>
      <c r="MTP208" s="813"/>
      <c r="MTQ208" s="813"/>
      <c r="MTR208" s="813"/>
      <c r="MTS208" s="813"/>
      <c r="MTT208" s="813"/>
      <c r="MTU208" s="813"/>
      <c r="MTV208" s="813"/>
      <c r="MTW208" s="813"/>
      <c r="MTX208" s="813"/>
      <c r="MTY208" s="813"/>
      <c r="MTZ208" s="813"/>
      <c r="MUA208" s="813"/>
      <c r="MUB208" s="813"/>
      <c r="MUC208" s="813"/>
      <c r="MUD208" s="813"/>
      <c r="MUE208" s="813"/>
      <c r="MUF208" s="813"/>
      <c r="MUG208" s="813"/>
      <c r="MUH208" s="813"/>
      <c r="MUI208" s="813"/>
      <c r="MUJ208" s="813"/>
      <c r="MUK208" s="813"/>
      <c r="MUL208" s="813"/>
      <c r="MUM208" s="813"/>
      <c r="MUN208" s="813"/>
      <c r="MUO208" s="813"/>
      <c r="MUP208" s="813"/>
      <c r="MUQ208" s="813"/>
      <c r="MUR208" s="813"/>
      <c r="MUS208" s="813"/>
      <c r="MUT208" s="813"/>
      <c r="MUU208" s="813"/>
      <c r="MUV208" s="813"/>
      <c r="MUW208" s="813"/>
      <c r="MUX208" s="813"/>
      <c r="MUY208" s="813"/>
      <c r="MUZ208" s="813"/>
      <c r="MVA208" s="813"/>
      <c r="MVB208" s="813"/>
      <c r="MVC208" s="813"/>
      <c r="MVD208" s="813"/>
      <c r="MVE208" s="813"/>
      <c r="MVF208" s="813"/>
      <c r="MVG208" s="813"/>
      <c r="MVH208" s="813"/>
      <c r="MVI208" s="813"/>
      <c r="MVJ208" s="813"/>
      <c r="MVK208" s="813"/>
      <c r="MVL208" s="813"/>
      <c r="MVM208" s="813"/>
      <c r="MVN208" s="813"/>
      <c r="MVO208" s="813"/>
      <c r="MVP208" s="813"/>
      <c r="MVQ208" s="813"/>
      <c r="MVR208" s="813"/>
      <c r="MVS208" s="813"/>
      <c r="MVT208" s="813"/>
      <c r="MVU208" s="813"/>
      <c r="MVV208" s="813"/>
      <c r="MVW208" s="813"/>
      <c r="MVX208" s="813"/>
      <c r="MVY208" s="813"/>
      <c r="MVZ208" s="813"/>
      <c r="MWA208" s="813"/>
      <c r="MWB208" s="813"/>
      <c r="MWC208" s="813"/>
      <c r="MWD208" s="813"/>
      <c r="MWE208" s="813"/>
      <c r="MWF208" s="813"/>
      <c r="MWG208" s="813"/>
      <c r="MWH208" s="813"/>
      <c r="MWI208" s="813"/>
      <c r="MWJ208" s="813"/>
      <c r="MWK208" s="813"/>
      <c r="MWL208" s="813"/>
      <c r="MWM208" s="813"/>
      <c r="MWN208" s="813"/>
      <c r="MWO208" s="813"/>
      <c r="MWP208" s="813"/>
      <c r="MWQ208" s="813"/>
      <c r="MWR208" s="813"/>
      <c r="MWS208" s="813"/>
      <c r="MWT208" s="813"/>
      <c r="MWU208" s="813"/>
      <c r="MWV208" s="813"/>
      <c r="MWW208" s="813"/>
      <c r="MWX208" s="813"/>
      <c r="MWY208" s="813"/>
      <c r="MWZ208" s="813"/>
      <c r="MXA208" s="813"/>
      <c r="MXB208" s="813"/>
      <c r="MXC208" s="813"/>
      <c r="MXD208" s="813"/>
      <c r="MXE208" s="813"/>
      <c r="MXF208" s="813"/>
      <c r="MXG208" s="813"/>
      <c r="MXH208" s="813"/>
      <c r="MXI208" s="813"/>
      <c r="MXJ208" s="813"/>
      <c r="MXK208" s="813"/>
      <c r="MXL208" s="813"/>
      <c r="MXM208" s="813"/>
      <c r="MXN208" s="813"/>
      <c r="MXO208" s="813"/>
      <c r="MXP208" s="813"/>
      <c r="MXQ208" s="813"/>
      <c r="MXR208" s="813"/>
      <c r="MXS208" s="813"/>
      <c r="MXT208" s="813"/>
      <c r="MXU208" s="813"/>
      <c r="MXV208" s="813"/>
      <c r="MXW208" s="813"/>
      <c r="MXX208" s="813"/>
      <c r="MXY208" s="813"/>
      <c r="MXZ208" s="813"/>
      <c r="MYA208" s="813"/>
      <c r="MYB208" s="813"/>
      <c r="MYC208" s="813"/>
      <c r="MYD208" s="813"/>
      <c r="MYE208" s="813"/>
      <c r="MYF208" s="813"/>
      <c r="MYG208" s="813"/>
      <c r="MYH208" s="813"/>
      <c r="MYI208" s="813"/>
      <c r="MYJ208" s="813"/>
      <c r="MYK208" s="813"/>
      <c r="MYL208" s="813"/>
      <c r="MYM208" s="813"/>
      <c r="MYN208" s="813"/>
      <c r="MYO208" s="813"/>
      <c r="MYP208" s="813"/>
      <c r="MYQ208" s="813"/>
      <c r="MYR208" s="813"/>
      <c r="MYS208" s="813"/>
      <c r="MYT208" s="813"/>
      <c r="MYU208" s="813"/>
      <c r="MYV208" s="813"/>
      <c r="MYW208" s="813"/>
      <c r="MYX208" s="813"/>
      <c r="MYY208" s="813"/>
      <c r="MYZ208" s="813"/>
      <c r="MZA208" s="813"/>
      <c r="MZB208" s="813"/>
      <c r="MZC208" s="813"/>
      <c r="MZD208" s="813"/>
      <c r="MZE208" s="813"/>
      <c r="MZF208" s="813"/>
      <c r="MZG208" s="813"/>
      <c r="MZH208" s="813"/>
      <c r="MZI208" s="813"/>
      <c r="MZJ208" s="813"/>
      <c r="MZK208" s="813"/>
      <c r="MZL208" s="813"/>
      <c r="MZM208" s="813"/>
      <c r="MZN208" s="813"/>
      <c r="MZO208" s="813"/>
      <c r="MZP208" s="813"/>
      <c r="MZQ208" s="813"/>
      <c r="MZR208" s="813"/>
      <c r="MZS208" s="813"/>
      <c r="MZT208" s="813"/>
      <c r="MZU208" s="813"/>
      <c r="MZV208" s="813"/>
      <c r="MZW208" s="813"/>
      <c r="MZX208" s="813"/>
      <c r="MZY208" s="813"/>
      <c r="MZZ208" s="813"/>
      <c r="NAA208" s="813"/>
      <c r="NAB208" s="813"/>
      <c r="NAC208" s="813"/>
      <c r="NAD208" s="813"/>
      <c r="NAE208" s="813"/>
      <c r="NAF208" s="813"/>
      <c r="NAG208" s="813"/>
      <c r="NAH208" s="813"/>
      <c r="NAI208" s="813"/>
      <c r="NAJ208" s="813"/>
      <c r="NAK208" s="813"/>
      <c r="NAL208" s="813"/>
      <c r="NAM208" s="813"/>
      <c r="NAN208" s="813"/>
      <c r="NAO208" s="813"/>
      <c r="NAP208" s="813"/>
      <c r="NAQ208" s="813"/>
      <c r="NAR208" s="813"/>
      <c r="NAS208" s="813"/>
      <c r="NAT208" s="813"/>
      <c r="NAU208" s="813"/>
      <c r="NAV208" s="813"/>
      <c r="NAW208" s="813"/>
      <c r="NAX208" s="813"/>
      <c r="NAY208" s="813"/>
      <c r="NAZ208" s="813"/>
      <c r="NBA208" s="813"/>
      <c r="NBB208" s="813"/>
      <c r="NBC208" s="813"/>
      <c r="NBD208" s="813"/>
      <c r="NBE208" s="813"/>
      <c r="NBF208" s="813"/>
      <c r="NBG208" s="813"/>
      <c r="NBH208" s="813"/>
      <c r="NBI208" s="813"/>
      <c r="NBJ208" s="813"/>
      <c r="NBK208" s="813"/>
      <c r="NBL208" s="813"/>
      <c r="NBM208" s="813"/>
      <c r="NBN208" s="813"/>
      <c r="NBO208" s="813"/>
      <c r="NBP208" s="813"/>
      <c r="NBQ208" s="813"/>
      <c r="NBR208" s="813"/>
      <c r="NBS208" s="813"/>
      <c r="NBT208" s="813"/>
      <c r="NBU208" s="813"/>
      <c r="NBV208" s="813"/>
      <c r="NBW208" s="813"/>
      <c r="NBX208" s="813"/>
      <c r="NBY208" s="813"/>
      <c r="NBZ208" s="813"/>
      <c r="NCA208" s="813"/>
      <c r="NCB208" s="813"/>
      <c r="NCC208" s="813"/>
      <c r="NCD208" s="813"/>
      <c r="NCE208" s="813"/>
      <c r="NCF208" s="813"/>
      <c r="NCG208" s="813"/>
      <c r="NCH208" s="813"/>
      <c r="NCI208" s="813"/>
      <c r="NCJ208" s="813"/>
      <c r="NCK208" s="813"/>
      <c r="NCL208" s="813"/>
      <c r="NCM208" s="813"/>
      <c r="NCN208" s="813"/>
      <c r="NCO208" s="813"/>
      <c r="NCP208" s="813"/>
      <c r="NCQ208" s="813"/>
      <c r="NCR208" s="813"/>
      <c r="NCS208" s="813"/>
      <c r="NCT208" s="813"/>
      <c r="NCU208" s="813"/>
      <c r="NCV208" s="813"/>
      <c r="NCW208" s="813"/>
      <c r="NCX208" s="813"/>
      <c r="NCY208" s="813"/>
      <c r="NCZ208" s="813"/>
      <c r="NDA208" s="813"/>
      <c r="NDB208" s="813"/>
      <c r="NDC208" s="813"/>
      <c r="NDD208" s="813"/>
      <c r="NDE208" s="813"/>
      <c r="NDF208" s="813"/>
      <c r="NDG208" s="813"/>
      <c r="NDH208" s="813"/>
      <c r="NDI208" s="813"/>
      <c r="NDJ208" s="813"/>
      <c r="NDK208" s="813"/>
      <c r="NDL208" s="813"/>
      <c r="NDM208" s="813"/>
      <c r="NDN208" s="813"/>
      <c r="NDO208" s="813"/>
      <c r="NDP208" s="813"/>
      <c r="NDQ208" s="813"/>
      <c r="NDR208" s="813"/>
      <c r="NDS208" s="813"/>
      <c r="NDT208" s="813"/>
      <c r="NDU208" s="813"/>
      <c r="NDV208" s="813"/>
      <c r="NDW208" s="813"/>
      <c r="NDX208" s="813"/>
      <c r="NDY208" s="813"/>
      <c r="NDZ208" s="813"/>
      <c r="NEA208" s="813"/>
      <c r="NEB208" s="813"/>
      <c r="NEC208" s="813"/>
      <c r="NED208" s="813"/>
      <c r="NEE208" s="813"/>
      <c r="NEF208" s="813"/>
      <c r="NEG208" s="813"/>
      <c r="NEH208" s="813"/>
      <c r="NEI208" s="813"/>
      <c r="NEJ208" s="813"/>
      <c r="NEK208" s="813"/>
      <c r="NEL208" s="813"/>
      <c r="NEM208" s="813"/>
      <c r="NEN208" s="813"/>
      <c r="NEO208" s="813"/>
      <c r="NEP208" s="813"/>
      <c r="NEQ208" s="813"/>
      <c r="NER208" s="813"/>
      <c r="NES208" s="813"/>
      <c r="NET208" s="813"/>
      <c r="NEU208" s="813"/>
      <c r="NEV208" s="813"/>
      <c r="NEW208" s="813"/>
      <c r="NEX208" s="813"/>
      <c r="NEY208" s="813"/>
      <c r="NEZ208" s="813"/>
      <c r="NFA208" s="813"/>
      <c r="NFB208" s="813"/>
      <c r="NFC208" s="813"/>
      <c r="NFD208" s="813"/>
      <c r="NFE208" s="813"/>
      <c r="NFF208" s="813"/>
      <c r="NFG208" s="813"/>
      <c r="NFH208" s="813"/>
      <c r="NFI208" s="813"/>
      <c r="NFJ208" s="813"/>
      <c r="NFK208" s="813"/>
      <c r="NFL208" s="813"/>
      <c r="NFM208" s="813"/>
      <c r="NFN208" s="813"/>
      <c r="NFO208" s="813"/>
      <c r="NFP208" s="813"/>
      <c r="NFQ208" s="813"/>
      <c r="NFR208" s="813"/>
      <c r="NFS208" s="813"/>
      <c r="NFT208" s="813"/>
      <c r="NFU208" s="813"/>
      <c r="NFV208" s="813"/>
      <c r="NFW208" s="813"/>
      <c r="NFX208" s="813"/>
      <c r="NFY208" s="813"/>
      <c r="NFZ208" s="813"/>
      <c r="NGA208" s="813"/>
      <c r="NGB208" s="813"/>
      <c r="NGC208" s="813"/>
      <c r="NGD208" s="813"/>
      <c r="NGE208" s="813"/>
      <c r="NGF208" s="813"/>
      <c r="NGG208" s="813"/>
      <c r="NGH208" s="813"/>
      <c r="NGI208" s="813"/>
      <c r="NGJ208" s="813"/>
      <c r="NGK208" s="813"/>
      <c r="NGL208" s="813"/>
      <c r="NGM208" s="813"/>
      <c r="NGN208" s="813"/>
      <c r="NGO208" s="813"/>
      <c r="NGP208" s="813"/>
      <c r="NGQ208" s="813"/>
      <c r="NGR208" s="813"/>
      <c r="NGS208" s="813"/>
      <c r="NGT208" s="813"/>
      <c r="NGU208" s="813"/>
      <c r="NGV208" s="813"/>
      <c r="NGW208" s="813"/>
      <c r="NGX208" s="813"/>
      <c r="NGY208" s="813"/>
      <c r="NGZ208" s="813"/>
      <c r="NHA208" s="813"/>
      <c r="NHB208" s="813"/>
      <c r="NHC208" s="813"/>
      <c r="NHD208" s="813"/>
      <c r="NHE208" s="813"/>
      <c r="NHF208" s="813"/>
      <c r="NHG208" s="813"/>
      <c r="NHH208" s="813"/>
      <c r="NHI208" s="813"/>
      <c r="NHJ208" s="813"/>
      <c r="NHK208" s="813"/>
      <c r="NHL208" s="813"/>
      <c r="NHM208" s="813"/>
      <c r="NHN208" s="813"/>
      <c r="NHO208" s="813"/>
      <c r="NHP208" s="813"/>
      <c r="NHQ208" s="813"/>
      <c r="NHR208" s="813"/>
      <c r="NHS208" s="813"/>
      <c r="NHT208" s="813"/>
      <c r="NHU208" s="813"/>
      <c r="NHV208" s="813"/>
      <c r="NHW208" s="813"/>
      <c r="NHX208" s="813"/>
      <c r="NHY208" s="813"/>
      <c r="NHZ208" s="813"/>
      <c r="NIA208" s="813"/>
      <c r="NIB208" s="813"/>
      <c r="NIC208" s="813"/>
      <c r="NID208" s="813"/>
      <c r="NIE208" s="813"/>
      <c r="NIF208" s="813"/>
      <c r="NIG208" s="813"/>
      <c r="NIH208" s="813"/>
      <c r="NII208" s="813"/>
      <c r="NIJ208" s="813"/>
      <c r="NIK208" s="813"/>
      <c r="NIL208" s="813"/>
      <c r="NIM208" s="813"/>
      <c r="NIN208" s="813"/>
      <c r="NIO208" s="813"/>
      <c r="NIP208" s="813"/>
      <c r="NIQ208" s="813"/>
      <c r="NIR208" s="813"/>
      <c r="NIS208" s="813"/>
      <c r="NIT208" s="813"/>
      <c r="NIU208" s="813"/>
      <c r="NIV208" s="813"/>
      <c r="NIW208" s="813"/>
      <c r="NIX208" s="813"/>
      <c r="NIY208" s="813"/>
      <c r="NIZ208" s="813"/>
      <c r="NJA208" s="813"/>
      <c r="NJB208" s="813"/>
      <c r="NJC208" s="813"/>
      <c r="NJD208" s="813"/>
      <c r="NJE208" s="813"/>
      <c r="NJF208" s="813"/>
      <c r="NJG208" s="813"/>
      <c r="NJH208" s="813"/>
      <c r="NJI208" s="813"/>
      <c r="NJJ208" s="813"/>
      <c r="NJK208" s="813"/>
      <c r="NJL208" s="813"/>
      <c r="NJM208" s="813"/>
      <c r="NJN208" s="813"/>
      <c r="NJO208" s="813"/>
      <c r="NJP208" s="813"/>
      <c r="NJQ208" s="813"/>
      <c r="NJR208" s="813"/>
      <c r="NJS208" s="813"/>
      <c r="NJT208" s="813"/>
      <c r="NJU208" s="813"/>
      <c r="NJV208" s="813"/>
      <c r="NJW208" s="813"/>
      <c r="NJX208" s="813"/>
      <c r="NJY208" s="813"/>
      <c r="NJZ208" s="813"/>
      <c r="NKA208" s="813"/>
      <c r="NKB208" s="813"/>
      <c r="NKC208" s="813"/>
      <c r="NKD208" s="813"/>
      <c r="NKE208" s="813"/>
      <c r="NKF208" s="813"/>
      <c r="NKG208" s="813"/>
      <c r="NKH208" s="813"/>
      <c r="NKI208" s="813"/>
      <c r="NKJ208" s="813"/>
      <c r="NKK208" s="813"/>
      <c r="NKL208" s="813"/>
      <c r="NKM208" s="813"/>
      <c r="NKN208" s="813"/>
      <c r="NKO208" s="813"/>
      <c r="NKP208" s="813"/>
      <c r="NKQ208" s="813"/>
      <c r="NKR208" s="813"/>
      <c r="NKS208" s="813"/>
      <c r="NKT208" s="813"/>
      <c r="NKU208" s="813"/>
      <c r="NKV208" s="813"/>
      <c r="NKW208" s="813"/>
      <c r="NKX208" s="813"/>
      <c r="NKY208" s="813"/>
      <c r="NKZ208" s="813"/>
      <c r="NLA208" s="813"/>
      <c r="NLB208" s="813"/>
      <c r="NLC208" s="813"/>
      <c r="NLD208" s="813"/>
      <c r="NLE208" s="813"/>
      <c r="NLF208" s="813"/>
      <c r="NLG208" s="813"/>
      <c r="NLH208" s="813"/>
      <c r="NLI208" s="813"/>
      <c r="NLJ208" s="813"/>
      <c r="NLK208" s="813"/>
      <c r="NLL208" s="813"/>
      <c r="NLM208" s="813"/>
      <c r="NLN208" s="813"/>
      <c r="NLO208" s="813"/>
      <c r="NLP208" s="813"/>
      <c r="NLQ208" s="813"/>
      <c r="NLR208" s="813"/>
      <c r="NLS208" s="813"/>
      <c r="NLT208" s="813"/>
      <c r="NLU208" s="813"/>
      <c r="NLV208" s="813"/>
      <c r="NLW208" s="813"/>
      <c r="NLX208" s="813"/>
      <c r="NLY208" s="813"/>
      <c r="NLZ208" s="813"/>
      <c r="NMA208" s="813"/>
      <c r="NMB208" s="813"/>
      <c r="NMC208" s="813"/>
      <c r="NMD208" s="813"/>
      <c r="NME208" s="813"/>
      <c r="NMF208" s="813"/>
      <c r="NMG208" s="813"/>
      <c r="NMH208" s="813"/>
      <c r="NMI208" s="813"/>
      <c r="NMJ208" s="813"/>
      <c r="NMK208" s="813"/>
      <c r="NML208" s="813"/>
      <c r="NMM208" s="813"/>
      <c r="NMN208" s="813"/>
      <c r="NMO208" s="813"/>
      <c r="NMP208" s="813"/>
      <c r="NMQ208" s="813"/>
      <c r="NMR208" s="813"/>
      <c r="NMS208" s="813"/>
      <c r="NMT208" s="813"/>
      <c r="NMU208" s="813"/>
      <c r="NMV208" s="813"/>
      <c r="NMW208" s="813"/>
      <c r="NMX208" s="813"/>
      <c r="NMY208" s="813"/>
      <c r="NMZ208" s="813"/>
      <c r="NNA208" s="813"/>
      <c r="NNB208" s="813"/>
      <c r="NNC208" s="813"/>
      <c r="NND208" s="813"/>
      <c r="NNE208" s="813"/>
      <c r="NNF208" s="813"/>
      <c r="NNG208" s="813"/>
      <c r="NNH208" s="813"/>
      <c r="NNI208" s="813"/>
      <c r="NNJ208" s="813"/>
      <c r="NNK208" s="813"/>
      <c r="NNL208" s="813"/>
      <c r="NNM208" s="813"/>
      <c r="NNN208" s="813"/>
      <c r="NNO208" s="813"/>
      <c r="NNP208" s="813"/>
      <c r="NNQ208" s="813"/>
      <c r="NNR208" s="813"/>
      <c r="NNS208" s="813"/>
      <c r="NNT208" s="813"/>
      <c r="NNU208" s="813"/>
      <c r="NNV208" s="813"/>
      <c r="NNW208" s="813"/>
      <c r="NNX208" s="813"/>
      <c r="NNY208" s="813"/>
      <c r="NNZ208" s="813"/>
      <c r="NOA208" s="813"/>
      <c r="NOB208" s="813"/>
      <c r="NOC208" s="813"/>
      <c r="NOD208" s="813"/>
      <c r="NOE208" s="813"/>
      <c r="NOF208" s="813"/>
      <c r="NOG208" s="813"/>
      <c r="NOH208" s="813"/>
      <c r="NOI208" s="813"/>
      <c r="NOJ208" s="813"/>
      <c r="NOK208" s="813"/>
      <c r="NOL208" s="813"/>
      <c r="NOM208" s="813"/>
      <c r="NON208" s="813"/>
      <c r="NOO208" s="813"/>
      <c r="NOP208" s="813"/>
      <c r="NOQ208" s="813"/>
      <c r="NOR208" s="813"/>
      <c r="NOS208" s="813"/>
      <c r="NOT208" s="813"/>
      <c r="NOU208" s="813"/>
      <c r="NOV208" s="813"/>
      <c r="NOW208" s="813"/>
      <c r="NOX208" s="813"/>
      <c r="NOY208" s="813"/>
      <c r="NOZ208" s="813"/>
      <c r="NPA208" s="813"/>
      <c r="NPB208" s="813"/>
      <c r="NPC208" s="813"/>
      <c r="NPD208" s="813"/>
      <c r="NPE208" s="813"/>
      <c r="NPF208" s="813"/>
      <c r="NPG208" s="813"/>
      <c r="NPH208" s="813"/>
      <c r="NPI208" s="813"/>
      <c r="NPJ208" s="813"/>
      <c r="NPK208" s="813"/>
      <c r="NPL208" s="813"/>
      <c r="NPM208" s="813"/>
      <c r="NPN208" s="813"/>
      <c r="NPO208" s="813"/>
      <c r="NPP208" s="813"/>
      <c r="NPQ208" s="813"/>
      <c r="NPR208" s="813"/>
      <c r="NPS208" s="813"/>
      <c r="NPT208" s="813"/>
      <c r="NPU208" s="813"/>
      <c r="NPV208" s="813"/>
      <c r="NPW208" s="813"/>
      <c r="NPX208" s="813"/>
      <c r="NPY208" s="813"/>
      <c r="NPZ208" s="813"/>
      <c r="NQA208" s="813"/>
      <c r="NQB208" s="813"/>
      <c r="NQC208" s="813"/>
      <c r="NQD208" s="813"/>
      <c r="NQE208" s="813"/>
      <c r="NQF208" s="813"/>
      <c r="NQG208" s="813"/>
      <c r="NQH208" s="813"/>
      <c r="NQI208" s="813"/>
      <c r="NQJ208" s="813"/>
      <c r="NQK208" s="813"/>
      <c r="NQL208" s="813"/>
      <c r="NQM208" s="813"/>
      <c r="NQN208" s="813"/>
      <c r="NQO208" s="813"/>
      <c r="NQP208" s="813"/>
      <c r="NQQ208" s="813"/>
      <c r="NQR208" s="813"/>
      <c r="NQS208" s="813"/>
      <c r="NQT208" s="813"/>
      <c r="NQU208" s="813"/>
      <c r="NQV208" s="813"/>
      <c r="NQW208" s="813"/>
      <c r="NQX208" s="813"/>
      <c r="NQY208" s="813"/>
      <c r="NQZ208" s="813"/>
      <c r="NRA208" s="813"/>
      <c r="NRB208" s="813"/>
      <c r="NRC208" s="813"/>
      <c r="NRD208" s="813"/>
      <c r="NRE208" s="813"/>
      <c r="NRF208" s="813"/>
      <c r="NRG208" s="813"/>
      <c r="NRH208" s="813"/>
      <c r="NRI208" s="813"/>
      <c r="NRJ208" s="813"/>
      <c r="NRK208" s="813"/>
      <c r="NRL208" s="813"/>
      <c r="NRM208" s="813"/>
      <c r="NRN208" s="813"/>
      <c r="NRO208" s="813"/>
      <c r="NRP208" s="813"/>
      <c r="NRQ208" s="813"/>
      <c r="NRR208" s="813"/>
      <c r="NRS208" s="813"/>
      <c r="NRT208" s="813"/>
      <c r="NRU208" s="813"/>
      <c r="NRV208" s="813"/>
      <c r="NRW208" s="813"/>
      <c r="NRX208" s="813"/>
      <c r="NRY208" s="813"/>
      <c r="NRZ208" s="813"/>
      <c r="NSA208" s="813"/>
      <c r="NSB208" s="813"/>
      <c r="NSC208" s="813"/>
      <c r="NSD208" s="813"/>
      <c r="NSE208" s="813"/>
      <c r="NSF208" s="813"/>
      <c r="NSG208" s="813"/>
      <c r="NSH208" s="813"/>
      <c r="NSI208" s="813"/>
      <c r="NSJ208" s="813"/>
      <c r="NSK208" s="813"/>
      <c r="NSL208" s="813"/>
      <c r="NSM208" s="813"/>
      <c r="NSN208" s="813"/>
      <c r="NSO208" s="813"/>
      <c r="NSP208" s="813"/>
      <c r="NSQ208" s="813"/>
      <c r="NSR208" s="813"/>
      <c r="NSS208" s="813"/>
      <c r="NST208" s="813"/>
      <c r="NSU208" s="813"/>
      <c r="NSV208" s="813"/>
      <c r="NSW208" s="813"/>
      <c r="NSX208" s="813"/>
      <c r="NSY208" s="813"/>
      <c r="NSZ208" s="813"/>
      <c r="NTA208" s="813"/>
      <c r="NTB208" s="813"/>
      <c r="NTC208" s="813"/>
      <c r="NTD208" s="813"/>
      <c r="NTE208" s="813"/>
      <c r="NTF208" s="813"/>
      <c r="NTG208" s="813"/>
      <c r="NTH208" s="813"/>
      <c r="NTI208" s="813"/>
      <c r="NTJ208" s="813"/>
      <c r="NTK208" s="813"/>
      <c r="NTL208" s="813"/>
      <c r="NTM208" s="813"/>
      <c r="NTN208" s="813"/>
      <c r="NTO208" s="813"/>
      <c r="NTP208" s="813"/>
      <c r="NTQ208" s="813"/>
      <c r="NTR208" s="813"/>
      <c r="NTS208" s="813"/>
      <c r="NTT208" s="813"/>
      <c r="NTU208" s="813"/>
      <c r="NTV208" s="813"/>
      <c r="NTW208" s="813"/>
      <c r="NTX208" s="813"/>
      <c r="NTY208" s="813"/>
      <c r="NTZ208" s="813"/>
      <c r="NUA208" s="813"/>
      <c r="NUB208" s="813"/>
      <c r="NUC208" s="813"/>
      <c r="NUD208" s="813"/>
      <c r="NUE208" s="813"/>
      <c r="NUF208" s="813"/>
      <c r="NUG208" s="813"/>
      <c r="NUH208" s="813"/>
      <c r="NUI208" s="813"/>
      <c r="NUJ208" s="813"/>
      <c r="NUK208" s="813"/>
      <c r="NUL208" s="813"/>
      <c r="NUM208" s="813"/>
      <c r="NUN208" s="813"/>
      <c r="NUO208" s="813"/>
      <c r="NUP208" s="813"/>
      <c r="NUQ208" s="813"/>
      <c r="NUR208" s="813"/>
      <c r="NUS208" s="813"/>
      <c r="NUT208" s="813"/>
      <c r="NUU208" s="813"/>
      <c r="NUV208" s="813"/>
      <c r="NUW208" s="813"/>
      <c r="NUX208" s="813"/>
      <c r="NUY208" s="813"/>
      <c r="NUZ208" s="813"/>
      <c r="NVA208" s="813"/>
      <c r="NVB208" s="813"/>
      <c r="NVC208" s="813"/>
      <c r="NVD208" s="813"/>
      <c r="NVE208" s="813"/>
      <c r="NVF208" s="813"/>
      <c r="NVG208" s="813"/>
      <c r="NVH208" s="813"/>
      <c r="NVI208" s="813"/>
      <c r="NVJ208" s="813"/>
      <c r="NVK208" s="813"/>
      <c r="NVL208" s="813"/>
      <c r="NVM208" s="813"/>
      <c r="NVN208" s="813"/>
      <c r="NVO208" s="813"/>
      <c r="NVP208" s="813"/>
      <c r="NVQ208" s="813"/>
      <c r="NVR208" s="813"/>
      <c r="NVS208" s="813"/>
      <c r="NVT208" s="813"/>
      <c r="NVU208" s="813"/>
      <c r="NVV208" s="813"/>
      <c r="NVW208" s="813"/>
      <c r="NVX208" s="813"/>
      <c r="NVY208" s="813"/>
      <c r="NVZ208" s="813"/>
      <c r="NWA208" s="813"/>
      <c r="NWB208" s="813"/>
      <c r="NWC208" s="813"/>
      <c r="NWD208" s="813"/>
      <c r="NWE208" s="813"/>
      <c r="NWF208" s="813"/>
      <c r="NWG208" s="813"/>
      <c r="NWH208" s="813"/>
      <c r="NWI208" s="813"/>
      <c r="NWJ208" s="813"/>
      <c r="NWK208" s="813"/>
      <c r="NWL208" s="813"/>
      <c r="NWM208" s="813"/>
      <c r="NWN208" s="813"/>
      <c r="NWO208" s="813"/>
      <c r="NWP208" s="813"/>
      <c r="NWQ208" s="813"/>
      <c r="NWR208" s="813"/>
      <c r="NWS208" s="813"/>
      <c r="NWT208" s="813"/>
      <c r="NWU208" s="813"/>
      <c r="NWV208" s="813"/>
      <c r="NWW208" s="813"/>
      <c r="NWX208" s="813"/>
      <c r="NWY208" s="813"/>
      <c r="NWZ208" s="813"/>
      <c r="NXA208" s="813"/>
      <c r="NXB208" s="813"/>
      <c r="NXC208" s="813"/>
      <c r="NXD208" s="813"/>
      <c r="NXE208" s="813"/>
      <c r="NXF208" s="813"/>
      <c r="NXG208" s="813"/>
      <c r="NXH208" s="813"/>
      <c r="NXI208" s="813"/>
      <c r="NXJ208" s="813"/>
      <c r="NXK208" s="813"/>
      <c r="NXL208" s="813"/>
      <c r="NXM208" s="813"/>
      <c r="NXN208" s="813"/>
      <c r="NXO208" s="813"/>
      <c r="NXP208" s="813"/>
      <c r="NXQ208" s="813"/>
      <c r="NXR208" s="813"/>
      <c r="NXS208" s="813"/>
      <c r="NXT208" s="813"/>
      <c r="NXU208" s="813"/>
      <c r="NXV208" s="813"/>
      <c r="NXW208" s="813"/>
      <c r="NXX208" s="813"/>
      <c r="NXY208" s="813"/>
      <c r="NXZ208" s="813"/>
      <c r="NYA208" s="813"/>
      <c r="NYB208" s="813"/>
      <c r="NYC208" s="813"/>
      <c r="NYD208" s="813"/>
      <c r="NYE208" s="813"/>
      <c r="NYF208" s="813"/>
      <c r="NYG208" s="813"/>
      <c r="NYH208" s="813"/>
      <c r="NYI208" s="813"/>
      <c r="NYJ208" s="813"/>
      <c r="NYK208" s="813"/>
      <c r="NYL208" s="813"/>
      <c r="NYM208" s="813"/>
      <c r="NYN208" s="813"/>
      <c r="NYO208" s="813"/>
      <c r="NYP208" s="813"/>
      <c r="NYQ208" s="813"/>
      <c r="NYR208" s="813"/>
      <c r="NYS208" s="813"/>
      <c r="NYT208" s="813"/>
      <c r="NYU208" s="813"/>
      <c r="NYV208" s="813"/>
      <c r="NYW208" s="813"/>
      <c r="NYX208" s="813"/>
      <c r="NYY208" s="813"/>
      <c r="NYZ208" s="813"/>
      <c r="NZA208" s="813"/>
      <c r="NZB208" s="813"/>
      <c r="NZC208" s="813"/>
      <c r="NZD208" s="813"/>
      <c r="NZE208" s="813"/>
      <c r="NZF208" s="813"/>
      <c r="NZG208" s="813"/>
      <c r="NZH208" s="813"/>
      <c r="NZI208" s="813"/>
      <c r="NZJ208" s="813"/>
      <c r="NZK208" s="813"/>
      <c r="NZL208" s="813"/>
      <c r="NZM208" s="813"/>
      <c r="NZN208" s="813"/>
      <c r="NZO208" s="813"/>
      <c r="NZP208" s="813"/>
      <c r="NZQ208" s="813"/>
      <c r="NZR208" s="813"/>
      <c r="NZS208" s="813"/>
      <c r="NZT208" s="813"/>
      <c r="NZU208" s="813"/>
      <c r="NZV208" s="813"/>
      <c r="NZW208" s="813"/>
      <c r="NZX208" s="813"/>
      <c r="NZY208" s="813"/>
      <c r="NZZ208" s="813"/>
      <c r="OAA208" s="813"/>
      <c r="OAB208" s="813"/>
      <c r="OAC208" s="813"/>
      <c r="OAD208" s="813"/>
      <c r="OAE208" s="813"/>
      <c r="OAF208" s="813"/>
      <c r="OAG208" s="813"/>
      <c r="OAH208" s="813"/>
      <c r="OAI208" s="813"/>
      <c r="OAJ208" s="813"/>
      <c r="OAK208" s="813"/>
      <c r="OAL208" s="813"/>
      <c r="OAM208" s="813"/>
      <c r="OAN208" s="813"/>
      <c r="OAO208" s="813"/>
      <c r="OAP208" s="813"/>
      <c r="OAQ208" s="813"/>
      <c r="OAR208" s="813"/>
      <c r="OAS208" s="813"/>
      <c r="OAT208" s="813"/>
      <c r="OAU208" s="813"/>
      <c r="OAV208" s="813"/>
      <c r="OAW208" s="813"/>
      <c r="OAX208" s="813"/>
      <c r="OAY208" s="813"/>
      <c r="OAZ208" s="813"/>
      <c r="OBA208" s="813"/>
      <c r="OBB208" s="813"/>
      <c r="OBC208" s="813"/>
      <c r="OBD208" s="813"/>
      <c r="OBE208" s="813"/>
      <c r="OBF208" s="813"/>
      <c r="OBG208" s="813"/>
      <c r="OBH208" s="813"/>
      <c r="OBI208" s="813"/>
      <c r="OBJ208" s="813"/>
      <c r="OBK208" s="813"/>
      <c r="OBL208" s="813"/>
      <c r="OBM208" s="813"/>
      <c r="OBN208" s="813"/>
      <c r="OBO208" s="813"/>
      <c r="OBP208" s="813"/>
      <c r="OBQ208" s="813"/>
      <c r="OBR208" s="813"/>
      <c r="OBS208" s="813"/>
      <c r="OBT208" s="813"/>
      <c r="OBU208" s="813"/>
      <c r="OBV208" s="813"/>
      <c r="OBW208" s="813"/>
      <c r="OBX208" s="813"/>
      <c r="OBY208" s="813"/>
      <c r="OBZ208" s="813"/>
      <c r="OCA208" s="813"/>
      <c r="OCB208" s="813"/>
      <c r="OCC208" s="813"/>
      <c r="OCD208" s="813"/>
      <c r="OCE208" s="813"/>
      <c r="OCF208" s="813"/>
      <c r="OCG208" s="813"/>
      <c r="OCH208" s="813"/>
      <c r="OCI208" s="813"/>
      <c r="OCJ208" s="813"/>
      <c r="OCK208" s="813"/>
      <c r="OCL208" s="813"/>
      <c r="OCM208" s="813"/>
      <c r="OCN208" s="813"/>
      <c r="OCO208" s="813"/>
      <c r="OCP208" s="813"/>
      <c r="OCQ208" s="813"/>
      <c r="OCR208" s="813"/>
      <c r="OCS208" s="813"/>
      <c r="OCT208" s="813"/>
      <c r="OCU208" s="813"/>
      <c r="OCV208" s="813"/>
      <c r="OCW208" s="813"/>
      <c r="OCX208" s="813"/>
      <c r="OCY208" s="813"/>
      <c r="OCZ208" s="813"/>
      <c r="ODA208" s="813"/>
      <c r="ODB208" s="813"/>
      <c r="ODC208" s="813"/>
      <c r="ODD208" s="813"/>
      <c r="ODE208" s="813"/>
      <c r="ODF208" s="813"/>
      <c r="ODG208" s="813"/>
      <c r="ODH208" s="813"/>
      <c r="ODI208" s="813"/>
      <c r="ODJ208" s="813"/>
      <c r="ODK208" s="813"/>
      <c r="ODL208" s="813"/>
      <c r="ODM208" s="813"/>
      <c r="ODN208" s="813"/>
      <c r="ODO208" s="813"/>
      <c r="ODP208" s="813"/>
      <c r="ODQ208" s="813"/>
      <c r="ODR208" s="813"/>
      <c r="ODS208" s="813"/>
      <c r="ODT208" s="813"/>
      <c r="ODU208" s="813"/>
      <c r="ODV208" s="813"/>
      <c r="ODW208" s="813"/>
      <c r="ODX208" s="813"/>
      <c r="ODY208" s="813"/>
      <c r="ODZ208" s="813"/>
      <c r="OEA208" s="813"/>
      <c r="OEB208" s="813"/>
      <c r="OEC208" s="813"/>
      <c r="OED208" s="813"/>
      <c r="OEE208" s="813"/>
      <c r="OEF208" s="813"/>
      <c r="OEG208" s="813"/>
      <c r="OEH208" s="813"/>
      <c r="OEI208" s="813"/>
      <c r="OEJ208" s="813"/>
      <c r="OEK208" s="813"/>
      <c r="OEL208" s="813"/>
      <c r="OEM208" s="813"/>
      <c r="OEN208" s="813"/>
      <c r="OEO208" s="813"/>
      <c r="OEP208" s="813"/>
      <c r="OEQ208" s="813"/>
      <c r="OER208" s="813"/>
      <c r="OES208" s="813"/>
      <c r="OET208" s="813"/>
      <c r="OEU208" s="813"/>
      <c r="OEV208" s="813"/>
      <c r="OEW208" s="813"/>
      <c r="OEX208" s="813"/>
      <c r="OEY208" s="813"/>
      <c r="OEZ208" s="813"/>
      <c r="OFA208" s="813"/>
      <c r="OFB208" s="813"/>
      <c r="OFC208" s="813"/>
      <c r="OFD208" s="813"/>
      <c r="OFE208" s="813"/>
      <c r="OFF208" s="813"/>
      <c r="OFG208" s="813"/>
      <c r="OFH208" s="813"/>
      <c r="OFI208" s="813"/>
      <c r="OFJ208" s="813"/>
      <c r="OFK208" s="813"/>
      <c r="OFL208" s="813"/>
      <c r="OFM208" s="813"/>
      <c r="OFN208" s="813"/>
      <c r="OFO208" s="813"/>
      <c r="OFP208" s="813"/>
      <c r="OFQ208" s="813"/>
      <c r="OFR208" s="813"/>
      <c r="OFS208" s="813"/>
      <c r="OFT208" s="813"/>
      <c r="OFU208" s="813"/>
      <c r="OFV208" s="813"/>
      <c r="OFW208" s="813"/>
      <c r="OFX208" s="813"/>
      <c r="OFY208" s="813"/>
      <c r="OFZ208" s="813"/>
      <c r="OGA208" s="813"/>
      <c r="OGB208" s="813"/>
      <c r="OGC208" s="813"/>
      <c r="OGD208" s="813"/>
      <c r="OGE208" s="813"/>
      <c r="OGF208" s="813"/>
      <c r="OGG208" s="813"/>
      <c r="OGH208" s="813"/>
      <c r="OGI208" s="813"/>
      <c r="OGJ208" s="813"/>
      <c r="OGK208" s="813"/>
      <c r="OGL208" s="813"/>
      <c r="OGM208" s="813"/>
      <c r="OGN208" s="813"/>
      <c r="OGO208" s="813"/>
      <c r="OGP208" s="813"/>
      <c r="OGQ208" s="813"/>
      <c r="OGR208" s="813"/>
      <c r="OGS208" s="813"/>
      <c r="OGT208" s="813"/>
      <c r="OGU208" s="813"/>
      <c r="OGV208" s="813"/>
      <c r="OGW208" s="813"/>
      <c r="OGX208" s="813"/>
      <c r="OGY208" s="813"/>
      <c r="OGZ208" s="813"/>
      <c r="OHA208" s="813"/>
      <c r="OHB208" s="813"/>
      <c r="OHC208" s="813"/>
      <c r="OHD208" s="813"/>
      <c r="OHE208" s="813"/>
      <c r="OHF208" s="813"/>
      <c r="OHG208" s="813"/>
      <c r="OHH208" s="813"/>
      <c r="OHI208" s="813"/>
      <c r="OHJ208" s="813"/>
      <c r="OHK208" s="813"/>
      <c r="OHL208" s="813"/>
      <c r="OHM208" s="813"/>
      <c r="OHN208" s="813"/>
      <c r="OHO208" s="813"/>
      <c r="OHP208" s="813"/>
      <c r="OHQ208" s="813"/>
      <c r="OHR208" s="813"/>
      <c r="OHS208" s="813"/>
      <c r="OHT208" s="813"/>
      <c r="OHU208" s="813"/>
      <c r="OHV208" s="813"/>
      <c r="OHW208" s="813"/>
      <c r="OHX208" s="813"/>
      <c r="OHY208" s="813"/>
      <c r="OHZ208" s="813"/>
      <c r="OIA208" s="813"/>
      <c r="OIB208" s="813"/>
      <c r="OIC208" s="813"/>
      <c r="OID208" s="813"/>
      <c r="OIE208" s="813"/>
      <c r="OIF208" s="813"/>
      <c r="OIG208" s="813"/>
      <c r="OIH208" s="813"/>
      <c r="OII208" s="813"/>
      <c r="OIJ208" s="813"/>
      <c r="OIK208" s="813"/>
      <c r="OIL208" s="813"/>
      <c r="OIM208" s="813"/>
      <c r="OIN208" s="813"/>
      <c r="OIO208" s="813"/>
      <c r="OIP208" s="813"/>
      <c r="OIQ208" s="813"/>
      <c r="OIR208" s="813"/>
      <c r="OIS208" s="813"/>
      <c r="OIT208" s="813"/>
      <c r="OIU208" s="813"/>
      <c r="OIV208" s="813"/>
      <c r="OIW208" s="813"/>
      <c r="OIX208" s="813"/>
      <c r="OIY208" s="813"/>
      <c r="OIZ208" s="813"/>
      <c r="OJA208" s="813"/>
      <c r="OJB208" s="813"/>
      <c r="OJC208" s="813"/>
      <c r="OJD208" s="813"/>
      <c r="OJE208" s="813"/>
      <c r="OJF208" s="813"/>
      <c r="OJG208" s="813"/>
      <c r="OJH208" s="813"/>
      <c r="OJI208" s="813"/>
      <c r="OJJ208" s="813"/>
      <c r="OJK208" s="813"/>
      <c r="OJL208" s="813"/>
      <c r="OJM208" s="813"/>
      <c r="OJN208" s="813"/>
      <c r="OJO208" s="813"/>
      <c r="OJP208" s="813"/>
      <c r="OJQ208" s="813"/>
      <c r="OJR208" s="813"/>
      <c r="OJS208" s="813"/>
      <c r="OJT208" s="813"/>
      <c r="OJU208" s="813"/>
      <c r="OJV208" s="813"/>
      <c r="OJW208" s="813"/>
      <c r="OJX208" s="813"/>
      <c r="OJY208" s="813"/>
      <c r="OJZ208" s="813"/>
      <c r="OKA208" s="813"/>
      <c r="OKB208" s="813"/>
      <c r="OKC208" s="813"/>
      <c r="OKD208" s="813"/>
      <c r="OKE208" s="813"/>
      <c r="OKF208" s="813"/>
      <c r="OKG208" s="813"/>
      <c r="OKH208" s="813"/>
      <c r="OKI208" s="813"/>
      <c r="OKJ208" s="813"/>
      <c r="OKK208" s="813"/>
      <c r="OKL208" s="813"/>
      <c r="OKM208" s="813"/>
      <c r="OKN208" s="813"/>
      <c r="OKO208" s="813"/>
      <c r="OKP208" s="813"/>
      <c r="OKQ208" s="813"/>
      <c r="OKR208" s="813"/>
      <c r="OKS208" s="813"/>
      <c r="OKT208" s="813"/>
      <c r="OKU208" s="813"/>
      <c r="OKV208" s="813"/>
      <c r="OKW208" s="813"/>
      <c r="OKX208" s="813"/>
      <c r="OKY208" s="813"/>
      <c r="OKZ208" s="813"/>
      <c r="OLA208" s="813"/>
      <c r="OLB208" s="813"/>
      <c r="OLC208" s="813"/>
      <c r="OLD208" s="813"/>
      <c r="OLE208" s="813"/>
      <c r="OLF208" s="813"/>
      <c r="OLG208" s="813"/>
      <c r="OLH208" s="813"/>
      <c r="OLI208" s="813"/>
      <c r="OLJ208" s="813"/>
      <c r="OLK208" s="813"/>
      <c r="OLL208" s="813"/>
      <c r="OLM208" s="813"/>
      <c r="OLN208" s="813"/>
      <c r="OLO208" s="813"/>
      <c r="OLP208" s="813"/>
      <c r="OLQ208" s="813"/>
      <c r="OLR208" s="813"/>
      <c r="OLS208" s="813"/>
      <c r="OLT208" s="813"/>
      <c r="OLU208" s="813"/>
      <c r="OLV208" s="813"/>
      <c r="OLW208" s="813"/>
      <c r="OLX208" s="813"/>
      <c r="OLY208" s="813"/>
      <c r="OLZ208" s="813"/>
      <c r="OMA208" s="813"/>
      <c r="OMB208" s="813"/>
      <c r="OMC208" s="813"/>
      <c r="OMD208" s="813"/>
      <c r="OME208" s="813"/>
      <c r="OMF208" s="813"/>
      <c r="OMG208" s="813"/>
      <c r="OMH208" s="813"/>
      <c r="OMI208" s="813"/>
      <c r="OMJ208" s="813"/>
      <c r="OMK208" s="813"/>
      <c r="OML208" s="813"/>
      <c r="OMM208" s="813"/>
      <c r="OMN208" s="813"/>
      <c r="OMO208" s="813"/>
      <c r="OMP208" s="813"/>
      <c r="OMQ208" s="813"/>
      <c r="OMR208" s="813"/>
      <c r="OMS208" s="813"/>
      <c r="OMT208" s="813"/>
      <c r="OMU208" s="813"/>
      <c r="OMV208" s="813"/>
      <c r="OMW208" s="813"/>
      <c r="OMX208" s="813"/>
      <c r="OMY208" s="813"/>
      <c r="OMZ208" s="813"/>
      <c r="ONA208" s="813"/>
      <c r="ONB208" s="813"/>
      <c r="ONC208" s="813"/>
      <c r="OND208" s="813"/>
      <c r="ONE208" s="813"/>
      <c r="ONF208" s="813"/>
      <c r="ONG208" s="813"/>
      <c r="ONH208" s="813"/>
      <c r="ONI208" s="813"/>
      <c r="ONJ208" s="813"/>
      <c r="ONK208" s="813"/>
      <c r="ONL208" s="813"/>
      <c r="ONM208" s="813"/>
      <c r="ONN208" s="813"/>
      <c r="ONO208" s="813"/>
      <c r="ONP208" s="813"/>
      <c r="ONQ208" s="813"/>
      <c r="ONR208" s="813"/>
      <c r="ONS208" s="813"/>
      <c r="ONT208" s="813"/>
      <c r="ONU208" s="813"/>
      <c r="ONV208" s="813"/>
      <c r="ONW208" s="813"/>
      <c r="ONX208" s="813"/>
      <c r="ONY208" s="813"/>
      <c r="ONZ208" s="813"/>
      <c r="OOA208" s="813"/>
      <c r="OOB208" s="813"/>
      <c r="OOC208" s="813"/>
      <c r="OOD208" s="813"/>
      <c r="OOE208" s="813"/>
      <c r="OOF208" s="813"/>
      <c r="OOG208" s="813"/>
      <c r="OOH208" s="813"/>
      <c r="OOI208" s="813"/>
      <c r="OOJ208" s="813"/>
      <c r="OOK208" s="813"/>
      <c r="OOL208" s="813"/>
      <c r="OOM208" s="813"/>
      <c r="OON208" s="813"/>
      <c r="OOO208" s="813"/>
      <c r="OOP208" s="813"/>
      <c r="OOQ208" s="813"/>
      <c r="OOR208" s="813"/>
      <c r="OOS208" s="813"/>
      <c r="OOT208" s="813"/>
      <c r="OOU208" s="813"/>
      <c r="OOV208" s="813"/>
      <c r="OOW208" s="813"/>
      <c r="OOX208" s="813"/>
      <c r="OOY208" s="813"/>
      <c r="OOZ208" s="813"/>
      <c r="OPA208" s="813"/>
      <c r="OPB208" s="813"/>
      <c r="OPC208" s="813"/>
      <c r="OPD208" s="813"/>
      <c r="OPE208" s="813"/>
      <c r="OPF208" s="813"/>
      <c r="OPG208" s="813"/>
      <c r="OPH208" s="813"/>
      <c r="OPI208" s="813"/>
      <c r="OPJ208" s="813"/>
      <c r="OPK208" s="813"/>
      <c r="OPL208" s="813"/>
      <c r="OPM208" s="813"/>
      <c r="OPN208" s="813"/>
      <c r="OPO208" s="813"/>
      <c r="OPP208" s="813"/>
      <c r="OPQ208" s="813"/>
      <c r="OPR208" s="813"/>
      <c r="OPS208" s="813"/>
      <c r="OPT208" s="813"/>
      <c r="OPU208" s="813"/>
      <c r="OPV208" s="813"/>
      <c r="OPW208" s="813"/>
      <c r="OPX208" s="813"/>
      <c r="OPY208" s="813"/>
      <c r="OPZ208" s="813"/>
      <c r="OQA208" s="813"/>
      <c r="OQB208" s="813"/>
      <c r="OQC208" s="813"/>
      <c r="OQD208" s="813"/>
      <c r="OQE208" s="813"/>
      <c r="OQF208" s="813"/>
      <c r="OQG208" s="813"/>
      <c r="OQH208" s="813"/>
      <c r="OQI208" s="813"/>
      <c r="OQJ208" s="813"/>
      <c r="OQK208" s="813"/>
      <c r="OQL208" s="813"/>
      <c r="OQM208" s="813"/>
      <c r="OQN208" s="813"/>
      <c r="OQO208" s="813"/>
      <c r="OQP208" s="813"/>
      <c r="OQQ208" s="813"/>
      <c r="OQR208" s="813"/>
      <c r="OQS208" s="813"/>
      <c r="OQT208" s="813"/>
      <c r="OQU208" s="813"/>
      <c r="OQV208" s="813"/>
      <c r="OQW208" s="813"/>
      <c r="OQX208" s="813"/>
      <c r="OQY208" s="813"/>
      <c r="OQZ208" s="813"/>
      <c r="ORA208" s="813"/>
      <c r="ORB208" s="813"/>
      <c r="ORC208" s="813"/>
      <c r="ORD208" s="813"/>
      <c r="ORE208" s="813"/>
      <c r="ORF208" s="813"/>
      <c r="ORG208" s="813"/>
      <c r="ORH208" s="813"/>
      <c r="ORI208" s="813"/>
      <c r="ORJ208" s="813"/>
      <c r="ORK208" s="813"/>
      <c r="ORL208" s="813"/>
      <c r="ORM208" s="813"/>
      <c r="ORN208" s="813"/>
      <c r="ORO208" s="813"/>
      <c r="ORP208" s="813"/>
      <c r="ORQ208" s="813"/>
      <c r="ORR208" s="813"/>
      <c r="ORS208" s="813"/>
      <c r="ORT208" s="813"/>
      <c r="ORU208" s="813"/>
      <c r="ORV208" s="813"/>
      <c r="ORW208" s="813"/>
      <c r="ORX208" s="813"/>
      <c r="ORY208" s="813"/>
      <c r="ORZ208" s="813"/>
      <c r="OSA208" s="813"/>
      <c r="OSB208" s="813"/>
      <c r="OSC208" s="813"/>
      <c r="OSD208" s="813"/>
      <c r="OSE208" s="813"/>
      <c r="OSF208" s="813"/>
      <c r="OSG208" s="813"/>
      <c r="OSH208" s="813"/>
      <c r="OSI208" s="813"/>
      <c r="OSJ208" s="813"/>
      <c r="OSK208" s="813"/>
      <c r="OSL208" s="813"/>
      <c r="OSM208" s="813"/>
      <c r="OSN208" s="813"/>
      <c r="OSO208" s="813"/>
      <c r="OSP208" s="813"/>
      <c r="OSQ208" s="813"/>
      <c r="OSR208" s="813"/>
      <c r="OSS208" s="813"/>
      <c r="OST208" s="813"/>
      <c r="OSU208" s="813"/>
      <c r="OSV208" s="813"/>
      <c r="OSW208" s="813"/>
      <c r="OSX208" s="813"/>
      <c r="OSY208" s="813"/>
      <c r="OSZ208" s="813"/>
      <c r="OTA208" s="813"/>
      <c r="OTB208" s="813"/>
      <c r="OTC208" s="813"/>
      <c r="OTD208" s="813"/>
      <c r="OTE208" s="813"/>
      <c r="OTF208" s="813"/>
      <c r="OTG208" s="813"/>
      <c r="OTH208" s="813"/>
      <c r="OTI208" s="813"/>
      <c r="OTJ208" s="813"/>
      <c r="OTK208" s="813"/>
      <c r="OTL208" s="813"/>
      <c r="OTM208" s="813"/>
      <c r="OTN208" s="813"/>
      <c r="OTO208" s="813"/>
      <c r="OTP208" s="813"/>
      <c r="OTQ208" s="813"/>
      <c r="OTR208" s="813"/>
      <c r="OTS208" s="813"/>
      <c r="OTT208" s="813"/>
      <c r="OTU208" s="813"/>
      <c r="OTV208" s="813"/>
      <c r="OTW208" s="813"/>
      <c r="OTX208" s="813"/>
      <c r="OTY208" s="813"/>
      <c r="OTZ208" s="813"/>
      <c r="OUA208" s="813"/>
      <c r="OUB208" s="813"/>
      <c r="OUC208" s="813"/>
      <c r="OUD208" s="813"/>
      <c r="OUE208" s="813"/>
      <c r="OUF208" s="813"/>
      <c r="OUG208" s="813"/>
      <c r="OUH208" s="813"/>
      <c r="OUI208" s="813"/>
      <c r="OUJ208" s="813"/>
      <c r="OUK208" s="813"/>
      <c r="OUL208" s="813"/>
      <c r="OUM208" s="813"/>
      <c r="OUN208" s="813"/>
      <c r="OUO208" s="813"/>
      <c r="OUP208" s="813"/>
      <c r="OUQ208" s="813"/>
      <c r="OUR208" s="813"/>
      <c r="OUS208" s="813"/>
      <c r="OUT208" s="813"/>
      <c r="OUU208" s="813"/>
      <c r="OUV208" s="813"/>
      <c r="OUW208" s="813"/>
      <c r="OUX208" s="813"/>
      <c r="OUY208" s="813"/>
      <c r="OUZ208" s="813"/>
      <c r="OVA208" s="813"/>
      <c r="OVB208" s="813"/>
      <c r="OVC208" s="813"/>
      <c r="OVD208" s="813"/>
      <c r="OVE208" s="813"/>
      <c r="OVF208" s="813"/>
      <c r="OVG208" s="813"/>
      <c r="OVH208" s="813"/>
      <c r="OVI208" s="813"/>
      <c r="OVJ208" s="813"/>
      <c r="OVK208" s="813"/>
      <c r="OVL208" s="813"/>
      <c r="OVM208" s="813"/>
      <c r="OVN208" s="813"/>
      <c r="OVO208" s="813"/>
      <c r="OVP208" s="813"/>
      <c r="OVQ208" s="813"/>
      <c r="OVR208" s="813"/>
      <c r="OVS208" s="813"/>
      <c r="OVT208" s="813"/>
      <c r="OVU208" s="813"/>
      <c r="OVV208" s="813"/>
      <c r="OVW208" s="813"/>
      <c r="OVX208" s="813"/>
      <c r="OVY208" s="813"/>
      <c r="OVZ208" s="813"/>
      <c r="OWA208" s="813"/>
      <c r="OWB208" s="813"/>
      <c r="OWC208" s="813"/>
      <c r="OWD208" s="813"/>
      <c r="OWE208" s="813"/>
      <c r="OWF208" s="813"/>
      <c r="OWG208" s="813"/>
      <c r="OWH208" s="813"/>
      <c r="OWI208" s="813"/>
      <c r="OWJ208" s="813"/>
      <c r="OWK208" s="813"/>
      <c r="OWL208" s="813"/>
      <c r="OWM208" s="813"/>
      <c r="OWN208" s="813"/>
      <c r="OWO208" s="813"/>
      <c r="OWP208" s="813"/>
      <c r="OWQ208" s="813"/>
      <c r="OWR208" s="813"/>
      <c r="OWS208" s="813"/>
      <c r="OWT208" s="813"/>
      <c r="OWU208" s="813"/>
      <c r="OWV208" s="813"/>
      <c r="OWW208" s="813"/>
      <c r="OWX208" s="813"/>
      <c r="OWY208" s="813"/>
      <c r="OWZ208" s="813"/>
      <c r="OXA208" s="813"/>
      <c r="OXB208" s="813"/>
      <c r="OXC208" s="813"/>
      <c r="OXD208" s="813"/>
      <c r="OXE208" s="813"/>
      <c r="OXF208" s="813"/>
      <c r="OXG208" s="813"/>
      <c r="OXH208" s="813"/>
      <c r="OXI208" s="813"/>
      <c r="OXJ208" s="813"/>
      <c r="OXK208" s="813"/>
      <c r="OXL208" s="813"/>
      <c r="OXM208" s="813"/>
      <c r="OXN208" s="813"/>
      <c r="OXO208" s="813"/>
      <c r="OXP208" s="813"/>
      <c r="OXQ208" s="813"/>
      <c r="OXR208" s="813"/>
      <c r="OXS208" s="813"/>
      <c r="OXT208" s="813"/>
      <c r="OXU208" s="813"/>
      <c r="OXV208" s="813"/>
      <c r="OXW208" s="813"/>
      <c r="OXX208" s="813"/>
      <c r="OXY208" s="813"/>
      <c r="OXZ208" s="813"/>
      <c r="OYA208" s="813"/>
      <c r="OYB208" s="813"/>
      <c r="OYC208" s="813"/>
      <c r="OYD208" s="813"/>
      <c r="OYE208" s="813"/>
      <c r="OYF208" s="813"/>
      <c r="OYG208" s="813"/>
      <c r="OYH208" s="813"/>
      <c r="OYI208" s="813"/>
      <c r="OYJ208" s="813"/>
      <c r="OYK208" s="813"/>
      <c r="OYL208" s="813"/>
      <c r="OYM208" s="813"/>
      <c r="OYN208" s="813"/>
      <c r="OYO208" s="813"/>
      <c r="OYP208" s="813"/>
      <c r="OYQ208" s="813"/>
      <c r="OYR208" s="813"/>
      <c r="OYS208" s="813"/>
      <c r="OYT208" s="813"/>
      <c r="OYU208" s="813"/>
      <c r="OYV208" s="813"/>
      <c r="OYW208" s="813"/>
      <c r="OYX208" s="813"/>
      <c r="OYY208" s="813"/>
      <c r="OYZ208" s="813"/>
      <c r="OZA208" s="813"/>
      <c r="OZB208" s="813"/>
      <c r="OZC208" s="813"/>
      <c r="OZD208" s="813"/>
      <c r="OZE208" s="813"/>
      <c r="OZF208" s="813"/>
      <c r="OZG208" s="813"/>
      <c r="OZH208" s="813"/>
      <c r="OZI208" s="813"/>
      <c r="OZJ208" s="813"/>
      <c r="OZK208" s="813"/>
      <c r="OZL208" s="813"/>
      <c r="OZM208" s="813"/>
      <c r="OZN208" s="813"/>
      <c r="OZO208" s="813"/>
      <c r="OZP208" s="813"/>
      <c r="OZQ208" s="813"/>
      <c r="OZR208" s="813"/>
      <c r="OZS208" s="813"/>
      <c r="OZT208" s="813"/>
      <c r="OZU208" s="813"/>
      <c r="OZV208" s="813"/>
      <c r="OZW208" s="813"/>
      <c r="OZX208" s="813"/>
      <c r="OZY208" s="813"/>
      <c r="OZZ208" s="813"/>
      <c r="PAA208" s="813"/>
      <c r="PAB208" s="813"/>
      <c r="PAC208" s="813"/>
      <c r="PAD208" s="813"/>
      <c r="PAE208" s="813"/>
      <c r="PAF208" s="813"/>
      <c r="PAG208" s="813"/>
      <c r="PAH208" s="813"/>
      <c r="PAI208" s="813"/>
      <c r="PAJ208" s="813"/>
      <c r="PAK208" s="813"/>
      <c r="PAL208" s="813"/>
      <c r="PAM208" s="813"/>
      <c r="PAN208" s="813"/>
      <c r="PAO208" s="813"/>
      <c r="PAP208" s="813"/>
      <c r="PAQ208" s="813"/>
      <c r="PAR208" s="813"/>
      <c r="PAS208" s="813"/>
      <c r="PAT208" s="813"/>
      <c r="PAU208" s="813"/>
      <c r="PAV208" s="813"/>
      <c r="PAW208" s="813"/>
      <c r="PAX208" s="813"/>
      <c r="PAY208" s="813"/>
      <c r="PAZ208" s="813"/>
      <c r="PBA208" s="813"/>
      <c r="PBB208" s="813"/>
      <c r="PBC208" s="813"/>
      <c r="PBD208" s="813"/>
      <c r="PBE208" s="813"/>
      <c r="PBF208" s="813"/>
      <c r="PBG208" s="813"/>
      <c r="PBH208" s="813"/>
      <c r="PBI208" s="813"/>
      <c r="PBJ208" s="813"/>
      <c r="PBK208" s="813"/>
      <c r="PBL208" s="813"/>
      <c r="PBM208" s="813"/>
      <c r="PBN208" s="813"/>
      <c r="PBO208" s="813"/>
      <c r="PBP208" s="813"/>
      <c r="PBQ208" s="813"/>
      <c r="PBR208" s="813"/>
      <c r="PBS208" s="813"/>
      <c r="PBT208" s="813"/>
      <c r="PBU208" s="813"/>
      <c r="PBV208" s="813"/>
      <c r="PBW208" s="813"/>
      <c r="PBX208" s="813"/>
      <c r="PBY208" s="813"/>
      <c r="PBZ208" s="813"/>
      <c r="PCA208" s="813"/>
      <c r="PCB208" s="813"/>
      <c r="PCC208" s="813"/>
      <c r="PCD208" s="813"/>
      <c r="PCE208" s="813"/>
      <c r="PCF208" s="813"/>
      <c r="PCG208" s="813"/>
      <c r="PCH208" s="813"/>
      <c r="PCI208" s="813"/>
      <c r="PCJ208" s="813"/>
      <c r="PCK208" s="813"/>
      <c r="PCL208" s="813"/>
      <c r="PCM208" s="813"/>
      <c r="PCN208" s="813"/>
      <c r="PCO208" s="813"/>
      <c r="PCP208" s="813"/>
      <c r="PCQ208" s="813"/>
      <c r="PCR208" s="813"/>
      <c r="PCS208" s="813"/>
      <c r="PCT208" s="813"/>
      <c r="PCU208" s="813"/>
      <c r="PCV208" s="813"/>
      <c r="PCW208" s="813"/>
      <c r="PCX208" s="813"/>
      <c r="PCY208" s="813"/>
      <c r="PCZ208" s="813"/>
      <c r="PDA208" s="813"/>
      <c r="PDB208" s="813"/>
      <c r="PDC208" s="813"/>
      <c r="PDD208" s="813"/>
      <c r="PDE208" s="813"/>
      <c r="PDF208" s="813"/>
      <c r="PDG208" s="813"/>
      <c r="PDH208" s="813"/>
      <c r="PDI208" s="813"/>
      <c r="PDJ208" s="813"/>
      <c r="PDK208" s="813"/>
      <c r="PDL208" s="813"/>
      <c r="PDM208" s="813"/>
      <c r="PDN208" s="813"/>
      <c r="PDO208" s="813"/>
      <c r="PDP208" s="813"/>
      <c r="PDQ208" s="813"/>
      <c r="PDR208" s="813"/>
      <c r="PDS208" s="813"/>
      <c r="PDT208" s="813"/>
      <c r="PDU208" s="813"/>
      <c r="PDV208" s="813"/>
      <c r="PDW208" s="813"/>
      <c r="PDX208" s="813"/>
      <c r="PDY208" s="813"/>
      <c r="PDZ208" s="813"/>
      <c r="PEA208" s="813"/>
      <c r="PEB208" s="813"/>
      <c r="PEC208" s="813"/>
      <c r="PED208" s="813"/>
      <c r="PEE208" s="813"/>
      <c r="PEF208" s="813"/>
      <c r="PEG208" s="813"/>
      <c r="PEH208" s="813"/>
      <c r="PEI208" s="813"/>
      <c r="PEJ208" s="813"/>
      <c r="PEK208" s="813"/>
      <c r="PEL208" s="813"/>
      <c r="PEM208" s="813"/>
      <c r="PEN208" s="813"/>
      <c r="PEO208" s="813"/>
      <c r="PEP208" s="813"/>
      <c r="PEQ208" s="813"/>
      <c r="PER208" s="813"/>
      <c r="PES208" s="813"/>
      <c r="PET208" s="813"/>
      <c r="PEU208" s="813"/>
      <c r="PEV208" s="813"/>
      <c r="PEW208" s="813"/>
      <c r="PEX208" s="813"/>
      <c r="PEY208" s="813"/>
      <c r="PEZ208" s="813"/>
      <c r="PFA208" s="813"/>
      <c r="PFB208" s="813"/>
      <c r="PFC208" s="813"/>
      <c r="PFD208" s="813"/>
      <c r="PFE208" s="813"/>
      <c r="PFF208" s="813"/>
      <c r="PFG208" s="813"/>
      <c r="PFH208" s="813"/>
      <c r="PFI208" s="813"/>
      <c r="PFJ208" s="813"/>
      <c r="PFK208" s="813"/>
      <c r="PFL208" s="813"/>
      <c r="PFM208" s="813"/>
      <c r="PFN208" s="813"/>
      <c r="PFO208" s="813"/>
      <c r="PFP208" s="813"/>
      <c r="PFQ208" s="813"/>
      <c r="PFR208" s="813"/>
      <c r="PFS208" s="813"/>
      <c r="PFT208" s="813"/>
      <c r="PFU208" s="813"/>
      <c r="PFV208" s="813"/>
      <c r="PFW208" s="813"/>
      <c r="PFX208" s="813"/>
      <c r="PFY208" s="813"/>
      <c r="PFZ208" s="813"/>
      <c r="PGA208" s="813"/>
      <c r="PGB208" s="813"/>
      <c r="PGC208" s="813"/>
      <c r="PGD208" s="813"/>
      <c r="PGE208" s="813"/>
      <c r="PGF208" s="813"/>
      <c r="PGG208" s="813"/>
      <c r="PGH208" s="813"/>
      <c r="PGI208" s="813"/>
      <c r="PGJ208" s="813"/>
      <c r="PGK208" s="813"/>
      <c r="PGL208" s="813"/>
      <c r="PGM208" s="813"/>
      <c r="PGN208" s="813"/>
      <c r="PGO208" s="813"/>
      <c r="PGP208" s="813"/>
      <c r="PGQ208" s="813"/>
      <c r="PGR208" s="813"/>
      <c r="PGS208" s="813"/>
      <c r="PGT208" s="813"/>
      <c r="PGU208" s="813"/>
      <c r="PGV208" s="813"/>
      <c r="PGW208" s="813"/>
      <c r="PGX208" s="813"/>
      <c r="PGY208" s="813"/>
      <c r="PGZ208" s="813"/>
      <c r="PHA208" s="813"/>
      <c r="PHB208" s="813"/>
      <c r="PHC208" s="813"/>
      <c r="PHD208" s="813"/>
      <c r="PHE208" s="813"/>
      <c r="PHF208" s="813"/>
      <c r="PHG208" s="813"/>
      <c r="PHH208" s="813"/>
      <c r="PHI208" s="813"/>
      <c r="PHJ208" s="813"/>
      <c r="PHK208" s="813"/>
      <c r="PHL208" s="813"/>
      <c r="PHM208" s="813"/>
      <c r="PHN208" s="813"/>
      <c r="PHO208" s="813"/>
      <c r="PHP208" s="813"/>
      <c r="PHQ208" s="813"/>
      <c r="PHR208" s="813"/>
      <c r="PHS208" s="813"/>
      <c r="PHT208" s="813"/>
      <c r="PHU208" s="813"/>
      <c r="PHV208" s="813"/>
      <c r="PHW208" s="813"/>
      <c r="PHX208" s="813"/>
      <c r="PHY208" s="813"/>
      <c r="PHZ208" s="813"/>
      <c r="PIA208" s="813"/>
      <c r="PIB208" s="813"/>
      <c r="PIC208" s="813"/>
      <c r="PID208" s="813"/>
      <c r="PIE208" s="813"/>
      <c r="PIF208" s="813"/>
      <c r="PIG208" s="813"/>
      <c r="PIH208" s="813"/>
      <c r="PII208" s="813"/>
      <c r="PIJ208" s="813"/>
      <c r="PIK208" s="813"/>
      <c r="PIL208" s="813"/>
      <c r="PIM208" s="813"/>
      <c r="PIN208" s="813"/>
      <c r="PIO208" s="813"/>
      <c r="PIP208" s="813"/>
      <c r="PIQ208" s="813"/>
      <c r="PIR208" s="813"/>
      <c r="PIS208" s="813"/>
      <c r="PIT208" s="813"/>
      <c r="PIU208" s="813"/>
      <c r="PIV208" s="813"/>
      <c r="PIW208" s="813"/>
      <c r="PIX208" s="813"/>
      <c r="PIY208" s="813"/>
      <c r="PIZ208" s="813"/>
      <c r="PJA208" s="813"/>
      <c r="PJB208" s="813"/>
      <c r="PJC208" s="813"/>
      <c r="PJD208" s="813"/>
      <c r="PJE208" s="813"/>
      <c r="PJF208" s="813"/>
      <c r="PJG208" s="813"/>
      <c r="PJH208" s="813"/>
      <c r="PJI208" s="813"/>
      <c r="PJJ208" s="813"/>
      <c r="PJK208" s="813"/>
      <c r="PJL208" s="813"/>
      <c r="PJM208" s="813"/>
      <c r="PJN208" s="813"/>
      <c r="PJO208" s="813"/>
      <c r="PJP208" s="813"/>
      <c r="PJQ208" s="813"/>
      <c r="PJR208" s="813"/>
      <c r="PJS208" s="813"/>
      <c r="PJT208" s="813"/>
      <c r="PJU208" s="813"/>
      <c r="PJV208" s="813"/>
      <c r="PJW208" s="813"/>
      <c r="PJX208" s="813"/>
      <c r="PJY208" s="813"/>
      <c r="PJZ208" s="813"/>
      <c r="PKA208" s="813"/>
      <c r="PKB208" s="813"/>
      <c r="PKC208" s="813"/>
      <c r="PKD208" s="813"/>
      <c r="PKE208" s="813"/>
      <c r="PKF208" s="813"/>
      <c r="PKG208" s="813"/>
      <c r="PKH208" s="813"/>
      <c r="PKI208" s="813"/>
      <c r="PKJ208" s="813"/>
      <c r="PKK208" s="813"/>
      <c r="PKL208" s="813"/>
      <c r="PKM208" s="813"/>
      <c r="PKN208" s="813"/>
      <c r="PKO208" s="813"/>
      <c r="PKP208" s="813"/>
      <c r="PKQ208" s="813"/>
      <c r="PKR208" s="813"/>
      <c r="PKS208" s="813"/>
      <c r="PKT208" s="813"/>
      <c r="PKU208" s="813"/>
      <c r="PKV208" s="813"/>
      <c r="PKW208" s="813"/>
      <c r="PKX208" s="813"/>
      <c r="PKY208" s="813"/>
      <c r="PKZ208" s="813"/>
      <c r="PLA208" s="813"/>
      <c r="PLB208" s="813"/>
      <c r="PLC208" s="813"/>
      <c r="PLD208" s="813"/>
      <c r="PLE208" s="813"/>
      <c r="PLF208" s="813"/>
      <c r="PLG208" s="813"/>
      <c r="PLH208" s="813"/>
      <c r="PLI208" s="813"/>
      <c r="PLJ208" s="813"/>
      <c r="PLK208" s="813"/>
      <c r="PLL208" s="813"/>
      <c r="PLM208" s="813"/>
      <c r="PLN208" s="813"/>
      <c r="PLO208" s="813"/>
      <c r="PLP208" s="813"/>
      <c r="PLQ208" s="813"/>
      <c r="PLR208" s="813"/>
      <c r="PLS208" s="813"/>
      <c r="PLT208" s="813"/>
      <c r="PLU208" s="813"/>
      <c r="PLV208" s="813"/>
      <c r="PLW208" s="813"/>
      <c r="PLX208" s="813"/>
      <c r="PLY208" s="813"/>
      <c r="PLZ208" s="813"/>
      <c r="PMA208" s="813"/>
      <c r="PMB208" s="813"/>
      <c r="PMC208" s="813"/>
      <c r="PMD208" s="813"/>
      <c r="PME208" s="813"/>
      <c r="PMF208" s="813"/>
      <c r="PMG208" s="813"/>
      <c r="PMH208" s="813"/>
      <c r="PMI208" s="813"/>
      <c r="PMJ208" s="813"/>
      <c r="PMK208" s="813"/>
      <c r="PML208" s="813"/>
      <c r="PMM208" s="813"/>
      <c r="PMN208" s="813"/>
      <c r="PMO208" s="813"/>
      <c r="PMP208" s="813"/>
      <c r="PMQ208" s="813"/>
      <c r="PMR208" s="813"/>
      <c r="PMS208" s="813"/>
      <c r="PMT208" s="813"/>
      <c r="PMU208" s="813"/>
      <c r="PMV208" s="813"/>
      <c r="PMW208" s="813"/>
      <c r="PMX208" s="813"/>
      <c r="PMY208" s="813"/>
      <c r="PMZ208" s="813"/>
      <c r="PNA208" s="813"/>
      <c r="PNB208" s="813"/>
      <c r="PNC208" s="813"/>
      <c r="PND208" s="813"/>
      <c r="PNE208" s="813"/>
      <c r="PNF208" s="813"/>
      <c r="PNG208" s="813"/>
      <c r="PNH208" s="813"/>
      <c r="PNI208" s="813"/>
      <c r="PNJ208" s="813"/>
      <c r="PNK208" s="813"/>
      <c r="PNL208" s="813"/>
      <c r="PNM208" s="813"/>
      <c r="PNN208" s="813"/>
      <c r="PNO208" s="813"/>
      <c r="PNP208" s="813"/>
      <c r="PNQ208" s="813"/>
      <c r="PNR208" s="813"/>
      <c r="PNS208" s="813"/>
      <c r="PNT208" s="813"/>
      <c r="PNU208" s="813"/>
      <c r="PNV208" s="813"/>
      <c r="PNW208" s="813"/>
      <c r="PNX208" s="813"/>
      <c r="PNY208" s="813"/>
      <c r="PNZ208" s="813"/>
      <c r="POA208" s="813"/>
      <c r="POB208" s="813"/>
      <c r="POC208" s="813"/>
      <c r="POD208" s="813"/>
      <c r="POE208" s="813"/>
      <c r="POF208" s="813"/>
      <c r="POG208" s="813"/>
      <c r="POH208" s="813"/>
      <c r="POI208" s="813"/>
      <c r="POJ208" s="813"/>
      <c r="POK208" s="813"/>
      <c r="POL208" s="813"/>
      <c r="POM208" s="813"/>
      <c r="PON208" s="813"/>
      <c r="POO208" s="813"/>
      <c r="POP208" s="813"/>
      <c r="POQ208" s="813"/>
      <c r="POR208" s="813"/>
      <c r="POS208" s="813"/>
      <c r="POT208" s="813"/>
      <c r="POU208" s="813"/>
      <c r="POV208" s="813"/>
      <c r="POW208" s="813"/>
      <c r="POX208" s="813"/>
      <c r="POY208" s="813"/>
      <c r="POZ208" s="813"/>
      <c r="PPA208" s="813"/>
      <c r="PPB208" s="813"/>
      <c r="PPC208" s="813"/>
      <c r="PPD208" s="813"/>
      <c r="PPE208" s="813"/>
      <c r="PPF208" s="813"/>
      <c r="PPG208" s="813"/>
      <c r="PPH208" s="813"/>
      <c r="PPI208" s="813"/>
      <c r="PPJ208" s="813"/>
      <c r="PPK208" s="813"/>
      <c r="PPL208" s="813"/>
      <c r="PPM208" s="813"/>
      <c r="PPN208" s="813"/>
      <c r="PPO208" s="813"/>
      <c r="PPP208" s="813"/>
      <c r="PPQ208" s="813"/>
      <c r="PPR208" s="813"/>
      <c r="PPS208" s="813"/>
      <c r="PPT208" s="813"/>
      <c r="PPU208" s="813"/>
      <c r="PPV208" s="813"/>
      <c r="PPW208" s="813"/>
      <c r="PPX208" s="813"/>
      <c r="PPY208" s="813"/>
      <c r="PPZ208" s="813"/>
      <c r="PQA208" s="813"/>
      <c r="PQB208" s="813"/>
      <c r="PQC208" s="813"/>
      <c r="PQD208" s="813"/>
      <c r="PQE208" s="813"/>
      <c r="PQF208" s="813"/>
      <c r="PQG208" s="813"/>
      <c r="PQH208" s="813"/>
      <c r="PQI208" s="813"/>
      <c r="PQJ208" s="813"/>
      <c r="PQK208" s="813"/>
      <c r="PQL208" s="813"/>
      <c r="PQM208" s="813"/>
      <c r="PQN208" s="813"/>
      <c r="PQO208" s="813"/>
      <c r="PQP208" s="813"/>
      <c r="PQQ208" s="813"/>
      <c r="PQR208" s="813"/>
      <c r="PQS208" s="813"/>
      <c r="PQT208" s="813"/>
      <c r="PQU208" s="813"/>
      <c r="PQV208" s="813"/>
      <c r="PQW208" s="813"/>
      <c r="PQX208" s="813"/>
      <c r="PQY208" s="813"/>
      <c r="PQZ208" s="813"/>
      <c r="PRA208" s="813"/>
      <c r="PRB208" s="813"/>
      <c r="PRC208" s="813"/>
      <c r="PRD208" s="813"/>
      <c r="PRE208" s="813"/>
      <c r="PRF208" s="813"/>
      <c r="PRG208" s="813"/>
      <c r="PRH208" s="813"/>
      <c r="PRI208" s="813"/>
      <c r="PRJ208" s="813"/>
      <c r="PRK208" s="813"/>
      <c r="PRL208" s="813"/>
      <c r="PRM208" s="813"/>
      <c r="PRN208" s="813"/>
      <c r="PRO208" s="813"/>
      <c r="PRP208" s="813"/>
      <c r="PRQ208" s="813"/>
      <c r="PRR208" s="813"/>
      <c r="PRS208" s="813"/>
      <c r="PRT208" s="813"/>
      <c r="PRU208" s="813"/>
      <c r="PRV208" s="813"/>
      <c r="PRW208" s="813"/>
      <c r="PRX208" s="813"/>
      <c r="PRY208" s="813"/>
      <c r="PRZ208" s="813"/>
      <c r="PSA208" s="813"/>
      <c r="PSB208" s="813"/>
      <c r="PSC208" s="813"/>
      <c r="PSD208" s="813"/>
      <c r="PSE208" s="813"/>
      <c r="PSF208" s="813"/>
      <c r="PSG208" s="813"/>
      <c r="PSH208" s="813"/>
      <c r="PSI208" s="813"/>
      <c r="PSJ208" s="813"/>
      <c r="PSK208" s="813"/>
      <c r="PSL208" s="813"/>
      <c r="PSM208" s="813"/>
      <c r="PSN208" s="813"/>
      <c r="PSO208" s="813"/>
      <c r="PSP208" s="813"/>
      <c r="PSQ208" s="813"/>
      <c r="PSR208" s="813"/>
      <c r="PSS208" s="813"/>
      <c r="PST208" s="813"/>
      <c r="PSU208" s="813"/>
      <c r="PSV208" s="813"/>
      <c r="PSW208" s="813"/>
      <c r="PSX208" s="813"/>
      <c r="PSY208" s="813"/>
      <c r="PSZ208" s="813"/>
      <c r="PTA208" s="813"/>
      <c r="PTB208" s="813"/>
      <c r="PTC208" s="813"/>
      <c r="PTD208" s="813"/>
      <c r="PTE208" s="813"/>
      <c r="PTF208" s="813"/>
      <c r="PTG208" s="813"/>
      <c r="PTH208" s="813"/>
      <c r="PTI208" s="813"/>
      <c r="PTJ208" s="813"/>
      <c r="PTK208" s="813"/>
      <c r="PTL208" s="813"/>
      <c r="PTM208" s="813"/>
      <c r="PTN208" s="813"/>
      <c r="PTO208" s="813"/>
      <c r="PTP208" s="813"/>
      <c r="PTQ208" s="813"/>
      <c r="PTR208" s="813"/>
      <c r="PTS208" s="813"/>
      <c r="PTT208" s="813"/>
      <c r="PTU208" s="813"/>
      <c r="PTV208" s="813"/>
      <c r="PTW208" s="813"/>
      <c r="PTX208" s="813"/>
      <c r="PTY208" s="813"/>
      <c r="PTZ208" s="813"/>
      <c r="PUA208" s="813"/>
      <c r="PUB208" s="813"/>
      <c r="PUC208" s="813"/>
      <c r="PUD208" s="813"/>
      <c r="PUE208" s="813"/>
      <c r="PUF208" s="813"/>
      <c r="PUG208" s="813"/>
      <c r="PUH208" s="813"/>
      <c r="PUI208" s="813"/>
      <c r="PUJ208" s="813"/>
      <c r="PUK208" s="813"/>
      <c r="PUL208" s="813"/>
      <c r="PUM208" s="813"/>
      <c r="PUN208" s="813"/>
      <c r="PUO208" s="813"/>
      <c r="PUP208" s="813"/>
      <c r="PUQ208" s="813"/>
      <c r="PUR208" s="813"/>
      <c r="PUS208" s="813"/>
      <c r="PUT208" s="813"/>
      <c r="PUU208" s="813"/>
      <c r="PUV208" s="813"/>
      <c r="PUW208" s="813"/>
      <c r="PUX208" s="813"/>
      <c r="PUY208" s="813"/>
      <c r="PUZ208" s="813"/>
      <c r="PVA208" s="813"/>
      <c r="PVB208" s="813"/>
      <c r="PVC208" s="813"/>
      <c r="PVD208" s="813"/>
      <c r="PVE208" s="813"/>
      <c r="PVF208" s="813"/>
      <c r="PVG208" s="813"/>
      <c r="PVH208" s="813"/>
      <c r="PVI208" s="813"/>
      <c r="PVJ208" s="813"/>
      <c r="PVK208" s="813"/>
      <c r="PVL208" s="813"/>
      <c r="PVM208" s="813"/>
      <c r="PVN208" s="813"/>
      <c r="PVO208" s="813"/>
      <c r="PVP208" s="813"/>
      <c r="PVQ208" s="813"/>
      <c r="PVR208" s="813"/>
      <c r="PVS208" s="813"/>
      <c r="PVT208" s="813"/>
      <c r="PVU208" s="813"/>
      <c r="PVV208" s="813"/>
      <c r="PVW208" s="813"/>
      <c r="PVX208" s="813"/>
      <c r="PVY208" s="813"/>
      <c r="PVZ208" s="813"/>
      <c r="PWA208" s="813"/>
      <c r="PWB208" s="813"/>
      <c r="PWC208" s="813"/>
      <c r="PWD208" s="813"/>
      <c r="PWE208" s="813"/>
      <c r="PWF208" s="813"/>
      <c r="PWG208" s="813"/>
      <c r="PWH208" s="813"/>
      <c r="PWI208" s="813"/>
      <c r="PWJ208" s="813"/>
      <c r="PWK208" s="813"/>
      <c r="PWL208" s="813"/>
      <c r="PWM208" s="813"/>
      <c r="PWN208" s="813"/>
      <c r="PWO208" s="813"/>
      <c r="PWP208" s="813"/>
      <c r="PWQ208" s="813"/>
      <c r="PWR208" s="813"/>
      <c r="PWS208" s="813"/>
      <c r="PWT208" s="813"/>
      <c r="PWU208" s="813"/>
      <c r="PWV208" s="813"/>
      <c r="PWW208" s="813"/>
      <c r="PWX208" s="813"/>
      <c r="PWY208" s="813"/>
      <c r="PWZ208" s="813"/>
      <c r="PXA208" s="813"/>
      <c r="PXB208" s="813"/>
      <c r="PXC208" s="813"/>
      <c r="PXD208" s="813"/>
      <c r="PXE208" s="813"/>
      <c r="PXF208" s="813"/>
      <c r="PXG208" s="813"/>
      <c r="PXH208" s="813"/>
      <c r="PXI208" s="813"/>
      <c r="PXJ208" s="813"/>
      <c r="PXK208" s="813"/>
      <c r="PXL208" s="813"/>
      <c r="PXM208" s="813"/>
      <c r="PXN208" s="813"/>
      <c r="PXO208" s="813"/>
      <c r="PXP208" s="813"/>
      <c r="PXQ208" s="813"/>
      <c r="PXR208" s="813"/>
      <c r="PXS208" s="813"/>
      <c r="PXT208" s="813"/>
      <c r="PXU208" s="813"/>
      <c r="PXV208" s="813"/>
      <c r="PXW208" s="813"/>
      <c r="PXX208" s="813"/>
      <c r="PXY208" s="813"/>
      <c r="PXZ208" s="813"/>
      <c r="PYA208" s="813"/>
      <c r="PYB208" s="813"/>
      <c r="PYC208" s="813"/>
      <c r="PYD208" s="813"/>
      <c r="PYE208" s="813"/>
      <c r="PYF208" s="813"/>
      <c r="PYG208" s="813"/>
      <c r="PYH208" s="813"/>
      <c r="PYI208" s="813"/>
      <c r="PYJ208" s="813"/>
      <c r="PYK208" s="813"/>
      <c r="PYL208" s="813"/>
      <c r="PYM208" s="813"/>
      <c r="PYN208" s="813"/>
      <c r="PYO208" s="813"/>
      <c r="PYP208" s="813"/>
      <c r="PYQ208" s="813"/>
      <c r="PYR208" s="813"/>
      <c r="PYS208" s="813"/>
      <c r="PYT208" s="813"/>
      <c r="PYU208" s="813"/>
      <c r="PYV208" s="813"/>
      <c r="PYW208" s="813"/>
      <c r="PYX208" s="813"/>
      <c r="PYY208" s="813"/>
      <c r="PYZ208" s="813"/>
      <c r="PZA208" s="813"/>
      <c r="PZB208" s="813"/>
      <c r="PZC208" s="813"/>
      <c r="PZD208" s="813"/>
      <c r="PZE208" s="813"/>
      <c r="PZF208" s="813"/>
      <c r="PZG208" s="813"/>
      <c r="PZH208" s="813"/>
      <c r="PZI208" s="813"/>
      <c r="PZJ208" s="813"/>
      <c r="PZK208" s="813"/>
      <c r="PZL208" s="813"/>
      <c r="PZM208" s="813"/>
      <c r="PZN208" s="813"/>
      <c r="PZO208" s="813"/>
      <c r="PZP208" s="813"/>
      <c r="PZQ208" s="813"/>
      <c r="PZR208" s="813"/>
      <c r="PZS208" s="813"/>
      <c r="PZT208" s="813"/>
      <c r="PZU208" s="813"/>
      <c r="PZV208" s="813"/>
      <c r="PZW208" s="813"/>
      <c r="PZX208" s="813"/>
      <c r="PZY208" s="813"/>
      <c r="PZZ208" s="813"/>
      <c r="QAA208" s="813"/>
      <c r="QAB208" s="813"/>
      <c r="QAC208" s="813"/>
      <c r="QAD208" s="813"/>
      <c r="QAE208" s="813"/>
      <c r="QAF208" s="813"/>
      <c r="QAG208" s="813"/>
      <c r="QAH208" s="813"/>
      <c r="QAI208" s="813"/>
      <c r="QAJ208" s="813"/>
      <c r="QAK208" s="813"/>
      <c r="QAL208" s="813"/>
      <c r="QAM208" s="813"/>
      <c r="QAN208" s="813"/>
      <c r="QAO208" s="813"/>
      <c r="QAP208" s="813"/>
      <c r="QAQ208" s="813"/>
      <c r="QAR208" s="813"/>
      <c r="QAS208" s="813"/>
      <c r="QAT208" s="813"/>
      <c r="QAU208" s="813"/>
      <c r="QAV208" s="813"/>
      <c r="QAW208" s="813"/>
      <c r="QAX208" s="813"/>
      <c r="QAY208" s="813"/>
      <c r="QAZ208" s="813"/>
      <c r="QBA208" s="813"/>
      <c r="QBB208" s="813"/>
      <c r="QBC208" s="813"/>
      <c r="QBD208" s="813"/>
      <c r="QBE208" s="813"/>
      <c r="QBF208" s="813"/>
      <c r="QBG208" s="813"/>
      <c r="QBH208" s="813"/>
      <c r="QBI208" s="813"/>
      <c r="QBJ208" s="813"/>
      <c r="QBK208" s="813"/>
      <c r="QBL208" s="813"/>
      <c r="QBM208" s="813"/>
      <c r="QBN208" s="813"/>
      <c r="QBO208" s="813"/>
      <c r="QBP208" s="813"/>
      <c r="QBQ208" s="813"/>
      <c r="QBR208" s="813"/>
      <c r="QBS208" s="813"/>
      <c r="QBT208" s="813"/>
      <c r="QBU208" s="813"/>
      <c r="QBV208" s="813"/>
      <c r="QBW208" s="813"/>
      <c r="QBX208" s="813"/>
      <c r="QBY208" s="813"/>
      <c r="QBZ208" s="813"/>
      <c r="QCA208" s="813"/>
      <c r="QCB208" s="813"/>
      <c r="QCC208" s="813"/>
      <c r="QCD208" s="813"/>
      <c r="QCE208" s="813"/>
      <c r="QCF208" s="813"/>
      <c r="QCG208" s="813"/>
      <c r="QCH208" s="813"/>
      <c r="QCI208" s="813"/>
      <c r="QCJ208" s="813"/>
      <c r="QCK208" s="813"/>
      <c r="QCL208" s="813"/>
      <c r="QCM208" s="813"/>
      <c r="QCN208" s="813"/>
      <c r="QCO208" s="813"/>
      <c r="QCP208" s="813"/>
      <c r="QCQ208" s="813"/>
      <c r="QCR208" s="813"/>
      <c r="QCS208" s="813"/>
      <c r="QCT208" s="813"/>
      <c r="QCU208" s="813"/>
      <c r="QCV208" s="813"/>
      <c r="QCW208" s="813"/>
      <c r="QCX208" s="813"/>
      <c r="QCY208" s="813"/>
      <c r="QCZ208" s="813"/>
      <c r="QDA208" s="813"/>
      <c r="QDB208" s="813"/>
      <c r="QDC208" s="813"/>
      <c r="QDD208" s="813"/>
      <c r="QDE208" s="813"/>
      <c r="QDF208" s="813"/>
      <c r="QDG208" s="813"/>
      <c r="QDH208" s="813"/>
      <c r="QDI208" s="813"/>
      <c r="QDJ208" s="813"/>
      <c r="QDK208" s="813"/>
      <c r="QDL208" s="813"/>
      <c r="QDM208" s="813"/>
      <c r="QDN208" s="813"/>
      <c r="QDO208" s="813"/>
      <c r="QDP208" s="813"/>
      <c r="QDQ208" s="813"/>
      <c r="QDR208" s="813"/>
      <c r="QDS208" s="813"/>
      <c r="QDT208" s="813"/>
      <c r="QDU208" s="813"/>
      <c r="QDV208" s="813"/>
      <c r="QDW208" s="813"/>
      <c r="QDX208" s="813"/>
      <c r="QDY208" s="813"/>
      <c r="QDZ208" s="813"/>
      <c r="QEA208" s="813"/>
      <c r="QEB208" s="813"/>
      <c r="QEC208" s="813"/>
      <c r="QED208" s="813"/>
      <c r="QEE208" s="813"/>
      <c r="QEF208" s="813"/>
      <c r="QEG208" s="813"/>
      <c r="QEH208" s="813"/>
      <c r="QEI208" s="813"/>
      <c r="QEJ208" s="813"/>
      <c r="QEK208" s="813"/>
      <c r="QEL208" s="813"/>
      <c r="QEM208" s="813"/>
      <c r="QEN208" s="813"/>
      <c r="QEO208" s="813"/>
      <c r="QEP208" s="813"/>
      <c r="QEQ208" s="813"/>
      <c r="QER208" s="813"/>
      <c r="QES208" s="813"/>
      <c r="QET208" s="813"/>
      <c r="QEU208" s="813"/>
      <c r="QEV208" s="813"/>
      <c r="QEW208" s="813"/>
      <c r="QEX208" s="813"/>
      <c r="QEY208" s="813"/>
      <c r="QEZ208" s="813"/>
      <c r="QFA208" s="813"/>
      <c r="QFB208" s="813"/>
      <c r="QFC208" s="813"/>
      <c r="QFD208" s="813"/>
      <c r="QFE208" s="813"/>
      <c r="QFF208" s="813"/>
      <c r="QFG208" s="813"/>
      <c r="QFH208" s="813"/>
      <c r="QFI208" s="813"/>
      <c r="QFJ208" s="813"/>
      <c r="QFK208" s="813"/>
      <c r="QFL208" s="813"/>
      <c r="QFM208" s="813"/>
      <c r="QFN208" s="813"/>
      <c r="QFO208" s="813"/>
      <c r="QFP208" s="813"/>
      <c r="QFQ208" s="813"/>
      <c r="QFR208" s="813"/>
      <c r="QFS208" s="813"/>
      <c r="QFT208" s="813"/>
      <c r="QFU208" s="813"/>
      <c r="QFV208" s="813"/>
      <c r="QFW208" s="813"/>
      <c r="QFX208" s="813"/>
      <c r="QFY208" s="813"/>
      <c r="QFZ208" s="813"/>
      <c r="QGA208" s="813"/>
      <c r="QGB208" s="813"/>
      <c r="QGC208" s="813"/>
      <c r="QGD208" s="813"/>
      <c r="QGE208" s="813"/>
      <c r="QGF208" s="813"/>
      <c r="QGG208" s="813"/>
      <c r="QGH208" s="813"/>
      <c r="QGI208" s="813"/>
      <c r="QGJ208" s="813"/>
      <c r="QGK208" s="813"/>
      <c r="QGL208" s="813"/>
      <c r="QGM208" s="813"/>
      <c r="QGN208" s="813"/>
      <c r="QGO208" s="813"/>
      <c r="QGP208" s="813"/>
      <c r="QGQ208" s="813"/>
      <c r="QGR208" s="813"/>
      <c r="QGS208" s="813"/>
      <c r="QGT208" s="813"/>
      <c r="QGU208" s="813"/>
      <c r="QGV208" s="813"/>
      <c r="QGW208" s="813"/>
      <c r="QGX208" s="813"/>
      <c r="QGY208" s="813"/>
      <c r="QGZ208" s="813"/>
      <c r="QHA208" s="813"/>
      <c r="QHB208" s="813"/>
      <c r="QHC208" s="813"/>
      <c r="QHD208" s="813"/>
      <c r="QHE208" s="813"/>
      <c r="QHF208" s="813"/>
      <c r="QHG208" s="813"/>
      <c r="QHH208" s="813"/>
      <c r="QHI208" s="813"/>
      <c r="QHJ208" s="813"/>
      <c r="QHK208" s="813"/>
      <c r="QHL208" s="813"/>
      <c r="QHM208" s="813"/>
      <c r="QHN208" s="813"/>
      <c r="QHO208" s="813"/>
      <c r="QHP208" s="813"/>
      <c r="QHQ208" s="813"/>
      <c r="QHR208" s="813"/>
      <c r="QHS208" s="813"/>
      <c r="QHT208" s="813"/>
      <c r="QHU208" s="813"/>
      <c r="QHV208" s="813"/>
      <c r="QHW208" s="813"/>
      <c r="QHX208" s="813"/>
      <c r="QHY208" s="813"/>
      <c r="QHZ208" s="813"/>
      <c r="QIA208" s="813"/>
      <c r="QIB208" s="813"/>
      <c r="QIC208" s="813"/>
      <c r="QID208" s="813"/>
      <c r="QIE208" s="813"/>
      <c r="QIF208" s="813"/>
      <c r="QIG208" s="813"/>
      <c r="QIH208" s="813"/>
      <c r="QII208" s="813"/>
      <c r="QIJ208" s="813"/>
      <c r="QIK208" s="813"/>
      <c r="QIL208" s="813"/>
      <c r="QIM208" s="813"/>
      <c r="QIN208" s="813"/>
      <c r="QIO208" s="813"/>
      <c r="QIP208" s="813"/>
      <c r="QIQ208" s="813"/>
      <c r="QIR208" s="813"/>
      <c r="QIS208" s="813"/>
      <c r="QIT208" s="813"/>
      <c r="QIU208" s="813"/>
      <c r="QIV208" s="813"/>
      <c r="QIW208" s="813"/>
      <c r="QIX208" s="813"/>
      <c r="QIY208" s="813"/>
      <c r="QIZ208" s="813"/>
      <c r="QJA208" s="813"/>
      <c r="QJB208" s="813"/>
      <c r="QJC208" s="813"/>
      <c r="QJD208" s="813"/>
      <c r="QJE208" s="813"/>
      <c r="QJF208" s="813"/>
      <c r="QJG208" s="813"/>
      <c r="QJH208" s="813"/>
      <c r="QJI208" s="813"/>
      <c r="QJJ208" s="813"/>
      <c r="QJK208" s="813"/>
      <c r="QJL208" s="813"/>
      <c r="QJM208" s="813"/>
      <c r="QJN208" s="813"/>
      <c r="QJO208" s="813"/>
      <c r="QJP208" s="813"/>
      <c r="QJQ208" s="813"/>
      <c r="QJR208" s="813"/>
      <c r="QJS208" s="813"/>
      <c r="QJT208" s="813"/>
      <c r="QJU208" s="813"/>
      <c r="QJV208" s="813"/>
      <c r="QJW208" s="813"/>
      <c r="QJX208" s="813"/>
      <c r="QJY208" s="813"/>
      <c r="QJZ208" s="813"/>
      <c r="QKA208" s="813"/>
      <c r="QKB208" s="813"/>
      <c r="QKC208" s="813"/>
      <c r="QKD208" s="813"/>
      <c r="QKE208" s="813"/>
      <c r="QKF208" s="813"/>
      <c r="QKG208" s="813"/>
      <c r="QKH208" s="813"/>
      <c r="QKI208" s="813"/>
      <c r="QKJ208" s="813"/>
      <c r="QKK208" s="813"/>
      <c r="QKL208" s="813"/>
      <c r="QKM208" s="813"/>
      <c r="QKN208" s="813"/>
      <c r="QKO208" s="813"/>
      <c r="QKP208" s="813"/>
      <c r="QKQ208" s="813"/>
      <c r="QKR208" s="813"/>
      <c r="QKS208" s="813"/>
      <c r="QKT208" s="813"/>
      <c r="QKU208" s="813"/>
      <c r="QKV208" s="813"/>
      <c r="QKW208" s="813"/>
      <c r="QKX208" s="813"/>
      <c r="QKY208" s="813"/>
      <c r="QKZ208" s="813"/>
      <c r="QLA208" s="813"/>
      <c r="QLB208" s="813"/>
      <c r="QLC208" s="813"/>
      <c r="QLD208" s="813"/>
      <c r="QLE208" s="813"/>
      <c r="QLF208" s="813"/>
      <c r="QLG208" s="813"/>
      <c r="QLH208" s="813"/>
      <c r="QLI208" s="813"/>
      <c r="QLJ208" s="813"/>
      <c r="QLK208" s="813"/>
      <c r="QLL208" s="813"/>
      <c r="QLM208" s="813"/>
      <c r="QLN208" s="813"/>
      <c r="QLO208" s="813"/>
      <c r="QLP208" s="813"/>
      <c r="QLQ208" s="813"/>
      <c r="QLR208" s="813"/>
      <c r="QLS208" s="813"/>
      <c r="QLT208" s="813"/>
      <c r="QLU208" s="813"/>
      <c r="QLV208" s="813"/>
      <c r="QLW208" s="813"/>
      <c r="QLX208" s="813"/>
      <c r="QLY208" s="813"/>
      <c r="QLZ208" s="813"/>
      <c r="QMA208" s="813"/>
      <c r="QMB208" s="813"/>
      <c r="QMC208" s="813"/>
      <c r="QMD208" s="813"/>
      <c r="QME208" s="813"/>
      <c r="QMF208" s="813"/>
      <c r="QMG208" s="813"/>
      <c r="QMH208" s="813"/>
      <c r="QMI208" s="813"/>
      <c r="QMJ208" s="813"/>
      <c r="QMK208" s="813"/>
      <c r="QML208" s="813"/>
      <c r="QMM208" s="813"/>
      <c r="QMN208" s="813"/>
      <c r="QMO208" s="813"/>
      <c r="QMP208" s="813"/>
      <c r="QMQ208" s="813"/>
      <c r="QMR208" s="813"/>
      <c r="QMS208" s="813"/>
      <c r="QMT208" s="813"/>
      <c r="QMU208" s="813"/>
      <c r="QMV208" s="813"/>
      <c r="QMW208" s="813"/>
      <c r="QMX208" s="813"/>
      <c r="QMY208" s="813"/>
      <c r="QMZ208" s="813"/>
      <c r="QNA208" s="813"/>
      <c r="QNB208" s="813"/>
      <c r="QNC208" s="813"/>
      <c r="QND208" s="813"/>
      <c r="QNE208" s="813"/>
      <c r="QNF208" s="813"/>
      <c r="QNG208" s="813"/>
      <c r="QNH208" s="813"/>
      <c r="QNI208" s="813"/>
      <c r="QNJ208" s="813"/>
      <c r="QNK208" s="813"/>
      <c r="QNL208" s="813"/>
      <c r="QNM208" s="813"/>
      <c r="QNN208" s="813"/>
      <c r="QNO208" s="813"/>
      <c r="QNP208" s="813"/>
      <c r="QNQ208" s="813"/>
      <c r="QNR208" s="813"/>
      <c r="QNS208" s="813"/>
      <c r="QNT208" s="813"/>
      <c r="QNU208" s="813"/>
      <c r="QNV208" s="813"/>
      <c r="QNW208" s="813"/>
      <c r="QNX208" s="813"/>
      <c r="QNY208" s="813"/>
      <c r="QNZ208" s="813"/>
      <c r="QOA208" s="813"/>
      <c r="QOB208" s="813"/>
      <c r="QOC208" s="813"/>
      <c r="QOD208" s="813"/>
      <c r="QOE208" s="813"/>
      <c r="QOF208" s="813"/>
      <c r="QOG208" s="813"/>
      <c r="QOH208" s="813"/>
      <c r="QOI208" s="813"/>
      <c r="QOJ208" s="813"/>
      <c r="QOK208" s="813"/>
      <c r="QOL208" s="813"/>
      <c r="QOM208" s="813"/>
      <c r="QON208" s="813"/>
      <c r="QOO208" s="813"/>
      <c r="QOP208" s="813"/>
      <c r="QOQ208" s="813"/>
      <c r="QOR208" s="813"/>
      <c r="QOS208" s="813"/>
      <c r="QOT208" s="813"/>
      <c r="QOU208" s="813"/>
      <c r="QOV208" s="813"/>
      <c r="QOW208" s="813"/>
      <c r="QOX208" s="813"/>
      <c r="QOY208" s="813"/>
      <c r="QOZ208" s="813"/>
      <c r="QPA208" s="813"/>
      <c r="QPB208" s="813"/>
      <c r="QPC208" s="813"/>
      <c r="QPD208" s="813"/>
      <c r="QPE208" s="813"/>
      <c r="QPF208" s="813"/>
      <c r="QPG208" s="813"/>
      <c r="QPH208" s="813"/>
      <c r="QPI208" s="813"/>
      <c r="QPJ208" s="813"/>
      <c r="QPK208" s="813"/>
      <c r="QPL208" s="813"/>
      <c r="QPM208" s="813"/>
      <c r="QPN208" s="813"/>
      <c r="QPO208" s="813"/>
      <c r="QPP208" s="813"/>
      <c r="QPQ208" s="813"/>
      <c r="QPR208" s="813"/>
      <c r="QPS208" s="813"/>
      <c r="QPT208" s="813"/>
      <c r="QPU208" s="813"/>
      <c r="QPV208" s="813"/>
      <c r="QPW208" s="813"/>
      <c r="QPX208" s="813"/>
      <c r="QPY208" s="813"/>
      <c r="QPZ208" s="813"/>
      <c r="QQA208" s="813"/>
      <c r="QQB208" s="813"/>
      <c r="QQC208" s="813"/>
      <c r="QQD208" s="813"/>
      <c r="QQE208" s="813"/>
      <c r="QQF208" s="813"/>
      <c r="QQG208" s="813"/>
      <c r="QQH208" s="813"/>
      <c r="QQI208" s="813"/>
      <c r="QQJ208" s="813"/>
      <c r="QQK208" s="813"/>
      <c r="QQL208" s="813"/>
      <c r="QQM208" s="813"/>
      <c r="QQN208" s="813"/>
      <c r="QQO208" s="813"/>
      <c r="QQP208" s="813"/>
      <c r="QQQ208" s="813"/>
      <c r="QQR208" s="813"/>
      <c r="QQS208" s="813"/>
      <c r="QQT208" s="813"/>
      <c r="QQU208" s="813"/>
      <c r="QQV208" s="813"/>
      <c r="QQW208" s="813"/>
      <c r="QQX208" s="813"/>
      <c r="QQY208" s="813"/>
      <c r="QQZ208" s="813"/>
      <c r="QRA208" s="813"/>
      <c r="QRB208" s="813"/>
      <c r="QRC208" s="813"/>
      <c r="QRD208" s="813"/>
      <c r="QRE208" s="813"/>
      <c r="QRF208" s="813"/>
      <c r="QRG208" s="813"/>
      <c r="QRH208" s="813"/>
      <c r="QRI208" s="813"/>
      <c r="QRJ208" s="813"/>
      <c r="QRK208" s="813"/>
      <c r="QRL208" s="813"/>
      <c r="QRM208" s="813"/>
      <c r="QRN208" s="813"/>
      <c r="QRO208" s="813"/>
      <c r="QRP208" s="813"/>
      <c r="QRQ208" s="813"/>
      <c r="QRR208" s="813"/>
      <c r="QRS208" s="813"/>
      <c r="QRT208" s="813"/>
      <c r="QRU208" s="813"/>
      <c r="QRV208" s="813"/>
      <c r="QRW208" s="813"/>
      <c r="QRX208" s="813"/>
      <c r="QRY208" s="813"/>
      <c r="QRZ208" s="813"/>
      <c r="QSA208" s="813"/>
      <c r="QSB208" s="813"/>
      <c r="QSC208" s="813"/>
      <c r="QSD208" s="813"/>
      <c r="QSE208" s="813"/>
      <c r="QSF208" s="813"/>
      <c r="QSG208" s="813"/>
      <c r="QSH208" s="813"/>
      <c r="QSI208" s="813"/>
      <c r="QSJ208" s="813"/>
      <c r="QSK208" s="813"/>
      <c r="QSL208" s="813"/>
      <c r="QSM208" s="813"/>
      <c r="QSN208" s="813"/>
      <c r="QSO208" s="813"/>
      <c r="QSP208" s="813"/>
      <c r="QSQ208" s="813"/>
      <c r="QSR208" s="813"/>
      <c r="QSS208" s="813"/>
      <c r="QST208" s="813"/>
      <c r="QSU208" s="813"/>
      <c r="QSV208" s="813"/>
      <c r="QSW208" s="813"/>
      <c r="QSX208" s="813"/>
      <c r="QSY208" s="813"/>
      <c r="QSZ208" s="813"/>
      <c r="QTA208" s="813"/>
      <c r="QTB208" s="813"/>
      <c r="QTC208" s="813"/>
      <c r="QTD208" s="813"/>
      <c r="QTE208" s="813"/>
      <c r="QTF208" s="813"/>
      <c r="QTG208" s="813"/>
      <c r="QTH208" s="813"/>
      <c r="QTI208" s="813"/>
      <c r="QTJ208" s="813"/>
      <c r="QTK208" s="813"/>
      <c r="QTL208" s="813"/>
      <c r="QTM208" s="813"/>
      <c r="QTN208" s="813"/>
      <c r="QTO208" s="813"/>
      <c r="QTP208" s="813"/>
      <c r="QTQ208" s="813"/>
      <c r="QTR208" s="813"/>
      <c r="QTS208" s="813"/>
      <c r="QTT208" s="813"/>
      <c r="QTU208" s="813"/>
      <c r="QTV208" s="813"/>
      <c r="QTW208" s="813"/>
      <c r="QTX208" s="813"/>
      <c r="QTY208" s="813"/>
      <c r="QTZ208" s="813"/>
      <c r="QUA208" s="813"/>
      <c r="QUB208" s="813"/>
      <c r="QUC208" s="813"/>
      <c r="QUD208" s="813"/>
      <c r="QUE208" s="813"/>
      <c r="QUF208" s="813"/>
      <c r="QUG208" s="813"/>
      <c r="QUH208" s="813"/>
      <c r="QUI208" s="813"/>
      <c r="QUJ208" s="813"/>
      <c r="QUK208" s="813"/>
      <c r="QUL208" s="813"/>
      <c r="QUM208" s="813"/>
      <c r="QUN208" s="813"/>
      <c r="QUO208" s="813"/>
      <c r="QUP208" s="813"/>
      <c r="QUQ208" s="813"/>
      <c r="QUR208" s="813"/>
      <c r="QUS208" s="813"/>
      <c r="QUT208" s="813"/>
      <c r="QUU208" s="813"/>
      <c r="QUV208" s="813"/>
      <c r="QUW208" s="813"/>
      <c r="QUX208" s="813"/>
      <c r="QUY208" s="813"/>
      <c r="QUZ208" s="813"/>
      <c r="QVA208" s="813"/>
      <c r="QVB208" s="813"/>
      <c r="QVC208" s="813"/>
      <c r="QVD208" s="813"/>
      <c r="QVE208" s="813"/>
      <c r="QVF208" s="813"/>
      <c r="QVG208" s="813"/>
      <c r="QVH208" s="813"/>
      <c r="QVI208" s="813"/>
      <c r="QVJ208" s="813"/>
      <c r="QVK208" s="813"/>
      <c r="QVL208" s="813"/>
      <c r="QVM208" s="813"/>
      <c r="QVN208" s="813"/>
      <c r="QVO208" s="813"/>
      <c r="QVP208" s="813"/>
      <c r="QVQ208" s="813"/>
      <c r="QVR208" s="813"/>
      <c r="QVS208" s="813"/>
      <c r="QVT208" s="813"/>
      <c r="QVU208" s="813"/>
      <c r="QVV208" s="813"/>
      <c r="QVW208" s="813"/>
      <c r="QVX208" s="813"/>
      <c r="QVY208" s="813"/>
      <c r="QVZ208" s="813"/>
      <c r="QWA208" s="813"/>
      <c r="QWB208" s="813"/>
      <c r="QWC208" s="813"/>
      <c r="QWD208" s="813"/>
      <c r="QWE208" s="813"/>
      <c r="QWF208" s="813"/>
      <c r="QWG208" s="813"/>
      <c r="QWH208" s="813"/>
      <c r="QWI208" s="813"/>
      <c r="QWJ208" s="813"/>
      <c r="QWK208" s="813"/>
      <c r="QWL208" s="813"/>
      <c r="QWM208" s="813"/>
      <c r="QWN208" s="813"/>
      <c r="QWO208" s="813"/>
      <c r="QWP208" s="813"/>
      <c r="QWQ208" s="813"/>
      <c r="QWR208" s="813"/>
      <c r="QWS208" s="813"/>
      <c r="QWT208" s="813"/>
      <c r="QWU208" s="813"/>
      <c r="QWV208" s="813"/>
      <c r="QWW208" s="813"/>
      <c r="QWX208" s="813"/>
      <c r="QWY208" s="813"/>
      <c r="QWZ208" s="813"/>
      <c r="QXA208" s="813"/>
      <c r="QXB208" s="813"/>
      <c r="QXC208" s="813"/>
      <c r="QXD208" s="813"/>
      <c r="QXE208" s="813"/>
      <c r="QXF208" s="813"/>
      <c r="QXG208" s="813"/>
      <c r="QXH208" s="813"/>
      <c r="QXI208" s="813"/>
      <c r="QXJ208" s="813"/>
      <c r="QXK208" s="813"/>
      <c r="QXL208" s="813"/>
      <c r="QXM208" s="813"/>
      <c r="QXN208" s="813"/>
      <c r="QXO208" s="813"/>
      <c r="QXP208" s="813"/>
      <c r="QXQ208" s="813"/>
      <c r="QXR208" s="813"/>
      <c r="QXS208" s="813"/>
      <c r="QXT208" s="813"/>
      <c r="QXU208" s="813"/>
      <c r="QXV208" s="813"/>
      <c r="QXW208" s="813"/>
      <c r="QXX208" s="813"/>
      <c r="QXY208" s="813"/>
      <c r="QXZ208" s="813"/>
      <c r="QYA208" s="813"/>
      <c r="QYB208" s="813"/>
      <c r="QYC208" s="813"/>
      <c r="QYD208" s="813"/>
      <c r="QYE208" s="813"/>
      <c r="QYF208" s="813"/>
      <c r="QYG208" s="813"/>
      <c r="QYH208" s="813"/>
      <c r="QYI208" s="813"/>
      <c r="QYJ208" s="813"/>
      <c r="QYK208" s="813"/>
      <c r="QYL208" s="813"/>
      <c r="QYM208" s="813"/>
      <c r="QYN208" s="813"/>
      <c r="QYO208" s="813"/>
      <c r="QYP208" s="813"/>
      <c r="QYQ208" s="813"/>
      <c r="QYR208" s="813"/>
      <c r="QYS208" s="813"/>
      <c r="QYT208" s="813"/>
      <c r="QYU208" s="813"/>
      <c r="QYV208" s="813"/>
      <c r="QYW208" s="813"/>
      <c r="QYX208" s="813"/>
      <c r="QYY208" s="813"/>
      <c r="QYZ208" s="813"/>
      <c r="QZA208" s="813"/>
      <c r="QZB208" s="813"/>
      <c r="QZC208" s="813"/>
      <c r="QZD208" s="813"/>
      <c r="QZE208" s="813"/>
      <c r="QZF208" s="813"/>
      <c r="QZG208" s="813"/>
      <c r="QZH208" s="813"/>
      <c r="QZI208" s="813"/>
      <c r="QZJ208" s="813"/>
      <c r="QZK208" s="813"/>
      <c r="QZL208" s="813"/>
      <c r="QZM208" s="813"/>
      <c r="QZN208" s="813"/>
      <c r="QZO208" s="813"/>
      <c r="QZP208" s="813"/>
      <c r="QZQ208" s="813"/>
      <c r="QZR208" s="813"/>
      <c r="QZS208" s="813"/>
      <c r="QZT208" s="813"/>
      <c r="QZU208" s="813"/>
      <c r="QZV208" s="813"/>
      <c r="QZW208" s="813"/>
      <c r="QZX208" s="813"/>
      <c r="QZY208" s="813"/>
      <c r="QZZ208" s="813"/>
      <c r="RAA208" s="813"/>
      <c r="RAB208" s="813"/>
      <c r="RAC208" s="813"/>
      <c r="RAD208" s="813"/>
      <c r="RAE208" s="813"/>
      <c r="RAF208" s="813"/>
      <c r="RAG208" s="813"/>
      <c r="RAH208" s="813"/>
      <c r="RAI208" s="813"/>
      <c r="RAJ208" s="813"/>
      <c r="RAK208" s="813"/>
      <c r="RAL208" s="813"/>
      <c r="RAM208" s="813"/>
      <c r="RAN208" s="813"/>
      <c r="RAO208" s="813"/>
      <c r="RAP208" s="813"/>
      <c r="RAQ208" s="813"/>
      <c r="RAR208" s="813"/>
      <c r="RAS208" s="813"/>
      <c r="RAT208" s="813"/>
      <c r="RAU208" s="813"/>
      <c r="RAV208" s="813"/>
      <c r="RAW208" s="813"/>
      <c r="RAX208" s="813"/>
      <c r="RAY208" s="813"/>
      <c r="RAZ208" s="813"/>
      <c r="RBA208" s="813"/>
      <c r="RBB208" s="813"/>
      <c r="RBC208" s="813"/>
      <c r="RBD208" s="813"/>
      <c r="RBE208" s="813"/>
      <c r="RBF208" s="813"/>
      <c r="RBG208" s="813"/>
      <c r="RBH208" s="813"/>
      <c r="RBI208" s="813"/>
      <c r="RBJ208" s="813"/>
      <c r="RBK208" s="813"/>
      <c r="RBL208" s="813"/>
      <c r="RBM208" s="813"/>
      <c r="RBN208" s="813"/>
      <c r="RBO208" s="813"/>
      <c r="RBP208" s="813"/>
      <c r="RBQ208" s="813"/>
      <c r="RBR208" s="813"/>
      <c r="RBS208" s="813"/>
      <c r="RBT208" s="813"/>
      <c r="RBU208" s="813"/>
      <c r="RBV208" s="813"/>
      <c r="RBW208" s="813"/>
      <c r="RBX208" s="813"/>
      <c r="RBY208" s="813"/>
      <c r="RBZ208" s="813"/>
      <c r="RCA208" s="813"/>
      <c r="RCB208" s="813"/>
      <c r="RCC208" s="813"/>
      <c r="RCD208" s="813"/>
      <c r="RCE208" s="813"/>
      <c r="RCF208" s="813"/>
      <c r="RCG208" s="813"/>
      <c r="RCH208" s="813"/>
      <c r="RCI208" s="813"/>
      <c r="RCJ208" s="813"/>
      <c r="RCK208" s="813"/>
      <c r="RCL208" s="813"/>
      <c r="RCM208" s="813"/>
      <c r="RCN208" s="813"/>
      <c r="RCO208" s="813"/>
      <c r="RCP208" s="813"/>
      <c r="RCQ208" s="813"/>
      <c r="RCR208" s="813"/>
      <c r="RCS208" s="813"/>
      <c r="RCT208" s="813"/>
      <c r="RCU208" s="813"/>
      <c r="RCV208" s="813"/>
      <c r="RCW208" s="813"/>
      <c r="RCX208" s="813"/>
      <c r="RCY208" s="813"/>
      <c r="RCZ208" s="813"/>
      <c r="RDA208" s="813"/>
      <c r="RDB208" s="813"/>
      <c r="RDC208" s="813"/>
      <c r="RDD208" s="813"/>
      <c r="RDE208" s="813"/>
      <c r="RDF208" s="813"/>
      <c r="RDG208" s="813"/>
      <c r="RDH208" s="813"/>
      <c r="RDI208" s="813"/>
      <c r="RDJ208" s="813"/>
      <c r="RDK208" s="813"/>
      <c r="RDL208" s="813"/>
      <c r="RDM208" s="813"/>
      <c r="RDN208" s="813"/>
      <c r="RDO208" s="813"/>
      <c r="RDP208" s="813"/>
      <c r="RDQ208" s="813"/>
      <c r="RDR208" s="813"/>
      <c r="RDS208" s="813"/>
      <c r="RDT208" s="813"/>
      <c r="RDU208" s="813"/>
      <c r="RDV208" s="813"/>
      <c r="RDW208" s="813"/>
      <c r="RDX208" s="813"/>
      <c r="RDY208" s="813"/>
      <c r="RDZ208" s="813"/>
      <c r="REA208" s="813"/>
      <c r="REB208" s="813"/>
      <c r="REC208" s="813"/>
      <c r="RED208" s="813"/>
      <c r="REE208" s="813"/>
      <c r="REF208" s="813"/>
      <c r="REG208" s="813"/>
      <c r="REH208" s="813"/>
      <c r="REI208" s="813"/>
      <c r="REJ208" s="813"/>
      <c r="REK208" s="813"/>
      <c r="REL208" s="813"/>
      <c r="REM208" s="813"/>
      <c r="REN208" s="813"/>
      <c r="REO208" s="813"/>
      <c r="REP208" s="813"/>
      <c r="REQ208" s="813"/>
      <c r="RER208" s="813"/>
      <c r="RES208" s="813"/>
      <c r="RET208" s="813"/>
      <c r="REU208" s="813"/>
      <c r="REV208" s="813"/>
      <c r="REW208" s="813"/>
      <c r="REX208" s="813"/>
      <c r="REY208" s="813"/>
      <c r="REZ208" s="813"/>
      <c r="RFA208" s="813"/>
      <c r="RFB208" s="813"/>
      <c r="RFC208" s="813"/>
      <c r="RFD208" s="813"/>
      <c r="RFE208" s="813"/>
      <c r="RFF208" s="813"/>
      <c r="RFG208" s="813"/>
      <c r="RFH208" s="813"/>
      <c r="RFI208" s="813"/>
      <c r="RFJ208" s="813"/>
      <c r="RFK208" s="813"/>
      <c r="RFL208" s="813"/>
      <c r="RFM208" s="813"/>
      <c r="RFN208" s="813"/>
      <c r="RFO208" s="813"/>
      <c r="RFP208" s="813"/>
      <c r="RFQ208" s="813"/>
      <c r="RFR208" s="813"/>
      <c r="RFS208" s="813"/>
      <c r="RFT208" s="813"/>
      <c r="RFU208" s="813"/>
      <c r="RFV208" s="813"/>
      <c r="RFW208" s="813"/>
      <c r="RFX208" s="813"/>
      <c r="RFY208" s="813"/>
      <c r="RFZ208" s="813"/>
      <c r="RGA208" s="813"/>
      <c r="RGB208" s="813"/>
      <c r="RGC208" s="813"/>
      <c r="RGD208" s="813"/>
      <c r="RGE208" s="813"/>
      <c r="RGF208" s="813"/>
      <c r="RGG208" s="813"/>
      <c r="RGH208" s="813"/>
      <c r="RGI208" s="813"/>
      <c r="RGJ208" s="813"/>
      <c r="RGK208" s="813"/>
      <c r="RGL208" s="813"/>
      <c r="RGM208" s="813"/>
      <c r="RGN208" s="813"/>
      <c r="RGO208" s="813"/>
      <c r="RGP208" s="813"/>
      <c r="RGQ208" s="813"/>
      <c r="RGR208" s="813"/>
      <c r="RGS208" s="813"/>
      <c r="RGT208" s="813"/>
      <c r="RGU208" s="813"/>
      <c r="RGV208" s="813"/>
      <c r="RGW208" s="813"/>
      <c r="RGX208" s="813"/>
      <c r="RGY208" s="813"/>
      <c r="RGZ208" s="813"/>
      <c r="RHA208" s="813"/>
      <c r="RHB208" s="813"/>
      <c r="RHC208" s="813"/>
      <c r="RHD208" s="813"/>
      <c r="RHE208" s="813"/>
      <c r="RHF208" s="813"/>
      <c r="RHG208" s="813"/>
      <c r="RHH208" s="813"/>
      <c r="RHI208" s="813"/>
      <c r="RHJ208" s="813"/>
      <c r="RHK208" s="813"/>
      <c r="RHL208" s="813"/>
      <c r="RHM208" s="813"/>
      <c r="RHN208" s="813"/>
      <c r="RHO208" s="813"/>
      <c r="RHP208" s="813"/>
      <c r="RHQ208" s="813"/>
      <c r="RHR208" s="813"/>
      <c r="RHS208" s="813"/>
      <c r="RHT208" s="813"/>
      <c r="RHU208" s="813"/>
      <c r="RHV208" s="813"/>
      <c r="RHW208" s="813"/>
      <c r="RHX208" s="813"/>
      <c r="RHY208" s="813"/>
      <c r="RHZ208" s="813"/>
      <c r="RIA208" s="813"/>
      <c r="RIB208" s="813"/>
      <c r="RIC208" s="813"/>
      <c r="RID208" s="813"/>
      <c r="RIE208" s="813"/>
      <c r="RIF208" s="813"/>
      <c r="RIG208" s="813"/>
      <c r="RIH208" s="813"/>
      <c r="RII208" s="813"/>
      <c r="RIJ208" s="813"/>
      <c r="RIK208" s="813"/>
      <c r="RIL208" s="813"/>
      <c r="RIM208" s="813"/>
      <c r="RIN208" s="813"/>
      <c r="RIO208" s="813"/>
      <c r="RIP208" s="813"/>
      <c r="RIQ208" s="813"/>
      <c r="RIR208" s="813"/>
      <c r="RIS208" s="813"/>
      <c r="RIT208" s="813"/>
      <c r="RIU208" s="813"/>
      <c r="RIV208" s="813"/>
      <c r="RIW208" s="813"/>
      <c r="RIX208" s="813"/>
      <c r="RIY208" s="813"/>
      <c r="RIZ208" s="813"/>
      <c r="RJA208" s="813"/>
      <c r="RJB208" s="813"/>
      <c r="RJC208" s="813"/>
      <c r="RJD208" s="813"/>
      <c r="RJE208" s="813"/>
      <c r="RJF208" s="813"/>
      <c r="RJG208" s="813"/>
      <c r="RJH208" s="813"/>
      <c r="RJI208" s="813"/>
      <c r="RJJ208" s="813"/>
      <c r="RJK208" s="813"/>
      <c r="RJL208" s="813"/>
      <c r="RJM208" s="813"/>
      <c r="RJN208" s="813"/>
      <c r="RJO208" s="813"/>
      <c r="RJP208" s="813"/>
      <c r="RJQ208" s="813"/>
      <c r="RJR208" s="813"/>
      <c r="RJS208" s="813"/>
      <c r="RJT208" s="813"/>
      <c r="RJU208" s="813"/>
      <c r="RJV208" s="813"/>
      <c r="RJW208" s="813"/>
      <c r="RJX208" s="813"/>
      <c r="RJY208" s="813"/>
      <c r="RJZ208" s="813"/>
      <c r="RKA208" s="813"/>
      <c r="RKB208" s="813"/>
      <c r="RKC208" s="813"/>
      <c r="RKD208" s="813"/>
      <c r="RKE208" s="813"/>
      <c r="RKF208" s="813"/>
      <c r="RKG208" s="813"/>
      <c r="RKH208" s="813"/>
      <c r="RKI208" s="813"/>
      <c r="RKJ208" s="813"/>
      <c r="RKK208" s="813"/>
      <c r="RKL208" s="813"/>
      <c r="RKM208" s="813"/>
      <c r="RKN208" s="813"/>
      <c r="RKO208" s="813"/>
      <c r="RKP208" s="813"/>
      <c r="RKQ208" s="813"/>
      <c r="RKR208" s="813"/>
      <c r="RKS208" s="813"/>
      <c r="RKT208" s="813"/>
      <c r="RKU208" s="813"/>
      <c r="RKV208" s="813"/>
      <c r="RKW208" s="813"/>
      <c r="RKX208" s="813"/>
      <c r="RKY208" s="813"/>
      <c r="RKZ208" s="813"/>
      <c r="RLA208" s="813"/>
      <c r="RLB208" s="813"/>
      <c r="RLC208" s="813"/>
      <c r="RLD208" s="813"/>
      <c r="RLE208" s="813"/>
      <c r="RLF208" s="813"/>
      <c r="RLG208" s="813"/>
      <c r="RLH208" s="813"/>
      <c r="RLI208" s="813"/>
      <c r="RLJ208" s="813"/>
      <c r="RLK208" s="813"/>
      <c r="RLL208" s="813"/>
      <c r="RLM208" s="813"/>
      <c r="RLN208" s="813"/>
      <c r="RLO208" s="813"/>
      <c r="RLP208" s="813"/>
      <c r="RLQ208" s="813"/>
      <c r="RLR208" s="813"/>
      <c r="RLS208" s="813"/>
      <c r="RLT208" s="813"/>
      <c r="RLU208" s="813"/>
      <c r="RLV208" s="813"/>
      <c r="RLW208" s="813"/>
      <c r="RLX208" s="813"/>
      <c r="RLY208" s="813"/>
      <c r="RLZ208" s="813"/>
      <c r="RMA208" s="813"/>
      <c r="RMB208" s="813"/>
      <c r="RMC208" s="813"/>
      <c r="RMD208" s="813"/>
      <c r="RME208" s="813"/>
      <c r="RMF208" s="813"/>
      <c r="RMG208" s="813"/>
      <c r="RMH208" s="813"/>
      <c r="RMI208" s="813"/>
      <c r="RMJ208" s="813"/>
      <c r="RMK208" s="813"/>
      <c r="RML208" s="813"/>
      <c r="RMM208" s="813"/>
      <c r="RMN208" s="813"/>
      <c r="RMO208" s="813"/>
      <c r="RMP208" s="813"/>
      <c r="RMQ208" s="813"/>
      <c r="RMR208" s="813"/>
      <c r="RMS208" s="813"/>
      <c r="RMT208" s="813"/>
      <c r="RMU208" s="813"/>
      <c r="RMV208" s="813"/>
      <c r="RMW208" s="813"/>
      <c r="RMX208" s="813"/>
      <c r="RMY208" s="813"/>
      <c r="RMZ208" s="813"/>
      <c r="RNA208" s="813"/>
      <c r="RNB208" s="813"/>
      <c r="RNC208" s="813"/>
      <c r="RND208" s="813"/>
      <c r="RNE208" s="813"/>
      <c r="RNF208" s="813"/>
      <c r="RNG208" s="813"/>
      <c r="RNH208" s="813"/>
      <c r="RNI208" s="813"/>
      <c r="RNJ208" s="813"/>
      <c r="RNK208" s="813"/>
      <c r="RNL208" s="813"/>
      <c r="RNM208" s="813"/>
      <c r="RNN208" s="813"/>
      <c r="RNO208" s="813"/>
      <c r="RNP208" s="813"/>
      <c r="RNQ208" s="813"/>
      <c r="RNR208" s="813"/>
      <c r="RNS208" s="813"/>
      <c r="RNT208" s="813"/>
      <c r="RNU208" s="813"/>
      <c r="RNV208" s="813"/>
      <c r="RNW208" s="813"/>
      <c r="RNX208" s="813"/>
      <c r="RNY208" s="813"/>
      <c r="RNZ208" s="813"/>
      <c r="ROA208" s="813"/>
      <c r="ROB208" s="813"/>
      <c r="ROC208" s="813"/>
      <c r="ROD208" s="813"/>
      <c r="ROE208" s="813"/>
      <c r="ROF208" s="813"/>
      <c r="ROG208" s="813"/>
      <c r="ROH208" s="813"/>
      <c r="ROI208" s="813"/>
      <c r="ROJ208" s="813"/>
      <c r="ROK208" s="813"/>
      <c r="ROL208" s="813"/>
      <c r="ROM208" s="813"/>
      <c r="RON208" s="813"/>
      <c r="ROO208" s="813"/>
      <c r="ROP208" s="813"/>
      <c r="ROQ208" s="813"/>
      <c r="ROR208" s="813"/>
      <c r="ROS208" s="813"/>
      <c r="ROT208" s="813"/>
      <c r="ROU208" s="813"/>
      <c r="ROV208" s="813"/>
      <c r="ROW208" s="813"/>
      <c r="ROX208" s="813"/>
      <c r="ROY208" s="813"/>
      <c r="ROZ208" s="813"/>
      <c r="RPA208" s="813"/>
      <c r="RPB208" s="813"/>
      <c r="RPC208" s="813"/>
      <c r="RPD208" s="813"/>
      <c r="RPE208" s="813"/>
      <c r="RPF208" s="813"/>
      <c r="RPG208" s="813"/>
      <c r="RPH208" s="813"/>
      <c r="RPI208" s="813"/>
      <c r="RPJ208" s="813"/>
      <c r="RPK208" s="813"/>
      <c r="RPL208" s="813"/>
      <c r="RPM208" s="813"/>
      <c r="RPN208" s="813"/>
      <c r="RPO208" s="813"/>
      <c r="RPP208" s="813"/>
      <c r="RPQ208" s="813"/>
      <c r="RPR208" s="813"/>
      <c r="RPS208" s="813"/>
      <c r="RPT208" s="813"/>
      <c r="RPU208" s="813"/>
      <c r="RPV208" s="813"/>
      <c r="RPW208" s="813"/>
      <c r="RPX208" s="813"/>
      <c r="RPY208" s="813"/>
      <c r="RPZ208" s="813"/>
      <c r="RQA208" s="813"/>
      <c r="RQB208" s="813"/>
      <c r="RQC208" s="813"/>
      <c r="RQD208" s="813"/>
      <c r="RQE208" s="813"/>
      <c r="RQF208" s="813"/>
      <c r="RQG208" s="813"/>
      <c r="RQH208" s="813"/>
      <c r="RQI208" s="813"/>
      <c r="RQJ208" s="813"/>
      <c r="RQK208" s="813"/>
      <c r="RQL208" s="813"/>
      <c r="RQM208" s="813"/>
      <c r="RQN208" s="813"/>
      <c r="RQO208" s="813"/>
      <c r="RQP208" s="813"/>
      <c r="RQQ208" s="813"/>
      <c r="RQR208" s="813"/>
      <c r="RQS208" s="813"/>
      <c r="RQT208" s="813"/>
      <c r="RQU208" s="813"/>
      <c r="RQV208" s="813"/>
      <c r="RQW208" s="813"/>
      <c r="RQX208" s="813"/>
      <c r="RQY208" s="813"/>
      <c r="RQZ208" s="813"/>
      <c r="RRA208" s="813"/>
      <c r="RRB208" s="813"/>
      <c r="RRC208" s="813"/>
      <c r="RRD208" s="813"/>
      <c r="RRE208" s="813"/>
      <c r="RRF208" s="813"/>
      <c r="RRG208" s="813"/>
      <c r="RRH208" s="813"/>
      <c r="RRI208" s="813"/>
      <c r="RRJ208" s="813"/>
      <c r="RRK208" s="813"/>
      <c r="RRL208" s="813"/>
      <c r="RRM208" s="813"/>
      <c r="RRN208" s="813"/>
      <c r="RRO208" s="813"/>
      <c r="RRP208" s="813"/>
      <c r="RRQ208" s="813"/>
      <c r="RRR208" s="813"/>
      <c r="RRS208" s="813"/>
      <c r="RRT208" s="813"/>
      <c r="RRU208" s="813"/>
      <c r="RRV208" s="813"/>
      <c r="RRW208" s="813"/>
      <c r="RRX208" s="813"/>
      <c r="RRY208" s="813"/>
      <c r="RRZ208" s="813"/>
      <c r="RSA208" s="813"/>
      <c r="RSB208" s="813"/>
      <c r="RSC208" s="813"/>
      <c r="RSD208" s="813"/>
      <c r="RSE208" s="813"/>
      <c r="RSF208" s="813"/>
      <c r="RSG208" s="813"/>
      <c r="RSH208" s="813"/>
      <c r="RSI208" s="813"/>
      <c r="RSJ208" s="813"/>
      <c r="RSK208" s="813"/>
      <c r="RSL208" s="813"/>
      <c r="RSM208" s="813"/>
      <c r="RSN208" s="813"/>
      <c r="RSO208" s="813"/>
      <c r="RSP208" s="813"/>
      <c r="RSQ208" s="813"/>
      <c r="RSR208" s="813"/>
      <c r="RSS208" s="813"/>
      <c r="RST208" s="813"/>
      <c r="RSU208" s="813"/>
      <c r="RSV208" s="813"/>
      <c r="RSW208" s="813"/>
      <c r="RSX208" s="813"/>
      <c r="RSY208" s="813"/>
      <c r="RSZ208" s="813"/>
      <c r="RTA208" s="813"/>
      <c r="RTB208" s="813"/>
      <c r="RTC208" s="813"/>
      <c r="RTD208" s="813"/>
      <c r="RTE208" s="813"/>
      <c r="RTF208" s="813"/>
      <c r="RTG208" s="813"/>
      <c r="RTH208" s="813"/>
      <c r="RTI208" s="813"/>
      <c r="RTJ208" s="813"/>
      <c r="RTK208" s="813"/>
      <c r="RTL208" s="813"/>
      <c r="RTM208" s="813"/>
      <c r="RTN208" s="813"/>
      <c r="RTO208" s="813"/>
      <c r="RTP208" s="813"/>
      <c r="RTQ208" s="813"/>
      <c r="RTR208" s="813"/>
      <c r="RTS208" s="813"/>
      <c r="RTT208" s="813"/>
      <c r="RTU208" s="813"/>
      <c r="RTV208" s="813"/>
      <c r="RTW208" s="813"/>
      <c r="RTX208" s="813"/>
      <c r="RTY208" s="813"/>
      <c r="RTZ208" s="813"/>
      <c r="RUA208" s="813"/>
      <c r="RUB208" s="813"/>
      <c r="RUC208" s="813"/>
      <c r="RUD208" s="813"/>
      <c r="RUE208" s="813"/>
      <c r="RUF208" s="813"/>
      <c r="RUG208" s="813"/>
      <c r="RUH208" s="813"/>
      <c r="RUI208" s="813"/>
      <c r="RUJ208" s="813"/>
      <c r="RUK208" s="813"/>
      <c r="RUL208" s="813"/>
      <c r="RUM208" s="813"/>
      <c r="RUN208" s="813"/>
      <c r="RUO208" s="813"/>
      <c r="RUP208" s="813"/>
      <c r="RUQ208" s="813"/>
      <c r="RUR208" s="813"/>
      <c r="RUS208" s="813"/>
      <c r="RUT208" s="813"/>
      <c r="RUU208" s="813"/>
      <c r="RUV208" s="813"/>
      <c r="RUW208" s="813"/>
      <c r="RUX208" s="813"/>
      <c r="RUY208" s="813"/>
      <c r="RUZ208" s="813"/>
      <c r="RVA208" s="813"/>
      <c r="RVB208" s="813"/>
      <c r="RVC208" s="813"/>
      <c r="RVD208" s="813"/>
      <c r="RVE208" s="813"/>
      <c r="RVF208" s="813"/>
      <c r="RVG208" s="813"/>
      <c r="RVH208" s="813"/>
      <c r="RVI208" s="813"/>
      <c r="RVJ208" s="813"/>
      <c r="RVK208" s="813"/>
      <c r="RVL208" s="813"/>
      <c r="RVM208" s="813"/>
      <c r="RVN208" s="813"/>
      <c r="RVO208" s="813"/>
      <c r="RVP208" s="813"/>
      <c r="RVQ208" s="813"/>
      <c r="RVR208" s="813"/>
      <c r="RVS208" s="813"/>
      <c r="RVT208" s="813"/>
      <c r="RVU208" s="813"/>
      <c r="RVV208" s="813"/>
      <c r="RVW208" s="813"/>
      <c r="RVX208" s="813"/>
      <c r="RVY208" s="813"/>
      <c r="RVZ208" s="813"/>
      <c r="RWA208" s="813"/>
      <c r="RWB208" s="813"/>
      <c r="RWC208" s="813"/>
      <c r="RWD208" s="813"/>
      <c r="RWE208" s="813"/>
      <c r="RWF208" s="813"/>
      <c r="RWG208" s="813"/>
      <c r="RWH208" s="813"/>
      <c r="RWI208" s="813"/>
      <c r="RWJ208" s="813"/>
      <c r="RWK208" s="813"/>
      <c r="RWL208" s="813"/>
      <c r="RWM208" s="813"/>
      <c r="RWN208" s="813"/>
      <c r="RWO208" s="813"/>
      <c r="RWP208" s="813"/>
      <c r="RWQ208" s="813"/>
      <c r="RWR208" s="813"/>
      <c r="RWS208" s="813"/>
      <c r="RWT208" s="813"/>
      <c r="RWU208" s="813"/>
      <c r="RWV208" s="813"/>
      <c r="RWW208" s="813"/>
      <c r="RWX208" s="813"/>
      <c r="RWY208" s="813"/>
      <c r="RWZ208" s="813"/>
      <c r="RXA208" s="813"/>
      <c r="RXB208" s="813"/>
      <c r="RXC208" s="813"/>
      <c r="RXD208" s="813"/>
      <c r="RXE208" s="813"/>
      <c r="RXF208" s="813"/>
      <c r="RXG208" s="813"/>
      <c r="RXH208" s="813"/>
      <c r="RXI208" s="813"/>
      <c r="RXJ208" s="813"/>
      <c r="RXK208" s="813"/>
      <c r="RXL208" s="813"/>
      <c r="RXM208" s="813"/>
      <c r="RXN208" s="813"/>
      <c r="RXO208" s="813"/>
      <c r="RXP208" s="813"/>
      <c r="RXQ208" s="813"/>
      <c r="RXR208" s="813"/>
      <c r="RXS208" s="813"/>
      <c r="RXT208" s="813"/>
      <c r="RXU208" s="813"/>
      <c r="RXV208" s="813"/>
      <c r="RXW208" s="813"/>
      <c r="RXX208" s="813"/>
      <c r="RXY208" s="813"/>
      <c r="RXZ208" s="813"/>
      <c r="RYA208" s="813"/>
      <c r="RYB208" s="813"/>
      <c r="RYC208" s="813"/>
      <c r="RYD208" s="813"/>
      <c r="RYE208" s="813"/>
      <c r="RYF208" s="813"/>
      <c r="RYG208" s="813"/>
      <c r="RYH208" s="813"/>
      <c r="RYI208" s="813"/>
      <c r="RYJ208" s="813"/>
      <c r="RYK208" s="813"/>
      <c r="RYL208" s="813"/>
      <c r="RYM208" s="813"/>
      <c r="RYN208" s="813"/>
      <c r="RYO208" s="813"/>
      <c r="RYP208" s="813"/>
      <c r="RYQ208" s="813"/>
      <c r="RYR208" s="813"/>
      <c r="RYS208" s="813"/>
      <c r="RYT208" s="813"/>
      <c r="RYU208" s="813"/>
      <c r="RYV208" s="813"/>
      <c r="RYW208" s="813"/>
      <c r="RYX208" s="813"/>
      <c r="RYY208" s="813"/>
      <c r="RYZ208" s="813"/>
      <c r="RZA208" s="813"/>
      <c r="RZB208" s="813"/>
      <c r="RZC208" s="813"/>
      <c r="RZD208" s="813"/>
      <c r="RZE208" s="813"/>
      <c r="RZF208" s="813"/>
      <c r="RZG208" s="813"/>
      <c r="RZH208" s="813"/>
      <c r="RZI208" s="813"/>
      <c r="RZJ208" s="813"/>
      <c r="RZK208" s="813"/>
      <c r="RZL208" s="813"/>
      <c r="RZM208" s="813"/>
      <c r="RZN208" s="813"/>
      <c r="RZO208" s="813"/>
      <c r="RZP208" s="813"/>
      <c r="RZQ208" s="813"/>
      <c r="RZR208" s="813"/>
      <c r="RZS208" s="813"/>
      <c r="RZT208" s="813"/>
      <c r="RZU208" s="813"/>
      <c r="RZV208" s="813"/>
      <c r="RZW208" s="813"/>
      <c r="RZX208" s="813"/>
      <c r="RZY208" s="813"/>
      <c r="RZZ208" s="813"/>
      <c r="SAA208" s="813"/>
      <c r="SAB208" s="813"/>
      <c r="SAC208" s="813"/>
      <c r="SAD208" s="813"/>
      <c r="SAE208" s="813"/>
      <c r="SAF208" s="813"/>
      <c r="SAG208" s="813"/>
      <c r="SAH208" s="813"/>
      <c r="SAI208" s="813"/>
      <c r="SAJ208" s="813"/>
      <c r="SAK208" s="813"/>
      <c r="SAL208" s="813"/>
      <c r="SAM208" s="813"/>
      <c r="SAN208" s="813"/>
      <c r="SAO208" s="813"/>
      <c r="SAP208" s="813"/>
      <c r="SAQ208" s="813"/>
      <c r="SAR208" s="813"/>
      <c r="SAS208" s="813"/>
      <c r="SAT208" s="813"/>
      <c r="SAU208" s="813"/>
      <c r="SAV208" s="813"/>
      <c r="SAW208" s="813"/>
      <c r="SAX208" s="813"/>
      <c r="SAY208" s="813"/>
      <c r="SAZ208" s="813"/>
      <c r="SBA208" s="813"/>
      <c r="SBB208" s="813"/>
      <c r="SBC208" s="813"/>
      <c r="SBD208" s="813"/>
      <c r="SBE208" s="813"/>
      <c r="SBF208" s="813"/>
      <c r="SBG208" s="813"/>
      <c r="SBH208" s="813"/>
      <c r="SBI208" s="813"/>
      <c r="SBJ208" s="813"/>
      <c r="SBK208" s="813"/>
      <c r="SBL208" s="813"/>
      <c r="SBM208" s="813"/>
      <c r="SBN208" s="813"/>
      <c r="SBO208" s="813"/>
      <c r="SBP208" s="813"/>
      <c r="SBQ208" s="813"/>
      <c r="SBR208" s="813"/>
      <c r="SBS208" s="813"/>
      <c r="SBT208" s="813"/>
      <c r="SBU208" s="813"/>
      <c r="SBV208" s="813"/>
      <c r="SBW208" s="813"/>
      <c r="SBX208" s="813"/>
      <c r="SBY208" s="813"/>
      <c r="SBZ208" s="813"/>
      <c r="SCA208" s="813"/>
      <c r="SCB208" s="813"/>
      <c r="SCC208" s="813"/>
      <c r="SCD208" s="813"/>
      <c r="SCE208" s="813"/>
      <c r="SCF208" s="813"/>
      <c r="SCG208" s="813"/>
      <c r="SCH208" s="813"/>
      <c r="SCI208" s="813"/>
      <c r="SCJ208" s="813"/>
      <c r="SCK208" s="813"/>
      <c r="SCL208" s="813"/>
      <c r="SCM208" s="813"/>
      <c r="SCN208" s="813"/>
      <c r="SCO208" s="813"/>
      <c r="SCP208" s="813"/>
      <c r="SCQ208" s="813"/>
      <c r="SCR208" s="813"/>
      <c r="SCS208" s="813"/>
      <c r="SCT208" s="813"/>
      <c r="SCU208" s="813"/>
      <c r="SCV208" s="813"/>
      <c r="SCW208" s="813"/>
      <c r="SCX208" s="813"/>
      <c r="SCY208" s="813"/>
      <c r="SCZ208" s="813"/>
      <c r="SDA208" s="813"/>
      <c r="SDB208" s="813"/>
      <c r="SDC208" s="813"/>
      <c r="SDD208" s="813"/>
      <c r="SDE208" s="813"/>
      <c r="SDF208" s="813"/>
      <c r="SDG208" s="813"/>
      <c r="SDH208" s="813"/>
      <c r="SDI208" s="813"/>
      <c r="SDJ208" s="813"/>
      <c r="SDK208" s="813"/>
      <c r="SDL208" s="813"/>
      <c r="SDM208" s="813"/>
      <c r="SDN208" s="813"/>
      <c r="SDO208" s="813"/>
      <c r="SDP208" s="813"/>
      <c r="SDQ208" s="813"/>
      <c r="SDR208" s="813"/>
      <c r="SDS208" s="813"/>
      <c r="SDT208" s="813"/>
      <c r="SDU208" s="813"/>
      <c r="SDV208" s="813"/>
      <c r="SDW208" s="813"/>
      <c r="SDX208" s="813"/>
      <c r="SDY208" s="813"/>
      <c r="SDZ208" s="813"/>
      <c r="SEA208" s="813"/>
      <c r="SEB208" s="813"/>
      <c r="SEC208" s="813"/>
      <c r="SED208" s="813"/>
      <c r="SEE208" s="813"/>
      <c r="SEF208" s="813"/>
      <c r="SEG208" s="813"/>
      <c r="SEH208" s="813"/>
      <c r="SEI208" s="813"/>
      <c r="SEJ208" s="813"/>
      <c r="SEK208" s="813"/>
      <c r="SEL208" s="813"/>
      <c r="SEM208" s="813"/>
      <c r="SEN208" s="813"/>
      <c r="SEO208" s="813"/>
      <c r="SEP208" s="813"/>
      <c r="SEQ208" s="813"/>
      <c r="SER208" s="813"/>
      <c r="SES208" s="813"/>
      <c r="SET208" s="813"/>
      <c r="SEU208" s="813"/>
      <c r="SEV208" s="813"/>
      <c r="SEW208" s="813"/>
      <c r="SEX208" s="813"/>
      <c r="SEY208" s="813"/>
      <c r="SEZ208" s="813"/>
      <c r="SFA208" s="813"/>
      <c r="SFB208" s="813"/>
      <c r="SFC208" s="813"/>
      <c r="SFD208" s="813"/>
      <c r="SFE208" s="813"/>
      <c r="SFF208" s="813"/>
      <c r="SFG208" s="813"/>
      <c r="SFH208" s="813"/>
      <c r="SFI208" s="813"/>
      <c r="SFJ208" s="813"/>
      <c r="SFK208" s="813"/>
      <c r="SFL208" s="813"/>
      <c r="SFM208" s="813"/>
      <c r="SFN208" s="813"/>
      <c r="SFO208" s="813"/>
      <c r="SFP208" s="813"/>
      <c r="SFQ208" s="813"/>
      <c r="SFR208" s="813"/>
      <c r="SFS208" s="813"/>
      <c r="SFT208" s="813"/>
      <c r="SFU208" s="813"/>
      <c r="SFV208" s="813"/>
      <c r="SFW208" s="813"/>
      <c r="SFX208" s="813"/>
      <c r="SFY208" s="813"/>
      <c r="SFZ208" s="813"/>
      <c r="SGA208" s="813"/>
      <c r="SGB208" s="813"/>
      <c r="SGC208" s="813"/>
      <c r="SGD208" s="813"/>
      <c r="SGE208" s="813"/>
      <c r="SGF208" s="813"/>
      <c r="SGG208" s="813"/>
      <c r="SGH208" s="813"/>
      <c r="SGI208" s="813"/>
      <c r="SGJ208" s="813"/>
      <c r="SGK208" s="813"/>
      <c r="SGL208" s="813"/>
      <c r="SGM208" s="813"/>
      <c r="SGN208" s="813"/>
      <c r="SGO208" s="813"/>
      <c r="SGP208" s="813"/>
      <c r="SGQ208" s="813"/>
      <c r="SGR208" s="813"/>
      <c r="SGS208" s="813"/>
      <c r="SGT208" s="813"/>
      <c r="SGU208" s="813"/>
      <c r="SGV208" s="813"/>
      <c r="SGW208" s="813"/>
      <c r="SGX208" s="813"/>
      <c r="SGY208" s="813"/>
      <c r="SGZ208" s="813"/>
      <c r="SHA208" s="813"/>
      <c r="SHB208" s="813"/>
      <c r="SHC208" s="813"/>
      <c r="SHD208" s="813"/>
      <c r="SHE208" s="813"/>
      <c r="SHF208" s="813"/>
      <c r="SHG208" s="813"/>
      <c r="SHH208" s="813"/>
      <c r="SHI208" s="813"/>
      <c r="SHJ208" s="813"/>
      <c r="SHK208" s="813"/>
      <c r="SHL208" s="813"/>
      <c r="SHM208" s="813"/>
      <c r="SHN208" s="813"/>
      <c r="SHO208" s="813"/>
      <c r="SHP208" s="813"/>
      <c r="SHQ208" s="813"/>
      <c r="SHR208" s="813"/>
      <c r="SHS208" s="813"/>
      <c r="SHT208" s="813"/>
      <c r="SHU208" s="813"/>
      <c r="SHV208" s="813"/>
      <c r="SHW208" s="813"/>
      <c r="SHX208" s="813"/>
      <c r="SHY208" s="813"/>
      <c r="SHZ208" s="813"/>
      <c r="SIA208" s="813"/>
      <c r="SIB208" s="813"/>
      <c r="SIC208" s="813"/>
      <c r="SID208" s="813"/>
      <c r="SIE208" s="813"/>
      <c r="SIF208" s="813"/>
      <c r="SIG208" s="813"/>
      <c r="SIH208" s="813"/>
      <c r="SII208" s="813"/>
      <c r="SIJ208" s="813"/>
      <c r="SIK208" s="813"/>
      <c r="SIL208" s="813"/>
      <c r="SIM208" s="813"/>
      <c r="SIN208" s="813"/>
      <c r="SIO208" s="813"/>
      <c r="SIP208" s="813"/>
      <c r="SIQ208" s="813"/>
      <c r="SIR208" s="813"/>
      <c r="SIS208" s="813"/>
      <c r="SIT208" s="813"/>
      <c r="SIU208" s="813"/>
      <c r="SIV208" s="813"/>
      <c r="SIW208" s="813"/>
      <c r="SIX208" s="813"/>
      <c r="SIY208" s="813"/>
      <c r="SIZ208" s="813"/>
      <c r="SJA208" s="813"/>
      <c r="SJB208" s="813"/>
      <c r="SJC208" s="813"/>
      <c r="SJD208" s="813"/>
      <c r="SJE208" s="813"/>
      <c r="SJF208" s="813"/>
      <c r="SJG208" s="813"/>
      <c r="SJH208" s="813"/>
      <c r="SJI208" s="813"/>
      <c r="SJJ208" s="813"/>
      <c r="SJK208" s="813"/>
      <c r="SJL208" s="813"/>
      <c r="SJM208" s="813"/>
      <c r="SJN208" s="813"/>
      <c r="SJO208" s="813"/>
      <c r="SJP208" s="813"/>
      <c r="SJQ208" s="813"/>
      <c r="SJR208" s="813"/>
      <c r="SJS208" s="813"/>
      <c r="SJT208" s="813"/>
      <c r="SJU208" s="813"/>
      <c r="SJV208" s="813"/>
      <c r="SJW208" s="813"/>
      <c r="SJX208" s="813"/>
      <c r="SJY208" s="813"/>
      <c r="SJZ208" s="813"/>
      <c r="SKA208" s="813"/>
      <c r="SKB208" s="813"/>
      <c r="SKC208" s="813"/>
      <c r="SKD208" s="813"/>
      <c r="SKE208" s="813"/>
      <c r="SKF208" s="813"/>
      <c r="SKG208" s="813"/>
      <c r="SKH208" s="813"/>
      <c r="SKI208" s="813"/>
      <c r="SKJ208" s="813"/>
      <c r="SKK208" s="813"/>
      <c r="SKL208" s="813"/>
      <c r="SKM208" s="813"/>
      <c r="SKN208" s="813"/>
      <c r="SKO208" s="813"/>
      <c r="SKP208" s="813"/>
      <c r="SKQ208" s="813"/>
      <c r="SKR208" s="813"/>
      <c r="SKS208" s="813"/>
      <c r="SKT208" s="813"/>
      <c r="SKU208" s="813"/>
      <c r="SKV208" s="813"/>
      <c r="SKW208" s="813"/>
      <c r="SKX208" s="813"/>
      <c r="SKY208" s="813"/>
      <c r="SKZ208" s="813"/>
      <c r="SLA208" s="813"/>
      <c r="SLB208" s="813"/>
      <c r="SLC208" s="813"/>
      <c r="SLD208" s="813"/>
      <c r="SLE208" s="813"/>
      <c r="SLF208" s="813"/>
      <c r="SLG208" s="813"/>
      <c r="SLH208" s="813"/>
      <c r="SLI208" s="813"/>
      <c r="SLJ208" s="813"/>
      <c r="SLK208" s="813"/>
      <c r="SLL208" s="813"/>
      <c r="SLM208" s="813"/>
      <c r="SLN208" s="813"/>
      <c r="SLO208" s="813"/>
      <c r="SLP208" s="813"/>
      <c r="SLQ208" s="813"/>
      <c r="SLR208" s="813"/>
      <c r="SLS208" s="813"/>
      <c r="SLT208" s="813"/>
      <c r="SLU208" s="813"/>
      <c r="SLV208" s="813"/>
      <c r="SLW208" s="813"/>
      <c r="SLX208" s="813"/>
      <c r="SLY208" s="813"/>
      <c r="SLZ208" s="813"/>
      <c r="SMA208" s="813"/>
      <c r="SMB208" s="813"/>
      <c r="SMC208" s="813"/>
      <c r="SMD208" s="813"/>
      <c r="SME208" s="813"/>
      <c r="SMF208" s="813"/>
      <c r="SMG208" s="813"/>
      <c r="SMH208" s="813"/>
      <c r="SMI208" s="813"/>
      <c r="SMJ208" s="813"/>
      <c r="SMK208" s="813"/>
      <c r="SML208" s="813"/>
      <c r="SMM208" s="813"/>
      <c r="SMN208" s="813"/>
      <c r="SMO208" s="813"/>
      <c r="SMP208" s="813"/>
      <c r="SMQ208" s="813"/>
      <c r="SMR208" s="813"/>
      <c r="SMS208" s="813"/>
      <c r="SMT208" s="813"/>
      <c r="SMU208" s="813"/>
      <c r="SMV208" s="813"/>
      <c r="SMW208" s="813"/>
      <c r="SMX208" s="813"/>
      <c r="SMY208" s="813"/>
      <c r="SMZ208" s="813"/>
      <c r="SNA208" s="813"/>
      <c r="SNB208" s="813"/>
      <c r="SNC208" s="813"/>
      <c r="SND208" s="813"/>
      <c r="SNE208" s="813"/>
      <c r="SNF208" s="813"/>
      <c r="SNG208" s="813"/>
      <c r="SNH208" s="813"/>
      <c r="SNI208" s="813"/>
      <c r="SNJ208" s="813"/>
      <c r="SNK208" s="813"/>
      <c r="SNL208" s="813"/>
      <c r="SNM208" s="813"/>
      <c r="SNN208" s="813"/>
      <c r="SNO208" s="813"/>
      <c r="SNP208" s="813"/>
      <c r="SNQ208" s="813"/>
      <c r="SNR208" s="813"/>
      <c r="SNS208" s="813"/>
      <c r="SNT208" s="813"/>
      <c r="SNU208" s="813"/>
      <c r="SNV208" s="813"/>
      <c r="SNW208" s="813"/>
      <c r="SNX208" s="813"/>
      <c r="SNY208" s="813"/>
      <c r="SNZ208" s="813"/>
      <c r="SOA208" s="813"/>
      <c r="SOB208" s="813"/>
      <c r="SOC208" s="813"/>
      <c r="SOD208" s="813"/>
      <c r="SOE208" s="813"/>
      <c r="SOF208" s="813"/>
      <c r="SOG208" s="813"/>
      <c r="SOH208" s="813"/>
      <c r="SOI208" s="813"/>
      <c r="SOJ208" s="813"/>
      <c r="SOK208" s="813"/>
      <c r="SOL208" s="813"/>
      <c r="SOM208" s="813"/>
      <c r="SON208" s="813"/>
      <c r="SOO208" s="813"/>
      <c r="SOP208" s="813"/>
      <c r="SOQ208" s="813"/>
      <c r="SOR208" s="813"/>
      <c r="SOS208" s="813"/>
      <c r="SOT208" s="813"/>
      <c r="SOU208" s="813"/>
      <c r="SOV208" s="813"/>
      <c r="SOW208" s="813"/>
      <c r="SOX208" s="813"/>
      <c r="SOY208" s="813"/>
      <c r="SOZ208" s="813"/>
      <c r="SPA208" s="813"/>
      <c r="SPB208" s="813"/>
      <c r="SPC208" s="813"/>
      <c r="SPD208" s="813"/>
      <c r="SPE208" s="813"/>
      <c r="SPF208" s="813"/>
      <c r="SPG208" s="813"/>
      <c r="SPH208" s="813"/>
      <c r="SPI208" s="813"/>
      <c r="SPJ208" s="813"/>
      <c r="SPK208" s="813"/>
      <c r="SPL208" s="813"/>
      <c r="SPM208" s="813"/>
      <c r="SPN208" s="813"/>
      <c r="SPO208" s="813"/>
      <c r="SPP208" s="813"/>
      <c r="SPQ208" s="813"/>
      <c r="SPR208" s="813"/>
      <c r="SPS208" s="813"/>
      <c r="SPT208" s="813"/>
      <c r="SPU208" s="813"/>
      <c r="SPV208" s="813"/>
      <c r="SPW208" s="813"/>
      <c r="SPX208" s="813"/>
      <c r="SPY208" s="813"/>
      <c r="SPZ208" s="813"/>
      <c r="SQA208" s="813"/>
      <c r="SQB208" s="813"/>
      <c r="SQC208" s="813"/>
      <c r="SQD208" s="813"/>
      <c r="SQE208" s="813"/>
      <c r="SQF208" s="813"/>
      <c r="SQG208" s="813"/>
      <c r="SQH208" s="813"/>
      <c r="SQI208" s="813"/>
      <c r="SQJ208" s="813"/>
      <c r="SQK208" s="813"/>
      <c r="SQL208" s="813"/>
      <c r="SQM208" s="813"/>
      <c r="SQN208" s="813"/>
      <c r="SQO208" s="813"/>
      <c r="SQP208" s="813"/>
      <c r="SQQ208" s="813"/>
      <c r="SQR208" s="813"/>
      <c r="SQS208" s="813"/>
      <c r="SQT208" s="813"/>
      <c r="SQU208" s="813"/>
      <c r="SQV208" s="813"/>
      <c r="SQW208" s="813"/>
      <c r="SQX208" s="813"/>
      <c r="SQY208" s="813"/>
      <c r="SQZ208" s="813"/>
      <c r="SRA208" s="813"/>
      <c r="SRB208" s="813"/>
      <c r="SRC208" s="813"/>
      <c r="SRD208" s="813"/>
      <c r="SRE208" s="813"/>
      <c r="SRF208" s="813"/>
      <c r="SRG208" s="813"/>
      <c r="SRH208" s="813"/>
      <c r="SRI208" s="813"/>
      <c r="SRJ208" s="813"/>
      <c r="SRK208" s="813"/>
      <c r="SRL208" s="813"/>
      <c r="SRM208" s="813"/>
      <c r="SRN208" s="813"/>
      <c r="SRO208" s="813"/>
      <c r="SRP208" s="813"/>
      <c r="SRQ208" s="813"/>
      <c r="SRR208" s="813"/>
      <c r="SRS208" s="813"/>
      <c r="SRT208" s="813"/>
      <c r="SRU208" s="813"/>
      <c r="SRV208" s="813"/>
      <c r="SRW208" s="813"/>
      <c r="SRX208" s="813"/>
      <c r="SRY208" s="813"/>
      <c r="SRZ208" s="813"/>
      <c r="SSA208" s="813"/>
      <c r="SSB208" s="813"/>
      <c r="SSC208" s="813"/>
      <c r="SSD208" s="813"/>
      <c r="SSE208" s="813"/>
      <c r="SSF208" s="813"/>
      <c r="SSG208" s="813"/>
      <c r="SSH208" s="813"/>
      <c r="SSI208" s="813"/>
      <c r="SSJ208" s="813"/>
      <c r="SSK208" s="813"/>
      <c r="SSL208" s="813"/>
      <c r="SSM208" s="813"/>
      <c r="SSN208" s="813"/>
      <c r="SSO208" s="813"/>
      <c r="SSP208" s="813"/>
      <c r="SSQ208" s="813"/>
      <c r="SSR208" s="813"/>
      <c r="SSS208" s="813"/>
      <c r="SST208" s="813"/>
      <c r="SSU208" s="813"/>
      <c r="SSV208" s="813"/>
      <c r="SSW208" s="813"/>
      <c r="SSX208" s="813"/>
      <c r="SSY208" s="813"/>
      <c r="SSZ208" s="813"/>
      <c r="STA208" s="813"/>
      <c r="STB208" s="813"/>
      <c r="STC208" s="813"/>
      <c r="STD208" s="813"/>
      <c r="STE208" s="813"/>
      <c r="STF208" s="813"/>
      <c r="STG208" s="813"/>
      <c r="STH208" s="813"/>
      <c r="STI208" s="813"/>
      <c r="STJ208" s="813"/>
      <c r="STK208" s="813"/>
      <c r="STL208" s="813"/>
      <c r="STM208" s="813"/>
      <c r="STN208" s="813"/>
      <c r="STO208" s="813"/>
      <c r="STP208" s="813"/>
      <c r="STQ208" s="813"/>
      <c r="STR208" s="813"/>
      <c r="STS208" s="813"/>
      <c r="STT208" s="813"/>
      <c r="STU208" s="813"/>
      <c r="STV208" s="813"/>
      <c r="STW208" s="813"/>
      <c r="STX208" s="813"/>
      <c r="STY208" s="813"/>
      <c r="STZ208" s="813"/>
      <c r="SUA208" s="813"/>
      <c r="SUB208" s="813"/>
      <c r="SUC208" s="813"/>
      <c r="SUD208" s="813"/>
      <c r="SUE208" s="813"/>
      <c r="SUF208" s="813"/>
      <c r="SUG208" s="813"/>
      <c r="SUH208" s="813"/>
      <c r="SUI208" s="813"/>
      <c r="SUJ208" s="813"/>
      <c r="SUK208" s="813"/>
      <c r="SUL208" s="813"/>
      <c r="SUM208" s="813"/>
      <c r="SUN208" s="813"/>
      <c r="SUO208" s="813"/>
      <c r="SUP208" s="813"/>
      <c r="SUQ208" s="813"/>
      <c r="SUR208" s="813"/>
      <c r="SUS208" s="813"/>
      <c r="SUT208" s="813"/>
      <c r="SUU208" s="813"/>
      <c r="SUV208" s="813"/>
      <c r="SUW208" s="813"/>
      <c r="SUX208" s="813"/>
      <c r="SUY208" s="813"/>
      <c r="SUZ208" s="813"/>
      <c r="SVA208" s="813"/>
      <c r="SVB208" s="813"/>
      <c r="SVC208" s="813"/>
      <c r="SVD208" s="813"/>
      <c r="SVE208" s="813"/>
      <c r="SVF208" s="813"/>
      <c r="SVG208" s="813"/>
      <c r="SVH208" s="813"/>
      <c r="SVI208" s="813"/>
      <c r="SVJ208" s="813"/>
      <c r="SVK208" s="813"/>
      <c r="SVL208" s="813"/>
      <c r="SVM208" s="813"/>
      <c r="SVN208" s="813"/>
      <c r="SVO208" s="813"/>
      <c r="SVP208" s="813"/>
      <c r="SVQ208" s="813"/>
      <c r="SVR208" s="813"/>
      <c r="SVS208" s="813"/>
      <c r="SVT208" s="813"/>
      <c r="SVU208" s="813"/>
      <c r="SVV208" s="813"/>
      <c r="SVW208" s="813"/>
      <c r="SVX208" s="813"/>
      <c r="SVY208" s="813"/>
      <c r="SVZ208" s="813"/>
      <c r="SWA208" s="813"/>
      <c r="SWB208" s="813"/>
      <c r="SWC208" s="813"/>
      <c r="SWD208" s="813"/>
      <c r="SWE208" s="813"/>
      <c r="SWF208" s="813"/>
      <c r="SWG208" s="813"/>
      <c r="SWH208" s="813"/>
      <c r="SWI208" s="813"/>
      <c r="SWJ208" s="813"/>
      <c r="SWK208" s="813"/>
      <c r="SWL208" s="813"/>
      <c r="SWM208" s="813"/>
      <c r="SWN208" s="813"/>
      <c r="SWO208" s="813"/>
      <c r="SWP208" s="813"/>
      <c r="SWQ208" s="813"/>
      <c r="SWR208" s="813"/>
      <c r="SWS208" s="813"/>
      <c r="SWT208" s="813"/>
      <c r="SWU208" s="813"/>
      <c r="SWV208" s="813"/>
      <c r="SWW208" s="813"/>
      <c r="SWX208" s="813"/>
      <c r="SWY208" s="813"/>
      <c r="SWZ208" s="813"/>
      <c r="SXA208" s="813"/>
      <c r="SXB208" s="813"/>
      <c r="SXC208" s="813"/>
      <c r="SXD208" s="813"/>
      <c r="SXE208" s="813"/>
      <c r="SXF208" s="813"/>
      <c r="SXG208" s="813"/>
      <c r="SXH208" s="813"/>
      <c r="SXI208" s="813"/>
      <c r="SXJ208" s="813"/>
      <c r="SXK208" s="813"/>
      <c r="SXL208" s="813"/>
      <c r="SXM208" s="813"/>
      <c r="SXN208" s="813"/>
      <c r="SXO208" s="813"/>
      <c r="SXP208" s="813"/>
      <c r="SXQ208" s="813"/>
      <c r="SXR208" s="813"/>
      <c r="SXS208" s="813"/>
      <c r="SXT208" s="813"/>
      <c r="SXU208" s="813"/>
      <c r="SXV208" s="813"/>
      <c r="SXW208" s="813"/>
      <c r="SXX208" s="813"/>
      <c r="SXY208" s="813"/>
      <c r="SXZ208" s="813"/>
      <c r="SYA208" s="813"/>
      <c r="SYB208" s="813"/>
      <c r="SYC208" s="813"/>
      <c r="SYD208" s="813"/>
      <c r="SYE208" s="813"/>
      <c r="SYF208" s="813"/>
      <c r="SYG208" s="813"/>
      <c r="SYH208" s="813"/>
      <c r="SYI208" s="813"/>
      <c r="SYJ208" s="813"/>
      <c r="SYK208" s="813"/>
      <c r="SYL208" s="813"/>
      <c r="SYM208" s="813"/>
      <c r="SYN208" s="813"/>
      <c r="SYO208" s="813"/>
      <c r="SYP208" s="813"/>
      <c r="SYQ208" s="813"/>
      <c r="SYR208" s="813"/>
      <c r="SYS208" s="813"/>
      <c r="SYT208" s="813"/>
      <c r="SYU208" s="813"/>
      <c r="SYV208" s="813"/>
      <c r="SYW208" s="813"/>
      <c r="SYX208" s="813"/>
      <c r="SYY208" s="813"/>
      <c r="SYZ208" s="813"/>
      <c r="SZA208" s="813"/>
      <c r="SZB208" s="813"/>
      <c r="SZC208" s="813"/>
      <c r="SZD208" s="813"/>
      <c r="SZE208" s="813"/>
      <c r="SZF208" s="813"/>
      <c r="SZG208" s="813"/>
      <c r="SZH208" s="813"/>
      <c r="SZI208" s="813"/>
      <c r="SZJ208" s="813"/>
      <c r="SZK208" s="813"/>
      <c r="SZL208" s="813"/>
      <c r="SZM208" s="813"/>
      <c r="SZN208" s="813"/>
      <c r="SZO208" s="813"/>
      <c r="SZP208" s="813"/>
      <c r="SZQ208" s="813"/>
      <c r="SZR208" s="813"/>
      <c r="SZS208" s="813"/>
      <c r="SZT208" s="813"/>
      <c r="SZU208" s="813"/>
      <c r="SZV208" s="813"/>
      <c r="SZW208" s="813"/>
      <c r="SZX208" s="813"/>
      <c r="SZY208" s="813"/>
      <c r="SZZ208" s="813"/>
      <c r="TAA208" s="813"/>
      <c r="TAB208" s="813"/>
      <c r="TAC208" s="813"/>
      <c r="TAD208" s="813"/>
      <c r="TAE208" s="813"/>
      <c r="TAF208" s="813"/>
      <c r="TAG208" s="813"/>
      <c r="TAH208" s="813"/>
      <c r="TAI208" s="813"/>
      <c r="TAJ208" s="813"/>
      <c r="TAK208" s="813"/>
      <c r="TAL208" s="813"/>
      <c r="TAM208" s="813"/>
      <c r="TAN208" s="813"/>
      <c r="TAO208" s="813"/>
      <c r="TAP208" s="813"/>
      <c r="TAQ208" s="813"/>
      <c r="TAR208" s="813"/>
      <c r="TAS208" s="813"/>
      <c r="TAT208" s="813"/>
      <c r="TAU208" s="813"/>
      <c r="TAV208" s="813"/>
      <c r="TAW208" s="813"/>
      <c r="TAX208" s="813"/>
      <c r="TAY208" s="813"/>
      <c r="TAZ208" s="813"/>
      <c r="TBA208" s="813"/>
      <c r="TBB208" s="813"/>
      <c r="TBC208" s="813"/>
      <c r="TBD208" s="813"/>
      <c r="TBE208" s="813"/>
      <c r="TBF208" s="813"/>
      <c r="TBG208" s="813"/>
      <c r="TBH208" s="813"/>
      <c r="TBI208" s="813"/>
      <c r="TBJ208" s="813"/>
      <c r="TBK208" s="813"/>
      <c r="TBL208" s="813"/>
      <c r="TBM208" s="813"/>
      <c r="TBN208" s="813"/>
      <c r="TBO208" s="813"/>
      <c r="TBP208" s="813"/>
      <c r="TBQ208" s="813"/>
      <c r="TBR208" s="813"/>
      <c r="TBS208" s="813"/>
      <c r="TBT208" s="813"/>
      <c r="TBU208" s="813"/>
      <c r="TBV208" s="813"/>
      <c r="TBW208" s="813"/>
      <c r="TBX208" s="813"/>
      <c r="TBY208" s="813"/>
      <c r="TBZ208" s="813"/>
      <c r="TCA208" s="813"/>
      <c r="TCB208" s="813"/>
      <c r="TCC208" s="813"/>
      <c r="TCD208" s="813"/>
      <c r="TCE208" s="813"/>
      <c r="TCF208" s="813"/>
      <c r="TCG208" s="813"/>
      <c r="TCH208" s="813"/>
      <c r="TCI208" s="813"/>
      <c r="TCJ208" s="813"/>
      <c r="TCK208" s="813"/>
      <c r="TCL208" s="813"/>
      <c r="TCM208" s="813"/>
      <c r="TCN208" s="813"/>
      <c r="TCO208" s="813"/>
      <c r="TCP208" s="813"/>
      <c r="TCQ208" s="813"/>
      <c r="TCR208" s="813"/>
      <c r="TCS208" s="813"/>
      <c r="TCT208" s="813"/>
      <c r="TCU208" s="813"/>
      <c r="TCV208" s="813"/>
      <c r="TCW208" s="813"/>
      <c r="TCX208" s="813"/>
      <c r="TCY208" s="813"/>
      <c r="TCZ208" s="813"/>
      <c r="TDA208" s="813"/>
      <c r="TDB208" s="813"/>
      <c r="TDC208" s="813"/>
      <c r="TDD208" s="813"/>
      <c r="TDE208" s="813"/>
      <c r="TDF208" s="813"/>
      <c r="TDG208" s="813"/>
      <c r="TDH208" s="813"/>
      <c r="TDI208" s="813"/>
      <c r="TDJ208" s="813"/>
      <c r="TDK208" s="813"/>
      <c r="TDL208" s="813"/>
      <c r="TDM208" s="813"/>
      <c r="TDN208" s="813"/>
      <c r="TDO208" s="813"/>
      <c r="TDP208" s="813"/>
      <c r="TDQ208" s="813"/>
      <c r="TDR208" s="813"/>
      <c r="TDS208" s="813"/>
      <c r="TDT208" s="813"/>
      <c r="TDU208" s="813"/>
      <c r="TDV208" s="813"/>
      <c r="TDW208" s="813"/>
      <c r="TDX208" s="813"/>
      <c r="TDY208" s="813"/>
      <c r="TDZ208" s="813"/>
      <c r="TEA208" s="813"/>
      <c r="TEB208" s="813"/>
      <c r="TEC208" s="813"/>
      <c r="TED208" s="813"/>
      <c r="TEE208" s="813"/>
      <c r="TEF208" s="813"/>
      <c r="TEG208" s="813"/>
      <c r="TEH208" s="813"/>
      <c r="TEI208" s="813"/>
      <c r="TEJ208" s="813"/>
      <c r="TEK208" s="813"/>
      <c r="TEL208" s="813"/>
      <c r="TEM208" s="813"/>
      <c r="TEN208" s="813"/>
      <c r="TEO208" s="813"/>
      <c r="TEP208" s="813"/>
      <c r="TEQ208" s="813"/>
      <c r="TER208" s="813"/>
      <c r="TES208" s="813"/>
      <c r="TET208" s="813"/>
      <c r="TEU208" s="813"/>
      <c r="TEV208" s="813"/>
      <c r="TEW208" s="813"/>
      <c r="TEX208" s="813"/>
      <c r="TEY208" s="813"/>
      <c r="TEZ208" s="813"/>
      <c r="TFA208" s="813"/>
      <c r="TFB208" s="813"/>
      <c r="TFC208" s="813"/>
      <c r="TFD208" s="813"/>
      <c r="TFE208" s="813"/>
      <c r="TFF208" s="813"/>
      <c r="TFG208" s="813"/>
      <c r="TFH208" s="813"/>
      <c r="TFI208" s="813"/>
      <c r="TFJ208" s="813"/>
      <c r="TFK208" s="813"/>
      <c r="TFL208" s="813"/>
      <c r="TFM208" s="813"/>
      <c r="TFN208" s="813"/>
      <c r="TFO208" s="813"/>
      <c r="TFP208" s="813"/>
      <c r="TFQ208" s="813"/>
      <c r="TFR208" s="813"/>
      <c r="TFS208" s="813"/>
      <c r="TFT208" s="813"/>
      <c r="TFU208" s="813"/>
      <c r="TFV208" s="813"/>
      <c r="TFW208" s="813"/>
      <c r="TFX208" s="813"/>
      <c r="TFY208" s="813"/>
      <c r="TFZ208" s="813"/>
      <c r="TGA208" s="813"/>
      <c r="TGB208" s="813"/>
      <c r="TGC208" s="813"/>
      <c r="TGD208" s="813"/>
      <c r="TGE208" s="813"/>
      <c r="TGF208" s="813"/>
      <c r="TGG208" s="813"/>
      <c r="TGH208" s="813"/>
      <c r="TGI208" s="813"/>
      <c r="TGJ208" s="813"/>
      <c r="TGK208" s="813"/>
      <c r="TGL208" s="813"/>
      <c r="TGM208" s="813"/>
      <c r="TGN208" s="813"/>
      <c r="TGO208" s="813"/>
      <c r="TGP208" s="813"/>
      <c r="TGQ208" s="813"/>
      <c r="TGR208" s="813"/>
      <c r="TGS208" s="813"/>
      <c r="TGT208" s="813"/>
      <c r="TGU208" s="813"/>
      <c r="TGV208" s="813"/>
      <c r="TGW208" s="813"/>
      <c r="TGX208" s="813"/>
      <c r="TGY208" s="813"/>
      <c r="TGZ208" s="813"/>
      <c r="THA208" s="813"/>
      <c r="THB208" s="813"/>
      <c r="THC208" s="813"/>
      <c r="THD208" s="813"/>
      <c r="THE208" s="813"/>
      <c r="THF208" s="813"/>
      <c r="THG208" s="813"/>
      <c r="THH208" s="813"/>
      <c r="THI208" s="813"/>
      <c r="THJ208" s="813"/>
      <c r="THK208" s="813"/>
      <c r="THL208" s="813"/>
      <c r="THM208" s="813"/>
      <c r="THN208" s="813"/>
      <c r="THO208" s="813"/>
      <c r="THP208" s="813"/>
      <c r="THQ208" s="813"/>
      <c r="THR208" s="813"/>
      <c r="THS208" s="813"/>
      <c r="THT208" s="813"/>
      <c r="THU208" s="813"/>
      <c r="THV208" s="813"/>
      <c r="THW208" s="813"/>
      <c r="THX208" s="813"/>
      <c r="THY208" s="813"/>
      <c r="THZ208" s="813"/>
      <c r="TIA208" s="813"/>
      <c r="TIB208" s="813"/>
      <c r="TIC208" s="813"/>
      <c r="TID208" s="813"/>
      <c r="TIE208" s="813"/>
      <c r="TIF208" s="813"/>
      <c r="TIG208" s="813"/>
      <c r="TIH208" s="813"/>
      <c r="TII208" s="813"/>
      <c r="TIJ208" s="813"/>
      <c r="TIK208" s="813"/>
      <c r="TIL208" s="813"/>
      <c r="TIM208" s="813"/>
      <c r="TIN208" s="813"/>
      <c r="TIO208" s="813"/>
      <c r="TIP208" s="813"/>
      <c r="TIQ208" s="813"/>
      <c r="TIR208" s="813"/>
      <c r="TIS208" s="813"/>
      <c r="TIT208" s="813"/>
      <c r="TIU208" s="813"/>
      <c r="TIV208" s="813"/>
      <c r="TIW208" s="813"/>
      <c r="TIX208" s="813"/>
      <c r="TIY208" s="813"/>
      <c r="TIZ208" s="813"/>
      <c r="TJA208" s="813"/>
      <c r="TJB208" s="813"/>
      <c r="TJC208" s="813"/>
      <c r="TJD208" s="813"/>
      <c r="TJE208" s="813"/>
      <c r="TJF208" s="813"/>
      <c r="TJG208" s="813"/>
      <c r="TJH208" s="813"/>
      <c r="TJI208" s="813"/>
      <c r="TJJ208" s="813"/>
      <c r="TJK208" s="813"/>
      <c r="TJL208" s="813"/>
      <c r="TJM208" s="813"/>
      <c r="TJN208" s="813"/>
      <c r="TJO208" s="813"/>
      <c r="TJP208" s="813"/>
      <c r="TJQ208" s="813"/>
      <c r="TJR208" s="813"/>
      <c r="TJS208" s="813"/>
      <c r="TJT208" s="813"/>
      <c r="TJU208" s="813"/>
      <c r="TJV208" s="813"/>
      <c r="TJW208" s="813"/>
      <c r="TJX208" s="813"/>
      <c r="TJY208" s="813"/>
      <c r="TJZ208" s="813"/>
      <c r="TKA208" s="813"/>
      <c r="TKB208" s="813"/>
      <c r="TKC208" s="813"/>
      <c r="TKD208" s="813"/>
      <c r="TKE208" s="813"/>
      <c r="TKF208" s="813"/>
      <c r="TKG208" s="813"/>
      <c r="TKH208" s="813"/>
      <c r="TKI208" s="813"/>
      <c r="TKJ208" s="813"/>
      <c r="TKK208" s="813"/>
      <c r="TKL208" s="813"/>
      <c r="TKM208" s="813"/>
      <c r="TKN208" s="813"/>
      <c r="TKO208" s="813"/>
      <c r="TKP208" s="813"/>
      <c r="TKQ208" s="813"/>
      <c r="TKR208" s="813"/>
      <c r="TKS208" s="813"/>
      <c r="TKT208" s="813"/>
      <c r="TKU208" s="813"/>
      <c r="TKV208" s="813"/>
      <c r="TKW208" s="813"/>
      <c r="TKX208" s="813"/>
      <c r="TKY208" s="813"/>
      <c r="TKZ208" s="813"/>
      <c r="TLA208" s="813"/>
      <c r="TLB208" s="813"/>
      <c r="TLC208" s="813"/>
      <c r="TLD208" s="813"/>
      <c r="TLE208" s="813"/>
      <c r="TLF208" s="813"/>
      <c r="TLG208" s="813"/>
      <c r="TLH208" s="813"/>
      <c r="TLI208" s="813"/>
      <c r="TLJ208" s="813"/>
      <c r="TLK208" s="813"/>
      <c r="TLL208" s="813"/>
      <c r="TLM208" s="813"/>
      <c r="TLN208" s="813"/>
      <c r="TLO208" s="813"/>
      <c r="TLP208" s="813"/>
      <c r="TLQ208" s="813"/>
      <c r="TLR208" s="813"/>
      <c r="TLS208" s="813"/>
      <c r="TLT208" s="813"/>
      <c r="TLU208" s="813"/>
      <c r="TLV208" s="813"/>
      <c r="TLW208" s="813"/>
      <c r="TLX208" s="813"/>
      <c r="TLY208" s="813"/>
      <c r="TLZ208" s="813"/>
      <c r="TMA208" s="813"/>
      <c r="TMB208" s="813"/>
      <c r="TMC208" s="813"/>
      <c r="TMD208" s="813"/>
      <c r="TME208" s="813"/>
      <c r="TMF208" s="813"/>
      <c r="TMG208" s="813"/>
      <c r="TMH208" s="813"/>
      <c r="TMI208" s="813"/>
      <c r="TMJ208" s="813"/>
      <c r="TMK208" s="813"/>
      <c r="TML208" s="813"/>
      <c r="TMM208" s="813"/>
      <c r="TMN208" s="813"/>
      <c r="TMO208" s="813"/>
      <c r="TMP208" s="813"/>
      <c r="TMQ208" s="813"/>
      <c r="TMR208" s="813"/>
      <c r="TMS208" s="813"/>
      <c r="TMT208" s="813"/>
      <c r="TMU208" s="813"/>
      <c r="TMV208" s="813"/>
      <c r="TMW208" s="813"/>
      <c r="TMX208" s="813"/>
      <c r="TMY208" s="813"/>
      <c r="TMZ208" s="813"/>
      <c r="TNA208" s="813"/>
      <c r="TNB208" s="813"/>
      <c r="TNC208" s="813"/>
      <c r="TND208" s="813"/>
      <c r="TNE208" s="813"/>
      <c r="TNF208" s="813"/>
      <c r="TNG208" s="813"/>
      <c r="TNH208" s="813"/>
      <c r="TNI208" s="813"/>
      <c r="TNJ208" s="813"/>
      <c r="TNK208" s="813"/>
      <c r="TNL208" s="813"/>
      <c r="TNM208" s="813"/>
      <c r="TNN208" s="813"/>
      <c r="TNO208" s="813"/>
      <c r="TNP208" s="813"/>
      <c r="TNQ208" s="813"/>
      <c r="TNR208" s="813"/>
      <c r="TNS208" s="813"/>
      <c r="TNT208" s="813"/>
      <c r="TNU208" s="813"/>
      <c r="TNV208" s="813"/>
      <c r="TNW208" s="813"/>
      <c r="TNX208" s="813"/>
      <c r="TNY208" s="813"/>
      <c r="TNZ208" s="813"/>
      <c r="TOA208" s="813"/>
      <c r="TOB208" s="813"/>
      <c r="TOC208" s="813"/>
      <c r="TOD208" s="813"/>
      <c r="TOE208" s="813"/>
      <c r="TOF208" s="813"/>
      <c r="TOG208" s="813"/>
      <c r="TOH208" s="813"/>
      <c r="TOI208" s="813"/>
      <c r="TOJ208" s="813"/>
      <c r="TOK208" s="813"/>
      <c r="TOL208" s="813"/>
      <c r="TOM208" s="813"/>
      <c r="TON208" s="813"/>
      <c r="TOO208" s="813"/>
      <c r="TOP208" s="813"/>
      <c r="TOQ208" s="813"/>
      <c r="TOR208" s="813"/>
      <c r="TOS208" s="813"/>
      <c r="TOT208" s="813"/>
      <c r="TOU208" s="813"/>
      <c r="TOV208" s="813"/>
      <c r="TOW208" s="813"/>
      <c r="TOX208" s="813"/>
      <c r="TOY208" s="813"/>
      <c r="TOZ208" s="813"/>
      <c r="TPA208" s="813"/>
      <c r="TPB208" s="813"/>
      <c r="TPC208" s="813"/>
      <c r="TPD208" s="813"/>
      <c r="TPE208" s="813"/>
      <c r="TPF208" s="813"/>
      <c r="TPG208" s="813"/>
      <c r="TPH208" s="813"/>
      <c r="TPI208" s="813"/>
      <c r="TPJ208" s="813"/>
      <c r="TPK208" s="813"/>
      <c r="TPL208" s="813"/>
      <c r="TPM208" s="813"/>
      <c r="TPN208" s="813"/>
      <c r="TPO208" s="813"/>
      <c r="TPP208" s="813"/>
      <c r="TPQ208" s="813"/>
      <c r="TPR208" s="813"/>
      <c r="TPS208" s="813"/>
      <c r="TPT208" s="813"/>
      <c r="TPU208" s="813"/>
      <c r="TPV208" s="813"/>
      <c r="TPW208" s="813"/>
      <c r="TPX208" s="813"/>
      <c r="TPY208" s="813"/>
      <c r="TPZ208" s="813"/>
      <c r="TQA208" s="813"/>
      <c r="TQB208" s="813"/>
      <c r="TQC208" s="813"/>
      <c r="TQD208" s="813"/>
      <c r="TQE208" s="813"/>
      <c r="TQF208" s="813"/>
      <c r="TQG208" s="813"/>
      <c r="TQH208" s="813"/>
      <c r="TQI208" s="813"/>
      <c r="TQJ208" s="813"/>
      <c r="TQK208" s="813"/>
      <c r="TQL208" s="813"/>
      <c r="TQM208" s="813"/>
      <c r="TQN208" s="813"/>
      <c r="TQO208" s="813"/>
      <c r="TQP208" s="813"/>
      <c r="TQQ208" s="813"/>
      <c r="TQR208" s="813"/>
      <c r="TQS208" s="813"/>
      <c r="TQT208" s="813"/>
      <c r="TQU208" s="813"/>
      <c r="TQV208" s="813"/>
      <c r="TQW208" s="813"/>
      <c r="TQX208" s="813"/>
      <c r="TQY208" s="813"/>
      <c r="TQZ208" s="813"/>
      <c r="TRA208" s="813"/>
      <c r="TRB208" s="813"/>
      <c r="TRC208" s="813"/>
      <c r="TRD208" s="813"/>
      <c r="TRE208" s="813"/>
      <c r="TRF208" s="813"/>
      <c r="TRG208" s="813"/>
      <c r="TRH208" s="813"/>
      <c r="TRI208" s="813"/>
      <c r="TRJ208" s="813"/>
      <c r="TRK208" s="813"/>
      <c r="TRL208" s="813"/>
      <c r="TRM208" s="813"/>
      <c r="TRN208" s="813"/>
      <c r="TRO208" s="813"/>
      <c r="TRP208" s="813"/>
      <c r="TRQ208" s="813"/>
      <c r="TRR208" s="813"/>
      <c r="TRS208" s="813"/>
      <c r="TRT208" s="813"/>
      <c r="TRU208" s="813"/>
      <c r="TRV208" s="813"/>
      <c r="TRW208" s="813"/>
      <c r="TRX208" s="813"/>
      <c r="TRY208" s="813"/>
      <c r="TRZ208" s="813"/>
      <c r="TSA208" s="813"/>
      <c r="TSB208" s="813"/>
      <c r="TSC208" s="813"/>
      <c r="TSD208" s="813"/>
      <c r="TSE208" s="813"/>
      <c r="TSF208" s="813"/>
      <c r="TSG208" s="813"/>
      <c r="TSH208" s="813"/>
      <c r="TSI208" s="813"/>
      <c r="TSJ208" s="813"/>
      <c r="TSK208" s="813"/>
      <c r="TSL208" s="813"/>
      <c r="TSM208" s="813"/>
      <c r="TSN208" s="813"/>
      <c r="TSO208" s="813"/>
      <c r="TSP208" s="813"/>
      <c r="TSQ208" s="813"/>
      <c r="TSR208" s="813"/>
      <c r="TSS208" s="813"/>
      <c r="TST208" s="813"/>
      <c r="TSU208" s="813"/>
      <c r="TSV208" s="813"/>
      <c r="TSW208" s="813"/>
      <c r="TSX208" s="813"/>
      <c r="TSY208" s="813"/>
      <c r="TSZ208" s="813"/>
      <c r="TTA208" s="813"/>
      <c r="TTB208" s="813"/>
      <c r="TTC208" s="813"/>
      <c r="TTD208" s="813"/>
      <c r="TTE208" s="813"/>
      <c r="TTF208" s="813"/>
      <c r="TTG208" s="813"/>
      <c r="TTH208" s="813"/>
      <c r="TTI208" s="813"/>
      <c r="TTJ208" s="813"/>
      <c r="TTK208" s="813"/>
      <c r="TTL208" s="813"/>
      <c r="TTM208" s="813"/>
      <c r="TTN208" s="813"/>
      <c r="TTO208" s="813"/>
      <c r="TTP208" s="813"/>
      <c r="TTQ208" s="813"/>
      <c r="TTR208" s="813"/>
      <c r="TTS208" s="813"/>
      <c r="TTT208" s="813"/>
      <c r="TTU208" s="813"/>
      <c r="TTV208" s="813"/>
      <c r="TTW208" s="813"/>
      <c r="TTX208" s="813"/>
      <c r="TTY208" s="813"/>
      <c r="TTZ208" s="813"/>
      <c r="TUA208" s="813"/>
      <c r="TUB208" s="813"/>
      <c r="TUC208" s="813"/>
      <c r="TUD208" s="813"/>
      <c r="TUE208" s="813"/>
      <c r="TUF208" s="813"/>
      <c r="TUG208" s="813"/>
      <c r="TUH208" s="813"/>
      <c r="TUI208" s="813"/>
      <c r="TUJ208" s="813"/>
      <c r="TUK208" s="813"/>
      <c r="TUL208" s="813"/>
      <c r="TUM208" s="813"/>
      <c r="TUN208" s="813"/>
      <c r="TUO208" s="813"/>
      <c r="TUP208" s="813"/>
      <c r="TUQ208" s="813"/>
      <c r="TUR208" s="813"/>
      <c r="TUS208" s="813"/>
      <c r="TUT208" s="813"/>
      <c r="TUU208" s="813"/>
      <c r="TUV208" s="813"/>
      <c r="TUW208" s="813"/>
      <c r="TUX208" s="813"/>
      <c r="TUY208" s="813"/>
      <c r="TUZ208" s="813"/>
      <c r="TVA208" s="813"/>
      <c r="TVB208" s="813"/>
      <c r="TVC208" s="813"/>
      <c r="TVD208" s="813"/>
      <c r="TVE208" s="813"/>
      <c r="TVF208" s="813"/>
      <c r="TVG208" s="813"/>
      <c r="TVH208" s="813"/>
      <c r="TVI208" s="813"/>
      <c r="TVJ208" s="813"/>
      <c r="TVK208" s="813"/>
      <c r="TVL208" s="813"/>
      <c r="TVM208" s="813"/>
      <c r="TVN208" s="813"/>
      <c r="TVO208" s="813"/>
      <c r="TVP208" s="813"/>
      <c r="TVQ208" s="813"/>
      <c r="TVR208" s="813"/>
      <c r="TVS208" s="813"/>
      <c r="TVT208" s="813"/>
      <c r="TVU208" s="813"/>
      <c r="TVV208" s="813"/>
      <c r="TVW208" s="813"/>
      <c r="TVX208" s="813"/>
      <c r="TVY208" s="813"/>
      <c r="TVZ208" s="813"/>
      <c r="TWA208" s="813"/>
      <c r="TWB208" s="813"/>
      <c r="TWC208" s="813"/>
      <c r="TWD208" s="813"/>
      <c r="TWE208" s="813"/>
      <c r="TWF208" s="813"/>
      <c r="TWG208" s="813"/>
      <c r="TWH208" s="813"/>
      <c r="TWI208" s="813"/>
      <c r="TWJ208" s="813"/>
      <c r="TWK208" s="813"/>
      <c r="TWL208" s="813"/>
      <c r="TWM208" s="813"/>
      <c r="TWN208" s="813"/>
      <c r="TWO208" s="813"/>
      <c r="TWP208" s="813"/>
      <c r="TWQ208" s="813"/>
      <c r="TWR208" s="813"/>
      <c r="TWS208" s="813"/>
      <c r="TWT208" s="813"/>
      <c r="TWU208" s="813"/>
      <c r="TWV208" s="813"/>
      <c r="TWW208" s="813"/>
      <c r="TWX208" s="813"/>
      <c r="TWY208" s="813"/>
      <c r="TWZ208" s="813"/>
      <c r="TXA208" s="813"/>
      <c r="TXB208" s="813"/>
      <c r="TXC208" s="813"/>
      <c r="TXD208" s="813"/>
      <c r="TXE208" s="813"/>
      <c r="TXF208" s="813"/>
      <c r="TXG208" s="813"/>
      <c r="TXH208" s="813"/>
      <c r="TXI208" s="813"/>
      <c r="TXJ208" s="813"/>
      <c r="TXK208" s="813"/>
      <c r="TXL208" s="813"/>
      <c r="TXM208" s="813"/>
      <c r="TXN208" s="813"/>
      <c r="TXO208" s="813"/>
      <c r="TXP208" s="813"/>
      <c r="TXQ208" s="813"/>
      <c r="TXR208" s="813"/>
      <c r="TXS208" s="813"/>
      <c r="TXT208" s="813"/>
      <c r="TXU208" s="813"/>
      <c r="TXV208" s="813"/>
      <c r="TXW208" s="813"/>
      <c r="TXX208" s="813"/>
      <c r="TXY208" s="813"/>
      <c r="TXZ208" s="813"/>
      <c r="TYA208" s="813"/>
      <c r="TYB208" s="813"/>
      <c r="TYC208" s="813"/>
      <c r="TYD208" s="813"/>
      <c r="TYE208" s="813"/>
      <c r="TYF208" s="813"/>
      <c r="TYG208" s="813"/>
      <c r="TYH208" s="813"/>
      <c r="TYI208" s="813"/>
      <c r="TYJ208" s="813"/>
      <c r="TYK208" s="813"/>
      <c r="TYL208" s="813"/>
      <c r="TYM208" s="813"/>
      <c r="TYN208" s="813"/>
      <c r="TYO208" s="813"/>
      <c r="TYP208" s="813"/>
      <c r="TYQ208" s="813"/>
      <c r="TYR208" s="813"/>
      <c r="TYS208" s="813"/>
      <c r="TYT208" s="813"/>
      <c r="TYU208" s="813"/>
      <c r="TYV208" s="813"/>
      <c r="TYW208" s="813"/>
      <c r="TYX208" s="813"/>
      <c r="TYY208" s="813"/>
      <c r="TYZ208" s="813"/>
      <c r="TZA208" s="813"/>
      <c r="TZB208" s="813"/>
      <c r="TZC208" s="813"/>
      <c r="TZD208" s="813"/>
      <c r="TZE208" s="813"/>
      <c r="TZF208" s="813"/>
      <c r="TZG208" s="813"/>
      <c r="TZH208" s="813"/>
      <c r="TZI208" s="813"/>
      <c r="TZJ208" s="813"/>
      <c r="TZK208" s="813"/>
      <c r="TZL208" s="813"/>
      <c r="TZM208" s="813"/>
      <c r="TZN208" s="813"/>
      <c r="TZO208" s="813"/>
      <c r="TZP208" s="813"/>
      <c r="TZQ208" s="813"/>
      <c r="TZR208" s="813"/>
      <c r="TZS208" s="813"/>
      <c r="TZT208" s="813"/>
      <c r="TZU208" s="813"/>
      <c r="TZV208" s="813"/>
      <c r="TZW208" s="813"/>
      <c r="TZX208" s="813"/>
      <c r="TZY208" s="813"/>
      <c r="TZZ208" s="813"/>
      <c r="UAA208" s="813"/>
      <c r="UAB208" s="813"/>
      <c r="UAC208" s="813"/>
      <c r="UAD208" s="813"/>
      <c r="UAE208" s="813"/>
      <c r="UAF208" s="813"/>
      <c r="UAG208" s="813"/>
      <c r="UAH208" s="813"/>
      <c r="UAI208" s="813"/>
      <c r="UAJ208" s="813"/>
      <c r="UAK208" s="813"/>
      <c r="UAL208" s="813"/>
      <c r="UAM208" s="813"/>
      <c r="UAN208" s="813"/>
      <c r="UAO208" s="813"/>
      <c r="UAP208" s="813"/>
      <c r="UAQ208" s="813"/>
      <c r="UAR208" s="813"/>
      <c r="UAS208" s="813"/>
      <c r="UAT208" s="813"/>
      <c r="UAU208" s="813"/>
      <c r="UAV208" s="813"/>
      <c r="UAW208" s="813"/>
      <c r="UAX208" s="813"/>
      <c r="UAY208" s="813"/>
      <c r="UAZ208" s="813"/>
      <c r="UBA208" s="813"/>
      <c r="UBB208" s="813"/>
      <c r="UBC208" s="813"/>
      <c r="UBD208" s="813"/>
      <c r="UBE208" s="813"/>
      <c r="UBF208" s="813"/>
      <c r="UBG208" s="813"/>
      <c r="UBH208" s="813"/>
      <c r="UBI208" s="813"/>
      <c r="UBJ208" s="813"/>
      <c r="UBK208" s="813"/>
      <c r="UBL208" s="813"/>
      <c r="UBM208" s="813"/>
      <c r="UBN208" s="813"/>
      <c r="UBO208" s="813"/>
      <c r="UBP208" s="813"/>
      <c r="UBQ208" s="813"/>
      <c r="UBR208" s="813"/>
      <c r="UBS208" s="813"/>
      <c r="UBT208" s="813"/>
      <c r="UBU208" s="813"/>
      <c r="UBV208" s="813"/>
      <c r="UBW208" s="813"/>
      <c r="UBX208" s="813"/>
      <c r="UBY208" s="813"/>
      <c r="UBZ208" s="813"/>
      <c r="UCA208" s="813"/>
      <c r="UCB208" s="813"/>
      <c r="UCC208" s="813"/>
      <c r="UCD208" s="813"/>
      <c r="UCE208" s="813"/>
      <c r="UCF208" s="813"/>
      <c r="UCG208" s="813"/>
      <c r="UCH208" s="813"/>
      <c r="UCI208" s="813"/>
      <c r="UCJ208" s="813"/>
      <c r="UCK208" s="813"/>
      <c r="UCL208" s="813"/>
      <c r="UCM208" s="813"/>
      <c r="UCN208" s="813"/>
      <c r="UCO208" s="813"/>
      <c r="UCP208" s="813"/>
      <c r="UCQ208" s="813"/>
      <c r="UCR208" s="813"/>
      <c r="UCS208" s="813"/>
      <c r="UCT208" s="813"/>
      <c r="UCU208" s="813"/>
      <c r="UCV208" s="813"/>
      <c r="UCW208" s="813"/>
      <c r="UCX208" s="813"/>
      <c r="UCY208" s="813"/>
      <c r="UCZ208" s="813"/>
      <c r="UDA208" s="813"/>
      <c r="UDB208" s="813"/>
      <c r="UDC208" s="813"/>
      <c r="UDD208" s="813"/>
      <c r="UDE208" s="813"/>
      <c r="UDF208" s="813"/>
      <c r="UDG208" s="813"/>
      <c r="UDH208" s="813"/>
      <c r="UDI208" s="813"/>
      <c r="UDJ208" s="813"/>
      <c r="UDK208" s="813"/>
      <c r="UDL208" s="813"/>
      <c r="UDM208" s="813"/>
      <c r="UDN208" s="813"/>
      <c r="UDO208" s="813"/>
      <c r="UDP208" s="813"/>
      <c r="UDQ208" s="813"/>
      <c r="UDR208" s="813"/>
      <c r="UDS208" s="813"/>
      <c r="UDT208" s="813"/>
      <c r="UDU208" s="813"/>
      <c r="UDV208" s="813"/>
      <c r="UDW208" s="813"/>
      <c r="UDX208" s="813"/>
      <c r="UDY208" s="813"/>
      <c r="UDZ208" s="813"/>
      <c r="UEA208" s="813"/>
      <c r="UEB208" s="813"/>
      <c r="UEC208" s="813"/>
      <c r="UED208" s="813"/>
      <c r="UEE208" s="813"/>
      <c r="UEF208" s="813"/>
      <c r="UEG208" s="813"/>
      <c r="UEH208" s="813"/>
      <c r="UEI208" s="813"/>
      <c r="UEJ208" s="813"/>
      <c r="UEK208" s="813"/>
      <c r="UEL208" s="813"/>
      <c r="UEM208" s="813"/>
      <c r="UEN208" s="813"/>
      <c r="UEO208" s="813"/>
      <c r="UEP208" s="813"/>
      <c r="UEQ208" s="813"/>
      <c r="UER208" s="813"/>
      <c r="UES208" s="813"/>
      <c r="UET208" s="813"/>
      <c r="UEU208" s="813"/>
      <c r="UEV208" s="813"/>
      <c r="UEW208" s="813"/>
      <c r="UEX208" s="813"/>
      <c r="UEY208" s="813"/>
      <c r="UEZ208" s="813"/>
      <c r="UFA208" s="813"/>
      <c r="UFB208" s="813"/>
      <c r="UFC208" s="813"/>
      <c r="UFD208" s="813"/>
      <c r="UFE208" s="813"/>
      <c r="UFF208" s="813"/>
      <c r="UFG208" s="813"/>
      <c r="UFH208" s="813"/>
      <c r="UFI208" s="813"/>
      <c r="UFJ208" s="813"/>
      <c r="UFK208" s="813"/>
      <c r="UFL208" s="813"/>
      <c r="UFM208" s="813"/>
      <c r="UFN208" s="813"/>
      <c r="UFO208" s="813"/>
      <c r="UFP208" s="813"/>
      <c r="UFQ208" s="813"/>
      <c r="UFR208" s="813"/>
      <c r="UFS208" s="813"/>
      <c r="UFT208" s="813"/>
      <c r="UFU208" s="813"/>
      <c r="UFV208" s="813"/>
      <c r="UFW208" s="813"/>
      <c r="UFX208" s="813"/>
      <c r="UFY208" s="813"/>
      <c r="UFZ208" s="813"/>
      <c r="UGA208" s="813"/>
      <c r="UGB208" s="813"/>
      <c r="UGC208" s="813"/>
      <c r="UGD208" s="813"/>
      <c r="UGE208" s="813"/>
      <c r="UGF208" s="813"/>
      <c r="UGG208" s="813"/>
      <c r="UGH208" s="813"/>
      <c r="UGI208" s="813"/>
      <c r="UGJ208" s="813"/>
      <c r="UGK208" s="813"/>
      <c r="UGL208" s="813"/>
      <c r="UGM208" s="813"/>
      <c r="UGN208" s="813"/>
      <c r="UGO208" s="813"/>
      <c r="UGP208" s="813"/>
      <c r="UGQ208" s="813"/>
      <c r="UGR208" s="813"/>
      <c r="UGS208" s="813"/>
      <c r="UGT208" s="813"/>
      <c r="UGU208" s="813"/>
      <c r="UGV208" s="813"/>
      <c r="UGW208" s="813"/>
      <c r="UGX208" s="813"/>
      <c r="UGY208" s="813"/>
      <c r="UGZ208" s="813"/>
      <c r="UHA208" s="813"/>
      <c r="UHB208" s="813"/>
      <c r="UHC208" s="813"/>
      <c r="UHD208" s="813"/>
      <c r="UHE208" s="813"/>
      <c r="UHF208" s="813"/>
      <c r="UHG208" s="813"/>
      <c r="UHH208" s="813"/>
      <c r="UHI208" s="813"/>
      <c r="UHJ208" s="813"/>
      <c r="UHK208" s="813"/>
      <c r="UHL208" s="813"/>
      <c r="UHM208" s="813"/>
      <c r="UHN208" s="813"/>
      <c r="UHO208" s="813"/>
      <c r="UHP208" s="813"/>
      <c r="UHQ208" s="813"/>
      <c r="UHR208" s="813"/>
      <c r="UHS208" s="813"/>
      <c r="UHT208" s="813"/>
      <c r="UHU208" s="813"/>
      <c r="UHV208" s="813"/>
      <c r="UHW208" s="813"/>
      <c r="UHX208" s="813"/>
      <c r="UHY208" s="813"/>
      <c r="UHZ208" s="813"/>
      <c r="UIA208" s="813"/>
      <c r="UIB208" s="813"/>
      <c r="UIC208" s="813"/>
      <c r="UID208" s="813"/>
      <c r="UIE208" s="813"/>
      <c r="UIF208" s="813"/>
      <c r="UIG208" s="813"/>
      <c r="UIH208" s="813"/>
      <c r="UII208" s="813"/>
      <c r="UIJ208" s="813"/>
      <c r="UIK208" s="813"/>
      <c r="UIL208" s="813"/>
      <c r="UIM208" s="813"/>
      <c r="UIN208" s="813"/>
      <c r="UIO208" s="813"/>
      <c r="UIP208" s="813"/>
      <c r="UIQ208" s="813"/>
      <c r="UIR208" s="813"/>
      <c r="UIS208" s="813"/>
      <c r="UIT208" s="813"/>
      <c r="UIU208" s="813"/>
      <c r="UIV208" s="813"/>
      <c r="UIW208" s="813"/>
      <c r="UIX208" s="813"/>
      <c r="UIY208" s="813"/>
      <c r="UIZ208" s="813"/>
      <c r="UJA208" s="813"/>
      <c r="UJB208" s="813"/>
      <c r="UJC208" s="813"/>
      <c r="UJD208" s="813"/>
      <c r="UJE208" s="813"/>
      <c r="UJF208" s="813"/>
      <c r="UJG208" s="813"/>
      <c r="UJH208" s="813"/>
      <c r="UJI208" s="813"/>
      <c r="UJJ208" s="813"/>
      <c r="UJK208" s="813"/>
      <c r="UJL208" s="813"/>
      <c r="UJM208" s="813"/>
      <c r="UJN208" s="813"/>
      <c r="UJO208" s="813"/>
      <c r="UJP208" s="813"/>
      <c r="UJQ208" s="813"/>
      <c r="UJR208" s="813"/>
      <c r="UJS208" s="813"/>
      <c r="UJT208" s="813"/>
      <c r="UJU208" s="813"/>
      <c r="UJV208" s="813"/>
      <c r="UJW208" s="813"/>
      <c r="UJX208" s="813"/>
      <c r="UJY208" s="813"/>
      <c r="UJZ208" s="813"/>
      <c r="UKA208" s="813"/>
      <c r="UKB208" s="813"/>
      <c r="UKC208" s="813"/>
      <c r="UKD208" s="813"/>
      <c r="UKE208" s="813"/>
      <c r="UKF208" s="813"/>
      <c r="UKG208" s="813"/>
      <c r="UKH208" s="813"/>
      <c r="UKI208" s="813"/>
      <c r="UKJ208" s="813"/>
      <c r="UKK208" s="813"/>
      <c r="UKL208" s="813"/>
      <c r="UKM208" s="813"/>
      <c r="UKN208" s="813"/>
      <c r="UKO208" s="813"/>
      <c r="UKP208" s="813"/>
      <c r="UKQ208" s="813"/>
      <c r="UKR208" s="813"/>
      <c r="UKS208" s="813"/>
      <c r="UKT208" s="813"/>
      <c r="UKU208" s="813"/>
      <c r="UKV208" s="813"/>
      <c r="UKW208" s="813"/>
      <c r="UKX208" s="813"/>
      <c r="UKY208" s="813"/>
      <c r="UKZ208" s="813"/>
      <c r="ULA208" s="813"/>
      <c r="ULB208" s="813"/>
      <c r="ULC208" s="813"/>
      <c r="ULD208" s="813"/>
      <c r="ULE208" s="813"/>
      <c r="ULF208" s="813"/>
      <c r="ULG208" s="813"/>
      <c r="ULH208" s="813"/>
      <c r="ULI208" s="813"/>
      <c r="ULJ208" s="813"/>
      <c r="ULK208" s="813"/>
      <c r="ULL208" s="813"/>
      <c r="ULM208" s="813"/>
      <c r="ULN208" s="813"/>
      <c r="ULO208" s="813"/>
      <c r="ULP208" s="813"/>
      <c r="ULQ208" s="813"/>
      <c r="ULR208" s="813"/>
      <c r="ULS208" s="813"/>
      <c r="ULT208" s="813"/>
      <c r="ULU208" s="813"/>
      <c r="ULV208" s="813"/>
      <c r="ULW208" s="813"/>
      <c r="ULX208" s="813"/>
      <c r="ULY208" s="813"/>
      <c r="ULZ208" s="813"/>
      <c r="UMA208" s="813"/>
      <c r="UMB208" s="813"/>
      <c r="UMC208" s="813"/>
      <c r="UMD208" s="813"/>
      <c r="UME208" s="813"/>
      <c r="UMF208" s="813"/>
      <c r="UMG208" s="813"/>
      <c r="UMH208" s="813"/>
      <c r="UMI208" s="813"/>
      <c r="UMJ208" s="813"/>
      <c r="UMK208" s="813"/>
      <c r="UML208" s="813"/>
      <c r="UMM208" s="813"/>
      <c r="UMN208" s="813"/>
      <c r="UMO208" s="813"/>
      <c r="UMP208" s="813"/>
      <c r="UMQ208" s="813"/>
      <c r="UMR208" s="813"/>
      <c r="UMS208" s="813"/>
      <c r="UMT208" s="813"/>
      <c r="UMU208" s="813"/>
      <c r="UMV208" s="813"/>
      <c r="UMW208" s="813"/>
      <c r="UMX208" s="813"/>
      <c r="UMY208" s="813"/>
      <c r="UMZ208" s="813"/>
      <c r="UNA208" s="813"/>
      <c r="UNB208" s="813"/>
      <c r="UNC208" s="813"/>
      <c r="UND208" s="813"/>
      <c r="UNE208" s="813"/>
      <c r="UNF208" s="813"/>
      <c r="UNG208" s="813"/>
      <c r="UNH208" s="813"/>
      <c r="UNI208" s="813"/>
      <c r="UNJ208" s="813"/>
      <c r="UNK208" s="813"/>
      <c r="UNL208" s="813"/>
      <c r="UNM208" s="813"/>
      <c r="UNN208" s="813"/>
      <c r="UNO208" s="813"/>
      <c r="UNP208" s="813"/>
      <c r="UNQ208" s="813"/>
      <c r="UNR208" s="813"/>
      <c r="UNS208" s="813"/>
      <c r="UNT208" s="813"/>
      <c r="UNU208" s="813"/>
      <c r="UNV208" s="813"/>
      <c r="UNW208" s="813"/>
      <c r="UNX208" s="813"/>
      <c r="UNY208" s="813"/>
      <c r="UNZ208" s="813"/>
      <c r="UOA208" s="813"/>
      <c r="UOB208" s="813"/>
      <c r="UOC208" s="813"/>
      <c r="UOD208" s="813"/>
      <c r="UOE208" s="813"/>
      <c r="UOF208" s="813"/>
      <c r="UOG208" s="813"/>
      <c r="UOH208" s="813"/>
      <c r="UOI208" s="813"/>
      <c r="UOJ208" s="813"/>
      <c r="UOK208" s="813"/>
      <c r="UOL208" s="813"/>
      <c r="UOM208" s="813"/>
      <c r="UON208" s="813"/>
      <c r="UOO208" s="813"/>
      <c r="UOP208" s="813"/>
      <c r="UOQ208" s="813"/>
      <c r="UOR208" s="813"/>
      <c r="UOS208" s="813"/>
      <c r="UOT208" s="813"/>
      <c r="UOU208" s="813"/>
      <c r="UOV208" s="813"/>
      <c r="UOW208" s="813"/>
      <c r="UOX208" s="813"/>
      <c r="UOY208" s="813"/>
      <c r="UOZ208" s="813"/>
      <c r="UPA208" s="813"/>
      <c r="UPB208" s="813"/>
      <c r="UPC208" s="813"/>
      <c r="UPD208" s="813"/>
      <c r="UPE208" s="813"/>
      <c r="UPF208" s="813"/>
      <c r="UPG208" s="813"/>
      <c r="UPH208" s="813"/>
      <c r="UPI208" s="813"/>
      <c r="UPJ208" s="813"/>
      <c r="UPK208" s="813"/>
      <c r="UPL208" s="813"/>
      <c r="UPM208" s="813"/>
      <c r="UPN208" s="813"/>
      <c r="UPO208" s="813"/>
      <c r="UPP208" s="813"/>
      <c r="UPQ208" s="813"/>
      <c r="UPR208" s="813"/>
      <c r="UPS208" s="813"/>
      <c r="UPT208" s="813"/>
      <c r="UPU208" s="813"/>
      <c r="UPV208" s="813"/>
      <c r="UPW208" s="813"/>
      <c r="UPX208" s="813"/>
      <c r="UPY208" s="813"/>
      <c r="UPZ208" s="813"/>
      <c r="UQA208" s="813"/>
      <c r="UQB208" s="813"/>
      <c r="UQC208" s="813"/>
      <c r="UQD208" s="813"/>
      <c r="UQE208" s="813"/>
      <c r="UQF208" s="813"/>
      <c r="UQG208" s="813"/>
      <c r="UQH208" s="813"/>
      <c r="UQI208" s="813"/>
      <c r="UQJ208" s="813"/>
      <c r="UQK208" s="813"/>
      <c r="UQL208" s="813"/>
      <c r="UQM208" s="813"/>
      <c r="UQN208" s="813"/>
      <c r="UQO208" s="813"/>
      <c r="UQP208" s="813"/>
      <c r="UQQ208" s="813"/>
      <c r="UQR208" s="813"/>
      <c r="UQS208" s="813"/>
      <c r="UQT208" s="813"/>
      <c r="UQU208" s="813"/>
      <c r="UQV208" s="813"/>
      <c r="UQW208" s="813"/>
      <c r="UQX208" s="813"/>
      <c r="UQY208" s="813"/>
      <c r="UQZ208" s="813"/>
      <c r="URA208" s="813"/>
      <c r="URB208" s="813"/>
      <c r="URC208" s="813"/>
      <c r="URD208" s="813"/>
      <c r="URE208" s="813"/>
      <c r="URF208" s="813"/>
      <c r="URG208" s="813"/>
      <c r="URH208" s="813"/>
      <c r="URI208" s="813"/>
      <c r="URJ208" s="813"/>
      <c r="URK208" s="813"/>
      <c r="URL208" s="813"/>
      <c r="URM208" s="813"/>
      <c r="URN208" s="813"/>
      <c r="URO208" s="813"/>
      <c r="URP208" s="813"/>
      <c r="URQ208" s="813"/>
      <c r="URR208" s="813"/>
      <c r="URS208" s="813"/>
      <c r="URT208" s="813"/>
      <c r="URU208" s="813"/>
      <c r="URV208" s="813"/>
      <c r="URW208" s="813"/>
      <c r="URX208" s="813"/>
      <c r="URY208" s="813"/>
      <c r="URZ208" s="813"/>
      <c r="USA208" s="813"/>
      <c r="USB208" s="813"/>
      <c r="USC208" s="813"/>
      <c r="USD208" s="813"/>
      <c r="USE208" s="813"/>
      <c r="USF208" s="813"/>
      <c r="USG208" s="813"/>
      <c r="USH208" s="813"/>
      <c r="USI208" s="813"/>
      <c r="USJ208" s="813"/>
      <c r="USK208" s="813"/>
      <c r="USL208" s="813"/>
      <c r="USM208" s="813"/>
      <c r="USN208" s="813"/>
      <c r="USO208" s="813"/>
      <c r="USP208" s="813"/>
      <c r="USQ208" s="813"/>
      <c r="USR208" s="813"/>
      <c r="USS208" s="813"/>
      <c r="UST208" s="813"/>
      <c r="USU208" s="813"/>
      <c r="USV208" s="813"/>
      <c r="USW208" s="813"/>
      <c r="USX208" s="813"/>
      <c r="USY208" s="813"/>
      <c r="USZ208" s="813"/>
      <c r="UTA208" s="813"/>
      <c r="UTB208" s="813"/>
      <c r="UTC208" s="813"/>
      <c r="UTD208" s="813"/>
      <c r="UTE208" s="813"/>
      <c r="UTF208" s="813"/>
      <c r="UTG208" s="813"/>
      <c r="UTH208" s="813"/>
      <c r="UTI208" s="813"/>
      <c r="UTJ208" s="813"/>
      <c r="UTK208" s="813"/>
      <c r="UTL208" s="813"/>
      <c r="UTM208" s="813"/>
      <c r="UTN208" s="813"/>
      <c r="UTO208" s="813"/>
      <c r="UTP208" s="813"/>
      <c r="UTQ208" s="813"/>
      <c r="UTR208" s="813"/>
      <c r="UTS208" s="813"/>
      <c r="UTT208" s="813"/>
      <c r="UTU208" s="813"/>
      <c r="UTV208" s="813"/>
      <c r="UTW208" s="813"/>
      <c r="UTX208" s="813"/>
      <c r="UTY208" s="813"/>
      <c r="UTZ208" s="813"/>
      <c r="UUA208" s="813"/>
      <c r="UUB208" s="813"/>
      <c r="UUC208" s="813"/>
      <c r="UUD208" s="813"/>
      <c r="UUE208" s="813"/>
      <c r="UUF208" s="813"/>
      <c r="UUG208" s="813"/>
      <c r="UUH208" s="813"/>
      <c r="UUI208" s="813"/>
      <c r="UUJ208" s="813"/>
      <c r="UUK208" s="813"/>
      <c r="UUL208" s="813"/>
      <c r="UUM208" s="813"/>
      <c r="UUN208" s="813"/>
      <c r="UUO208" s="813"/>
      <c r="UUP208" s="813"/>
      <c r="UUQ208" s="813"/>
      <c r="UUR208" s="813"/>
      <c r="UUS208" s="813"/>
      <c r="UUT208" s="813"/>
      <c r="UUU208" s="813"/>
      <c r="UUV208" s="813"/>
      <c r="UUW208" s="813"/>
      <c r="UUX208" s="813"/>
      <c r="UUY208" s="813"/>
      <c r="UUZ208" s="813"/>
      <c r="UVA208" s="813"/>
      <c r="UVB208" s="813"/>
      <c r="UVC208" s="813"/>
      <c r="UVD208" s="813"/>
      <c r="UVE208" s="813"/>
      <c r="UVF208" s="813"/>
      <c r="UVG208" s="813"/>
      <c r="UVH208" s="813"/>
      <c r="UVI208" s="813"/>
      <c r="UVJ208" s="813"/>
      <c r="UVK208" s="813"/>
      <c r="UVL208" s="813"/>
      <c r="UVM208" s="813"/>
      <c r="UVN208" s="813"/>
      <c r="UVO208" s="813"/>
      <c r="UVP208" s="813"/>
      <c r="UVQ208" s="813"/>
      <c r="UVR208" s="813"/>
      <c r="UVS208" s="813"/>
      <c r="UVT208" s="813"/>
      <c r="UVU208" s="813"/>
      <c r="UVV208" s="813"/>
      <c r="UVW208" s="813"/>
      <c r="UVX208" s="813"/>
      <c r="UVY208" s="813"/>
      <c r="UVZ208" s="813"/>
      <c r="UWA208" s="813"/>
      <c r="UWB208" s="813"/>
      <c r="UWC208" s="813"/>
      <c r="UWD208" s="813"/>
      <c r="UWE208" s="813"/>
      <c r="UWF208" s="813"/>
      <c r="UWG208" s="813"/>
      <c r="UWH208" s="813"/>
      <c r="UWI208" s="813"/>
      <c r="UWJ208" s="813"/>
      <c r="UWK208" s="813"/>
      <c r="UWL208" s="813"/>
      <c r="UWM208" s="813"/>
      <c r="UWN208" s="813"/>
      <c r="UWO208" s="813"/>
      <c r="UWP208" s="813"/>
      <c r="UWQ208" s="813"/>
      <c r="UWR208" s="813"/>
      <c r="UWS208" s="813"/>
      <c r="UWT208" s="813"/>
      <c r="UWU208" s="813"/>
      <c r="UWV208" s="813"/>
      <c r="UWW208" s="813"/>
      <c r="UWX208" s="813"/>
      <c r="UWY208" s="813"/>
      <c r="UWZ208" s="813"/>
      <c r="UXA208" s="813"/>
      <c r="UXB208" s="813"/>
      <c r="UXC208" s="813"/>
      <c r="UXD208" s="813"/>
      <c r="UXE208" s="813"/>
      <c r="UXF208" s="813"/>
      <c r="UXG208" s="813"/>
      <c r="UXH208" s="813"/>
      <c r="UXI208" s="813"/>
      <c r="UXJ208" s="813"/>
      <c r="UXK208" s="813"/>
      <c r="UXL208" s="813"/>
      <c r="UXM208" s="813"/>
      <c r="UXN208" s="813"/>
      <c r="UXO208" s="813"/>
      <c r="UXP208" s="813"/>
      <c r="UXQ208" s="813"/>
      <c r="UXR208" s="813"/>
      <c r="UXS208" s="813"/>
      <c r="UXT208" s="813"/>
      <c r="UXU208" s="813"/>
      <c r="UXV208" s="813"/>
      <c r="UXW208" s="813"/>
      <c r="UXX208" s="813"/>
      <c r="UXY208" s="813"/>
      <c r="UXZ208" s="813"/>
      <c r="UYA208" s="813"/>
      <c r="UYB208" s="813"/>
      <c r="UYC208" s="813"/>
      <c r="UYD208" s="813"/>
      <c r="UYE208" s="813"/>
      <c r="UYF208" s="813"/>
      <c r="UYG208" s="813"/>
      <c r="UYH208" s="813"/>
      <c r="UYI208" s="813"/>
      <c r="UYJ208" s="813"/>
      <c r="UYK208" s="813"/>
      <c r="UYL208" s="813"/>
      <c r="UYM208" s="813"/>
      <c r="UYN208" s="813"/>
      <c r="UYO208" s="813"/>
      <c r="UYP208" s="813"/>
      <c r="UYQ208" s="813"/>
      <c r="UYR208" s="813"/>
      <c r="UYS208" s="813"/>
      <c r="UYT208" s="813"/>
      <c r="UYU208" s="813"/>
      <c r="UYV208" s="813"/>
      <c r="UYW208" s="813"/>
      <c r="UYX208" s="813"/>
      <c r="UYY208" s="813"/>
      <c r="UYZ208" s="813"/>
      <c r="UZA208" s="813"/>
      <c r="UZB208" s="813"/>
      <c r="UZC208" s="813"/>
      <c r="UZD208" s="813"/>
      <c r="UZE208" s="813"/>
      <c r="UZF208" s="813"/>
      <c r="UZG208" s="813"/>
      <c r="UZH208" s="813"/>
      <c r="UZI208" s="813"/>
      <c r="UZJ208" s="813"/>
      <c r="UZK208" s="813"/>
      <c r="UZL208" s="813"/>
      <c r="UZM208" s="813"/>
      <c r="UZN208" s="813"/>
      <c r="UZO208" s="813"/>
      <c r="UZP208" s="813"/>
      <c r="UZQ208" s="813"/>
      <c r="UZR208" s="813"/>
      <c r="UZS208" s="813"/>
      <c r="UZT208" s="813"/>
      <c r="UZU208" s="813"/>
      <c r="UZV208" s="813"/>
      <c r="UZW208" s="813"/>
      <c r="UZX208" s="813"/>
      <c r="UZY208" s="813"/>
      <c r="UZZ208" s="813"/>
      <c r="VAA208" s="813"/>
      <c r="VAB208" s="813"/>
      <c r="VAC208" s="813"/>
      <c r="VAD208" s="813"/>
      <c r="VAE208" s="813"/>
      <c r="VAF208" s="813"/>
      <c r="VAG208" s="813"/>
      <c r="VAH208" s="813"/>
      <c r="VAI208" s="813"/>
      <c r="VAJ208" s="813"/>
      <c r="VAK208" s="813"/>
      <c r="VAL208" s="813"/>
      <c r="VAM208" s="813"/>
      <c r="VAN208" s="813"/>
      <c r="VAO208" s="813"/>
      <c r="VAP208" s="813"/>
      <c r="VAQ208" s="813"/>
      <c r="VAR208" s="813"/>
      <c r="VAS208" s="813"/>
      <c r="VAT208" s="813"/>
      <c r="VAU208" s="813"/>
      <c r="VAV208" s="813"/>
      <c r="VAW208" s="813"/>
      <c r="VAX208" s="813"/>
      <c r="VAY208" s="813"/>
      <c r="VAZ208" s="813"/>
      <c r="VBA208" s="813"/>
      <c r="VBB208" s="813"/>
      <c r="VBC208" s="813"/>
      <c r="VBD208" s="813"/>
      <c r="VBE208" s="813"/>
      <c r="VBF208" s="813"/>
      <c r="VBG208" s="813"/>
      <c r="VBH208" s="813"/>
      <c r="VBI208" s="813"/>
      <c r="VBJ208" s="813"/>
      <c r="VBK208" s="813"/>
      <c r="VBL208" s="813"/>
      <c r="VBM208" s="813"/>
      <c r="VBN208" s="813"/>
      <c r="VBO208" s="813"/>
      <c r="VBP208" s="813"/>
      <c r="VBQ208" s="813"/>
      <c r="VBR208" s="813"/>
      <c r="VBS208" s="813"/>
      <c r="VBT208" s="813"/>
      <c r="VBU208" s="813"/>
      <c r="VBV208" s="813"/>
      <c r="VBW208" s="813"/>
      <c r="VBX208" s="813"/>
      <c r="VBY208" s="813"/>
      <c r="VBZ208" s="813"/>
      <c r="VCA208" s="813"/>
      <c r="VCB208" s="813"/>
      <c r="VCC208" s="813"/>
      <c r="VCD208" s="813"/>
      <c r="VCE208" s="813"/>
      <c r="VCF208" s="813"/>
      <c r="VCG208" s="813"/>
      <c r="VCH208" s="813"/>
      <c r="VCI208" s="813"/>
      <c r="VCJ208" s="813"/>
      <c r="VCK208" s="813"/>
      <c r="VCL208" s="813"/>
      <c r="VCM208" s="813"/>
      <c r="VCN208" s="813"/>
      <c r="VCO208" s="813"/>
      <c r="VCP208" s="813"/>
      <c r="VCQ208" s="813"/>
      <c r="VCR208" s="813"/>
      <c r="VCS208" s="813"/>
      <c r="VCT208" s="813"/>
      <c r="VCU208" s="813"/>
      <c r="VCV208" s="813"/>
      <c r="VCW208" s="813"/>
      <c r="VCX208" s="813"/>
      <c r="VCY208" s="813"/>
      <c r="VCZ208" s="813"/>
      <c r="VDA208" s="813"/>
      <c r="VDB208" s="813"/>
      <c r="VDC208" s="813"/>
      <c r="VDD208" s="813"/>
      <c r="VDE208" s="813"/>
      <c r="VDF208" s="813"/>
      <c r="VDG208" s="813"/>
      <c r="VDH208" s="813"/>
      <c r="VDI208" s="813"/>
      <c r="VDJ208" s="813"/>
      <c r="VDK208" s="813"/>
      <c r="VDL208" s="813"/>
      <c r="VDM208" s="813"/>
      <c r="VDN208" s="813"/>
      <c r="VDO208" s="813"/>
      <c r="VDP208" s="813"/>
      <c r="VDQ208" s="813"/>
      <c r="VDR208" s="813"/>
      <c r="VDS208" s="813"/>
      <c r="VDT208" s="813"/>
      <c r="VDU208" s="813"/>
      <c r="VDV208" s="813"/>
      <c r="VDW208" s="813"/>
      <c r="VDX208" s="813"/>
      <c r="VDY208" s="813"/>
      <c r="VDZ208" s="813"/>
      <c r="VEA208" s="813"/>
      <c r="VEB208" s="813"/>
      <c r="VEC208" s="813"/>
      <c r="VED208" s="813"/>
      <c r="VEE208" s="813"/>
      <c r="VEF208" s="813"/>
      <c r="VEG208" s="813"/>
      <c r="VEH208" s="813"/>
      <c r="VEI208" s="813"/>
      <c r="VEJ208" s="813"/>
      <c r="VEK208" s="813"/>
      <c r="VEL208" s="813"/>
      <c r="VEM208" s="813"/>
      <c r="VEN208" s="813"/>
      <c r="VEO208" s="813"/>
      <c r="VEP208" s="813"/>
      <c r="VEQ208" s="813"/>
      <c r="VER208" s="813"/>
      <c r="VES208" s="813"/>
      <c r="VET208" s="813"/>
      <c r="VEU208" s="813"/>
      <c r="VEV208" s="813"/>
      <c r="VEW208" s="813"/>
      <c r="VEX208" s="813"/>
      <c r="VEY208" s="813"/>
      <c r="VEZ208" s="813"/>
      <c r="VFA208" s="813"/>
      <c r="VFB208" s="813"/>
      <c r="VFC208" s="813"/>
      <c r="VFD208" s="813"/>
      <c r="VFE208" s="813"/>
      <c r="VFF208" s="813"/>
      <c r="VFG208" s="813"/>
      <c r="VFH208" s="813"/>
      <c r="VFI208" s="813"/>
      <c r="VFJ208" s="813"/>
      <c r="VFK208" s="813"/>
      <c r="VFL208" s="813"/>
      <c r="VFM208" s="813"/>
      <c r="VFN208" s="813"/>
      <c r="VFO208" s="813"/>
      <c r="VFP208" s="813"/>
      <c r="VFQ208" s="813"/>
      <c r="VFR208" s="813"/>
      <c r="VFS208" s="813"/>
      <c r="VFT208" s="813"/>
      <c r="VFU208" s="813"/>
      <c r="VFV208" s="813"/>
      <c r="VFW208" s="813"/>
      <c r="VFX208" s="813"/>
      <c r="VFY208" s="813"/>
      <c r="VFZ208" s="813"/>
      <c r="VGA208" s="813"/>
      <c r="VGB208" s="813"/>
      <c r="VGC208" s="813"/>
      <c r="VGD208" s="813"/>
      <c r="VGE208" s="813"/>
      <c r="VGF208" s="813"/>
      <c r="VGG208" s="813"/>
      <c r="VGH208" s="813"/>
      <c r="VGI208" s="813"/>
      <c r="VGJ208" s="813"/>
      <c r="VGK208" s="813"/>
      <c r="VGL208" s="813"/>
      <c r="VGM208" s="813"/>
      <c r="VGN208" s="813"/>
      <c r="VGO208" s="813"/>
      <c r="VGP208" s="813"/>
      <c r="VGQ208" s="813"/>
      <c r="VGR208" s="813"/>
      <c r="VGS208" s="813"/>
      <c r="VGT208" s="813"/>
      <c r="VGU208" s="813"/>
      <c r="VGV208" s="813"/>
      <c r="VGW208" s="813"/>
      <c r="VGX208" s="813"/>
      <c r="VGY208" s="813"/>
      <c r="VGZ208" s="813"/>
      <c r="VHA208" s="813"/>
      <c r="VHB208" s="813"/>
      <c r="VHC208" s="813"/>
      <c r="VHD208" s="813"/>
      <c r="VHE208" s="813"/>
      <c r="VHF208" s="813"/>
      <c r="VHG208" s="813"/>
      <c r="VHH208" s="813"/>
      <c r="VHI208" s="813"/>
      <c r="VHJ208" s="813"/>
      <c r="VHK208" s="813"/>
      <c r="VHL208" s="813"/>
      <c r="VHM208" s="813"/>
      <c r="VHN208" s="813"/>
      <c r="VHO208" s="813"/>
      <c r="VHP208" s="813"/>
      <c r="VHQ208" s="813"/>
      <c r="VHR208" s="813"/>
      <c r="VHS208" s="813"/>
      <c r="VHT208" s="813"/>
      <c r="VHU208" s="813"/>
      <c r="VHV208" s="813"/>
      <c r="VHW208" s="813"/>
      <c r="VHX208" s="813"/>
      <c r="VHY208" s="813"/>
      <c r="VHZ208" s="813"/>
      <c r="VIA208" s="813"/>
      <c r="VIB208" s="813"/>
      <c r="VIC208" s="813"/>
      <c r="VID208" s="813"/>
      <c r="VIE208" s="813"/>
      <c r="VIF208" s="813"/>
      <c r="VIG208" s="813"/>
      <c r="VIH208" s="813"/>
      <c r="VII208" s="813"/>
      <c r="VIJ208" s="813"/>
      <c r="VIK208" s="813"/>
      <c r="VIL208" s="813"/>
      <c r="VIM208" s="813"/>
      <c r="VIN208" s="813"/>
      <c r="VIO208" s="813"/>
      <c r="VIP208" s="813"/>
      <c r="VIQ208" s="813"/>
      <c r="VIR208" s="813"/>
      <c r="VIS208" s="813"/>
      <c r="VIT208" s="813"/>
      <c r="VIU208" s="813"/>
      <c r="VIV208" s="813"/>
      <c r="VIW208" s="813"/>
      <c r="VIX208" s="813"/>
      <c r="VIY208" s="813"/>
      <c r="VIZ208" s="813"/>
      <c r="VJA208" s="813"/>
      <c r="VJB208" s="813"/>
      <c r="VJC208" s="813"/>
      <c r="VJD208" s="813"/>
      <c r="VJE208" s="813"/>
      <c r="VJF208" s="813"/>
      <c r="VJG208" s="813"/>
      <c r="VJH208" s="813"/>
      <c r="VJI208" s="813"/>
      <c r="VJJ208" s="813"/>
      <c r="VJK208" s="813"/>
      <c r="VJL208" s="813"/>
      <c r="VJM208" s="813"/>
      <c r="VJN208" s="813"/>
      <c r="VJO208" s="813"/>
      <c r="VJP208" s="813"/>
      <c r="VJQ208" s="813"/>
      <c r="VJR208" s="813"/>
      <c r="VJS208" s="813"/>
      <c r="VJT208" s="813"/>
      <c r="VJU208" s="813"/>
      <c r="VJV208" s="813"/>
      <c r="VJW208" s="813"/>
      <c r="VJX208" s="813"/>
      <c r="VJY208" s="813"/>
      <c r="VJZ208" s="813"/>
      <c r="VKA208" s="813"/>
      <c r="VKB208" s="813"/>
      <c r="VKC208" s="813"/>
      <c r="VKD208" s="813"/>
      <c r="VKE208" s="813"/>
      <c r="VKF208" s="813"/>
      <c r="VKG208" s="813"/>
      <c r="VKH208" s="813"/>
      <c r="VKI208" s="813"/>
      <c r="VKJ208" s="813"/>
      <c r="VKK208" s="813"/>
      <c r="VKL208" s="813"/>
      <c r="VKM208" s="813"/>
      <c r="VKN208" s="813"/>
      <c r="VKO208" s="813"/>
      <c r="VKP208" s="813"/>
      <c r="VKQ208" s="813"/>
      <c r="VKR208" s="813"/>
      <c r="VKS208" s="813"/>
      <c r="VKT208" s="813"/>
      <c r="VKU208" s="813"/>
      <c r="VKV208" s="813"/>
      <c r="VKW208" s="813"/>
      <c r="VKX208" s="813"/>
      <c r="VKY208" s="813"/>
      <c r="VKZ208" s="813"/>
      <c r="VLA208" s="813"/>
      <c r="VLB208" s="813"/>
      <c r="VLC208" s="813"/>
      <c r="VLD208" s="813"/>
      <c r="VLE208" s="813"/>
      <c r="VLF208" s="813"/>
      <c r="VLG208" s="813"/>
      <c r="VLH208" s="813"/>
      <c r="VLI208" s="813"/>
      <c r="VLJ208" s="813"/>
      <c r="VLK208" s="813"/>
      <c r="VLL208" s="813"/>
      <c r="VLM208" s="813"/>
      <c r="VLN208" s="813"/>
      <c r="VLO208" s="813"/>
      <c r="VLP208" s="813"/>
      <c r="VLQ208" s="813"/>
      <c r="VLR208" s="813"/>
      <c r="VLS208" s="813"/>
      <c r="VLT208" s="813"/>
      <c r="VLU208" s="813"/>
      <c r="VLV208" s="813"/>
      <c r="VLW208" s="813"/>
      <c r="VLX208" s="813"/>
      <c r="VLY208" s="813"/>
      <c r="VLZ208" s="813"/>
      <c r="VMA208" s="813"/>
      <c r="VMB208" s="813"/>
      <c r="VMC208" s="813"/>
      <c r="VMD208" s="813"/>
      <c r="VME208" s="813"/>
      <c r="VMF208" s="813"/>
      <c r="VMG208" s="813"/>
      <c r="VMH208" s="813"/>
      <c r="VMI208" s="813"/>
      <c r="VMJ208" s="813"/>
      <c r="VMK208" s="813"/>
      <c r="VML208" s="813"/>
      <c r="VMM208" s="813"/>
      <c r="VMN208" s="813"/>
      <c r="VMO208" s="813"/>
      <c r="VMP208" s="813"/>
      <c r="VMQ208" s="813"/>
      <c r="VMR208" s="813"/>
      <c r="VMS208" s="813"/>
      <c r="VMT208" s="813"/>
      <c r="VMU208" s="813"/>
      <c r="VMV208" s="813"/>
      <c r="VMW208" s="813"/>
      <c r="VMX208" s="813"/>
      <c r="VMY208" s="813"/>
      <c r="VMZ208" s="813"/>
      <c r="VNA208" s="813"/>
      <c r="VNB208" s="813"/>
      <c r="VNC208" s="813"/>
      <c r="VND208" s="813"/>
      <c r="VNE208" s="813"/>
      <c r="VNF208" s="813"/>
      <c r="VNG208" s="813"/>
      <c r="VNH208" s="813"/>
      <c r="VNI208" s="813"/>
      <c r="VNJ208" s="813"/>
      <c r="VNK208" s="813"/>
      <c r="VNL208" s="813"/>
      <c r="VNM208" s="813"/>
      <c r="VNN208" s="813"/>
      <c r="VNO208" s="813"/>
      <c r="VNP208" s="813"/>
      <c r="VNQ208" s="813"/>
      <c r="VNR208" s="813"/>
      <c r="VNS208" s="813"/>
      <c r="VNT208" s="813"/>
      <c r="VNU208" s="813"/>
      <c r="VNV208" s="813"/>
      <c r="VNW208" s="813"/>
      <c r="VNX208" s="813"/>
      <c r="VNY208" s="813"/>
      <c r="VNZ208" s="813"/>
      <c r="VOA208" s="813"/>
      <c r="VOB208" s="813"/>
      <c r="VOC208" s="813"/>
      <c r="VOD208" s="813"/>
      <c r="VOE208" s="813"/>
      <c r="VOF208" s="813"/>
      <c r="VOG208" s="813"/>
      <c r="VOH208" s="813"/>
      <c r="VOI208" s="813"/>
      <c r="VOJ208" s="813"/>
      <c r="VOK208" s="813"/>
      <c r="VOL208" s="813"/>
      <c r="VOM208" s="813"/>
      <c r="VON208" s="813"/>
      <c r="VOO208" s="813"/>
      <c r="VOP208" s="813"/>
      <c r="VOQ208" s="813"/>
      <c r="VOR208" s="813"/>
      <c r="VOS208" s="813"/>
      <c r="VOT208" s="813"/>
      <c r="VOU208" s="813"/>
      <c r="VOV208" s="813"/>
      <c r="VOW208" s="813"/>
      <c r="VOX208" s="813"/>
      <c r="VOY208" s="813"/>
      <c r="VOZ208" s="813"/>
      <c r="VPA208" s="813"/>
      <c r="VPB208" s="813"/>
      <c r="VPC208" s="813"/>
      <c r="VPD208" s="813"/>
      <c r="VPE208" s="813"/>
      <c r="VPF208" s="813"/>
      <c r="VPG208" s="813"/>
      <c r="VPH208" s="813"/>
      <c r="VPI208" s="813"/>
      <c r="VPJ208" s="813"/>
      <c r="VPK208" s="813"/>
      <c r="VPL208" s="813"/>
      <c r="VPM208" s="813"/>
      <c r="VPN208" s="813"/>
      <c r="VPO208" s="813"/>
      <c r="VPP208" s="813"/>
      <c r="VPQ208" s="813"/>
      <c r="VPR208" s="813"/>
      <c r="VPS208" s="813"/>
      <c r="VPT208" s="813"/>
      <c r="VPU208" s="813"/>
      <c r="VPV208" s="813"/>
      <c r="VPW208" s="813"/>
      <c r="VPX208" s="813"/>
      <c r="VPY208" s="813"/>
      <c r="VPZ208" s="813"/>
      <c r="VQA208" s="813"/>
      <c r="VQB208" s="813"/>
      <c r="VQC208" s="813"/>
      <c r="VQD208" s="813"/>
      <c r="VQE208" s="813"/>
      <c r="VQF208" s="813"/>
      <c r="VQG208" s="813"/>
      <c r="VQH208" s="813"/>
      <c r="VQI208" s="813"/>
      <c r="VQJ208" s="813"/>
      <c r="VQK208" s="813"/>
      <c r="VQL208" s="813"/>
      <c r="VQM208" s="813"/>
      <c r="VQN208" s="813"/>
      <c r="VQO208" s="813"/>
      <c r="VQP208" s="813"/>
      <c r="VQQ208" s="813"/>
      <c r="VQR208" s="813"/>
      <c r="VQS208" s="813"/>
      <c r="VQT208" s="813"/>
      <c r="VQU208" s="813"/>
      <c r="VQV208" s="813"/>
      <c r="VQW208" s="813"/>
      <c r="VQX208" s="813"/>
      <c r="VQY208" s="813"/>
      <c r="VQZ208" s="813"/>
      <c r="VRA208" s="813"/>
      <c r="VRB208" s="813"/>
      <c r="VRC208" s="813"/>
      <c r="VRD208" s="813"/>
      <c r="VRE208" s="813"/>
      <c r="VRF208" s="813"/>
      <c r="VRG208" s="813"/>
      <c r="VRH208" s="813"/>
      <c r="VRI208" s="813"/>
      <c r="VRJ208" s="813"/>
      <c r="VRK208" s="813"/>
      <c r="VRL208" s="813"/>
      <c r="VRM208" s="813"/>
      <c r="VRN208" s="813"/>
      <c r="VRO208" s="813"/>
      <c r="VRP208" s="813"/>
      <c r="VRQ208" s="813"/>
      <c r="VRR208" s="813"/>
      <c r="VRS208" s="813"/>
      <c r="VRT208" s="813"/>
      <c r="VRU208" s="813"/>
      <c r="VRV208" s="813"/>
      <c r="VRW208" s="813"/>
      <c r="VRX208" s="813"/>
      <c r="VRY208" s="813"/>
      <c r="VRZ208" s="813"/>
      <c r="VSA208" s="813"/>
      <c r="VSB208" s="813"/>
      <c r="VSC208" s="813"/>
      <c r="VSD208" s="813"/>
      <c r="VSE208" s="813"/>
      <c r="VSF208" s="813"/>
      <c r="VSG208" s="813"/>
      <c r="VSH208" s="813"/>
      <c r="VSI208" s="813"/>
      <c r="VSJ208" s="813"/>
      <c r="VSK208" s="813"/>
      <c r="VSL208" s="813"/>
      <c r="VSM208" s="813"/>
      <c r="VSN208" s="813"/>
      <c r="VSO208" s="813"/>
      <c r="VSP208" s="813"/>
      <c r="VSQ208" s="813"/>
      <c r="VSR208" s="813"/>
      <c r="VSS208" s="813"/>
      <c r="VST208" s="813"/>
      <c r="VSU208" s="813"/>
      <c r="VSV208" s="813"/>
      <c r="VSW208" s="813"/>
      <c r="VSX208" s="813"/>
      <c r="VSY208" s="813"/>
      <c r="VSZ208" s="813"/>
      <c r="VTA208" s="813"/>
      <c r="VTB208" s="813"/>
      <c r="VTC208" s="813"/>
      <c r="VTD208" s="813"/>
      <c r="VTE208" s="813"/>
      <c r="VTF208" s="813"/>
      <c r="VTG208" s="813"/>
      <c r="VTH208" s="813"/>
      <c r="VTI208" s="813"/>
      <c r="VTJ208" s="813"/>
      <c r="VTK208" s="813"/>
      <c r="VTL208" s="813"/>
      <c r="VTM208" s="813"/>
      <c r="VTN208" s="813"/>
      <c r="VTO208" s="813"/>
      <c r="VTP208" s="813"/>
      <c r="VTQ208" s="813"/>
      <c r="VTR208" s="813"/>
      <c r="VTS208" s="813"/>
      <c r="VTT208" s="813"/>
      <c r="VTU208" s="813"/>
      <c r="VTV208" s="813"/>
      <c r="VTW208" s="813"/>
      <c r="VTX208" s="813"/>
      <c r="VTY208" s="813"/>
      <c r="VTZ208" s="813"/>
      <c r="VUA208" s="813"/>
      <c r="VUB208" s="813"/>
      <c r="VUC208" s="813"/>
      <c r="VUD208" s="813"/>
      <c r="VUE208" s="813"/>
      <c r="VUF208" s="813"/>
      <c r="VUG208" s="813"/>
      <c r="VUH208" s="813"/>
      <c r="VUI208" s="813"/>
      <c r="VUJ208" s="813"/>
      <c r="VUK208" s="813"/>
      <c r="VUL208" s="813"/>
      <c r="VUM208" s="813"/>
      <c r="VUN208" s="813"/>
      <c r="VUO208" s="813"/>
      <c r="VUP208" s="813"/>
      <c r="VUQ208" s="813"/>
      <c r="VUR208" s="813"/>
      <c r="VUS208" s="813"/>
      <c r="VUT208" s="813"/>
      <c r="VUU208" s="813"/>
      <c r="VUV208" s="813"/>
      <c r="VUW208" s="813"/>
      <c r="VUX208" s="813"/>
      <c r="VUY208" s="813"/>
      <c r="VUZ208" s="813"/>
      <c r="VVA208" s="813"/>
      <c r="VVB208" s="813"/>
      <c r="VVC208" s="813"/>
      <c r="VVD208" s="813"/>
      <c r="VVE208" s="813"/>
      <c r="VVF208" s="813"/>
      <c r="VVG208" s="813"/>
      <c r="VVH208" s="813"/>
      <c r="VVI208" s="813"/>
      <c r="VVJ208" s="813"/>
      <c r="VVK208" s="813"/>
      <c r="VVL208" s="813"/>
      <c r="VVM208" s="813"/>
      <c r="VVN208" s="813"/>
      <c r="VVO208" s="813"/>
      <c r="VVP208" s="813"/>
      <c r="VVQ208" s="813"/>
      <c r="VVR208" s="813"/>
      <c r="VVS208" s="813"/>
      <c r="VVT208" s="813"/>
      <c r="VVU208" s="813"/>
      <c r="VVV208" s="813"/>
      <c r="VVW208" s="813"/>
      <c r="VVX208" s="813"/>
      <c r="VVY208" s="813"/>
      <c r="VVZ208" s="813"/>
      <c r="VWA208" s="813"/>
      <c r="VWB208" s="813"/>
      <c r="VWC208" s="813"/>
      <c r="VWD208" s="813"/>
      <c r="VWE208" s="813"/>
      <c r="VWF208" s="813"/>
      <c r="VWG208" s="813"/>
      <c r="VWH208" s="813"/>
      <c r="VWI208" s="813"/>
      <c r="VWJ208" s="813"/>
      <c r="VWK208" s="813"/>
      <c r="VWL208" s="813"/>
      <c r="VWM208" s="813"/>
      <c r="VWN208" s="813"/>
      <c r="VWO208" s="813"/>
      <c r="VWP208" s="813"/>
      <c r="VWQ208" s="813"/>
      <c r="VWR208" s="813"/>
      <c r="VWS208" s="813"/>
      <c r="VWT208" s="813"/>
      <c r="VWU208" s="813"/>
      <c r="VWV208" s="813"/>
      <c r="VWW208" s="813"/>
      <c r="VWX208" s="813"/>
      <c r="VWY208" s="813"/>
      <c r="VWZ208" s="813"/>
      <c r="VXA208" s="813"/>
      <c r="VXB208" s="813"/>
      <c r="VXC208" s="813"/>
      <c r="VXD208" s="813"/>
      <c r="VXE208" s="813"/>
      <c r="VXF208" s="813"/>
      <c r="VXG208" s="813"/>
      <c r="VXH208" s="813"/>
      <c r="VXI208" s="813"/>
      <c r="VXJ208" s="813"/>
      <c r="VXK208" s="813"/>
      <c r="VXL208" s="813"/>
      <c r="VXM208" s="813"/>
      <c r="VXN208" s="813"/>
      <c r="VXO208" s="813"/>
      <c r="VXP208" s="813"/>
      <c r="VXQ208" s="813"/>
      <c r="VXR208" s="813"/>
      <c r="VXS208" s="813"/>
      <c r="VXT208" s="813"/>
      <c r="VXU208" s="813"/>
      <c r="VXV208" s="813"/>
      <c r="VXW208" s="813"/>
      <c r="VXX208" s="813"/>
      <c r="VXY208" s="813"/>
      <c r="VXZ208" s="813"/>
      <c r="VYA208" s="813"/>
      <c r="VYB208" s="813"/>
      <c r="VYC208" s="813"/>
      <c r="VYD208" s="813"/>
      <c r="VYE208" s="813"/>
      <c r="VYF208" s="813"/>
      <c r="VYG208" s="813"/>
      <c r="VYH208" s="813"/>
      <c r="VYI208" s="813"/>
      <c r="VYJ208" s="813"/>
      <c r="VYK208" s="813"/>
      <c r="VYL208" s="813"/>
      <c r="VYM208" s="813"/>
      <c r="VYN208" s="813"/>
      <c r="VYO208" s="813"/>
      <c r="VYP208" s="813"/>
      <c r="VYQ208" s="813"/>
      <c r="VYR208" s="813"/>
      <c r="VYS208" s="813"/>
      <c r="VYT208" s="813"/>
      <c r="VYU208" s="813"/>
      <c r="VYV208" s="813"/>
      <c r="VYW208" s="813"/>
      <c r="VYX208" s="813"/>
      <c r="VYY208" s="813"/>
      <c r="VYZ208" s="813"/>
      <c r="VZA208" s="813"/>
      <c r="VZB208" s="813"/>
      <c r="VZC208" s="813"/>
      <c r="VZD208" s="813"/>
      <c r="VZE208" s="813"/>
      <c r="VZF208" s="813"/>
      <c r="VZG208" s="813"/>
      <c r="VZH208" s="813"/>
      <c r="VZI208" s="813"/>
      <c r="VZJ208" s="813"/>
      <c r="VZK208" s="813"/>
      <c r="VZL208" s="813"/>
      <c r="VZM208" s="813"/>
      <c r="VZN208" s="813"/>
      <c r="VZO208" s="813"/>
      <c r="VZP208" s="813"/>
      <c r="VZQ208" s="813"/>
      <c r="VZR208" s="813"/>
      <c r="VZS208" s="813"/>
      <c r="VZT208" s="813"/>
      <c r="VZU208" s="813"/>
      <c r="VZV208" s="813"/>
      <c r="VZW208" s="813"/>
      <c r="VZX208" s="813"/>
      <c r="VZY208" s="813"/>
      <c r="VZZ208" s="813"/>
      <c r="WAA208" s="813"/>
      <c r="WAB208" s="813"/>
      <c r="WAC208" s="813"/>
      <c r="WAD208" s="813"/>
      <c r="WAE208" s="813"/>
      <c r="WAF208" s="813"/>
      <c r="WAG208" s="813"/>
      <c r="WAH208" s="813"/>
      <c r="WAI208" s="813"/>
      <c r="WAJ208" s="813"/>
      <c r="WAK208" s="813"/>
      <c r="WAL208" s="813"/>
      <c r="WAM208" s="813"/>
      <c r="WAN208" s="813"/>
      <c r="WAO208" s="813"/>
      <c r="WAP208" s="813"/>
      <c r="WAQ208" s="813"/>
      <c r="WAR208" s="813"/>
      <c r="WAS208" s="813"/>
      <c r="WAT208" s="813"/>
      <c r="WAU208" s="813"/>
      <c r="WAV208" s="813"/>
      <c r="WAW208" s="813"/>
      <c r="WAX208" s="813"/>
      <c r="WAY208" s="813"/>
      <c r="WAZ208" s="813"/>
      <c r="WBA208" s="813"/>
      <c r="WBB208" s="813"/>
      <c r="WBC208" s="813"/>
      <c r="WBD208" s="813"/>
      <c r="WBE208" s="813"/>
      <c r="WBF208" s="813"/>
      <c r="WBG208" s="813"/>
      <c r="WBH208" s="813"/>
      <c r="WBI208" s="813"/>
      <c r="WBJ208" s="813"/>
      <c r="WBK208" s="813"/>
      <c r="WBL208" s="813"/>
      <c r="WBM208" s="813"/>
      <c r="WBN208" s="813"/>
      <c r="WBO208" s="813"/>
      <c r="WBP208" s="813"/>
      <c r="WBQ208" s="813"/>
      <c r="WBR208" s="813"/>
      <c r="WBS208" s="813"/>
      <c r="WBT208" s="813"/>
      <c r="WBU208" s="813"/>
      <c r="WBV208" s="813"/>
      <c r="WBW208" s="813"/>
      <c r="WBX208" s="813"/>
      <c r="WBY208" s="813"/>
      <c r="WBZ208" s="813"/>
      <c r="WCA208" s="813"/>
      <c r="WCB208" s="813"/>
      <c r="WCC208" s="813"/>
      <c r="WCD208" s="813"/>
      <c r="WCE208" s="813"/>
      <c r="WCF208" s="813"/>
      <c r="WCG208" s="813"/>
      <c r="WCH208" s="813"/>
      <c r="WCI208" s="813"/>
      <c r="WCJ208" s="813"/>
      <c r="WCK208" s="813"/>
      <c r="WCL208" s="813"/>
      <c r="WCM208" s="813"/>
      <c r="WCN208" s="813"/>
      <c r="WCO208" s="813"/>
      <c r="WCP208" s="813"/>
      <c r="WCQ208" s="813"/>
      <c r="WCR208" s="813"/>
      <c r="WCS208" s="813"/>
      <c r="WCT208" s="813"/>
      <c r="WCU208" s="813"/>
      <c r="WCV208" s="813"/>
      <c r="WCW208" s="813"/>
      <c r="WCX208" s="813"/>
      <c r="WCY208" s="813"/>
      <c r="WCZ208" s="813"/>
      <c r="WDA208" s="813"/>
      <c r="WDB208" s="813"/>
      <c r="WDC208" s="813"/>
      <c r="WDD208" s="813"/>
      <c r="WDE208" s="813"/>
      <c r="WDF208" s="813"/>
      <c r="WDG208" s="813"/>
      <c r="WDH208" s="813"/>
      <c r="WDI208" s="813"/>
      <c r="WDJ208" s="813"/>
      <c r="WDK208" s="813"/>
      <c r="WDL208" s="813"/>
      <c r="WDM208" s="813"/>
      <c r="WDN208" s="813"/>
      <c r="WDO208" s="813"/>
      <c r="WDP208" s="813"/>
      <c r="WDQ208" s="813"/>
      <c r="WDR208" s="813"/>
      <c r="WDS208" s="813"/>
      <c r="WDT208" s="813"/>
      <c r="WDU208" s="813"/>
      <c r="WDV208" s="813"/>
      <c r="WDW208" s="813"/>
      <c r="WDX208" s="813"/>
      <c r="WDY208" s="813"/>
      <c r="WDZ208" s="813"/>
      <c r="WEA208" s="813"/>
      <c r="WEB208" s="813"/>
      <c r="WEC208" s="813"/>
      <c r="WED208" s="813"/>
      <c r="WEE208" s="813"/>
      <c r="WEF208" s="813"/>
      <c r="WEG208" s="813"/>
      <c r="WEH208" s="813"/>
      <c r="WEI208" s="813"/>
      <c r="WEJ208" s="813"/>
      <c r="WEK208" s="813"/>
      <c r="WEL208" s="813"/>
      <c r="WEM208" s="813"/>
      <c r="WEN208" s="813"/>
      <c r="WEO208" s="813"/>
      <c r="WEP208" s="813"/>
      <c r="WEQ208" s="813"/>
      <c r="WER208" s="813"/>
      <c r="WES208" s="813"/>
      <c r="WET208" s="813"/>
      <c r="WEU208" s="813"/>
      <c r="WEV208" s="813"/>
      <c r="WEW208" s="813"/>
      <c r="WEX208" s="813"/>
      <c r="WEY208" s="813"/>
      <c r="WEZ208" s="813"/>
      <c r="WFA208" s="813"/>
      <c r="WFB208" s="813"/>
      <c r="WFC208" s="813"/>
      <c r="WFD208" s="813"/>
      <c r="WFE208" s="813"/>
      <c r="WFF208" s="813"/>
      <c r="WFG208" s="813"/>
      <c r="WFH208" s="813"/>
      <c r="WFI208" s="813"/>
      <c r="WFJ208" s="813"/>
      <c r="WFK208" s="813"/>
      <c r="WFL208" s="813"/>
      <c r="WFM208" s="813"/>
      <c r="WFN208" s="813"/>
      <c r="WFO208" s="813"/>
      <c r="WFP208" s="813"/>
      <c r="WFQ208" s="813"/>
      <c r="WFR208" s="813"/>
      <c r="WFS208" s="813"/>
      <c r="WFT208" s="813"/>
      <c r="WFU208" s="813"/>
      <c r="WFV208" s="813"/>
      <c r="WFW208" s="813"/>
      <c r="WFX208" s="813"/>
      <c r="WFY208" s="813"/>
      <c r="WFZ208" s="813"/>
      <c r="WGA208" s="813"/>
      <c r="WGB208" s="813"/>
      <c r="WGC208" s="813"/>
      <c r="WGD208" s="813"/>
      <c r="WGE208" s="813"/>
      <c r="WGF208" s="813"/>
      <c r="WGG208" s="813"/>
      <c r="WGH208" s="813"/>
      <c r="WGI208" s="813"/>
      <c r="WGJ208" s="813"/>
      <c r="WGK208" s="813"/>
      <c r="WGL208" s="813"/>
      <c r="WGM208" s="813"/>
      <c r="WGN208" s="813"/>
      <c r="WGO208" s="813"/>
      <c r="WGP208" s="813"/>
      <c r="WGQ208" s="813"/>
      <c r="WGR208" s="813"/>
      <c r="WGS208" s="813"/>
      <c r="WGT208" s="813"/>
      <c r="WGU208" s="813"/>
      <c r="WGV208" s="813"/>
      <c r="WGW208" s="813"/>
      <c r="WGX208" s="813"/>
      <c r="WGY208" s="813"/>
      <c r="WGZ208" s="813"/>
      <c r="WHA208" s="813"/>
      <c r="WHB208" s="813"/>
      <c r="WHC208" s="813"/>
      <c r="WHD208" s="813"/>
      <c r="WHE208" s="813"/>
      <c r="WHF208" s="813"/>
      <c r="WHG208" s="813"/>
      <c r="WHH208" s="813"/>
      <c r="WHI208" s="813"/>
      <c r="WHJ208" s="813"/>
      <c r="WHK208" s="813"/>
      <c r="WHL208" s="813"/>
      <c r="WHM208" s="813"/>
      <c r="WHN208" s="813"/>
      <c r="WHO208" s="813"/>
      <c r="WHP208" s="813"/>
      <c r="WHQ208" s="813"/>
      <c r="WHR208" s="813"/>
      <c r="WHS208" s="813"/>
      <c r="WHT208" s="813"/>
      <c r="WHU208" s="813"/>
      <c r="WHV208" s="813"/>
      <c r="WHW208" s="813"/>
      <c r="WHX208" s="813"/>
      <c r="WHY208" s="813"/>
      <c r="WHZ208" s="813"/>
      <c r="WIA208" s="813"/>
      <c r="WIB208" s="813"/>
      <c r="WIC208" s="813"/>
      <c r="WID208" s="813"/>
      <c r="WIE208" s="813"/>
      <c r="WIF208" s="813"/>
      <c r="WIG208" s="813"/>
      <c r="WIH208" s="813"/>
      <c r="WII208" s="813"/>
      <c r="WIJ208" s="813"/>
      <c r="WIK208" s="813"/>
      <c r="WIL208" s="813"/>
      <c r="WIM208" s="813"/>
      <c r="WIN208" s="813"/>
      <c r="WIO208" s="813"/>
      <c r="WIP208" s="813"/>
      <c r="WIQ208" s="813"/>
      <c r="WIR208" s="813"/>
      <c r="WIS208" s="813"/>
      <c r="WIT208" s="813"/>
      <c r="WIU208" s="813"/>
      <c r="WIV208" s="813"/>
      <c r="WIW208" s="813"/>
      <c r="WIX208" s="813"/>
      <c r="WIY208" s="813"/>
      <c r="WIZ208" s="813"/>
      <c r="WJA208" s="813"/>
      <c r="WJB208" s="813"/>
      <c r="WJC208" s="813"/>
      <c r="WJD208" s="813"/>
      <c r="WJE208" s="813"/>
      <c r="WJF208" s="813"/>
      <c r="WJG208" s="813"/>
      <c r="WJH208" s="813"/>
      <c r="WJI208" s="813"/>
      <c r="WJJ208" s="813"/>
      <c r="WJK208" s="813"/>
      <c r="WJL208" s="813"/>
      <c r="WJM208" s="813"/>
      <c r="WJN208" s="813"/>
      <c r="WJO208" s="813"/>
      <c r="WJP208" s="813"/>
      <c r="WJQ208" s="813"/>
      <c r="WJR208" s="813"/>
      <c r="WJS208" s="813"/>
      <c r="WJT208" s="813"/>
      <c r="WJU208" s="813"/>
      <c r="WJV208" s="813"/>
      <c r="WJW208" s="813"/>
      <c r="WJX208" s="813"/>
      <c r="WJY208" s="813"/>
      <c r="WJZ208" s="813"/>
      <c r="WKA208" s="813"/>
      <c r="WKB208" s="813"/>
      <c r="WKC208" s="813"/>
      <c r="WKD208" s="813"/>
      <c r="WKE208" s="813"/>
      <c r="WKF208" s="813"/>
      <c r="WKG208" s="813"/>
      <c r="WKH208" s="813"/>
      <c r="WKI208" s="813"/>
      <c r="WKJ208" s="813"/>
      <c r="WKK208" s="813"/>
      <c r="WKL208" s="813"/>
      <c r="WKM208" s="813"/>
      <c r="WKN208" s="813"/>
      <c r="WKO208" s="813"/>
      <c r="WKP208" s="813"/>
      <c r="WKQ208" s="813"/>
      <c r="WKR208" s="813"/>
      <c r="WKS208" s="813"/>
      <c r="WKT208" s="813"/>
      <c r="WKU208" s="813"/>
      <c r="WKV208" s="813"/>
      <c r="WKW208" s="813"/>
      <c r="WKX208" s="813"/>
      <c r="WKY208" s="813"/>
      <c r="WKZ208" s="813"/>
      <c r="WLA208" s="813"/>
      <c r="WLB208" s="813"/>
      <c r="WLC208" s="813"/>
      <c r="WLD208" s="813"/>
      <c r="WLE208" s="813"/>
      <c r="WLF208" s="813"/>
      <c r="WLG208" s="813"/>
      <c r="WLH208" s="813"/>
      <c r="WLI208" s="813"/>
      <c r="WLJ208" s="813"/>
      <c r="WLK208" s="813"/>
      <c r="WLL208" s="813"/>
      <c r="WLM208" s="813"/>
      <c r="WLN208" s="813"/>
      <c r="WLO208" s="813"/>
      <c r="WLP208" s="813"/>
      <c r="WLQ208" s="813"/>
      <c r="WLR208" s="813"/>
      <c r="WLS208" s="813"/>
      <c r="WLT208" s="813"/>
      <c r="WLU208" s="813"/>
      <c r="WLV208" s="813"/>
      <c r="WLW208" s="813"/>
      <c r="WLX208" s="813"/>
      <c r="WLY208" s="813"/>
      <c r="WLZ208" s="813"/>
      <c r="WMA208" s="813"/>
      <c r="WMB208" s="813"/>
      <c r="WMC208" s="813"/>
      <c r="WMD208" s="813"/>
      <c r="WME208" s="813"/>
      <c r="WMF208" s="813"/>
      <c r="WMG208" s="813"/>
      <c r="WMH208" s="813"/>
      <c r="WMI208" s="813"/>
      <c r="WMJ208" s="813"/>
      <c r="WMK208" s="813"/>
      <c r="WML208" s="813"/>
      <c r="WMM208" s="813"/>
      <c r="WMN208" s="813"/>
      <c r="WMO208" s="813"/>
      <c r="WMP208" s="813"/>
      <c r="WMQ208" s="813"/>
      <c r="WMR208" s="813"/>
      <c r="WMS208" s="813"/>
      <c r="WMT208" s="813"/>
      <c r="WMU208" s="813"/>
      <c r="WMV208" s="813"/>
      <c r="WMW208" s="813"/>
      <c r="WMX208" s="813"/>
      <c r="WMY208" s="813"/>
      <c r="WMZ208" s="813"/>
      <c r="WNA208" s="813"/>
      <c r="WNB208" s="813"/>
      <c r="WNC208" s="813"/>
      <c r="WND208" s="813"/>
      <c r="WNE208" s="813"/>
      <c r="WNF208" s="813"/>
      <c r="WNG208" s="813"/>
      <c r="WNH208" s="813"/>
      <c r="WNI208" s="813"/>
      <c r="WNJ208" s="813"/>
      <c r="WNK208" s="813"/>
      <c r="WNL208" s="813"/>
      <c r="WNM208" s="813"/>
      <c r="WNN208" s="813"/>
      <c r="WNO208" s="813"/>
      <c r="WNP208" s="813"/>
      <c r="WNQ208" s="813"/>
      <c r="WNR208" s="813"/>
      <c r="WNS208" s="813"/>
      <c r="WNT208" s="813"/>
      <c r="WNU208" s="813"/>
      <c r="WNV208" s="813"/>
      <c r="WNW208" s="813"/>
      <c r="WNX208" s="813"/>
      <c r="WNY208" s="813"/>
      <c r="WNZ208" s="813"/>
      <c r="WOA208" s="813"/>
      <c r="WOB208" s="813"/>
      <c r="WOC208" s="813"/>
      <c r="WOD208" s="813"/>
      <c r="WOE208" s="813"/>
      <c r="WOF208" s="813"/>
      <c r="WOG208" s="813"/>
      <c r="WOH208" s="813"/>
      <c r="WOI208" s="813"/>
      <c r="WOJ208" s="813"/>
      <c r="WOK208" s="813"/>
      <c r="WOL208" s="813"/>
      <c r="WOM208" s="813"/>
      <c r="WON208" s="813"/>
      <c r="WOO208" s="813"/>
      <c r="WOP208" s="813"/>
      <c r="WOQ208" s="813"/>
      <c r="WOR208" s="813"/>
      <c r="WOS208" s="813"/>
      <c r="WOT208" s="813"/>
      <c r="WOU208" s="813"/>
      <c r="WOV208" s="813"/>
      <c r="WOW208" s="813"/>
      <c r="WOX208" s="813"/>
      <c r="WOY208" s="813"/>
      <c r="WOZ208" s="813"/>
      <c r="WPA208" s="813"/>
      <c r="WPB208" s="813"/>
      <c r="WPC208" s="813"/>
      <c r="WPD208" s="813"/>
      <c r="WPE208" s="813"/>
      <c r="WPF208" s="813"/>
      <c r="WPG208" s="813"/>
      <c r="WPH208" s="813"/>
      <c r="WPI208" s="813"/>
      <c r="WPJ208" s="813"/>
      <c r="WPK208" s="813"/>
      <c r="WPL208" s="813"/>
      <c r="WPM208" s="813"/>
      <c r="WPN208" s="813"/>
      <c r="WPO208" s="813"/>
      <c r="WPP208" s="813"/>
      <c r="WPQ208" s="813"/>
      <c r="WPR208" s="813"/>
      <c r="WPS208" s="813"/>
      <c r="WPT208" s="813"/>
      <c r="WPU208" s="813"/>
      <c r="WPV208" s="813"/>
      <c r="WPW208" s="813"/>
      <c r="WPX208" s="813"/>
      <c r="WPY208" s="813"/>
      <c r="WPZ208" s="813"/>
      <c r="WQA208" s="813"/>
      <c r="WQB208" s="813"/>
      <c r="WQC208" s="813"/>
      <c r="WQD208" s="813"/>
      <c r="WQE208" s="813"/>
      <c r="WQF208" s="813"/>
      <c r="WQG208" s="813"/>
      <c r="WQH208" s="813"/>
      <c r="WQI208" s="813"/>
      <c r="WQJ208" s="813"/>
      <c r="WQK208" s="813"/>
      <c r="WQL208" s="813"/>
      <c r="WQM208" s="813"/>
      <c r="WQN208" s="813"/>
      <c r="WQO208" s="813"/>
      <c r="WQP208" s="813"/>
      <c r="WQQ208" s="813"/>
      <c r="WQR208" s="813"/>
      <c r="WQS208" s="813"/>
      <c r="WQT208" s="813"/>
      <c r="WQU208" s="813"/>
      <c r="WQV208" s="813"/>
      <c r="WQW208" s="813"/>
      <c r="WQX208" s="813"/>
      <c r="WQY208" s="813"/>
      <c r="WQZ208" s="813"/>
      <c r="WRA208" s="813"/>
      <c r="WRB208" s="813"/>
      <c r="WRC208" s="813"/>
      <c r="WRD208" s="813"/>
      <c r="WRE208" s="813"/>
      <c r="WRF208" s="813"/>
      <c r="WRG208" s="813"/>
      <c r="WRH208" s="813"/>
      <c r="WRI208" s="813"/>
      <c r="WRJ208" s="813"/>
      <c r="WRK208" s="813"/>
      <c r="WRL208" s="813"/>
      <c r="WRM208" s="813"/>
      <c r="WRN208" s="813"/>
      <c r="WRO208" s="813"/>
      <c r="WRP208" s="813"/>
      <c r="WRQ208" s="813"/>
      <c r="WRR208" s="813"/>
      <c r="WRS208" s="813"/>
      <c r="WRT208" s="813"/>
      <c r="WRU208" s="813"/>
      <c r="WRV208" s="813"/>
      <c r="WRW208" s="813"/>
      <c r="WRX208" s="813"/>
      <c r="WRY208" s="813"/>
      <c r="WRZ208" s="813"/>
      <c r="WSA208" s="813"/>
      <c r="WSB208" s="813"/>
      <c r="WSC208" s="813"/>
      <c r="WSD208" s="813"/>
      <c r="WSE208" s="813"/>
      <c r="WSF208" s="813"/>
      <c r="WSG208" s="813"/>
      <c r="WSH208" s="813"/>
      <c r="WSI208" s="813"/>
      <c r="WSJ208" s="813"/>
      <c r="WSK208" s="813"/>
      <c r="WSL208" s="813"/>
      <c r="WSM208" s="813"/>
      <c r="WSN208" s="813"/>
      <c r="WSO208" s="813"/>
      <c r="WSP208" s="813"/>
      <c r="WSQ208" s="813"/>
      <c r="WSR208" s="813"/>
      <c r="WSS208" s="813"/>
      <c r="WST208" s="813"/>
      <c r="WSU208" s="813"/>
      <c r="WSV208" s="813"/>
      <c r="WSW208" s="813"/>
      <c r="WSX208" s="813"/>
      <c r="WSY208" s="813"/>
      <c r="WSZ208" s="813"/>
      <c r="WTA208" s="813"/>
      <c r="WTB208" s="813"/>
      <c r="WTC208" s="813"/>
      <c r="WTD208" s="813"/>
      <c r="WTE208" s="813"/>
      <c r="WTF208" s="813"/>
      <c r="WTG208" s="813"/>
      <c r="WTH208" s="813"/>
      <c r="WTI208" s="813"/>
      <c r="WTJ208" s="813"/>
      <c r="WTK208" s="813"/>
      <c r="WTL208" s="813"/>
      <c r="WTM208" s="813"/>
      <c r="WTN208" s="813"/>
      <c r="WTO208" s="813"/>
      <c r="WTP208" s="813"/>
      <c r="WTQ208" s="813"/>
      <c r="WTR208" s="813"/>
      <c r="WTS208" s="813"/>
      <c r="WTT208" s="813"/>
      <c r="WTU208" s="813"/>
      <c r="WTV208" s="813"/>
      <c r="WTW208" s="813"/>
      <c r="WTX208" s="813"/>
      <c r="WTY208" s="813"/>
      <c r="WTZ208" s="813"/>
      <c r="WUA208" s="813"/>
      <c r="WUB208" s="813"/>
      <c r="WUC208" s="813"/>
      <c r="WUD208" s="813"/>
      <c r="WUE208" s="813"/>
      <c r="WUF208" s="813"/>
      <c r="WUG208" s="813"/>
      <c r="WUH208" s="813"/>
      <c r="WUI208" s="813"/>
      <c r="WUJ208" s="813"/>
      <c r="WUK208" s="813"/>
      <c r="WUL208" s="813"/>
      <c r="WUM208" s="813"/>
      <c r="WUN208" s="813"/>
      <c r="WUO208" s="813"/>
      <c r="WUP208" s="813"/>
      <c r="WUQ208" s="813"/>
      <c r="WUR208" s="813"/>
      <c r="WUS208" s="813"/>
      <c r="WUT208" s="813"/>
      <c r="WUU208" s="813"/>
      <c r="WUV208" s="813"/>
      <c r="WUW208" s="813"/>
      <c r="WUX208" s="813"/>
      <c r="WUY208" s="813"/>
      <c r="WUZ208" s="813"/>
      <c r="WVA208" s="813"/>
      <c r="WVB208" s="813"/>
      <c r="WVC208" s="813"/>
      <c r="WVD208" s="813"/>
      <c r="WVE208" s="813"/>
      <c r="WVF208" s="813"/>
      <c r="WVG208" s="813"/>
      <c r="WVH208" s="813"/>
      <c r="WVI208" s="813"/>
      <c r="WVJ208" s="813"/>
      <c r="WVK208" s="813"/>
      <c r="WVL208" s="813"/>
      <c r="WVM208" s="813"/>
      <c r="WVN208" s="813"/>
      <c r="WVO208" s="813"/>
      <c r="WVP208" s="813"/>
      <c r="WVQ208" s="813"/>
      <c r="WVR208" s="813"/>
      <c r="WVS208" s="813"/>
      <c r="WVT208" s="813"/>
      <c r="WVU208" s="813"/>
      <c r="WVV208" s="813"/>
      <c r="WVW208" s="813"/>
      <c r="WVX208" s="813"/>
      <c r="WVY208" s="813"/>
      <c r="WVZ208" s="813"/>
      <c r="WWA208" s="813"/>
      <c r="WWB208" s="813"/>
      <c r="WWC208" s="813"/>
      <c r="WWD208" s="813"/>
      <c r="WWE208" s="813"/>
      <c r="WWF208" s="813"/>
      <c r="WWG208" s="813"/>
      <c r="WWH208" s="813"/>
      <c r="WWI208" s="813"/>
      <c r="WWJ208" s="813"/>
      <c r="WWK208" s="813"/>
      <c r="WWL208" s="813"/>
      <c r="WWM208" s="813"/>
      <c r="WWN208" s="813"/>
      <c r="WWO208" s="813"/>
      <c r="WWP208" s="813"/>
      <c r="WWQ208" s="813"/>
      <c r="WWR208" s="813"/>
      <c r="WWS208" s="813"/>
      <c r="WWT208" s="813"/>
      <c r="WWU208" s="813"/>
      <c r="WWV208" s="813"/>
      <c r="WWW208" s="813"/>
      <c r="WWX208" s="813"/>
      <c r="WWY208" s="813"/>
      <c r="WWZ208" s="813"/>
      <c r="WXA208" s="813"/>
      <c r="WXB208" s="813"/>
      <c r="WXC208" s="813"/>
      <c r="WXD208" s="813"/>
      <c r="WXE208" s="813"/>
      <c r="WXF208" s="813"/>
      <c r="WXG208" s="813"/>
      <c r="WXH208" s="813"/>
      <c r="WXI208" s="813"/>
      <c r="WXJ208" s="813"/>
      <c r="WXK208" s="813"/>
      <c r="WXL208" s="813"/>
      <c r="WXM208" s="813"/>
      <c r="WXN208" s="813"/>
      <c r="WXO208" s="813"/>
      <c r="WXP208" s="813"/>
      <c r="WXQ208" s="813"/>
      <c r="WXR208" s="813"/>
      <c r="WXS208" s="813"/>
      <c r="WXT208" s="813"/>
      <c r="WXU208" s="813"/>
      <c r="WXV208" s="813"/>
      <c r="WXW208" s="813"/>
      <c r="WXX208" s="813"/>
      <c r="WXY208" s="813"/>
      <c r="WXZ208" s="813"/>
      <c r="WYA208" s="813"/>
      <c r="WYB208" s="813"/>
      <c r="WYC208" s="813"/>
      <c r="WYD208" s="813"/>
      <c r="WYE208" s="813"/>
      <c r="WYF208" s="813"/>
      <c r="WYG208" s="813"/>
      <c r="WYH208" s="813"/>
      <c r="WYI208" s="813"/>
      <c r="WYJ208" s="813"/>
      <c r="WYK208" s="813"/>
      <c r="WYL208" s="813"/>
      <c r="WYM208" s="813"/>
      <c r="WYN208" s="813"/>
      <c r="WYO208" s="813"/>
      <c r="WYP208" s="813"/>
      <c r="WYQ208" s="813"/>
      <c r="WYR208" s="813"/>
      <c r="WYS208" s="813"/>
      <c r="WYT208" s="813"/>
      <c r="WYU208" s="813"/>
      <c r="WYV208" s="813"/>
      <c r="WYW208" s="813"/>
      <c r="WYX208" s="813"/>
      <c r="WYY208" s="813"/>
      <c r="WYZ208" s="813"/>
      <c r="WZA208" s="813"/>
      <c r="WZB208" s="813"/>
      <c r="WZC208" s="813"/>
      <c r="WZD208" s="813"/>
      <c r="WZE208" s="813"/>
      <c r="WZF208" s="813"/>
      <c r="WZG208" s="813"/>
      <c r="WZH208" s="813"/>
      <c r="WZI208" s="813"/>
      <c r="WZJ208" s="813"/>
      <c r="WZK208" s="813"/>
      <c r="WZL208" s="813"/>
      <c r="WZM208" s="813"/>
      <c r="WZN208" s="813"/>
      <c r="WZO208" s="813"/>
      <c r="WZP208" s="813"/>
      <c r="WZQ208" s="813"/>
      <c r="WZR208" s="813"/>
      <c r="WZS208" s="813"/>
      <c r="WZT208" s="813"/>
      <c r="WZU208" s="813"/>
      <c r="WZV208" s="813"/>
      <c r="WZW208" s="813"/>
      <c r="WZX208" s="813"/>
      <c r="WZY208" s="813"/>
      <c r="WZZ208" s="813"/>
      <c r="XAA208" s="813"/>
      <c r="XAB208" s="813"/>
      <c r="XAC208" s="813"/>
      <c r="XAD208" s="813"/>
      <c r="XAE208" s="813"/>
      <c r="XAF208" s="813"/>
      <c r="XAG208" s="813"/>
      <c r="XAH208" s="813"/>
      <c r="XAI208" s="813"/>
      <c r="XAJ208" s="813"/>
      <c r="XAK208" s="813"/>
      <c r="XAL208" s="813"/>
      <c r="XAM208" s="813"/>
      <c r="XAN208" s="813"/>
      <c r="XAO208" s="813"/>
      <c r="XAP208" s="813"/>
      <c r="XAQ208" s="813"/>
      <c r="XAR208" s="813"/>
      <c r="XAS208" s="813"/>
      <c r="XAT208" s="813"/>
      <c r="XAU208" s="813"/>
      <c r="XAV208" s="813"/>
      <c r="XAW208" s="813"/>
      <c r="XAX208" s="813"/>
      <c r="XAY208" s="813"/>
      <c r="XAZ208" s="813"/>
      <c r="XBA208" s="813"/>
      <c r="XBB208" s="813"/>
      <c r="XBC208" s="813"/>
      <c r="XBD208" s="813"/>
      <c r="XBE208" s="813"/>
      <c r="XBF208" s="813"/>
      <c r="XBG208" s="813"/>
      <c r="XBH208" s="813"/>
      <c r="XBI208" s="813"/>
      <c r="XBJ208" s="813"/>
      <c r="XBK208" s="813"/>
      <c r="XBL208" s="813"/>
      <c r="XBM208" s="813"/>
      <c r="XBN208" s="813"/>
      <c r="XBO208" s="813"/>
      <c r="XBP208" s="813"/>
      <c r="XBQ208" s="813"/>
      <c r="XBR208" s="813"/>
      <c r="XBS208" s="813"/>
      <c r="XBT208" s="813"/>
      <c r="XBU208" s="813"/>
      <c r="XBV208" s="813"/>
      <c r="XBW208" s="813"/>
      <c r="XBX208" s="813"/>
      <c r="XBY208" s="813"/>
      <c r="XBZ208" s="813"/>
      <c r="XCA208" s="813"/>
      <c r="XCB208" s="813"/>
      <c r="XCC208" s="813"/>
      <c r="XCD208" s="813"/>
      <c r="XCE208" s="813"/>
      <c r="XCF208" s="813"/>
      <c r="XCG208" s="813"/>
      <c r="XCH208" s="813"/>
      <c r="XCI208" s="813"/>
      <c r="XCJ208" s="813"/>
      <c r="XCK208" s="813"/>
      <c r="XCL208" s="813"/>
      <c r="XCM208" s="813"/>
      <c r="XCN208" s="813"/>
      <c r="XCO208" s="813"/>
      <c r="XCP208" s="813"/>
      <c r="XCQ208" s="813"/>
      <c r="XCR208" s="813"/>
      <c r="XCS208" s="813"/>
      <c r="XCT208" s="813"/>
      <c r="XCU208" s="813"/>
      <c r="XCV208" s="813"/>
      <c r="XCW208" s="813"/>
      <c r="XCX208" s="813"/>
      <c r="XCY208" s="813"/>
      <c r="XCZ208" s="813"/>
      <c r="XDA208" s="813"/>
      <c r="XDB208" s="813"/>
      <c r="XDC208" s="813"/>
      <c r="XDD208" s="813"/>
      <c r="XDE208" s="813"/>
      <c r="XDF208" s="813"/>
      <c r="XDG208" s="813"/>
      <c r="XDH208" s="813"/>
      <c r="XDI208" s="813"/>
      <c r="XDJ208" s="813"/>
      <c r="XDK208" s="813"/>
      <c r="XDL208" s="813"/>
      <c r="XDM208" s="813"/>
      <c r="XDN208" s="813"/>
      <c r="XDO208" s="813"/>
      <c r="XDP208" s="813"/>
      <c r="XDQ208" s="813"/>
      <c r="XDR208" s="813"/>
      <c r="XDS208" s="813"/>
      <c r="XDT208" s="813"/>
      <c r="XDU208" s="813"/>
      <c r="XDV208" s="813"/>
      <c r="XDW208" s="813"/>
      <c r="XDX208" s="813"/>
      <c r="XDY208" s="813"/>
      <c r="XDZ208" s="813"/>
      <c r="XEA208" s="813"/>
      <c r="XEB208" s="813"/>
      <c r="XEC208" s="813"/>
      <c r="XED208" s="813"/>
      <c r="XEE208" s="813"/>
      <c r="XEF208" s="813"/>
      <c r="XEG208" s="813"/>
      <c r="XEH208" s="813"/>
      <c r="XEI208" s="813"/>
      <c r="XEJ208" s="813"/>
      <c r="XEK208" s="813"/>
      <c r="XEL208" s="813"/>
      <c r="XEM208" s="813"/>
      <c r="XEN208" s="813"/>
      <c r="XEO208" s="813"/>
      <c r="XEP208" s="813"/>
      <c r="XEQ208" s="813"/>
      <c r="XER208" s="813"/>
      <c r="XES208" s="813"/>
      <c r="XET208" s="813"/>
      <c r="XEU208" s="813"/>
      <c r="XEV208" s="813"/>
      <c r="XEW208" s="813"/>
      <c r="XEX208" s="813"/>
      <c r="XEY208" s="813"/>
      <c r="XEZ208" s="813"/>
      <c r="XFA208" s="813"/>
      <c r="XFB208" s="813"/>
    </row>
    <row r="209" spans="1:16382" s="806" customFormat="1" ht="19.5" customHeight="1">
      <c r="A209" s="830" t="s">
        <v>1036</v>
      </c>
      <c r="B209" s="1156">
        <v>0</v>
      </c>
      <c r="C209" s="830" t="s">
        <v>868</v>
      </c>
      <c r="D209" s="830" t="s">
        <v>908</v>
      </c>
      <c r="E209" s="830"/>
      <c r="F209" s="892"/>
      <c r="G209" s="906"/>
      <c r="H209" s="813"/>
      <c r="I209" s="813"/>
      <c r="J209" s="813"/>
      <c r="K209" s="813"/>
      <c r="L209" s="813"/>
      <c r="M209" s="813"/>
      <c r="N209" s="813"/>
      <c r="O209" s="813"/>
      <c r="P209" s="813"/>
      <c r="Q209" s="813"/>
      <c r="R209" s="813"/>
      <c r="S209" s="813"/>
      <c r="T209" s="813"/>
      <c r="U209" s="813"/>
      <c r="V209" s="813"/>
      <c r="W209" s="813"/>
      <c r="X209" s="813"/>
      <c r="Y209" s="813"/>
      <c r="Z209" s="813"/>
      <c r="AA209" s="813"/>
      <c r="AB209" s="813"/>
      <c r="AC209" s="813"/>
      <c r="AD209" s="813"/>
      <c r="AE209" s="813"/>
      <c r="AF209" s="813"/>
      <c r="AG209" s="813"/>
      <c r="AH209" s="813"/>
      <c r="AI209" s="813"/>
      <c r="AJ209" s="813"/>
      <c r="AK209" s="813"/>
      <c r="AL209" s="813"/>
      <c r="AM209" s="813"/>
      <c r="AN209" s="813"/>
      <c r="AO209" s="813"/>
      <c r="AP209" s="813"/>
      <c r="AQ209" s="813"/>
      <c r="AR209" s="813"/>
      <c r="AS209" s="813"/>
      <c r="AT209" s="813"/>
      <c r="AU209" s="813"/>
      <c r="AV209" s="813"/>
      <c r="AW209" s="813"/>
      <c r="AX209" s="813"/>
      <c r="AY209" s="813"/>
      <c r="AZ209" s="813"/>
      <c r="BA209" s="813"/>
      <c r="BB209" s="813"/>
      <c r="BC209" s="813"/>
      <c r="BD209" s="813"/>
      <c r="BE209" s="813"/>
      <c r="BF209" s="813"/>
      <c r="BG209" s="813"/>
      <c r="BH209" s="813"/>
      <c r="BI209" s="813"/>
      <c r="BJ209" s="813"/>
      <c r="BK209" s="813"/>
      <c r="BL209" s="813"/>
      <c r="BM209" s="813"/>
      <c r="BN209" s="813"/>
      <c r="BO209" s="813"/>
      <c r="BP209" s="813"/>
      <c r="BQ209" s="813"/>
      <c r="BR209" s="813"/>
      <c r="BS209" s="813"/>
      <c r="BT209" s="813"/>
      <c r="BU209" s="813"/>
      <c r="BV209" s="813"/>
      <c r="BW209" s="813"/>
      <c r="BX209" s="813"/>
      <c r="BY209" s="813"/>
      <c r="BZ209" s="813"/>
      <c r="CA209" s="813"/>
      <c r="CB209" s="813"/>
      <c r="CC209" s="813"/>
      <c r="CD209" s="813"/>
      <c r="CE209" s="813"/>
      <c r="CF209" s="813"/>
      <c r="CG209" s="813"/>
      <c r="CH209" s="813"/>
      <c r="CI209" s="813"/>
      <c r="CJ209" s="813"/>
      <c r="CK209" s="813"/>
      <c r="CL209" s="813"/>
      <c r="CM209" s="813"/>
      <c r="CN209" s="813"/>
      <c r="CO209" s="813"/>
      <c r="CP209" s="813"/>
      <c r="CQ209" s="813"/>
      <c r="CR209" s="813"/>
      <c r="CS209" s="813"/>
      <c r="CT209" s="813"/>
      <c r="CU209" s="813"/>
      <c r="CV209" s="813"/>
      <c r="CW209" s="813"/>
      <c r="CX209" s="813"/>
      <c r="CY209" s="813"/>
      <c r="CZ209" s="813"/>
      <c r="DA209" s="813"/>
      <c r="DB209" s="813"/>
      <c r="DC209" s="813"/>
      <c r="DD209" s="813"/>
      <c r="DE209" s="813"/>
      <c r="DF209" s="813"/>
      <c r="DG209" s="813"/>
      <c r="DH209" s="813"/>
      <c r="DI209" s="813"/>
      <c r="DJ209" s="813"/>
      <c r="DK209" s="813"/>
      <c r="DL209" s="813"/>
      <c r="DM209" s="813"/>
      <c r="DN209" s="813"/>
      <c r="DO209" s="813"/>
      <c r="DP209" s="813"/>
      <c r="DQ209" s="813"/>
      <c r="DR209" s="813"/>
      <c r="DS209" s="813"/>
      <c r="DT209" s="813"/>
      <c r="DU209" s="813"/>
      <c r="DV209" s="813"/>
      <c r="DW209" s="813"/>
      <c r="DX209" s="813"/>
      <c r="DY209" s="813"/>
      <c r="DZ209" s="813"/>
      <c r="EA209" s="813"/>
      <c r="EB209" s="813"/>
      <c r="EC209" s="813"/>
      <c r="ED209" s="813"/>
      <c r="EE209" s="813"/>
      <c r="EF209" s="813"/>
      <c r="EG209" s="813"/>
      <c r="EH209" s="813"/>
      <c r="EI209" s="813"/>
      <c r="EJ209" s="813"/>
      <c r="EK209" s="813"/>
      <c r="EL209" s="813"/>
      <c r="EM209" s="813"/>
      <c r="EN209" s="813"/>
      <c r="EO209" s="813"/>
      <c r="EP209" s="813"/>
      <c r="EQ209" s="813"/>
      <c r="ER209" s="813"/>
      <c r="ES209" s="813"/>
      <c r="ET209" s="813"/>
      <c r="EU209" s="813"/>
      <c r="EV209" s="813"/>
      <c r="EW209" s="813"/>
      <c r="EX209" s="813"/>
      <c r="EY209" s="813"/>
      <c r="EZ209" s="813"/>
      <c r="FA209" s="813"/>
      <c r="FB209" s="813"/>
      <c r="FC209" s="813"/>
      <c r="FD209" s="813"/>
      <c r="FE209" s="813"/>
      <c r="FF209" s="813"/>
      <c r="FG209" s="813"/>
      <c r="FH209" s="813"/>
      <c r="FI209" s="813"/>
      <c r="FJ209" s="813"/>
      <c r="FK209" s="813"/>
      <c r="FL209" s="813"/>
      <c r="FM209" s="813"/>
      <c r="FN209" s="813"/>
      <c r="FO209" s="813"/>
      <c r="FP209" s="813"/>
      <c r="FQ209" s="813"/>
      <c r="FR209" s="813"/>
      <c r="FS209" s="813"/>
      <c r="FT209" s="813"/>
      <c r="FU209" s="813"/>
      <c r="FV209" s="813"/>
      <c r="FW209" s="813"/>
      <c r="FX209" s="813"/>
      <c r="FY209" s="813"/>
      <c r="FZ209" s="813"/>
      <c r="GA209" s="813"/>
      <c r="GB209" s="813"/>
      <c r="GC209" s="813"/>
      <c r="GD209" s="813"/>
      <c r="GE209" s="813"/>
      <c r="GF209" s="813"/>
      <c r="GG209" s="813"/>
      <c r="GH209" s="813"/>
      <c r="GI209" s="813"/>
      <c r="GJ209" s="813"/>
      <c r="GK209" s="813"/>
      <c r="GL209" s="813"/>
      <c r="GM209" s="813"/>
      <c r="GN209" s="813"/>
      <c r="GO209" s="813"/>
      <c r="GP209" s="813"/>
      <c r="GQ209" s="813"/>
      <c r="GR209" s="813"/>
      <c r="GS209" s="813"/>
      <c r="GT209" s="813"/>
      <c r="GU209" s="813"/>
      <c r="GV209" s="813"/>
      <c r="GW209" s="813"/>
      <c r="GX209" s="813"/>
      <c r="GY209" s="813"/>
      <c r="GZ209" s="813"/>
      <c r="HA209" s="813"/>
      <c r="HB209" s="813"/>
      <c r="HC209" s="813"/>
      <c r="HD209" s="813"/>
      <c r="HE209" s="813"/>
      <c r="HF209" s="813"/>
      <c r="HG209" s="813"/>
      <c r="HH209" s="813"/>
      <c r="HI209" s="813"/>
      <c r="HJ209" s="813"/>
      <c r="HK209" s="813"/>
      <c r="HL209" s="813"/>
      <c r="HM209" s="813"/>
      <c r="HN209" s="813"/>
      <c r="HO209" s="813"/>
      <c r="HP209" s="813"/>
      <c r="HQ209" s="813"/>
      <c r="HR209" s="813"/>
      <c r="HS209" s="813"/>
      <c r="HT209" s="813"/>
      <c r="HU209" s="813"/>
      <c r="HV209" s="813"/>
      <c r="HW209" s="813"/>
      <c r="HX209" s="813"/>
      <c r="HY209" s="813"/>
      <c r="HZ209" s="813"/>
      <c r="IA209" s="813"/>
      <c r="IB209" s="813"/>
      <c r="IC209" s="813"/>
      <c r="ID209" s="813"/>
      <c r="IE209" s="813"/>
      <c r="IF209" s="813"/>
      <c r="IG209" s="813"/>
      <c r="IH209" s="813"/>
      <c r="II209" s="813"/>
      <c r="IJ209" s="813"/>
      <c r="IK209" s="813"/>
      <c r="IL209" s="813"/>
      <c r="IM209" s="813"/>
      <c r="IN209" s="813"/>
      <c r="IO209" s="813"/>
      <c r="IP209" s="813"/>
      <c r="IQ209" s="813"/>
      <c r="IR209" s="813"/>
      <c r="IS209" s="813"/>
      <c r="IT209" s="813"/>
      <c r="IU209" s="813"/>
      <c r="IV209" s="813"/>
      <c r="IW209" s="813"/>
      <c r="IX209" s="813"/>
      <c r="IY209" s="813"/>
      <c r="IZ209" s="813"/>
      <c r="JA209" s="813"/>
      <c r="JB209" s="813"/>
      <c r="JC209" s="813"/>
      <c r="JD209" s="813"/>
      <c r="JE209" s="813"/>
      <c r="JF209" s="813"/>
      <c r="JG209" s="813"/>
      <c r="JH209" s="813"/>
      <c r="JI209" s="813"/>
      <c r="JJ209" s="813"/>
      <c r="JK209" s="813"/>
      <c r="JL209" s="813"/>
      <c r="JM209" s="813"/>
      <c r="JN209" s="813"/>
      <c r="JO209" s="813"/>
      <c r="JP209" s="813"/>
      <c r="JQ209" s="813"/>
      <c r="JR209" s="813"/>
      <c r="JS209" s="813"/>
      <c r="JT209" s="813"/>
      <c r="JU209" s="813"/>
      <c r="JV209" s="813"/>
      <c r="JW209" s="813"/>
      <c r="JX209" s="813"/>
      <c r="JY209" s="813"/>
      <c r="JZ209" s="813"/>
      <c r="KA209" s="813"/>
      <c r="KB209" s="813"/>
      <c r="KC209" s="813"/>
      <c r="KD209" s="813"/>
      <c r="KE209" s="813"/>
      <c r="KF209" s="813"/>
      <c r="KG209" s="813"/>
      <c r="KH209" s="813"/>
      <c r="KI209" s="813"/>
      <c r="KJ209" s="813"/>
      <c r="KK209" s="813"/>
      <c r="KL209" s="813"/>
      <c r="KM209" s="813"/>
      <c r="KN209" s="813"/>
      <c r="KO209" s="813"/>
      <c r="KP209" s="813"/>
      <c r="KQ209" s="813"/>
      <c r="KR209" s="813"/>
      <c r="KS209" s="813"/>
      <c r="KT209" s="813"/>
      <c r="KU209" s="813"/>
      <c r="KV209" s="813"/>
      <c r="KW209" s="813"/>
      <c r="KX209" s="813"/>
      <c r="KY209" s="813"/>
      <c r="KZ209" s="813"/>
      <c r="LA209" s="813"/>
      <c r="LB209" s="813"/>
      <c r="LC209" s="813"/>
      <c r="LD209" s="813"/>
      <c r="LE209" s="813"/>
      <c r="LF209" s="813"/>
      <c r="LG209" s="813"/>
      <c r="LH209" s="813"/>
      <c r="LI209" s="813"/>
      <c r="LJ209" s="813"/>
      <c r="LK209" s="813"/>
      <c r="LL209" s="813"/>
      <c r="LM209" s="813"/>
      <c r="LN209" s="813"/>
      <c r="LO209" s="813"/>
      <c r="LP209" s="813"/>
      <c r="LQ209" s="813"/>
      <c r="LR209" s="813"/>
      <c r="LS209" s="813"/>
      <c r="LT209" s="813"/>
      <c r="LU209" s="813"/>
      <c r="LV209" s="813"/>
      <c r="LW209" s="813"/>
      <c r="LX209" s="813"/>
      <c r="LY209" s="813"/>
      <c r="LZ209" s="813"/>
      <c r="MA209" s="813"/>
      <c r="MB209" s="813"/>
      <c r="MC209" s="813"/>
      <c r="MD209" s="813"/>
      <c r="ME209" s="813"/>
      <c r="MF209" s="813"/>
      <c r="MG209" s="813"/>
      <c r="MH209" s="813"/>
      <c r="MI209" s="813"/>
      <c r="MJ209" s="813"/>
      <c r="MK209" s="813"/>
      <c r="ML209" s="813"/>
      <c r="MM209" s="813"/>
      <c r="MN209" s="813"/>
      <c r="MO209" s="813"/>
      <c r="MP209" s="813"/>
      <c r="MQ209" s="813"/>
      <c r="MR209" s="813"/>
      <c r="MS209" s="813"/>
      <c r="MT209" s="813"/>
      <c r="MU209" s="813"/>
      <c r="MV209" s="813"/>
      <c r="MW209" s="813"/>
      <c r="MX209" s="813"/>
      <c r="MY209" s="813"/>
      <c r="MZ209" s="813"/>
      <c r="NA209" s="813"/>
      <c r="NB209" s="813"/>
      <c r="NC209" s="813"/>
      <c r="ND209" s="813"/>
      <c r="NE209" s="813"/>
      <c r="NF209" s="813"/>
      <c r="NG209" s="813"/>
      <c r="NH209" s="813"/>
      <c r="NI209" s="813"/>
      <c r="NJ209" s="813"/>
      <c r="NK209" s="813"/>
      <c r="NL209" s="813"/>
      <c r="NM209" s="813"/>
      <c r="NN209" s="813"/>
      <c r="NO209" s="813"/>
      <c r="NP209" s="813"/>
      <c r="NQ209" s="813"/>
      <c r="NR209" s="813"/>
      <c r="NS209" s="813"/>
      <c r="NT209" s="813"/>
      <c r="NU209" s="813"/>
      <c r="NV209" s="813"/>
      <c r="NW209" s="813"/>
      <c r="NX209" s="813"/>
      <c r="NY209" s="813"/>
      <c r="NZ209" s="813"/>
      <c r="OA209" s="813"/>
      <c r="OB209" s="813"/>
      <c r="OC209" s="813"/>
      <c r="OD209" s="813"/>
      <c r="OE209" s="813"/>
      <c r="OF209" s="813"/>
      <c r="OG209" s="813"/>
      <c r="OH209" s="813"/>
      <c r="OI209" s="813"/>
      <c r="OJ209" s="813"/>
      <c r="OK209" s="813"/>
      <c r="OL209" s="813"/>
      <c r="OM209" s="813"/>
      <c r="ON209" s="813"/>
      <c r="OO209" s="813"/>
      <c r="OP209" s="813"/>
      <c r="OQ209" s="813"/>
      <c r="OR209" s="813"/>
      <c r="OS209" s="813"/>
      <c r="OT209" s="813"/>
      <c r="OU209" s="813"/>
      <c r="OV209" s="813"/>
      <c r="OW209" s="813"/>
      <c r="OX209" s="813"/>
      <c r="OY209" s="813"/>
      <c r="OZ209" s="813"/>
      <c r="PA209" s="813"/>
      <c r="PB209" s="813"/>
      <c r="PC209" s="813"/>
      <c r="PD209" s="813"/>
      <c r="PE209" s="813"/>
      <c r="PF209" s="813"/>
      <c r="PG209" s="813"/>
      <c r="PH209" s="813"/>
      <c r="PI209" s="813"/>
      <c r="PJ209" s="813"/>
      <c r="PK209" s="813"/>
      <c r="PL209" s="813"/>
      <c r="PM209" s="813"/>
      <c r="PN209" s="813"/>
      <c r="PO209" s="813"/>
      <c r="PP209" s="813"/>
      <c r="PQ209" s="813"/>
      <c r="PR209" s="813"/>
      <c r="PS209" s="813"/>
      <c r="PT209" s="813"/>
      <c r="PU209" s="813"/>
      <c r="PV209" s="813"/>
      <c r="PW209" s="813"/>
      <c r="PX209" s="813"/>
      <c r="PY209" s="813"/>
      <c r="PZ209" s="813"/>
      <c r="QA209" s="813"/>
      <c r="QB209" s="813"/>
      <c r="QC209" s="813"/>
      <c r="QD209" s="813"/>
      <c r="QE209" s="813"/>
      <c r="QF209" s="813"/>
      <c r="QG209" s="813"/>
      <c r="QH209" s="813"/>
      <c r="QI209" s="813"/>
      <c r="QJ209" s="813"/>
      <c r="QK209" s="813"/>
      <c r="QL209" s="813"/>
      <c r="QM209" s="813"/>
      <c r="QN209" s="813"/>
      <c r="QO209" s="813"/>
      <c r="QP209" s="813"/>
      <c r="QQ209" s="813"/>
      <c r="QR209" s="813"/>
      <c r="QS209" s="813"/>
      <c r="QT209" s="813"/>
      <c r="QU209" s="813"/>
      <c r="QV209" s="813"/>
      <c r="QW209" s="813"/>
      <c r="QX209" s="813"/>
      <c r="QY209" s="813"/>
      <c r="QZ209" s="813"/>
      <c r="RA209" s="813"/>
      <c r="RB209" s="813"/>
      <c r="RC209" s="813"/>
      <c r="RD209" s="813"/>
      <c r="RE209" s="813"/>
      <c r="RF209" s="813"/>
      <c r="RG209" s="813"/>
      <c r="RH209" s="813"/>
      <c r="RI209" s="813"/>
      <c r="RJ209" s="813"/>
      <c r="RK209" s="813"/>
      <c r="RL209" s="813"/>
      <c r="RM209" s="813"/>
      <c r="RN209" s="813"/>
      <c r="RO209" s="813"/>
      <c r="RP209" s="813"/>
      <c r="RQ209" s="813"/>
      <c r="RR209" s="813"/>
      <c r="RS209" s="813"/>
      <c r="RT209" s="813"/>
      <c r="RU209" s="813"/>
      <c r="RV209" s="813"/>
      <c r="RW209" s="813"/>
      <c r="RX209" s="813"/>
      <c r="RY209" s="813"/>
      <c r="RZ209" s="813"/>
      <c r="SA209" s="813"/>
      <c r="SB209" s="813"/>
      <c r="SC209" s="813"/>
      <c r="SD209" s="813"/>
      <c r="SE209" s="813"/>
      <c r="SF209" s="813"/>
      <c r="SG209" s="813"/>
      <c r="SH209" s="813"/>
      <c r="SI209" s="813"/>
      <c r="SJ209" s="813"/>
      <c r="SK209" s="813"/>
      <c r="SL209" s="813"/>
      <c r="SM209" s="813"/>
      <c r="SN209" s="813"/>
      <c r="SO209" s="813"/>
      <c r="SP209" s="813"/>
      <c r="SQ209" s="813"/>
      <c r="SR209" s="813"/>
      <c r="SS209" s="813"/>
      <c r="ST209" s="813"/>
      <c r="SU209" s="813"/>
      <c r="SV209" s="813"/>
      <c r="SW209" s="813"/>
      <c r="SX209" s="813"/>
      <c r="SY209" s="813"/>
      <c r="SZ209" s="813"/>
      <c r="TA209" s="813"/>
      <c r="TB209" s="813"/>
      <c r="TC209" s="813"/>
      <c r="TD209" s="813"/>
      <c r="TE209" s="813"/>
      <c r="TF209" s="813"/>
      <c r="TG209" s="813"/>
      <c r="TH209" s="813"/>
      <c r="TI209" s="813"/>
      <c r="TJ209" s="813"/>
      <c r="TK209" s="813"/>
      <c r="TL209" s="813"/>
      <c r="TM209" s="813"/>
      <c r="TN209" s="813"/>
      <c r="TO209" s="813"/>
      <c r="TP209" s="813"/>
      <c r="TQ209" s="813"/>
      <c r="TR209" s="813"/>
      <c r="TS209" s="813"/>
      <c r="TT209" s="813"/>
      <c r="TU209" s="813"/>
      <c r="TV209" s="813"/>
      <c r="TW209" s="813"/>
      <c r="TX209" s="813"/>
      <c r="TY209" s="813"/>
      <c r="TZ209" s="813"/>
      <c r="UA209" s="813"/>
      <c r="UB209" s="813"/>
      <c r="UC209" s="813"/>
      <c r="UD209" s="813"/>
      <c r="UE209" s="813"/>
      <c r="UF209" s="813"/>
      <c r="UG209" s="813"/>
      <c r="UH209" s="813"/>
      <c r="UI209" s="813"/>
      <c r="UJ209" s="813"/>
      <c r="UK209" s="813"/>
      <c r="UL209" s="813"/>
      <c r="UM209" s="813"/>
      <c r="UN209" s="813"/>
      <c r="UO209" s="813"/>
      <c r="UP209" s="813"/>
      <c r="UQ209" s="813"/>
      <c r="UR209" s="813"/>
      <c r="US209" s="813"/>
      <c r="UT209" s="813"/>
      <c r="UU209" s="813"/>
      <c r="UV209" s="813"/>
      <c r="UW209" s="813"/>
      <c r="UX209" s="813"/>
      <c r="UY209" s="813"/>
      <c r="UZ209" s="813"/>
      <c r="VA209" s="813"/>
      <c r="VB209" s="813"/>
      <c r="VC209" s="813"/>
      <c r="VD209" s="813"/>
      <c r="VE209" s="813"/>
      <c r="VF209" s="813"/>
      <c r="VG209" s="813"/>
      <c r="VH209" s="813"/>
      <c r="VI209" s="813"/>
      <c r="VJ209" s="813"/>
      <c r="VK209" s="813"/>
      <c r="VL209" s="813"/>
      <c r="VM209" s="813"/>
      <c r="VN209" s="813"/>
      <c r="VO209" s="813"/>
      <c r="VP209" s="813"/>
      <c r="VQ209" s="813"/>
      <c r="VR209" s="813"/>
      <c r="VS209" s="813"/>
      <c r="VT209" s="813"/>
      <c r="VU209" s="813"/>
      <c r="VV209" s="813"/>
      <c r="VW209" s="813"/>
      <c r="VX209" s="813"/>
      <c r="VY209" s="813"/>
      <c r="VZ209" s="813"/>
      <c r="WA209" s="813"/>
      <c r="WB209" s="813"/>
      <c r="WC209" s="813"/>
      <c r="WD209" s="813"/>
      <c r="WE209" s="813"/>
      <c r="WF209" s="813"/>
      <c r="WG209" s="813"/>
      <c r="WH209" s="813"/>
      <c r="WI209" s="813"/>
      <c r="WJ209" s="813"/>
      <c r="WK209" s="813"/>
      <c r="WL209" s="813"/>
      <c r="WM209" s="813"/>
      <c r="WN209" s="813"/>
      <c r="WO209" s="813"/>
      <c r="WP209" s="813"/>
      <c r="WQ209" s="813"/>
      <c r="WR209" s="813"/>
      <c r="WS209" s="813"/>
      <c r="WT209" s="813"/>
      <c r="WU209" s="813"/>
      <c r="WV209" s="813"/>
      <c r="WW209" s="813"/>
      <c r="WX209" s="813"/>
      <c r="WY209" s="813"/>
      <c r="WZ209" s="813"/>
      <c r="XA209" s="813"/>
      <c r="XB209" s="813"/>
      <c r="XC209" s="813"/>
      <c r="XD209" s="813"/>
      <c r="XE209" s="813"/>
      <c r="XF209" s="813"/>
      <c r="XG209" s="813"/>
      <c r="XH209" s="813"/>
      <c r="XI209" s="813"/>
      <c r="XJ209" s="813"/>
      <c r="XK209" s="813"/>
      <c r="XL209" s="813"/>
      <c r="XM209" s="813"/>
      <c r="XN209" s="813"/>
      <c r="XO209" s="813"/>
      <c r="XP209" s="813"/>
      <c r="XQ209" s="813"/>
      <c r="XR209" s="813"/>
      <c r="XS209" s="813"/>
      <c r="XT209" s="813"/>
      <c r="XU209" s="813"/>
      <c r="XV209" s="813"/>
      <c r="XW209" s="813"/>
      <c r="XX209" s="813"/>
      <c r="XY209" s="813"/>
      <c r="XZ209" s="813"/>
      <c r="YA209" s="813"/>
      <c r="YB209" s="813"/>
      <c r="YC209" s="813"/>
      <c r="YD209" s="813"/>
      <c r="YE209" s="813"/>
      <c r="YF209" s="813"/>
      <c r="YG209" s="813"/>
      <c r="YH209" s="813"/>
      <c r="YI209" s="813"/>
      <c r="YJ209" s="813"/>
      <c r="YK209" s="813"/>
      <c r="YL209" s="813"/>
      <c r="YM209" s="813"/>
      <c r="YN209" s="813"/>
      <c r="YO209" s="813"/>
      <c r="YP209" s="813"/>
      <c r="YQ209" s="813"/>
      <c r="YR209" s="813"/>
      <c r="YS209" s="813"/>
      <c r="YT209" s="813"/>
      <c r="YU209" s="813"/>
      <c r="YV209" s="813"/>
      <c r="YW209" s="813"/>
      <c r="YX209" s="813"/>
      <c r="YY209" s="813"/>
      <c r="YZ209" s="813"/>
      <c r="ZA209" s="813"/>
      <c r="ZB209" s="813"/>
      <c r="ZC209" s="813"/>
      <c r="ZD209" s="813"/>
      <c r="ZE209" s="813"/>
      <c r="ZF209" s="813"/>
      <c r="ZG209" s="813"/>
      <c r="ZH209" s="813"/>
      <c r="ZI209" s="813"/>
      <c r="ZJ209" s="813"/>
      <c r="ZK209" s="813"/>
      <c r="ZL209" s="813"/>
      <c r="ZM209" s="813"/>
      <c r="ZN209" s="813"/>
      <c r="ZO209" s="813"/>
      <c r="ZP209" s="813"/>
      <c r="ZQ209" s="813"/>
      <c r="ZR209" s="813"/>
      <c r="ZS209" s="813"/>
      <c r="ZT209" s="813"/>
      <c r="ZU209" s="813"/>
      <c r="ZV209" s="813"/>
      <c r="ZW209" s="813"/>
      <c r="ZX209" s="813"/>
      <c r="ZY209" s="813"/>
      <c r="ZZ209" s="813"/>
      <c r="AAA209" s="813"/>
      <c r="AAB209" s="813"/>
      <c r="AAC209" s="813"/>
      <c r="AAD209" s="813"/>
      <c r="AAE209" s="813"/>
      <c r="AAF209" s="813"/>
      <c r="AAG209" s="813"/>
      <c r="AAH209" s="813"/>
      <c r="AAI209" s="813"/>
      <c r="AAJ209" s="813"/>
      <c r="AAK209" s="813"/>
      <c r="AAL209" s="813"/>
      <c r="AAM209" s="813"/>
      <c r="AAN209" s="813"/>
      <c r="AAO209" s="813"/>
      <c r="AAP209" s="813"/>
      <c r="AAQ209" s="813"/>
      <c r="AAR209" s="813"/>
      <c r="AAS209" s="813"/>
      <c r="AAT209" s="813"/>
      <c r="AAU209" s="813"/>
      <c r="AAV209" s="813"/>
      <c r="AAW209" s="813"/>
      <c r="AAX209" s="813"/>
      <c r="AAY209" s="813"/>
      <c r="AAZ209" s="813"/>
      <c r="ABA209" s="813"/>
      <c r="ABB209" s="813"/>
      <c r="ABC209" s="813"/>
      <c r="ABD209" s="813"/>
      <c r="ABE209" s="813"/>
      <c r="ABF209" s="813"/>
      <c r="ABG209" s="813"/>
      <c r="ABH209" s="813"/>
      <c r="ABI209" s="813"/>
      <c r="ABJ209" s="813"/>
      <c r="ABK209" s="813"/>
      <c r="ABL209" s="813"/>
      <c r="ABM209" s="813"/>
      <c r="ABN209" s="813"/>
      <c r="ABO209" s="813"/>
      <c r="ABP209" s="813"/>
      <c r="ABQ209" s="813"/>
      <c r="ABR209" s="813"/>
      <c r="ABS209" s="813"/>
      <c r="ABT209" s="813"/>
      <c r="ABU209" s="813"/>
      <c r="ABV209" s="813"/>
      <c r="ABW209" s="813"/>
      <c r="ABX209" s="813"/>
      <c r="ABY209" s="813"/>
      <c r="ABZ209" s="813"/>
      <c r="ACA209" s="813"/>
      <c r="ACB209" s="813"/>
      <c r="ACC209" s="813"/>
      <c r="ACD209" s="813"/>
      <c r="ACE209" s="813"/>
      <c r="ACF209" s="813"/>
      <c r="ACG209" s="813"/>
      <c r="ACH209" s="813"/>
      <c r="ACI209" s="813"/>
      <c r="ACJ209" s="813"/>
      <c r="ACK209" s="813"/>
      <c r="ACL209" s="813"/>
      <c r="ACM209" s="813"/>
      <c r="ACN209" s="813"/>
      <c r="ACO209" s="813"/>
      <c r="ACP209" s="813"/>
      <c r="ACQ209" s="813"/>
      <c r="ACR209" s="813"/>
      <c r="ACS209" s="813"/>
      <c r="ACT209" s="813"/>
      <c r="ACU209" s="813"/>
      <c r="ACV209" s="813"/>
      <c r="ACW209" s="813"/>
      <c r="ACX209" s="813"/>
      <c r="ACY209" s="813"/>
      <c r="ACZ209" s="813"/>
      <c r="ADA209" s="813"/>
      <c r="ADB209" s="813"/>
      <c r="ADC209" s="813"/>
      <c r="ADD209" s="813"/>
      <c r="ADE209" s="813"/>
      <c r="ADF209" s="813"/>
      <c r="ADG209" s="813"/>
      <c r="ADH209" s="813"/>
      <c r="ADI209" s="813"/>
      <c r="ADJ209" s="813"/>
      <c r="ADK209" s="813"/>
      <c r="ADL209" s="813"/>
      <c r="ADM209" s="813"/>
      <c r="ADN209" s="813"/>
      <c r="ADO209" s="813"/>
      <c r="ADP209" s="813"/>
      <c r="ADQ209" s="813"/>
      <c r="ADR209" s="813"/>
      <c r="ADS209" s="813"/>
      <c r="ADT209" s="813"/>
      <c r="ADU209" s="813"/>
      <c r="ADV209" s="813"/>
      <c r="ADW209" s="813"/>
      <c r="ADX209" s="813"/>
      <c r="ADY209" s="813"/>
      <c r="ADZ209" s="813"/>
      <c r="AEA209" s="813"/>
      <c r="AEB209" s="813"/>
      <c r="AEC209" s="813"/>
      <c r="AED209" s="813"/>
      <c r="AEE209" s="813"/>
      <c r="AEF209" s="813"/>
      <c r="AEG209" s="813"/>
      <c r="AEH209" s="813"/>
      <c r="AEI209" s="813"/>
      <c r="AEJ209" s="813"/>
      <c r="AEK209" s="813"/>
      <c r="AEL209" s="813"/>
      <c r="AEM209" s="813"/>
      <c r="AEN209" s="813"/>
      <c r="AEO209" s="813"/>
      <c r="AEP209" s="813"/>
      <c r="AEQ209" s="813"/>
      <c r="AER209" s="813"/>
      <c r="AES209" s="813"/>
      <c r="AET209" s="813"/>
      <c r="AEU209" s="813"/>
      <c r="AEV209" s="813"/>
      <c r="AEW209" s="813"/>
      <c r="AEX209" s="813"/>
      <c r="AEY209" s="813"/>
      <c r="AEZ209" s="813"/>
      <c r="AFA209" s="813"/>
      <c r="AFB209" s="813"/>
      <c r="AFC209" s="813"/>
      <c r="AFD209" s="813"/>
      <c r="AFE209" s="813"/>
      <c r="AFF209" s="813"/>
      <c r="AFG209" s="813"/>
      <c r="AFH209" s="813"/>
      <c r="AFI209" s="813"/>
      <c r="AFJ209" s="813"/>
      <c r="AFK209" s="813"/>
      <c r="AFL209" s="813"/>
      <c r="AFM209" s="813"/>
      <c r="AFN209" s="813"/>
      <c r="AFO209" s="813"/>
      <c r="AFP209" s="813"/>
      <c r="AFQ209" s="813"/>
      <c r="AFR209" s="813"/>
      <c r="AFS209" s="813"/>
      <c r="AFT209" s="813"/>
      <c r="AFU209" s="813"/>
      <c r="AFV209" s="813"/>
      <c r="AFW209" s="813"/>
      <c r="AFX209" s="813"/>
      <c r="AFY209" s="813"/>
      <c r="AFZ209" s="813"/>
      <c r="AGA209" s="813"/>
      <c r="AGB209" s="813"/>
      <c r="AGC209" s="813"/>
      <c r="AGD209" s="813"/>
      <c r="AGE209" s="813"/>
      <c r="AGF209" s="813"/>
      <c r="AGG209" s="813"/>
      <c r="AGH209" s="813"/>
      <c r="AGI209" s="813"/>
      <c r="AGJ209" s="813"/>
      <c r="AGK209" s="813"/>
      <c r="AGL209" s="813"/>
      <c r="AGM209" s="813"/>
      <c r="AGN209" s="813"/>
      <c r="AGO209" s="813"/>
      <c r="AGP209" s="813"/>
      <c r="AGQ209" s="813"/>
      <c r="AGR209" s="813"/>
      <c r="AGS209" s="813"/>
      <c r="AGT209" s="813"/>
      <c r="AGU209" s="813"/>
      <c r="AGV209" s="813"/>
      <c r="AGW209" s="813"/>
      <c r="AGX209" s="813"/>
      <c r="AGY209" s="813"/>
      <c r="AGZ209" s="813"/>
      <c r="AHA209" s="813"/>
      <c r="AHB209" s="813"/>
      <c r="AHC209" s="813"/>
      <c r="AHD209" s="813"/>
      <c r="AHE209" s="813"/>
      <c r="AHF209" s="813"/>
      <c r="AHG209" s="813"/>
      <c r="AHH209" s="813"/>
      <c r="AHI209" s="813"/>
      <c r="AHJ209" s="813"/>
      <c r="AHK209" s="813"/>
      <c r="AHL209" s="813"/>
      <c r="AHM209" s="813"/>
      <c r="AHN209" s="813"/>
      <c r="AHO209" s="813"/>
      <c r="AHP209" s="813"/>
      <c r="AHQ209" s="813"/>
      <c r="AHR209" s="813"/>
      <c r="AHS209" s="813"/>
      <c r="AHT209" s="813"/>
      <c r="AHU209" s="813"/>
      <c r="AHV209" s="813"/>
      <c r="AHW209" s="813"/>
      <c r="AHX209" s="813"/>
      <c r="AHY209" s="813"/>
      <c r="AHZ209" s="813"/>
      <c r="AIA209" s="813"/>
      <c r="AIB209" s="813"/>
      <c r="AIC209" s="813"/>
      <c r="AID209" s="813"/>
      <c r="AIE209" s="813"/>
      <c r="AIF209" s="813"/>
      <c r="AIG209" s="813"/>
      <c r="AIH209" s="813"/>
      <c r="AII209" s="813"/>
      <c r="AIJ209" s="813"/>
      <c r="AIK209" s="813"/>
      <c r="AIL209" s="813"/>
      <c r="AIM209" s="813"/>
      <c r="AIN209" s="813"/>
      <c r="AIO209" s="813"/>
      <c r="AIP209" s="813"/>
      <c r="AIQ209" s="813"/>
      <c r="AIR209" s="813"/>
      <c r="AIS209" s="813"/>
      <c r="AIT209" s="813"/>
      <c r="AIU209" s="813"/>
      <c r="AIV209" s="813"/>
      <c r="AIW209" s="813"/>
      <c r="AIX209" s="813"/>
      <c r="AIY209" s="813"/>
      <c r="AIZ209" s="813"/>
      <c r="AJA209" s="813"/>
      <c r="AJB209" s="813"/>
      <c r="AJC209" s="813"/>
      <c r="AJD209" s="813"/>
      <c r="AJE209" s="813"/>
      <c r="AJF209" s="813"/>
      <c r="AJG209" s="813"/>
      <c r="AJH209" s="813"/>
      <c r="AJI209" s="813"/>
      <c r="AJJ209" s="813"/>
      <c r="AJK209" s="813"/>
      <c r="AJL209" s="813"/>
      <c r="AJM209" s="813"/>
      <c r="AJN209" s="813"/>
      <c r="AJO209" s="813"/>
      <c r="AJP209" s="813"/>
      <c r="AJQ209" s="813"/>
      <c r="AJR209" s="813"/>
      <c r="AJS209" s="813"/>
      <c r="AJT209" s="813"/>
      <c r="AJU209" s="813"/>
      <c r="AJV209" s="813"/>
      <c r="AJW209" s="813"/>
      <c r="AJX209" s="813"/>
      <c r="AJY209" s="813"/>
      <c r="AJZ209" s="813"/>
      <c r="AKA209" s="813"/>
      <c r="AKB209" s="813"/>
      <c r="AKC209" s="813"/>
      <c r="AKD209" s="813"/>
      <c r="AKE209" s="813"/>
      <c r="AKF209" s="813"/>
      <c r="AKG209" s="813"/>
      <c r="AKH209" s="813"/>
      <c r="AKI209" s="813"/>
      <c r="AKJ209" s="813"/>
      <c r="AKK209" s="813"/>
      <c r="AKL209" s="813"/>
      <c r="AKM209" s="813"/>
      <c r="AKN209" s="813"/>
      <c r="AKO209" s="813"/>
      <c r="AKP209" s="813"/>
      <c r="AKQ209" s="813"/>
      <c r="AKR209" s="813"/>
      <c r="AKS209" s="813"/>
      <c r="AKT209" s="813"/>
      <c r="AKU209" s="813"/>
      <c r="AKV209" s="813"/>
      <c r="AKW209" s="813"/>
      <c r="AKX209" s="813"/>
      <c r="AKY209" s="813"/>
      <c r="AKZ209" s="813"/>
      <c r="ALA209" s="813"/>
      <c r="ALB209" s="813"/>
      <c r="ALC209" s="813"/>
      <c r="ALD209" s="813"/>
      <c r="ALE209" s="813"/>
      <c r="ALF209" s="813"/>
      <c r="ALG209" s="813"/>
      <c r="ALH209" s="813"/>
      <c r="ALI209" s="813"/>
      <c r="ALJ209" s="813"/>
      <c r="ALK209" s="813"/>
      <c r="ALL209" s="813"/>
      <c r="ALM209" s="813"/>
      <c r="ALN209" s="813"/>
      <c r="ALO209" s="813"/>
      <c r="ALP209" s="813"/>
      <c r="ALQ209" s="813"/>
      <c r="ALR209" s="813"/>
      <c r="ALS209" s="813"/>
      <c r="ALT209" s="813"/>
      <c r="ALU209" s="813"/>
      <c r="ALV209" s="813"/>
      <c r="ALW209" s="813"/>
      <c r="ALX209" s="813"/>
      <c r="ALY209" s="813"/>
      <c r="ALZ209" s="813"/>
      <c r="AMA209" s="813"/>
      <c r="AMB209" s="813"/>
      <c r="AMC209" s="813"/>
      <c r="AMD209" s="813"/>
      <c r="AME209" s="813"/>
      <c r="AMF209" s="813"/>
      <c r="AMG209" s="813"/>
      <c r="AMH209" s="813"/>
      <c r="AMI209" s="813"/>
      <c r="AMJ209" s="813"/>
      <c r="AMK209" s="813"/>
      <c r="AML209" s="813"/>
      <c r="AMM209" s="813"/>
      <c r="AMN209" s="813"/>
      <c r="AMO209" s="813"/>
      <c r="AMP209" s="813"/>
      <c r="AMQ209" s="813"/>
      <c r="AMR209" s="813"/>
      <c r="AMS209" s="813"/>
      <c r="AMT209" s="813"/>
      <c r="AMU209" s="813"/>
      <c r="AMV209" s="813"/>
      <c r="AMW209" s="813"/>
      <c r="AMX209" s="813"/>
      <c r="AMY209" s="813"/>
      <c r="AMZ209" s="813"/>
      <c r="ANA209" s="813"/>
      <c r="ANB209" s="813"/>
      <c r="ANC209" s="813"/>
      <c r="AND209" s="813"/>
      <c r="ANE209" s="813"/>
      <c r="ANF209" s="813"/>
      <c r="ANG209" s="813"/>
      <c r="ANH209" s="813"/>
      <c r="ANI209" s="813"/>
      <c r="ANJ209" s="813"/>
      <c r="ANK209" s="813"/>
      <c r="ANL209" s="813"/>
      <c r="ANM209" s="813"/>
      <c r="ANN209" s="813"/>
      <c r="ANO209" s="813"/>
      <c r="ANP209" s="813"/>
      <c r="ANQ209" s="813"/>
      <c r="ANR209" s="813"/>
      <c r="ANS209" s="813"/>
      <c r="ANT209" s="813"/>
      <c r="ANU209" s="813"/>
      <c r="ANV209" s="813"/>
      <c r="ANW209" s="813"/>
      <c r="ANX209" s="813"/>
      <c r="ANY209" s="813"/>
      <c r="ANZ209" s="813"/>
      <c r="AOA209" s="813"/>
      <c r="AOB209" s="813"/>
      <c r="AOC209" s="813"/>
      <c r="AOD209" s="813"/>
      <c r="AOE209" s="813"/>
      <c r="AOF209" s="813"/>
      <c r="AOG209" s="813"/>
      <c r="AOH209" s="813"/>
      <c r="AOI209" s="813"/>
      <c r="AOJ209" s="813"/>
      <c r="AOK209" s="813"/>
      <c r="AOL209" s="813"/>
      <c r="AOM209" s="813"/>
      <c r="AON209" s="813"/>
      <c r="AOO209" s="813"/>
      <c r="AOP209" s="813"/>
      <c r="AOQ209" s="813"/>
      <c r="AOR209" s="813"/>
      <c r="AOS209" s="813"/>
      <c r="AOT209" s="813"/>
      <c r="AOU209" s="813"/>
      <c r="AOV209" s="813"/>
      <c r="AOW209" s="813"/>
      <c r="AOX209" s="813"/>
      <c r="AOY209" s="813"/>
      <c r="AOZ209" s="813"/>
      <c r="APA209" s="813"/>
      <c r="APB209" s="813"/>
      <c r="APC209" s="813"/>
      <c r="APD209" s="813"/>
      <c r="APE209" s="813"/>
      <c r="APF209" s="813"/>
      <c r="APG209" s="813"/>
      <c r="APH209" s="813"/>
      <c r="API209" s="813"/>
      <c r="APJ209" s="813"/>
      <c r="APK209" s="813"/>
      <c r="APL209" s="813"/>
      <c r="APM209" s="813"/>
      <c r="APN209" s="813"/>
      <c r="APO209" s="813"/>
      <c r="APP209" s="813"/>
      <c r="APQ209" s="813"/>
      <c r="APR209" s="813"/>
      <c r="APS209" s="813"/>
      <c r="APT209" s="813"/>
      <c r="APU209" s="813"/>
      <c r="APV209" s="813"/>
      <c r="APW209" s="813"/>
      <c r="APX209" s="813"/>
      <c r="APY209" s="813"/>
      <c r="APZ209" s="813"/>
      <c r="AQA209" s="813"/>
      <c r="AQB209" s="813"/>
      <c r="AQC209" s="813"/>
      <c r="AQD209" s="813"/>
      <c r="AQE209" s="813"/>
      <c r="AQF209" s="813"/>
      <c r="AQG209" s="813"/>
      <c r="AQH209" s="813"/>
      <c r="AQI209" s="813"/>
      <c r="AQJ209" s="813"/>
      <c r="AQK209" s="813"/>
      <c r="AQL209" s="813"/>
      <c r="AQM209" s="813"/>
      <c r="AQN209" s="813"/>
      <c r="AQO209" s="813"/>
      <c r="AQP209" s="813"/>
      <c r="AQQ209" s="813"/>
      <c r="AQR209" s="813"/>
      <c r="AQS209" s="813"/>
      <c r="AQT209" s="813"/>
      <c r="AQU209" s="813"/>
      <c r="AQV209" s="813"/>
      <c r="AQW209" s="813"/>
      <c r="AQX209" s="813"/>
      <c r="AQY209" s="813"/>
      <c r="AQZ209" s="813"/>
      <c r="ARA209" s="813"/>
      <c r="ARB209" s="813"/>
      <c r="ARC209" s="813"/>
      <c r="ARD209" s="813"/>
      <c r="ARE209" s="813"/>
      <c r="ARF209" s="813"/>
      <c r="ARG209" s="813"/>
      <c r="ARH209" s="813"/>
      <c r="ARI209" s="813"/>
      <c r="ARJ209" s="813"/>
      <c r="ARK209" s="813"/>
      <c r="ARL209" s="813"/>
      <c r="ARM209" s="813"/>
      <c r="ARN209" s="813"/>
      <c r="ARO209" s="813"/>
      <c r="ARP209" s="813"/>
      <c r="ARQ209" s="813"/>
      <c r="ARR209" s="813"/>
      <c r="ARS209" s="813"/>
      <c r="ART209" s="813"/>
      <c r="ARU209" s="813"/>
      <c r="ARV209" s="813"/>
      <c r="ARW209" s="813"/>
      <c r="ARX209" s="813"/>
      <c r="ARY209" s="813"/>
      <c r="ARZ209" s="813"/>
      <c r="ASA209" s="813"/>
      <c r="ASB209" s="813"/>
      <c r="ASC209" s="813"/>
      <c r="ASD209" s="813"/>
      <c r="ASE209" s="813"/>
      <c r="ASF209" s="813"/>
      <c r="ASG209" s="813"/>
      <c r="ASH209" s="813"/>
      <c r="ASI209" s="813"/>
      <c r="ASJ209" s="813"/>
      <c r="ASK209" s="813"/>
      <c r="ASL209" s="813"/>
      <c r="ASM209" s="813"/>
      <c r="ASN209" s="813"/>
      <c r="ASO209" s="813"/>
      <c r="ASP209" s="813"/>
      <c r="ASQ209" s="813"/>
      <c r="ASR209" s="813"/>
      <c r="ASS209" s="813"/>
      <c r="AST209" s="813"/>
      <c r="ASU209" s="813"/>
      <c r="ASV209" s="813"/>
      <c r="ASW209" s="813"/>
      <c r="ASX209" s="813"/>
      <c r="ASY209" s="813"/>
      <c r="ASZ209" s="813"/>
      <c r="ATA209" s="813"/>
      <c r="ATB209" s="813"/>
      <c r="ATC209" s="813"/>
      <c r="ATD209" s="813"/>
      <c r="ATE209" s="813"/>
      <c r="ATF209" s="813"/>
      <c r="ATG209" s="813"/>
      <c r="ATH209" s="813"/>
      <c r="ATI209" s="813"/>
      <c r="ATJ209" s="813"/>
      <c r="ATK209" s="813"/>
      <c r="ATL209" s="813"/>
      <c r="ATM209" s="813"/>
      <c r="ATN209" s="813"/>
      <c r="ATO209" s="813"/>
      <c r="ATP209" s="813"/>
      <c r="ATQ209" s="813"/>
      <c r="ATR209" s="813"/>
      <c r="ATS209" s="813"/>
      <c r="ATT209" s="813"/>
      <c r="ATU209" s="813"/>
      <c r="ATV209" s="813"/>
      <c r="ATW209" s="813"/>
      <c r="ATX209" s="813"/>
      <c r="ATY209" s="813"/>
      <c r="ATZ209" s="813"/>
      <c r="AUA209" s="813"/>
      <c r="AUB209" s="813"/>
      <c r="AUC209" s="813"/>
      <c r="AUD209" s="813"/>
      <c r="AUE209" s="813"/>
      <c r="AUF209" s="813"/>
      <c r="AUG209" s="813"/>
      <c r="AUH209" s="813"/>
      <c r="AUI209" s="813"/>
      <c r="AUJ209" s="813"/>
      <c r="AUK209" s="813"/>
      <c r="AUL209" s="813"/>
      <c r="AUM209" s="813"/>
      <c r="AUN209" s="813"/>
      <c r="AUO209" s="813"/>
      <c r="AUP209" s="813"/>
      <c r="AUQ209" s="813"/>
      <c r="AUR209" s="813"/>
      <c r="AUS209" s="813"/>
      <c r="AUT209" s="813"/>
      <c r="AUU209" s="813"/>
      <c r="AUV209" s="813"/>
      <c r="AUW209" s="813"/>
      <c r="AUX209" s="813"/>
      <c r="AUY209" s="813"/>
      <c r="AUZ209" s="813"/>
      <c r="AVA209" s="813"/>
      <c r="AVB209" s="813"/>
      <c r="AVC209" s="813"/>
      <c r="AVD209" s="813"/>
      <c r="AVE209" s="813"/>
      <c r="AVF209" s="813"/>
      <c r="AVG209" s="813"/>
      <c r="AVH209" s="813"/>
      <c r="AVI209" s="813"/>
      <c r="AVJ209" s="813"/>
      <c r="AVK209" s="813"/>
      <c r="AVL209" s="813"/>
      <c r="AVM209" s="813"/>
      <c r="AVN209" s="813"/>
      <c r="AVO209" s="813"/>
      <c r="AVP209" s="813"/>
      <c r="AVQ209" s="813"/>
      <c r="AVR209" s="813"/>
      <c r="AVS209" s="813"/>
      <c r="AVT209" s="813"/>
      <c r="AVU209" s="813"/>
      <c r="AVV209" s="813"/>
      <c r="AVW209" s="813"/>
      <c r="AVX209" s="813"/>
      <c r="AVY209" s="813"/>
      <c r="AVZ209" s="813"/>
      <c r="AWA209" s="813"/>
      <c r="AWB209" s="813"/>
      <c r="AWC209" s="813"/>
      <c r="AWD209" s="813"/>
      <c r="AWE209" s="813"/>
      <c r="AWF209" s="813"/>
      <c r="AWG209" s="813"/>
      <c r="AWH209" s="813"/>
      <c r="AWI209" s="813"/>
      <c r="AWJ209" s="813"/>
      <c r="AWK209" s="813"/>
      <c r="AWL209" s="813"/>
      <c r="AWM209" s="813"/>
      <c r="AWN209" s="813"/>
      <c r="AWO209" s="813"/>
      <c r="AWP209" s="813"/>
      <c r="AWQ209" s="813"/>
      <c r="AWR209" s="813"/>
      <c r="AWS209" s="813"/>
      <c r="AWT209" s="813"/>
      <c r="AWU209" s="813"/>
      <c r="AWV209" s="813"/>
      <c r="AWW209" s="813"/>
      <c r="AWX209" s="813"/>
      <c r="AWY209" s="813"/>
      <c r="AWZ209" s="813"/>
      <c r="AXA209" s="813"/>
      <c r="AXB209" s="813"/>
      <c r="AXC209" s="813"/>
      <c r="AXD209" s="813"/>
      <c r="AXE209" s="813"/>
      <c r="AXF209" s="813"/>
      <c r="AXG209" s="813"/>
      <c r="AXH209" s="813"/>
      <c r="AXI209" s="813"/>
      <c r="AXJ209" s="813"/>
      <c r="AXK209" s="813"/>
      <c r="AXL209" s="813"/>
      <c r="AXM209" s="813"/>
      <c r="AXN209" s="813"/>
      <c r="AXO209" s="813"/>
      <c r="AXP209" s="813"/>
      <c r="AXQ209" s="813"/>
      <c r="AXR209" s="813"/>
      <c r="AXS209" s="813"/>
      <c r="AXT209" s="813"/>
      <c r="AXU209" s="813"/>
      <c r="AXV209" s="813"/>
      <c r="AXW209" s="813"/>
      <c r="AXX209" s="813"/>
      <c r="AXY209" s="813"/>
      <c r="AXZ209" s="813"/>
      <c r="AYA209" s="813"/>
      <c r="AYB209" s="813"/>
      <c r="AYC209" s="813"/>
      <c r="AYD209" s="813"/>
      <c r="AYE209" s="813"/>
      <c r="AYF209" s="813"/>
      <c r="AYG209" s="813"/>
      <c r="AYH209" s="813"/>
      <c r="AYI209" s="813"/>
      <c r="AYJ209" s="813"/>
      <c r="AYK209" s="813"/>
      <c r="AYL209" s="813"/>
      <c r="AYM209" s="813"/>
      <c r="AYN209" s="813"/>
      <c r="AYO209" s="813"/>
      <c r="AYP209" s="813"/>
      <c r="AYQ209" s="813"/>
      <c r="AYR209" s="813"/>
      <c r="AYS209" s="813"/>
      <c r="AYT209" s="813"/>
      <c r="AYU209" s="813"/>
      <c r="AYV209" s="813"/>
      <c r="AYW209" s="813"/>
      <c r="AYX209" s="813"/>
      <c r="AYY209" s="813"/>
      <c r="AYZ209" s="813"/>
      <c r="AZA209" s="813"/>
      <c r="AZB209" s="813"/>
      <c r="AZC209" s="813"/>
      <c r="AZD209" s="813"/>
      <c r="AZE209" s="813"/>
      <c r="AZF209" s="813"/>
      <c r="AZG209" s="813"/>
      <c r="AZH209" s="813"/>
      <c r="AZI209" s="813"/>
      <c r="AZJ209" s="813"/>
      <c r="AZK209" s="813"/>
      <c r="AZL209" s="813"/>
      <c r="AZM209" s="813"/>
      <c r="AZN209" s="813"/>
      <c r="AZO209" s="813"/>
      <c r="AZP209" s="813"/>
      <c r="AZQ209" s="813"/>
      <c r="AZR209" s="813"/>
      <c r="AZS209" s="813"/>
      <c r="AZT209" s="813"/>
      <c r="AZU209" s="813"/>
      <c r="AZV209" s="813"/>
      <c r="AZW209" s="813"/>
      <c r="AZX209" s="813"/>
      <c r="AZY209" s="813"/>
      <c r="AZZ209" s="813"/>
      <c r="BAA209" s="813"/>
      <c r="BAB209" s="813"/>
      <c r="BAC209" s="813"/>
      <c r="BAD209" s="813"/>
      <c r="BAE209" s="813"/>
      <c r="BAF209" s="813"/>
      <c r="BAG209" s="813"/>
      <c r="BAH209" s="813"/>
      <c r="BAI209" s="813"/>
      <c r="BAJ209" s="813"/>
      <c r="BAK209" s="813"/>
      <c r="BAL209" s="813"/>
      <c r="BAM209" s="813"/>
      <c r="BAN209" s="813"/>
      <c r="BAO209" s="813"/>
      <c r="BAP209" s="813"/>
      <c r="BAQ209" s="813"/>
      <c r="BAR209" s="813"/>
      <c r="BAS209" s="813"/>
      <c r="BAT209" s="813"/>
      <c r="BAU209" s="813"/>
      <c r="BAV209" s="813"/>
      <c r="BAW209" s="813"/>
      <c r="BAX209" s="813"/>
      <c r="BAY209" s="813"/>
      <c r="BAZ209" s="813"/>
      <c r="BBA209" s="813"/>
      <c r="BBB209" s="813"/>
      <c r="BBC209" s="813"/>
      <c r="BBD209" s="813"/>
      <c r="BBE209" s="813"/>
      <c r="BBF209" s="813"/>
      <c r="BBG209" s="813"/>
      <c r="BBH209" s="813"/>
      <c r="BBI209" s="813"/>
      <c r="BBJ209" s="813"/>
      <c r="BBK209" s="813"/>
      <c r="BBL209" s="813"/>
      <c r="BBM209" s="813"/>
      <c r="BBN209" s="813"/>
      <c r="BBO209" s="813"/>
      <c r="BBP209" s="813"/>
      <c r="BBQ209" s="813"/>
      <c r="BBR209" s="813"/>
      <c r="BBS209" s="813"/>
      <c r="BBT209" s="813"/>
      <c r="BBU209" s="813"/>
      <c r="BBV209" s="813"/>
      <c r="BBW209" s="813"/>
      <c r="BBX209" s="813"/>
      <c r="BBY209" s="813"/>
      <c r="BBZ209" s="813"/>
      <c r="BCA209" s="813"/>
      <c r="BCB209" s="813"/>
      <c r="BCC209" s="813"/>
      <c r="BCD209" s="813"/>
      <c r="BCE209" s="813"/>
      <c r="BCF209" s="813"/>
      <c r="BCG209" s="813"/>
      <c r="BCH209" s="813"/>
      <c r="BCI209" s="813"/>
      <c r="BCJ209" s="813"/>
      <c r="BCK209" s="813"/>
      <c r="BCL209" s="813"/>
      <c r="BCM209" s="813"/>
      <c r="BCN209" s="813"/>
      <c r="BCO209" s="813"/>
      <c r="BCP209" s="813"/>
      <c r="BCQ209" s="813"/>
      <c r="BCR209" s="813"/>
      <c r="BCS209" s="813"/>
      <c r="BCT209" s="813"/>
      <c r="BCU209" s="813"/>
      <c r="BCV209" s="813"/>
      <c r="BCW209" s="813"/>
      <c r="BCX209" s="813"/>
      <c r="BCY209" s="813"/>
      <c r="BCZ209" s="813"/>
      <c r="BDA209" s="813"/>
      <c r="BDB209" s="813"/>
      <c r="BDC209" s="813"/>
      <c r="BDD209" s="813"/>
      <c r="BDE209" s="813"/>
      <c r="BDF209" s="813"/>
      <c r="BDG209" s="813"/>
      <c r="BDH209" s="813"/>
      <c r="BDI209" s="813"/>
      <c r="BDJ209" s="813"/>
      <c r="BDK209" s="813"/>
      <c r="BDL209" s="813"/>
      <c r="BDM209" s="813"/>
      <c r="BDN209" s="813"/>
      <c r="BDO209" s="813"/>
      <c r="BDP209" s="813"/>
      <c r="BDQ209" s="813"/>
      <c r="BDR209" s="813"/>
      <c r="BDS209" s="813"/>
      <c r="BDT209" s="813"/>
      <c r="BDU209" s="813"/>
      <c r="BDV209" s="813"/>
      <c r="BDW209" s="813"/>
      <c r="BDX209" s="813"/>
      <c r="BDY209" s="813"/>
      <c r="BDZ209" s="813"/>
      <c r="BEA209" s="813"/>
      <c r="BEB209" s="813"/>
      <c r="BEC209" s="813"/>
      <c r="BED209" s="813"/>
      <c r="BEE209" s="813"/>
      <c r="BEF209" s="813"/>
      <c r="BEG209" s="813"/>
      <c r="BEH209" s="813"/>
      <c r="BEI209" s="813"/>
      <c r="BEJ209" s="813"/>
      <c r="BEK209" s="813"/>
      <c r="BEL209" s="813"/>
      <c r="BEM209" s="813"/>
      <c r="BEN209" s="813"/>
      <c r="BEO209" s="813"/>
      <c r="BEP209" s="813"/>
      <c r="BEQ209" s="813"/>
      <c r="BER209" s="813"/>
      <c r="BES209" s="813"/>
      <c r="BET209" s="813"/>
      <c r="BEU209" s="813"/>
      <c r="BEV209" s="813"/>
      <c r="BEW209" s="813"/>
      <c r="BEX209" s="813"/>
      <c r="BEY209" s="813"/>
      <c r="BEZ209" s="813"/>
      <c r="BFA209" s="813"/>
      <c r="BFB209" s="813"/>
      <c r="BFC209" s="813"/>
      <c r="BFD209" s="813"/>
      <c r="BFE209" s="813"/>
      <c r="BFF209" s="813"/>
      <c r="BFG209" s="813"/>
      <c r="BFH209" s="813"/>
      <c r="BFI209" s="813"/>
      <c r="BFJ209" s="813"/>
      <c r="BFK209" s="813"/>
      <c r="BFL209" s="813"/>
      <c r="BFM209" s="813"/>
      <c r="BFN209" s="813"/>
      <c r="BFO209" s="813"/>
      <c r="BFP209" s="813"/>
      <c r="BFQ209" s="813"/>
      <c r="BFR209" s="813"/>
      <c r="BFS209" s="813"/>
      <c r="BFT209" s="813"/>
      <c r="BFU209" s="813"/>
      <c r="BFV209" s="813"/>
      <c r="BFW209" s="813"/>
      <c r="BFX209" s="813"/>
      <c r="BFY209" s="813"/>
      <c r="BFZ209" s="813"/>
      <c r="BGA209" s="813"/>
      <c r="BGB209" s="813"/>
      <c r="BGC209" s="813"/>
      <c r="BGD209" s="813"/>
      <c r="BGE209" s="813"/>
      <c r="BGF209" s="813"/>
      <c r="BGG209" s="813"/>
      <c r="BGH209" s="813"/>
      <c r="BGI209" s="813"/>
      <c r="BGJ209" s="813"/>
      <c r="BGK209" s="813"/>
      <c r="BGL209" s="813"/>
      <c r="BGM209" s="813"/>
      <c r="BGN209" s="813"/>
      <c r="BGO209" s="813"/>
      <c r="BGP209" s="813"/>
      <c r="BGQ209" s="813"/>
      <c r="BGR209" s="813"/>
      <c r="BGS209" s="813"/>
      <c r="BGT209" s="813"/>
      <c r="BGU209" s="813"/>
      <c r="BGV209" s="813"/>
      <c r="BGW209" s="813"/>
      <c r="BGX209" s="813"/>
      <c r="BGY209" s="813"/>
      <c r="BGZ209" s="813"/>
      <c r="BHA209" s="813"/>
      <c r="BHB209" s="813"/>
      <c r="BHC209" s="813"/>
      <c r="BHD209" s="813"/>
      <c r="BHE209" s="813"/>
      <c r="BHF209" s="813"/>
      <c r="BHG209" s="813"/>
      <c r="BHH209" s="813"/>
      <c r="BHI209" s="813"/>
      <c r="BHJ209" s="813"/>
      <c r="BHK209" s="813"/>
      <c r="BHL209" s="813"/>
      <c r="BHM209" s="813"/>
      <c r="BHN209" s="813"/>
      <c r="BHO209" s="813"/>
      <c r="BHP209" s="813"/>
      <c r="BHQ209" s="813"/>
      <c r="BHR209" s="813"/>
      <c r="BHS209" s="813"/>
      <c r="BHT209" s="813"/>
      <c r="BHU209" s="813"/>
      <c r="BHV209" s="813"/>
      <c r="BHW209" s="813"/>
      <c r="BHX209" s="813"/>
      <c r="BHY209" s="813"/>
      <c r="BHZ209" s="813"/>
      <c r="BIA209" s="813"/>
      <c r="BIB209" s="813"/>
      <c r="BIC209" s="813"/>
      <c r="BID209" s="813"/>
      <c r="BIE209" s="813"/>
      <c r="BIF209" s="813"/>
      <c r="BIG209" s="813"/>
      <c r="BIH209" s="813"/>
      <c r="BII209" s="813"/>
      <c r="BIJ209" s="813"/>
      <c r="BIK209" s="813"/>
      <c r="BIL209" s="813"/>
      <c r="BIM209" s="813"/>
      <c r="BIN209" s="813"/>
      <c r="BIO209" s="813"/>
      <c r="BIP209" s="813"/>
      <c r="BIQ209" s="813"/>
      <c r="BIR209" s="813"/>
      <c r="BIS209" s="813"/>
      <c r="BIT209" s="813"/>
      <c r="BIU209" s="813"/>
      <c r="BIV209" s="813"/>
      <c r="BIW209" s="813"/>
      <c r="BIX209" s="813"/>
      <c r="BIY209" s="813"/>
      <c r="BIZ209" s="813"/>
      <c r="BJA209" s="813"/>
      <c r="BJB209" s="813"/>
      <c r="BJC209" s="813"/>
      <c r="BJD209" s="813"/>
      <c r="BJE209" s="813"/>
      <c r="BJF209" s="813"/>
      <c r="BJG209" s="813"/>
      <c r="BJH209" s="813"/>
      <c r="BJI209" s="813"/>
      <c r="BJJ209" s="813"/>
      <c r="BJK209" s="813"/>
      <c r="BJL209" s="813"/>
      <c r="BJM209" s="813"/>
      <c r="BJN209" s="813"/>
      <c r="BJO209" s="813"/>
      <c r="BJP209" s="813"/>
      <c r="BJQ209" s="813"/>
      <c r="BJR209" s="813"/>
      <c r="BJS209" s="813"/>
      <c r="BJT209" s="813"/>
      <c r="BJU209" s="813"/>
      <c r="BJV209" s="813"/>
      <c r="BJW209" s="813"/>
      <c r="BJX209" s="813"/>
      <c r="BJY209" s="813"/>
      <c r="BJZ209" s="813"/>
      <c r="BKA209" s="813"/>
      <c r="BKB209" s="813"/>
      <c r="BKC209" s="813"/>
      <c r="BKD209" s="813"/>
      <c r="BKE209" s="813"/>
      <c r="BKF209" s="813"/>
      <c r="BKG209" s="813"/>
      <c r="BKH209" s="813"/>
      <c r="BKI209" s="813"/>
      <c r="BKJ209" s="813"/>
      <c r="BKK209" s="813"/>
      <c r="BKL209" s="813"/>
      <c r="BKM209" s="813"/>
      <c r="BKN209" s="813"/>
      <c r="BKO209" s="813"/>
      <c r="BKP209" s="813"/>
      <c r="BKQ209" s="813"/>
      <c r="BKR209" s="813"/>
      <c r="BKS209" s="813"/>
      <c r="BKT209" s="813"/>
      <c r="BKU209" s="813"/>
      <c r="BKV209" s="813"/>
      <c r="BKW209" s="813"/>
      <c r="BKX209" s="813"/>
      <c r="BKY209" s="813"/>
      <c r="BKZ209" s="813"/>
      <c r="BLA209" s="813"/>
      <c r="BLB209" s="813"/>
      <c r="BLC209" s="813"/>
      <c r="BLD209" s="813"/>
      <c r="BLE209" s="813"/>
      <c r="BLF209" s="813"/>
      <c r="BLG209" s="813"/>
      <c r="BLH209" s="813"/>
      <c r="BLI209" s="813"/>
      <c r="BLJ209" s="813"/>
      <c r="BLK209" s="813"/>
      <c r="BLL209" s="813"/>
      <c r="BLM209" s="813"/>
      <c r="BLN209" s="813"/>
      <c r="BLO209" s="813"/>
      <c r="BLP209" s="813"/>
      <c r="BLQ209" s="813"/>
      <c r="BLR209" s="813"/>
      <c r="BLS209" s="813"/>
      <c r="BLT209" s="813"/>
      <c r="BLU209" s="813"/>
      <c r="BLV209" s="813"/>
      <c r="BLW209" s="813"/>
      <c r="BLX209" s="813"/>
      <c r="BLY209" s="813"/>
      <c r="BLZ209" s="813"/>
      <c r="BMA209" s="813"/>
      <c r="BMB209" s="813"/>
      <c r="BMC209" s="813"/>
      <c r="BMD209" s="813"/>
      <c r="BME209" s="813"/>
      <c r="BMF209" s="813"/>
      <c r="BMG209" s="813"/>
      <c r="BMH209" s="813"/>
      <c r="BMI209" s="813"/>
      <c r="BMJ209" s="813"/>
      <c r="BMK209" s="813"/>
      <c r="BML209" s="813"/>
      <c r="BMM209" s="813"/>
      <c r="BMN209" s="813"/>
      <c r="BMO209" s="813"/>
      <c r="BMP209" s="813"/>
      <c r="BMQ209" s="813"/>
      <c r="BMR209" s="813"/>
      <c r="BMS209" s="813"/>
      <c r="BMT209" s="813"/>
      <c r="BMU209" s="813"/>
      <c r="BMV209" s="813"/>
      <c r="BMW209" s="813"/>
      <c r="BMX209" s="813"/>
      <c r="BMY209" s="813"/>
      <c r="BMZ209" s="813"/>
      <c r="BNA209" s="813"/>
      <c r="BNB209" s="813"/>
      <c r="BNC209" s="813"/>
      <c r="BND209" s="813"/>
      <c r="BNE209" s="813"/>
      <c r="BNF209" s="813"/>
      <c r="BNG209" s="813"/>
      <c r="BNH209" s="813"/>
      <c r="BNI209" s="813"/>
      <c r="BNJ209" s="813"/>
      <c r="BNK209" s="813"/>
      <c r="BNL209" s="813"/>
      <c r="BNM209" s="813"/>
      <c r="BNN209" s="813"/>
      <c r="BNO209" s="813"/>
      <c r="BNP209" s="813"/>
      <c r="BNQ209" s="813"/>
      <c r="BNR209" s="813"/>
      <c r="BNS209" s="813"/>
      <c r="BNT209" s="813"/>
      <c r="BNU209" s="813"/>
      <c r="BNV209" s="813"/>
      <c r="BNW209" s="813"/>
      <c r="BNX209" s="813"/>
      <c r="BNY209" s="813"/>
      <c r="BNZ209" s="813"/>
      <c r="BOA209" s="813"/>
      <c r="BOB209" s="813"/>
      <c r="BOC209" s="813"/>
      <c r="BOD209" s="813"/>
      <c r="BOE209" s="813"/>
      <c r="BOF209" s="813"/>
      <c r="BOG209" s="813"/>
      <c r="BOH209" s="813"/>
      <c r="BOI209" s="813"/>
      <c r="BOJ209" s="813"/>
      <c r="BOK209" s="813"/>
      <c r="BOL209" s="813"/>
      <c r="BOM209" s="813"/>
      <c r="BON209" s="813"/>
      <c r="BOO209" s="813"/>
      <c r="BOP209" s="813"/>
      <c r="BOQ209" s="813"/>
      <c r="BOR209" s="813"/>
      <c r="BOS209" s="813"/>
      <c r="BOT209" s="813"/>
      <c r="BOU209" s="813"/>
      <c r="BOV209" s="813"/>
      <c r="BOW209" s="813"/>
      <c r="BOX209" s="813"/>
      <c r="BOY209" s="813"/>
      <c r="BOZ209" s="813"/>
      <c r="BPA209" s="813"/>
      <c r="BPB209" s="813"/>
      <c r="BPC209" s="813"/>
      <c r="BPD209" s="813"/>
      <c r="BPE209" s="813"/>
      <c r="BPF209" s="813"/>
      <c r="BPG209" s="813"/>
      <c r="BPH209" s="813"/>
      <c r="BPI209" s="813"/>
      <c r="BPJ209" s="813"/>
      <c r="BPK209" s="813"/>
      <c r="BPL209" s="813"/>
      <c r="BPM209" s="813"/>
      <c r="BPN209" s="813"/>
      <c r="BPO209" s="813"/>
      <c r="BPP209" s="813"/>
      <c r="BPQ209" s="813"/>
      <c r="BPR209" s="813"/>
      <c r="BPS209" s="813"/>
      <c r="BPT209" s="813"/>
      <c r="BPU209" s="813"/>
      <c r="BPV209" s="813"/>
      <c r="BPW209" s="813"/>
      <c r="BPX209" s="813"/>
      <c r="BPY209" s="813"/>
      <c r="BPZ209" s="813"/>
      <c r="BQA209" s="813"/>
      <c r="BQB209" s="813"/>
      <c r="BQC209" s="813"/>
      <c r="BQD209" s="813"/>
      <c r="BQE209" s="813"/>
      <c r="BQF209" s="813"/>
      <c r="BQG209" s="813"/>
      <c r="BQH209" s="813"/>
      <c r="BQI209" s="813"/>
      <c r="BQJ209" s="813"/>
      <c r="BQK209" s="813"/>
      <c r="BQL209" s="813"/>
      <c r="BQM209" s="813"/>
      <c r="BQN209" s="813"/>
      <c r="BQO209" s="813"/>
      <c r="BQP209" s="813"/>
      <c r="BQQ209" s="813"/>
      <c r="BQR209" s="813"/>
      <c r="BQS209" s="813"/>
      <c r="BQT209" s="813"/>
      <c r="BQU209" s="813"/>
      <c r="BQV209" s="813"/>
      <c r="BQW209" s="813"/>
      <c r="BQX209" s="813"/>
      <c r="BQY209" s="813"/>
      <c r="BQZ209" s="813"/>
      <c r="BRA209" s="813"/>
      <c r="BRB209" s="813"/>
      <c r="BRC209" s="813"/>
      <c r="BRD209" s="813"/>
      <c r="BRE209" s="813"/>
      <c r="BRF209" s="813"/>
      <c r="BRG209" s="813"/>
      <c r="BRH209" s="813"/>
      <c r="BRI209" s="813"/>
      <c r="BRJ209" s="813"/>
      <c r="BRK209" s="813"/>
      <c r="BRL209" s="813"/>
      <c r="BRM209" s="813"/>
      <c r="BRN209" s="813"/>
      <c r="BRO209" s="813"/>
      <c r="BRP209" s="813"/>
      <c r="BRQ209" s="813"/>
      <c r="BRR209" s="813"/>
      <c r="BRS209" s="813"/>
      <c r="BRT209" s="813"/>
      <c r="BRU209" s="813"/>
      <c r="BRV209" s="813"/>
      <c r="BRW209" s="813"/>
      <c r="BRX209" s="813"/>
      <c r="BRY209" s="813"/>
      <c r="BRZ209" s="813"/>
      <c r="BSA209" s="813"/>
      <c r="BSB209" s="813"/>
      <c r="BSC209" s="813"/>
      <c r="BSD209" s="813"/>
      <c r="BSE209" s="813"/>
      <c r="BSF209" s="813"/>
      <c r="BSG209" s="813"/>
      <c r="BSH209" s="813"/>
      <c r="BSI209" s="813"/>
      <c r="BSJ209" s="813"/>
      <c r="BSK209" s="813"/>
      <c r="BSL209" s="813"/>
      <c r="BSM209" s="813"/>
      <c r="BSN209" s="813"/>
      <c r="BSO209" s="813"/>
      <c r="BSP209" s="813"/>
      <c r="BSQ209" s="813"/>
      <c r="BSR209" s="813"/>
      <c r="BSS209" s="813"/>
      <c r="BST209" s="813"/>
      <c r="BSU209" s="813"/>
      <c r="BSV209" s="813"/>
      <c r="BSW209" s="813"/>
      <c r="BSX209" s="813"/>
      <c r="BSY209" s="813"/>
      <c r="BSZ209" s="813"/>
      <c r="BTA209" s="813"/>
      <c r="BTB209" s="813"/>
      <c r="BTC209" s="813"/>
      <c r="BTD209" s="813"/>
      <c r="BTE209" s="813"/>
      <c r="BTF209" s="813"/>
      <c r="BTG209" s="813"/>
      <c r="BTH209" s="813"/>
      <c r="BTI209" s="813"/>
      <c r="BTJ209" s="813"/>
      <c r="BTK209" s="813"/>
      <c r="BTL209" s="813"/>
      <c r="BTM209" s="813"/>
      <c r="BTN209" s="813"/>
      <c r="BTO209" s="813"/>
      <c r="BTP209" s="813"/>
      <c r="BTQ209" s="813"/>
      <c r="BTR209" s="813"/>
      <c r="BTS209" s="813"/>
      <c r="BTT209" s="813"/>
      <c r="BTU209" s="813"/>
      <c r="BTV209" s="813"/>
      <c r="BTW209" s="813"/>
      <c r="BTX209" s="813"/>
      <c r="BTY209" s="813"/>
      <c r="BTZ209" s="813"/>
      <c r="BUA209" s="813"/>
      <c r="BUB209" s="813"/>
      <c r="BUC209" s="813"/>
      <c r="BUD209" s="813"/>
      <c r="BUE209" s="813"/>
      <c r="BUF209" s="813"/>
      <c r="BUG209" s="813"/>
      <c r="BUH209" s="813"/>
      <c r="BUI209" s="813"/>
      <c r="BUJ209" s="813"/>
      <c r="BUK209" s="813"/>
      <c r="BUL209" s="813"/>
      <c r="BUM209" s="813"/>
      <c r="BUN209" s="813"/>
      <c r="BUO209" s="813"/>
      <c r="BUP209" s="813"/>
      <c r="BUQ209" s="813"/>
      <c r="BUR209" s="813"/>
      <c r="BUS209" s="813"/>
      <c r="BUT209" s="813"/>
      <c r="BUU209" s="813"/>
      <c r="BUV209" s="813"/>
      <c r="BUW209" s="813"/>
      <c r="BUX209" s="813"/>
      <c r="BUY209" s="813"/>
      <c r="BUZ209" s="813"/>
      <c r="BVA209" s="813"/>
      <c r="BVB209" s="813"/>
      <c r="BVC209" s="813"/>
      <c r="BVD209" s="813"/>
      <c r="BVE209" s="813"/>
      <c r="BVF209" s="813"/>
      <c r="BVG209" s="813"/>
      <c r="BVH209" s="813"/>
      <c r="BVI209" s="813"/>
      <c r="BVJ209" s="813"/>
      <c r="BVK209" s="813"/>
      <c r="BVL209" s="813"/>
      <c r="BVM209" s="813"/>
      <c r="BVN209" s="813"/>
      <c r="BVO209" s="813"/>
      <c r="BVP209" s="813"/>
      <c r="BVQ209" s="813"/>
      <c r="BVR209" s="813"/>
      <c r="BVS209" s="813"/>
      <c r="BVT209" s="813"/>
      <c r="BVU209" s="813"/>
      <c r="BVV209" s="813"/>
      <c r="BVW209" s="813"/>
      <c r="BVX209" s="813"/>
      <c r="BVY209" s="813"/>
      <c r="BVZ209" s="813"/>
      <c r="BWA209" s="813"/>
      <c r="BWB209" s="813"/>
      <c r="BWC209" s="813"/>
      <c r="BWD209" s="813"/>
      <c r="BWE209" s="813"/>
      <c r="BWF209" s="813"/>
      <c r="BWG209" s="813"/>
      <c r="BWH209" s="813"/>
      <c r="BWI209" s="813"/>
      <c r="BWJ209" s="813"/>
      <c r="BWK209" s="813"/>
      <c r="BWL209" s="813"/>
      <c r="BWM209" s="813"/>
      <c r="BWN209" s="813"/>
      <c r="BWO209" s="813"/>
      <c r="BWP209" s="813"/>
      <c r="BWQ209" s="813"/>
      <c r="BWR209" s="813"/>
      <c r="BWS209" s="813"/>
      <c r="BWT209" s="813"/>
      <c r="BWU209" s="813"/>
      <c r="BWV209" s="813"/>
      <c r="BWW209" s="813"/>
      <c r="BWX209" s="813"/>
      <c r="BWY209" s="813"/>
      <c r="BWZ209" s="813"/>
      <c r="BXA209" s="813"/>
      <c r="BXB209" s="813"/>
      <c r="BXC209" s="813"/>
      <c r="BXD209" s="813"/>
      <c r="BXE209" s="813"/>
      <c r="BXF209" s="813"/>
      <c r="BXG209" s="813"/>
      <c r="BXH209" s="813"/>
      <c r="BXI209" s="813"/>
      <c r="BXJ209" s="813"/>
      <c r="BXK209" s="813"/>
      <c r="BXL209" s="813"/>
      <c r="BXM209" s="813"/>
      <c r="BXN209" s="813"/>
      <c r="BXO209" s="813"/>
      <c r="BXP209" s="813"/>
      <c r="BXQ209" s="813"/>
      <c r="BXR209" s="813"/>
      <c r="BXS209" s="813"/>
      <c r="BXT209" s="813"/>
      <c r="BXU209" s="813"/>
      <c r="BXV209" s="813"/>
      <c r="BXW209" s="813"/>
      <c r="BXX209" s="813"/>
      <c r="BXY209" s="813"/>
      <c r="BXZ209" s="813"/>
      <c r="BYA209" s="813"/>
      <c r="BYB209" s="813"/>
      <c r="BYC209" s="813"/>
      <c r="BYD209" s="813"/>
      <c r="BYE209" s="813"/>
      <c r="BYF209" s="813"/>
      <c r="BYG209" s="813"/>
      <c r="BYH209" s="813"/>
      <c r="BYI209" s="813"/>
      <c r="BYJ209" s="813"/>
      <c r="BYK209" s="813"/>
      <c r="BYL209" s="813"/>
      <c r="BYM209" s="813"/>
      <c r="BYN209" s="813"/>
      <c r="BYO209" s="813"/>
      <c r="BYP209" s="813"/>
      <c r="BYQ209" s="813"/>
      <c r="BYR209" s="813"/>
      <c r="BYS209" s="813"/>
      <c r="BYT209" s="813"/>
      <c r="BYU209" s="813"/>
      <c r="BYV209" s="813"/>
      <c r="BYW209" s="813"/>
      <c r="BYX209" s="813"/>
      <c r="BYY209" s="813"/>
      <c r="BYZ209" s="813"/>
      <c r="BZA209" s="813"/>
      <c r="BZB209" s="813"/>
      <c r="BZC209" s="813"/>
      <c r="BZD209" s="813"/>
      <c r="BZE209" s="813"/>
      <c r="BZF209" s="813"/>
      <c r="BZG209" s="813"/>
      <c r="BZH209" s="813"/>
      <c r="BZI209" s="813"/>
      <c r="BZJ209" s="813"/>
      <c r="BZK209" s="813"/>
      <c r="BZL209" s="813"/>
      <c r="BZM209" s="813"/>
      <c r="BZN209" s="813"/>
      <c r="BZO209" s="813"/>
      <c r="BZP209" s="813"/>
      <c r="BZQ209" s="813"/>
      <c r="BZR209" s="813"/>
      <c r="BZS209" s="813"/>
      <c r="BZT209" s="813"/>
      <c r="BZU209" s="813"/>
      <c r="BZV209" s="813"/>
      <c r="BZW209" s="813"/>
      <c r="BZX209" s="813"/>
      <c r="BZY209" s="813"/>
      <c r="BZZ209" s="813"/>
      <c r="CAA209" s="813"/>
      <c r="CAB209" s="813"/>
      <c r="CAC209" s="813"/>
      <c r="CAD209" s="813"/>
      <c r="CAE209" s="813"/>
      <c r="CAF209" s="813"/>
      <c r="CAG209" s="813"/>
      <c r="CAH209" s="813"/>
      <c r="CAI209" s="813"/>
      <c r="CAJ209" s="813"/>
      <c r="CAK209" s="813"/>
      <c r="CAL209" s="813"/>
      <c r="CAM209" s="813"/>
      <c r="CAN209" s="813"/>
      <c r="CAO209" s="813"/>
      <c r="CAP209" s="813"/>
      <c r="CAQ209" s="813"/>
      <c r="CAR209" s="813"/>
      <c r="CAS209" s="813"/>
      <c r="CAT209" s="813"/>
      <c r="CAU209" s="813"/>
      <c r="CAV209" s="813"/>
      <c r="CAW209" s="813"/>
      <c r="CAX209" s="813"/>
      <c r="CAY209" s="813"/>
      <c r="CAZ209" s="813"/>
      <c r="CBA209" s="813"/>
      <c r="CBB209" s="813"/>
      <c r="CBC209" s="813"/>
      <c r="CBD209" s="813"/>
      <c r="CBE209" s="813"/>
      <c r="CBF209" s="813"/>
      <c r="CBG209" s="813"/>
      <c r="CBH209" s="813"/>
      <c r="CBI209" s="813"/>
      <c r="CBJ209" s="813"/>
      <c r="CBK209" s="813"/>
      <c r="CBL209" s="813"/>
      <c r="CBM209" s="813"/>
      <c r="CBN209" s="813"/>
      <c r="CBO209" s="813"/>
      <c r="CBP209" s="813"/>
      <c r="CBQ209" s="813"/>
      <c r="CBR209" s="813"/>
      <c r="CBS209" s="813"/>
      <c r="CBT209" s="813"/>
      <c r="CBU209" s="813"/>
      <c r="CBV209" s="813"/>
      <c r="CBW209" s="813"/>
      <c r="CBX209" s="813"/>
      <c r="CBY209" s="813"/>
      <c r="CBZ209" s="813"/>
      <c r="CCA209" s="813"/>
      <c r="CCB209" s="813"/>
      <c r="CCC209" s="813"/>
      <c r="CCD209" s="813"/>
      <c r="CCE209" s="813"/>
      <c r="CCF209" s="813"/>
      <c r="CCG209" s="813"/>
      <c r="CCH209" s="813"/>
      <c r="CCI209" s="813"/>
      <c r="CCJ209" s="813"/>
      <c r="CCK209" s="813"/>
      <c r="CCL209" s="813"/>
      <c r="CCM209" s="813"/>
      <c r="CCN209" s="813"/>
      <c r="CCO209" s="813"/>
      <c r="CCP209" s="813"/>
      <c r="CCQ209" s="813"/>
      <c r="CCR209" s="813"/>
      <c r="CCS209" s="813"/>
      <c r="CCT209" s="813"/>
      <c r="CCU209" s="813"/>
      <c r="CCV209" s="813"/>
      <c r="CCW209" s="813"/>
      <c r="CCX209" s="813"/>
      <c r="CCY209" s="813"/>
      <c r="CCZ209" s="813"/>
      <c r="CDA209" s="813"/>
      <c r="CDB209" s="813"/>
      <c r="CDC209" s="813"/>
      <c r="CDD209" s="813"/>
      <c r="CDE209" s="813"/>
      <c r="CDF209" s="813"/>
      <c r="CDG209" s="813"/>
      <c r="CDH209" s="813"/>
      <c r="CDI209" s="813"/>
      <c r="CDJ209" s="813"/>
      <c r="CDK209" s="813"/>
      <c r="CDL209" s="813"/>
      <c r="CDM209" s="813"/>
      <c r="CDN209" s="813"/>
      <c r="CDO209" s="813"/>
      <c r="CDP209" s="813"/>
      <c r="CDQ209" s="813"/>
      <c r="CDR209" s="813"/>
      <c r="CDS209" s="813"/>
      <c r="CDT209" s="813"/>
      <c r="CDU209" s="813"/>
      <c r="CDV209" s="813"/>
      <c r="CDW209" s="813"/>
      <c r="CDX209" s="813"/>
      <c r="CDY209" s="813"/>
      <c r="CDZ209" s="813"/>
      <c r="CEA209" s="813"/>
      <c r="CEB209" s="813"/>
      <c r="CEC209" s="813"/>
      <c r="CED209" s="813"/>
      <c r="CEE209" s="813"/>
      <c r="CEF209" s="813"/>
      <c r="CEG209" s="813"/>
      <c r="CEH209" s="813"/>
      <c r="CEI209" s="813"/>
      <c r="CEJ209" s="813"/>
      <c r="CEK209" s="813"/>
      <c r="CEL209" s="813"/>
      <c r="CEM209" s="813"/>
      <c r="CEN209" s="813"/>
      <c r="CEO209" s="813"/>
      <c r="CEP209" s="813"/>
      <c r="CEQ209" s="813"/>
      <c r="CER209" s="813"/>
      <c r="CES209" s="813"/>
      <c r="CET209" s="813"/>
      <c r="CEU209" s="813"/>
      <c r="CEV209" s="813"/>
      <c r="CEW209" s="813"/>
      <c r="CEX209" s="813"/>
      <c r="CEY209" s="813"/>
      <c r="CEZ209" s="813"/>
      <c r="CFA209" s="813"/>
      <c r="CFB209" s="813"/>
      <c r="CFC209" s="813"/>
      <c r="CFD209" s="813"/>
      <c r="CFE209" s="813"/>
      <c r="CFF209" s="813"/>
      <c r="CFG209" s="813"/>
      <c r="CFH209" s="813"/>
      <c r="CFI209" s="813"/>
      <c r="CFJ209" s="813"/>
      <c r="CFK209" s="813"/>
      <c r="CFL209" s="813"/>
      <c r="CFM209" s="813"/>
      <c r="CFN209" s="813"/>
      <c r="CFO209" s="813"/>
      <c r="CFP209" s="813"/>
      <c r="CFQ209" s="813"/>
      <c r="CFR209" s="813"/>
      <c r="CFS209" s="813"/>
      <c r="CFT209" s="813"/>
      <c r="CFU209" s="813"/>
      <c r="CFV209" s="813"/>
      <c r="CFW209" s="813"/>
      <c r="CFX209" s="813"/>
      <c r="CFY209" s="813"/>
      <c r="CFZ209" s="813"/>
      <c r="CGA209" s="813"/>
      <c r="CGB209" s="813"/>
      <c r="CGC209" s="813"/>
      <c r="CGD209" s="813"/>
      <c r="CGE209" s="813"/>
      <c r="CGF209" s="813"/>
      <c r="CGG209" s="813"/>
      <c r="CGH209" s="813"/>
      <c r="CGI209" s="813"/>
      <c r="CGJ209" s="813"/>
      <c r="CGK209" s="813"/>
      <c r="CGL209" s="813"/>
      <c r="CGM209" s="813"/>
      <c r="CGN209" s="813"/>
      <c r="CGO209" s="813"/>
      <c r="CGP209" s="813"/>
      <c r="CGQ209" s="813"/>
      <c r="CGR209" s="813"/>
      <c r="CGS209" s="813"/>
      <c r="CGT209" s="813"/>
      <c r="CGU209" s="813"/>
      <c r="CGV209" s="813"/>
      <c r="CGW209" s="813"/>
      <c r="CGX209" s="813"/>
      <c r="CGY209" s="813"/>
      <c r="CGZ209" s="813"/>
      <c r="CHA209" s="813"/>
      <c r="CHB209" s="813"/>
      <c r="CHC209" s="813"/>
      <c r="CHD209" s="813"/>
      <c r="CHE209" s="813"/>
      <c r="CHF209" s="813"/>
      <c r="CHG209" s="813"/>
      <c r="CHH209" s="813"/>
      <c r="CHI209" s="813"/>
      <c r="CHJ209" s="813"/>
      <c r="CHK209" s="813"/>
      <c r="CHL209" s="813"/>
      <c r="CHM209" s="813"/>
      <c r="CHN209" s="813"/>
      <c r="CHO209" s="813"/>
      <c r="CHP209" s="813"/>
      <c r="CHQ209" s="813"/>
      <c r="CHR209" s="813"/>
      <c r="CHS209" s="813"/>
      <c r="CHT209" s="813"/>
      <c r="CHU209" s="813"/>
      <c r="CHV209" s="813"/>
      <c r="CHW209" s="813"/>
      <c r="CHX209" s="813"/>
      <c r="CHY209" s="813"/>
      <c r="CHZ209" s="813"/>
      <c r="CIA209" s="813"/>
      <c r="CIB209" s="813"/>
      <c r="CIC209" s="813"/>
      <c r="CID209" s="813"/>
      <c r="CIE209" s="813"/>
      <c r="CIF209" s="813"/>
      <c r="CIG209" s="813"/>
      <c r="CIH209" s="813"/>
      <c r="CII209" s="813"/>
      <c r="CIJ209" s="813"/>
      <c r="CIK209" s="813"/>
      <c r="CIL209" s="813"/>
      <c r="CIM209" s="813"/>
      <c r="CIN209" s="813"/>
      <c r="CIO209" s="813"/>
      <c r="CIP209" s="813"/>
      <c r="CIQ209" s="813"/>
      <c r="CIR209" s="813"/>
      <c r="CIS209" s="813"/>
      <c r="CIT209" s="813"/>
      <c r="CIU209" s="813"/>
      <c r="CIV209" s="813"/>
      <c r="CIW209" s="813"/>
      <c r="CIX209" s="813"/>
      <c r="CIY209" s="813"/>
      <c r="CIZ209" s="813"/>
      <c r="CJA209" s="813"/>
      <c r="CJB209" s="813"/>
      <c r="CJC209" s="813"/>
      <c r="CJD209" s="813"/>
      <c r="CJE209" s="813"/>
      <c r="CJF209" s="813"/>
      <c r="CJG209" s="813"/>
      <c r="CJH209" s="813"/>
      <c r="CJI209" s="813"/>
      <c r="CJJ209" s="813"/>
      <c r="CJK209" s="813"/>
      <c r="CJL209" s="813"/>
      <c r="CJM209" s="813"/>
      <c r="CJN209" s="813"/>
      <c r="CJO209" s="813"/>
      <c r="CJP209" s="813"/>
      <c r="CJQ209" s="813"/>
      <c r="CJR209" s="813"/>
      <c r="CJS209" s="813"/>
      <c r="CJT209" s="813"/>
      <c r="CJU209" s="813"/>
      <c r="CJV209" s="813"/>
      <c r="CJW209" s="813"/>
      <c r="CJX209" s="813"/>
      <c r="CJY209" s="813"/>
      <c r="CJZ209" s="813"/>
      <c r="CKA209" s="813"/>
      <c r="CKB209" s="813"/>
      <c r="CKC209" s="813"/>
      <c r="CKD209" s="813"/>
      <c r="CKE209" s="813"/>
      <c r="CKF209" s="813"/>
      <c r="CKG209" s="813"/>
      <c r="CKH209" s="813"/>
      <c r="CKI209" s="813"/>
      <c r="CKJ209" s="813"/>
      <c r="CKK209" s="813"/>
      <c r="CKL209" s="813"/>
      <c r="CKM209" s="813"/>
      <c r="CKN209" s="813"/>
      <c r="CKO209" s="813"/>
      <c r="CKP209" s="813"/>
      <c r="CKQ209" s="813"/>
      <c r="CKR209" s="813"/>
      <c r="CKS209" s="813"/>
      <c r="CKT209" s="813"/>
      <c r="CKU209" s="813"/>
      <c r="CKV209" s="813"/>
      <c r="CKW209" s="813"/>
      <c r="CKX209" s="813"/>
      <c r="CKY209" s="813"/>
      <c r="CKZ209" s="813"/>
      <c r="CLA209" s="813"/>
      <c r="CLB209" s="813"/>
      <c r="CLC209" s="813"/>
      <c r="CLD209" s="813"/>
      <c r="CLE209" s="813"/>
      <c r="CLF209" s="813"/>
      <c r="CLG209" s="813"/>
      <c r="CLH209" s="813"/>
      <c r="CLI209" s="813"/>
      <c r="CLJ209" s="813"/>
      <c r="CLK209" s="813"/>
      <c r="CLL209" s="813"/>
      <c r="CLM209" s="813"/>
      <c r="CLN209" s="813"/>
      <c r="CLO209" s="813"/>
      <c r="CLP209" s="813"/>
      <c r="CLQ209" s="813"/>
      <c r="CLR209" s="813"/>
      <c r="CLS209" s="813"/>
      <c r="CLT209" s="813"/>
      <c r="CLU209" s="813"/>
      <c r="CLV209" s="813"/>
      <c r="CLW209" s="813"/>
      <c r="CLX209" s="813"/>
      <c r="CLY209" s="813"/>
      <c r="CLZ209" s="813"/>
      <c r="CMA209" s="813"/>
      <c r="CMB209" s="813"/>
      <c r="CMC209" s="813"/>
      <c r="CMD209" s="813"/>
      <c r="CME209" s="813"/>
      <c r="CMF209" s="813"/>
      <c r="CMG209" s="813"/>
      <c r="CMH209" s="813"/>
      <c r="CMI209" s="813"/>
      <c r="CMJ209" s="813"/>
      <c r="CMK209" s="813"/>
      <c r="CML209" s="813"/>
      <c r="CMM209" s="813"/>
      <c r="CMN209" s="813"/>
      <c r="CMO209" s="813"/>
      <c r="CMP209" s="813"/>
      <c r="CMQ209" s="813"/>
      <c r="CMR209" s="813"/>
      <c r="CMS209" s="813"/>
      <c r="CMT209" s="813"/>
      <c r="CMU209" s="813"/>
      <c r="CMV209" s="813"/>
      <c r="CMW209" s="813"/>
      <c r="CMX209" s="813"/>
      <c r="CMY209" s="813"/>
      <c r="CMZ209" s="813"/>
      <c r="CNA209" s="813"/>
      <c r="CNB209" s="813"/>
      <c r="CNC209" s="813"/>
      <c r="CND209" s="813"/>
      <c r="CNE209" s="813"/>
      <c r="CNF209" s="813"/>
      <c r="CNG209" s="813"/>
      <c r="CNH209" s="813"/>
      <c r="CNI209" s="813"/>
      <c r="CNJ209" s="813"/>
      <c r="CNK209" s="813"/>
      <c r="CNL209" s="813"/>
      <c r="CNM209" s="813"/>
      <c r="CNN209" s="813"/>
      <c r="CNO209" s="813"/>
      <c r="CNP209" s="813"/>
      <c r="CNQ209" s="813"/>
      <c r="CNR209" s="813"/>
      <c r="CNS209" s="813"/>
      <c r="CNT209" s="813"/>
      <c r="CNU209" s="813"/>
      <c r="CNV209" s="813"/>
      <c r="CNW209" s="813"/>
      <c r="CNX209" s="813"/>
      <c r="CNY209" s="813"/>
      <c r="CNZ209" s="813"/>
      <c r="COA209" s="813"/>
      <c r="COB209" s="813"/>
      <c r="COC209" s="813"/>
      <c r="COD209" s="813"/>
      <c r="COE209" s="813"/>
      <c r="COF209" s="813"/>
      <c r="COG209" s="813"/>
      <c r="COH209" s="813"/>
      <c r="COI209" s="813"/>
      <c r="COJ209" s="813"/>
      <c r="COK209" s="813"/>
      <c r="COL209" s="813"/>
      <c r="COM209" s="813"/>
      <c r="CON209" s="813"/>
      <c r="COO209" s="813"/>
      <c r="COP209" s="813"/>
      <c r="COQ209" s="813"/>
      <c r="COR209" s="813"/>
      <c r="COS209" s="813"/>
      <c r="COT209" s="813"/>
      <c r="COU209" s="813"/>
      <c r="COV209" s="813"/>
      <c r="COW209" s="813"/>
      <c r="COX209" s="813"/>
      <c r="COY209" s="813"/>
      <c r="COZ209" s="813"/>
      <c r="CPA209" s="813"/>
      <c r="CPB209" s="813"/>
      <c r="CPC209" s="813"/>
      <c r="CPD209" s="813"/>
      <c r="CPE209" s="813"/>
      <c r="CPF209" s="813"/>
      <c r="CPG209" s="813"/>
      <c r="CPH209" s="813"/>
      <c r="CPI209" s="813"/>
      <c r="CPJ209" s="813"/>
      <c r="CPK209" s="813"/>
      <c r="CPL209" s="813"/>
      <c r="CPM209" s="813"/>
      <c r="CPN209" s="813"/>
      <c r="CPO209" s="813"/>
      <c r="CPP209" s="813"/>
      <c r="CPQ209" s="813"/>
      <c r="CPR209" s="813"/>
      <c r="CPS209" s="813"/>
      <c r="CPT209" s="813"/>
      <c r="CPU209" s="813"/>
      <c r="CPV209" s="813"/>
      <c r="CPW209" s="813"/>
      <c r="CPX209" s="813"/>
      <c r="CPY209" s="813"/>
      <c r="CPZ209" s="813"/>
      <c r="CQA209" s="813"/>
      <c r="CQB209" s="813"/>
      <c r="CQC209" s="813"/>
      <c r="CQD209" s="813"/>
      <c r="CQE209" s="813"/>
      <c r="CQF209" s="813"/>
      <c r="CQG209" s="813"/>
      <c r="CQH209" s="813"/>
      <c r="CQI209" s="813"/>
      <c r="CQJ209" s="813"/>
      <c r="CQK209" s="813"/>
      <c r="CQL209" s="813"/>
      <c r="CQM209" s="813"/>
      <c r="CQN209" s="813"/>
      <c r="CQO209" s="813"/>
      <c r="CQP209" s="813"/>
      <c r="CQQ209" s="813"/>
      <c r="CQR209" s="813"/>
      <c r="CQS209" s="813"/>
      <c r="CQT209" s="813"/>
      <c r="CQU209" s="813"/>
      <c r="CQV209" s="813"/>
      <c r="CQW209" s="813"/>
      <c r="CQX209" s="813"/>
      <c r="CQY209" s="813"/>
      <c r="CQZ209" s="813"/>
      <c r="CRA209" s="813"/>
      <c r="CRB209" s="813"/>
      <c r="CRC209" s="813"/>
      <c r="CRD209" s="813"/>
      <c r="CRE209" s="813"/>
      <c r="CRF209" s="813"/>
      <c r="CRG209" s="813"/>
      <c r="CRH209" s="813"/>
      <c r="CRI209" s="813"/>
      <c r="CRJ209" s="813"/>
      <c r="CRK209" s="813"/>
      <c r="CRL209" s="813"/>
      <c r="CRM209" s="813"/>
      <c r="CRN209" s="813"/>
      <c r="CRO209" s="813"/>
      <c r="CRP209" s="813"/>
      <c r="CRQ209" s="813"/>
      <c r="CRR209" s="813"/>
      <c r="CRS209" s="813"/>
      <c r="CRT209" s="813"/>
      <c r="CRU209" s="813"/>
      <c r="CRV209" s="813"/>
      <c r="CRW209" s="813"/>
      <c r="CRX209" s="813"/>
      <c r="CRY209" s="813"/>
      <c r="CRZ209" s="813"/>
      <c r="CSA209" s="813"/>
      <c r="CSB209" s="813"/>
      <c r="CSC209" s="813"/>
      <c r="CSD209" s="813"/>
      <c r="CSE209" s="813"/>
      <c r="CSF209" s="813"/>
      <c r="CSG209" s="813"/>
      <c r="CSH209" s="813"/>
      <c r="CSI209" s="813"/>
      <c r="CSJ209" s="813"/>
      <c r="CSK209" s="813"/>
      <c r="CSL209" s="813"/>
      <c r="CSM209" s="813"/>
      <c r="CSN209" s="813"/>
      <c r="CSO209" s="813"/>
      <c r="CSP209" s="813"/>
      <c r="CSQ209" s="813"/>
      <c r="CSR209" s="813"/>
      <c r="CSS209" s="813"/>
      <c r="CST209" s="813"/>
      <c r="CSU209" s="813"/>
      <c r="CSV209" s="813"/>
      <c r="CSW209" s="813"/>
      <c r="CSX209" s="813"/>
      <c r="CSY209" s="813"/>
      <c r="CSZ209" s="813"/>
      <c r="CTA209" s="813"/>
      <c r="CTB209" s="813"/>
      <c r="CTC209" s="813"/>
      <c r="CTD209" s="813"/>
      <c r="CTE209" s="813"/>
      <c r="CTF209" s="813"/>
      <c r="CTG209" s="813"/>
      <c r="CTH209" s="813"/>
      <c r="CTI209" s="813"/>
      <c r="CTJ209" s="813"/>
      <c r="CTK209" s="813"/>
      <c r="CTL209" s="813"/>
      <c r="CTM209" s="813"/>
      <c r="CTN209" s="813"/>
      <c r="CTO209" s="813"/>
      <c r="CTP209" s="813"/>
      <c r="CTQ209" s="813"/>
      <c r="CTR209" s="813"/>
      <c r="CTS209" s="813"/>
      <c r="CTT209" s="813"/>
      <c r="CTU209" s="813"/>
      <c r="CTV209" s="813"/>
      <c r="CTW209" s="813"/>
      <c r="CTX209" s="813"/>
      <c r="CTY209" s="813"/>
      <c r="CTZ209" s="813"/>
      <c r="CUA209" s="813"/>
      <c r="CUB209" s="813"/>
      <c r="CUC209" s="813"/>
      <c r="CUD209" s="813"/>
      <c r="CUE209" s="813"/>
      <c r="CUF209" s="813"/>
      <c r="CUG209" s="813"/>
      <c r="CUH209" s="813"/>
      <c r="CUI209" s="813"/>
      <c r="CUJ209" s="813"/>
      <c r="CUK209" s="813"/>
      <c r="CUL209" s="813"/>
      <c r="CUM209" s="813"/>
      <c r="CUN209" s="813"/>
      <c r="CUO209" s="813"/>
      <c r="CUP209" s="813"/>
      <c r="CUQ209" s="813"/>
      <c r="CUR209" s="813"/>
      <c r="CUS209" s="813"/>
      <c r="CUT209" s="813"/>
      <c r="CUU209" s="813"/>
      <c r="CUV209" s="813"/>
      <c r="CUW209" s="813"/>
      <c r="CUX209" s="813"/>
      <c r="CUY209" s="813"/>
      <c r="CUZ209" s="813"/>
      <c r="CVA209" s="813"/>
      <c r="CVB209" s="813"/>
      <c r="CVC209" s="813"/>
      <c r="CVD209" s="813"/>
      <c r="CVE209" s="813"/>
      <c r="CVF209" s="813"/>
      <c r="CVG209" s="813"/>
      <c r="CVH209" s="813"/>
      <c r="CVI209" s="813"/>
      <c r="CVJ209" s="813"/>
      <c r="CVK209" s="813"/>
      <c r="CVL209" s="813"/>
      <c r="CVM209" s="813"/>
      <c r="CVN209" s="813"/>
      <c r="CVO209" s="813"/>
      <c r="CVP209" s="813"/>
      <c r="CVQ209" s="813"/>
      <c r="CVR209" s="813"/>
      <c r="CVS209" s="813"/>
      <c r="CVT209" s="813"/>
      <c r="CVU209" s="813"/>
      <c r="CVV209" s="813"/>
      <c r="CVW209" s="813"/>
      <c r="CVX209" s="813"/>
      <c r="CVY209" s="813"/>
      <c r="CVZ209" s="813"/>
      <c r="CWA209" s="813"/>
      <c r="CWB209" s="813"/>
      <c r="CWC209" s="813"/>
      <c r="CWD209" s="813"/>
      <c r="CWE209" s="813"/>
      <c r="CWF209" s="813"/>
      <c r="CWG209" s="813"/>
      <c r="CWH209" s="813"/>
      <c r="CWI209" s="813"/>
      <c r="CWJ209" s="813"/>
      <c r="CWK209" s="813"/>
      <c r="CWL209" s="813"/>
      <c r="CWM209" s="813"/>
      <c r="CWN209" s="813"/>
      <c r="CWO209" s="813"/>
      <c r="CWP209" s="813"/>
      <c r="CWQ209" s="813"/>
      <c r="CWR209" s="813"/>
      <c r="CWS209" s="813"/>
      <c r="CWT209" s="813"/>
      <c r="CWU209" s="813"/>
      <c r="CWV209" s="813"/>
      <c r="CWW209" s="813"/>
      <c r="CWX209" s="813"/>
      <c r="CWY209" s="813"/>
      <c r="CWZ209" s="813"/>
      <c r="CXA209" s="813"/>
      <c r="CXB209" s="813"/>
      <c r="CXC209" s="813"/>
      <c r="CXD209" s="813"/>
      <c r="CXE209" s="813"/>
      <c r="CXF209" s="813"/>
      <c r="CXG209" s="813"/>
      <c r="CXH209" s="813"/>
      <c r="CXI209" s="813"/>
      <c r="CXJ209" s="813"/>
      <c r="CXK209" s="813"/>
      <c r="CXL209" s="813"/>
      <c r="CXM209" s="813"/>
      <c r="CXN209" s="813"/>
      <c r="CXO209" s="813"/>
      <c r="CXP209" s="813"/>
      <c r="CXQ209" s="813"/>
      <c r="CXR209" s="813"/>
      <c r="CXS209" s="813"/>
      <c r="CXT209" s="813"/>
      <c r="CXU209" s="813"/>
      <c r="CXV209" s="813"/>
      <c r="CXW209" s="813"/>
      <c r="CXX209" s="813"/>
      <c r="CXY209" s="813"/>
      <c r="CXZ209" s="813"/>
      <c r="CYA209" s="813"/>
      <c r="CYB209" s="813"/>
      <c r="CYC209" s="813"/>
      <c r="CYD209" s="813"/>
      <c r="CYE209" s="813"/>
      <c r="CYF209" s="813"/>
      <c r="CYG209" s="813"/>
      <c r="CYH209" s="813"/>
      <c r="CYI209" s="813"/>
      <c r="CYJ209" s="813"/>
      <c r="CYK209" s="813"/>
      <c r="CYL209" s="813"/>
      <c r="CYM209" s="813"/>
      <c r="CYN209" s="813"/>
      <c r="CYO209" s="813"/>
      <c r="CYP209" s="813"/>
      <c r="CYQ209" s="813"/>
      <c r="CYR209" s="813"/>
      <c r="CYS209" s="813"/>
      <c r="CYT209" s="813"/>
      <c r="CYU209" s="813"/>
      <c r="CYV209" s="813"/>
      <c r="CYW209" s="813"/>
      <c r="CYX209" s="813"/>
      <c r="CYY209" s="813"/>
      <c r="CYZ209" s="813"/>
      <c r="CZA209" s="813"/>
      <c r="CZB209" s="813"/>
      <c r="CZC209" s="813"/>
      <c r="CZD209" s="813"/>
      <c r="CZE209" s="813"/>
      <c r="CZF209" s="813"/>
      <c r="CZG209" s="813"/>
      <c r="CZH209" s="813"/>
      <c r="CZI209" s="813"/>
      <c r="CZJ209" s="813"/>
      <c r="CZK209" s="813"/>
      <c r="CZL209" s="813"/>
      <c r="CZM209" s="813"/>
      <c r="CZN209" s="813"/>
      <c r="CZO209" s="813"/>
      <c r="CZP209" s="813"/>
      <c r="CZQ209" s="813"/>
      <c r="CZR209" s="813"/>
      <c r="CZS209" s="813"/>
      <c r="CZT209" s="813"/>
      <c r="CZU209" s="813"/>
      <c r="CZV209" s="813"/>
      <c r="CZW209" s="813"/>
      <c r="CZX209" s="813"/>
      <c r="CZY209" s="813"/>
      <c r="CZZ209" s="813"/>
      <c r="DAA209" s="813"/>
      <c r="DAB209" s="813"/>
      <c r="DAC209" s="813"/>
      <c r="DAD209" s="813"/>
      <c r="DAE209" s="813"/>
      <c r="DAF209" s="813"/>
      <c r="DAG209" s="813"/>
      <c r="DAH209" s="813"/>
      <c r="DAI209" s="813"/>
      <c r="DAJ209" s="813"/>
      <c r="DAK209" s="813"/>
      <c r="DAL209" s="813"/>
      <c r="DAM209" s="813"/>
      <c r="DAN209" s="813"/>
      <c r="DAO209" s="813"/>
      <c r="DAP209" s="813"/>
      <c r="DAQ209" s="813"/>
      <c r="DAR209" s="813"/>
      <c r="DAS209" s="813"/>
      <c r="DAT209" s="813"/>
      <c r="DAU209" s="813"/>
      <c r="DAV209" s="813"/>
      <c r="DAW209" s="813"/>
      <c r="DAX209" s="813"/>
      <c r="DAY209" s="813"/>
      <c r="DAZ209" s="813"/>
      <c r="DBA209" s="813"/>
      <c r="DBB209" s="813"/>
      <c r="DBC209" s="813"/>
      <c r="DBD209" s="813"/>
      <c r="DBE209" s="813"/>
      <c r="DBF209" s="813"/>
      <c r="DBG209" s="813"/>
      <c r="DBH209" s="813"/>
      <c r="DBI209" s="813"/>
      <c r="DBJ209" s="813"/>
      <c r="DBK209" s="813"/>
      <c r="DBL209" s="813"/>
      <c r="DBM209" s="813"/>
      <c r="DBN209" s="813"/>
      <c r="DBO209" s="813"/>
      <c r="DBP209" s="813"/>
      <c r="DBQ209" s="813"/>
      <c r="DBR209" s="813"/>
      <c r="DBS209" s="813"/>
      <c r="DBT209" s="813"/>
      <c r="DBU209" s="813"/>
      <c r="DBV209" s="813"/>
      <c r="DBW209" s="813"/>
      <c r="DBX209" s="813"/>
      <c r="DBY209" s="813"/>
      <c r="DBZ209" s="813"/>
      <c r="DCA209" s="813"/>
      <c r="DCB209" s="813"/>
      <c r="DCC209" s="813"/>
      <c r="DCD209" s="813"/>
      <c r="DCE209" s="813"/>
      <c r="DCF209" s="813"/>
      <c r="DCG209" s="813"/>
      <c r="DCH209" s="813"/>
      <c r="DCI209" s="813"/>
      <c r="DCJ209" s="813"/>
      <c r="DCK209" s="813"/>
      <c r="DCL209" s="813"/>
      <c r="DCM209" s="813"/>
      <c r="DCN209" s="813"/>
      <c r="DCO209" s="813"/>
      <c r="DCP209" s="813"/>
      <c r="DCQ209" s="813"/>
      <c r="DCR209" s="813"/>
      <c r="DCS209" s="813"/>
      <c r="DCT209" s="813"/>
      <c r="DCU209" s="813"/>
      <c r="DCV209" s="813"/>
      <c r="DCW209" s="813"/>
      <c r="DCX209" s="813"/>
      <c r="DCY209" s="813"/>
      <c r="DCZ209" s="813"/>
      <c r="DDA209" s="813"/>
      <c r="DDB209" s="813"/>
      <c r="DDC209" s="813"/>
      <c r="DDD209" s="813"/>
      <c r="DDE209" s="813"/>
      <c r="DDF209" s="813"/>
      <c r="DDG209" s="813"/>
      <c r="DDH209" s="813"/>
      <c r="DDI209" s="813"/>
      <c r="DDJ209" s="813"/>
      <c r="DDK209" s="813"/>
      <c r="DDL209" s="813"/>
      <c r="DDM209" s="813"/>
      <c r="DDN209" s="813"/>
      <c r="DDO209" s="813"/>
      <c r="DDP209" s="813"/>
      <c r="DDQ209" s="813"/>
      <c r="DDR209" s="813"/>
      <c r="DDS209" s="813"/>
      <c r="DDT209" s="813"/>
      <c r="DDU209" s="813"/>
      <c r="DDV209" s="813"/>
      <c r="DDW209" s="813"/>
      <c r="DDX209" s="813"/>
      <c r="DDY209" s="813"/>
      <c r="DDZ209" s="813"/>
      <c r="DEA209" s="813"/>
      <c r="DEB209" s="813"/>
      <c r="DEC209" s="813"/>
      <c r="DED209" s="813"/>
      <c r="DEE209" s="813"/>
      <c r="DEF209" s="813"/>
      <c r="DEG209" s="813"/>
      <c r="DEH209" s="813"/>
      <c r="DEI209" s="813"/>
      <c r="DEJ209" s="813"/>
      <c r="DEK209" s="813"/>
      <c r="DEL209" s="813"/>
      <c r="DEM209" s="813"/>
      <c r="DEN209" s="813"/>
      <c r="DEO209" s="813"/>
      <c r="DEP209" s="813"/>
      <c r="DEQ209" s="813"/>
      <c r="DER209" s="813"/>
      <c r="DES209" s="813"/>
      <c r="DET209" s="813"/>
      <c r="DEU209" s="813"/>
      <c r="DEV209" s="813"/>
      <c r="DEW209" s="813"/>
      <c r="DEX209" s="813"/>
      <c r="DEY209" s="813"/>
      <c r="DEZ209" s="813"/>
      <c r="DFA209" s="813"/>
      <c r="DFB209" s="813"/>
      <c r="DFC209" s="813"/>
      <c r="DFD209" s="813"/>
      <c r="DFE209" s="813"/>
      <c r="DFF209" s="813"/>
      <c r="DFG209" s="813"/>
      <c r="DFH209" s="813"/>
      <c r="DFI209" s="813"/>
      <c r="DFJ209" s="813"/>
      <c r="DFK209" s="813"/>
      <c r="DFL209" s="813"/>
      <c r="DFM209" s="813"/>
      <c r="DFN209" s="813"/>
      <c r="DFO209" s="813"/>
      <c r="DFP209" s="813"/>
      <c r="DFQ209" s="813"/>
      <c r="DFR209" s="813"/>
      <c r="DFS209" s="813"/>
      <c r="DFT209" s="813"/>
      <c r="DFU209" s="813"/>
      <c r="DFV209" s="813"/>
      <c r="DFW209" s="813"/>
      <c r="DFX209" s="813"/>
      <c r="DFY209" s="813"/>
      <c r="DFZ209" s="813"/>
      <c r="DGA209" s="813"/>
      <c r="DGB209" s="813"/>
      <c r="DGC209" s="813"/>
      <c r="DGD209" s="813"/>
      <c r="DGE209" s="813"/>
      <c r="DGF209" s="813"/>
      <c r="DGG209" s="813"/>
      <c r="DGH209" s="813"/>
      <c r="DGI209" s="813"/>
      <c r="DGJ209" s="813"/>
      <c r="DGK209" s="813"/>
      <c r="DGL209" s="813"/>
      <c r="DGM209" s="813"/>
      <c r="DGN209" s="813"/>
      <c r="DGO209" s="813"/>
      <c r="DGP209" s="813"/>
      <c r="DGQ209" s="813"/>
      <c r="DGR209" s="813"/>
      <c r="DGS209" s="813"/>
      <c r="DGT209" s="813"/>
      <c r="DGU209" s="813"/>
      <c r="DGV209" s="813"/>
      <c r="DGW209" s="813"/>
      <c r="DGX209" s="813"/>
      <c r="DGY209" s="813"/>
      <c r="DGZ209" s="813"/>
      <c r="DHA209" s="813"/>
      <c r="DHB209" s="813"/>
      <c r="DHC209" s="813"/>
      <c r="DHD209" s="813"/>
      <c r="DHE209" s="813"/>
      <c r="DHF209" s="813"/>
      <c r="DHG209" s="813"/>
      <c r="DHH209" s="813"/>
      <c r="DHI209" s="813"/>
      <c r="DHJ209" s="813"/>
      <c r="DHK209" s="813"/>
      <c r="DHL209" s="813"/>
      <c r="DHM209" s="813"/>
      <c r="DHN209" s="813"/>
      <c r="DHO209" s="813"/>
      <c r="DHP209" s="813"/>
      <c r="DHQ209" s="813"/>
      <c r="DHR209" s="813"/>
      <c r="DHS209" s="813"/>
      <c r="DHT209" s="813"/>
      <c r="DHU209" s="813"/>
      <c r="DHV209" s="813"/>
      <c r="DHW209" s="813"/>
      <c r="DHX209" s="813"/>
      <c r="DHY209" s="813"/>
      <c r="DHZ209" s="813"/>
      <c r="DIA209" s="813"/>
      <c r="DIB209" s="813"/>
      <c r="DIC209" s="813"/>
      <c r="DID209" s="813"/>
      <c r="DIE209" s="813"/>
      <c r="DIF209" s="813"/>
      <c r="DIG209" s="813"/>
      <c r="DIH209" s="813"/>
      <c r="DII209" s="813"/>
      <c r="DIJ209" s="813"/>
      <c r="DIK209" s="813"/>
      <c r="DIL209" s="813"/>
      <c r="DIM209" s="813"/>
      <c r="DIN209" s="813"/>
      <c r="DIO209" s="813"/>
      <c r="DIP209" s="813"/>
      <c r="DIQ209" s="813"/>
      <c r="DIR209" s="813"/>
      <c r="DIS209" s="813"/>
      <c r="DIT209" s="813"/>
      <c r="DIU209" s="813"/>
      <c r="DIV209" s="813"/>
      <c r="DIW209" s="813"/>
      <c r="DIX209" s="813"/>
      <c r="DIY209" s="813"/>
      <c r="DIZ209" s="813"/>
      <c r="DJA209" s="813"/>
      <c r="DJB209" s="813"/>
      <c r="DJC209" s="813"/>
      <c r="DJD209" s="813"/>
      <c r="DJE209" s="813"/>
      <c r="DJF209" s="813"/>
      <c r="DJG209" s="813"/>
      <c r="DJH209" s="813"/>
      <c r="DJI209" s="813"/>
      <c r="DJJ209" s="813"/>
      <c r="DJK209" s="813"/>
      <c r="DJL209" s="813"/>
      <c r="DJM209" s="813"/>
      <c r="DJN209" s="813"/>
      <c r="DJO209" s="813"/>
      <c r="DJP209" s="813"/>
      <c r="DJQ209" s="813"/>
      <c r="DJR209" s="813"/>
      <c r="DJS209" s="813"/>
      <c r="DJT209" s="813"/>
      <c r="DJU209" s="813"/>
      <c r="DJV209" s="813"/>
      <c r="DJW209" s="813"/>
      <c r="DJX209" s="813"/>
      <c r="DJY209" s="813"/>
      <c r="DJZ209" s="813"/>
      <c r="DKA209" s="813"/>
      <c r="DKB209" s="813"/>
      <c r="DKC209" s="813"/>
      <c r="DKD209" s="813"/>
      <c r="DKE209" s="813"/>
      <c r="DKF209" s="813"/>
      <c r="DKG209" s="813"/>
      <c r="DKH209" s="813"/>
      <c r="DKI209" s="813"/>
      <c r="DKJ209" s="813"/>
      <c r="DKK209" s="813"/>
      <c r="DKL209" s="813"/>
      <c r="DKM209" s="813"/>
      <c r="DKN209" s="813"/>
      <c r="DKO209" s="813"/>
      <c r="DKP209" s="813"/>
      <c r="DKQ209" s="813"/>
      <c r="DKR209" s="813"/>
      <c r="DKS209" s="813"/>
      <c r="DKT209" s="813"/>
      <c r="DKU209" s="813"/>
      <c r="DKV209" s="813"/>
      <c r="DKW209" s="813"/>
      <c r="DKX209" s="813"/>
      <c r="DKY209" s="813"/>
      <c r="DKZ209" s="813"/>
      <c r="DLA209" s="813"/>
      <c r="DLB209" s="813"/>
      <c r="DLC209" s="813"/>
      <c r="DLD209" s="813"/>
      <c r="DLE209" s="813"/>
      <c r="DLF209" s="813"/>
      <c r="DLG209" s="813"/>
      <c r="DLH209" s="813"/>
      <c r="DLI209" s="813"/>
      <c r="DLJ209" s="813"/>
      <c r="DLK209" s="813"/>
      <c r="DLL209" s="813"/>
      <c r="DLM209" s="813"/>
      <c r="DLN209" s="813"/>
      <c r="DLO209" s="813"/>
      <c r="DLP209" s="813"/>
      <c r="DLQ209" s="813"/>
      <c r="DLR209" s="813"/>
      <c r="DLS209" s="813"/>
      <c r="DLT209" s="813"/>
      <c r="DLU209" s="813"/>
      <c r="DLV209" s="813"/>
      <c r="DLW209" s="813"/>
      <c r="DLX209" s="813"/>
      <c r="DLY209" s="813"/>
      <c r="DLZ209" s="813"/>
      <c r="DMA209" s="813"/>
      <c r="DMB209" s="813"/>
      <c r="DMC209" s="813"/>
      <c r="DMD209" s="813"/>
      <c r="DME209" s="813"/>
      <c r="DMF209" s="813"/>
      <c r="DMG209" s="813"/>
      <c r="DMH209" s="813"/>
      <c r="DMI209" s="813"/>
      <c r="DMJ209" s="813"/>
      <c r="DMK209" s="813"/>
      <c r="DML209" s="813"/>
      <c r="DMM209" s="813"/>
      <c r="DMN209" s="813"/>
      <c r="DMO209" s="813"/>
      <c r="DMP209" s="813"/>
      <c r="DMQ209" s="813"/>
      <c r="DMR209" s="813"/>
      <c r="DMS209" s="813"/>
      <c r="DMT209" s="813"/>
      <c r="DMU209" s="813"/>
      <c r="DMV209" s="813"/>
      <c r="DMW209" s="813"/>
      <c r="DMX209" s="813"/>
      <c r="DMY209" s="813"/>
      <c r="DMZ209" s="813"/>
      <c r="DNA209" s="813"/>
      <c r="DNB209" s="813"/>
      <c r="DNC209" s="813"/>
      <c r="DND209" s="813"/>
      <c r="DNE209" s="813"/>
      <c r="DNF209" s="813"/>
      <c r="DNG209" s="813"/>
      <c r="DNH209" s="813"/>
      <c r="DNI209" s="813"/>
      <c r="DNJ209" s="813"/>
      <c r="DNK209" s="813"/>
      <c r="DNL209" s="813"/>
      <c r="DNM209" s="813"/>
      <c r="DNN209" s="813"/>
      <c r="DNO209" s="813"/>
      <c r="DNP209" s="813"/>
      <c r="DNQ209" s="813"/>
      <c r="DNR209" s="813"/>
      <c r="DNS209" s="813"/>
      <c r="DNT209" s="813"/>
      <c r="DNU209" s="813"/>
      <c r="DNV209" s="813"/>
      <c r="DNW209" s="813"/>
      <c r="DNX209" s="813"/>
      <c r="DNY209" s="813"/>
      <c r="DNZ209" s="813"/>
      <c r="DOA209" s="813"/>
      <c r="DOB209" s="813"/>
      <c r="DOC209" s="813"/>
      <c r="DOD209" s="813"/>
      <c r="DOE209" s="813"/>
      <c r="DOF209" s="813"/>
      <c r="DOG209" s="813"/>
      <c r="DOH209" s="813"/>
      <c r="DOI209" s="813"/>
      <c r="DOJ209" s="813"/>
      <c r="DOK209" s="813"/>
      <c r="DOL209" s="813"/>
      <c r="DOM209" s="813"/>
      <c r="DON209" s="813"/>
      <c r="DOO209" s="813"/>
      <c r="DOP209" s="813"/>
      <c r="DOQ209" s="813"/>
      <c r="DOR209" s="813"/>
      <c r="DOS209" s="813"/>
      <c r="DOT209" s="813"/>
      <c r="DOU209" s="813"/>
      <c r="DOV209" s="813"/>
      <c r="DOW209" s="813"/>
      <c r="DOX209" s="813"/>
      <c r="DOY209" s="813"/>
      <c r="DOZ209" s="813"/>
      <c r="DPA209" s="813"/>
      <c r="DPB209" s="813"/>
      <c r="DPC209" s="813"/>
      <c r="DPD209" s="813"/>
      <c r="DPE209" s="813"/>
      <c r="DPF209" s="813"/>
      <c r="DPG209" s="813"/>
      <c r="DPH209" s="813"/>
      <c r="DPI209" s="813"/>
      <c r="DPJ209" s="813"/>
      <c r="DPK209" s="813"/>
      <c r="DPL209" s="813"/>
      <c r="DPM209" s="813"/>
      <c r="DPN209" s="813"/>
      <c r="DPO209" s="813"/>
      <c r="DPP209" s="813"/>
      <c r="DPQ209" s="813"/>
      <c r="DPR209" s="813"/>
      <c r="DPS209" s="813"/>
      <c r="DPT209" s="813"/>
      <c r="DPU209" s="813"/>
      <c r="DPV209" s="813"/>
      <c r="DPW209" s="813"/>
      <c r="DPX209" s="813"/>
      <c r="DPY209" s="813"/>
      <c r="DPZ209" s="813"/>
      <c r="DQA209" s="813"/>
      <c r="DQB209" s="813"/>
      <c r="DQC209" s="813"/>
      <c r="DQD209" s="813"/>
      <c r="DQE209" s="813"/>
      <c r="DQF209" s="813"/>
      <c r="DQG209" s="813"/>
      <c r="DQH209" s="813"/>
      <c r="DQI209" s="813"/>
      <c r="DQJ209" s="813"/>
      <c r="DQK209" s="813"/>
      <c r="DQL209" s="813"/>
      <c r="DQM209" s="813"/>
      <c r="DQN209" s="813"/>
      <c r="DQO209" s="813"/>
      <c r="DQP209" s="813"/>
      <c r="DQQ209" s="813"/>
      <c r="DQR209" s="813"/>
      <c r="DQS209" s="813"/>
      <c r="DQT209" s="813"/>
      <c r="DQU209" s="813"/>
      <c r="DQV209" s="813"/>
      <c r="DQW209" s="813"/>
      <c r="DQX209" s="813"/>
      <c r="DQY209" s="813"/>
      <c r="DQZ209" s="813"/>
      <c r="DRA209" s="813"/>
      <c r="DRB209" s="813"/>
      <c r="DRC209" s="813"/>
      <c r="DRD209" s="813"/>
      <c r="DRE209" s="813"/>
      <c r="DRF209" s="813"/>
      <c r="DRG209" s="813"/>
      <c r="DRH209" s="813"/>
      <c r="DRI209" s="813"/>
      <c r="DRJ209" s="813"/>
      <c r="DRK209" s="813"/>
      <c r="DRL209" s="813"/>
      <c r="DRM209" s="813"/>
      <c r="DRN209" s="813"/>
      <c r="DRO209" s="813"/>
      <c r="DRP209" s="813"/>
      <c r="DRQ209" s="813"/>
      <c r="DRR209" s="813"/>
      <c r="DRS209" s="813"/>
      <c r="DRT209" s="813"/>
      <c r="DRU209" s="813"/>
      <c r="DRV209" s="813"/>
      <c r="DRW209" s="813"/>
      <c r="DRX209" s="813"/>
      <c r="DRY209" s="813"/>
      <c r="DRZ209" s="813"/>
      <c r="DSA209" s="813"/>
      <c r="DSB209" s="813"/>
      <c r="DSC209" s="813"/>
      <c r="DSD209" s="813"/>
      <c r="DSE209" s="813"/>
      <c r="DSF209" s="813"/>
      <c r="DSG209" s="813"/>
      <c r="DSH209" s="813"/>
      <c r="DSI209" s="813"/>
      <c r="DSJ209" s="813"/>
      <c r="DSK209" s="813"/>
      <c r="DSL209" s="813"/>
      <c r="DSM209" s="813"/>
      <c r="DSN209" s="813"/>
      <c r="DSO209" s="813"/>
      <c r="DSP209" s="813"/>
      <c r="DSQ209" s="813"/>
      <c r="DSR209" s="813"/>
      <c r="DSS209" s="813"/>
      <c r="DST209" s="813"/>
      <c r="DSU209" s="813"/>
      <c r="DSV209" s="813"/>
      <c r="DSW209" s="813"/>
      <c r="DSX209" s="813"/>
      <c r="DSY209" s="813"/>
      <c r="DSZ209" s="813"/>
      <c r="DTA209" s="813"/>
      <c r="DTB209" s="813"/>
      <c r="DTC209" s="813"/>
      <c r="DTD209" s="813"/>
      <c r="DTE209" s="813"/>
      <c r="DTF209" s="813"/>
      <c r="DTG209" s="813"/>
      <c r="DTH209" s="813"/>
      <c r="DTI209" s="813"/>
      <c r="DTJ209" s="813"/>
      <c r="DTK209" s="813"/>
      <c r="DTL209" s="813"/>
      <c r="DTM209" s="813"/>
      <c r="DTN209" s="813"/>
      <c r="DTO209" s="813"/>
      <c r="DTP209" s="813"/>
      <c r="DTQ209" s="813"/>
      <c r="DTR209" s="813"/>
      <c r="DTS209" s="813"/>
      <c r="DTT209" s="813"/>
      <c r="DTU209" s="813"/>
      <c r="DTV209" s="813"/>
      <c r="DTW209" s="813"/>
      <c r="DTX209" s="813"/>
      <c r="DTY209" s="813"/>
      <c r="DTZ209" s="813"/>
      <c r="DUA209" s="813"/>
      <c r="DUB209" s="813"/>
      <c r="DUC209" s="813"/>
      <c r="DUD209" s="813"/>
      <c r="DUE209" s="813"/>
      <c r="DUF209" s="813"/>
      <c r="DUG209" s="813"/>
      <c r="DUH209" s="813"/>
      <c r="DUI209" s="813"/>
      <c r="DUJ209" s="813"/>
      <c r="DUK209" s="813"/>
      <c r="DUL209" s="813"/>
      <c r="DUM209" s="813"/>
      <c r="DUN209" s="813"/>
      <c r="DUO209" s="813"/>
      <c r="DUP209" s="813"/>
      <c r="DUQ209" s="813"/>
      <c r="DUR209" s="813"/>
      <c r="DUS209" s="813"/>
      <c r="DUT209" s="813"/>
      <c r="DUU209" s="813"/>
      <c r="DUV209" s="813"/>
      <c r="DUW209" s="813"/>
      <c r="DUX209" s="813"/>
      <c r="DUY209" s="813"/>
      <c r="DUZ209" s="813"/>
      <c r="DVA209" s="813"/>
      <c r="DVB209" s="813"/>
      <c r="DVC209" s="813"/>
      <c r="DVD209" s="813"/>
      <c r="DVE209" s="813"/>
      <c r="DVF209" s="813"/>
      <c r="DVG209" s="813"/>
      <c r="DVH209" s="813"/>
      <c r="DVI209" s="813"/>
      <c r="DVJ209" s="813"/>
      <c r="DVK209" s="813"/>
      <c r="DVL209" s="813"/>
      <c r="DVM209" s="813"/>
      <c r="DVN209" s="813"/>
      <c r="DVO209" s="813"/>
      <c r="DVP209" s="813"/>
      <c r="DVQ209" s="813"/>
      <c r="DVR209" s="813"/>
      <c r="DVS209" s="813"/>
      <c r="DVT209" s="813"/>
      <c r="DVU209" s="813"/>
      <c r="DVV209" s="813"/>
      <c r="DVW209" s="813"/>
      <c r="DVX209" s="813"/>
      <c r="DVY209" s="813"/>
      <c r="DVZ209" s="813"/>
      <c r="DWA209" s="813"/>
      <c r="DWB209" s="813"/>
      <c r="DWC209" s="813"/>
      <c r="DWD209" s="813"/>
      <c r="DWE209" s="813"/>
      <c r="DWF209" s="813"/>
      <c r="DWG209" s="813"/>
      <c r="DWH209" s="813"/>
      <c r="DWI209" s="813"/>
      <c r="DWJ209" s="813"/>
      <c r="DWK209" s="813"/>
      <c r="DWL209" s="813"/>
      <c r="DWM209" s="813"/>
      <c r="DWN209" s="813"/>
      <c r="DWO209" s="813"/>
      <c r="DWP209" s="813"/>
      <c r="DWQ209" s="813"/>
      <c r="DWR209" s="813"/>
      <c r="DWS209" s="813"/>
      <c r="DWT209" s="813"/>
      <c r="DWU209" s="813"/>
      <c r="DWV209" s="813"/>
      <c r="DWW209" s="813"/>
      <c r="DWX209" s="813"/>
      <c r="DWY209" s="813"/>
      <c r="DWZ209" s="813"/>
      <c r="DXA209" s="813"/>
      <c r="DXB209" s="813"/>
      <c r="DXC209" s="813"/>
      <c r="DXD209" s="813"/>
      <c r="DXE209" s="813"/>
      <c r="DXF209" s="813"/>
      <c r="DXG209" s="813"/>
      <c r="DXH209" s="813"/>
      <c r="DXI209" s="813"/>
      <c r="DXJ209" s="813"/>
      <c r="DXK209" s="813"/>
      <c r="DXL209" s="813"/>
      <c r="DXM209" s="813"/>
      <c r="DXN209" s="813"/>
      <c r="DXO209" s="813"/>
      <c r="DXP209" s="813"/>
      <c r="DXQ209" s="813"/>
      <c r="DXR209" s="813"/>
      <c r="DXS209" s="813"/>
      <c r="DXT209" s="813"/>
      <c r="DXU209" s="813"/>
      <c r="DXV209" s="813"/>
      <c r="DXW209" s="813"/>
      <c r="DXX209" s="813"/>
      <c r="DXY209" s="813"/>
      <c r="DXZ209" s="813"/>
      <c r="DYA209" s="813"/>
      <c r="DYB209" s="813"/>
      <c r="DYC209" s="813"/>
      <c r="DYD209" s="813"/>
      <c r="DYE209" s="813"/>
      <c r="DYF209" s="813"/>
      <c r="DYG209" s="813"/>
      <c r="DYH209" s="813"/>
      <c r="DYI209" s="813"/>
      <c r="DYJ209" s="813"/>
      <c r="DYK209" s="813"/>
      <c r="DYL209" s="813"/>
      <c r="DYM209" s="813"/>
      <c r="DYN209" s="813"/>
      <c r="DYO209" s="813"/>
      <c r="DYP209" s="813"/>
      <c r="DYQ209" s="813"/>
      <c r="DYR209" s="813"/>
      <c r="DYS209" s="813"/>
      <c r="DYT209" s="813"/>
      <c r="DYU209" s="813"/>
      <c r="DYV209" s="813"/>
      <c r="DYW209" s="813"/>
      <c r="DYX209" s="813"/>
      <c r="DYY209" s="813"/>
      <c r="DYZ209" s="813"/>
      <c r="DZA209" s="813"/>
      <c r="DZB209" s="813"/>
      <c r="DZC209" s="813"/>
      <c r="DZD209" s="813"/>
      <c r="DZE209" s="813"/>
      <c r="DZF209" s="813"/>
      <c r="DZG209" s="813"/>
      <c r="DZH209" s="813"/>
      <c r="DZI209" s="813"/>
      <c r="DZJ209" s="813"/>
      <c r="DZK209" s="813"/>
      <c r="DZL209" s="813"/>
      <c r="DZM209" s="813"/>
      <c r="DZN209" s="813"/>
      <c r="DZO209" s="813"/>
      <c r="DZP209" s="813"/>
      <c r="DZQ209" s="813"/>
      <c r="DZR209" s="813"/>
      <c r="DZS209" s="813"/>
      <c r="DZT209" s="813"/>
      <c r="DZU209" s="813"/>
      <c r="DZV209" s="813"/>
      <c r="DZW209" s="813"/>
      <c r="DZX209" s="813"/>
      <c r="DZY209" s="813"/>
      <c r="DZZ209" s="813"/>
      <c r="EAA209" s="813"/>
      <c r="EAB209" s="813"/>
      <c r="EAC209" s="813"/>
      <c r="EAD209" s="813"/>
      <c r="EAE209" s="813"/>
      <c r="EAF209" s="813"/>
      <c r="EAG209" s="813"/>
      <c r="EAH209" s="813"/>
      <c r="EAI209" s="813"/>
      <c r="EAJ209" s="813"/>
      <c r="EAK209" s="813"/>
      <c r="EAL209" s="813"/>
      <c r="EAM209" s="813"/>
      <c r="EAN209" s="813"/>
      <c r="EAO209" s="813"/>
      <c r="EAP209" s="813"/>
      <c r="EAQ209" s="813"/>
      <c r="EAR209" s="813"/>
      <c r="EAS209" s="813"/>
      <c r="EAT209" s="813"/>
      <c r="EAU209" s="813"/>
      <c r="EAV209" s="813"/>
      <c r="EAW209" s="813"/>
      <c r="EAX209" s="813"/>
      <c r="EAY209" s="813"/>
      <c r="EAZ209" s="813"/>
      <c r="EBA209" s="813"/>
      <c r="EBB209" s="813"/>
      <c r="EBC209" s="813"/>
      <c r="EBD209" s="813"/>
      <c r="EBE209" s="813"/>
      <c r="EBF209" s="813"/>
      <c r="EBG209" s="813"/>
      <c r="EBH209" s="813"/>
      <c r="EBI209" s="813"/>
      <c r="EBJ209" s="813"/>
      <c r="EBK209" s="813"/>
      <c r="EBL209" s="813"/>
      <c r="EBM209" s="813"/>
      <c r="EBN209" s="813"/>
      <c r="EBO209" s="813"/>
      <c r="EBP209" s="813"/>
      <c r="EBQ209" s="813"/>
      <c r="EBR209" s="813"/>
      <c r="EBS209" s="813"/>
      <c r="EBT209" s="813"/>
      <c r="EBU209" s="813"/>
      <c r="EBV209" s="813"/>
      <c r="EBW209" s="813"/>
      <c r="EBX209" s="813"/>
      <c r="EBY209" s="813"/>
      <c r="EBZ209" s="813"/>
      <c r="ECA209" s="813"/>
      <c r="ECB209" s="813"/>
      <c r="ECC209" s="813"/>
      <c r="ECD209" s="813"/>
      <c r="ECE209" s="813"/>
      <c r="ECF209" s="813"/>
      <c r="ECG209" s="813"/>
      <c r="ECH209" s="813"/>
      <c r="ECI209" s="813"/>
      <c r="ECJ209" s="813"/>
      <c r="ECK209" s="813"/>
      <c r="ECL209" s="813"/>
      <c r="ECM209" s="813"/>
      <c r="ECN209" s="813"/>
      <c r="ECO209" s="813"/>
      <c r="ECP209" s="813"/>
      <c r="ECQ209" s="813"/>
      <c r="ECR209" s="813"/>
      <c r="ECS209" s="813"/>
      <c r="ECT209" s="813"/>
      <c r="ECU209" s="813"/>
      <c r="ECV209" s="813"/>
      <c r="ECW209" s="813"/>
      <c r="ECX209" s="813"/>
      <c r="ECY209" s="813"/>
      <c r="ECZ209" s="813"/>
      <c r="EDA209" s="813"/>
      <c r="EDB209" s="813"/>
      <c r="EDC209" s="813"/>
      <c r="EDD209" s="813"/>
      <c r="EDE209" s="813"/>
      <c r="EDF209" s="813"/>
      <c r="EDG209" s="813"/>
      <c r="EDH209" s="813"/>
      <c r="EDI209" s="813"/>
      <c r="EDJ209" s="813"/>
      <c r="EDK209" s="813"/>
      <c r="EDL209" s="813"/>
      <c r="EDM209" s="813"/>
      <c r="EDN209" s="813"/>
      <c r="EDO209" s="813"/>
      <c r="EDP209" s="813"/>
      <c r="EDQ209" s="813"/>
      <c r="EDR209" s="813"/>
      <c r="EDS209" s="813"/>
      <c r="EDT209" s="813"/>
      <c r="EDU209" s="813"/>
      <c r="EDV209" s="813"/>
      <c r="EDW209" s="813"/>
      <c r="EDX209" s="813"/>
      <c r="EDY209" s="813"/>
      <c r="EDZ209" s="813"/>
      <c r="EEA209" s="813"/>
      <c r="EEB209" s="813"/>
      <c r="EEC209" s="813"/>
      <c r="EED209" s="813"/>
      <c r="EEE209" s="813"/>
      <c r="EEF209" s="813"/>
      <c r="EEG209" s="813"/>
      <c r="EEH209" s="813"/>
      <c r="EEI209" s="813"/>
      <c r="EEJ209" s="813"/>
      <c r="EEK209" s="813"/>
      <c r="EEL209" s="813"/>
      <c r="EEM209" s="813"/>
      <c r="EEN209" s="813"/>
      <c r="EEO209" s="813"/>
      <c r="EEP209" s="813"/>
      <c r="EEQ209" s="813"/>
      <c r="EER209" s="813"/>
      <c r="EES209" s="813"/>
      <c r="EET209" s="813"/>
      <c r="EEU209" s="813"/>
      <c r="EEV209" s="813"/>
      <c r="EEW209" s="813"/>
      <c r="EEX209" s="813"/>
      <c r="EEY209" s="813"/>
      <c r="EEZ209" s="813"/>
      <c r="EFA209" s="813"/>
      <c r="EFB209" s="813"/>
      <c r="EFC209" s="813"/>
      <c r="EFD209" s="813"/>
      <c r="EFE209" s="813"/>
      <c r="EFF209" s="813"/>
      <c r="EFG209" s="813"/>
      <c r="EFH209" s="813"/>
      <c r="EFI209" s="813"/>
      <c r="EFJ209" s="813"/>
      <c r="EFK209" s="813"/>
      <c r="EFL209" s="813"/>
      <c r="EFM209" s="813"/>
      <c r="EFN209" s="813"/>
      <c r="EFO209" s="813"/>
      <c r="EFP209" s="813"/>
      <c r="EFQ209" s="813"/>
      <c r="EFR209" s="813"/>
      <c r="EFS209" s="813"/>
      <c r="EFT209" s="813"/>
      <c r="EFU209" s="813"/>
      <c r="EFV209" s="813"/>
      <c r="EFW209" s="813"/>
      <c r="EFX209" s="813"/>
      <c r="EFY209" s="813"/>
      <c r="EFZ209" s="813"/>
      <c r="EGA209" s="813"/>
      <c r="EGB209" s="813"/>
      <c r="EGC209" s="813"/>
      <c r="EGD209" s="813"/>
      <c r="EGE209" s="813"/>
      <c r="EGF209" s="813"/>
      <c r="EGG209" s="813"/>
      <c r="EGH209" s="813"/>
      <c r="EGI209" s="813"/>
      <c r="EGJ209" s="813"/>
      <c r="EGK209" s="813"/>
      <c r="EGL209" s="813"/>
      <c r="EGM209" s="813"/>
      <c r="EGN209" s="813"/>
      <c r="EGO209" s="813"/>
      <c r="EGP209" s="813"/>
      <c r="EGQ209" s="813"/>
      <c r="EGR209" s="813"/>
      <c r="EGS209" s="813"/>
      <c r="EGT209" s="813"/>
      <c r="EGU209" s="813"/>
      <c r="EGV209" s="813"/>
      <c r="EGW209" s="813"/>
      <c r="EGX209" s="813"/>
      <c r="EGY209" s="813"/>
      <c r="EGZ209" s="813"/>
      <c r="EHA209" s="813"/>
      <c r="EHB209" s="813"/>
      <c r="EHC209" s="813"/>
      <c r="EHD209" s="813"/>
      <c r="EHE209" s="813"/>
      <c r="EHF209" s="813"/>
      <c r="EHG209" s="813"/>
      <c r="EHH209" s="813"/>
      <c r="EHI209" s="813"/>
      <c r="EHJ209" s="813"/>
      <c r="EHK209" s="813"/>
      <c r="EHL209" s="813"/>
      <c r="EHM209" s="813"/>
      <c r="EHN209" s="813"/>
      <c r="EHO209" s="813"/>
      <c r="EHP209" s="813"/>
      <c r="EHQ209" s="813"/>
      <c r="EHR209" s="813"/>
      <c r="EHS209" s="813"/>
      <c r="EHT209" s="813"/>
      <c r="EHU209" s="813"/>
      <c r="EHV209" s="813"/>
      <c r="EHW209" s="813"/>
      <c r="EHX209" s="813"/>
      <c r="EHY209" s="813"/>
      <c r="EHZ209" s="813"/>
      <c r="EIA209" s="813"/>
      <c r="EIB209" s="813"/>
      <c r="EIC209" s="813"/>
      <c r="EID209" s="813"/>
      <c r="EIE209" s="813"/>
      <c r="EIF209" s="813"/>
      <c r="EIG209" s="813"/>
      <c r="EIH209" s="813"/>
      <c r="EII209" s="813"/>
      <c r="EIJ209" s="813"/>
      <c r="EIK209" s="813"/>
      <c r="EIL209" s="813"/>
      <c r="EIM209" s="813"/>
      <c r="EIN209" s="813"/>
      <c r="EIO209" s="813"/>
      <c r="EIP209" s="813"/>
      <c r="EIQ209" s="813"/>
      <c r="EIR209" s="813"/>
      <c r="EIS209" s="813"/>
      <c r="EIT209" s="813"/>
      <c r="EIU209" s="813"/>
      <c r="EIV209" s="813"/>
      <c r="EIW209" s="813"/>
      <c r="EIX209" s="813"/>
      <c r="EIY209" s="813"/>
      <c r="EIZ209" s="813"/>
      <c r="EJA209" s="813"/>
      <c r="EJB209" s="813"/>
      <c r="EJC209" s="813"/>
      <c r="EJD209" s="813"/>
      <c r="EJE209" s="813"/>
      <c r="EJF209" s="813"/>
      <c r="EJG209" s="813"/>
      <c r="EJH209" s="813"/>
      <c r="EJI209" s="813"/>
      <c r="EJJ209" s="813"/>
      <c r="EJK209" s="813"/>
      <c r="EJL209" s="813"/>
      <c r="EJM209" s="813"/>
      <c r="EJN209" s="813"/>
      <c r="EJO209" s="813"/>
      <c r="EJP209" s="813"/>
      <c r="EJQ209" s="813"/>
      <c r="EJR209" s="813"/>
      <c r="EJS209" s="813"/>
      <c r="EJT209" s="813"/>
      <c r="EJU209" s="813"/>
      <c r="EJV209" s="813"/>
      <c r="EJW209" s="813"/>
      <c r="EJX209" s="813"/>
      <c r="EJY209" s="813"/>
      <c r="EJZ209" s="813"/>
      <c r="EKA209" s="813"/>
      <c r="EKB209" s="813"/>
      <c r="EKC209" s="813"/>
      <c r="EKD209" s="813"/>
      <c r="EKE209" s="813"/>
      <c r="EKF209" s="813"/>
      <c r="EKG209" s="813"/>
      <c r="EKH209" s="813"/>
      <c r="EKI209" s="813"/>
      <c r="EKJ209" s="813"/>
      <c r="EKK209" s="813"/>
      <c r="EKL209" s="813"/>
      <c r="EKM209" s="813"/>
      <c r="EKN209" s="813"/>
      <c r="EKO209" s="813"/>
      <c r="EKP209" s="813"/>
      <c r="EKQ209" s="813"/>
      <c r="EKR209" s="813"/>
      <c r="EKS209" s="813"/>
      <c r="EKT209" s="813"/>
      <c r="EKU209" s="813"/>
      <c r="EKV209" s="813"/>
      <c r="EKW209" s="813"/>
      <c r="EKX209" s="813"/>
      <c r="EKY209" s="813"/>
      <c r="EKZ209" s="813"/>
      <c r="ELA209" s="813"/>
      <c r="ELB209" s="813"/>
      <c r="ELC209" s="813"/>
      <c r="ELD209" s="813"/>
      <c r="ELE209" s="813"/>
      <c r="ELF209" s="813"/>
      <c r="ELG209" s="813"/>
      <c r="ELH209" s="813"/>
      <c r="ELI209" s="813"/>
      <c r="ELJ209" s="813"/>
      <c r="ELK209" s="813"/>
      <c r="ELL209" s="813"/>
      <c r="ELM209" s="813"/>
      <c r="ELN209" s="813"/>
      <c r="ELO209" s="813"/>
      <c r="ELP209" s="813"/>
      <c r="ELQ209" s="813"/>
      <c r="ELR209" s="813"/>
      <c r="ELS209" s="813"/>
      <c r="ELT209" s="813"/>
      <c r="ELU209" s="813"/>
      <c r="ELV209" s="813"/>
      <c r="ELW209" s="813"/>
      <c r="ELX209" s="813"/>
      <c r="ELY209" s="813"/>
      <c r="ELZ209" s="813"/>
      <c r="EMA209" s="813"/>
      <c r="EMB209" s="813"/>
      <c r="EMC209" s="813"/>
      <c r="EMD209" s="813"/>
      <c r="EME209" s="813"/>
      <c r="EMF209" s="813"/>
      <c r="EMG209" s="813"/>
      <c r="EMH209" s="813"/>
      <c r="EMI209" s="813"/>
      <c r="EMJ209" s="813"/>
      <c r="EMK209" s="813"/>
      <c r="EML209" s="813"/>
      <c r="EMM209" s="813"/>
      <c r="EMN209" s="813"/>
      <c r="EMO209" s="813"/>
      <c r="EMP209" s="813"/>
      <c r="EMQ209" s="813"/>
      <c r="EMR209" s="813"/>
      <c r="EMS209" s="813"/>
      <c r="EMT209" s="813"/>
      <c r="EMU209" s="813"/>
      <c r="EMV209" s="813"/>
      <c r="EMW209" s="813"/>
      <c r="EMX209" s="813"/>
      <c r="EMY209" s="813"/>
      <c r="EMZ209" s="813"/>
      <c r="ENA209" s="813"/>
      <c r="ENB209" s="813"/>
      <c r="ENC209" s="813"/>
      <c r="END209" s="813"/>
      <c r="ENE209" s="813"/>
      <c r="ENF209" s="813"/>
      <c r="ENG209" s="813"/>
      <c r="ENH209" s="813"/>
      <c r="ENI209" s="813"/>
      <c r="ENJ209" s="813"/>
      <c r="ENK209" s="813"/>
      <c r="ENL209" s="813"/>
      <c r="ENM209" s="813"/>
      <c r="ENN209" s="813"/>
      <c r="ENO209" s="813"/>
      <c r="ENP209" s="813"/>
      <c r="ENQ209" s="813"/>
      <c r="ENR209" s="813"/>
      <c r="ENS209" s="813"/>
      <c r="ENT209" s="813"/>
      <c r="ENU209" s="813"/>
      <c r="ENV209" s="813"/>
      <c r="ENW209" s="813"/>
      <c r="ENX209" s="813"/>
      <c r="ENY209" s="813"/>
      <c r="ENZ209" s="813"/>
      <c r="EOA209" s="813"/>
      <c r="EOB209" s="813"/>
      <c r="EOC209" s="813"/>
      <c r="EOD209" s="813"/>
      <c r="EOE209" s="813"/>
      <c r="EOF209" s="813"/>
      <c r="EOG209" s="813"/>
      <c r="EOH209" s="813"/>
      <c r="EOI209" s="813"/>
      <c r="EOJ209" s="813"/>
      <c r="EOK209" s="813"/>
      <c r="EOL209" s="813"/>
      <c r="EOM209" s="813"/>
      <c r="EON209" s="813"/>
      <c r="EOO209" s="813"/>
      <c r="EOP209" s="813"/>
      <c r="EOQ209" s="813"/>
      <c r="EOR209" s="813"/>
      <c r="EOS209" s="813"/>
      <c r="EOT209" s="813"/>
      <c r="EOU209" s="813"/>
      <c r="EOV209" s="813"/>
      <c r="EOW209" s="813"/>
      <c r="EOX209" s="813"/>
      <c r="EOY209" s="813"/>
      <c r="EOZ209" s="813"/>
      <c r="EPA209" s="813"/>
      <c r="EPB209" s="813"/>
      <c r="EPC209" s="813"/>
      <c r="EPD209" s="813"/>
      <c r="EPE209" s="813"/>
      <c r="EPF209" s="813"/>
      <c r="EPG209" s="813"/>
      <c r="EPH209" s="813"/>
      <c r="EPI209" s="813"/>
      <c r="EPJ209" s="813"/>
      <c r="EPK209" s="813"/>
      <c r="EPL209" s="813"/>
      <c r="EPM209" s="813"/>
      <c r="EPN209" s="813"/>
      <c r="EPO209" s="813"/>
      <c r="EPP209" s="813"/>
      <c r="EPQ209" s="813"/>
      <c r="EPR209" s="813"/>
      <c r="EPS209" s="813"/>
      <c r="EPT209" s="813"/>
      <c r="EPU209" s="813"/>
      <c r="EPV209" s="813"/>
      <c r="EPW209" s="813"/>
      <c r="EPX209" s="813"/>
      <c r="EPY209" s="813"/>
      <c r="EPZ209" s="813"/>
      <c r="EQA209" s="813"/>
      <c r="EQB209" s="813"/>
      <c r="EQC209" s="813"/>
      <c r="EQD209" s="813"/>
      <c r="EQE209" s="813"/>
      <c r="EQF209" s="813"/>
      <c r="EQG209" s="813"/>
      <c r="EQH209" s="813"/>
      <c r="EQI209" s="813"/>
      <c r="EQJ209" s="813"/>
      <c r="EQK209" s="813"/>
      <c r="EQL209" s="813"/>
      <c r="EQM209" s="813"/>
      <c r="EQN209" s="813"/>
      <c r="EQO209" s="813"/>
      <c r="EQP209" s="813"/>
      <c r="EQQ209" s="813"/>
      <c r="EQR209" s="813"/>
      <c r="EQS209" s="813"/>
      <c r="EQT209" s="813"/>
      <c r="EQU209" s="813"/>
      <c r="EQV209" s="813"/>
      <c r="EQW209" s="813"/>
      <c r="EQX209" s="813"/>
      <c r="EQY209" s="813"/>
      <c r="EQZ209" s="813"/>
      <c r="ERA209" s="813"/>
      <c r="ERB209" s="813"/>
      <c r="ERC209" s="813"/>
      <c r="ERD209" s="813"/>
      <c r="ERE209" s="813"/>
      <c r="ERF209" s="813"/>
      <c r="ERG209" s="813"/>
      <c r="ERH209" s="813"/>
      <c r="ERI209" s="813"/>
      <c r="ERJ209" s="813"/>
      <c r="ERK209" s="813"/>
      <c r="ERL209" s="813"/>
      <c r="ERM209" s="813"/>
      <c r="ERN209" s="813"/>
      <c r="ERO209" s="813"/>
      <c r="ERP209" s="813"/>
      <c r="ERQ209" s="813"/>
      <c r="ERR209" s="813"/>
      <c r="ERS209" s="813"/>
      <c r="ERT209" s="813"/>
      <c r="ERU209" s="813"/>
      <c r="ERV209" s="813"/>
      <c r="ERW209" s="813"/>
      <c r="ERX209" s="813"/>
      <c r="ERY209" s="813"/>
      <c r="ERZ209" s="813"/>
      <c r="ESA209" s="813"/>
      <c r="ESB209" s="813"/>
      <c r="ESC209" s="813"/>
      <c r="ESD209" s="813"/>
      <c r="ESE209" s="813"/>
      <c r="ESF209" s="813"/>
      <c r="ESG209" s="813"/>
      <c r="ESH209" s="813"/>
      <c r="ESI209" s="813"/>
      <c r="ESJ209" s="813"/>
      <c r="ESK209" s="813"/>
      <c r="ESL209" s="813"/>
      <c r="ESM209" s="813"/>
      <c r="ESN209" s="813"/>
      <c r="ESO209" s="813"/>
      <c r="ESP209" s="813"/>
      <c r="ESQ209" s="813"/>
      <c r="ESR209" s="813"/>
      <c r="ESS209" s="813"/>
      <c r="EST209" s="813"/>
      <c r="ESU209" s="813"/>
      <c r="ESV209" s="813"/>
      <c r="ESW209" s="813"/>
      <c r="ESX209" s="813"/>
      <c r="ESY209" s="813"/>
      <c r="ESZ209" s="813"/>
      <c r="ETA209" s="813"/>
      <c r="ETB209" s="813"/>
      <c r="ETC209" s="813"/>
      <c r="ETD209" s="813"/>
      <c r="ETE209" s="813"/>
      <c r="ETF209" s="813"/>
      <c r="ETG209" s="813"/>
      <c r="ETH209" s="813"/>
      <c r="ETI209" s="813"/>
      <c r="ETJ209" s="813"/>
      <c r="ETK209" s="813"/>
      <c r="ETL209" s="813"/>
      <c r="ETM209" s="813"/>
      <c r="ETN209" s="813"/>
      <c r="ETO209" s="813"/>
      <c r="ETP209" s="813"/>
      <c r="ETQ209" s="813"/>
      <c r="ETR209" s="813"/>
      <c r="ETS209" s="813"/>
      <c r="ETT209" s="813"/>
      <c r="ETU209" s="813"/>
      <c r="ETV209" s="813"/>
      <c r="ETW209" s="813"/>
      <c r="ETX209" s="813"/>
      <c r="ETY209" s="813"/>
      <c r="ETZ209" s="813"/>
      <c r="EUA209" s="813"/>
      <c r="EUB209" s="813"/>
      <c r="EUC209" s="813"/>
      <c r="EUD209" s="813"/>
      <c r="EUE209" s="813"/>
      <c r="EUF209" s="813"/>
      <c r="EUG209" s="813"/>
      <c r="EUH209" s="813"/>
      <c r="EUI209" s="813"/>
      <c r="EUJ209" s="813"/>
      <c r="EUK209" s="813"/>
      <c r="EUL209" s="813"/>
      <c r="EUM209" s="813"/>
      <c r="EUN209" s="813"/>
      <c r="EUO209" s="813"/>
      <c r="EUP209" s="813"/>
      <c r="EUQ209" s="813"/>
      <c r="EUR209" s="813"/>
      <c r="EUS209" s="813"/>
      <c r="EUT209" s="813"/>
      <c r="EUU209" s="813"/>
      <c r="EUV209" s="813"/>
      <c r="EUW209" s="813"/>
      <c r="EUX209" s="813"/>
      <c r="EUY209" s="813"/>
      <c r="EUZ209" s="813"/>
      <c r="EVA209" s="813"/>
      <c r="EVB209" s="813"/>
      <c r="EVC209" s="813"/>
      <c r="EVD209" s="813"/>
      <c r="EVE209" s="813"/>
      <c r="EVF209" s="813"/>
      <c r="EVG209" s="813"/>
      <c r="EVH209" s="813"/>
      <c r="EVI209" s="813"/>
      <c r="EVJ209" s="813"/>
      <c r="EVK209" s="813"/>
      <c r="EVL209" s="813"/>
      <c r="EVM209" s="813"/>
      <c r="EVN209" s="813"/>
      <c r="EVO209" s="813"/>
      <c r="EVP209" s="813"/>
      <c r="EVQ209" s="813"/>
      <c r="EVR209" s="813"/>
      <c r="EVS209" s="813"/>
      <c r="EVT209" s="813"/>
      <c r="EVU209" s="813"/>
      <c r="EVV209" s="813"/>
      <c r="EVW209" s="813"/>
      <c r="EVX209" s="813"/>
      <c r="EVY209" s="813"/>
      <c r="EVZ209" s="813"/>
      <c r="EWA209" s="813"/>
      <c r="EWB209" s="813"/>
      <c r="EWC209" s="813"/>
      <c r="EWD209" s="813"/>
      <c r="EWE209" s="813"/>
      <c r="EWF209" s="813"/>
      <c r="EWG209" s="813"/>
      <c r="EWH209" s="813"/>
      <c r="EWI209" s="813"/>
      <c r="EWJ209" s="813"/>
      <c r="EWK209" s="813"/>
      <c r="EWL209" s="813"/>
      <c r="EWM209" s="813"/>
      <c r="EWN209" s="813"/>
      <c r="EWO209" s="813"/>
      <c r="EWP209" s="813"/>
      <c r="EWQ209" s="813"/>
      <c r="EWR209" s="813"/>
      <c r="EWS209" s="813"/>
      <c r="EWT209" s="813"/>
      <c r="EWU209" s="813"/>
      <c r="EWV209" s="813"/>
      <c r="EWW209" s="813"/>
      <c r="EWX209" s="813"/>
      <c r="EWY209" s="813"/>
      <c r="EWZ209" s="813"/>
      <c r="EXA209" s="813"/>
      <c r="EXB209" s="813"/>
      <c r="EXC209" s="813"/>
      <c r="EXD209" s="813"/>
      <c r="EXE209" s="813"/>
      <c r="EXF209" s="813"/>
      <c r="EXG209" s="813"/>
      <c r="EXH209" s="813"/>
      <c r="EXI209" s="813"/>
      <c r="EXJ209" s="813"/>
      <c r="EXK209" s="813"/>
      <c r="EXL209" s="813"/>
      <c r="EXM209" s="813"/>
      <c r="EXN209" s="813"/>
      <c r="EXO209" s="813"/>
      <c r="EXP209" s="813"/>
      <c r="EXQ209" s="813"/>
      <c r="EXR209" s="813"/>
      <c r="EXS209" s="813"/>
      <c r="EXT209" s="813"/>
      <c r="EXU209" s="813"/>
      <c r="EXV209" s="813"/>
      <c r="EXW209" s="813"/>
      <c r="EXX209" s="813"/>
      <c r="EXY209" s="813"/>
      <c r="EXZ209" s="813"/>
      <c r="EYA209" s="813"/>
      <c r="EYB209" s="813"/>
      <c r="EYC209" s="813"/>
      <c r="EYD209" s="813"/>
      <c r="EYE209" s="813"/>
      <c r="EYF209" s="813"/>
      <c r="EYG209" s="813"/>
      <c r="EYH209" s="813"/>
      <c r="EYI209" s="813"/>
      <c r="EYJ209" s="813"/>
      <c r="EYK209" s="813"/>
      <c r="EYL209" s="813"/>
      <c r="EYM209" s="813"/>
      <c r="EYN209" s="813"/>
      <c r="EYO209" s="813"/>
      <c r="EYP209" s="813"/>
      <c r="EYQ209" s="813"/>
      <c r="EYR209" s="813"/>
      <c r="EYS209" s="813"/>
      <c r="EYT209" s="813"/>
      <c r="EYU209" s="813"/>
      <c r="EYV209" s="813"/>
      <c r="EYW209" s="813"/>
      <c r="EYX209" s="813"/>
      <c r="EYY209" s="813"/>
      <c r="EYZ209" s="813"/>
      <c r="EZA209" s="813"/>
      <c r="EZB209" s="813"/>
      <c r="EZC209" s="813"/>
      <c r="EZD209" s="813"/>
      <c r="EZE209" s="813"/>
      <c r="EZF209" s="813"/>
      <c r="EZG209" s="813"/>
      <c r="EZH209" s="813"/>
      <c r="EZI209" s="813"/>
      <c r="EZJ209" s="813"/>
      <c r="EZK209" s="813"/>
      <c r="EZL209" s="813"/>
      <c r="EZM209" s="813"/>
      <c r="EZN209" s="813"/>
      <c r="EZO209" s="813"/>
      <c r="EZP209" s="813"/>
      <c r="EZQ209" s="813"/>
      <c r="EZR209" s="813"/>
      <c r="EZS209" s="813"/>
      <c r="EZT209" s="813"/>
      <c r="EZU209" s="813"/>
      <c r="EZV209" s="813"/>
      <c r="EZW209" s="813"/>
      <c r="EZX209" s="813"/>
      <c r="EZY209" s="813"/>
      <c r="EZZ209" s="813"/>
      <c r="FAA209" s="813"/>
      <c r="FAB209" s="813"/>
      <c r="FAC209" s="813"/>
      <c r="FAD209" s="813"/>
      <c r="FAE209" s="813"/>
      <c r="FAF209" s="813"/>
      <c r="FAG209" s="813"/>
      <c r="FAH209" s="813"/>
      <c r="FAI209" s="813"/>
      <c r="FAJ209" s="813"/>
      <c r="FAK209" s="813"/>
      <c r="FAL209" s="813"/>
      <c r="FAM209" s="813"/>
      <c r="FAN209" s="813"/>
      <c r="FAO209" s="813"/>
      <c r="FAP209" s="813"/>
      <c r="FAQ209" s="813"/>
      <c r="FAR209" s="813"/>
      <c r="FAS209" s="813"/>
      <c r="FAT209" s="813"/>
      <c r="FAU209" s="813"/>
      <c r="FAV209" s="813"/>
      <c r="FAW209" s="813"/>
      <c r="FAX209" s="813"/>
      <c r="FAY209" s="813"/>
      <c r="FAZ209" s="813"/>
      <c r="FBA209" s="813"/>
      <c r="FBB209" s="813"/>
      <c r="FBC209" s="813"/>
      <c r="FBD209" s="813"/>
      <c r="FBE209" s="813"/>
      <c r="FBF209" s="813"/>
      <c r="FBG209" s="813"/>
      <c r="FBH209" s="813"/>
      <c r="FBI209" s="813"/>
      <c r="FBJ209" s="813"/>
      <c r="FBK209" s="813"/>
      <c r="FBL209" s="813"/>
      <c r="FBM209" s="813"/>
      <c r="FBN209" s="813"/>
      <c r="FBO209" s="813"/>
      <c r="FBP209" s="813"/>
      <c r="FBQ209" s="813"/>
      <c r="FBR209" s="813"/>
      <c r="FBS209" s="813"/>
      <c r="FBT209" s="813"/>
      <c r="FBU209" s="813"/>
      <c r="FBV209" s="813"/>
      <c r="FBW209" s="813"/>
      <c r="FBX209" s="813"/>
      <c r="FBY209" s="813"/>
      <c r="FBZ209" s="813"/>
      <c r="FCA209" s="813"/>
      <c r="FCB209" s="813"/>
      <c r="FCC209" s="813"/>
      <c r="FCD209" s="813"/>
      <c r="FCE209" s="813"/>
      <c r="FCF209" s="813"/>
      <c r="FCG209" s="813"/>
      <c r="FCH209" s="813"/>
      <c r="FCI209" s="813"/>
      <c r="FCJ209" s="813"/>
      <c r="FCK209" s="813"/>
      <c r="FCL209" s="813"/>
      <c r="FCM209" s="813"/>
      <c r="FCN209" s="813"/>
      <c r="FCO209" s="813"/>
      <c r="FCP209" s="813"/>
      <c r="FCQ209" s="813"/>
      <c r="FCR209" s="813"/>
      <c r="FCS209" s="813"/>
      <c r="FCT209" s="813"/>
      <c r="FCU209" s="813"/>
      <c r="FCV209" s="813"/>
      <c r="FCW209" s="813"/>
      <c r="FCX209" s="813"/>
      <c r="FCY209" s="813"/>
      <c r="FCZ209" s="813"/>
      <c r="FDA209" s="813"/>
      <c r="FDB209" s="813"/>
      <c r="FDC209" s="813"/>
      <c r="FDD209" s="813"/>
      <c r="FDE209" s="813"/>
      <c r="FDF209" s="813"/>
      <c r="FDG209" s="813"/>
      <c r="FDH209" s="813"/>
      <c r="FDI209" s="813"/>
      <c r="FDJ209" s="813"/>
      <c r="FDK209" s="813"/>
      <c r="FDL209" s="813"/>
      <c r="FDM209" s="813"/>
      <c r="FDN209" s="813"/>
      <c r="FDO209" s="813"/>
      <c r="FDP209" s="813"/>
      <c r="FDQ209" s="813"/>
      <c r="FDR209" s="813"/>
      <c r="FDS209" s="813"/>
      <c r="FDT209" s="813"/>
      <c r="FDU209" s="813"/>
      <c r="FDV209" s="813"/>
      <c r="FDW209" s="813"/>
      <c r="FDX209" s="813"/>
      <c r="FDY209" s="813"/>
      <c r="FDZ209" s="813"/>
      <c r="FEA209" s="813"/>
      <c r="FEB209" s="813"/>
      <c r="FEC209" s="813"/>
      <c r="FED209" s="813"/>
      <c r="FEE209" s="813"/>
      <c r="FEF209" s="813"/>
      <c r="FEG209" s="813"/>
      <c r="FEH209" s="813"/>
      <c r="FEI209" s="813"/>
      <c r="FEJ209" s="813"/>
      <c r="FEK209" s="813"/>
      <c r="FEL209" s="813"/>
      <c r="FEM209" s="813"/>
      <c r="FEN209" s="813"/>
      <c r="FEO209" s="813"/>
      <c r="FEP209" s="813"/>
      <c r="FEQ209" s="813"/>
      <c r="FER209" s="813"/>
      <c r="FES209" s="813"/>
      <c r="FET209" s="813"/>
      <c r="FEU209" s="813"/>
      <c r="FEV209" s="813"/>
      <c r="FEW209" s="813"/>
      <c r="FEX209" s="813"/>
      <c r="FEY209" s="813"/>
      <c r="FEZ209" s="813"/>
      <c r="FFA209" s="813"/>
      <c r="FFB209" s="813"/>
      <c r="FFC209" s="813"/>
      <c r="FFD209" s="813"/>
      <c r="FFE209" s="813"/>
      <c r="FFF209" s="813"/>
      <c r="FFG209" s="813"/>
      <c r="FFH209" s="813"/>
      <c r="FFI209" s="813"/>
      <c r="FFJ209" s="813"/>
      <c r="FFK209" s="813"/>
      <c r="FFL209" s="813"/>
      <c r="FFM209" s="813"/>
      <c r="FFN209" s="813"/>
      <c r="FFO209" s="813"/>
      <c r="FFP209" s="813"/>
      <c r="FFQ209" s="813"/>
      <c r="FFR209" s="813"/>
      <c r="FFS209" s="813"/>
      <c r="FFT209" s="813"/>
      <c r="FFU209" s="813"/>
      <c r="FFV209" s="813"/>
      <c r="FFW209" s="813"/>
      <c r="FFX209" s="813"/>
      <c r="FFY209" s="813"/>
      <c r="FFZ209" s="813"/>
      <c r="FGA209" s="813"/>
      <c r="FGB209" s="813"/>
      <c r="FGC209" s="813"/>
      <c r="FGD209" s="813"/>
      <c r="FGE209" s="813"/>
      <c r="FGF209" s="813"/>
      <c r="FGG209" s="813"/>
      <c r="FGH209" s="813"/>
      <c r="FGI209" s="813"/>
      <c r="FGJ209" s="813"/>
      <c r="FGK209" s="813"/>
      <c r="FGL209" s="813"/>
      <c r="FGM209" s="813"/>
      <c r="FGN209" s="813"/>
      <c r="FGO209" s="813"/>
      <c r="FGP209" s="813"/>
      <c r="FGQ209" s="813"/>
      <c r="FGR209" s="813"/>
      <c r="FGS209" s="813"/>
      <c r="FGT209" s="813"/>
      <c r="FGU209" s="813"/>
      <c r="FGV209" s="813"/>
      <c r="FGW209" s="813"/>
      <c r="FGX209" s="813"/>
      <c r="FGY209" s="813"/>
      <c r="FGZ209" s="813"/>
      <c r="FHA209" s="813"/>
      <c r="FHB209" s="813"/>
      <c r="FHC209" s="813"/>
      <c r="FHD209" s="813"/>
      <c r="FHE209" s="813"/>
      <c r="FHF209" s="813"/>
      <c r="FHG209" s="813"/>
      <c r="FHH209" s="813"/>
      <c r="FHI209" s="813"/>
      <c r="FHJ209" s="813"/>
      <c r="FHK209" s="813"/>
      <c r="FHL209" s="813"/>
      <c r="FHM209" s="813"/>
      <c r="FHN209" s="813"/>
      <c r="FHO209" s="813"/>
      <c r="FHP209" s="813"/>
      <c r="FHQ209" s="813"/>
      <c r="FHR209" s="813"/>
      <c r="FHS209" s="813"/>
      <c r="FHT209" s="813"/>
      <c r="FHU209" s="813"/>
      <c r="FHV209" s="813"/>
      <c r="FHW209" s="813"/>
      <c r="FHX209" s="813"/>
      <c r="FHY209" s="813"/>
      <c r="FHZ209" s="813"/>
      <c r="FIA209" s="813"/>
      <c r="FIB209" s="813"/>
      <c r="FIC209" s="813"/>
      <c r="FID209" s="813"/>
      <c r="FIE209" s="813"/>
      <c r="FIF209" s="813"/>
      <c r="FIG209" s="813"/>
      <c r="FIH209" s="813"/>
      <c r="FII209" s="813"/>
      <c r="FIJ209" s="813"/>
      <c r="FIK209" s="813"/>
      <c r="FIL209" s="813"/>
      <c r="FIM209" s="813"/>
      <c r="FIN209" s="813"/>
      <c r="FIO209" s="813"/>
      <c r="FIP209" s="813"/>
      <c r="FIQ209" s="813"/>
      <c r="FIR209" s="813"/>
      <c r="FIS209" s="813"/>
      <c r="FIT209" s="813"/>
      <c r="FIU209" s="813"/>
      <c r="FIV209" s="813"/>
      <c r="FIW209" s="813"/>
      <c r="FIX209" s="813"/>
      <c r="FIY209" s="813"/>
      <c r="FIZ209" s="813"/>
      <c r="FJA209" s="813"/>
      <c r="FJB209" s="813"/>
      <c r="FJC209" s="813"/>
      <c r="FJD209" s="813"/>
      <c r="FJE209" s="813"/>
      <c r="FJF209" s="813"/>
      <c r="FJG209" s="813"/>
      <c r="FJH209" s="813"/>
      <c r="FJI209" s="813"/>
      <c r="FJJ209" s="813"/>
      <c r="FJK209" s="813"/>
      <c r="FJL209" s="813"/>
      <c r="FJM209" s="813"/>
      <c r="FJN209" s="813"/>
      <c r="FJO209" s="813"/>
      <c r="FJP209" s="813"/>
      <c r="FJQ209" s="813"/>
      <c r="FJR209" s="813"/>
      <c r="FJS209" s="813"/>
      <c r="FJT209" s="813"/>
      <c r="FJU209" s="813"/>
      <c r="FJV209" s="813"/>
      <c r="FJW209" s="813"/>
      <c r="FJX209" s="813"/>
      <c r="FJY209" s="813"/>
      <c r="FJZ209" s="813"/>
      <c r="FKA209" s="813"/>
      <c r="FKB209" s="813"/>
      <c r="FKC209" s="813"/>
      <c r="FKD209" s="813"/>
      <c r="FKE209" s="813"/>
      <c r="FKF209" s="813"/>
      <c r="FKG209" s="813"/>
      <c r="FKH209" s="813"/>
      <c r="FKI209" s="813"/>
      <c r="FKJ209" s="813"/>
      <c r="FKK209" s="813"/>
      <c r="FKL209" s="813"/>
      <c r="FKM209" s="813"/>
      <c r="FKN209" s="813"/>
      <c r="FKO209" s="813"/>
      <c r="FKP209" s="813"/>
      <c r="FKQ209" s="813"/>
      <c r="FKR209" s="813"/>
      <c r="FKS209" s="813"/>
      <c r="FKT209" s="813"/>
      <c r="FKU209" s="813"/>
      <c r="FKV209" s="813"/>
      <c r="FKW209" s="813"/>
      <c r="FKX209" s="813"/>
      <c r="FKY209" s="813"/>
      <c r="FKZ209" s="813"/>
      <c r="FLA209" s="813"/>
      <c r="FLB209" s="813"/>
      <c r="FLC209" s="813"/>
      <c r="FLD209" s="813"/>
      <c r="FLE209" s="813"/>
      <c r="FLF209" s="813"/>
      <c r="FLG209" s="813"/>
      <c r="FLH209" s="813"/>
      <c r="FLI209" s="813"/>
      <c r="FLJ209" s="813"/>
      <c r="FLK209" s="813"/>
      <c r="FLL209" s="813"/>
      <c r="FLM209" s="813"/>
      <c r="FLN209" s="813"/>
      <c r="FLO209" s="813"/>
      <c r="FLP209" s="813"/>
      <c r="FLQ209" s="813"/>
      <c r="FLR209" s="813"/>
      <c r="FLS209" s="813"/>
      <c r="FLT209" s="813"/>
      <c r="FLU209" s="813"/>
      <c r="FLV209" s="813"/>
      <c r="FLW209" s="813"/>
      <c r="FLX209" s="813"/>
      <c r="FLY209" s="813"/>
      <c r="FLZ209" s="813"/>
      <c r="FMA209" s="813"/>
      <c r="FMB209" s="813"/>
      <c r="FMC209" s="813"/>
      <c r="FMD209" s="813"/>
      <c r="FME209" s="813"/>
      <c r="FMF209" s="813"/>
      <c r="FMG209" s="813"/>
      <c r="FMH209" s="813"/>
      <c r="FMI209" s="813"/>
      <c r="FMJ209" s="813"/>
      <c r="FMK209" s="813"/>
      <c r="FML209" s="813"/>
      <c r="FMM209" s="813"/>
      <c r="FMN209" s="813"/>
      <c r="FMO209" s="813"/>
      <c r="FMP209" s="813"/>
      <c r="FMQ209" s="813"/>
      <c r="FMR209" s="813"/>
      <c r="FMS209" s="813"/>
      <c r="FMT209" s="813"/>
      <c r="FMU209" s="813"/>
      <c r="FMV209" s="813"/>
      <c r="FMW209" s="813"/>
      <c r="FMX209" s="813"/>
      <c r="FMY209" s="813"/>
      <c r="FMZ209" s="813"/>
      <c r="FNA209" s="813"/>
      <c r="FNB209" s="813"/>
      <c r="FNC209" s="813"/>
      <c r="FND209" s="813"/>
      <c r="FNE209" s="813"/>
      <c r="FNF209" s="813"/>
      <c r="FNG209" s="813"/>
      <c r="FNH209" s="813"/>
      <c r="FNI209" s="813"/>
      <c r="FNJ209" s="813"/>
      <c r="FNK209" s="813"/>
      <c r="FNL209" s="813"/>
      <c r="FNM209" s="813"/>
      <c r="FNN209" s="813"/>
      <c r="FNO209" s="813"/>
      <c r="FNP209" s="813"/>
      <c r="FNQ209" s="813"/>
      <c r="FNR209" s="813"/>
      <c r="FNS209" s="813"/>
      <c r="FNT209" s="813"/>
      <c r="FNU209" s="813"/>
      <c r="FNV209" s="813"/>
      <c r="FNW209" s="813"/>
      <c r="FNX209" s="813"/>
      <c r="FNY209" s="813"/>
      <c r="FNZ209" s="813"/>
      <c r="FOA209" s="813"/>
      <c r="FOB209" s="813"/>
      <c r="FOC209" s="813"/>
      <c r="FOD209" s="813"/>
      <c r="FOE209" s="813"/>
      <c r="FOF209" s="813"/>
      <c r="FOG209" s="813"/>
      <c r="FOH209" s="813"/>
      <c r="FOI209" s="813"/>
      <c r="FOJ209" s="813"/>
      <c r="FOK209" s="813"/>
      <c r="FOL209" s="813"/>
      <c r="FOM209" s="813"/>
      <c r="FON209" s="813"/>
      <c r="FOO209" s="813"/>
      <c r="FOP209" s="813"/>
      <c r="FOQ209" s="813"/>
      <c r="FOR209" s="813"/>
      <c r="FOS209" s="813"/>
      <c r="FOT209" s="813"/>
      <c r="FOU209" s="813"/>
      <c r="FOV209" s="813"/>
      <c r="FOW209" s="813"/>
      <c r="FOX209" s="813"/>
      <c r="FOY209" s="813"/>
      <c r="FOZ209" s="813"/>
      <c r="FPA209" s="813"/>
      <c r="FPB209" s="813"/>
      <c r="FPC209" s="813"/>
      <c r="FPD209" s="813"/>
      <c r="FPE209" s="813"/>
      <c r="FPF209" s="813"/>
      <c r="FPG209" s="813"/>
      <c r="FPH209" s="813"/>
      <c r="FPI209" s="813"/>
      <c r="FPJ209" s="813"/>
      <c r="FPK209" s="813"/>
      <c r="FPL209" s="813"/>
      <c r="FPM209" s="813"/>
      <c r="FPN209" s="813"/>
      <c r="FPO209" s="813"/>
      <c r="FPP209" s="813"/>
      <c r="FPQ209" s="813"/>
      <c r="FPR209" s="813"/>
      <c r="FPS209" s="813"/>
      <c r="FPT209" s="813"/>
      <c r="FPU209" s="813"/>
      <c r="FPV209" s="813"/>
      <c r="FPW209" s="813"/>
      <c r="FPX209" s="813"/>
      <c r="FPY209" s="813"/>
      <c r="FPZ209" s="813"/>
      <c r="FQA209" s="813"/>
      <c r="FQB209" s="813"/>
      <c r="FQC209" s="813"/>
      <c r="FQD209" s="813"/>
      <c r="FQE209" s="813"/>
      <c r="FQF209" s="813"/>
      <c r="FQG209" s="813"/>
      <c r="FQH209" s="813"/>
      <c r="FQI209" s="813"/>
      <c r="FQJ209" s="813"/>
      <c r="FQK209" s="813"/>
      <c r="FQL209" s="813"/>
      <c r="FQM209" s="813"/>
      <c r="FQN209" s="813"/>
      <c r="FQO209" s="813"/>
      <c r="FQP209" s="813"/>
      <c r="FQQ209" s="813"/>
      <c r="FQR209" s="813"/>
      <c r="FQS209" s="813"/>
      <c r="FQT209" s="813"/>
      <c r="FQU209" s="813"/>
      <c r="FQV209" s="813"/>
      <c r="FQW209" s="813"/>
      <c r="FQX209" s="813"/>
      <c r="FQY209" s="813"/>
      <c r="FQZ209" s="813"/>
      <c r="FRA209" s="813"/>
      <c r="FRB209" s="813"/>
      <c r="FRC209" s="813"/>
      <c r="FRD209" s="813"/>
      <c r="FRE209" s="813"/>
      <c r="FRF209" s="813"/>
      <c r="FRG209" s="813"/>
      <c r="FRH209" s="813"/>
      <c r="FRI209" s="813"/>
      <c r="FRJ209" s="813"/>
      <c r="FRK209" s="813"/>
      <c r="FRL209" s="813"/>
      <c r="FRM209" s="813"/>
      <c r="FRN209" s="813"/>
      <c r="FRO209" s="813"/>
      <c r="FRP209" s="813"/>
      <c r="FRQ209" s="813"/>
      <c r="FRR209" s="813"/>
      <c r="FRS209" s="813"/>
      <c r="FRT209" s="813"/>
      <c r="FRU209" s="813"/>
      <c r="FRV209" s="813"/>
      <c r="FRW209" s="813"/>
      <c r="FRX209" s="813"/>
      <c r="FRY209" s="813"/>
      <c r="FRZ209" s="813"/>
      <c r="FSA209" s="813"/>
      <c r="FSB209" s="813"/>
      <c r="FSC209" s="813"/>
      <c r="FSD209" s="813"/>
      <c r="FSE209" s="813"/>
      <c r="FSF209" s="813"/>
      <c r="FSG209" s="813"/>
      <c r="FSH209" s="813"/>
      <c r="FSI209" s="813"/>
      <c r="FSJ209" s="813"/>
      <c r="FSK209" s="813"/>
      <c r="FSL209" s="813"/>
      <c r="FSM209" s="813"/>
      <c r="FSN209" s="813"/>
      <c r="FSO209" s="813"/>
      <c r="FSP209" s="813"/>
      <c r="FSQ209" s="813"/>
      <c r="FSR209" s="813"/>
      <c r="FSS209" s="813"/>
      <c r="FST209" s="813"/>
      <c r="FSU209" s="813"/>
      <c r="FSV209" s="813"/>
      <c r="FSW209" s="813"/>
      <c r="FSX209" s="813"/>
      <c r="FSY209" s="813"/>
      <c r="FSZ209" s="813"/>
      <c r="FTA209" s="813"/>
      <c r="FTB209" s="813"/>
      <c r="FTC209" s="813"/>
      <c r="FTD209" s="813"/>
      <c r="FTE209" s="813"/>
      <c r="FTF209" s="813"/>
      <c r="FTG209" s="813"/>
      <c r="FTH209" s="813"/>
      <c r="FTI209" s="813"/>
      <c r="FTJ209" s="813"/>
      <c r="FTK209" s="813"/>
      <c r="FTL209" s="813"/>
      <c r="FTM209" s="813"/>
      <c r="FTN209" s="813"/>
      <c r="FTO209" s="813"/>
      <c r="FTP209" s="813"/>
      <c r="FTQ209" s="813"/>
      <c r="FTR209" s="813"/>
      <c r="FTS209" s="813"/>
      <c r="FTT209" s="813"/>
      <c r="FTU209" s="813"/>
      <c r="FTV209" s="813"/>
      <c r="FTW209" s="813"/>
      <c r="FTX209" s="813"/>
      <c r="FTY209" s="813"/>
      <c r="FTZ209" s="813"/>
      <c r="FUA209" s="813"/>
      <c r="FUB209" s="813"/>
      <c r="FUC209" s="813"/>
      <c r="FUD209" s="813"/>
      <c r="FUE209" s="813"/>
      <c r="FUF209" s="813"/>
      <c r="FUG209" s="813"/>
      <c r="FUH209" s="813"/>
      <c r="FUI209" s="813"/>
      <c r="FUJ209" s="813"/>
      <c r="FUK209" s="813"/>
      <c r="FUL209" s="813"/>
      <c r="FUM209" s="813"/>
      <c r="FUN209" s="813"/>
      <c r="FUO209" s="813"/>
      <c r="FUP209" s="813"/>
      <c r="FUQ209" s="813"/>
      <c r="FUR209" s="813"/>
      <c r="FUS209" s="813"/>
      <c r="FUT209" s="813"/>
      <c r="FUU209" s="813"/>
      <c r="FUV209" s="813"/>
      <c r="FUW209" s="813"/>
      <c r="FUX209" s="813"/>
      <c r="FUY209" s="813"/>
      <c r="FUZ209" s="813"/>
      <c r="FVA209" s="813"/>
      <c r="FVB209" s="813"/>
      <c r="FVC209" s="813"/>
      <c r="FVD209" s="813"/>
      <c r="FVE209" s="813"/>
      <c r="FVF209" s="813"/>
      <c r="FVG209" s="813"/>
      <c r="FVH209" s="813"/>
      <c r="FVI209" s="813"/>
      <c r="FVJ209" s="813"/>
      <c r="FVK209" s="813"/>
      <c r="FVL209" s="813"/>
      <c r="FVM209" s="813"/>
      <c r="FVN209" s="813"/>
      <c r="FVO209" s="813"/>
      <c r="FVP209" s="813"/>
      <c r="FVQ209" s="813"/>
      <c r="FVR209" s="813"/>
      <c r="FVS209" s="813"/>
      <c r="FVT209" s="813"/>
      <c r="FVU209" s="813"/>
      <c r="FVV209" s="813"/>
      <c r="FVW209" s="813"/>
      <c r="FVX209" s="813"/>
      <c r="FVY209" s="813"/>
      <c r="FVZ209" s="813"/>
      <c r="FWA209" s="813"/>
      <c r="FWB209" s="813"/>
      <c r="FWC209" s="813"/>
      <c r="FWD209" s="813"/>
      <c r="FWE209" s="813"/>
      <c r="FWF209" s="813"/>
      <c r="FWG209" s="813"/>
      <c r="FWH209" s="813"/>
      <c r="FWI209" s="813"/>
      <c r="FWJ209" s="813"/>
      <c r="FWK209" s="813"/>
      <c r="FWL209" s="813"/>
      <c r="FWM209" s="813"/>
      <c r="FWN209" s="813"/>
      <c r="FWO209" s="813"/>
      <c r="FWP209" s="813"/>
      <c r="FWQ209" s="813"/>
      <c r="FWR209" s="813"/>
      <c r="FWS209" s="813"/>
      <c r="FWT209" s="813"/>
      <c r="FWU209" s="813"/>
      <c r="FWV209" s="813"/>
      <c r="FWW209" s="813"/>
      <c r="FWX209" s="813"/>
      <c r="FWY209" s="813"/>
      <c r="FWZ209" s="813"/>
      <c r="FXA209" s="813"/>
      <c r="FXB209" s="813"/>
      <c r="FXC209" s="813"/>
      <c r="FXD209" s="813"/>
      <c r="FXE209" s="813"/>
      <c r="FXF209" s="813"/>
      <c r="FXG209" s="813"/>
      <c r="FXH209" s="813"/>
      <c r="FXI209" s="813"/>
      <c r="FXJ209" s="813"/>
      <c r="FXK209" s="813"/>
      <c r="FXL209" s="813"/>
      <c r="FXM209" s="813"/>
      <c r="FXN209" s="813"/>
      <c r="FXO209" s="813"/>
      <c r="FXP209" s="813"/>
      <c r="FXQ209" s="813"/>
      <c r="FXR209" s="813"/>
      <c r="FXS209" s="813"/>
      <c r="FXT209" s="813"/>
      <c r="FXU209" s="813"/>
      <c r="FXV209" s="813"/>
      <c r="FXW209" s="813"/>
      <c r="FXX209" s="813"/>
      <c r="FXY209" s="813"/>
      <c r="FXZ209" s="813"/>
      <c r="FYA209" s="813"/>
      <c r="FYB209" s="813"/>
      <c r="FYC209" s="813"/>
      <c r="FYD209" s="813"/>
      <c r="FYE209" s="813"/>
      <c r="FYF209" s="813"/>
      <c r="FYG209" s="813"/>
      <c r="FYH209" s="813"/>
      <c r="FYI209" s="813"/>
      <c r="FYJ209" s="813"/>
      <c r="FYK209" s="813"/>
      <c r="FYL209" s="813"/>
      <c r="FYM209" s="813"/>
      <c r="FYN209" s="813"/>
      <c r="FYO209" s="813"/>
      <c r="FYP209" s="813"/>
      <c r="FYQ209" s="813"/>
      <c r="FYR209" s="813"/>
      <c r="FYS209" s="813"/>
      <c r="FYT209" s="813"/>
      <c r="FYU209" s="813"/>
      <c r="FYV209" s="813"/>
      <c r="FYW209" s="813"/>
      <c r="FYX209" s="813"/>
      <c r="FYY209" s="813"/>
      <c r="FYZ209" s="813"/>
      <c r="FZA209" s="813"/>
      <c r="FZB209" s="813"/>
      <c r="FZC209" s="813"/>
      <c r="FZD209" s="813"/>
      <c r="FZE209" s="813"/>
      <c r="FZF209" s="813"/>
      <c r="FZG209" s="813"/>
      <c r="FZH209" s="813"/>
      <c r="FZI209" s="813"/>
      <c r="FZJ209" s="813"/>
      <c r="FZK209" s="813"/>
      <c r="FZL209" s="813"/>
      <c r="FZM209" s="813"/>
      <c r="FZN209" s="813"/>
      <c r="FZO209" s="813"/>
      <c r="FZP209" s="813"/>
      <c r="FZQ209" s="813"/>
      <c r="FZR209" s="813"/>
      <c r="FZS209" s="813"/>
      <c r="FZT209" s="813"/>
      <c r="FZU209" s="813"/>
      <c r="FZV209" s="813"/>
      <c r="FZW209" s="813"/>
      <c r="FZX209" s="813"/>
      <c r="FZY209" s="813"/>
      <c r="FZZ209" s="813"/>
      <c r="GAA209" s="813"/>
      <c r="GAB209" s="813"/>
      <c r="GAC209" s="813"/>
      <c r="GAD209" s="813"/>
      <c r="GAE209" s="813"/>
      <c r="GAF209" s="813"/>
      <c r="GAG209" s="813"/>
      <c r="GAH209" s="813"/>
      <c r="GAI209" s="813"/>
      <c r="GAJ209" s="813"/>
      <c r="GAK209" s="813"/>
      <c r="GAL209" s="813"/>
      <c r="GAM209" s="813"/>
      <c r="GAN209" s="813"/>
      <c r="GAO209" s="813"/>
      <c r="GAP209" s="813"/>
      <c r="GAQ209" s="813"/>
      <c r="GAR209" s="813"/>
      <c r="GAS209" s="813"/>
      <c r="GAT209" s="813"/>
      <c r="GAU209" s="813"/>
      <c r="GAV209" s="813"/>
      <c r="GAW209" s="813"/>
      <c r="GAX209" s="813"/>
      <c r="GAY209" s="813"/>
      <c r="GAZ209" s="813"/>
      <c r="GBA209" s="813"/>
      <c r="GBB209" s="813"/>
      <c r="GBC209" s="813"/>
      <c r="GBD209" s="813"/>
      <c r="GBE209" s="813"/>
      <c r="GBF209" s="813"/>
      <c r="GBG209" s="813"/>
      <c r="GBH209" s="813"/>
      <c r="GBI209" s="813"/>
      <c r="GBJ209" s="813"/>
      <c r="GBK209" s="813"/>
      <c r="GBL209" s="813"/>
      <c r="GBM209" s="813"/>
      <c r="GBN209" s="813"/>
      <c r="GBO209" s="813"/>
      <c r="GBP209" s="813"/>
      <c r="GBQ209" s="813"/>
      <c r="GBR209" s="813"/>
      <c r="GBS209" s="813"/>
      <c r="GBT209" s="813"/>
      <c r="GBU209" s="813"/>
      <c r="GBV209" s="813"/>
      <c r="GBW209" s="813"/>
      <c r="GBX209" s="813"/>
      <c r="GBY209" s="813"/>
      <c r="GBZ209" s="813"/>
      <c r="GCA209" s="813"/>
      <c r="GCB209" s="813"/>
      <c r="GCC209" s="813"/>
      <c r="GCD209" s="813"/>
      <c r="GCE209" s="813"/>
      <c r="GCF209" s="813"/>
      <c r="GCG209" s="813"/>
      <c r="GCH209" s="813"/>
      <c r="GCI209" s="813"/>
      <c r="GCJ209" s="813"/>
      <c r="GCK209" s="813"/>
      <c r="GCL209" s="813"/>
      <c r="GCM209" s="813"/>
      <c r="GCN209" s="813"/>
      <c r="GCO209" s="813"/>
      <c r="GCP209" s="813"/>
      <c r="GCQ209" s="813"/>
      <c r="GCR209" s="813"/>
      <c r="GCS209" s="813"/>
      <c r="GCT209" s="813"/>
      <c r="GCU209" s="813"/>
      <c r="GCV209" s="813"/>
      <c r="GCW209" s="813"/>
      <c r="GCX209" s="813"/>
      <c r="GCY209" s="813"/>
      <c r="GCZ209" s="813"/>
      <c r="GDA209" s="813"/>
      <c r="GDB209" s="813"/>
      <c r="GDC209" s="813"/>
      <c r="GDD209" s="813"/>
      <c r="GDE209" s="813"/>
      <c r="GDF209" s="813"/>
      <c r="GDG209" s="813"/>
      <c r="GDH209" s="813"/>
      <c r="GDI209" s="813"/>
      <c r="GDJ209" s="813"/>
      <c r="GDK209" s="813"/>
      <c r="GDL209" s="813"/>
      <c r="GDM209" s="813"/>
      <c r="GDN209" s="813"/>
      <c r="GDO209" s="813"/>
      <c r="GDP209" s="813"/>
      <c r="GDQ209" s="813"/>
      <c r="GDR209" s="813"/>
      <c r="GDS209" s="813"/>
      <c r="GDT209" s="813"/>
      <c r="GDU209" s="813"/>
      <c r="GDV209" s="813"/>
      <c r="GDW209" s="813"/>
      <c r="GDX209" s="813"/>
      <c r="GDY209" s="813"/>
      <c r="GDZ209" s="813"/>
      <c r="GEA209" s="813"/>
      <c r="GEB209" s="813"/>
      <c r="GEC209" s="813"/>
      <c r="GED209" s="813"/>
      <c r="GEE209" s="813"/>
      <c r="GEF209" s="813"/>
      <c r="GEG209" s="813"/>
      <c r="GEH209" s="813"/>
      <c r="GEI209" s="813"/>
      <c r="GEJ209" s="813"/>
      <c r="GEK209" s="813"/>
      <c r="GEL209" s="813"/>
      <c r="GEM209" s="813"/>
      <c r="GEN209" s="813"/>
      <c r="GEO209" s="813"/>
      <c r="GEP209" s="813"/>
      <c r="GEQ209" s="813"/>
      <c r="GER209" s="813"/>
      <c r="GES209" s="813"/>
      <c r="GET209" s="813"/>
      <c r="GEU209" s="813"/>
      <c r="GEV209" s="813"/>
      <c r="GEW209" s="813"/>
      <c r="GEX209" s="813"/>
      <c r="GEY209" s="813"/>
      <c r="GEZ209" s="813"/>
      <c r="GFA209" s="813"/>
      <c r="GFB209" s="813"/>
      <c r="GFC209" s="813"/>
      <c r="GFD209" s="813"/>
      <c r="GFE209" s="813"/>
      <c r="GFF209" s="813"/>
      <c r="GFG209" s="813"/>
      <c r="GFH209" s="813"/>
      <c r="GFI209" s="813"/>
      <c r="GFJ209" s="813"/>
      <c r="GFK209" s="813"/>
      <c r="GFL209" s="813"/>
      <c r="GFM209" s="813"/>
      <c r="GFN209" s="813"/>
      <c r="GFO209" s="813"/>
      <c r="GFP209" s="813"/>
      <c r="GFQ209" s="813"/>
      <c r="GFR209" s="813"/>
      <c r="GFS209" s="813"/>
      <c r="GFT209" s="813"/>
      <c r="GFU209" s="813"/>
      <c r="GFV209" s="813"/>
      <c r="GFW209" s="813"/>
      <c r="GFX209" s="813"/>
      <c r="GFY209" s="813"/>
      <c r="GFZ209" s="813"/>
      <c r="GGA209" s="813"/>
      <c r="GGB209" s="813"/>
      <c r="GGC209" s="813"/>
      <c r="GGD209" s="813"/>
      <c r="GGE209" s="813"/>
      <c r="GGF209" s="813"/>
      <c r="GGG209" s="813"/>
      <c r="GGH209" s="813"/>
      <c r="GGI209" s="813"/>
      <c r="GGJ209" s="813"/>
      <c r="GGK209" s="813"/>
      <c r="GGL209" s="813"/>
      <c r="GGM209" s="813"/>
      <c r="GGN209" s="813"/>
      <c r="GGO209" s="813"/>
      <c r="GGP209" s="813"/>
      <c r="GGQ209" s="813"/>
      <c r="GGR209" s="813"/>
      <c r="GGS209" s="813"/>
      <c r="GGT209" s="813"/>
      <c r="GGU209" s="813"/>
      <c r="GGV209" s="813"/>
      <c r="GGW209" s="813"/>
      <c r="GGX209" s="813"/>
      <c r="GGY209" s="813"/>
      <c r="GGZ209" s="813"/>
      <c r="GHA209" s="813"/>
      <c r="GHB209" s="813"/>
      <c r="GHC209" s="813"/>
      <c r="GHD209" s="813"/>
      <c r="GHE209" s="813"/>
      <c r="GHF209" s="813"/>
      <c r="GHG209" s="813"/>
      <c r="GHH209" s="813"/>
      <c r="GHI209" s="813"/>
      <c r="GHJ209" s="813"/>
      <c r="GHK209" s="813"/>
      <c r="GHL209" s="813"/>
      <c r="GHM209" s="813"/>
      <c r="GHN209" s="813"/>
      <c r="GHO209" s="813"/>
      <c r="GHP209" s="813"/>
      <c r="GHQ209" s="813"/>
      <c r="GHR209" s="813"/>
      <c r="GHS209" s="813"/>
      <c r="GHT209" s="813"/>
      <c r="GHU209" s="813"/>
      <c r="GHV209" s="813"/>
      <c r="GHW209" s="813"/>
      <c r="GHX209" s="813"/>
      <c r="GHY209" s="813"/>
      <c r="GHZ209" s="813"/>
      <c r="GIA209" s="813"/>
      <c r="GIB209" s="813"/>
      <c r="GIC209" s="813"/>
      <c r="GID209" s="813"/>
      <c r="GIE209" s="813"/>
      <c r="GIF209" s="813"/>
      <c r="GIG209" s="813"/>
      <c r="GIH209" s="813"/>
      <c r="GII209" s="813"/>
      <c r="GIJ209" s="813"/>
      <c r="GIK209" s="813"/>
      <c r="GIL209" s="813"/>
      <c r="GIM209" s="813"/>
      <c r="GIN209" s="813"/>
      <c r="GIO209" s="813"/>
      <c r="GIP209" s="813"/>
      <c r="GIQ209" s="813"/>
      <c r="GIR209" s="813"/>
      <c r="GIS209" s="813"/>
      <c r="GIT209" s="813"/>
      <c r="GIU209" s="813"/>
      <c r="GIV209" s="813"/>
      <c r="GIW209" s="813"/>
      <c r="GIX209" s="813"/>
      <c r="GIY209" s="813"/>
      <c r="GIZ209" s="813"/>
      <c r="GJA209" s="813"/>
      <c r="GJB209" s="813"/>
      <c r="GJC209" s="813"/>
      <c r="GJD209" s="813"/>
      <c r="GJE209" s="813"/>
      <c r="GJF209" s="813"/>
      <c r="GJG209" s="813"/>
      <c r="GJH209" s="813"/>
      <c r="GJI209" s="813"/>
      <c r="GJJ209" s="813"/>
      <c r="GJK209" s="813"/>
      <c r="GJL209" s="813"/>
      <c r="GJM209" s="813"/>
      <c r="GJN209" s="813"/>
      <c r="GJO209" s="813"/>
      <c r="GJP209" s="813"/>
      <c r="GJQ209" s="813"/>
      <c r="GJR209" s="813"/>
      <c r="GJS209" s="813"/>
      <c r="GJT209" s="813"/>
      <c r="GJU209" s="813"/>
      <c r="GJV209" s="813"/>
      <c r="GJW209" s="813"/>
      <c r="GJX209" s="813"/>
      <c r="GJY209" s="813"/>
      <c r="GJZ209" s="813"/>
      <c r="GKA209" s="813"/>
      <c r="GKB209" s="813"/>
      <c r="GKC209" s="813"/>
      <c r="GKD209" s="813"/>
      <c r="GKE209" s="813"/>
      <c r="GKF209" s="813"/>
      <c r="GKG209" s="813"/>
      <c r="GKH209" s="813"/>
      <c r="GKI209" s="813"/>
      <c r="GKJ209" s="813"/>
      <c r="GKK209" s="813"/>
      <c r="GKL209" s="813"/>
      <c r="GKM209" s="813"/>
      <c r="GKN209" s="813"/>
      <c r="GKO209" s="813"/>
      <c r="GKP209" s="813"/>
      <c r="GKQ209" s="813"/>
      <c r="GKR209" s="813"/>
      <c r="GKS209" s="813"/>
      <c r="GKT209" s="813"/>
      <c r="GKU209" s="813"/>
      <c r="GKV209" s="813"/>
      <c r="GKW209" s="813"/>
      <c r="GKX209" s="813"/>
      <c r="GKY209" s="813"/>
      <c r="GKZ209" s="813"/>
      <c r="GLA209" s="813"/>
      <c r="GLB209" s="813"/>
      <c r="GLC209" s="813"/>
      <c r="GLD209" s="813"/>
      <c r="GLE209" s="813"/>
      <c r="GLF209" s="813"/>
      <c r="GLG209" s="813"/>
      <c r="GLH209" s="813"/>
      <c r="GLI209" s="813"/>
      <c r="GLJ209" s="813"/>
      <c r="GLK209" s="813"/>
      <c r="GLL209" s="813"/>
      <c r="GLM209" s="813"/>
      <c r="GLN209" s="813"/>
      <c r="GLO209" s="813"/>
      <c r="GLP209" s="813"/>
      <c r="GLQ209" s="813"/>
      <c r="GLR209" s="813"/>
      <c r="GLS209" s="813"/>
      <c r="GLT209" s="813"/>
      <c r="GLU209" s="813"/>
      <c r="GLV209" s="813"/>
      <c r="GLW209" s="813"/>
      <c r="GLX209" s="813"/>
      <c r="GLY209" s="813"/>
      <c r="GLZ209" s="813"/>
      <c r="GMA209" s="813"/>
      <c r="GMB209" s="813"/>
      <c r="GMC209" s="813"/>
      <c r="GMD209" s="813"/>
      <c r="GME209" s="813"/>
      <c r="GMF209" s="813"/>
      <c r="GMG209" s="813"/>
      <c r="GMH209" s="813"/>
      <c r="GMI209" s="813"/>
      <c r="GMJ209" s="813"/>
      <c r="GMK209" s="813"/>
      <c r="GML209" s="813"/>
      <c r="GMM209" s="813"/>
      <c r="GMN209" s="813"/>
      <c r="GMO209" s="813"/>
      <c r="GMP209" s="813"/>
      <c r="GMQ209" s="813"/>
      <c r="GMR209" s="813"/>
      <c r="GMS209" s="813"/>
      <c r="GMT209" s="813"/>
      <c r="GMU209" s="813"/>
      <c r="GMV209" s="813"/>
      <c r="GMW209" s="813"/>
      <c r="GMX209" s="813"/>
      <c r="GMY209" s="813"/>
      <c r="GMZ209" s="813"/>
      <c r="GNA209" s="813"/>
      <c r="GNB209" s="813"/>
      <c r="GNC209" s="813"/>
      <c r="GND209" s="813"/>
      <c r="GNE209" s="813"/>
      <c r="GNF209" s="813"/>
      <c r="GNG209" s="813"/>
      <c r="GNH209" s="813"/>
      <c r="GNI209" s="813"/>
      <c r="GNJ209" s="813"/>
      <c r="GNK209" s="813"/>
      <c r="GNL209" s="813"/>
      <c r="GNM209" s="813"/>
      <c r="GNN209" s="813"/>
      <c r="GNO209" s="813"/>
      <c r="GNP209" s="813"/>
      <c r="GNQ209" s="813"/>
      <c r="GNR209" s="813"/>
      <c r="GNS209" s="813"/>
      <c r="GNT209" s="813"/>
      <c r="GNU209" s="813"/>
      <c r="GNV209" s="813"/>
      <c r="GNW209" s="813"/>
      <c r="GNX209" s="813"/>
      <c r="GNY209" s="813"/>
      <c r="GNZ209" s="813"/>
      <c r="GOA209" s="813"/>
      <c r="GOB209" s="813"/>
      <c r="GOC209" s="813"/>
      <c r="GOD209" s="813"/>
      <c r="GOE209" s="813"/>
      <c r="GOF209" s="813"/>
      <c r="GOG209" s="813"/>
      <c r="GOH209" s="813"/>
      <c r="GOI209" s="813"/>
      <c r="GOJ209" s="813"/>
      <c r="GOK209" s="813"/>
      <c r="GOL209" s="813"/>
      <c r="GOM209" s="813"/>
      <c r="GON209" s="813"/>
      <c r="GOO209" s="813"/>
      <c r="GOP209" s="813"/>
      <c r="GOQ209" s="813"/>
      <c r="GOR209" s="813"/>
      <c r="GOS209" s="813"/>
      <c r="GOT209" s="813"/>
      <c r="GOU209" s="813"/>
      <c r="GOV209" s="813"/>
      <c r="GOW209" s="813"/>
      <c r="GOX209" s="813"/>
      <c r="GOY209" s="813"/>
      <c r="GOZ209" s="813"/>
      <c r="GPA209" s="813"/>
      <c r="GPB209" s="813"/>
      <c r="GPC209" s="813"/>
      <c r="GPD209" s="813"/>
      <c r="GPE209" s="813"/>
      <c r="GPF209" s="813"/>
      <c r="GPG209" s="813"/>
      <c r="GPH209" s="813"/>
      <c r="GPI209" s="813"/>
      <c r="GPJ209" s="813"/>
      <c r="GPK209" s="813"/>
      <c r="GPL209" s="813"/>
      <c r="GPM209" s="813"/>
      <c r="GPN209" s="813"/>
      <c r="GPO209" s="813"/>
      <c r="GPP209" s="813"/>
      <c r="GPQ209" s="813"/>
      <c r="GPR209" s="813"/>
      <c r="GPS209" s="813"/>
      <c r="GPT209" s="813"/>
      <c r="GPU209" s="813"/>
      <c r="GPV209" s="813"/>
      <c r="GPW209" s="813"/>
      <c r="GPX209" s="813"/>
      <c r="GPY209" s="813"/>
      <c r="GPZ209" s="813"/>
      <c r="GQA209" s="813"/>
      <c r="GQB209" s="813"/>
      <c r="GQC209" s="813"/>
      <c r="GQD209" s="813"/>
      <c r="GQE209" s="813"/>
      <c r="GQF209" s="813"/>
      <c r="GQG209" s="813"/>
      <c r="GQH209" s="813"/>
      <c r="GQI209" s="813"/>
      <c r="GQJ209" s="813"/>
      <c r="GQK209" s="813"/>
      <c r="GQL209" s="813"/>
      <c r="GQM209" s="813"/>
      <c r="GQN209" s="813"/>
      <c r="GQO209" s="813"/>
      <c r="GQP209" s="813"/>
      <c r="GQQ209" s="813"/>
      <c r="GQR209" s="813"/>
      <c r="GQS209" s="813"/>
      <c r="GQT209" s="813"/>
      <c r="GQU209" s="813"/>
      <c r="GQV209" s="813"/>
      <c r="GQW209" s="813"/>
      <c r="GQX209" s="813"/>
      <c r="GQY209" s="813"/>
      <c r="GQZ209" s="813"/>
      <c r="GRA209" s="813"/>
      <c r="GRB209" s="813"/>
      <c r="GRC209" s="813"/>
      <c r="GRD209" s="813"/>
      <c r="GRE209" s="813"/>
      <c r="GRF209" s="813"/>
      <c r="GRG209" s="813"/>
      <c r="GRH209" s="813"/>
      <c r="GRI209" s="813"/>
      <c r="GRJ209" s="813"/>
      <c r="GRK209" s="813"/>
      <c r="GRL209" s="813"/>
      <c r="GRM209" s="813"/>
      <c r="GRN209" s="813"/>
      <c r="GRO209" s="813"/>
      <c r="GRP209" s="813"/>
      <c r="GRQ209" s="813"/>
      <c r="GRR209" s="813"/>
      <c r="GRS209" s="813"/>
      <c r="GRT209" s="813"/>
      <c r="GRU209" s="813"/>
      <c r="GRV209" s="813"/>
      <c r="GRW209" s="813"/>
      <c r="GRX209" s="813"/>
      <c r="GRY209" s="813"/>
      <c r="GRZ209" s="813"/>
      <c r="GSA209" s="813"/>
      <c r="GSB209" s="813"/>
      <c r="GSC209" s="813"/>
      <c r="GSD209" s="813"/>
      <c r="GSE209" s="813"/>
      <c r="GSF209" s="813"/>
      <c r="GSG209" s="813"/>
      <c r="GSH209" s="813"/>
      <c r="GSI209" s="813"/>
      <c r="GSJ209" s="813"/>
      <c r="GSK209" s="813"/>
      <c r="GSL209" s="813"/>
      <c r="GSM209" s="813"/>
      <c r="GSN209" s="813"/>
      <c r="GSO209" s="813"/>
      <c r="GSP209" s="813"/>
      <c r="GSQ209" s="813"/>
      <c r="GSR209" s="813"/>
      <c r="GSS209" s="813"/>
      <c r="GST209" s="813"/>
      <c r="GSU209" s="813"/>
      <c r="GSV209" s="813"/>
      <c r="GSW209" s="813"/>
      <c r="GSX209" s="813"/>
      <c r="GSY209" s="813"/>
      <c r="GSZ209" s="813"/>
      <c r="GTA209" s="813"/>
      <c r="GTB209" s="813"/>
      <c r="GTC209" s="813"/>
      <c r="GTD209" s="813"/>
      <c r="GTE209" s="813"/>
      <c r="GTF209" s="813"/>
      <c r="GTG209" s="813"/>
      <c r="GTH209" s="813"/>
      <c r="GTI209" s="813"/>
      <c r="GTJ209" s="813"/>
      <c r="GTK209" s="813"/>
      <c r="GTL209" s="813"/>
      <c r="GTM209" s="813"/>
      <c r="GTN209" s="813"/>
      <c r="GTO209" s="813"/>
      <c r="GTP209" s="813"/>
      <c r="GTQ209" s="813"/>
      <c r="GTR209" s="813"/>
      <c r="GTS209" s="813"/>
      <c r="GTT209" s="813"/>
      <c r="GTU209" s="813"/>
      <c r="GTV209" s="813"/>
      <c r="GTW209" s="813"/>
      <c r="GTX209" s="813"/>
      <c r="GTY209" s="813"/>
      <c r="GTZ209" s="813"/>
      <c r="GUA209" s="813"/>
      <c r="GUB209" s="813"/>
      <c r="GUC209" s="813"/>
      <c r="GUD209" s="813"/>
      <c r="GUE209" s="813"/>
      <c r="GUF209" s="813"/>
      <c r="GUG209" s="813"/>
      <c r="GUH209" s="813"/>
      <c r="GUI209" s="813"/>
      <c r="GUJ209" s="813"/>
      <c r="GUK209" s="813"/>
      <c r="GUL209" s="813"/>
      <c r="GUM209" s="813"/>
      <c r="GUN209" s="813"/>
      <c r="GUO209" s="813"/>
      <c r="GUP209" s="813"/>
      <c r="GUQ209" s="813"/>
      <c r="GUR209" s="813"/>
      <c r="GUS209" s="813"/>
      <c r="GUT209" s="813"/>
      <c r="GUU209" s="813"/>
      <c r="GUV209" s="813"/>
      <c r="GUW209" s="813"/>
      <c r="GUX209" s="813"/>
      <c r="GUY209" s="813"/>
      <c r="GUZ209" s="813"/>
      <c r="GVA209" s="813"/>
      <c r="GVB209" s="813"/>
      <c r="GVC209" s="813"/>
      <c r="GVD209" s="813"/>
      <c r="GVE209" s="813"/>
      <c r="GVF209" s="813"/>
      <c r="GVG209" s="813"/>
      <c r="GVH209" s="813"/>
      <c r="GVI209" s="813"/>
      <c r="GVJ209" s="813"/>
      <c r="GVK209" s="813"/>
      <c r="GVL209" s="813"/>
      <c r="GVM209" s="813"/>
      <c r="GVN209" s="813"/>
      <c r="GVO209" s="813"/>
      <c r="GVP209" s="813"/>
      <c r="GVQ209" s="813"/>
      <c r="GVR209" s="813"/>
      <c r="GVS209" s="813"/>
      <c r="GVT209" s="813"/>
      <c r="GVU209" s="813"/>
      <c r="GVV209" s="813"/>
      <c r="GVW209" s="813"/>
      <c r="GVX209" s="813"/>
      <c r="GVY209" s="813"/>
      <c r="GVZ209" s="813"/>
      <c r="GWA209" s="813"/>
      <c r="GWB209" s="813"/>
      <c r="GWC209" s="813"/>
      <c r="GWD209" s="813"/>
      <c r="GWE209" s="813"/>
      <c r="GWF209" s="813"/>
      <c r="GWG209" s="813"/>
      <c r="GWH209" s="813"/>
      <c r="GWI209" s="813"/>
      <c r="GWJ209" s="813"/>
      <c r="GWK209" s="813"/>
      <c r="GWL209" s="813"/>
      <c r="GWM209" s="813"/>
      <c r="GWN209" s="813"/>
      <c r="GWO209" s="813"/>
      <c r="GWP209" s="813"/>
      <c r="GWQ209" s="813"/>
      <c r="GWR209" s="813"/>
      <c r="GWS209" s="813"/>
      <c r="GWT209" s="813"/>
      <c r="GWU209" s="813"/>
      <c r="GWV209" s="813"/>
      <c r="GWW209" s="813"/>
      <c r="GWX209" s="813"/>
      <c r="GWY209" s="813"/>
      <c r="GWZ209" s="813"/>
      <c r="GXA209" s="813"/>
      <c r="GXB209" s="813"/>
      <c r="GXC209" s="813"/>
      <c r="GXD209" s="813"/>
      <c r="GXE209" s="813"/>
      <c r="GXF209" s="813"/>
      <c r="GXG209" s="813"/>
      <c r="GXH209" s="813"/>
      <c r="GXI209" s="813"/>
      <c r="GXJ209" s="813"/>
      <c r="GXK209" s="813"/>
      <c r="GXL209" s="813"/>
      <c r="GXM209" s="813"/>
      <c r="GXN209" s="813"/>
      <c r="GXO209" s="813"/>
      <c r="GXP209" s="813"/>
      <c r="GXQ209" s="813"/>
      <c r="GXR209" s="813"/>
      <c r="GXS209" s="813"/>
      <c r="GXT209" s="813"/>
      <c r="GXU209" s="813"/>
      <c r="GXV209" s="813"/>
      <c r="GXW209" s="813"/>
      <c r="GXX209" s="813"/>
      <c r="GXY209" s="813"/>
      <c r="GXZ209" s="813"/>
      <c r="GYA209" s="813"/>
      <c r="GYB209" s="813"/>
      <c r="GYC209" s="813"/>
      <c r="GYD209" s="813"/>
      <c r="GYE209" s="813"/>
      <c r="GYF209" s="813"/>
      <c r="GYG209" s="813"/>
      <c r="GYH209" s="813"/>
      <c r="GYI209" s="813"/>
      <c r="GYJ209" s="813"/>
      <c r="GYK209" s="813"/>
      <c r="GYL209" s="813"/>
      <c r="GYM209" s="813"/>
      <c r="GYN209" s="813"/>
      <c r="GYO209" s="813"/>
      <c r="GYP209" s="813"/>
      <c r="GYQ209" s="813"/>
      <c r="GYR209" s="813"/>
      <c r="GYS209" s="813"/>
      <c r="GYT209" s="813"/>
      <c r="GYU209" s="813"/>
      <c r="GYV209" s="813"/>
      <c r="GYW209" s="813"/>
      <c r="GYX209" s="813"/>
      <c r="GYY209" s="813"/>
      <c r="GYZ209" s="813"/>
      <c r="GZA209" s="813"/>
      <c r="GZB209" s="813"/>
      <c r="GZC209" s="813"/>
      <c r="GZD209" s="813"/>
      <c r="GZE209" s="813"/>
      <c r="GZF209" s="813"/>
      <c r="GZG209" s="813"/>
      <c r="GZH209" s="813"/>
      <c r="GZI209" s="813"/>
      <c r="GZJ209" s="813"/>
      <c r="GZK209" s="813"/>
      <c r="GZL209" s="813"/>
      <c r="GZM209" s="813"/>
      <c r="GZN209" s="813"/>
      <c r="GZO209" s="813"/>
      <c r="GZP209" s="813"/>
      <c r="GZQ209" s="813"/>
      <c r="GZR209" s="813"/>
      <c r="GZS209" s="813"/>
      <c r="GZT209" s="813"/>
      <c r="GZU209" s="813"/>
      <c r="GZV209" s="813"/>
      <c r="GZW209" s="813"/>
      <c r="GZX209" s="813"/>
      <c r="GZY209" s="813"/>
      <c r="GZZ209" s="813"/>
      <c r="HAA209" s="813"/>
      <c r="HAB209" s="813"/>
      <c r="HAC209" s="813"/>
      <c r="HAD209" s="813"/>
      <c r="HAE209" s="813"/>
      <c r="HAF209" s="813"/>
      <c r="HAG209" s="813"/>
      <c r="HAH209" s="813"/>
      <c r="HAI209" s="813"/>
      <c r="HAJ209" s="813"/>
      <c r="HAK209" s="813"/>
      <c r="HAL209" s="813"/>
      <c r="HAM209" s="813"/>
      <c r="HAN209" s="813"/>
      <c r="HAO209" s="813"/>
      <c r="HAP209" s="813"/>
      <c r="HAQ209" s="813"/>
      <c r="HAR209" s="813"/>
      <c r="HAS209" s="813"/>
      <c r="HAT209" s="813"/>
      <c r="HAU209" s="813"/>
      <c r="HAV209" s="813"/>
      <c r="HAW209" s="813"/>
      <c r="HAX209" s="813"/>
      <c r="HAY209" s="813"/>
      <c r="HAZ209" s="813"/>
      <c r="HBA209" s="813"/>
      <c r="HBB209" s="813"/>
      <c r="HBC209" s="813"/>
      <c r="HBD209" s="813"/>
      <c r="HBE209" s="813"/>
      <c r="HBF209" s="813"/>
      <c r="HBG209" s="813"/>
      <c r="HBH209" s="813"/>
      <c r="HBI209" s="813"/>
      <c r="HBJ209" s="813"/>
      <c r="HBK209" s="813"/>
      <c r="HBL209" s="813"/>
      <c r="HBM209" s="813"/>
      <c r="HBN209" s="813"/>
      <c r="HBO209" s="813"/>
      <c r="HBP209" s="813"/>
      <c r="HBQ209" s="813"/>
      <c r="HBR209" s="813"/>
      <c r="HBS209" s="813"/>
      <c r="HBT209" s="813"/>
      <c r="HBU209" s="813"/>
      <c r="HBV209" s="813"/>
      <c r="HBW209" s="813"/>
      <c r="HBX209" s="813"/>
      <c r="HBY209" s="813"/>
      <c r="HBZ209" s="813"/>
      <c r="HCA209" s="813"/>
      <c r="HCB209" s="813"/>
      <c r="HCC209" s="813"/>
      <c r="HCD209" s="813"/>
      <c r="HCE209" s="813"/>
      <c r="HCF209" s="813"/>
      <c r="HCG209" s="813"/>
      <c r="HCH209" s="813"/>
      <c r="HCI209" s="813"/>
      <c r="HCJ209" s="813"/>
      <c r="HCK209" s="813"/>
      <c r="HCL209" s="813"/>
      <c r="HCM209" s="813"/>
      <c r="HCN209" s="813"/>
      <c r="HCO209" s="813"/>
      <c r="HCP209" s="813"/>
      <c r="HCQ209" s="813"/>
      <c r="HCR209" s="813"/>
      <c r="HCS209" s="813"/>
      <c r="HCT209" s="813"/>
      <c r="HCU209" s="813"/>
      <c r="HCV209" s="813"/>
      <c r="HCW209" s="813"/>
      <c r="HCX209" s="813"/>
      <c r="HCY209" s="813"/>
      <c r="HCZ209" s="813"/>
      <c r="HDA209" s="813"/>
      <c r="HDB209" s="813"/>
      <c r="HDC209" s="813"/>
      <c r="HDD209" s="813"/>
      <c r="HDE209" s="813"/>
      <c r="HDF209" s="813"/>
      <c r="HDG209" s="813"/>
      <c r="HDH209" s="813"/>
      <c r="HDI209" s="813"/>
      <c r="HDJ209" s="813"/>
      <c r="HDK209" s="813"/>
      <c r="HDL209" s="813"/>
      <c r="HDM209" s="813"/>
      <c r="HDN209" s="813"/>
      <c r="HDO209" s="813"/>
      <c r="HDP209" s="813"/>
      <c r="HDQ209" s="813"/>
      <c r="HDR209" s="813"/>
      <c r="HDS209" s="813"/>
      <c r="HDT209" s="813"/>
      <c r="HDU209" s="813"/>
      <c r="HDV209" s="813"/>
      <c r="HDW209" s="813"/>
      <c r="HDX209" s="813"/>
      <c r="HDY209" s="813"/>
      <c r="HDZ209" s="813"/>
      <c r="HEA209" s="813"/>
      <c r="HEB209" s="813"/>
      <c r="HEC209" s="813"/>
      <c r="HED209" s="813"/>
      <c r="HEE209" s="813"/>
      <c r="HEF209" s="813"/>
      <c r="HEG209" s="813"/>
      <c r="HEH209" s="813"/>
      <c r="HEI209" s="813"/>
      <c r="HEJ209" s="813"/>
      <c r="HEK209" s="813"/>
      <c r="HEL209" s="813"/>
      <c r="HEM209" s="813"/>
      <c r="HEN209" s="813"/>
      <c r="HEO209" s="813"/>
      <c r="HEP209" s="813"/>
      <c r="HEQ209" s="813"/>
      <c r="HER209" s="813"/>
      <c r="HES209" s="813"/>
      <c r="HET209" s="813"/>
      <c r="HEU209" s="813"/>
      <c r="HEV209" s="813"/>
      <c r="HEW209" s="813"/>
      <c r="HEX209" s="813"/>
      <c r="HEY209" s="813"/>
      <c r="HEZ209" s="813"/>
      <c r="HFA209" s="813"/>
      <c r="HFB209" s="813"/>
      <c r="HFC209" s="813"/>
      <c r="HFD209" s="813"/>
      <c r="HFE209" s="813"/>
      <c r="HFF209" s="813"/>
      <c r="HFG209" s="813"/>
      <c r="HFH209" s="813"/>
      <c r="HFI209" s="813"/>
      <c r="HFJ209" s="813"/>
      <c r="HFK209" s="813"/>
      <c r="HFL209" s="813"/>
      <c r="HFM209" s="813"/>
      <c r="HFN209" s="813"/>
      <c r="HFO209" s="813"/>
      <c r="HFP209" s="813"/>
      <c r="HFQ209" s="813"/>
      <c r="HFR209" s="813"/>
      <c r="HFS209" s="813"/>
      <c r="HFT209" s="813"/>
      <c r="HFU209" s="813"/>
      <c r="HFV209" s="813"/>
      <c r="HFW209" s="813"/>
      <c r="HFX209" s="813"/>
      <c r="HFY209" s="813"/>
      <c r="HFZ209" s="813"/>
      <c r="HGA209" s="813"/>
      <c r="HGB209" s="813"/>
      <c r="HGC209" s="813"/>
      <c r="HGD209" s="813"/>
      <c r="HGE209" s="813"/>
      <c r="HGF209" s="813"/>
      <c r="HGG209" s="813"/>
      <c r="HGH209" s="813"/>
      <c r="HGI209" s="813"/>
      <c r="HGJ209" s="813"/>
      <c r="HGK209" s="813"/>
      <c r="HGL209" s="813"/>
      <c r="HGM209" s="813"/>
      <c r="HGN209" s="813"/>
      <c r="HGO209" s="813"/>
      <c r="HGP209" s="813"/>
      <c r="HGQ209" s="813"/>
      <c r="HGR209" s="813"/>
      <c r="HGS209" s="813"/>
      <c r="HGT209" s="813"/>
      <c r="HGU209" s="813"/>
      <c r="HGV209" s="813"/>
      <c r="HGW209" s="813"/>
      <c r="HGX209" s="813"/>
      <c r="HGY209" s="813"/>
      <c r="HGZ209" s="813"/>
      <c r="HHA209" s="813"/>
      <c r="HHB209" s="813"/>
      <c r="HHC209" s="813"/>
      <c r="HHD209" s="813"/>
      <c r="HHE209" s="813"/>
      <c r="HHF209" s="813"/>
      <c r="HHG209" s="813"/>
      <c r="HHH209" s="813"/>
      <c r="HHI209" s="813"/>
      <c r="HHJ209" s="813"/>
      <c r="HHK209" s="813"/>
      <c r="HHL209" s="813"/>
      <c r="HHM209" s="813"/>
      <c r="HHN209" s="813"/>
      <c r="HHO209" s="813"/>
      <c r="HHP209" s="813"/>
      <c r="HHQ209" s="813"/>
      <c r="HHR209" s="813"/>
      <c r="HHS209" s="813"/>
      <c r="HHT209" s="813"/>
      <c r="HHU209" s="813"/>
      <c r="HHV209" s="813"/>
      <c r="HHW209" s="813"/>
      <c r="HHX209" s="813"/>
      <c r="HHY209" s="813"/>
      <c r="HHZ209" s="813"/>
      <c r="HIA209" s="813"/>
      <c r="HIB209" s="813"/>
      <c r="HIC209" s="813"/>
      <c r="HID209" s="813"/>
      <c r="HIE209" s="813"/>
      <c r="HIF209" s="813"/>
      <c r="HIG209" s="813"/>
      <c r="HIH209" s="813"/>
      <c r="HII209" s="813"/>
      <c r="HIJ209" s="813"/>
      <c r="HIK209" s="813"/>
      <c r="HIL209" s="813"/>
      <c r="HIM209" s="813"/>
      <c r="HIN209" s="813"/>
      <c r="HIO209" s="813"/>
      <c r="HIP209" s="813"/>
      <c r="HIQ209" s="813"/>
      <c r="HIR209" s="813"/>
      <c r="HIS209" s="813"/>
      <c r="HIT209" s="813"/>
      <c r="HIU209" s="813"/>
      <c r="HIV209" s="813"/>
      <c r="HIW209" s="813"/>
      <c r="HIX209" s="813"/>
      <c r="HIY209" s="813"/>
      <c r="HIZ209" s="813"/>
      <c r="HJA209" s="813"/>
      <c r="HJB209" s="813"/>
      <c r="HJC209" s="813"/>
      <c r="HJD209" s="813"/>
      <c r="HJE209" s="813"/>
      <c r="HJF209" s="813"/>
      <c r="HJG209" s="813"/>
      <c r="HJH209" s="813"/>
      <c r="HJI209" s="813"/>
      <c r="HJJ209" s="813"/>
      <c r="HJK209" s="813"/>
      <c r="HJL209" s="813"/>
      <c r="HJM209" s="813"/>
      <c r="HJN209" s="813"/>
      <c r="HJO209" s="813"/>
      <c r="HJP209" s="813"/>
      <c r="HJQ209" s="813"/>
      <c r="HJR209" s="813"/>
      <c r="HJS209" s="813"/>
      <c r="HJT209" s="813"/>
      <c r="HJU209" s="813"/>
      <c r="HJV209" s="813"/>
      <c r="HJW209" s="813"/>
      <c r="HJX209" s="813"/>
      <c r="HJY209" s="813"/>
      <c r="HJZ209" s="813"/>
      <c r="HKA209" s="813"/>
      <c r="HKB209" s="813"/>
      <c r="HKC209" s="813"/>
      <c r="HKD209" s="813"/>
      <c r="HKE209" s="813"/>
      <c r="HKF209" s="813"/>
      <c r="HKG209" s="813"/>
      <c r="HKH209" s="813"/>
      <c r="HKI209" s="813"/>
      <c r="HKJ209" s="813"/>
      <c r="HKK209" s="813"/>
      <c r="HKL209" s="813"/>
      <c r="HKM209" s="813"/>
      <c r="HKN209" s="813"/>
      <c r="HKO209" s="813"/>
      <c r="HKP209" s="813"/>
      <c r="HKQ209" s="813"/>
      <c r="HKR209" s="813"/>
      <c r="HKS209" s="813"/>
      <c r="HKT209" s="813"/>
      <c r="HKU209" s="813"/>
      <c r="HKV209" s="813"/>
      <c r="HKW209" s="813"/>
      <c r="HKX209" s="813"/>
      <c r="HKY209" s="813"/>
      <c r="HKZ209" s="813"/>
      <c r="HLA209" s="813"/>
      <c r="HLB209" s="813"/>
      <c r="HLC209" s="813"/>
      <c r="HLD209" s="813"/>
      <c r="HLE209" s="813"/>
      <c r="HLF209" s="813"/>
      <c r="HLG209" s="813"/>
      <c r="HLH209" s="813"/>
      <c r="HLI209" s="813"/>
      <c r="HLJ209" s="813"/>
      <c r="HLK209" s="813"/>
      <c r="HLL209" s="813"/>
      <c r="HLM209" s="813"/>
      <c r="HLN209" s="813"/>
      <c r="HLO209" s="813"/>
      <c r="HLP209" s="813"/>
      <c r="HLQ209" s="813"/>
      <c r="HLR209" s="813"/>
      <c r="HLS209" s="813"/>
      <c r="HLT209" s="813"/>
      <c r="HLU209" s="813"/>
      <c r="HLV209" s="813"/>
      <c r="HLW209" s="813"/>
      <c r="HLX209" s="813"/>
      <c r="HLY209" s="813"/>
      <c r="HLZ209" s="813"/>
      <c r="HMA209" s="813"/>
      <c r="HMB209" s="813"/>
      <c r="HMC209" s="813"/>
      <c r="HMD209" s="813"/>
      <c r="HME209" s="813"/>
      <c r="HMF209" s="813"/>
      <c r="HMG209" s="813"/>
      <c r="HMH209" s="813"/>
      <c r="HMI209" s="813"/>
      <c r="HMJ209" s="813"/>
      <c r="HMK209" s="813"/>
      <c r="HML209" s="813"/>
      <c r="HMM209" s="813"/>
      <c r="HMN209" s="813"/>
      <c r="HMO209" s="813"/>
      <c r="HMP209" s="813"/>
      <c r="HMQ209" s="813"/>
      <c r="HMR209" s="813"/>
      <c r="HMS209" s="813"/>
      <c r="HMT209" s="813"/>
      <c r="HMU209" s="813"/>
      <c r="HMV209" s="813"/>
      <c r="HMW209" s="813"/>
      <c r="HMX209" s="813"/>
      <c r="HMY209" s="813"/>
      <c r="HMZ209" s="813"/>
      <c r="HNA209" s="813"/>
      <c r="HNB209" s="813"/>
      <c r="HNC209" s="813"/>
      <c r="HND209" s="813"/>
      <c r="HNE209" s="813"/>
      <c r="HNF209" s="813"/>
      <c r="HNG209" s="813"/>
      <c r="HNH209" s="813"/>
      <c r="HNI209" s="813"/>
      <c r="HNJ209" s="813"/>
      <c r="HNK209" s="813"/>
      <c r="HNL209" s="813"/>
      <c r="HNM209" s="813"/>
      <c r="HNN209" s="813"/>
      <c r="HNO209" s="813"/>
      <c r="HNP209" s="813"/>
      <c r="HNQ209" s="813"/>
      <c r="HNR209" s="813"/>
      <c r="HNS209" s="813"/>
      <c r="HNT209" s="813"/>
      <c r="HNU209" s="813"/>
      <c r="HNV209" s="813"/>
      <c r="HNW209" s="813"/>
      <c r="HNX209" s="813"/>
      <c r="HNY209" s="813"/>
      <c r="HNZ209" s="813"/>
      <c r="HOA209" s="813"/>
      <c r="HOB209" s="813"/>
      <c r="HOC209" s="813"/>
      <c r="HOD209" s="813"/>
      <c r="HOE209" s="813"/>
      <c r="HOF209" s="813"/>
      <c r="HOG209" s="813"/>
      <c r="HOH209" s="813"/>
      <c r="HOI209" s="813"/>
      <c r="HOJ209" s="813"/>
      <c r="HOK209" s="813"/>
      <c r="HOL209" s="813"/>
      <c r="HOM209" s="813"/>
      <c r="HON209" s="813"/>
      <c r="HOO209" s="813"/>
      <c r="HOP209" s="813"/>
      <c r="HOQ209" s="813"/>
      <c r="HOR209" s="813"/>
      <c r="HOS209" s="813"/>
      <c r="HOT209" s="813"/>
      <c r="HOU209" s="813"/>
      <c r="HOV209" s="813"/>
      <c r="HOW209" s="813"/>
      <c r="HOX209" s="813"/>
      <c r="HOY209" s="813"/>
      <c r="HOZ209" s="813"/>
      <c r="HPA209" s="813"/>
      <c r="HPB209" s="813"/>
      <c r="HPC209" s="813"/>
      <c r="HPD209" s="813"/>
      <c r="HPE209" s="813"/>
      <c r="HPF209" s="813"/>
      <c r="HPG209" s="813"/>
      <c r="HPH209" s="813"/>
      <c r="HPI209" s="813"/>
      <c r="HPJ209" s="813"/>
      <c r="HPK209" s="813"/>
      <c r="HPL209" s="813"/>
      <c r="HPM209" s="813"/>
      <c r="HPN209" s="813"/>
      <c r="HPO209" s="813"/>
      <c r="HPP209" s="813"/>
      <c r="HPQ209" s="813"/>
      <c r="HPR209" s="813"/>
      <c r="HPS209" s="813"/>
      <c r="HPT209" s="813"/>
      <c r="HPU209" s="813"/>
      <c r="HPV209" s="813"/>
      <c r="HPW209" s="813"/>
      <c r="HPX209" s="813"/>
      <c r="HPY209" s="813"/>
      <c r="HPZ209" s="813"/>
      <c r="HQA209" s="813"/>
      <c r="HQB209" s="813"/>
      <c r="HQC209" s="813"/>
      <c r="HQD209" s="813"/>
      <c r="HQE209" s="813"/>
      <c r="HQF209" s="813"/>
      <c r="HQG209" s="813"/>
      <c r="HQH209" s="813"/>
      <c r="HQI209" s="813"/>
      <c r="HQJ209" s="813"/>
      <c r="HQK209" s="813"/>
      <c r="HQL209" s="813"/>
      <c r="HQM209" s="813"/>
      <c r="HQN209" s="813"/>
      <c r="HQO209" s="813"/>
      <c r="HQP209" s="813"/>
      <c r="HQQ209" s="813"/>
      <c r="HQR209" s="813"/>
      <c r="HQS209" s="813"/>
      <c r="HQT209" s="813"/>
      <c r="HQU209" s="813"/>
      <c r="HQV209" s="813"/>
      <c r="HQW209" s="813"/>
      <c r="HQX209" s="813"/>
      <c r="HQY209" s="813"/>
      <c r="HQZ209" s="813"/>
      <c r="HRA209" s="813"/>
      <c r="HRB209" s="813"/>
      <c r="HRC209" s="813"/>
      <c r="HRD209" s="813"/>
      <c r="HRE209" s="813"/>
      <c r="HRF209" s="813"/>
      <c r="HRG209" s="813"/>
      <c r="HRH209" s="813"/>
      <c r="HRI209" s="813"/>
      <c r="HRJ209" s="813"/>
      <c r="HRK209" s="813"/>
      <c r="HRL209" s="813"/>
      <c r="HRM209" s="813"/>
      <c r="HRN209" s="813"/>
      <c r="HRO209" s="813"/>
      <c r="HRP209" s="813"/>
      <c r="HRQ209" s="813"/>
      <c r="HRR209" s="813"/>
      <c r="HRS209" s="813"/>
      <c r="HRT209" s="813"/>
      <c r="HRU209" s="813"/>
      <c r="HRV209" s="813"/>
      <c r="HRW209" s="813"/>
      <c r="HRX209" s="813"/>
      <c r="HRY209" s="813"/>
      <c r="HRZ209" s="813"/>
      <c r="HSA209" s="813"/>
      <c r="HSB209" s="813"/>
      <c r="HSC209" s="813"/>
      <c r="HSD209" s="813"/>
      <c r="HSE209" s="813"/>
      <c r="HSF209" s="813"/>
      <c r="HSG209" s="813"/>
      <c r="HSH209" s="813"/>
      <c r="HSI209" s="813"/>
      <c r="HSJ209" s="813"/>
      <c r="HSK209" s="813"/>
      <c r="HSL209" s="813"/>
      <c r="HSM209" s="813"/>
      <c r="HSN209" s="813"/>
      <c r="HSO209" s="813"/>
      <c r="HSP209" s="813"/>
      <c r="HSQ209" s="813"/>
      <c r="HSR209" s="813"/>
      <c r="HSS209" s="813"/>
      <c r="HST209" s="813"/>
      <c r="HSU209" s="813"/>
      <c r="HSV209" s="813"/>
      <c r="HSW209" s="813"/>
      <c r="HSX209" s="813"/>
      <c r="HSY209" s="813"/>
      <c r="HSZ209" s="813"/>
      <c r="HTA209" s="813"/>
      <c r="HTB209" s="813"/>
      <c r="HTC209" s="813"/>
      <c r="HTD209" s="813"/>
      <c r="HTE209" s="813"/>
      <c r="HTF209" s="813"/>
      <c r="HTG209" s="813"/>
      <c r="HTH209" s="813"/>
      <c r="HTI209" s="813"/>
      <c r="HTJ209" s="813"/>
      <c r="HTK209" s="813"/>
      <c r="HTL209" s="813"/>
      <c r="HTM209" s="813"/>
      <c r="HTN209" s="813"/>
      <c r="HTO209" s="813"/>
      <c r="HTP209" s="813"/>
      <c r="HTQ209" s="813"/>
      <c r="HTR209" s="813"/>
      <c r="HTS209" s="813"/>
      <c r="HTT209" s="813"/>
      <c r="HTU209" s="813"/>
      <c r="HTV209" s="813"/>
      <c r="HTW209" s="813"/>
      <c r="HTX209" s="813"/>
      <c r="HTY209" s="813"/>
      <c r="HTZ209" s="813"/>
      <c r="HUA209" s="813"/>
      <c r="HUB209" s="813"/>
      <c r="HUC209" s="813"/>
      <c r="HUD209" s="813"/>
      <c r="HUE209" s="813"/>
      <c r="HUF209" s="813"/>
      <c r="HUG209" s="813"/>
      <c r="HUH209" s="813"/>
      <c r="HUI209" s="813"/>
      <c r="HUJ209" s="813"/>
      <c r="HUK209" s="813"/>
      <c r="HUL209" s="813"/>
      <c r="HUM209" s="813"/>
      <c r="HUN209" s="813"/>
      <c r="HUO209" s="813"/>
      <c r="HUP209" s="813"/>
      <c r="HUQ209" s="813"/>
      <c r="HUR209" s="813"/>
      <c r="HUS209" s="813"/>
      <c r="HUT209" s="813"/>
      <c r="HUU209" s="813"/>
      <c r="HUV209" s="813"/>
      <c r="HUW209" s="813"/>
      <c r="HUX209" s="813"/>
      <c r="HUY209" s="813"/>
      <c r="HUZ209" s="813"/>
      <c r="HVA209" s="813"/>
      <c r="HVB209" s="813"/>
      <c r="HVC209" s="813"/>
      <c r="HVD209" s="813"/>
      <c r="HVE209" s="813"/>
      <c r="HVF209" s="813"/>
      <c r="HVG209" s="813"/>
      <c r="HVH209" s="813"/>
      <c r="HVI209" s="813"/>
      <c r="HVJ209" s="813"/>
      <c r="HVK209" s="813"/>
      <c r="HVL209" s="813"/>
      <c r="HVM209" s="813"/>
      <c r="HVN209" s="813"/>
      <c r="HVO209" s="813"/>
      <c r="HVP209" s="813"/>
      <c r="HVQ209" s="813"/>
      <c r="HVR209" s="813"/>
      <c r="HVS209" s="813"/>
      <c r="HVT209" s="813"/>
      <c r="HVU209" s="813"/>
      <c r="HVV209" s="813"/>
      <c r="HVW209" s="813"/>
      <c r="HVX209" s="813"/>
      <c r="HVY209" s="813"/>
      <c r="HVZ209" s="813"/>
      <c r="HWA209" s="813"/>
      <c r="HWB209" s="813"/>
      <c r="HWC209" s="813"/>
      <c r="HWD209" s="813"/>
      <c r="HWE209" s="813"/>
      <c r="HWF209" s="813"/>
      <c r="HWG209" s="813"/>
      <c r="HWH209" s="813"/>
      <c r="HWI209" s="813"/>
      <c r="HWJ209" s="813"/>
      <c r="HWK209" s="813"/>
      <c r="HWL209" s="813"/>
      <c r="HWM209" s="813"/>
      <c r="HWN209" s="813"/>
      <c r="HWO209" s="813"/>
      <c r="HWP209" s="813"/>
      <c r="HWQ209" s="813"/>
      <c r="HWR209" s="813"/>
      <c r="HWS209" s="813"/>
      <c r="HWT209" s="813"/>
      <c r="HWU209" s="813"/>
      <c r="HWV209" s="813"/>
      <c r="HWW209" s="813"/>
      <c r="HWX209" s="813"/>
      <c r="HWY209" s="813"/>
      <c r="HWZ209" s="813"/>
      <c r="HXA209" s="813"/>
      <c r="HXB209" s="813"/>
      <c r="HXC209" s="813"/>
      <c r="HXD209" s="813"/>
      <c r="HXE209" s="813"/>
      <c r="HXF209" s="813"/>
      <c r="HXG209" s="813"/>
      <c r="HXH209" s="813"/>
      <c r="HXI209" s="813"/>
      <c r="HXJ209" s="813"/>
      <c r="HXK209" s="813"/>
      <c r="HXL209" s="813"/>
      <c r="HXM209" s="813"/>
      <c r="HXN209" s="813"/>
      <c r="HXO209" s="813"/>
      <c r="HXP209" s="813"/>
      <c r="HXQ209" s="813"/>
      <c r="HXR209" s="813"/>
      <c r="HXS209" s="813"/>
      <c r="HXT209" s="813"/>
      <c r="HXU209" s="813"/>
      <c r="HXV209" s="813"/>
      <c r="HXW209" s="813"/>
      <c r="HXX209" s="813"/>
      <c r="HXY209" s="813"/>
      <c r="HXZ209" s="813"/>
      <c r="HYA209" s="813"/>
      <c r="HYB209" s="813"/>
      <c r="HYC209" s="813"/>
      <c r="HYD209" s="813"/>
      <c r="HYE209" s="813"/>
      <c r="HYF209" s="813"/>
      <c r="HYG209" s="813"/>
      <c r="HYH209" s="813"/>
      <c r="HYI209" s="813"/>
      <c r="HYJ209" s="813"/>
      <c r="HYK209" s="813"/>
      <c r="HYL209" s="813"/>
      <c r="HYM209" s="813"/>
      <c r="HYN209" s="813"/>
      <c r="HYO209" s="813"/>
      <c r="HYP209" s="813"/>
      <c r="HYQ209" s="813"/>
      <c r="HYR209" s="813"/>
      <c r="HYS209" s="813"/>
      <c r="HYT209" s="813"/>
      <c r="HYU209" s="813"/>
      <c r="HYV209" s="813"/>
      <c r="HYW209" s="813"/>
      <c r="HYX209" s="813"/>
      <c r="HYY209" s="813"/>
      <c r="HYZ209" s="813"/>
      <c r="HZA209" s="813"/>
      <c r="HZB209" s="813"/>
      <c r="HZC209" s="813"/>
      <c r="HZD209" s="813"/>
      <c r="HZE209" s="813"/>
      <c r="HZF209" s="813"/>
      <c r="HZG209" s="813"/>
      <c r="HZH209" s="813"/>
      <c r="HZI209" s="813"/>
      <c r="HZJ209" s="813"/>
      <c r="HZK209" s="813"/>
      <c r="HZL209" s="813"/>
      <c r="HZM209" s="813"/>
      <c r="HZN209" s="813"/>
      <c r="HZO209" s="813"/>
      <c r="HZP209" s="813"/>
      <c r="HZQ209" s="813"/>
      <c r="HZR209" s="813"/>
      <c r="HZS209" s="813"/>
      <c r="HZT209" s="813"/>
      <c r="HZU209" s="813"/>
      <c r="HZV209" s="813"/>
      <c r="HZW209" s="813"/>
      <c r="HZX209" s="813"/>
      <c r="HZY209" s="813"/>
      <c r="HZZ209" s="813"/>
      <c r="IAA209" s="813"/>
      <c r="IAB209" s="813"/>
      <c r="IAC209" s="813"/>
      <c r="IAD209" s="813"/>
      <c r="IAE209" s="813"/>
      <c r="IAF209" s="813"/>
      <c r="IAG209" s="813"/>
      <c r="IAH209" s="813"/>
      <c r="IAI209" s="813"/>
      <c r="IAJ209" s="813"/>
      <c r="IAK209" s="813"/>
      <c r="IAL209" s="813"/>
      <c r="IAM209" s="813"/>
      <c r="IAN209" s="813"/>
      <c r="IAO209" s="813"/>
      <c r="IAP209" s="813"/>
      <c r="IAQ209" s="813"/>
      <c r="IAR209" s="813"/>
      <c r="IAS209" s="813"/>
      <c r="IAT209" s="813"/>
      <c r="IAU209" s="813"/>
      <c r="IAV209" s="813"/>
      <c r="IAW209" s="813"/>
      <c r="IAX209" s="813"/>
      <c r="IAY209" s="813"/>
      <c r="IAZ209" s="813"/>
      <c r="IBA209" s="813"/>
      <c r="IBB209" s="813"/>
      <c r="IBC209" s="813"/>
      <c r="IBD209" s="813"/>
      <c r="IBE209" s="813"/>
      <c r="IBF209" s="813"/>
      <c r="IBG209" s="813"/>
      <c r="IBH209" s="813"/>
      <c r="IBI209" s="813"/>
      <c r="IBJ209" s="813"/>
      <c r="IBK209" s="813"/>
      <c r="IBL209" s="813"/>
      <c r="IBM209" s="813"/>
      <c r="IBN209" s="813"/>
      <c r="IBO209" s="813"/>
      <c r="IBP209" s="813"/>
      <c r="IBQ209" s="813"/>
      <c r="IBR209" s="813"/>
      <c r="IBS209" s="813"/>
      <c r="IBT209" s="813"/>
      <c r="IBU209" s="813"/>
      <c r="IBV209" s="813"/>
      <c r="IBW209" s="813"/>
      <c r="IBX209" s="813"/>
      <c r="IBY209" s="813"/>
      <c r="IBZ209" s="813"/>
      <c r="ICA209" s="813"/>
      <c r="ICB209" s="813"/>
      <c r="ICC209" s="813"/>
      <c r="ICD209" s="813"/>
      <c r="ICE209" s="813"/>
      <c r="ICF209" s="813"/>
      <c r="ICG209" s="813"/>
      <c r="ICH209" s="813"/>
      <c r="ICI209" s="813"/>
      <c r="ICJ209" s="813"/>
      <c r="ICK209" s="813"/>
      <c r="ICL209" s="813"/>
      <c r="ICM209" s="813"/>
      <c r="ICN209" s="813"/>
      <c r="ICO209" s="813"/>
      <c r="ICP209" s="813"/>
      <c r="ICQ209" s="813"/>
      <c r="ICR209" s="813"/>
      <c r="ICS209" s="813"/>
      <c r="ICT209" s="813"/>
      <c r="ICU209" s="813"/>
      <c r="ICV209" s="813"/>
      <c r="ICW209" s="813"/>
      <c r="ICX209" s="813"/>
      <c r="ICY209" s="813"/>
      <c r="ICZ209" s="813"/>
      <c r="IDA209" s="813"/>
      <c r="IDB209" s="813"/>
      <c r="IDC209" s="813"/>
      <c r="IDD209" s="813"/>
      <c r="IDE209" s="813"/>
      <c r="IDF209" s="813"/>
      <c r="IDG209" s="813"/>
      <c r="IDH209" s="813"/>
      <c r="IDI209" s="813"/>
      <c r="IDJ209" s="813"/>
      <c r="IDK209" s="813"/>
      <c r="IDL209" s="813"/>
      <c r="IDM209" s="813"/>
      <c r="IDN209" s="813"/>
      <c r="IDO209" s="813"/>
      <c r="IDP209" s="813"/>
      <c r="IDQ209" s="813"/>
      <c r="IDR209" s="813"/>
      <c r="IDS209" s="813"/>
      <c r="IDT209" s="813"/>
      <c r="IDU209" s="813"/>
      <c r="IDV209" s="813"/>
      <c r="IDW209" s="813"/>
      <c r="IDX209" s="813"/>
      <c r="IDY209" s="813"/>
      <c r="IDZ209" s="813"/>
      <c r="IEA209" s="813"/>
      <c r="IEB209" s="813"/>
      <c r="IEC209" s="813"/>
      <c r="IED209" s="813"/>
      <c r="IEE209" s="813"/>
      <c r="IEF209" s="813"/>
      <c r="IEG209" s="813"/>
      <c r="IEH209" s="813"/>
      <c r="IEI209" s="813"/>
      <c r="IEJ209" s="813"/>
      <c r="IEK209" s="813"/>
      <c r="IEL209" s="813"/>
      <c r="IEM209" s="813"/>
      <c r="IEN209" s="813"/>
      <c r="IEO209" s="813"/>
      <c r="IEP209" s="813"/>
      <c r="IEQ209" s="813"/>
      <c r="IER209" s="813"/>
      <c r="IES209" s="813"/>
      <c r="IET209" s="813"/>
      <c r="IEU209" s="813"/>
      <c r="IEV209" s="813"/>
      <c r="IEW209" s="813"/>
      <c r="IEX209" s="813"/>
      <c r="IEY209" s="813"/>
      <c r="IEZ209" s="813"/>
      <c r="IFA209" s="813"/>
      <c r="IFB209" s="813"/>
      <c r="IFC209" s="813"/>
      <c r="IFD209" s="813"/>
      <c r="IFE209" s="813"/>
      <c r="IFF209" s="813"/>
      <c r="IFG209" s="813"/>
      <c r="IFH209" s="813"/>
      <c r="IFI209" s="813"/>
      <c r="IFJ209" s="813"/>
      <c r="IFK209" s="813"/>
      <c r="IFL209" s="813"/>
      <c r="IFM209" s="813"/>
      <c r="IFN209" s="813"/>
      <c r="IFO209" s="813"/>
      <c r="IFP209" s="813"/>
      <c r="IFQ209" s="813"/>
      <c r="IFR209" s="813"/>
      <c r="IFS209" s="813"/>
      <c r="IFT209" s="813"/>
      <c r="IFU209" s="813"/>
      <c r="IFV209" s="813"/>
      <c r="IFW209" s="813"/>
      <c r="IFX209" s="813"/>
      <c r="IFY209" s="813"/>
      <c r="IFZ209" s="813"/>
      <c r="IGA209" s="813"/>
      <c r="IGB209" s="813"/>
      <c r="IGC209" s="813"/>
      <c r="IGD209" s="813"/>
      <c r="IGE209" s="813"/>
      <c r="IGF209" s="813"/>
      <c r="IGG209" s="813"/>
      <c r="IGH209" s="813"/>
      <c r="IGI209" s="813"/>
      <c r="IGJ209" s="813"/>
      <c r="IGK209" s="813"/>
      <c r="IGL209" s="813"/>
      <c r="IGM209" s="813"/>
      <c r="IGN209" s="813"/>
      <c r="IGO209" s="813"/>
      <c r="IGP209" s="813"/>
      <c r="IGQ209" s="813"/>
      <c r="IGR209" s="813"/>
      <c r="IGS209" s="813"/>
      <c r="IGT209" s="813"/>
      <c r="IGU209" s="813"/>
      <c r="IGV209" s="813"/>
      <c r="IGW209" s="813"/>
      <c r="IGX209" s="813"/>
      <c r="IGY209" s="813"/>
      <c r="IGZ209" s="813"/>
      <c r="IHA209" s="813"/>
      <c r="IHB209" s="813"/>
      <c r="IHC209" s="813"/>
      <c r="IHD209" s="813"/>
      <c r="IHE209" s="813"/>
      <c r="IHF209" s="813"/>
      <c r="IHG209" s="813"/>
      <c r="IHH209" s="813"/>
      <c r="IHI209" s="813"/>
      <c r="IHJ209" s="813"/>
      <c r="IHK209" s="813"/>
      <c r="IHL209" s="813"/>
      <c r="IHM209" s="813"/>
      <c r="IHN209" s="813"/>
      <c r="IHO209" s="813"/>
      <c r="IHP209" s="813"/>
      <c r="IHQ209" s="813"/>
      <c r="IHR209" s="813"/>
      <c r="IHS209" s="813"/>
      <c r="IHT209" s="813"/>
      <c r="IHU209" s="813"/>
      <c r="IHV209" s="813"/>
      <c r="IHW209" s="813"/>
      <c r="IHX209" s="813"/>
      <c r="IHY209" s="813"/>
      <c r="IHZ209" s="813"/>
      <c r="IIA209" s="813"/>
      <c r="IIB209" s="813"/>
      <c r="IIC209" s="813"/>
      <c r="IID209" s="813"/>
      <c r="IIE209" s="813"/>
      <c r="IIF209" s="813"/>
      <c r="IIG209" s="813"/>
      <c r="IIH209" s="813"/>
      <c r="III209" s="813"/>
      <c r="IIJ209" s="813"/>
      <c r="IIK209" s="813"/>
      <c r="IIL209" s="813"/>
      <c r="IIM209" s="813"/>
      <c r="IIN209" s="813"/>
      <c r="IIO209" s="813"/>
      <c r="IIP209" s="813"/>
      <c r="IIQ209" s="813"/>
      <c r="IIR209" s="813"/>
      <c r="IIS209" s="813"/>
      <c r="IIT209" s="813"/>
      <c r="IIU209" s="813"/>
      <c r="IIV209" s="813"/>
      <c r="IIW209" s="813"/>
      <c r="IIX209" s="813"/>
      <c r="IIY209" s="813"/>
      <c r="IIZ209" s="813"/>
      <c r="IJA209" s="813"/>
      <c r="IJB209" s="813"/>
      <c r="IJC209" s="813"/>
      <c r="IJD209" s="813"/>
      <c r="IJE209" s="813"/>
      <c r="IJF209" s="813"/>
      <c r="IJG209" s="813"/>
      <c r="IJH209" s="813"/>
      <c r="IJI209" s="813"/>
      <c r="IJJ209" s="813"/>
      <c r="IJK209" s="813"/>
      <c r="IJL209" s="813"/>
      <c r="IJM209" s="813"/>
      <c r="IJN209" s="813"/>
      <c r="IJO209" s="813"/>
      <c r="IJP209" s="813"/>
      <c r="IJQ209" s="813"/>
      <c r="IJR209" s="813"/>
      <c r="IJS209" s="813"/>
      <c r="IJT209" s="813"/>
      <c r="IJU209" s="813"/>
      <c r="IJV209" s="813"/>
      <c r="IJW209" s="813"/>
      <c r="IJX209" s="813"/>
      <c r="IJY209" s="813"/>
      <c r="IJZ209" s="813"/>
      <c r="IKA209" s="813"/>
      <c r="IKB209" s="813"/>
      <c r="IKC209" s="813"/>
      <c r="IKD209" s="813"/>
      <c r="IKE209" s="813"/>
      <c r="IKF209" s="813"/>
      <c r="IKG209" s="813"/>
      <c r="IKH209" s="813"/>
      <c r="IKI209" s="813"/>
      <c r="IKJ209" s="813"/>
      <c r="IKK209" s="813"/>
      <c r="IKL209" s="813"/>
      <c r="IKM209" s="813"/>
      <c r="IKN209" s="813"/>
      <c r="IKO209" s="813"/>
      <c r="IKP209" s="813"/>
      <c r="IKQ209" s="813"/>
      <c r="IKR209" s="813"/>
      <c r="IKS209" s="813"/>
      <c r="IKT209" s="813"/>
      <c r="IKU209" s="813"/>
      <c r="IKV209" s="813"/>
      <c r="IKW209" s="813"/>
      <c r="IKX209" s="813"/>
      <c r="IKY209" s="813"/>
      <c r="IKZ209" s="813"/>
      <c r="ILA209" s="813"/>
      <c r="ILB209" s="813"/>
      <c r="ILC209" s="813"/>
      <c r="ILD209" s="813"/>
      <c r="ILE209" s="813"/>
      <c r="ILF209" s="813"/>
      <c r="ILG209" s="813"/>
      <c r="ILH209" s="813"/>
      <c r="ILI209" s="813"/>
      <c r="ILJ209" s="813"/>
      <c r="ILK209" s="813"/>
      <c r="ILL209" s="813"/>
      <c r="ILM209" s="813"/>
      <c r="ILN209" s="813"/>
      <c r="ILO209" s="813"/>
      <c r="ILP209" s="813"/>
      <c r="ILQ209" s="813"/>
      <c r="ILR209" s="813"/>
      <c r="ILS209" s="813"/>
      <c r="ILT209" s="813"/>
      <c r="ILU209" s="813"/>
      <c r="ILV209" s="813"/>
      <c r="ILW209" s="813"/>
      <c r="ILX209" s="813"/>
      <c r="ILY209" s="813"/>
      <c r="ILZ209" s="813"/>
      <c r="IMA209" s="813"/>
      <c r="IMB209" s="813"/>
      <c r="IMC209" s="813"/>
      <c r="IMD209" s="813"/>
      <c r="IME209" s="813"/>
      <c r="IMF209" s="813"/>
      <c r="IMG209" s="813"/>
      <c r="IMH209" s="813"/>
      <c r="IMI209" s="813"/>
      <c r="IMJ209" s="813"/>
      <c r="IMK209" s="813"/>
      <c r="IML209" s="813"/>
      <c r="IMM209" s="813"/>
      <c r="IMN209" s="813"/>
      <c r="IMO209" s="813"/>
      <c r="IMP209" s="813"/>
      <c r="IMQ209" s="813"/>
      <c r="IMR209" s="813"/>
      <c r="IMS209" s="813"/>
      <c r="IMT209" s="813"/>
      <c r="IMU209" s="813"/>
      <c r="IMV209" s="813"/>
      <c r="IMW209" s="813"/>
      <c r="IMX209" s="813"/>
      <c r="IMY209" s="813"/>
      <c r="IMZ209" s="813"/>
      <c r="INA209" s="813"/>
      <c r="INB209" s="813"/>
      <c r="INC209" s="813"/>
      <c r="IND209" s="813"/>
      <c r="INE209" s="813"/>
      <c r="INF209" s="813"/>
      <c r="ING209" s="813"/>
      <c r="INH209" s="813"/>
      <c r="INI209" s="813"/>
      <c r="INJ209" s="813"/>
      <c r="INK209" s="813"/>
      <c r="INL209" s="813"/>
      <c r="INM209" s="813"/>
      <c r="INN209" s="813"/>
      <c r="INO209" s="813"/>
      <c r="INP209" s="813"/>
      <c r="INQ209" s="813"/>
      <c r="INR209" s="813"/>
      <c r="INS209" s="813"/>
      <c r="INT209" s="813"/>
      <c r="INU209" s="813"/>
      <c r="INV209" s="813"/>
      <c r="INW209" s="813"/>
      <c r="INX209" s="813"/>
      <c r="INY209" s="813"/>
      <c r="INZ209" s="813"/>
      <c r="IOA209" s="813"/>
      <c r="IOB209" s="813"/>
      <c r="IOC209" s="813"/>
      <c r="IOD209" s="813"/>
      <c r="IOE209" s="813"/>
      <c r="IOF209" s="813"/>
      <c r="IOG209" s="813"/>
      <c r="IOH209" s="813"/>
      <c r="IOI209" s="813"/>
      <c r="IOJ209" s="813"/>
      <c r="IOK209" s="813"/>
      <c r="IOL209" s="813"/>
      <c r="IOM209" s="813"/>
      <c r="ION209" s="813"/>
      <c r="IOO209" s="813"/>
      <c r="IOP209" s="813"/>
      <c r="IOQ209" s="813"/>
      <c r="IOR209" s="813"/>
      <c r="IOS209" s="813"/>
      <c r="IOT209" s="813"/>
      <c r="IOU209" s="813"/>
      <c r="IOV209" s="813"/>
      <c r="IOW209" s="813"/>
      <c r="IOX209" s="813"/>
      <c r="IOY209" s="813"/>
      <c r="IOZ209" s="813"/>
      <c r="IPA209" s="813"/>
      <c r="IPB209" s="813"/>
      <c r="IPC209" s="813"/>
      <c r="IPD209" s="813"/>
      <c r="IPE209" s="813"/>
      <c r="IPF209" s="813"/>
      <c r="IPG209" s="813"/>
      <c r="IPH209" s="813"/>
      <c r="IPI209" s="813"/>
      <c r="IPJ209" s="813"/>
      <c r="IPK209" s="813"/>
      <c r="IPL209" s="813"/>
      <c r="IPM209" s="813"/>
      <c r="IPN209" s="813"/>
      <c r="IPO209" s="813"/>
      <c r="IPP209" s="813"/>
      <c r="IPQ209" s="813"/>
      <c r="IPR209" s="813"/>
      <c r="IPS209" s="813"/>
      <c r="IPT209" s="813"/>
      <c r="IPU209" s="813"/>
      <c r="IPV209" s="813"/>
      <c r="IPW209" s="813"/>
      <c r="IPX209" s="813"/>
      <c r="IPY209" s="813"/>
      <c r="IPZ209" s="813"/>
      <c r="IQA209" s="813"/>
      <c r="IQB209" s="813"/>
      <c r="IQC209" s="813"/>
      <c r="IQD209" s="813"/>
      <c r="IQE209" s="813"/>
      <c r="IQF209" s="813"/>
      <c r="IQG209" s="813"/>
      <c r="IQH209" s="813"/>
      <c r="IQI209" s="813"/>
      <c r="IQJ209" s="813"/>
      <c r="IQK209" s="813"/>
      <c r="IQL209" s="813"/>
      <c r="IQM209" s="813"/>
      <c r="IQN209" s="813"/>
      <c r="IQO209" s="813"/>
      <c r="IQP209" s="813"/>
      <c r="IQQ209" s="813"/>
      <c r="IQR209" s="813"/>
      <c r="IQS209" s="813"/>
      <c r="IQT209" s="813"/>
      <c r="IQU209" s="813"/>
      <c r="IQV209" s="813"/>
      <c r="IQW209" s="813"/>
      <c r="IQX209" s="813"/>
      <c r="IQY209" s="813"/>
      <c r="IQZ209" s="813"/>
      <c r="IRA209" s="813"/>
      <c r="IRB209" s="813"/>
      <c r="IRC209" s="813"/>
      <c r="IRD209" s="813"/>
      <c r="IRE209" s="813"/>
      <c r="IRF209" s="813"/>
      <c r="IRG209" s="813"/>
      <c r="IRH209" s="813"/>
      <c r="IRI209" s="813"/>
      <c r="IRJ209" s="813"/>
      <c r="IRK209" s="813"/>
      <c r="IRL209" s="813"/>
      <c r="IRM209" s="813"/>
      <c r="IRN209" s="813"/>
      <c r="IRO209" s="813"/>
      <c r="IRP209" s="813"/>
      <c r="IRQ209" s="813"/>
      <c r="IRR209" s="813"/>
      <c r="IRS209" s="813"/>
      <c r="IRT209" s="813"/>
      <c r="IRU209" s="813"/>
      <c r="IRV209" s="813"/>
      <c r="IRW209" s="813"/>
      <c r="IRX209" s="813"/>
      <c r="IRY209" s="813"/>
      <c r="IRZ209" s="813"/>
      <c r="ISA209" s="813"/>
      <c r="ISB209" s="813"/>
      <c r="ISC209" s="813"/>
      <c r="ISD209" s="813"/>
      <c r="ISE209" s="813"/>
      <c r="ISF209" s="813"/>
      <c r="ISG209" s="813"/>
      <c r="ISH209" s="813"/>
      <c r="ISI209" s="813"/>
      <c r="ISJ209" s="813"/>
      <c r="ISK209" s="813"/>
      <c r="ISL209" s="813"/>
      <c r="ISM209" s="813"/>
      <c r="ISN209" s="813"/>
      <c r="ISO209" s="813"/>
      <c r="ISP209" s="813"/>
      <c r="ISQ209" s="813"/>
      <c r="ISR209" s="813"/>
      <c r="ISS209" s="813"/>
      <c r="IST209" s="813"/>
      <c r="ISU209" s="813"/>
      <c r="ISV209" s="813"/>
      <c r="ISW209" s="813"/>
      <c r="ISX209" s="813"/>
      <c r="ISY209" s="813"/>
      <c r="ISZ209" s="813"/>
      <c r="ITA209" s="813"/>
      <c r="ITB209" s="813"/>
      <c r="ITC209" s="813"/>
      <c r="ITD209" s="813"/>
      <c r="ITE209" s="813"/>
      <c r="ITF209" s="813"/>
      <c r="ITG209" s="813"/>
      <c r="ITH209" s="813"/>
      <c r="ITI209" s="813"/>
      <c r="ITJ209" s="813"/>
      <c r="ITK209" s="813"/>
      <c r="ITL209" s="813"/>
      <c r="ITM209" s="813"/>
      <c r="ITN209" s="813"/>
      <c r="ITO209" s="813"/>
      <c r="ITP209" s="813"/>
      <c r="ITQ209" s="813"/>
      <c r="ITR209" s="813"/>
      <c r="ITS209" s="813"/>
      <c r="ITT209" s="813"/>
      <c r="ITU209" s="813"/>
      <c r="ITV209" s="813"/>
      <c r="ITW209" s="813"/>
      <c r="ITX209" s="813"/>
      <c r="ITY209" s="813"/>
      <c r="ITZ209" s="813"/>
      <c r="IUA209" s="813"/>
      <c r="IUB209" s="813"/>
      <c r="IUC209" s="813"/>
      <c r="IUD209" s="813"/>
      <c r="IUE209" s="813"/>
      <c r="IUF209" s="813"/>
      <c r="IUG209" s="813"/>
      <c r="IUH209" s="813"/>
      <c r="IUI209" s="813"/>
      <c r="IUJ209" s="813"/>
      <c r="IUK209" s="813"/>
      <c r="IUL209" s="813"/>
      <c r="IUM209" s="813"/>
      <c r="IUN209" s="813"/>
      <c r="IUO209" s="813"/>
      <c r="IUP209" s="813"/>
      <c r="IUQ209" s="813"/>
      <c r="IUR209" s="813"/>
      <c r="IUS209" s="813"/>
      <c r="IUT209" s="813"/>
      <c r="IUU209" s="813"/>
      <c r="IUV209" s="813"/>
      <c r="IUW209" s="813"/>
      <c r="IUX209" s="813"/>
      <c r="IUY209" s="813"/>
      <c r="IUZ209" s="813"/>
      <c r="IVA209" s="813"/>
      <c r="IVB209" s="813"/>
      <c r="IVC209" s="813"/>
      <c r="IVD209" s="813"/>
      <c r="IVE209" s="813"/>
      <c r="IVF209" s="813"/>
      <c r="IVG209" s="813"/>
      <c r="IVH209" s="813"/>
      <c r="IVI209" s="813"/>
      <c r="IVJ209" s="813"/>
      <c r="IVK209" s="813"/>
      <c r="IVL209" s="813"/>
      <c r="IVM209" s="813"/>
      <c r="IVN209" s="813"/>
      <c r="IVO209" s="813"/>
      <c r="IVP209" s="813"/>
      <c r="IVQ209" s="813"/>
      <c r="IVR209" s="813"/>
      <c r="IVS209" s="813"/>
      <c r="IVT209" s="813"/>
      <c r="IVU209" s="813"/>
      <c r="IVV209" s="813"/>
      <c r="IVW209" s="813"/>
      <c r="IVX209" s="813"/>
      <c r="IVY209" s="813"/>
      <c r="IVZ209" s="813"/>
      <c r="IWA209" s="813"/>
      <c r="IWB209" s="813"/>
      <c r="IWC209" s="813"/>
      <c r="IWD209" s="813"/>
      <c r="IWE209" s="813"/>
      <c r="IWF209" s="813"/>
      <c r="IWG209" s="813"/>
      <c r="IWH209" s="813"/>
      <c r="IWI209" s="813"/>
      <c r="IWJ209" s="813"/>
      <c r="IWK209" s="813"/>
      <c r="IWL209" s="813"/>
      <c r="IWM209" s="813"/>
      <c r="IWN209" s="813"/>
      <c r="IWO209" s="813"/>
      <c r="IWP209" s="813"/>
      <c r="IWQ209" s="813"/>
      <c r="IWR209" s="813"/>
      <c r="IWS209" s="813"/>
      <c r="IWT209" s="813"/>
      <c r="IWU209" s="813"/>
      <c r="IWV209" s="813"/>
      <c r="IWW209" s="813"/>
      <c r="IWX209" s="813"/>
      <c r="IWY209" s="813"/>
      <c r="IWZ209" s="813"/>
      <c r="IXA209" s="813"/>
      <c r="IXB209" s="813"/>
      <c r="IXC209" s="813"/>
      <c r="IXD209" s="813"/>
      <c r="IXE209" s="813"/>
      <c r="IXF209" s="813"/>
      <c r="IXG209" s="813"/>
      <c r="IXH209" s="813"/>
      <c r="IXI209" s="813"/>
      <c r="IXJ209" s="813"/>
      <c r="IXK209" s="813"/>
      <c r="IXL209" s="813"/>
      <c r="IXM209" s="813"/>
      <c r="IXN209" s="813"/>
      <c r="IXO209" s="813"/>
      <c r="IXP209" s="813"/>
      <c r="IXQ209" s="813"/>
      <c r="IXR209" s="813"/>
      <c r="IXS209" s="813"/>
      <c r="IXT209" s="813"/>
      <c r="IXU209" s="813"/>
      <c r="IXV209" s="813"/>
      <c r="IXW209" s="813"/>
      <c r="IXX209" s="813"/>
      <c r="IXY209" s="813"/>
      <c r="IXZ209" s="813"/>
      <c r="IYA209" s="813"/>
      <c r="IYB209" s="813"/>
      <c r="IYC209" s="813"/>
      <c r="IYD209" s="813"/>
      <c r="IYE209" s="813"/>
      <c r="IYF209" s="813"/>
      <c r="IYG209" s="813"/>
      <c r="IYH209" s="813"/>
      <c r="IYI209" s="813"/>
      <c r="IYJ209" s="813"/>
      <c r="IYK209" s="813"/>
      <c r="IYL209" s="813"/>
      <c r="IYM209" s="813"/>
      <c r="IYN209" s="813"/>
      <c r="IYO209" s="813"/>
      <c r="IYP209" s="813"/>
      <c r="IYQ209" s="813"/>
      <c r="IYR209" s="813"/>
      <c r="IYS209" s="813"/>
      <c r="IYT209" s="813"/>
      <c r="IYU209" s="813"/>
      <c r="IYV209" s="813"/>
      <c r="IYW209" s="813"/>
      <c r="IYX209" s="813"/>
      <c r="IYY209" s="813"/>
      <c r="IYZ209" s="813"/>
      <c r="IZA209" s="813"/>
      <c r="IZB209" s="813"/>
      <c r="IZC209" s="813"/>
      <c r="IZD209" s="813"/>
      <c r="IZE209" s="813"/>
      <c r="IZF209" s="813"/>
      <c r="IZG209" s="813"/>
      <c r="IZH209" s="813"/>
      <c r="IZI209" s="813"/>
      <c r="IZJ209" s="813"/>
      <c r="IZK209" s="813"/>
      <c r="IZL209" s="813"/>
      <c r="IZM209" s="813"/>
      <c r="IZN209" s="813"/>
      <c r="IZO209" s="813"/>
      <c r="IZP209" s="813"/>
      <c r="IZQ209" s="813"/>
      <c r="IZR209" s="813"/>
      <c r="IZS209" s="813"/>
      <c r="IZT209" s="813"/>
      <c r="IZU209" s="813"/>
      <c r="IZV209" s="813"/>
      <c r="IZW209" s="813"/>
      <c r="IZX209" s="813"/>
      <c r="IZY209" s="813"/>
      <c r="IZZ209" s="813"/>
      <c r="JAA209" s="813"/>
      <c r="JAB209" s="813"/>
      <c r="JAC209" s="813"/>
      <c r="JAD209" s="813"/>
      <c r="JAE209" s="813"/>
      <c r="JAF209" s="813"/>
      <c r="JAG209" s="813"/>
      <c r="JAH209" s="813"/>
      <c r="JAI209" s="813"/>
      <c r="JAJ209" s="813"/>
      <c r="JAK209" s="813"/>
      <c r="JAL209" s="813"/>
      <c r="JAM209" s="813"/>
      <c r="JAN209" s="813"/>
      <c r="JAO209" s="813"/>
      <c r="JAP209" s="813"/>
      <c r="JAQ209" s="813"/>
      <c r="JAR209" s="813"/>
      <c r="JAS209" s="813"/>
      <c r="JAT209" s="813"/>
      <c r="JAU209" s="813"/>
      <c r="JAV209" s="813"/>
      <c r="JAW209" s="813"/>
      <c r="JAX209" s="813"/>
      <c r="JAY209" s="813"/>
      <c r="JAZ209" s="813"/>
      <c r="JBA209" s="813"/>
      <c r="JBB209" s="813"/>
      <c r="JBC209" s="813"/>
      <c r="JBD209" s="813"/>
      <c r="JBE209" s="813"/>
      <c r="JBF209" s="813"/>
      <c r="JBG209" s="813"/>
      <c r="JBH209" s="813"/>
      <c r="JBI209" s="813"/>
      <c r="JBJ209" s="813"/>
      <c r="JBK209" s="813"/>
      <c r="JBL209" s="813"/>
      <c r="JBM209" s="813"/>
      <c r="JBN209" s="813"/>
      <c r="JBO209" s="813"/>
      <c r="JBP209" s="813"/>
      <c r="JBQ209" s="813"/>
      <c r="JBR209" s="813"/>
      <c r="JBS209" s="813"/>
      <c r="JBT209" s="813"/>
      <c r="JBU209" s="813"/>
      <c r="JBV209" s="813"/>
      <c r="JBW209" s="813"/>
      <c r="JBX209" s="813"/>
      <c r="JBY209" s="813"/>
      <c r="JBZ209" s="813"/>
      <c r="JCA209" s="813"/>
      <c r="JCB209" s="813"/>
      <c r="JCC209" s="813"/>
      <c r="JCD209" s="813"/>
      <c r="JCE209" s="813"/>
      <c r="JCF209" s="813"/>
      <c r="JCG209" s="813"/>
      <c r="JCH209" s="813"/>
      <c r="JCI209" s="813"/>
      <c r="JCJ209" s="813"/>
      <c r="JCK209" s="813"/>
      <c r="JCL209" s="813"/>
      <c r="JCM209" s="813"/>
      <c r="JCN209" s="813"/>
      <c r="JCO209" s="813"/>
      <c r="JCP209" s="813"/>
      <c r="JCQ209" s="813"/>
      <c r="JCR209" s="813"/>
      <c r="JCS209" s="813"/>
      <c r="JCT209" s="813"/>
      <c r="JCU209" s="813"/>
      <c r="JCV209" s="813"/>
      <c r="JCW209" s="813"/>
      <c r="JCX209" s="813"/>
      <c r="JCY209" s="813"/>
      <c r="JCZ209" s="813"/>
      <c r="JDA209" s="813"/>
      <c r="JDB209" s="813"/>
      <c r="JDC209" s="813"/>
      <c r="JDD209" s="813"/>
      <c r="JDE209" s="813"/>
      <c r="JDF209" s="813"/>
      <c r="JDG209" s="813"/>
      <c r="JDH209" s="813"/>
      <c r="JDI209" s="813"/>
      <c r="JDJ209" s="813"/>
      <c r="JDK209" s="813"/>
      <c r="JDL209" s="813"/>
      <c r="JDM209" s="813"/>
      <c r="JDN209" s="813"/>
      <c r="JDO209" s="813"/>
      <c r="JDP209" s="813"/>
      <c r="JDQ209" s="813"/>
      <c r="JDR209" s="813"/>
      <c r="JDS209" s="813"/>
      <c r="JDT209" s="813"/>
      <c r="JDU209" s="813"/>
      <c r="JDV209" s="813"/>
      <c r="JDW209" s="813"/>
      <c r="JDX209" s="813"/>
      <c r="JDY209" s="813"/>
      <c r="JDZ209" s="813"/>
      <c r="JEA209" s="813"/>
      <c r="JEB209" s="813"/>
      <c r="JEC209" s="813"/>
      <c r="JED209" s="813"/>
      <c r="JEE209" s="813"/>
      <c r="JEF209" s="813"/>
      <c r="JEG209" s="813"/>
      <c r="JEH209" s="813"/>
      <c r="JEI209" s="813"/>
      <c r="JEJ209" s="813"/>
      <c r="JEK209" s="813"/>
      <c r="JEL209" s="813"/>
      <c r="JEM209" s="813"/>
      <c r="JEN209" s="813"/>
      <c r="JEO209" s="813"/>
      <c r="JEP209" s="813"/>
      <c r="JEQ209" s="813"/>
      <c r="JER209" s="813"/>
      <c r="JES209" s="813"/>
      <c r="JET209" s="813"/>
      <c r="JEU209" s="813"/>
      <c r="JEV209" s="813"/>
      <c r="JEW209" s="813"/>
      <c r="JEX209" s="813"/>
      <c r="JEY209" s="813"/>
      <c r="JEZ209" s="813"/>
      <c r="JFA209" s="813"/>
      <c r="JFB209" s="813"/>
      <c r="JFC209" s="813"/>
      <c r="JFD209" s="813"/>
      <c r="JFE209" s="813"/>
      <c r="JFF209" s="813"/>
      <c r="JFG209" s="813"/>
      <c r="JFH209" s="813"/>
      <c r="JFI209" s="813"/>
      <c r="JFJ209" s="813"/>
      <c r="JFK209" s="813"/>
      <c r="JFL209" s="813"/>
      <c r="JFM209" s="813"/>
      <c r="JFN209" s="813"/>
      <c r="JFO209" s="813"/>
      <c r="JFP209" s="813"/>
      <c r="JFQ209" s="813"/>
      <c r="JFR209" s="813"/>
      <c r="JFS209" s="813"/>
      <c r="JFT209" s="813"/>
      <c r="JFU209" s="813"/>
      <c r="JFV209" s="813"/>
      <c r="JFW209" s="813"/>
      <c r="JFX209" s="813"/>
      <c r="JFY209" s="813"/>
      <c r="JFZ209" s="813"/>
      <c r="JGA209" s="813"/>
      <c r="JGB209" s="813"/>
      <c r="JGC209" s="813"/>
      <c r="JGD209" s="813"/>
      <c r="JGE209" s="813"/>
      <c r="JGF209" s="813"/>
      <c r="JGG209" s="813"/>
      <c r="JGH209" s="813"/>
      <c r="JGI209" s="813"/>
      <c r="JGJ209" s="813"/>
      <c r="JGK209" s="813"/>
      <c r="JGL209" s="813"/>
      <c r="JGM209" s="813"/>
      <c r="JGN209" s="813"/>
      <c r="JGO209" s="813"/>
      <c r="JGP209" s="813"/>
      <c r="JGQ209" s="813"/>
      <c r="JGR209" s="813"/>
      <c r="JGS209" s="813"/>
      <c r="JGT209" s="813"/>
      <c r="JGU209" s="813"/>
      <c r="JGV209" s="813"/>
      <c r="JGW209" s="813"/>
      <c r="JGX209" s="813"/>
      <c r="JGY209" s="813"/>
      <c r="JGZ209" s="813"/>
      <c r="JHA209" s="813"/>
      <c r="JHB209" s="813"/>
      <c r="JHC209" s="813"/>
      <c r="JHD209" s="813"/>
      <c r="JHE209" s="813"/>
      <c r="JHF209" s="813"/>
      <c r="JHG209" s="813"/>
      <c r="JHH209" s="813"/>
      <c r="JHI209" s="813"/>
      <c r="JHJ209" s="813"/>
      <c r="JHK209" s="813"/>
      <c r="JHL209" s="813"/>
      <c r="JHM209" s="813"/>
      <c r="JHN209" s="813"/>
      <c r="JHO209" s="813"/>
      <c r="JHP209" s="813"/>
      <c r="JHQ209" s="813"/>
      <c r="JHR209" s="813"/>
      <c r="JHS209" s="813"/>
      <c r="JHT209" s="813"/>
      <c r="JHU209" s="813"/>
      <c r="JHV209" s="813"/>
      <c r="JHW209" s="813"/>
      <c r="JHX209" s="813"/>
      <c r="JHY209" s="813"/>
      <c r="JHZ209" s="813"/>
      <c r="JIA209" s="813"/>
      <c r="JIB209" s="813"/>
      <c r="JIC209" s="813"/>
      <c r="JID209" s="813"/>
      <c r="JIE209" s="813"/>
      <c r="JIF209" s="813"/>
      <c r="JIG209" s="813"/>
      <c r="JIH209" s="813"/>
      <c r="JII209" s="813"/>
      <c r="JIJ209" s="813"/>
      <c r="JIK209" s="813"/>
      <c r="JIL209" s="813"/>
      <c r="JIM209" s="813"/>
      <c r="JIN209" s="813"/>
      <c r="JIO209" s="813"/>
      <c r="JIP209" s="813"/>
      <c r="JIQ209" s="813"/>
      <c r="JIR209" s="813"/>
      <c r="JIS209" s="813"/>
      <c r="JIT209" s="813"/>
      <c r="JIU209" s="813"/>
      <c r="JIV209" s="813"/>
      <c r="JIW209" s="813"/>
      <c r="JIX209" s="813"/>
      <c r="JIY209" s="813"/>
      <c r="JIZ209" s="813"/>
      <c r="JJA209" s="813"/>
      <c r="JJB209" s="813"/>
      <c r="JJC209" s="813"/>
      <c r="JJD209" s="813"/>
      <c r="JJE209" s="813"/>
      <c r="JJF209" s="813"/>
      <c r="JJG209" s="813"/>
      <c r="JJH209" s="813"/>
      <c r="JJI209" s="813"/>
      <c r="JJJ209" s="813"/>
      <c r="JJK209" s="813"/>
      <c r="JJL209" s="813"/>
      <c r="JJM209" s="813"/>
      <c r="JJN209" s="813"/>
      <c r="JJO209" s="813"/>
      <c r="JJP209" s="813"/>
      <c r="JJQ209" s="813"/>
      <c r="JJR209" s="813"/>
      <c r="JJS209" s="813"/>
      <c r="JJT209" s="813"/>
      <c r="JJU209" s="813"/>
      <c r="JJV209" s="813"/>
      <c r="JJW209" s="813"/>
      <c r="JJX209" s="813"/>
      <c r="JJY209" s="813"/>
      <c r="JJZ209" s="813"/>
      <c r="JKA209" s="813"/>
      <c r="JKB209" s="813"/>
      <c r="JKC209" s="813"/>
      <c r="JKD209" s="813"/>
      <c r="JKE209" s="813"/>
      <c r="JKF209" s="813"/>
      <c r="JKG209" s="813"/>
      <c r="JKH209" s="813"/>
      <c r="JKI209" s="813"/>
      <c r="JKJ209" s="813"/>
      <c r="JKK209" s="813"/>
      <c r="JKL209" s="813"/>
      <c r="JKM209" s="813"/>
      <c r="JKN209" s="813"/>
      <c r="JKO209" s="813"/>
      <c r="JKP209" s="813"/>
      <c r="JKQ209" s="813"/>
      <c r="JKR209" s="813"/>
      <c r="JKS209" s="813"/>
      <c r="JKT209" s="813"/>
      <c r="JKU209" s="813"/>
      <c r="JKV209" s="813"/>
      <c r="JKW209" s="813"/>
      <c r="JKX209" s="813"/>
      <c r="JKY209" s="813"/>
      <c r="JKZ209" s="813"/>
      <c r="JLA209" s="813"/>
      <c r="JLB209" s="813"/>
      <c r="JLC209" s="813"/>
      <c r="JLD209" s="813"/>
      <c r="JLE209" s="813"/>
      <c r="JLF209" s="813"/>
      <c r="JLG209" s="813"/>
      <c r="JLH209" s="813"/>
      <c r="JLI209" s="813"/>
      <c r="JLJ209" s="813"/>
      <c r="JLK209" s="813"/>
      <c r="JLL209" s="813"/>
      <c r="JLM209" s="813"/>
      <c r="JLN209" s="813"/>
      <c r="JLO209" s="813"/>
      <c r="JLP209" s="813"/>
      <c r="JLQ209" s="813"/>
      <c r="JLR209" s="813"/>
      <c r="JLS209" s="813"/>
      <c r="JLT209" s="813"/>
      <c r="JLU209" s="813"/>
      <c r="JLV209" s="813"/>
      <c r="JLW209" s="813"/>
      <c r="JLX209" s="813"/>
      <c r="JLY209" s="813"/>
      <c r="JLZ209" s="813"/>
      <c r="JMA209" s="813"/>
      <c r="JMB209" s="813"/>
      <c r="JMC209" s="813"/>
      <c r="JMD209" s="813"/>
      <c r="JME209" s="813"/>
      <c r="JMF209" s="813"/>
      <c r="JMG209" s="813"/>
      <c r="JMH209" s="813"/>
      <c r="JMI209" s="813"/>
      <c r="JMJ209" s="813"/>
      <c r="JMK209" s="813"/>
      <c r="JML209" s="813"/>
      <c r="JMM209" s="813"/>
      <c r="JMN209" s="813"/>
      <c r="JMO209" s="813"/>
      <c r="JMP209" s="813"/>
      <c r="JMQ209" s="813"/>
      <c r="JMR209" s="813"/>
      <c r="JMS209" s="813"/>
      <c r="JMT209" s="813"/>
      <c r="JMU209" s="813"/>
      <c r="JMV209" s="813"/>
      <c r="JMW209" s="813"/>
      <c r="JMX209" s="813"/>
      <c r="JMY209" s="813"/>
      <c r="JMZ209" s="813"/>
      <c r="JNA209" s="813"/>
      <c r="JNB209" s="813"/>
      <c r="JNC209" s="813"/>
      <c r="JND209" s="813"/>
      <c r="JNE209" s="813"/>
      <c r="JNF209" s="813"/>
      <c r="JNG209" s="813"/>
      <c r="JNH209" s="813"/>
      <c r="JNI209" s="813"/>
      <c r="JNJ209" s="813"/>
      <c r="JNK209" s="813"/>
      <c r="JNL209" s="813"/>
      <c r="JNM209" s="813"/>
      <c r="JNN209" s="813"/>
      <c r="JNO209" s="813"/>
      <c r="JNP209" s="813"/>
      <c r="JNQ209" s="813"/>
      <c r="JNR209" s="813"/>
      <c r="JNS209" s="813"/>
      <c r="JNT209" s="813"/>
      <c r="JNU209" s="813"/>
      <c r="JNV209" s="813"/>
      <c r="JNW209" s="813"/>
      <c r="JNX209" s="813"/>
      <c r="JNY209" s="813"/>
      <c r="JNZ209" s="813"/>
      <c r="JOA209" s="813"/>
      <c r="JOB209" s="813"/>
      <c r="JOC209" s="813"/>
      <c r="JOD209" s="813"/>
      <c r="JOE209" s="813"/>
      <c r="JOF209" s="813"/>
      <c r="JOG209" s="813"/>
      <c r="JOH209" s="813"/>
      <c r="JOI209" s="813"/>
      <c r="JOJ209" s="813"/>
      <c r="JOK209" s="813"/>
      <c r="JOL209" s="813"/>
      <c r="JOM209" s="813"/>
      <c r="JON209" s="813"/>
      <c r="JOO209" s="813"/>
      <c r="JOP209" s="813"/>
      <c r="JOQ209" s="813"/>
      <c r="JOR209" s="813"/>
      <c r="JOS209" s="813"/>
      <c r="JOT209" s="813"/>
      <c r="JOU209" s="813"/>
      <c r="JOV209" s="813"/>
      <c r="JOW209" s="813"/>
      <c r="JOX209" s="813"/>
      <c r="JOY209" s="813"/>
      <c r="JOZ209" s="813"/>
      <c r="JPA209" s="813"/>
      <c r="JPB209" s="813"/>
      <c r="JPC209" s="813"/>
      <c r="JPD209" s="813"/>
      <c r="JPE209" s="813"/>
      <c r="JPF209" s="813"/>
      <c r="JPG209" s="813"/>
      <c r="JPH209" s="813"/>
      <c r="JPI209" s="813"/>
      <c r="JPJ209" s="813"/>
      <c r="JPK209" s="813"/>
      <c r="JPL209" s="813"/>
      <c r="JPM209" s="813"/>
      <c r="JPN209" s="813"/>
      <c r="JPO209" s="813"/>
      <c r="JPP209" s="813"/>
      <c r="JPQ209" s="813"/>
      <c r="JPR209" s="813"/>
      <c r="JPS209" s="813"/>
      <c r="JPT209" s="813"/>
      <c r="JPU209" s="813"/>
      <c r="JPV209" s="813"/>
      <c r="JPW209" s="813"/>
      <c r="JPX209" s="813"/>
      <c r="JPY209" s="813"/>
      <c r="JPZ209" s="813"/>
      <c r="JQA209" s="813"/>
      <c r="JQB209" s="813"/>
      <c r="JQC209" s="813"/>
      <c r="JQD209" s="813"/>
      <c r="JQE209" s="813"/>
      <c r="JQF209" s="813"/>
      <c r="JQG209" s="813"/>
      <c r="JQH209" s="813"/>
      <c r="JQI209" s="813"/>
      <c r="JQJ209" s="813"/>
      <c r="JQK209" s="813"/>
      <c r="JQL209" s="813"/>
      <c r="JQM209" s="813"/>
      <c r="JQN209" s="813"/>
      <c r="JQO209" s="813"/>
      <c r="JQP209" s="813"/>
      <c r="JQQ209" s="813"/>
      <c r="JQR209" s="813"/>
      <c r="JQS209" s="813"/>
      <c r="JQT209" s="813"/>
      <c r="JQU209" s="813"/>
      <c r="JQV209" s="813"/>
      <c r="JQW209" s="813"/>
      <c r="JQX209" s="813"/>
      <c r="JQY209" s="813"/>
      <c r="JQZ209" s="813"/>
      <c r="JRA209" s="813"/>
      <c r="JRB209" s="813"/>
      <c r="JRC209" s="813"/>
      <c r="JRD209" s="813"/>
      <c r="JRE209" s="813"/>
      <c r="JRF209" s="813"/>
      <c r="JRG209" s="813"/>
      <c r="JRH209" s="813"/>
      <c r="JRI209" s="813"/>
      <c r="JRJ209" s="813"/>
      <c r="JRK209" s="813"/>
      <c r="JRL209" s="813"/>
      <c r="JRM209" s="813"/>
      <c r="JRN209" s="813"/>
      <c r="JRO209" s="813"/>
      <c r="JRP209" s="813"/>
      <c r="JRQ209" s="813"/>
      <c r="JRR209" s="813"/>
      <c r="JRS209" s="813"/>
      <c r="JRT209" s="813"/>
      <c r="JRU209" s="813"/>
      <c r="JRV209" s="813"/>
      <c r="JRW209" s="813"/>
      <c r="JRX209" s="813"/>
      <c r="JRY209" s="813"/>
      <c r="JRZ209" s="813"/>
      <c r="JSA209" s="813"/>
      <c r="JSB209" s="813"/>
      <c r="JSC209" s="813"/>
      <c r="JSD209" s="813"/>
      <c r="JSE209" s="813"/>
      <c r="JSF209" s="813"/>
      <c r="JSG209" s="813"/>
      <c r="JSH209" s="813"/>
      <c r="JSI209" s="813"/>
      <c r="JSJ209" s="813"/>
      <c r="JSK209" s="813"/>
      <c r="JSL209" s="813"/>
      <c r="JSM209" s="813"/>
      <c r="JSN209" s="813"/>
      <c r="JSO209" s="813"/>
      <c r="JSP209" s="813"/>
      <c r="JSQ209" s="813"/>
      <c r="JSR209" s="813"/>
      <c r="JSS209" s="813"/>
      <c r="JST209" s="813"/>
      <c r="JSU209" s="813"/>
      <c r="JSV209" s="813"/>
      <c r="JSW209" s="813"/>
      <c r="JSX209" s="813"/>
      <c r="JSY209" s="813"/>
      <c r="JSZ209" s="813"/>
      <c r="JTA209" s="813"/>
      <c r="JTB209" s="813"/>
      <c r="JTC209" s="813"/>
      <c r="JTD209" s="813"/>
      <c r="JTE209" s="813"/>
      <c r="JTF209" s="813"/>
      <c r="JTG209" s="813"/>
      <c r="JTH209" s="813"/>
      <c r="JTI209" s="813"/>
      <c r="JTJ209" s="813"/>
      <c r="JTK209" s="813"/>
      <c r="JTL209" s="813"/>
      <c r="JTM209" s="813"/>
      <c r="JTN209" s="813"/>
      <c r="JTO209" s="813"/>
      <c r="JTP209" s="813"/>
      <c r="JTQ209" s="813"/>
      <c r="JTR209" s="813"/>
      <c r="JTS209" s="813"/>
      <c r="JTT209" s="813"/>
      <c r="JTU209" s="813"/>
      <c r="JTV209" s="813"/>
      <c r="JTW209" s="813"/>
      <c r="JTX209" s="813"/>
      <c r="JTY209" s="813"/>
      <c r="JTZ209" s="813"/>
      <c r="JUA209" s="813"/>
      <c r="JUB209" s="813"/>
      <c r="JUC209" s="813"/>
      <c r="JUD209" s="813"/>
      <c r="JUE209" s="813"/>
      <c r="JUF209" s="813"/>
      <c r="JUG209" s="813"/>
      <c r="JUH209" s="813"/>
      <c r="JUI209" s="813"/>
      <c r="JUJ209" s="813"/>
      <c r="JUK209" s="813"/>
      <c r="JUL209" s="813"/>
      <c r="JUM209" s="813"/>
      <c r="JUN209" s="813"/>
      <c r="JUO209" s="813"/>
      <c r="JUP209" s="813"/>
      <c r="JUQ209" s="813"/>
      <c r="JUR209" s="813"/>
      <c r="JUS209" s="813"/>
      <c r="JUT209" s="813"/>
      <c r="JUU209" s="813"/>
      <c r="JUV209" s="813"/>
      <c r="JUW209" s="813"/>
      <c r="JUX209" s="813"/>
      <c r="JUY209" s="813"/>
      <c r="JUZ209" s="813"/>
      <c r="JVA209" s="813"/>
      <c r="JVB209" s="813"/>
      <c r="JVC209" s="813"/>
      <c r="JVD209" s="813"/>
      <c r="JVE209" s="813"/>
      <c r="JVF209" s="813"/>
      <c r="JVG209" s="813"/>
      <c r="JVH209" s="813"/>
      <c r="JVI209" s="813"/>
      <c r="JVJ209" s="813"/>
      <c r="JVK209" s="813"/>
      <c r="JVL209" s="813"/>
      <c r="JVM209" s="813"/>
      <c r="JVN209" s="813"/>
      <c r="JVO209" s="813"/>
      <c r="JVP209" s="813"/>
      <c r="JVQ209" s="813"/>
      <c r="JVR209" s="813"/>
      <c r="JVS209" s="813"/>
      <c r="JVT209" s="813"/>
      <c r="JVU209" s="813"/>
      <c r="JVV209" s="813"/>
      <c r="JVW209" s="813"/>
      <c r="JVX209" s="813"/>
      <c r="JVY209" s="813"/>
      <c r="JVZ209" s="813"/>
      <c r="JWA209" s="813"/>
      <c r="JWB209" s="813"/>
      <c r="JWC209" s="813"/>
      <c r="JWD209" s="813"/>
      <c r="JWE209" s="813"/>
      <c r="JWF209" s="813"/>
      <c r="JWG209" s="813"/>
      <c r="JWH209" s="813"/>
      <c r="JWI209" s="813"/>
      <c r="JWJ209" s="813"/>
      <c r="JWK209" s="813"/>
      <c r="JWL209" s="813"/>
      <c r="JWM209" s="813"/>
      <c r="JWN209" s="813"/>
      <c r="JWO209" s="813"/>
      <c r="JWP209" s="813"/>
      <c r="JWQ209" s="813"/>
      <c r="JWR209" s="813"/>
      <c r="JWS209" s="813"/>
      <c r="JWT209" s="813"/>
      <c r="JWU209" s="813"/>
      <c r="JWV209" s="813"/>
      <c r="JWW209" s="813"/>
      <c r="JWX209" s="813"/>
      <c r="JWY209" s="813"/>
      <c r="JWZ209" s="813"/>
      <c r="JXA209" s="813"/>
      <c r="JXB209" s="813"/>
      <c r="JXC209" s="813"/>
      <c r="JXD209" s="813"/>
      <c r="JXE209" s="813"/>
      <c r="JXF209" s="813"/>
      <c r="JXG209" s="813"/>
      <c r="JXH209" s="813"/>
      <c r="JXI209" s="813"/>
      <c r="JXJ209" s="813"/>
      <c r="JXK209" s="813"/>
      <c r="JXL209" s="813"/>
      <c r="JXM209" s="813"/>
      <c r="JXN209" s="813"/>
      <c r="JXO209" s="813"/>
      <c r="JXP209" s="813"/>
      <c r="JXQ209" s="813"/>
      <c r="JXR209" s="813"/>
      <c r="JXS209" s="813"/>
      <c r="JXT209" s="813"/>
      <c r="JXU209" s="813"/>
      <c r="JXV209" s="813"/>
      <c r="JXW209" s="813"/>
      <c r="JXX209" s="813"/>
      <c r="JXY209" s="813"/>
      <c r="JXZ209" s="813"/>
      <c r="JYA209" s="813"/>
      <c r="JYB209" s="813"/>
      <c r="JYC209" s="813"/>
      <c r="JYD209" s="813"/>
      <c r="JYE209" s="813"/>
      <c r="JYF209" s="813"/>
      <c r="JYG209" s="813"/>
      <c r="JYH209" s="813"/>
      <c r="JYI209" s="813"/>
      <c r="JYJ209" s="813"/>
      <c r="JYK209" s="813"/>
      <c r="JYL209" s="813"/>
      <c r="JYM209" s="813"/>
      <c r="JYN209" s="813"/>
      <c r="JYO209" s="813"/>
      <c r="JYP209" s="813"/>
      <c r="JYQ209" s="813"/>
      <c r="JYR209" s="813"/>
      <c r="JYS209" s="813"/>
      <c r="JYT209" s="813"/>
      <c r="JYU209" s="813"/>
      <c r="JYV209" s="813"/>
      <c r="JYW209" s="813"/>
      <c r="JYX209" s="813"/>
      <c r="JYY209" s="813"/>
      <c r="JYZ209" s="813"/>
      <c r="JZA209" s="813"/>
      <c r="JZB209" s="813"/>
      <c r="JZC209" s="813"/>
      <c r="JZD209" s="813"/>
      <c r="JZE209" s="813"/>
      <c r="JZF209" s="813"/>
      <c r="JZG209" s="813"/>
      <c r="JZH209" s="813"/>
      <c r="JZI209" s="813"/>
      <c r="JZJ209" s="813"/>
      <c r="JZK209" s="813"/>
      <c r="JZL209" s="813"/>
      <c r="JZM209" s="813"/>
      <c r="JZN209" s="813"/>
      <c r="JZO209" s="813"/>
      <c r="JZP209" s="813"/>
      <c r="JZQ209" s="813"/>
      <c r="JZR209" s="813"/>
      <c r="JZS209" s="813"/>
      <c r="JZT209" s="813"/>
      <c r="JZU209" s="813"/>
      <c r="JZV209" s="813"/>
      <c r="JZW209" s="813"/>
      <c r="JZX209" s="813"/>
      <c r="JZY209" s="813"/>
      <c r="JZZ209" s="813"/>
      <c r="KAA209" s="813"/>
      <c r="KAB209" s="813"/>
      <c r="KAC209" s="813"/>
      <c r="KAD209" s="813"/>
      <c r="KAE209" s="813"/>
      <c r="KAF209" s="813"/>
      <c r="KAG209" s="813"/>
      <c r="KAH209" s="813"/>
      <c r="KAI209" s="813"/>
      <c r="KAJ209" s="813"/>
      <c r="KAK209" s="813"/>
      <c r="KAL209" s="813"/>
      <c r="KAM209" s="813"/>
      <c r="KAN209" s="813"/>
      <c r="KAO209" s="813"/>
      <c r="KAP209" s="813"/>
      <c r="KAQ209" s="813"/>
      <c r="KAR209" s="813"/>
      <c r="KAS209" s="813"/>
      <c r="KAT209" s="813"/>
      <c r="KAU209" s="813"/>
      <c r="KAV209" s="813"/>
      <c r="KAW209" s="813"/>
      <c r="KAX209" s="813"/>
      <c r="KAY209" s="813"/>
      <c r="KAZ209" s="813"/>
      <c r="KBA209" s="813"/>
      <c r="KBB209" s="813"/>
      <c r="KBC209" s="813"/>
      <c r="KBD209" s="813"/>
      <c r="KBE209" s="813"/>
      <c r="KBF209" s="813"/>
      <c r="KBG209" s="813"/>
      <c r="KBH209" s="813"/>
      <c r="KBI209" s="813"/>
      <c r="KBJ209" s="813"/>
      <c r="KBK209" s="813"/>
      <c r="KBL209" s="813"/>
      <c r="KBM209" s="813"/>
      <c r="KBN209" s="813"/>
      <c r="KBO209" s="813"/>
      <c r="KBP209" s="813"/>
      <c r="KBQ209" s="813"/>
      <c r="KBR209" s="813"/>
      <c r="KBS209" s="813"/>
      <c r="KBT209" s="813"/>
      <c r="KBU209" s="813"/>
      <c r="KBV209" s="813"/>
      <c r="KBW209" s="813"/>
      <c r="KBX209" s="813"/>
      <c r="KBY209" s="813"/>
      <c r="KBZ209" s="813"/>
      <c r="KCA209" s="813"/>
      <c r="KCB209" s="813"/>
      <c r="KCC209" s="813"/>
      <c r="KCD209" s="813"/>
      <c r="KCE209" s="813"/>
      <c r="KCF209" s="813"/>
      <c r="KCG209" s="813"/>
      <c r="KCH209" s="813"/>
      <c r="KCI209" s="813"/>
      <c r="KCJ209" s="813"/>
      <c r="KCK209" s="813"/>
      <c r="KCL209" s="813"/>
      <c r="KCM209" s="813"/>
      <c r="KCN209" s="813"/>
      <c r="KCO209" s="813"/>
      <c r="KCP209" s="813"/>
      <c r="KCQ209" s="813"/>
      <c r="KCR209" s="813"/>
      <c r="KCS209" s="813"/>
      <c r="KCT209" s="813"/>
      <c r="KCU209" s="813"/>
      <c r="KCV209" s="813"/>
      <c r="KCW209" s="813"/>
      <c r="KCX209" s="813"/>
      <c r="KCY209" s="813"/>
      <c r="KCZ209" s="813"/>
      <c r="KDA209" s="813"/>
      <c r="KDB209" s="813"/>
      <c r="KDC209" s="813"/>
      <c r="KDD209" s="813"/>
      <c r="KDE209" s="813"/>
      <c r="KDF209" s="813"/>
      <c r="KDG209" s="813"/>
      <c r="KDH209" s="813"/>
      <c r="KDI209" s="813"/>
      <c r="KDJ209" s="813"/>
      <c r="KDK209" s="813"/>
      <c r="KDL209" s="813"/>
      <c r="KDM209" s="813"/>
      <c r="KDN209" s="813"/>
      <c r="KDO209" s="813"/>
      <c r="KDP209" s="813"/>
      <c r="KDQ209" s="813"/>
      <c r="KDR209" s="813"/>
      <c r="KDS209" s="813"/>
      <c r="KDT209" s="813"/>
      <c r="KDU209" s="813"/>
      <c r="KDV209" s="813"/>
      <c r="KDW209" s="813"/>
      <c r="KDX209" s="813"/>
      <c r="KDY209" s="813"/>
      <c r="KDZ209" s="813"/>
      <c r="KEA209" s="813"/>
      <c r="KEB209" s="813"/>
      <c r="KEC209" s="813"/>
      <c r="KED209" s="813"/>
      <c r="KEE209" s="813"/>
      <c r="KEF209" s="813"/>
      <c r="KEG209" s="813"/>
      <c r="KEH209" s="813"/>
      <c r="KEI209" s="813"/>
      <c r="KEJ209" s="813"/>
      <c r="KEK209" s="813"/>
      <c r="KEL209" s="813"/>
      <c r="KEM209" s="813"/>
      <c r="KEN209" s="813"/>
      <c r="KEO209" s="813"/>
      <c r="KEP209" s="813"/>
      <c r="KEQ209" s="813"/>
      <c r="KER209" s="813"/>
      <c r="KES209" s="813"/>
      <c r="KET209" s="813"/>
      <c r="KEU209" s="813"/>
      <c r="KEV209" s="813"/>
      <c r="KEW209" s="813"/>
      <c r="KEX209" s="813"/>
      <c r="KEY209" s="813"/>
      <c r="KEZ209" s="813"/>
      <c r="KFA209" s="813"/>
      <c r="KFB209" s="813"/>
      <c r="KFC209" s="813"/>
      <c r="KFD209" s="813"/>
      <c r="KFE209" s="813"/>
      <c r="KFF209" s="813"/>
      <c r="KFG209" s="813"/>
      <c r="KFH209" s="813"/>
      <c r="KFI209" s="813"/>
      <c r="KFJ209" s="813"/>
      <c r="KFK209" s="813"/>
      <c r="KFL209" s="813"/>
      <c r="KFM209" s="813"/>
      <c r="KFN209" s="813"/>
      <c r="KFO209" s="813"/>
      <c r="KFP209" s="813"/>
      <c r="KFQ209" s="813"/>
      <c r="KFR209" s="813"/>
      <c r="KFS209" s="813"/>
      <c r="KFT209" s="813"/>
      <c r="KFU209" s="813"/>
      <c r="KFV209" s="813"/>
      <c r="KFW209" s="813"/>
      <c r="KFX209" s="813"/>
      <c r="KFY209" s="813"/>
      <c r="KFZ209" s="813"/>
      <c r="KGA209" s="813"/>
      <c r="KGB209" s="813"/>
      <c r="KGC209" s="813"/>
      <c r="KGD209" s="813"/>
      <c r="KGE209" s="813"/>
      <c r="KGF209" s="813"/>
      <c r="KGG209" s="813"/>
      <c r="KGH209" s="813"/>
      <c r="KGI209" s="813"/>
      <c r="KGJ209" s="813"/>
      <c r="KGK209" s="813"/>
      <c r="KGL209" s="813"/>
      <c r="KGM209" s="813"/>
      <c r="KGN209" s="813"/>
      <c r="KGO209" s="813"/>
      <c r="KGP209" s="813"/>
      <c r="KGQ209" s="813"/>
      <c r="KGR209" s="813"/>
      <c r="KGS209" s="813"/>
      <c r="KGT209" s="813"/>
      <c r="KGU209" s="813"/>
      <c r="KGV209" s="813"/>
      <c r="KGW209" s="813"/>
      <c r="KGX209" s="813"/>
      <c r="KGY209" s="813"/>
      <c r="KGZ209" s="813"/>
      <c r="KHA209" s="813"/>
      <c r="KHB209" s="813"/>
      <c r="KHC209" s="813"/>
      <c r="KHD209" s="813"/>
      <c r="KHE209" s="813"/>
      <c r="KHF209" s="813"/>
      <c r="KHG209" s="813"/>
      <c r="KHH209" s="813"/>
      <c r="KHI209" s="813"/>
      <c r="KHJ209" s="813"/>
      <c r="KHK209" s="813"/>
      <c r="KHL209" s="813"/>
      <c r="KHM209" s="813"/>
      <c r="KHN209" s="813"/>
      <c r="KHO209" s="813"/>
      <c r="KHP209" s="813"/>
      <c r="KHQ209" s="813"/>
      <c r="KHR209" s="813"/>
      <c r="KHS209" s="813"/>
      <c r="KHT209" s="813"/>
      <c r="KHU209" s="813"/>
      <c r="KHV209" s="813"/>
      <c r="KHW209" s="813"/>
      <c r="KHX209" s="813"/>
      <c r="KHY209" s="813"/>
      <c r="KHZ209" s="813"/>
      <c r="KIA209" s="813"/>
      <c r="KIB209" s="813"/>
      <c r="KIC209" s="813"/>
      <c r="KID209" s="813"/>
      <c r="KIE209" s="813"/>
      <c r="KIF209" s="813"/>
      <c r="KIG209" s="813"/>
      <c r="KIH209" s="813"/>
      <c r="KII209" s="813"/>
      <c r="KIJ209" s="813"/>
      <c r="KIK209" s="813"/>
      <c r="KIL209" s="813"/>
      <c r="KIM209" s="813"/>
      <c r="KIN209" s="813"/>
      <c r="KIO209" s="813"/>
      <c r="KIP209" s="813"/>
      <c r="KIQ209" s="813"/>
      <c r="KIR209" s="813"/>
      <c r="KIS209" s="813"/>
      <c r="KIT209" s="813"/>
      <c r="KIU209" s="813"/>
      <c r="KIV209" s="813"/>
      <c r="KIW209" s="813"/>
      <c r="KIX209" s="813"/>
      <c r="KIY209" s="813"/>
      <c r="KIZ209" s="813"/>
      <c r="KJA209" s="813"/>
      <c r="KJB209" s="813"/>
      <c r="KJC209" s="813"/>
      <c r="KJD209" s="813"/>
      <c r="KJE209" s="813"/>
      <c r="KJF209" s="813"/>
      <c r="KJG209" s="813"/>
      <c r="KJH209" s="813"/>
      <c r="KJI209" s="813"/>
      <c r="KJJ209" s="813"/>
      <c r="KJK209" s="813"/>
      <c r="KJL209" s="813"/>
      <c r="KJM209" s="813"/>
      <c r="KJN209" s="813"/>
      <c r="KJO209" s="813"/>
      <c r="KJP209" s="813"/>
      <c r="KJQ209" s="813"/>
      <c r="KJR209" s="813"/>
      <c r="KJS209" s="813"/>
      <c r="KJT209" s="813"/>
      <c r="KJU209" s="813"/>
      <c r="KJV209" s="813"/>
      <c r="KJW209" s="813"/>
      <c r="KJX209" s="813"/>
      <c r="KJY209" s="813"/>
      <c r="KJZ209" s="813"/>
      <c r="KKA209" s="813"/>
      <c r="KKB209" s="813"/>
      <c r="KKC209" s="813"/>
      <c r="KKD209" s="813"/>
      <c r="KKE209" s="813"/>
      <c r="KKF209" s="813"/>
      <c r="KKG209" s="813"/>
      <c r="KKH209" s="813"/>
      <c r="KKI209" s="813"/>
      <c r="KKJ209" s="813"/>
      <c r="KKK209" s="813"/>
      <c r="KKL209" s="813"/>
      <c r="KKM209" s="813"/>
      <c r="KKN209" s="813"/>
      <c r="KKO209" s="813"/>
      <c r="KKP209" s="813"/>
      <c r="KKQ209" s="813"/>
      <c r="KKR209" s="813"/>
      <c r="KKS209" s="813"/>
      <c r="KKT209" s="813"/>
      <c r="KKU209" s="813"/>
      <c r="KKV209" s="813"/>
      <c r="KKW209" s="813"/>
      <c r="KKX209" s="813"/>
      <c r="KKY209" s="813"/>
      <c r="KKZ209" s="813"/>
      <c r="KLA209" s="813"/>
      <c r="KLB209" s="813"/>
      <c r="KLC209" s="813"/>
      <c r="KLD209" s="813"/>
      <c r="KLE209" s="813"/>
      <c r="KLF209" s="813"/>
      <c r="KLG209" s="813"/>
      <c r="KLH209" s="813"/>
      <c r="KLI209" s="813"/>
      <c r="KLJ209" s="813"/>
      <c r="KLK209" s="813"/>
      <c r="KLL209" s="813"/>
      <c r="KLM209" s="813"/>
      <c r="KLN209" s="813"/>
      <c r="KLO209" s="813"/>
      <c r="KLP209" s="813"/>
      <c r="KLQ209" s="813"/>
      <c r="KLR209" s="813"/>
      <c r="KLS209" s="813"/>
      <c r="KLT209" s="813"/>
      <c r="KLU209" s="813"/>
      <c r="KLV209" s="813"/>
      <c r="KLW209" s="813"/>
      <c r="KLX209" s="813"/>
      <c r="KLY209" s="813"/>
      <c r="KLZ209" s="813"/>
      <c r="KMA209" s="813"/>
      <c r="KMB209" s="813"/>
      <c r="KMC209" s="813"/>
      <c r="KMD209" s="813"/>
      <c r="KME209" s="813"/>
      <c r="KMF209" s="813"/>
      <c r="KMG209" s="813"/>
      <c r="KMH209" s="813"/>
      <c r="KMI209" s="813"/>
      <c r="KMJ209" s="813"/>
      <c r="KMK209" s="813"/>
      <c r="KML209" s="813"/>
      <c r="KMM209" s="813"/>
      <c r="KMN209" s="813"/>
      <c r="KMO209" s="813"/>
      <c r="KMP209" s="813"/>
      <c r="KMQ209" s="813"/>
      <c r="KMR209" s="813"/>
      <c r="KMS209" s="813"/>
      <c r="KMT209" s="813"/>
      <c r="KMU209" s="813"/>
      <c r="KMV209" s="813"/>
      <c r="KMW209" s="813"/>
      <c r="KMX209" s="813"/>
      <c r="KMY209" s="813"/>
      <c r="KMZ209" s="813"/>
      <c r="KNA209" s="813"/>
      <c r="KNB209" s="813"/>
      <c r="KNC209" s="813"/>
      <c r="KND209" s="813"/>
      <c r="KNE209" s="813"/>
      <c r="KNF209" s="813"/>
      <c r="KNG209" s="813"/>
      <c r="KNH209" s="813"/>
      <c r="KNI209" s="813"/>
      <c r="KNJ209" s="813"/>
      <c r="KNK209" s="813"/>
      <c r="KNL209" s="813"/>
      <c r="KNM209" s="813"/>
      <c r="KNN209" s="813"/>
      <c r="KNO209" s="813"/>
      <c r="KNP209" s="813"/>
      <c r="KNQ209" s="813"/>
      <c r="KNR209" s="813"/>
      <c r="KNS209" s="813"/>
      <c r="KNT209" s="813"/>
      <c r="KNU209" s="813"/>
      <c r="KNV209" s="813"/>
      <c r="KNW209" s="813"/>
      <c r="KNX209" s="813"/>
      <c r="KNY209" s="813"/>
      <c r="KNZ209" s="813"/>
      <c r="KOA209" s="813"/>
      <c r="KOB209" s="813"/>
      <c r="KOC209" s="813"/>
      <c r="KOD209" s="813"/>
      <c r="KOE209" s="813"/>
      <c r="KOF209" s="813"/>
      <c r="KOG209" s="813"/>
      <c r="KOH209" s="813"/>
      <c r="KOI209" s="813"/>
      <c r="KOJ209" s="813"/>
      <c r="KOK209" s="813"/>
      <c r="KOL209" s="813"/>
      <c r="KOM209" s="813"/>
      <c r="KON209" s="813"/>
      <c r="KOO209" s="813"/>
      <c r="KOP209" s="813"/>
      <c r="KOQ209" s="813"/>
      <c r="KOR209" s="813"/>
      <c r="KOS209" s="813"/>
      <c r="KOT209" s="813"/>
      <c r="KOU209" s="813"/>
      <c r="KOV209" s="813"/>
      <c r="KOW209" s="813"/>
      <c r="KOX209" s="813"/>
      <c r="KOY209" s="813"/>
      <c r="KOZ209" s="813"/>
      <c r="KPA209" s="813"/>
      <c r="KPB209" s="813"/>
      <c r="KPC209" s="813"/>
      <c r="KPD209" s="813"/>
      <c r="KPE209" s="813"/>
      <c r="KPF209" s="813"/>
      <c r="KPG209" s="813"/>
      <c r="KPH209" s="813"/>
      <c r="KPI209" s="813"/>
      <c r="KPJ209" s="813"/>
      <c r="KPK209" s="813"/>
      <c r="KPL209" s="813"/>
      <c r="KPM209" s="813"/>
      <c r="KPN209" s="813"/>
      <c r="KPO209" s="813"/>
      <c r="KPP209" s="813"/>
      <c r="KPQ209" s="813"/>
      <c r="KPR209" s="813"/>
      <c r="KPS209" s="813"/>
      <c r="KPT209" s="813"/>
      <c r="KPU209" s="813"/>
      <c r="KPV209" s="813"/>
      <c r="KPW209" s="813"/>
      <c r="KPX209" s="813"/>
      <c r="KPY209" s="813"/>
      <c r="KPZ209" s="813"/>
      <c r="KQA209" s="813"/>
      <c r="KQB209" s="813"/>
      <c r="KQC209" s="813"/>
      <c r="KQD209" s="813"/>
      <c r="KQE209" s="813"/>
      <c r="KQF209" s="813"/>
      <c r="KQG209" s="813"/>
      <c r="KQH209" s="813"/>
      <c r="KQI209" s="813"/>
      <c r="KQJ209" s="813"/>
      <c r="KQK209" s="813"/>
      <c r="KQL209" s="813"/>
      <c r="KQM209" s="813"/>
      <c r="KQN209" s="813"/>
      <c r="KQO209" s="813"/>
      <c r="KQP209" s="813"/>
      <c r="KQQ209" s="813"/>
      <c r="KQR209" s="813"/>
      <c r="KQS209" s="813"/>
      <c r="KQT209" s="813"/>
      <c r="KQU209" s="813"/>
      <c r="KQV209" s="813"/>
      <c r="KQW209" s="813"/>
      <c r="KQX209" s="813"/>
      <c r="KQY209" s="813"/>
      <c r="KQZ209" s="813"/>
      <c r="KRA209" s="813"/>
      <c r="KRB209" s="813"/>
      <c r="KRC209" s="813"/>
      <c r="KRD209" s="813"/>
      <c r="KRE209" s="813"/>
      <c r="KRF209" s="813"/>
      <c r="KRG209" s="813"/>
      <c r="KRH209" s="813"/>
      <c r="KRI209" s="813"/>
      <c r="KRJ209" s="813"/>
      <c r="KRK209" s="813"/>
      <c r="KRL209" s="813"/>
      <c r="KRM209" s="813"/>
      <c r="KRN209" s="813"/>
      <c r="KRO209" s="813"/>
      <c r="KRP209" s="813"/>
      <c r="KRQ209" s="813"/>
      <c r="KRR209" s="813"/>
      <c r="KRS209" s="813"/>
      <c r="KRT209" s="813"/>
      <c r="KRU209" s="813"/>
      <c r="KRV209" s="813"/>
      <c r="KRW209" s="813"/>
      <c r="KRX209" s="813"/>
      <c r="KRY209" s="813"/>
      <c r="KRZ209" s="813"/>
      <c r="KSA209" s="813"/>
      <c r="KSB209" s="813"/>
      <c r="KSC209" s="813"/>
      <c r="KSD209" s="813"/>
      <c r="KSE209" s="813"/>
      <c r="KSF209" s="813"/>
      <c r="KSG209" s="813"/>
      <c r="KSH209" s="813"/>
      <c r="KSI209" s="813"/>
      <c r="KSJ209" s="813"/>
      <c r="KSK209" s="813"/>
      <c r="KSL209" s="813"/>
      <c r="KSM209" s="813"/>
      <c r="KSN209" s="813"/>
      <c r="KSO209" s="813"/>
      <c r="KSP209" s="813"/>
      <c r="KSQ209" s="813"/>
      <c r="KSR209" s="813"/>
      <c r="KSS209" s="813"/>
      <c r="KST209" s="813"/>
      <c r="KSU209" s="813"/>
      <c r="KSV209" s="813"/>
      <c r="KSW209" s="813"/>
      <c r="KSX209" s="813"/>
      <c r="KSY209" s="813"/>
      <c r="KSZ209" s="813"/>
      <c r="KTA209" s="813"/>
      <c r="KTB209" s="813"/>
      <c r="KTC209" s="813"/>
      <c r="KTD209" s="813"/>
      <c r="KTE209" s="813"/>
      <c r="KTF209" s="813"/>
      <c r="KTG209" s="813"/>
      <c r="KTH209" s="813"/>
      <c r="KTI209" s="813"/>
      <c r="KTJ209" s="813"/>
      <c r="KTK209" s="813"/>
      <c r="KTL209" s="813"/>
      <c r="KTM209" s="813"/>
      <c r="KTN209" s="813"/>
      <c r="KTO209" s="813"/>
      <c r="KTP209" s="813"/>
      <c r="KTQ209" s="813"/>
      <c r="KTR209" s="813"/>
      <c r="KTS209" s="813"/>
      <c r="KTT209" s="813"/>
      <c r="KTU209" s="813"/>
      <c r="KTV209" s="813"/>
      <c r="KTW209" s="813"/>
      <c r="KTX209" s="813"/>
      <c r="KTY209" s="813"/>
      <c r="KTZ209" s="813"/>
      <c r="KUA209" s="813"/>
      <c r="KUB209" s="813"/>
      <c r="KUC209" s="813"/>
      <c r="KUD209" s="813"/>
      <c r="KUE209" s="813"/>
      <c r="KUF209" s="813"/>
      <c r="KUG209" s="813"/>
      <c r="KUH209" s="813"/>
      <c r="KUI209" s="813"/>
      <c r="KUJ209" s="813"/>
      <c r="KUK209" s="813"/>
      <c r="KUL209" s="813"/>
      <c r="KUM209" s="813"/>
      <c r="KUN209" s="813"/>
      <c r="KUO209" s="813"/>
      <c r="KUP209" s="813"/>
      <c r="KUQ209" s="813"/>
      <c r="KUR209" s="813"/>
      <c r="KUS209" s="813"/>
      <c r="KUT209" s="813"/>
      <c r="KUU209" s="813"/>
      <c r="KUV209" s="813"/>
      <c r="KUW209" s="813"/>
      <c r="KUX209" s="813"/>
      <c r="KUY209" s="813"/>
      <c r="KUZ209" s="813"/>
      <c r="KVA209" s="813"/>
      <c r="KVB209" s="813"/>
      <c r="KVC209" s="813"/>
      <c r="KVD209" s="813"/>
      <c r="KVE209" s="813"/>
      <c r="KVF209" s="813"/>
      <c r="KVG209" s="813"/>
      <c r="KVH209" s="813"/>
      <c r="KVI209" s="813"/>
      <c r="KVJ209" s="813"/>
      <c r="KVK209" s="813"/>
      <c r="KVL209" s="813"/>
      <c r="KVM209" s="813"/>
      <c r="KVN209" s="813"/>
      <c r="KVO209" s="813"/>
      <c r="KVP209" s="813"/>
      <c r="KVQ209" s="813"/>
      <c r="KVR209" s="813"/>
      <c r="KVS209" s="813"/>
      <c r="KVT209" s="813"/>
      <c r="KVU209" s="813"/>
      <c r="KVV209" s="813"/>
      <c r="KVW209" s="813"/>
      <c r="KVX209" s="813"/>
      <c r="KVY209" s="813"/>
      <c r="KVZ209" s="813"/>
      <c r="KWA209" s="813"/>
      <c r="KWB209" s="813"/>
      <c r="KWC209" s="813"/>
      <c r="KWD209" s="813"/>
      <c r="KWE209" s="813"/>
      <c r="KWF209" s="813"/>
      <c r="KWG209" s="813"/>
      <c r="KWH209" s="813"/>
      <c r="KWI209" s="813"/>
      <c r="KWJ209" s="813"/>
      <c r="KWK209" s="813"/>
      <c r="KWL209" s="813"/>
      <c r="KWM209" s="813"/>
      <c r="KWN209" s="813"/>
      <c r="KWO209" s="813"/>
      <c r="KWP209" s="813"/>
      <c r="KWQ209" s="813"/>
      <c r="KWR209" s="813"/>
      <c r="KWS209" s="813"/>
      <c r="KWT209" s="813"/>
      <c r="KWU209" s="813"/>
      <c r="KWV209" s="813"/>
      <c r="KWW209" s="813"/>
      <c r="KWX209" s="813"/>
      <c r="KWY209" s="813"/>
      <c r="KWZ209" s="813"/>
      <c r="KXA209" s="813"/>
      <c r="KXB209" s="813"/>
      <c r="KXC209" s="813"/>
      <c r="KXD209" s="813"/>
      <c r="KXE209" s="813"/>
      <c r="KXF209" s="813"/>
      <c r="KXG209" s="813"/>
      <c r="KXH209" s="813"/>
      <c r="KXI209" s="813"/>
      <c r="KXJ209" s="813"/>
      <c r="KXK209" s="813"/>
      <c r="KXL209" s="813"/>
      <c r="KXM209" s="813"/>
      <c r="KXN209" s="813"/>
      <c r="KXO209" s="813"/>
      <c r="KXP209" s="813"/>
      <c r="KXQ209" s="813"/>
      <c r="KXR209" s="813"/>
      <c r="KXS209" s="813"/>
      <c r="KXT209" s="813"/>
      <c r="KXU209" s="813"/>
      <c r="KXV209" s="813"/>
      <c r="KXW209" s="813"/>
      <c r="KXX209" s="813"/>
      <c r="KXY209" s="813"/>
      <c r="KXZ209" s="813"/>
      <c r="KYA209" s="813"/>
      <c r="KYB209" s="813"/>
      <c r="KYC209" s="813"/>
      <c r="KYD209" s="813"/>
      <c r="KYE209" s="813"/>
      <c r="KYF209" s="813"/>
      <c r="KYG209" s="813"/>
      <c r="KYH209" s="813"/>
      <c r="KYI209" s="813"/>
      <c r="KYJ209" s="813"/>
      <c r="KYK209" s="813"/>
      <c r="KYL209" s="813"/>
      <c r="KYM209" s="813"/>
      <c r="KYN209" s="813"/>
      <c r="KYO209" s="813"/>
      <c r="KYP209" s="813"/>
      <c r="KYQ209" s="813"/>
      <c r="KYR209" s="813"/>
      <c r="KYS209" s="813"/>
      <c r="KYT209" s="813"/>
      <c r="KYU209" s="813"/>
      <c r="KYV209" s="813"/>
      <c r="KYW209" s="813"/>
      <c r="KYX209" s="813"/>
      <c r="KYY209" s="813"/>
      <c r="KYZ209" s="813"/>
      <c r="KZA209" s="813"/>
      <c r="KZB209" s="813"/>
      <c r="KZC209" s="813"/>
      <c r="KZD209" s="813"/>
      <c r="KZE209" s="813"/>
      <c r="KZF209" s="813"/>
      <c r="KZG209" s="813"/>
      <c r="KZH209" s="813"/>
      <c r="KZI209" s="813"/>
      <c r="KZJ209" s="813"/>
      <c r="KZK209" s="813"/>
      <c r="KZL209" s="813"/>
      <c r="KZM209" s="813"/>
      <c r="KZN209" s="813"/>
      <c r="KZO209" s="813"/>
      <c r="KZP209" s="813"/>
      <c r="KZQ209" s="813"/>
      <c r="KZR209" s="813"/>
      <c r="KZS209" s="813"/>
      <c r="KZT209" s="813"/>
      <c r="KZU209" s="813"/>
      <c r="KZV209" s="813"/>
      <c r="KZW209" s="813"/>
      <c r="KZX209" s="813"/>
      <c r="KZY209" s="813"/>
      <c r="KZZ209" s="813"/>
      <c r="LAA209" s="813"/>
      <c r="LAB209" s="813"/>
      <c r="LAC209" s="813"/>
      <c r="LAD209" s="813"/>
      <c r="LAE209" s="813"/>
      <c r="LAF209" s="813"/>
      <c r="LAG209" s="813"/>
      <c r="LAH209" s="813"/>
      <c r="LAI209" s="813"/>
      <c r="LAJ209" s="813"/>
      <c r="LAK209" s="813"/>
      <c r="LAL209" s="813"/>
      <c r="LAM209" s="813"/>
      <c r="LAN209" s="813"/>
      <c r="LAO209" s="813"/>
      <c r="LAP209" s="813"/>
      <c r="LAQ209" s="813"/>
      <c r="LAR209" s="813"/>
      <c r="LAS209" s="813"/>
      <c r="LAT209" s="813"/>
      <c r="LAU209" s="813"/>
      <c r="LAV209" s="813"/>
      <c r="LAW209" s="813"/>
      <c r="LAX209" s="813"/>
      <c r="LAY209" s="813"/>
      <c r="LAZ209" s="813"/>
      <c r="LBA209" s="813"/>
      <c r="LBB209" s="813"/>
      <c r="LBC209" s="813"/>
      <c r="LBD209" s="813"/>
      <c r="LBE209" s="813"/>
      <c r="LBF209" s="813"/>
      <c r="LBG209" s="813"/>
      <c r="LBH209" s="813"/>
      <c r="LBI209" s="813"/>
      <c r="LBJ209" s="813"/>
      <c r="LBK209" s="813"/>
      <c r="LBL209" s="813"/>
      <c r="LBM209" s="813"/>
      <c r="LBN209" s="813"/>
      <c r="LBO209" s="813"/>
      <c r="LBP209" s="813"/>
      <c r="LBQ209" s="813"/>
      <c r="LBR209" s="813"/>
      <c r="LBS209" s="813"/>
      <c r="LBT209" s="813"/>
      <c r="LBU209" s="813"/>
      <c r="LBV209" s="813"/>
      <c r="LBW209" s="813"/>
      <c r="LBX209" s="813"/>
      <c r="LBY209" s="813"/>
      <c r="LBZ209" s="813"/>
      <c r="LCA209" s="813"/>
      <c r="LCB209" s="813"/>
      <c r="LCC209" s="813"/>
      <c r="LCD209" s="813"/>
      <c r="LCE209" s="813"/>
      <c r="LCF209" s="813"/>
      <c r="LCG209" s="813"/>
      <c r="LCH209" s="813"/>
      <c r="LCI209" s="813"/>
      <c r="LCJ209" s="813"/>
      <c r="LCK209" s="813"/>
      <c r="LCL209" s="813"/>
      <c r="LCM209" s="813"/>
      <c r="LCN209" s="813"/>
      <c r="LCO209" s="813"/>
      <c r="LCP209" s="813"/>
      <c r="LCQ209" s="813"/>
      <c r="LCR209" s="813"/>
      <c r="LCS209" s="813"/>
      <c r="LCT209" s="813"/>
      <c r="LCU209" s="813"/>
      <c r="LCV209" s="813"/>
      <c r="LCW209" s="813"/>
      <c r="LCX209" s="813"/>
      <c r="LCY209" s="813"/>
      <c r="LCZ209" s="813"/>
      <c r="LDA209" s="813"/>
      <c r="LDB209" s="813"/>
      <c r="LDC209" s="813"/>
      <c r="LDD209" s="813"/>
      <c r="LDE209" s="813"/>
      <c r="LDF209" s="813"/>
      <c r="LDG209" s="813"/>
      <c r="LDH209" s="813"/>
      <c r="LDI209" s="813"/>
      <c r="LDJ209" s="813"/>
      <c r="LDK209" s="813"/>
      <c r="LDL209" s="813"/>
      <c r="LDM209" s="813"/>
      <c r="LDN209" s="813"/>
      <c r="LDO209" s="813"/>
      <c r="LDP209" s="813"/>
      <c r="LDQ209" s="813"/>
      <c r="LDR209" s="813"/>
      <c r="LDS209" s="813"/>
      <c r="LDT209" s="813"/>
      <c r="LDU209" s="813"/>
      <c r="LDV209" s="813"/>
      <c r="LDW209" s="813"/>
      <c r="LDX209" s="813"/>
      <c r="LDY209" s="813"/>
      <c r="LDZ209" s="813"/>
      <c r="LEA209" s="813"/>
      <c r="LEB209" s="813"/>
      <c r="LEC209" s="813"/>
      <c r="LED209" s="813"/>
      <c r="LEE209" s="813"/>
      <c r="LEF209" s="813"/>
      <c r="LEG209" s="813"/>
      <c r="LEH209" s="813"/>
      <c r="LEI209" s="813"/>
      <c r="LEJ209" s="813"/>
      <c r="LEK209" s="813"/>
      <c r="LEL209" s="813"/>
      <c r="LEM209" s="813"/>
      <c r="LEN209" s="813"/>
      <c r="LEO209" s="813"/>
      <c r="LEP209" s="813"/>
      <c r="LEQ209" s="813"/>
      <c r="LER209" s="813"/>
      <c r="LES209" s="813"/>
      <c r="LET209" s="813"/>
      <c r="LEU209" s="813"/>
      <c r="LEV209" s="813"/>
      <c r="LEW209" s="813"/>
      <c r="LEX209" s="813"/>
      <c r="LEY209" s="813"/>
      <c r="LEZ209" s="813"/>
      <c r="LFA209" s="813"/>
      <c r="LFB209" s="813"/>
      <c r="LFC209" s="813"/>
      <c r="LFD209" s="813"/>
      <c r="LFE209" s="813"/>
      <c r="LFF209" s="813"/>
      <c r="LFG209" s="813"/>
      <c r="LFH209" s="813"/>
      <c r="LFI209" s="813"/>
      <c r="LFJ209" s="813"/>
      <c r="LFK209" s="813"/>
      <c r="LFL209" s="813"/>
      <c r="LFM209" s="813"/>
      <c r="LFN209" s="813"/>
      <c r="LFO209" s="813"/>
      <c r="LFP209" s="813"/>
      <c r="LFQ209" s="813"/>
      <c r="LFR209" s="813"/>
      <c r="LFS209" s="813"/>
      <c r="LFT209" s="813"/>
      <c r="LFU209" s="813"/>
      <c r="LFV209" s="813"/>
      <c r="LFW209" s="813"/>
      <c r="LFX209" s="813"/>
      <c r="LFY209" s="813"/>
      <c r="LFZ209" s="813"/>
      <c r="LGA209" s="813"/>
      <c r="LGB209" s="813"/>
      <c r="LGC209" s="813"/>
      <c r="LGD209" s="813"/>
      <c r="LGE209" s="813"/>
      <c r="LGF209" s="813"/>
      <c r="LGG209" s="813"/>
      <c r="LGH209" s="813"/>
      <c r="LGI209" s="813"/>
      <c r="LGJ209" s="813"/>
      <c r="LGK209" s="813"/>
      <c r="LGL209" s="813"/>
      <c r="LGM209" s="813"/>
      <c r="LGN209" s="813"/>
      <c r="LGO209" s="813"/>
      <c r="LGP209" s="813"/>
      <c r="LGQ209" s="813"/>
      <c r="LGR209" s="813"/>
      <c r="LGS209" s="813"/>
      <c r="LGT209" s="813"/>
      <c r="LGU209" s="813"/>
      <c r="LGV209" s="813"/>
      <c r="LGW209" s="813"/>
      <c r="LGX209" s="813"/>
      <c r="LGY209" s="813"/>
      <c r="LGZ209" s="813"/>
      <c r="LHA209" s="813"/>
      <c r="LHB209" s="813"/>
      <c r="LHC209" s="813"/>
      <c r="LHD209" s="813"/>
      <c r="LHE209" s="813"/>
      <c r="LHF209" s="813"/>
      <c r="LHG209" s="813"/>
      <c r="LHH209" s="813"/>
      <c r="LHI209" s="813"/>
      <c r="LHJ209" s="813"/>
      <c r="LHK209" s="813"/>
      <c r="LHL209" s="813"/>
      <c r="LHM209" s="813"/>
      <c r="LHN209" s="813"/>
      <c r="LHO209" s="813"/>
      <c r="LHP209" s="813"/>
      <c r="LHQ209" s="813"/>
      <c r="LHR209" s="813"/>
      <c r="LHS209" s="813"/>
      <c r="LHT209" s="813"/>
      <c r="LHU209" s="813"/>
      <c r="LHV209" s="813"/>
      <c r="LHW209" s="813"/>
      <c r="LHX209" s="813"/>
      <c r="LHY209" s="813"/>
      <c r="LHZ209" s="813"/>
      <c r="LIA209" s="813"/>
      <c r="LIB209" s="813"/>
      <c r="LIC209" s="813"/>
      <c r="LID209" s="813"/>
      <c r="LIE209" s="813"/>
      <c r="LIF209" s="813"/>
      <c r="LIG209" s="813"/>
      <c r="LIH209" s="813"/>
      <c r="LII209" s="813"/>
      <c r="LIJ209" s="813"/>
      <c r="LIK209" s="813"/>
      <c r="LIL209" s="813"/>
      <c r="LIM209" s="813"/>
      <c r="LIN209" s="813"/>
      <c r="LIO209" s="813"/>
      <c r="LIP209" s="813"/>
      <c r="LIQ209" s="813"/>
      <c r="LIR209" s="813"/>
      <c r="LIS209" s="813"/>
      <c r="LIT209" s="813"/>
      <c r="LIU209" s="813"/>
      <c r="LIV209" s="813"/>
      <c r="LIW209" s="813"/>
      <c r="LIX209" s="813"/>
      <c r="LIY209" s="813"/>
      <c r="LIZ209" s="813"/>
      <c r="LJA209" s="813"/>
      <c r="LJB209" s="813"/>
      <c r="LJC209" s="813"/>
      <c r="LJD209" s="813"/>
      <c r="LJE209" s="813"/>
      <c r="LJF209" s="813"/>
      <c r="LJG209" s="813"/>
      <c r="LJH209" s="813"/>
      <c r="LJI209" s="813"/>
      <c r="LJJ209" s="813"/>
      <c r="LJK209" s="813"/>
      <c r="LJL209" s="813"/>
      <c r="LJM209" s="813"/>
      <c r="LJN209" s="813"/>
      <c r="LJO209" s="813"/>
      <c r="LJP209" s="813"/>
      <c r="LJQ209" s="813"/>
      <c r="LJR209" s="813"/>
      <c r="LJS209" s="813"/>
      <c r="LJT209" s="813"/>
      <c r="LJU209" s="813"/>
      <c r="LJV209" s="813"/>
      <c r="LJW209" s="813"/>
      <c r="LJX209" s="813"/>
      <c r="LJY209" s="813"/>
      <c r="LJZ209" s="813"/>
      <c r="LKA209" s="813"/>
      <c r="LKB209" s="813"/>
      <c r="LKC209" s="813"/>
      <c r="LKD209" s="813"/>
      <c r="LKE209" s="813"/>
      <c r="LKF209" s="813"/>
      <c r="LKG209" s="813"/>
      <c r="LKH209" s="813"/>
      <c r="LKI209" s="813"/>
      <c r="LKJ209" s="813"/>
      <c r="LKK209" s="813"/>
      <c r="LKL209" s="813"/>
      <c r="LKM209" s="813"/>
      <c r="LKN209" s="813"/>
      <c r="LKO209" s="813"/>
      <c r="LKP209" s="813"/>
      <c r="LKQ209" s="813"/>
      <c r="LKR209" s="813"/>
      <c r="LKS209" s="813"/>
      <c r="LKT209" s="813"/>
      <c r="LKU209" s="813"/>
      <c r="LKV209" s="813"/>
      <c r="LKW209" s="813"/>
      <c r="LKX209" s="813"/>
      <c r="LKY209" s="813"/>
      <c r="LKZ209" s="813"/>
      <c r="LLA209" s="813"/>
      <c r="LLB209" s="813"/>
      <c r="LLC209" s="813"/>
      <c r="LLD209" s="813"/>
      <c r="LLE209" s="813"/>
      <c r="LLF209" s="813"/>
      <c r="LLG209" s="813"/>
      <c r="LLH209" s="813"/>
      <c r="LLI209" s="813"/>
      <c r="LLJ209" s="813"/>
      <c r="LLK209" s="813"/>
      <c r="LLL209" s="813"/>
      <c r="LLM209" s="813"/>
      <c r="LLN209" s="813"/>
      <c r="LLO209" s="813"/>
      <c r="LLP209" s="813"/>
      <c r="LLQ209" s="813"/>
      <c r="LLR209" s="813"/>
      <c r="LLS209" s="813"/>
      <c r="LLT209" s="813"/>
      <c r="LLU209" s="813"/>
      <c r="LLV209" s="813"/>
      <c r="LLW209" s="813"/>
      <c r="LLX209" s="813"/>
      <c r="LLY209" s="813"/>
      <c r="LLZ209" s="813"/>
      <c r="LMA209" s="813"/>
      <c r="LMB209" s="813"/>
      <c r="LMC209" s="813"/>
      <c r="LMD209" s="813"/>
      <c r="LME209" s="813"/>
      <c r="LMF209" s="813"/>
      <c r="LMG209" s="813"/>
      <c r="LMH209" s="813"/>
      <c r="LMI209" s="813"/>
      <c r="LMJ209" s="813"/>
      <c r="LMK209" s="813"/>
      <c r="LML209" s="813"/>
      <c r="LMM209" s="813"/>
      <c r="LMN209" s="813"/>
      <c r="LMO209" s="813"/>
      <c r="LMP209" s="813"/>
      <c r="LMQ209" s="813"/>
      <c r="LMR209" s="813"/>
      <c r="LMS209" s="813"/>
      <c r="LMT209" s="813"/>
      <c r="LMU209" s="813"/>
      <c r="LMV209" s="813"/>
      <c r="LMW209" s="813"/>
      <c r="LMX209" s="813"/>
      <c r="LMY209" s="813"/>
      <c r="LMZ209" s="813"/>
      <c r="LNA209" s="813"/>
      <c r="LNB209" s="813"/>
      <c r="LNC209" s="813"/>
      <c r="LND209" s="813"/>
      <c r="LNE209" s="813"/>
      <c r="LNF209" s="813"/>
      <c r="LNG209" s="813"/>
      <c r="LNH209" s="813"/>
      <c r="LNI209" s="813"/>
      <c r="LNJ209" s="813"/>
      <c r="LNK209" s="813"/>
      <c r="LNL209" s="813"/>
      <c r="LNM209" s="813"/>
      <c r="LNN209" s="813"/>
      <c r="LNO209" s="813"/>
      <c r="LNP209" s="813"/>
      <c r="LNQ209" s="813"/>
      <c r="LNR209" s="813"/>
      <c r="LNS209" s="813"/>
      <c r="LNT209" s="813"/>
      <c r="LNU209" s="813"/>
      <c r="LNV209" s="813"/>
      <c r="LNW209" s="813"/>
      <c r="LNX209" s="813"/>
      <c r="LNY209" s="813"/>
      <c r="LNZ209" s="813"/>
      <c r="LOA209" s="813"/>
      <c r="LOB209" s="813"/>
      <c r="LOC209" s="813"/>
      <c r="LOD209" s="813"/>
      <c r="LOE209" s="813"/>
      <c r="LOF209" s="813"/>
      <c r="LOG209" s="813"/>
      <c r="LOH209" s="813"/>
      <c r="LOI209" s="813"/>
      <c r="LOJ209" s="813"/>
      <c r="LOK209" s="813"/>
      <c r="LOL209" s="813"/>
      <c r="LOM209" s="813"/>
      <c r="LON209" s="813"/>
      <c r="LOO209" s="813"/>
      <c r="LOP209" s="813"/>
      <c r="LOQ209" s="813"/>
      <c r="LOR209" s="813"/>
      <c r="LOS209" s="813"/>
      <c r="LOT209" s="813"/>
      <c r="LOU209" s="813"/>
      <c r="LOV209" s="813"/>
      <c r="LOW209" s="813"/>
      <c r="LOX209" s="813"/>
      <c r="LOY209" s="813"/>
      <c r="LOZ209" s="813"/>
      <c r="LPA209" s="813"/>
      <c r="LPB209" s="813"/>
      <c r="LPC209" s="813"/>
      <c r="LPD209" s="813"/>
      <c r="LPE209" s="813"/>
      <c r="LPF209" s="813"/>
      <c r="LPG209" s="813"/>
      <c r="LPH209" s="813"/>
      <c r="LPI209" s="813"/>
      <c r="LPJ209" s="813"/>
      <c r="LPK209" s="813"/>
      <c r="LPL209" s="813"/>
      <c r="LPM209" s="813"/>
      <c r="LPN209" s="813"/>
      <c r="LPO209" s="813"/>
      <c r="LPP209" s="813"/>
      <c r="LPQ209" s="813"/>
      <c r="LPR209" s="813"/>
      <c r="LPS209" s="813"/>
      <c r="LPT209" s="813"/>
      <c r="LPU209" s="813"/>
      <c r="LPV209" s="813"/>
      <c r="LPW209" s="813"/>
      <c r="LPX209" s="813"/>
      <c r="LPY209" s="813"/>
      <c r="LPZ209" s="813"/>
      <c r="LQA209" s="813"/>
      <c r="LQB209" s="813"/>
      <c r="LQC209" s="813"/>
      <c r="LQD209" s="813"/>
      <c r="LQE209" s="813"/>
      <c r="LQF209" s="813"/>
      <c r="LQG209" s="813"/>
      <c r="LQH209" s="813"/>
      <c r="LQI209" s="813"/>
      <c r="LQJ209" s="813"/>
      <c r="LQK209" s="813"/>
      <c r="LQL209" s="813"/>
      <c r="LQM209" s="813"/>
      <c r="LQN209" s="813"/>
      <c r="LQO209" s="813"/>
      <c r="LQP209" s="813"/>
      <c r="LQQ209" s="813"/>
      <c r="LQR209" s="813"/>
      <c r="LQS209" s="813"/>
      <c r="LQT209" s="813"/>
      <c r="LQU209" s="813"/>
      <c r="LQV209" s="813"/>
      <c r="LQW209" s="813"/>
      <c r="LQX209" s="813"/>
      <c r="LQY209" s="813"/>
      <c r="LQZ209" s="813"/>
      <c r="LRA209" s="813"/>
      <c r="LRB209" s="813"/>
      <c r="LRC209" s="813"/>
      <c r="LRD209" s="813"/>
      <c r="LRE209" s="813"/>
      <c r="LRF209" s="813"/>
      <c r="LRG209" s="813"/>
      <c r="LRH209" s="813"/>
      <c r="LRI209" s="813"/>
      <c r="LRJ209" s="813"/>
      <c r="LRK209" s="813"/>
      <c r="LRL209" s="813"/>
      <c r="LRM209" s="813"/>
      <c r="LRN209" s="813"/>
      <c r="LRO209" s="813"/>
      <c r="LRP209" s="813"/>
      <c r="LRQ209" s="813"/>
      <c r="LRR209" s="813"/>
      <c r="LRS209" s="813"/>
      <c r="LRT209" s="813"/>
      <c r="LRU209" s="813"/>
      <c r="LRV209" s="813"/>
      <c r="LRW209" s="813"/>
      <c r="LRX209" s="813"/>
      <c r="LRY209" s="813"/>
      <c r="LRZ209" s="813"/>
      <c r="LSA209" s="813"/>
      <c r="LSB209" s="813"/>
      <c r="LSC209" s="813"/>
      <c r="LSD209" s="813"/>
      <c r="LSE209" s="813"/>
      <c r="LSF209" s="813"/>
      <c r="LSG209" s="813"/>
      <c r="LSH209" s="813"/>
      <c r="LSI209" s="813"/>
      <c r="LSJ209" s="813"/>
      <c r="LSK209" s="813"/>
      <c r="LSL209" s="813"/>
      <c r="LSM209" s="813"/>
      <c r="LSN209" s="813"/>
      <c r="LSO209" s="813"/>
      <c r="LSP209" s="813"/>
      <c r="LSQ209" s="813"/>
      <c r="LSR209" s="813"/>
      <c r="LSS209" s="813"/>
      <c r="LST209" s="813"/>
      <c r="LSU209" s="813"/>
      <c r="LSV209" s="813"/>
      <c r="LSW209" s="813"/>
      <c r="LSX209" s="813"/>
      <c r="LSY209" s="813"/>
      <c r="LSZ209" s="813"/>
      <c r="LTA209" s="813"/>
      <c r="LTB209" s="813"/>
      <c r="LTC209" s="813"/>
      <c r="LTD209" s="813"/>
      <c r="LTE209" s="813"/>
      <c r="LTF209" s="813"/>
      <c r="LTG209" s="813"/>
      <c r="LTH209" s="813"/>
      <c r="LTI209" s="813"/>
      <c r="LTJ209" s="813"/>
      <c r="LTK209" s="813"/>
      <c r="LTL209" s="813"/>
      <c r="LTM209" s="813"/>
      <c r="LTN209" s="813"/>
      <c r="LTO209" s="813"/>
      <c r="LTP209" s="813"/>
      <c r="LTQ209" s="813"/>
      <c r="LTR209" s="813"/>
      <c r="LTS209" s="813"/>
      <c r="LTT209" s="813"/>
      <c r="LTU209" s="813"/>
      <c r="LTV209" s="813"/>
      <c r="LTW209" s="813"/>
      <c r="LTX209" s="813"/>
      <c r="LTY209" s="813"/>
      <c r="LTZ209" s="813"/>
      <c r="LUA209" s="813"/>
      <c r="LUB209" s="813"/>
      <c r="LUC209" s="813"/>
      <c r="LUD209" s="813"/>
      <c r="LUE209" s="813"/>
      <c r="LUF209" s="813"/>
      <c r="LUG209" s="813"/>
      <c r="LUH209" s="813"/>
      <c r="LUI209" s="813"/>
      <c r="LUJ209" s="813"/>
      <c r="LUK209" s="813"/>
      <c r="LUL209" s="813"/>
      <c r="LUM209" s="813"/>
      <c r="LUN209" s="813"/>
      <c r="LUO209" s="813"/>
      <c r="LUP209" s="813"/>
      <c r="LUQ209" s="813"/>
      <c r="LUR209" s="813"/>
      <c r="LUS209" s="813"/>
      <c r="LUT209" s="813"/>
      <c r="LUU209" s="813"/>
      <c r="LUV209" s="813"/>
      <c r="LUW209" s="813"/>
      <c r="LUX209" s="813"/>
      <c r="LUY209" s="813"/>
      <c r="LUZ209" s="813"/>
      <c r="LVA209" s="813"/>
      <c r="LVB209" s="813"/>
      <c r="LVC209" s="813"/>
      <c r="LVD209" s="813"/>
      <c r="LVE209" s="813"/>
      <c r="LVF209" s="813"/>
      <c r="LVG209" s="813"/>
      <c r="LVH209" s="813"/>
      <c r="LVI209" s="813"/>
      <c r="LVJ209" s="813"/>
      <c r="LVK209" s="813"/>
      <c r="LVL209" s="813"/>
      <c r="LVM209" s="813"/>
      <c r="LVN209" s="813"/>
      <c r="LVO209" s="813"/>
      <c r="LVP209" s="813"/>
      <c r="LVQ209" s="813"/>
      <c r="LVR209" s="813"/>
      <c r="LVS209" s="813"/>
      <c r="LVT209" s="813"/>
      <c r="LVU209" s="813"/>
      <c r="LVV209" s="813"/>
      <c r="LVW209" s="813"/>
      <c r="LVX209" s="813"/>
      <c r="LVY209" s="813"/>
      <c r="LVZ209" s="813"/>
      <c r="LWA209" s="813"/>
      <c r="LWB209" s="813"/>
      <c r="LWC209" s="813"/>
      <c r="LWD209" s="813"/>
      <c r="LWE209" s="813"/>
      <c r="LWF209" s="813"/>
      <c r="LWG209" s="813"/>
      <c r="LWH209" s="813"/>
      <c r="LWI209" s="813"/>
      <c r="LWJ209" s="813"/>
      <c r="LWK209" s="813"/>
      <c r="LWL209" s="813"/>
      <c r="LWM209" s="813"/>
      <c r="LWN209" s="813"/>
      <c r="LWO209" s="813"/>
      <c r="LWP209" s="813"/>
      <c r="LWQ209" s="813"/>
      <c r="LWR209" s="813"/>
      <c r="LWS209" s="813"/>
      <c r="LWT209" s="813"/>
      <c r="LWU209" s="813"/>
      <c r="LWV209" s="813"/>
      <c r="LWW209" s="813"/>
      <c r="LWX209" s="813"/>
      <c r="LWY209" s="813"/>
      <c r="LWZ209" s="813"/>
      <c r="LXA209" s="813"/>
      <c r="LXB209" s="813"/>
      <c r="LXC209" s="813"/>
      <c r="LXD209" s="813"/>
      <c r="LXE209" s="813"/>
      <c r="LXF209" s="813"/>
      <c r="LXG209" s="813"/>
      <c r="LXH209" s="813"/>
      <c r="LXI209" s="813"/>
      <c r="LXJ209" s="813"/>
      <c r="LXK209" s="813"/>
      <c r="LXL209" s="813"/>
      <c r="LXM209" s="813"/>
      <c r="LXN209" s="813"/>
      <c r="LXO209" s="813"/>
      <c r="LXP209" s="813"/>
      <c r="LXQ209" s="813"/>
      <c r="LXR209" s="813"/>
      <c r="LXS209" s="813"/>
      <c r="LXT209" s="813"/>
      <c r="LXU209" s="813"/>
      <c r="LXV209" s="813"/>
      <c r="LXW209" s="813"/>
      <c r="LXX209" s="813"/>
      <c r="LXY209" s="813"/>
      <c r="LXZ209" s="813"/>
      <c r="LYA209" s="813"/>
      <c r="LYB209" s="813"/>
      <c r="LYC209" s="813"/>
      <c r="LYD209" s="813"/>
      <c r="LYE209" s="813"/>
      <c r="LYF209" s="813"/>
      <c r="LYG209" s="813"/>
      <c r="LYH209" s="813"/>
      <c r="LYI209" s="813"/>
      <c r="LYJ209" s="813"/>
      <c r="LYK209" s="813"/>
      <c r="LYL209" s="813"/>
      <c r="LYM209" s="813"/>
      <c r="LYN209" s="813"/>
      <c r="LYO209" s="813"/>
      <c r="LYP209" s="813"/>
      <c r="LYQ209" s="813"/>
      <c r="LYR209" s="813"/>
      <c r="LYS209" s="813"/>
      <c r="LYT209" s="813"/>
      <c r="LYU209" s="813"/>
      <c r="LYV209" s="813"/>
      <c r="LYW209" s="813"/>
      <c r="LYX209" s="813"/>
      <c r="LYY209" s="813"/>
      <c r="LYZ209" s="813"/>
      <c r="LZA209" s="813"/>
      <c r="LZB209" s="813"/>
      <c r="LZC209" s="813"/>
      <c r="LZD209" s="813"/>
      <c r="LZE209" s="813"/>
      <c r="LZF209" s="813"/>
      <c r="LZG209" s="813"/>
      <c r="LZH209" s="813"/>
      <c r="LZI209" s="813"/>
      <c r="LZJ209" s="813"/>
      <c r="LZK209" s="813"/>
      <c r="LZL209" s="813"/>
      <c r="LZM209" s="813"/>
      <c r="LZN209" s="813"/>
      <c r="LZO209" s="813"/>
      <c r="LZP209" s="813"/>
      <c r="LZQ209" s="813"/>
      <c r="LZR209" s="813"/>
      <c r="LZS209" s="813"/>
      <c r="LZT209" s="813"/>
      <c r="LZU209" s="813"/>
      <c r="LZV209" s="813"/>
      <c r="LZW209" s="813"/>
      <c r="LZX209" s="813"/>
      <c r="LZY209" s="813"/>
      <c r="LZZ209" s="813"/>
      <c r="MAA209" s="813"/>
      <c r="MAB209" s="813"/>
      <c r="MAC209" s="813"/>
      <c r="MAD209" s="813"/>
      <c r="MAE209" s="813"/>
      <c r="MAF209" s="813"/>
      <c r="MAG209" s="813"/>
      <c r="MAH209" s="813"/>
      <c r="MAI209" s="813"/>
      <c r="MAJ209" s="813"/>
      <c r="MAK209" s="813"/>
      <c r="MAL209" s="813"/>
      <c r="MAM209" s="813"/>
      <c r="MAN209" s="813"/>
      <c r="MAO209" s="813"/>
      <c r="MAP209" s="813"/>
      <c r="MAQ209" s="813"/>
      <c r="MAR209" s="813"/>
      <c r="MAS209" s="813"/>
      <c r="MAT209" s="813"/>
      <c r="MAU209" s="813"/>
      <c r="MAV209" s="813"/>
      <c r="MAW209" s="813"/>
      <c r="MAX209" s="813"/>
      <c r="MAY209" s="813"/>
      <c r="MAZ209" s="813"/>
      <c r="MBA209" s="813"/>
      <c r="MBB209" s="813"/>
      <c r="MBC209" s="813"/>
      <c r="MBD209" s="813"/>
      <c r="MBE209" s="813"/>
      <c r="MBF209" s="813"/>
      <c r="MBG209" s="813"/>
      <c r="MBH209" s="813"/>
      <c r="MBI209" s="813"/>
      <c r="MBJ209" s="813"/>
      <c r="MBK209" s="813"/>
      <c r="MBL209" s="813"/>
      <c r="MBM209" s="813"/>
      <c r="MBN209" s="813"/>
      <c r="MBO209" s="813"/>
      <c r="MBP209" s="813"/>
      <c r="MBQ209" s="813"/>
      <c r="MBR209" s="813"/>
      <c r="MBS209" s="813"/>
      <c r="MBT209" s="813"/>
      <c r="MBU209" s="813"/>
      <c r="MBV209" s="813"/>
      <c r="MBW209" s="813"/>
      <c r="MBX209" s="813"/>
      <c r="MBY209" s="813"/>
      <c r="MBZ209" s="813"/>
      <c r="MCA209" s="813"/>
      <c r="MCB209" s="813"/>
      <c r="MCC209" s="813"/>
      <c r="MCD209" s="813"/>
      <c r="MCE209" s="813"/>
      <c r="MCF209" s="813"/>
      <c r="MCG209" s="813"/>
      <c r="MCH209" s="813"/>
      <c r="MCI209" s="813"/>
      <c r="MCJ209" s="813"/>
      <c r="MCK209" s="813"/>
      <c r="MCL209" s="813"/>
      <c r="MCM209" s="813"/>
      <c r="MCN209" s="813"/>
      <c r="MCO209" s="813"/>
      <c r="MCP209" s="813"/>
      <c r="MCQ209" s="813"/>
      <c r="MCR209" s="813"/>
      <c r="MCS209" s="813"/>
      <c r="MCT209" s="813"/>
      <c r="MCU209" s="813"/>
      <c r="MCV209" s="813"/>
      <c r="MCW209" s="813"/>
      <c r="MCX209" s="813"/>
      <c r="MCY209" s="813"/>
      <c r="MCZ209" s="813"/>
      <c r="MDA209" s="813"/>
      <c r="MDB209" s="813"/>
      <c r="MDC209" s="813"/>
      <c r="MDD209" s="813"/>
      <c r="MDE209" s="813"/>
      <c r="MDF209" s="813"/>
      <c r="MDG209" s="813"/>
      <c r="MDH209" s="813"/>
      <c r="MDI209" s="813"/>
      <c r="MDJ209" s="813"/>
      <c r="MDK209" s="813"/>
      <c r="MDL209" s="813"/>
      <c r="MDM209" s="813"/>
      <c r="MDN209" s="813"/>
      <c r="MDO209" s="813"/>
      <c r="MDP209" s="813"/>
      <c r="MDQ209" s="813"/>
      <c r="MDR209" s="813"/>
      <c r="MDS209" s="813"/>
      <c r="MDT209" s="813"/>
      <c r="MDU209" s="813"/>
      <c r="MDV209" s="813"/>
      <c r="MDW209" s="813"/>
      <c r="MDX209" s="813"/>
      <c r="MDY209" s="813"/>
      <c r="MDZ209" s="813"/>
      <c r="MEA209" s="813"/>
      <c r="MEB209" s="813"/>
      <c r="MEC209" s="813"/>
      <c r="MED209" s="813"/>
      <c r="MEE209" s="813"/>
      <c r="MEF209" s="813"/>
      <c r="MEG209" s="813"/>
      <c r="MEH209" s="813"/>
      <c r="MEI209" s="813"/>
      <c r="MEJ209" s="813"/>
      <c r="MEK209" s="813"/>
      <c r="MEL209" s="813"/>
      <c r="MEM209" s="813"/>
      <c r="MEN209" s="813"/>
      <c r="MEO209" s="813"/>
      <c r="MEP209" s="813"/>
      <c r="MEQ209" s="813"/>
      <c r="MER209" s="813"/>
      <c r="MES209" s="813"/>
      <c r="MET209" s="813"/>
      <c r="MEU209" s="813"/>
      <c r="MEV209" s="813"/>
      <c r="MEW209" s="813"/>
      <c r="MEX209" s="813"/>
      <c r="MEY209" s="813"/>
      <c r="MEZ209" s="813"/>
      <c r="MFA209" s="813"/>
      <c r="MFB209" s="813"/>
      <c r="MFC209" s="813"/>
      <c r="MFD209" s="813"/>
      <c r="MFE209" s="813"/>
      <c r="MFF209" s="813"/>
      <c r="MFG209" s="813"/>
      <c r="MFH209" s="813"/>
      <c r="MFI209" s="813"/>
      <c r="MFJ209" s="813"/>
      <c r="MFK209" s="813"/>
      <c r="MFL209" s="813"/>
      <c r="MFM209" s="813"/>
      <c r="MFN209" s="813"/>
      <c r="MFO209" s="813"/>
      <c r="MFP209" s="813"/>
      <c r="MFQ209" s="813"/>
      <c r="MFR209" s="813"/>
      <c r="MFS209" s="813"/>
      <c r="MFT209" s="813"/>
      <c r="MFU209" s="813"/>
      <c r="MFV209" s="813"/>
      <c r="MFW209" s="813"/>
      <c r="MFX209" s="813"/>
      <c r="MFY209" s="813"/>
      <c r="MFZ209" s="813"/>
      <c r="MGA209" s="813"/>
      <c r="MGB209" s="813"/>
      <c r="MGC209" s="813"/>
      <c r="MGD209" s="813"/>
      <c r="MGE209" s="813"/>
      <c r="MGF209" s="813"/>
      <c r="MGG209" s="813"/>
      <c r="MGH209" s="813"/>
      <c r="MGI209" s="813"/>
      <c r="MGJ209" s="813"/>
      <c r="MGK209" s="813"/>
      <c r="MGL209" s="813"/>
      <c r="MGM209" s="813"/>
      <c r="MGN209" s="813"/>
      <c r="MGO209" s="813"/>
      <c r="MGP209" s="813"/>
      <c r="MGQ209" s="813"/>
      <c r="MGR209" s="813"/>
      <c r="MGS209" s="813"/>
      <c r="MGT209" s="813"/>
      <c r="MGU209" s="813"/>
      <c r="MGV209" s="813"/>
      <c r="MGW209" s="813"/>
      <c r="MGX209" s="813"/>
      <c r="MGY209" s="813"/>
      <c r="MGZ209" s="813"/>
      <c r="MHA209" s="813"/>
      <c r="MHB209" s="813"/>
      <c r="MHC209" s="813"/>
      <c r="MHD209" s="813"/>
      <c r="MHE209" s="813"/>
      <c r="MHF209" s="813"/>
      <c r="MHG209" s="813"/>
      <c r="MHH209" s="813"/>
      <c r="MHI209" s="813"/>
      <c r="MHJ209" s="813"/>
      <c r="MHK209" s="813"/>
      <c r="MHL209" s="813"/>
      <c r="MHM209" s="813"/>
      <c r="MHN209" s="813"/>
      <c r="MHO209" s="813"/>
      <c r="MHP209" s="813"/>
      <c r="MHQ209" s="813"/>
      <c r="MHR209" s="813"/>
      <c r="MHS209" s="813"/>
      <c r="MHT209" s="813"/>
      <c r="MHU209" s="813"/>
      <c r="MHV209" s="813"/>
      <c r="MHW209" s="813"/>
      <c r="MHX209" s="813"/>
      <c r="MHY209" s="813"/>
      <c r="MHZ209" s="813"/>
      <c r="MIA209" s="813"/>
      <c r="MIB209" s="813"/>
      <c r="MIC209" s="813"/>
      <c r="MID209" s="813"/>
      <c r="MIE209" s="813"/>
      <c r="MIF209" s="813"/>
      <c r="MIG209" s="813"/>
      <c r="MIH209" s="813"/>
      <c r="MII209" s="813"/>
      <c r="MIJ209" s="813"/>
      <c r="MIK209" s="813"/>
      <c r="MIL209" s="813"/>
      <c r="MIM209" s="813"/>
      <c r="MIN209" s="813"/>
      <c r="MIO209" s="813"/>
      <c r="MIP209" s="813"/>
      <c r="MIQ209" s="813"/>
      <c r="MIR209" s="813"/>
      <c r="MIS209" s="813"/>
      <c r="MIT209" s="813"/>
      <c r="MIU209" s="813"/>
      <c r="MIV209" s="813"/>
      <c r="MIW209" s="813"/>
      <c r="MIX209" s="813"/>
      <c r="MIY209" s="813"/>
      <c r="MIZ209" s="813"/>
      <c r="MJA209" s="813"/>
      <c r="MJB209" s="813"/>
      <c r="MJC209" s="813"/>
      <c r="MJD209" s="813"/>
      <c r="MJE209" s="813"/>
      <c r="MJF209" s="813"/>
      <c r="MJG209" s="813"/>
      <c r="MJH209" s="813"/>
      <c r="MJI209" s="813"/>
      <c r="MJJ209" s="813"/>
      <c r="MJK209" s="813"/>
      <c r="MJL209" s="813"/>
      <c r="MJM209" s="813"/>
      <c r="MJN209" s="813"/>
      <c r="MJO209" s="813"/>
      <c r="MJP209" s="813"/>
      <c r="MJQ209" s="813"/>
      <c r="MJR209" s="813"/>
      <c r="MJS209" s="813"/>
      <c r="MJT209" s="813"/>
      <c r="MJU209" s="813"/>
      <c r="MJV209" s="813"/>
      <c r="MJW209" s="813"/>
      <c r="MJX209" s="813"/>
      <c r="MJY209" s="813"/>
      <c r="MJZ209" s="813"/>
      <c r="MKA209" s="813"/>
      <c r="MKB209" s="813"/>
      <c r="MKC209" s="813"/>
      <c r="MKD209" s="813"/>
      <c r="MKE209" s="813"/>
      <c r="MKF209" s="813"/>
      <c r="MKG209" s="813"/>
      <c r="MKH209" s="813"/>
      <c r="MKI209" s="813"/>
      <c r="MKJ209" s="813"/>
      <c r="MKK209" s="813"/>
      <c r="MKL209" s="813"/>
      <c r="MKM209" s="813"/>
      <c r="MKN209" s="813"/>
      <c r="MKO209" s="813"/>
      <c r="MKP209" s="813"/>
      <c r="MKQ209" s="813"/>
      <c r="MKR209" s="813"/>
      <c r="MKS209" s="813"/>
      <c r="MKT209" s="813"/>
      <c r="MKU209" s="813"/>
      <c r="MKV209" s="813"/>
      <c r="MKW209" s="813"/>
      <c r="MKX209" s="813"/>
      <c r="MKY209" s="813"/>
      <c r="MKZ209" s="813"/>
      <c r="MLA209" s="813"/>
      <c r="MLB209" s="813"/>
      <c r="MLC209" s="813"/>
      <c r="MLD209" s="813"/>
      <c r="MLE209" s="813"/>
      <c r="MLF209" s="813"/>
      <c r="MLG209" s="813"/>
      <c r="MLH209" s="813"/>
      <c r="MLI209" s="813"/>
      <c r="MLJ209" s="813"/>
      <c r="MLK209" s="813"/>
      <c r="MLL209" s="813"/>
      <c r="MLM209" s="813"/>
      <c r="MLN209" s="813"/>
      <c r="MLO209" s="813"/>
      <c r="MLP209" s="813"/>
      <c r="MLQ209" s="813"/>
      <c r="MLR209" s="813"/>
      <c r="MLS209" s="813"/>
      <c r="MLT209" s="813"/>
      <c r="MLU209" s="813"/>
      <c r="MLV209" s="813"/>
      <c r="MLW209" s="813"/>
      <c r="MLX209" s="813"/>
      <c r="MLY209" s="813"/>
      <c r="MLZ209" s="813"/>
      <c r="MMA209" s="813"/>
      <c r="MMB209" s="813"/>
      <c r="MMC209" s="813"/>
      <c r="MMD209" s="813"/>
      <c r="MME209" s="813"/>
      <c r="MMF209" s="813"/>
      <c r="MMG209" s="813"/>
      <c r="MMH209" s="813"/>
      <c r="MMI209" s="813"/>
      <c r="MMJ209" s="813"/>
      <c r="MMK209" s="813"/>
      <c r="MML209" s="813"/>
      <c r="MMM209" s="813"/>
      <c r="MMN209" s="813"/>
      <c r="MMO209" s="813"/>
      <c r="MMP209" s="813"/>
      <c r="MMQ209" s="813"/>
      <c r="MMR209" s="813"/>
      <c r="MMS209" s="813"/>
      <c r="MMT209" s="813"/>
      <c r="MMU209" s="813"/>
      <c r="MMV209" s="813"/>
      <c r="MMW209" s="813"/>
      <c r="MMX209" s="813"/>
      <c r="MMY209" s="813"/>
      <c r="MMZ209" s="813"/>
      <c r="MNA209" s="813"/>
      <c r="MNB209" s="813"/>
      <c r="MNC209" s="813"/>
      <c r="MND209" s="813"/>
      <c r="MNE209" s="813"/>
      <c r="MNF209" s="813"/>
      <c r="MNG209" s="813"/>
      <c r="MNH209" s="813"/>
      <c r="MNI209" s="813"/>
      <c r="MNJ209" s="813"/>
      <c r="MNK209" s="813"/>
      <c r="MNL209" s="813"/>
      <c r="MNM209" s="813"/>
      <c r="MNN209" s="813"/>
      <c r="MNO209" s="813"/>
      <c r="MNP209" s="813"/>
      <c r="MNQ209" s="813"/>
      <c r="MNR209" s="813"/>
      <c r="MNS209" s="813"/>
      <c r="MNT209" s="813"/>
      <c r="MNU209" s="813"/>
      <c r="MNV209" s="813"/>
      <c r="MNW209" s="813"/>
      <c r="MNX209" s="813"/>
      <c r="MNY209" s="813"/>
      <c r="MNZ209" s="813"/>
      <c r="MOA209" s="813"/>
      <c r="MOB209" s="813"/>
      <c r="MOC209" s="813"/>
      <c r="MOD209" s="813"/>
      <c r="MOE209" s="813"/>
      <c r="MOF209" s="813"/>
      <c r="MOG209" s="813"/>
      <c r="MOH209" s="813"/>
      <c r="MOI209" s="813"/>
      <c r="MOJ209" s="813"/>
      <c r="MOK209" s="813"/>
      <c r="MOL209" s="813"/>
      <c r="MOM209" s="813"/>
      <c r="MON209" s="813"/>
      <c r="MOO209" s="813"/>
      <c r="MOP209" s="813"/>
      <c r="MOQ209" s="813"/>
      <c r="MOR209" s="813"/>
      <c r="MOS209" s="813"/>
      <c r="MOT209" s="813"/>
      <c r="MOU209" s="813"/>
      <c r="MOV209" s="813"/>
      <c r="MOW209" s="813"/>
      <c r="MOX209" s="813"/>
      <c r="MOY209" s="813"/>
      <c r="MOZ209" s="813"/>
      <c r="MPA209" s="813"/>
      <c r="MPB209" s="813"/>
      <c r="MPC209" s="813"/>
      <c r="MPD209" s="813"/>
      <c r="MPE209" s="813"/>
      <c r="MPF209" s="813"/>
      <c r="MPG209" s="813"/>
      <c r="MPH209" s="813"/>
      <c r="MPI209" s="813"/>
      <c r="MPJ209" s="813"/>
      <c r="MPK209" s="813"/>
      <c r="MPL209" s="813"/>
      <c r="MPM209" s="813"/>
      <c r="MPN209" s="813"/>
      <c r="MPO209" s="813"/>
      <c r="MPP209" s="813"/>
      <c r="MPQ209" s="813"/>
      <c r="MPR209" s="813"/>
      <c r="MPS209" s="813"/>
      <c r="MPT209" s="813"/>
      <c r="MPU209" s="813"/>
      <c r="MPV209" s="813"/>
      <c r="MPW209" s="813"/>
      <c r="MPX209" s="813"/>
      <c r="MPY209" s="813"/>
      <c r="MPZ209" s="813"/>
      <c r="MQA209" s="813"/>
      <c r="MQB209" s="813"/>
      <c r="MQC209" s="813"/>
      <c r="MQD209" s="813"/>
      <c r="MQE209" s="813"/>
      <c r="MQF209" s="813"/>
      <c r="MQG209" s="813"/>
      <c r="MQH209" s="813"/>
      <c r="MQI209" s="813"/>
      <c r="MQJ209" s="813"/>
      <c r="MQK209" s="813"/>
      <c r="MQL209" s="813"/>
      <c r="MQM209" s="813"/>
      <c r="MQN209" s="813"/>
      <c r="MQO209" s="813"/>
      <c r="MQP209" s="813"/>
      <c r="MQQ209" s="813"/>
      <c r="MQR209" s="813"/>
      <c r="MQS209" s="813"/>
      <c r="MQT209" s="813"/>
      <c r="MQU209" s="813"/>
      <c r="MQV209" s="813"/>
      <c r="MQW209" s="813"/>
      <c r="MQX209" s="813"/>
      <c r="MQY209" s="813"/>
      <c r="MQZ209" s="813"/>
      <c r="MRA209" s="813"/>
      <c r="MRB209" s="813"/>
      <c r="MRC209" s="813"/>
      <c r="MRD209" s="813"/>
      <c r="MRE209" s="813"/>
      <c r="MRF209" s="813"/>
      <c r="MRG209" s="813"/>
      <c r="MRH209" s="813"/>
      <c r="MRI209" s="813"/>
      <c r="MRJ209" s="813"/>
      <c r="MRK209" s="813"/>
      <c r="MRL209" s="813"/>
      <c r="MRM209" s="813"/>
      <c r="MRN209" s="813"/>
      <c r="MRO209" s="813"/>
      <c r="MRP209" s="813"/>
      <c r="MRQ209" s="813"/>
      <c r="MRR209" s="813"/>
      <c r="MRS209" s="813"/>
      <c r="MRT209" s="813"/>
      <c r="MRU209" s="813"/>
      <c r="MRV209" s="813"/>
      <c r="MRW209" s="813"/>
      <c r="MRX209" s="813"/>
      <c r="MRY209" s="813"/>
      <c r="MRZ209" s="813"/>
      <c r="MSA209" s="813"/>
      <c r="MSB209" s="813"/>
      <c r="MSC209" s="813"/>
      <c r="MSD209" s="813"/>
      <c r="MSE209" s="813"/>
      <c r="MSF209" s="813"/>
      <c r="MSG209" s="813"/>
      <c r="MSH209" s="813"/>
      <c r="MSI209" s="813"/>
      <c r="MSJ209" s="813"/>
      <c r="MSK209" s="813"/>
      <c r="MSL209" s="813"/>
      <c r="MSM209" s="813"/>
      <c r="MSN209" s="813"/>
      <c r="MSO209" s="813"/>
      <c r="MSP209" s="813"/>
      <c r="MSQ209" s="813"/>
      <c r="MSR209" s="813"/>
      <c r="MSS209" s="813"/>
      <c r="MST209" s="813"/>
      <c r="MSU209" s="813"/>
      <c r="MSV209" s="813"/>
      <c r="MSW209" s="813"/>
      <c r="MSX209" s="813"/>
      <c r="MSY209" s="813"/>
      <c r="MSZ209" s="813"/>
      <c r="MTA209" s="813"/>
      <c r="MTB209" s="813"/>
      <c r="MTC209" s="813"/>
      <c r="MTD209" s="813"/>
      <c r="MTE209" s="813"/>
      <c r="MTF209" s="813"/>
      <c r="MTG209" s="813"/>
      <c r="MTH209" s="813"/>
      <c r="MTI209" s="813"/>
      <c r="MTJ209" s="813"/>
      <c r="MTK209" s="813"/>
      <c r="MTL209" s="813"/>
      <c r="MTM209" s="813"/>
      <c r="MTN209" s="813"/>
      <c r="MTO209" s="813"/>
      <c r="MTP209" s="813"/>
      <c r="MTQ209" s="813"/>
      <c r="MTR209" s="813"/>
      <c r="MTS209" s="813"/>
      <c r="MTT209" s="813"/>
      <c r="MTU209" s="813"/>
      <c r="MTV209" s="813"/>
      <c r="MTW209" s="813"/>
      <c r="MTX209" s="813"/>
      <c r="MTY209" s="813"/>
      <c r="MTZ209" s="813"/>
      <c r="MUA209" s="813"/>
      <c r="MUB209" s="813"/>
      <c r="MUC209" s="813"/>
      <c r="MUD209" s="813"/>
      <c r="MUE209" s="813"/>
      <c r="MUF209" s="813"/>
      <c r="MUG209" s="813"/>
      <c r="MUH209" s="813"/>
      <c r="MUI209" s="813"/>
      <c r="MUJ209" s="813"/>
      <c r="MUK209" s="813"/>
      <c r="MUL209" s="813"/>
      <c r="MUM209" s="813"/>
      <c r="MUN209" s="813"/>
      <c r="MUO209" s="813"/>
      <c r="MUP209" s="813"/>
      <c r="MUQ209" s="813"/>
      <c r="MUR209" s="813"/>
      <c r="MUS209" s="813"/>
      <c r="MUT209" s="813"/>
      <c r="MUU209" s="813"/>
      <c r="MUV209" s="813"/>
      <c r="MUW209" s="813"/>
      <c r="MUX209" s="813"/>
      <c r="MUY209" s="813"/>
      <c r="MUZ209" s="813"/>
      <c r="MVA209" s="813"/>
      <c r="MVB209" s="813"/>
      <c r="MVC209" s="813"/>
      <c r="MVD209" s="813"/>
      <c r="MVE209" s="813"/>
      <c r="MVF209" s="813"/>
      <c r="MVG209" s="813"/>
      <c r="MVH209" s="813"/>
      <c r="MVI209" s="813"/>
      <c r="MVJ209" s="813"/>
      <c r="MVK209" s="813"/>
      <c r="MVL209" s="813"/>
      <c r="MVM209" s="813"/>
      <c r="MVN209" s="813"/>
      <c r="MVO209" s="813"/>
      <c r="MVP209" s="813"/>
      <c r="MVQ209" s="813"/>
      <c r="MVR209" s="813"/>
      <c r="MVS209" s="813"/>
      <c r="MVT209" s="813"/>
      <c r="MVU209" s="813"/>
      <c r="MVV209" s="813"/>
      <c r="MVW209" s="813"/>
      <c r="MVX209" s="813"/>
      <c r="MVY209" s="813"/>
      <c r="MVZ209" s="813"/>
      <c r="MWA209" s="813"/>
      <c r="MWB209" s="813"/>
      <c r="MWC209" s="813"/>
      <c r="MWD209" s="813"/>
      <c r="MWE209" s="813"/>
      <c r="MWF209" s="813"/>
      <c r="MWG209" s="813"/>
      <c r="MWH209" s="813"/>
      <c r="MWI209" s="813"/>
      <c r="MWJ209" s="813"/>
      <c r="MWK209" s="813"/>
      <c r="MWL209" s="813"/>
      <c r="MWM209" s="813"/>
      <c r="MWN209" s="813"/>
      <c r="MWO209" s="813"/>
      <c r="MWP209" s="813"/>
      <c r="MWQ209" s="813"/>
      <c r="MWR209" s="813"/>
      <c r="MWS209" s="813"/>
      <c r="MWT209" s="813"/>
      <c r="MWU209" s="813"/>
      <c r="MWV209" s="813"/>
      <c r="MWW209" s="813"/>
      <c r="MWX209" s="813"/>
      <c r="MWY209" s="813"/>
      <c r="MWZ209" s="813"/>
      <c r="MXA209" s="813"/>
      <c r="MXB209" s="813"/>
      <c r="MXC209" s="813"/>
      <c r="MXD209" s="813"/>
      <c r="MXE209" s="813"/>
      <c r="MXF209" s="813"/>
      <c r="MXG209" s="813"/>
      <c r="MXH209" s="813"/>
      <c r="MXI209" s="813"/>
      <c r="MXJ209" s="813"/>
      <c r="MXK209" s="813"/>
      <c r="MXL209" s="813"/>
      <c r="MXM209" s="813"/>
      <c r="MXN209" s="813"/>
      <c r="MXO209" s="813"/>
      <c r="MXP209" s="813"/>
      <c r="MXQ209" s="813"/>
      <c r="MXR209" s="813"/>
      <c r="MXS209" s="813"/>
      <c r="MXT209" s="813"/>
      <c r="MXU209" s="813"/>
      <c r="MXV209" s="813"/>
      <c r="MXW209" s="813"/>
      <c r="MXX209" s="813"/>
      <c r="MXY209" s="813"/>
      <c r="MXZ209" s="813"/>
      <c r="MYA209" s="813"/>
      <c r="MYB209" s="813"/>
      <c r="MYC209" s="813"/>
      <c r="MYD209" s="813"/>
      <c r="MYE209" s="813"/>
      <c r="MYF209" s="813"/>
      <c r="MYG209" s="813"/>
      <c r="MYH209" s="813"/>
      <c r="MYI209" s="813"/>
      <c r="MYJ209" s="813"/>
      <c r="MYK209" s="813"/>
      <c r="MYL209" s="813"/>
      <c r="MYM209" s="813"/>
      <c r="MYN209" s="813"/>
      <c r="MYO209" s="813"/>
      <c r="MYP209" s="813"/>
      <c r="MYQ209" s="813"/>
      <c r="MYR209" s="813"/>
      <c r="MYS209" s="813"/>
      <c r="MYT209" s="813"/>
      <c r="MYU209" s="813"/>
      <c r="MYV209" s="813"/>
      <c r="MYW209" s="813"/>
      <c r="MYX209" s="813"/>
      <c r="MYY209" s="813"/>
      <c r="MYZ209" s="813"/>
      <c r="MZA209" s="813"/>
      <c r="MZB209" s="813"/>
      <c r="MZC209" s="813"/>
      <c r="MZD209" s="813"/>
      <c r="MZE209" s="813"/>
      <c r="MZF209" s="813"/>
      <c r="MZG209" s="813"/>
      <c r="MZH209" s="813"/>
      <c r="MZI209" s="813"/>
      <c r="MZJ209" s="813"/>
      <c r="MZK209" s="813"/>
      <c r="MZL209" s="813"/>
      <c r="MZM209" s="813"/>
      <c r="MZN209" s="813"/>
      <c r="MZO209" s="813"/>
      <c r="MZP209" s="813"/>
      <c r="MZQ209" s="813"/>
      <c r="MZR209" s="813"/>
      <c r="MZS209" s="813"/>
      <c r="MZT209" s="813"/>
      <c r="MZU209" s="813"/>
      <c r="MZV209" s="813"/>
      <c r="MZW209" s="813"/>
      <c r="MZX209" s="813"/>
      <c r="MZY209" s="813"/>
      <c r="MZZ209" s="813"/>
      <c r="NAA209" s="813"/>
      <c r="NAB209" s="813"/>
      <c r="NAC209" s="813"/>
      <c r="NAD209" s="813"/>
      <c r="NAE209" s="813"/>
      <c r="NAF209" s="813"/>
      <c r="NAG209" s="813"/>
      <c r="NAH209" s="813"/>
      <c r="NAI209" s="813"/>
      <c r="NAJ209" s="813"/>
      <c r="NAK209" s="813"/>
      <c r="NAL209" s="813"/>
      <c r="NAM209" s="813"/>
      <c r="NAN209" s="813"/>
      <c r="NAO209" s="813"/>
      <c r="NAP209" s="813"/>
      <c r="NAQ209" s="813"/>
      <c r="NAR209" s="813"/>
      <c r="NAS209" s="813"/>
      <c r="NAT209" s="813"/>
      <c r="NAU209" s="813"/>
      <c r="NAV209" s="813"/>
      <c r="NAW209" s="813"/>
      <c r="NAX209" s="813"/>
      <c r="NAY209" s="813"/>
      <c r="NAZ209" s="813"/>
      <c r="NBA209" s="813"/>
      <c r="NBB209" s="813"/>
      <c r="NBC209" s="813"/>
      <c r="NBD209" s="813"/>
      <c r="NBE209" s="813"/>
      <c r="NBF209" s="813"/>
      <c r="NBG209" s="813"/>
      <c r="NBH209" s="813"/>
      <c r="NBI209" s="813"/>
      <c r="NBJ209" s="813"/>
      <c r="NBK209" s="813"/>
      <c r="NBL209" s="813"/>
      <c r="NBM209" s="813"/>
      <c r="NBN209" s="813"/>
      <c r="NBO209" s="813"/>
      <c r="NBP209" s="813"/>
      <c r="NBQ209" s="813"/>
      <c r="NBR209" s="813"/>
      <c r="NBS209" s="813"/>
      <c r="NBT209" s="813"/>
      <c r="NBU209" s="813"/>
      <c r="NBV209" s="813"/>
      <c r="NBW209" s="813"/>
      <c r="NBX209" s="813"/>
      <c r="NBY209" s="813"/>
      <c r="NBZ209" s="813"/>
      <c r="NCA209" s="813"/>
      <c r="NCB209" s="813"/>
      <c r="NCC209" s="813"/>
      <c r="NCD209" s="813"/>
      <c r="NCE209" s="813"/>
      <c r="NCF209" s="813"/>
      <c r="NCG209" s="813"/>
      <c r="NCH209" s="813"/>
      <c r="NCI209" s="813"/>
      <c r="NCJ209" s="813"/>
      <c r="NCK209" s="813"/>
      <c r="NCL209" s="813"/>
      <c r="NCM209" s="813"/>
      <c r="NCN209" s="813"/>
      <c r="NCO209" s="813"/>
      <c r="NCP209" s="813"/>
      <c r="NCQ209" s="813"/>
      <c r="NCR209" s="813"/>
      <c r="NCS209" s="813"/>
      <c r="NCT209" s="813"/>
      <c r="NCU209" s="813"/>
      <c r="NCV209" s="813"/>
      <c r="NCW209" s="813"/>
      <c r="NCX209" s="813"/>
      <c r="NCY209" s="813"/>
      <c r="NCZ209" s="813"/>
      <c r="NDA209" s="813"/>
      <c r="NDB209" s="813"/>
      <c r="NDC209" s="813"/>
      <c r="NDD209" s="813"/>
      <c r="NDE209" s="813"/>
      <c r="NDF209" s="813"/>
      <c r="NDG209" s="813"/>
      <c r="NDH209" s="813"/>
      <c r="NDI209" s="813"/>
      <c r="NDJ209" s="813"/>
      <c r="NDK209" s="813"/>
      <c r="NDL209" s="813"/>
      <c r="NDM209" s="813"/>
      <c r="NDN209" s="813"/>
      <c r="NDO209" s="813"/>
      <c r="NDP209" s="813"/>
      <c r="NDQ209" s="813"/>
      <c r="NDR209" s="813"/>
      <c r="NDS209" s="813"/>
      <c r="NDT209" s="813"/>
      <c r="NDU209" s="813"/>
      <c r="NDV209" s="813"/>
      <c r="NDW209" s="813"/>
      <c r="NDX209" s="813"/>
      <c r="NDY209" s="813"/>
      <c r="NDZ209" s="813"/>
      <c r="NEA209" s="813"/>
      <c r="NEB209" s="813"/>
      <c r="NEC209" s="813"/>
      <c r="NED209" s="813"/>
      <c r="NEE209" s="813"/>
      <c r="NEF209" s="813"/>
      <c r="NEG209" s="813"/>
      <c r="NEH209" s="813"/>
      <c r="NEI209" s="813"/>
      <c r="NEJ209" s="813"/>
      <c r="NEK209" s="813"/>
      <c r="NEL209" s="813"/>
      <c r="NEM209" s="813"/>
      <c r="NEN209" s="813"/>
      <c r="NEO209" s="813"/>
      <c r="NEP209" s="813"/>
      <c r="NEQ209" s="813"/>
      <c r="NER209" s="813"/>
      <c r="NES209" s="813"/>
      <c r="NET209" s="813"/>
      <c r="NEU209" s="813"/>
      <c r="NEV209" s="813"/>
      <c r="NEW209" s="813"/>
      <c r="NEX209" s="813"/>
      <c r="NEY209" s="813"/>
      <c r="NEZ209" s="813"/>
      <c r="NFA209" s="813"/>
      <c r="NFB209" s="813"/>
      <c r="NFC209" s="813"/>
      <c r="NFD209" s="813"/>
      <c r="NFE209" s="813"/>
      <c r="NFF209" s="813"/>
      <c r="NFG209" s="813"/>
      <c r="NFH209" s="813"/>
      <c r="NFI209" s="813"/>
      <c r="NFJ209" s="813"/>
      <c r="NFK209" s="813"/>
      <c r="NFL209" s="813"/>
      <c r="NFM209" s="813"/>
      <c r="NFN209" s="813"/>
      <c r="NFO209" s="813"/>
      <c r="NFP209" s="813"/>
      <c r="NFQ209" s="813"/>
      <c r="NFR209" s="813"/>
      <c r="NFS209" s="813"/>
      <c r="NFT209" s="813"/>
      <c r="NFU209" s="813"/>
      <c r="NFV209" s="813"/>
      <c r="NFW209" s="813"/>
      <c r="NFX209" s="813"/>
      <c r="NFY209" s="813"/>
      <c r="NFZ209" s="813"/>
      <c r="NGA209" s="813"/>
      <c r="NGB209" s="813"/>
      <c r="NGC209" s="813"/>
      <c r="NGD209" s="813"/>
      <c r="NGE209" s="813"/>
      <c r="NGF209" s="813"/>
      <c r="NGG209" s="813"/>
      <c r="NGH209" s="813"/>
      <c r="NGI209" s="813"/>
      <c r="NGJ209" s="813"/>
      <c r="NGK209" s="813"/>
      <c r="NGL209" s="813"/>
      <c r="NGM209" s="813"/>
      <c r="NGN209" s="813"/>
      <c r="NGO209" s="813"/>
      <c r="NGP209" s="813"/>
      <c r="NGQ209" s="813"/>
      <c r="NGR209" s="813"/>
      <c r="NGS209" s="813"/>
      <c r="NGT209" s="813"/>
      <c r="NGU209" s="813"/>
      <c r="NGV209" s="813"/>
      <c r="NGW209" s="813"/>
      <c r="NGX209" s="813"/>
      <c r="NGY209" s="813"/>
      <c r="NGZ209" s="813"/>
      <c r="NHA209" s="813"/>
      <c r="NHB209" s="813"/>
      <c r="NHC209" s="813"/>
      <c r="NHD209" s="813"/>
      <c r="NHE209" s="813"/>
      <c r="NHF209" s="813"/>
      <c r="NHG209" s="813"/>
      <c r="NHH209" s="813"/>
      <c r="NHI209" s="813"/>
      <c r="NHJ209" s="813"/>
      <c r="NHK209" s="813"/>
      <c r="NHL209" s="813"/>
      <c r="NHM209" s="813"/>
      <c r="NHN209" s="813"/>
      <c r="NHO209" s="813"/>
      <c r="NHP209" s="813"/>
      <c r="NHQ209" s="813"/>
      <c r="NHR209" s="813"/>
      <c r="NHS209" s="813"/>
      <c r="NHT209" s="813"/>
      <c r="NHU209" s="813"/>
      <c r="NHV209" s="813"/>
      <c r="NHW209" s="813"/>
      <c r="NHX209" s="813"/>
      <c r="NHY209" s="813"/>
      <c r="NHZ209" s="813"/>
      <c r="NIA209" s="813"/>
      <c r="NIB209" s="813"/>
      <c r="NIC209" s="813"/>
      <c r="NID209" s="813"/>
      <c r="NIE209" s="813"/>
      <c r="NIF209" s="813"/>
      <c r="NIG209" s="813"/>
      <c r="NIH209" s="813"/>
      <c r="NII209" s="813"/>
      <c r="NIJ209" s="813"/>
      <c r="NIK209" s="813"/>
      <c r="NIL209" s="813"/>
      <c r="NIM209" s="813"/>
      <c r="NIN209" s="813"/>
      <c r="NIO209" s="813"/>
      <c r="NIP209" s="813"/>
      <c r="NIQ209" s="813"/>
      <c r="NIR209" s="813"/>
      <c r="NIS209" s="813"/>
      <c r="NIT209" s="813"/>
      <c r="NIU209" s="813"/>
      <c r="NIV209" s="813"/>
      <c r="NIW209" s="813"/>
      <c r="NIX209" s="813"/>
      <c r="NIY209" s="813"/>
      <c r="NIZ209" s="813"/>
      <c r="NJA209" s="813"/>
      <c r="NJB209" s="813"/>
      <c r="NJC209" s="813"/>
      <c r="NJD209" s="813"/>
      <c r="NJE209" s="813"/>
      <c r="NJF209" s="813"/>
      <c r="NJG209" s="813"/>
      <c r="NJH209" s="813"/>
      <c r="NJI209" s="813"/>
      <c r="NJJ209" s="813"/>
      <c r="NJK209" s="813"/>
      <c r="NJL209" s="813"/>
      <c r="NJM209" s="813"/>
      <c r="NJN209" s="813"/>
      <c r="NJO209" s="813"/>
      <c r="NJP209" s="813"/>
      <c r="NJQ209" s="813"/>
      <c r="NJR209" s="813"/>
      <c r="NJS209" s="813"/>
      <c r="NJT209" s="813"/>
      <c r="NJU209" s="813"/>
      <c r="NJV209" s="813"/>
      <c r="NJW209" s="813"/>
      <c r="NJX209" s="813"/>
      <c r="NJY209" s="813"/>
      <c r="NJZ209" s="813"/>
      <c r="NKA209" s="813"/>
      <c r="NKB209" s="813"/>
      <c r="NKC209" s="813"/>
      <c r="NKD209" s="813"/>
      <c r="NKE209" s="813"/>
      <c r="NKF209" s="813"/>
      <c r="NKG209" s="813"/>
      <c r="NKH209" s="813"/>
      <c r="NKI209" s="813"/>
      <c r="NKJ209" s="813"/>
      <c r="NKK209" s="813"/>
      <c r="NKL209" s="813"/>
      <c r="NKM209" s="813"/>
      <c r="NKN209" s="813"/>
      <c r="NKO209" s="813"/>
      <c r="NKP209" s="813"/>
      <c r="NKQ209" s="813"/>
      <c r="NKR209" s="813"/>
      <c r="NKS209" s="813"/>
      <c r="NKT209" s="813"/>
      <c r="NKU209" s="813"/>
      <c r="NKV209" s="813"/>
      <c r="NKW209" s="813"/>
      <c r="NKX209" s="813"/>
      <c r="NKY209" s="813"/>
      <c r="NKZ209" s="813"/>
      <c r="NLA209" s="813"/>
      <c r="NLB209" s="813"/>
      <c r="NLC209" s="813"/>
      <c r="NLD209" s="813"/>
      <c r="NLE209" s="813"/>
      <c r="NLF209" s="813"/>
      <c r="NLG209" s="813"/>
      <c r="NLH209" s="813"/>
      <c r="NLI209" s="813"/>
      <c r="NLJ209" s="813"/>
      <c r="NLK209" s="813"/>
      <c r="NLL209" s="813"/>
      <c r="NLM209" s="813"/>
      <c r="NLN209" s="813"/>
      <c r="NLO209" s="813"/>
      <c r="NLP209" s="813"/>
      <c r="NLQ209" s="813"/>
      <c r="NLR209" s="813"/>
      <c r="NLS209" s="813"/>
      <c r="NLT209" s="813"/>
      <c r="NLU209" s="813"/>
      <c r="NLV209" s="813"/>
      <c r="NLW209" s="813"/>
      <c r="NLX209" s="813"/>
      <c r="NLY209" s="813"/>
      <c r="NLZ209" s="813"/>
      <c r="NMA209" s="813"/>
      <c r="NMB209" s="813"/>
      <c r="NMC209" s="813"/>
      <c r="NMD209" s="813"/>
      <c r="NME209" s="813"/>
      <c r="NMF209" s="813"/>
      <c r="NMG209" s="813"/>
      <c r="NMH209" s="813"/>
      <c r="NMI209" s="813"/>
      <c r="NMJ209" s="813"/>
      <c r="NMK209" s="813"/>
      <c r="NML209" s="813"/>
      <c r="NMM209" s="813"/>
      <c r="NMN209" s="813"/>
      <c r="NMO209" s="813"/>
      <c r="NMP209" s="813"/>
      <c r="NMQ209" s="813"/>
      <c r="NMR209" s="813"/>
      <c r="NMS209" s="813"/>
      <c r="NMT209" s="813"/>
      <c r="NMU209" s="813"/>
      <c r="NMV209" s="813"/>
      <c r="NMW209" s="813"/>
      <c r="NMX209" s="813"/>
      <c r="NMY209" s="813"/>
      <c r="NMZ209" s="813"/>
      <c r="NNA209" s="813"/>
      <c r="NNB209" s="813"/>
      <c r="NNC209" s="813"/>
      <c r="NND209" s="813"/>
      <c r="NNE209" s="813"/>
      <c r="NNF209" s="813"/>
      <c r="NNG209" s="813"/>
      <c r="NNH209" s="813"/>
      <c r="NNI209" s="813"/>
      <c r="NNJ209" s="813"/>
      <c r="NNK209" s="813"/>
      <c r="NNL209" s="813"/>
      <c r="NNM209" s="813"/>
      <c r="NNN209" s="813"/>
      <c r="NNO209" s="813"/>
      <c r="NNP209" s="813"/>
      <c r="NNQ209" s="813"/>
      <c r="NNR209" s="813"/>
      <c r="NNS209" s="813"/>
      <c r="NNT209" s="813"/>
      <c r="NNU209" s="813"/>
      <c r="NNV209" s="813"/>
      <c r="NNW209" s="813"/>
      <c r="NNX209" s="813"/>
      <c r="NNY209" s="813"/>
      <c r="NNZ209" s="813"/>
      <c r="NOA209" s="813"/>
      <c r="NOB209" s="813"/>
      <c r="NOC209" s="813"/>
      <c r="NOD209" s="813"/>
      <c r="NOE209" s="813"/>
      <c r="NOF209" s="813"/>
      <c r="NOG209" s="813"/>
      <c r="NOH209" s="813"/>
      <c r="NOI209" s="813"/>
      <c r="NOJ209" s="813"/>
      <c r="NOK209" s="813"/>
      <c r="NOL209" s="813"/>
      <c r="NOM209" s="813"/>
      <c r="NON209" s="813"/>
      <c r="NOO209" s="813"/>
      <c r="NOP209" s="813"/>
      <c r="NOQ209" s="813"/>
      <c r="NOR209" s="813"/>
      <c r="NOS209" s="813"/>
      <c r="NOT209" s="813"/>
      <c r="NOU209" s="813"/>
      <c r="NOV209" s="813"/>
      <c r="NOW209" s="813"/>
      <c r="NOX209" s="813"/>
      <c r="NOY209" s="813"/>
      <c r="NOZ209" s="813"/>
      <c r="NPA209" s="813"/>
      <c r="NPB209" s="813"/>
      <c r="NPC209" s="813"/>
      <c r="NPD209" s="813"/>
      <c r="NPE209" s="813"/>
      <c r="NPF209" s="813"/>
      <c r="NPG209" s="813"/>
      <c r="NPH209" s="813"/>
      <c r="NPI209" s="813"/>
      <c r="NPJ209" s="813"/>
      <c r="NPK209" s="813"/>
      <c r="NPL209" s="813"/>
      <c r="NPM209" s="813"/>
      <c r="NPN209" s="813"/>
      <c r="NPO209" s="813"/>
      <c r="NPP209" s="813"/>
      <c r="NPQ209" s="813"/>
      <c r="NPR209" s="813"/>
      <c r="NPS209" s="813"/>
      <c r="NPT209" s="813"/>
      <c r="NPU209" s="813"/>
      <c r="NPV209" s="813"/>
      <c r="NPW209" s="813"/>
      <c r="NPX209" s="813"/>
      <c r="NPY209" s="813"/>
      <c r="NPZ209" s="813"/>
      <c r="NQA209" s="813"/>
      <c r="NQB209" s="813"/>
      <c r="NQC209" s="813"/>
      <c r="NQD209" s="813"/>
      <c r="NQE209" s="813"/>
      <c r="NQF209" s="813"/>
      <c r="NQG209" s="813"/>
      <c r="NQH209" s="813"/>
      <c r="NQI209" s="813"/>
      <c r="NQJ209" s="813"/>
      <c r="NQK209" s="813"/>
      <c r="NQL209" s="813"/>
      <c r="NQM209" s="813"/>
      <c r="NQN209" s="813"/>
      <c r="NQO209" s="813"/>
      <c r="NQP209" s="813"/>
      <c r="NQQ209" s="813"/>
      <c r="NQR209" s="813"/>
      <c r="NQS209" s="813"/>
      <c r="NQT209" s="813"/>
      <c r="NQU209" s="813"/>
      <c r="NQV209" s="813"/>
      <c r="NQW209" s="813"/>
      <c r="NQX209" s="813"/>
      <c r="NQY209" s="813"/>
      <c r="NQZ209" s="813"/>
      <c r="NRA209" s="813"/>
      <c r="NRB209" s="813"/>
      <c r="NRC209" s="813"/>
      <c r="NRD209" s="813"/>
      <c r="NRE209" s="813"/>
      <c r="NRF209" s="813"/>
      <c r="NRG209" s="813"/>
      <c r="NRH209" s="813"/>
      <c r="NRI209" s="813"/>
      <c r="NRJ209" s="813"/>
      <c r="NRK209" s="813"/>
      <c r="NRL209" s="813"/>
      <c r="NRM209" s="813"/>
      <c r="NRN209" s="813"/>
      <c r="NRO209" s="813"/>
      <c r="NRP209" s="813"/>
      <c r="NRQ209" s="813"/>
      <c r="NRR209" s="813"/>
      <c r="NRS209" s="813"/>
      <c r="NRT209" s="813"/>
      <c r="NRU209" s="813"/>
      <c r="NRV209" s="813"/>
      <c r="NRW209" s="813"/>
      <c r="NRX209" s="813"/>
      <c r="NRY209" s="813"/>
      <c r="NRZ209" s="813"/>
      <c r="NSA209" s="813"/>
      <c r="NSB209" s="813"/>
      <c r="NSC209" s="813"/>
      <c r="NSD209" s="813"/>
      <c r="NSE209" s="813"/>
      <c r="NSF209" s="813"/>
      <c r="NSG209" s="813"/>
      <c r="NSH209" s="813"/>
      <c r="NSI209" s="813"/>
      <c r="NSJ209" s="813"/>
      <c r="NSK209" s="813"/>
      <c r="NSL209" s="813"/>
      <c r="NSM209" s="813"/>
      <c r="NSN209" s="813"/>
      <c r="NSO209" s="813"/>
      <c r="NSP209" s="813"/>
      <c r="NSQ209" s="813"/>
      <c r="NSR209" s="813"/>
      <c r="NSS209" s="813"/>
      <c r="NST209" s="813"/>
      <c r="NSU209" s="813"/>
      <c r="NSV209" s="813"/>
      <c r="NSW209" s="813"/>
      <c r="NSX209" s="813"/>
      <c r="NSY209" s="813"/>
      <c r="NSZ209" s="813"/>
      <c r="NTA209" s="813"/>
      <c r="NTB209" s="813"/>
      <c r="NTC209" s="813"/>
      <c r="NTD209" s="813"/>
      <c r="NTE209" s="813"/>
      <c r="NTF209" s="813"/>
      <c r="NTG209" s="813"/>
      <c r="NTH209" s="813"/>
      <c r="NTI209" s="813"/>
      <c r="NTJ209" s="813"/>
      <c r="NTK209" s="813"/>
      <c r="NTL209" s="813"/>
      <c r="NTM209" s="813"/>
      <c r="NTN209" s="813"/>
      <c r="NTO209" s="813"/>
      <c r="NTP209" s="813"/>
      <c r="NTQ209" s="813"/>
      <c r="NTR209" s="813"/>
      <c r="NTS209" s="813"/>
      <c r="NTT209" s="813"/>
      <c r="NTU209" s="813"/>
      <c r="NTV209" s="813"/>
      <c r="NTW209" s="813"/>
      <c r="NTX209" s="813"/>
      <c r="NTY209" s="813"/>
      <c r="NTZ209" s="813"/>
      <c r="NUA209" s="813"/>
      <c r="NUB209" s="813"/>
      <c r="NUC209" s="813"/>
      <c r="NUD209" s="813"/>
      <c r="NUE209" s="813"/>
      <c r="NUF209" s="813"/>
      <c r="NUG209" s="813"/>
      <c r="NUH209" s="813"/>
      <c r="NUI209" s="813"/>
      <c r="NUJ209" s="813"/>
      <c r="NUK209" s="813"/>
      <c r="NUL209" s="813"/>
      <c r="NUM209" s="813"/>
      <c r="NUN209" s="813"/>
      <c r="NUO209" s="813"/>
      <c r="NUP209" s="813"/>
      <c r="NUQ209" s="813"/>
      <c r="NUR209" s="813"/>
      <c r="NUS209" s="813"/>
      <c r="NUT209" s="813"/>
      <c r="NUU209" s="813"/>
      <c r="NUV209" s="813"/>
      <c r="NUW209" s="813"/>
      <c r="NUX209" s="813"/>
      <c r="NUY209" s="813"/>
      <c r="NUZ209" s="813"/>
      <c r="NVA209" s="813"/>
      <c r="NVB209" s="813"/>
      <c r="NVC209" s="813"/>
      <c r="NVD209" s="813"/>
      <c r="NVE209" s="813"/>
      <c r="NVF209" s="813"/>
      <c r="NVG209" s="813"/>
      <c r="NVH209" s="813"/>
      <c r="NVI209" s="813"/>
      <c r="NVJ209" s="813"/>
      <c r="NVK209" s="813"/>
      <c r="NVL209" s="813"/>
      <c r="NVM209" s="813"/>
      <c r="NVN209" s="813"/>
      <c r="NVO209" s="813"/>
      <c r="NVP209" s="813"/>
      <c r="NVQ209" s="813"/>
      <c r="NVR209" s="813"/>
      <c r="NVS209" s="813"/>
      <c r="NVT209" s="813"/>
      <c r="NVU209" s="813"/>
      <c r="NVV209" s="813"/>
      <c r="NVW209" s="813"/>
      <c r="NVX209" s="813"/>
      <c r="NVY209" s="813"/>
      <c r="NVZ209" s="813"/>
      <c r="NWA209" s="813"/>
      <c r="NWB209" s="813"/>
      <c r="NWC209" s="813"/>
      <c r="NWD209" s="813"/>
      <c r="NWE209" s="813"/>
      <c r="NWF209" s="813"/>
      <c r="NWG209" s="813"/>
      <c r="NWH209" s="813"/>
      <c r="NWI209" s="813"/>
      <c r="NWJ209" s="813"/>
      <c r="NWK209" s="813"/>
      <c r="NWL209" s="813"/>
      <c r="NWM209" s="813"/>
      <c r="NWN209" s="813"/>
      <c r="NWO209" s="813"/>
      <c r="NWP209" s="813"/>
      <c r="NWQ209" s="813"/>
      <c r="NWR209" s="813"/>
      <c r="NWS209" s="813"/>
      <c r="NWT209" s="813"/>
      <c r="NWU209" s="813"/>
      <c r="NWV209" s="813"/>
      <c r="NWW209" s="813"/>
      <c r="NWX209" s="813"/>
      <c r="NWY209" s="813"/>
      <c r="NWZ209" s="813"/>
      <c r="NXA209" s="813"/>
      <c r="NXB209" s="813"/>
      <c r="NXC209" s="813"/>
      <c r="NXD209" s="813"/>
      <c r="NXE209" s="813"/>
      <c r="NXF209" s="813"/>
      <c r="NXG209" s="813"/>
      <c r="NXH209" s="813"/>
      <c r="NXI209" s="813"/>
      <c r="NXJ209" s="813"/>
      <c r="NXK209" s="813"/>
      <c r="NXL209" s="813"/>
      <c r="NXM209" s="813"/>
      <c r="NXN209" s="813"/>
      <c r="NXO209" s="813"/>
      <c r="NXP209" s="813"/>
      <c r="NXQ209" s="813"/>
      <c r="NXR209" s="813"/>
      <c r="NXS209" s="813"/>
      <c r="NXT209" s="813"/>
      <c r="NXU209" s="813"/>
      <c r="NXV209" s="813"/>
      <c r="NXW209" s="813"/>
      <c r="NXX209" s="813"/>
      <c r="NXY209" s="813"/>
      <c r="NXZ209" s="813"/>
      <c r="NYA209" s="813"/>
      <c r="NYB209" s="813"/>
      <c r="NYC209" s="813"/>
      <c r="NYD209" s="813"/>
      <c r="NYE209" s="813"/>
      <c r="NYF209" s="813"/>
      <c r="NYG209" s="813"/>
      <c r="NYH209" s="813"/>
      <c r="NYI209" s="813"/>
      <c r="NYJ209" s="813"/>
      <c r="NYK209" s="813"/>
      <c r="NYL209" s="813"/>
      <c r="NYM209" s="813"/>
      <c r="NYN209" s="813"/>
      <c r="NYO209" s="813"/>
      <c r="NYP209" s="813"/>
      <c r="NYQ209" s="813"/>
      <c r="NYR209" s="813"/>
      <c r="NYS209" s="813"/>
      <c r="NYT209" s="813"/>
      <c r="NYU209" s="813"/>
      <c r="NYV209" s="813"/>
      <c r="NYW209" s="813"/>
      <c r="NYX209" s="813"/>
      <c r="NYY209" s="813"/>
      <c r="NYZ209" s="813"/>
      <c r="NZA209" s="813"/>
      <c r="NZB209" s="813"/>
      <c r="NZC209" s="813"/>
      <c r="NZD209" s="813"/>
      <c r="NZE209" s="813"/>
      <c r="NZF209" s="813"/>
      <c r="NZG209" s="813"/>
      <c r="NZH209" s="813"/>
      <c r="NZI209" s="813"/>
      <c r="NZJ209" s="813"/>
      <c r="NZK209" s="813"/>
      <c r="NZL209" s="813"/>
      <c r="NZM209" s="813"/>
      <c r="NZN209" s="813"/>
      <c r="NZO209" s="813"/>
      <c r="NZP209" s="813"/>
      <c r="NZQ209" s="813"/>
      <c r="NZR209" s="813"/>
      <c r="NZS209" s="813"/>
      <c r="NZT209" s="813"/>
      <c r="NZU209" s="813"/>
      <c r="NZV209" s="813"/>
      <c r="NZW209" s="813"/>
      <c r="NZX209" s="813"/>
      <c r="NZY209" s="813"/>
      <c r="NZZ209" s="813"/>
      <c r="OAA209" s="813"/>
      <c r="OAB209" s="813"/>
      <c r="OAC209" s="813"/>
      <c r="OAD209" s="813"/>
      <c r="OAE209" s="813"/>
      <c r="OAF209" s="813"/>
      <c r="OAG209" s="813"/>
      <c r="OAH209" s="813"/>
      <c r="OAI209" s="813"/>
      <c r="OAJ209" s="813"/>
      <c r="OAK209" s="813"/>
      <c r="OAL209" s="813"/>
      <c r="OAM209" s="813"/>
      <c r="OAN209" s="813"/>
      <c r="OAO209" s="813"/>
      <c r="OAP209" s="813"/>
      <c r="OAQ209" s="813"/>
      <c r="OAR209" s="813"/>
      <c r="OAS209" s="813"/>
      <c r="OAT209" s="813"/>
      <c r="OAU209" s="813"/>
      <c r="OAV209" s="813"/>
      <c r="OAW209" s="813"/>
      <c r="OAX209" s="813"/>
      <c r="OAY209" s="813"/>
      <c r="OAZ209" s="813"/>
      <c r="OBA209" s="813"/>
      <c r="OBB209" s="813"/>
      <c r="OBC209" s="813"/>
      <c r="OBD209" s="813"/>
      <c r="OBE209" s="813"/>
      <c r="OBF209" s="813"/>
      <c r="OBG209" s="813"/>
      <c r="OBH209" s="813"/>
      <c r="OBI209" s="813"/>
      <c r="OBJ209" s="813"/>
      <c r="OBK209" s="813"/>
      <c r="OBL209" s="813"/>
      <c r="OBM209" s="813"/>
      <c r="OBN209" s="813"/>
      <c r="OBO209" s="813"/>
      <c r="OBP209" s="813"/>
      <c r="OBQ209" s="813"/>
      <c r="OBR209" s="813"/>
      <c r="OBS209" s="813"/>
      <c r="OBT209" s="813"/>
      <c r="OBU209" s="813"/>
      <c r="OBV209" s="813"/>
      <c r="OBW209" s="813"/>
      <c r="OBX209" s="813"/>
      <c r="OBY209" s="813"/>
      <c r="OBZ209" s="813"/>
      <c r="OCA209" s="813"/>
      <c r="OCB209" s="813"/>
      <c r="OCC209" s="813"/>
      <c r="OCD209" s="813"/>
      <c r="OCE209" s="813"/>
      <c r="OCF209" s="813"/>
      <c r="OCG209" s="813"/>
      <c r="OCH209" s="813"/>
      <c r="OCI209" s="813"/>
      <c r="OCJ209" s="813"/>
      <c r="OCK209" s="813"/>
      <c r="OCL209" s="813"/>
      <c r="OCM209" s="813"/>
      <c r="OCN209" s="813"/>
      <c r="OCO209" s="813"/>
      <c r="OCP209" s="813"/>
      <c r="OCQ209" s="813"/>
      <c r="OCR209" s="813"/>
      <c r="OCS209" s="813"/>
      <c r="OCT209" s="813"/>
      <c r="OCU209" s="813"/>
      <c r="OCV209" s="813"/>
      <c r="OCW209" s="813"/>
      <c r="OCX209" s="813"/>
      <c r="OCY209" s="813"/>
      <c r="OCZ209" s="813"/>
      <c r="ODA209" s="813"/>
      <c r="ODB209" s="813"/>
      <c r="ODC209" s="813"/>
      <c r="ODD209" s="813"/>
      <c r="ODE209" s="813"/>
      <c r="ODF209" s="813"/>
      <c r="ODG209" s="813"/>
      <c r="ODH209" s="813"/>
      <c r="ODI209" s="813"/>
      <c r="ODJ209" s="813"/>
      <c r="ODK209" s="813"/>
      <c r="ODL209" s="813"/>
      <c r="ODM209" s="813"/>
      <c r="ODN209" s="813"/>
      <c r="ODO209" s="813"/>
      <c r="ODP209" s="813"/>
      <c r="ODQ209" s="813"/>
      <c r="ODR209" s="813"/>
      <c r="ODS209" s="813"/>
      <c r="ODT209" s="813"/>
      <c r="ODU209" s="813"/>
      <c r="ODV209" s="813"/>
      <c r="ODW209" s="813"/>
      <c r="ODX209" s="813"/>
      <c r="ODY209" s="813"/>
      <c r="ODZ209" s="813"/>
      <c r="OEA209" s="813"/>
      <c r="OEB209" s="813"/>
      <c r="OEC209" s="813"/>
      <c r="OED209" s="813"/>
      <c r="OEE209" s="813"/>
      <c r="OEF209" s="813"/>
      <c r="OEG209" s="813"/>
      <c r="OEH209" s="813"/>
      <c r="OEI209" s="813"/>
      <c r="OEJ209" s="813"/>
      <c r="OEK209" s="813"/>
      <c r="OEL209" s="813"/>
      <c r="OEM209" s="813"/>
      <c r="OEN209" s="813"/>
      <c r="OEO209" s="813"/>
      <c r="OEP209" s="813"/>
      <c r="OEQ209" s="813"/>
      <c r="OER209" s="813"/>
      <c r="OES209" s="813"/>
      <c r="OET209" s="813"/>
      <c r="OEU209" s="813"/>
      <c r="OEV209" s="813"/>
      <c r="OEW209" s="813"/>
      <c r="OEX209" s="813"/>
      <c r="OEY209" s="813"/>
      <c r="OEZ209" s="813"/>
      <c r="OFA209" s="813"/>
      <c r="OFB209" s="813"/>
      <c r="OFC209" s="813"/>
      <c r="OFD209" s="813"/>
      <c r="OFE209" s="813"/>
      <c r="OFF209" s="813"/>
      <c r="OFG209" s="813"/>
      <c r="OFH209" s="813"/>
      <c r="OFI209" s="813"/>
      <c r="OFJ209" s="813"/>
      <c r="OFK209" s="813"/>
      <c r="OFL209" s="813"/>
      <c r="OFM209" s="813"/>
      <c r="OFN209" s="813"/>
      <c r="OFO209" s="813"/>
      <c r="OFP209" s="813"/>
      <c r="OFQ209" s="813"/>
      <c r="OFR209" s="813"/>
      <c r="OFS209" s="813"/>
      <c r="OFT209" s="813"/>
      <c r="OFU209" s="813"/>
      <c r="OFV209" s="813"/>
      <c r="OFW209" s="813"/>
      <c r="OFX209" s="813"/>
      <c r="OFY209" s="813"/>
      <c r="OFZ209" s="813"/>
      <c r="OGA209" s="813"/>
      <c r="OGB209" s="813"/>
      <c r="OGC209" s="813"/>
      <c r="OGD209" s="813"/>
      <c r="OGE209" s="813"/>
      <c r="OGF209" s="813"/>
      <c r="OGG209" s="813"/>
      <c r="OGH209" s="813"/>
      <c r="OGI209" s="813"/>
      <c r="OGJ209" s="813"/>
      <c r="OGK209" s="813"/>
      <c r="OGL209" s="813"/>
      <c r="OGM209" s="813"/>
      <c r="OGN209" s="813"/>
      <c r="OGO209" s="813"/>
      <c r="OGP209" s="813"/>
      <c r="OGQ209" s="813"/>
      <c r="OGR209" s="813"/>
      <c r="OGS209" s="813"/>
      <c r="OGT209" s="813"/>
      <c r="OGU209" s="813"/>
      <c r="OGV209" s="813"/>
      <c r="OGW209" s="813"/>
      <c r="OGX209" s="813"/>
      <c r="OGY209" s="813"/>
      <c r="OGZ209" s="813"/>
      <c r="OHA209" s="813"/>
      <c r="OHB209" s="813"/>
      <c r="OHC209" s="813"/>
      <c r="OHD209" s="813"/>
      <c r="OHE209" s="813"/>
      <c r="OHF209" s="813"/>
      <c r="OHG209" s="813"/>
      <c r="OHH209" s="813"/>
      <c r="OHI209" s="813"/>
      <c r="OHJ209" s="813"/>
      <c r="OHK209" s="813"/>
      <c r="OHL209" s="813"/>
      <c r="OHM209" s="813"/>
      <c r="OHN209" s="813"/>
      <c r="OHO209" s="813"/>
      <c r="OHP209" s="813"/>
      <c r="OHQ209" s="813"/>
      <c r="OHR209" s="813"/>
      <c r="OHS209" s="813"/>
      <c r="OHT209" s="813"/>
      <c r="OHU209" s="813"/>
      <c r="OHV209" s="813"/>
      <c r="OHW209" s="813"/>
      <c r="OHX209" s="813"/>
      <c r="OHY209" s="813"/>
      <c r="OHZ209" s="813"/>
      <c r="OIA209" s="813"/>
      <c r="OIB209" s="813"/>
      <c r="OIC209" s="813"/>
      <c r="OID209" s="813"/>
      <c r="OIE209" s="813"/>
      <c r="OIF209" s="813"/>
      <c r="OIG209" s="813"/>
      <c r="OIH209" s="813"/>
      <c r="OII209" s="813"/>
      <c r="OIJ209" s="813"/>
      <c r="OIK209" s="813"/>
      <c r="OIL209" s="813"/>
      <c r="OIM209" s="813"/>
      <c r="OIN209" s="813"/>
      <c r="OIO209" s="813"/>
      <c r="OIP209" s="813"/>
      <c r="OIQ209" s="813"/>
      <c r="OIR209" s="813"/>
      <c r="OIS209" s="813"/>
      <c r="OIT209" s="813"/>
      <c r="OIU209" s="813"/>
      <c r="OIV209" s="813"/>
      <c r="OIW209" s="813"/>
      <c r="OIX209" s="813"/>
      <c r="OIY209" s="813"/>
      <c r="OIZ209" s="813"/>
      <c r="OJA209" s="813"/>
      <c r="OJB209" s="813"/>
      <c r="OJC209" s="813"/>
      <c r="OJD209" s="813"/>
      <c r="OJE209" s="813"/>
      <c r="OJF209" s="813"/>
      <c r="OJG209" s="813"/>
      <c r="OJH209" s="813"/>
      <c r="OJI209" s="813"/>
      <c r="OJJ209" s="813"/>
      <c r="OJK209" s="813"/>
      <c r="OJL209" s="813"/>
      <c r="OJM209" s="813"/>
      <c r="OJN209" s="813"/>
      <c r="OJO209" s="813"/>
      <c r="OJP209" s="813"/>
      <c r="OJQ209" s="813"/>
      <c r="OJR209" s="813"/>
      <c r="OJS209" s="813"/>
      <c r="OJT209" s="813"/>
      <c r="OJU209" s="813"/>
      <c r="OJV209" s="813"/>
      <c r="OJW209" s="813"/>
      <c r="OJX209" s="813"/>
      <c r="OJY209" s="813"/>
      <c r="OJZ209" s="813"/>
      <c r="OKA209" s="813"/>
      <c r="OKB209" s="813"/>
      <c r="OKC209" s="813"/>
      <c r="OKD209" s="813"/>
      <c r="OKE209" s="813"/>
      <c r="OKF209" s="813"/>
      <c r="OKG209" s="813"/>
      <c r="OKH209" s="813"/>
      <c r="OKI209" s="813"/>
      <c r="OKJ209" s="813"/>
      <c r="OKK209" s="813"/>
      <c r="OKL209" s="813"/>
      <c r="OKM209" s="813"/>
      <c r="OKN209" s="813"/>
      <c r="OKO209" s="813"/>
      <c r="OKP209" s="813"/>
      <c r="OKQ209" s="813"/>
      <c r="OKR209" s="813"/>
      <c r="OKS209" s="813"/>
      <c r="OKT209" s="813"/>
      <c r="OKU209" s="813"/>
      <c r="OKV209" s="813"/>
      <c r="OKW209" s="813"/>
      <c r="OKX209" s="813"/>
      <c r="OKY209" s="813"/>
      <c r="OKZ209" s="813"/>
      <c r="OLA209" s="813"/>
      <c r="OLB209" s="813"/>
      <c r="OLC209" s="813"/>
      <c r="OLD209" s="813"/>
      <c r="OLE209" s="813"/>
      <c r="OLF209" s="813"/>
      <c r="OLG209" s="813"/>
      <c r="OLH209" s="813"/>
      <c r="OLI209" s="813"/>
      <c r="OLJ209" s="813"/>
      <c r="OLK209" s="813"/>
      <c r="OLL209" s="813"/>
      <c r="OLM209" s="813"/>
      <c r="OLN209" s="813"/>
      <c r="OLO209" s="813"/>
      <c r="OLP209" s="813"/>
      <c r="OLQ209" s="813"/>
      <c r="OLR209" s="813"/>
      <c r="OLS209" s="813"/>
      <c r="OLT209" s="813"/>
      <c r="OLU209" s="813"/>
      <c r="OLV209" s="813"/>
      <c r="OLW209" s="813"/>
      <c r="OLX209" s="813"/>
      <c r="OLY209" s="813"/>
      <c r="OLZ209" s="813"/>
      <c r="OMA209" s="813"/>
      <c r="OMB209" s="813"/>
      <c r="OMC209" s="813"/>
      <c r="OMD209" s="813"/>
      <c r="OME209" s="813"/>
      <c r="OMF209" s="813"/>
      <c r="OMG209" s="813"/>
      <c r="OMH209" s="813"/>
      <c r="OMI209" s="813"/>
      <c r="OMJ209" s="813"/>
      <c r="OMK209" s="813"/>
      <c r="OML209" s="813"/>
      <c r="OMM209" s="813"/>
      <c r="OMN209" s="813"/>
      <c r="OMO209" s="813"/>
      <c r="OMP209" s="813"/>
      <c r="OMQ209" s="813"/>
      <c r="OMR209" s="813"/>
      <c r="OMS209" s="813"/>
      <c r="OMT209" s="813"/>
      <c r="OMU209" s="813"/>
      <c r="OMV209" s="813"/>
      <c r="OMW209" s="813"/>
      <c r="OMX209" s="813"/>
      <c r="OMY209" s="813"/>
      <c r="OMZ209" s="813"/>
      <c r="ONA209" s="813"/>
      <c r="ONB209" s="813"/>
      <c r="ONC209" s="813"/>
      <c r="OND209" s="813"/>
      <c r="ONE209" s="813"/>
      <c r="ONF209" s="813"/>
      <c r="ONG209" s="813"/>
      <c r="ONH209" s="813"/>
      <c r="ONI209" s="813"/>
      <c r="ONJ209" s="813"/>
      <c r="ONK209" s="813"/>
      <c r="ONL209" s="813"/>
      <c r="ONM209" s="813"/>
      <c r="ONN209" s="813"/>
      <c r="ONO209" s="813"/>
      <c r="ONP209" s="813"/>
      <c r="ONQ209" s="813"/>
      <c r="ONR209" s="813"/>
      <c r="ONS209" s="813"/>
      <c r="ONT209" s="813"/>
      <c r="ONU209" s="813"/>
      <c r="ONV209" s="813"/>
      <c r="ONW209" s="813"/>
      <c r="ONX209" s="813"/>
      <c r="ONY209" s="813"/>
      <c r="ONZ209" s="813"/>
      <c r="OOA209" s="813"/>
      <c r="OOB209" s="813"/>
      <c r="OOC209" s="813"/>
      <c r="OOD209" s="813"/>
      <c r="OOE209" s="813"/>
      <c r="OOF209" s="813"/>
      <c r="OOG209" s="813"/>
      <c r="OOH209" s="813"/>
      <c r="OOI209" s="813"/>
      <c r="OOJ209" s="813"/>
      <c r="OOK209" s="813"/>
      <c r="OOL209" s="813"/>
      <c r="OOM209" s="813"/>
      <c r="OON209" s="813"/>
      <c r="OOO209" s="813"/>
      <c r="OOP209" s="813"/>
      <c r="OOQ209" s="813"/>
      <c r="OOR209" s="813"/>
      <c r="OOS209" s="813"/>
      <c r="OOT209" s="813"/>
      <c r="OOU209" s="813"/>
      <c r="OOV209" s="813"/>
      <c r="OOW209" s="813"/>
      <c r="OOX209" s="813"/>
      <c r="OOY209" s="813"/>
      <c r="OOZ209" s="813"/>
      <c r="OPA209" s="813"/>
      <c r="OPB209" s="813"/>
      <c r="OPC209" s="813"/>
      <c r="OPD209" s="813"/>
      <c r="OPE209" s="813"/>
      <c r="OPF209" s="813"/>
      <c r="OPG209" s="813"/>
      <c r="OPH209" s="813"/>
      <c r="OPI209" s="813"/>
      <c r="OPJ209" s="813"/>
      <c r="OPK209" s="813"/>
      <c r="OPL209" s="813"/>
      <c r="OPM209" s="813"/>
      <c r="OPN209" s="813"/>
      <c r="OPO209" s="813"/>
      <c r="OPP209" s="813"/>
      <c r="OPQ209" s="813"/>
      <c r="OPR209" s="813"/>
      <c r="OPS209" s="813"/>
      <c r="OPT209" s="813"/>
      <c r="OPU209" s="813"/>
      <c r="OPV209" s="813"/>
      <c r="OPW209" s="813"/>
      <c r="OPX209" s="813"/>
      <c r="OPY209" s="813"/>
      <c r="OPZ209" s="813"/>
      <c r="OQA209" s="813"/>
      <c r="OQB209" s="813"/>
      <c r="OQC209" s="813"/>
      <c r="OQD209" s="813"/>
      <c r="OQE209" s="813"/>
      <c r="OQF209" s="813"/>
      <c r="OQG209" s="813"/>
      <c r="OQH209" s="813"/>
      <c r="OQI209" s="813"/>
      <c r="OQJ209" s="813"/>
      <c r="OQK209" s="813"/>
      <c r="OQL209" s="813"/>
      <c r="OQM209" s="813"/>
      <c r="OQN209" s="813"/>
      <c r="OQO209" s="813"/>
      <c r="OQP209" s="813"/>
      <c r="OQQ209" s="813"/>
      <c r="OQR209" s="813"/>
      <c r="OQS209" s="813"/>
      <c r="OQT209" s="813"/>
      <c r="OQU209" s="813"/>
      <c r="OQV209" s="813"/>
      <c r="OQW209" s="813"/>
      <c r="OQX209" s="813"/>
      <c r="OQY209" s="813"/>
      <c r="OQZ209" s="813"/>
      <c r="ORA209" s="813"/>
      <c r="ORB209" s="813"/>
      <c r="ORC209" s="813"/>
      <c r="ORD209" s="813"/>
      <c r="ORE209" s="813"/>
      <c r="ORF209" s="813"/>
      <c r="ORG209" s="813"/>
      <c r="ORH209" s="813"/>
      <c r="ORI209" s="813"/>
      <c r="ORJ209" s="813"/>
      <c r="ORK209" s="813"/>
      <c r="ORL209" s="813"/>
      <c r="ORM209" s="813"/>
      <c r="ORN209" s="813"/>
      <c r="ORO209" s="813"/>
      <c r="ORP209" s="813"/>
      <c r="ORQ209" s="813"/>
      <c r="ORR209" s="813"/>
      <c r="ORS209" s="813"/>
      <c r="ORT209" s="813"/>
      <c r="ORU209" s="813"/>
      <c r="ORV209" s="813"/>
      <c r="ORW209" s="813"/>
      <c r="ORX209" s="813"/>
      <c r="ORY209" s="813"/>
      <c r="ORZ209" s="813"/>
      <c r="OSA209" s="813"/>
      <c r="OSB209" s="813"/>
      <c r="OSC209" s="813"/>
      <c r="OSD209" s="813"/>
      <c r="OSE209" s="813"/>
      <c r="OSF209" s="813"/>
      <c r="OSG209" s="813"/>
      <c r="OSH209" s="813"/>
      <c r="OSI209" s="813"/>
      <c r="OSJ209" s="813"/>
      <c r="OSK209" s="813"/>
      <c r="OSL209" s="813"/>
      <c r="OSM209" s="813"/>
      <c r="OSN209" s="813"/>
      <c r="OSO209" s="813"/>
      <c r="OSP209" s="813"/>
      <c r="OSQ209" s="813"/>
      <c r="OSR209" s="813"/>
      <c r="OSS209" s="813"/>
      <c r="OST209" s="813"/>
      <c r="OSU209" s="813"/>
      <c r="OSV209" s="813"/>
      <c r="OSW209" s="813"/>
      <c r="OSX209" s="813"/>
      <c r="OSY209" s="813"/>
      <c r="OSZ209" s="813"/>
      <c r="OTA209" s="813"/>
      <c r="OTB209" s="813"/>
      <c r="OTC209" s="813"/>
      <c r="OTD209" s="813"/>
      <c r="OTE209" s="813"/>
      <c r="OTF209" s="813"/>
      <c r="OTG209" s="813"/>
      <c r="OTH209" s="813"/>
      <c r="OTI209" s="813"/>
      <c r="OTJ209" s="813"/>
      <c r="OTK209" s="813"/>
      <c r="OTL209" s="813"/>
      <c r="OTM209" s="813"/>
      <c r="OTN209" s="813"/>
      <c r="OTO209" s="813"/>
      <c r="OTP209" s="813"/>
      <c r="OTQ209" s="813"/>
      <c r="OTR209" s="813"/>
      <c r="OTS209" s="813"/>
      <c r="OTT209" s="813"/>
      <c r="OTU209" s="813"/>
      <c r="OTV209" s="813"/>
      <c r="OTW209" s="813"/>
      <c r="OTX209" s="813"/>
      <c r="OTY209" s="813"/>
      <c r="OTZ209" s="813"/>
      <c r="OUA209" s="813"/>
      <c r="OUB209" s="813"/>
      <c r="OUC209" s="813"/>
      <c r="OUD209" s="813"/>
      <c r="OUE209" s="813"/>
      <c r="OUF209" s="813"/>
      <c r="OUG209" s="813"/>
      <c r="OUH209" s="813"/>
      <c r="OUI209" s="813"/>
      <c r="OUJ209" s="813"/>
      <c r="OUK209" s="813"/>
      <c r="OUL209" s="813"/>
      <c r="OUM209" s="813"/>
      <c r="OUN209" s="813"/>
      <c r="OUO209" s="813"/>
      <c r="OUP209" s="813"/>
      <c r="OUQ209" s="813"/>
      <c r="OUR209" s="813"/>
      <c r="OUS209" s="813"/>
      <c r="OUT209" s="813"/>
      <c r="OUU209" s="813"/>
      <c r="OUV209" s="813"/>
      <c r="OUW209" s="813"/>
      <c r="OUX209" s="813"/>
      <c r="OUY209" s="813"/>
      <c r="OUZ209" s="813"/>
      <c r="OVA209" s="813"/>
      <c r="OVB209" s="813"/>
      <c r="OVC209" s="813"/>
      <c r="OVD209" s="813"/>
      <c r="OVE209" s="813"/>
      <c r="OVF209" s="813"/>
      <c r="OVG209" s="813"/>
      <c r="OVH209" s="813"/>
      <c r="OVI209" s="813"/>
      <c r="OVJ209" s="813"/>
      <c r="OVK209" s="813"/>
      <c r="OVL209" s="813"/>
      <c r="OVM209" s="813"/>
      <c r="OVN209" s="813"/>
      <c r="OVO209" s="813"/>
      <c r="OVP209" s="813"/>
      <c r="OVQ209" s="813"/>
      <c r="OVR209" s="813"/>
      <c r="OVS209" s="813"/>
      <c r="OVT209" s="813"/>
      <c r="OVU209" s="813"/>
      <c r="OVV209" s="813"/>
      <c r="OVW209" s="813"/>
      <c r="OVX209" s="813"/>
      <c r="OVY209" s="813"/>
      <c r="OVZ209" s="813"/>
      <c r="OWA209" s="813"/>
      <c r="OWB209" s="813"/>
      <c r="OWC209" s="813"/>
      <c r="OWD209" s="813"/>
      <c r="OWE209" s="813"/>
      <c r="OWF209" s="813"/>
      <c r="OWG209" s="813"/>
      <c r="OWH209" s="813"/>
      <c r="OWI209" s="813"/>
      <c r="OWJ209" s="813"/>
      <c r="OWK209" s="813"/>
      <c r="OWL209" s="813"/>
      <c r="OWM209" s="813"/>
      <c r="OWN209" s="813"/>
      <c r="OWO209" s="813"/>
      <c r="OWP209" s="813"/>
      <c r="OWQ209" s="813"/>
      <c r="OWR209" s="813"/>
      <c r="OWS209" s="813"/>
      <c r="OWT209" s="813"/>
      <c r="OWU209" s="813"/>
      <c r="OWV209" s="813"/>
      <c r="OWW209" s="813"/>
      <c r="OWX209" s="813"/>
      <c r="OWY209" s="813"/>
      <c r="OWZ209" s="813"/>
      <c r="OXA209" s="813"/>
      <c r="OXB209" s="813"/>
      <c r="OXC209" s="813"/>
      <c r="OXD209" s="813"/>
      <c r="OXE209" s="813"/>
      <c r="OXF209" s="813"/>
      <c r="OXG209" s="813"/>
      <c r="OXH209" s="813"/>
      <c r="OXI209" s="813"/>
      <c r="OXJ209" s="813"/>
      <c r="OXK209" s="813"/>
      <c r="OXL209" s="813"/>
      <c r="OXM209" s="813"/>
      <c r="OXN209" s="813"/>
      <c r="OXO209" s="813"/>
      <c r="OXP209" s="813"/>
      <c r="OXQ209" s="813"/>
      <c r="OXR209" s="813"/>
      <c r="OXS209" s="813"/>
      <c r="OXT209" s="813"/>
      <c r="OXU209" s="813"/>
      <c r="OXV209" s="813"/>
      <c r="OXW209" s="813"/>
      <c r="OXX209" s="813"/>
      <c r="OXY209" s="813"/>
      <c r="OXZ209" s="813"/>
      <c r="OYA209" s="813"/>
      <c r="OYB209" s="813"/>
      <c r="OYC209" s="813"/>
      <c r="OYD209" s="813"/>
      <c r="OYE209" s="813"/>
      <c r="OYF209" s="813"/>
      <c r="OYG209" s="813"/>
      <c r="OYH209" s="813"/>
      <c r="OYI209" s="813"/>
      <c r="OYJ209" s="813"/>
      <c r="OYK209" s="813"/>
      <c r="OYL209" s="813"/>
      <c r="OYM209" s="813"/>
      <c r="OYN209" s="813"/>
      <c r="OYO209" s="813"/>
      <c r="OYP209" s="813"/>
      <c r="OYQ209" s="813"/>
      <c r="OYR209" s="813"/>
      <c r="OYS209" s="813"/>
      <c r="OYT209" s="813"/>
      <c r="OYU209" s="813"/>
      <c r="OYV209" s="813"/>
      <c r="OYW209" s="813"/>
      <c r="OYX209" s="813"/>
      <c r="OYY209" s="813"/>
      <c r="OYZ209" s="813"/>
      <c r="OZA209" s="813"/>
      <c r="OZB209" s="813"/>
      <c r="OZC209" s="813"/>
      <c r="OZD209" s="813"/>
      <c r="OZE209" s="813"/>
      <c r="OZF209" s="813"/>
      <c r="OZG209" s="813"/>
      <c r="OZH209" s="813"/>
      <c r="OZI209" s="813"/>
      <c r="OZJ209" s="813"/>
      <c r="OZK209" s="813"/>
      <c r="OZL209" s="813"/>
      <c r="OZM209" s="813"/>
      <c r="OZN209" s="813"/>
      <c r="OZO209" s="813"/>
      <c r="OZP209" s="813"/>
      <c r="OZQ209" s="813"/>
      <c r="OZR209" s="813"/>
      <c r="OZS209" s="813"/>
      <c r="OZT209" s="813"/>
      <c r="OZU209" s="813"/>
      <c r="OZV209" s="813"/>
      <c r="OZW209" s="813"/>
      <c r="OZX209" s="813"/>
      <c r="OZY209" s="813"/>
      <c r="OZZ209" s="813"/>
      <c r="PAA209" s="813"/>
      <c r="PAB209" s="813"/>
      <c r="PAC209" s="813"/>
      <c r="PAD209" s="813"/>
      <c r="PAE209" s="813"/>
      <c r="PAF209" s="813"/>
      <c r="PAG209" s="813"/>
      <c r="PAH209" s="813"/>
      <c r="PAI209" s="813"/>
      <c r="PAJ209" s="813"/>
      <c r="PAK209" s="813"/>
      <c r="PAL209" s="813"/>
      <c r="PAM209" s="813"/>
      <c r="PAN209" s="813"/>
      <c r="PAO209" s="813"/>
      <c r="PAP209" s="813"/>
      <c r="PAQ209" s="813"/>
      <c r="PAR209" s="813"/>
      <c r="PAS209" s="813"/>
      <c r="PAT209" s="813"/>
      <c r="PAU209" s="813"/>
      <c r="PAV209" s="813"/>
      <c r="PAW209" s="813"/>
      <c r="PAX209" s="813"/>
      <c r="PAY209" s="813"/>
      <c r="PAZ209" s="813"/>
      <c r="PBA209" s="813"/>
      <c r="PBB209" s="813"/>
      <c r="PBC209" s="813"/>
      <c r="PBD209" s="813"/>
      <c r="PBE209" s="813"/>
      <c r="PBF209" s="813"/>
      <c r="PBG209" s="813"/>
      <c r="PBH209" s="813"/>
      <c r="PBI209" s="813"/>
      <c r="PBJ209" s="813"/>
      <c r="PBK209" s="813"/>
      <c r="PBL209" s="813"/>
      <c r="PBM209" s="813"/>
      <c r="PBN209" s="813"/>
      <c r="PBO209" s="813"/>
      <c r="PBP209" s="813"/>
      <c r="PBQ209" s="813"/>
      <c r="PBR209" s="813"/>
      <c r="PBS209" s="813"/>
      <c r="PBT209" s="813"/>
      <c r="PBU209" s="813"/>
      <c r="PBV209" s="813"/>
      <c r="PBW209" s="813"/>
      <c r="PBX209" s="813"/>
      <c r="PBY209" s="813"/>
      <c r="PBZ209" s="813"/>
      <c r="PCA209" s="813"/>
      <c r="PCB209" s="813"/>
      <c r="PCC209" s="813"/>
      <c r="PCD209" s="813"/>
      <c r="PCE209" s="813"/>
      <c r="PCF209" s="813"/>
      <c r="PCG209" s="813"/>
      <c r="PCH209" s="813"/>
      <c r="PCI209" s="813"/>
      <c r="PCJ209" s="813"/>
      <c r="PCK209" s="813"/>
      <c r="PCL209" s="813"/>
      <c r="PCM209" s="813"/>
      <c r="PCN209" s="813"/>
      <c r="PCO209" s="813"/>
      <c r="PCP209" s="813"/>
      <c r="PCQ209" s="813"/>
      <c r="PCR209" s="813"/>
      <c r="PCS209" s="813"/>
      <c r="PCT209" s="813"/>
      <c r="PCU209" s="813"/>
      <c r="PCV209" s="813"/>
      <c r="PCW209" s="813"/>
      <c r="PCX209" s="813"/>
      <c r="PCY209" s="813"/>
      <c r="PCZ209" s="813"/>
      <c r="PDA209" s="813"/>
      <c r="PDB209" s="813"/>
      <c r="PDC209" s="813"/>
      <c r="PDD209" s="813"/>
      <c r="PDE209" s="813"/>
      <c r="PDF209" s="813"/>
      <c r="PDG209" s="813"/>
      <c r="PDH209" s="813"/>
      <c r="PDI209" s="813"/>
      <c r="PDJ209" s="813"/>
      <c r="PDK209" s="813"/>
      <c r="PDL209" s="813"/>
      <c r="PDM209" s="813"/>
      <c r="PDN209" s="813"/>
      <c r="PDO209" s="813"/>
      <c r="PDP209" s="813"/>
      <c r="PDQ209" s="813"/>
      <c r="PDR209" s="813"/>
      <c r="PDS209" s="813"/>
      <c r="PDT209" s="813"/>
      <c r="PDU209" s="813"/>
      <c r="PDV209" s="813"/>
      <c r="PDW209" s="813"/>
      <c r="PDX209" s="813"/>
      <c r="PDY209" s="813"/>
      <c r="PDZ209" s="813"/>
      <c r="PEA209" s="813"/>
      <c r="PEB209" s="813"/>
      <c r="PEC209" s="813"/>
      <c r="PED209" s="813"/>
      <c r="PEE209" s="813"/>
      <c r="PEF209" s="813"/>
      <c r="PEG209" s="813"/>
      <c r="PEH209" s="813"/>
      <c r="PEI209" s="813"/>
      <c r="PEJ209" s="813"/>
      <c r="PEK209" s="813"/>
      <c r="PEL209" s="813"/>
      <c r="PEM209" s="813"/>
      <c r="PEN209" s="813"/>
      <c r="PEO209" s="813"/>
      <c r="PEP209" s="813"/>
      <c r="PEQ209" s="813"/>
      <c r="PER209" s="813"/>
      <c r="PES209" s="813"/>
      <c r="PET209" s="813"/>
      <c r="PEU209" s="813"/>
      <c r="PEV209" s="813"/>
      <c r="PEW209" s="813"/>
      <c r="PEX209" s="813"/>
      <c r="PEY209" s="813"/>
      <c r="PEZ209" s="813"/>
      <c r="PFA209" s="813"/>
      <c r="PFB209" s="813"/>
      <c r="PFC209" s="813"/>
      <c r="PFD209" s="813"/>
      <c r="PFE209" s="813"/>
      <c r="PFF209" s="813"/>
      <c r="PFG209" s="813"/>
      <c r="PFH209" s="813"/>
      <c r="PFI209" s="813"/>
      <c r="PFJ209" s="813"/>
      <c r="PFK209" s="813"/>
      <c r="PFL209" s="813"/>
      <c r="PFM209" s="813"/>
      <c r="PFN209" s="813"/>
      <c r="PFO209" s="813"/>
      <c r="PFP209" s="813"/>
      <c r="PFQ209" s="813"/>
      <c r="PFR209" s="813"/>
      <c r="PFS209" s="813"/>
      <c r="PFT209" s="813"/>
      <c r="PFU209" s="813"/>
      <c r="PFV209" s="813"/>
      <c r="PFW209" s="813"/>
      <c r="PFX209" s="813"/>
      <c r="PFY209" s="813"/>
      <c r="PFZ209" s="813"/>
      <c r="PGA209" s="813"/>
      <c r="PGB209" s="813"/>
      <c r="PGC209" s="813"/>
      <c r="PGD209" s="813"/>
      <c r="PGE209" s="813"/>
      <c r="PGF209" s="813"/>
      <c r="PGG209" s="813"/>
      <c r="PGH209" s="813"/>
      <c r="PGI209" s="813"/>
      <c r="PGJ209" s="813"/>
      <c r="PGK209" s="813"/>
      <c r="PGL209" s="813"/>
      <c r="PGM209" s="813"/>
      <c r="PGN209" s="813"/>
      <c r="PGO209" s="813"/>
      <c r="PGP209" s="813"/>
      <c r="PGQ209" s="813"/>
      <c r="PGR209" s="813"/>
      <c r="PGS209" s="813"/>
      <c r="PGT209" s="813"/>
      <c r="PGU209" s="813"/>
      <c r="PGV209" s="813"/>
      <c r="PGW209" s="813"/>
      <c r="PGX209" s="813"/>
      <c r="PGY209" s="813"/>
      <c r="PGZ209" s="813"/>
      <c r="PHA209" s="813"/>
      <c r="PHB209" s="813"/>
      <c r="PHC209" s="813"/>
      <c r="PHD209" s="813"/>
      <c r="PHE209" s="813"/>
      <c r="PHF209" s="813"/>
      <c r="PHG209" s="813"/>
      <c r="PHH209" s="813"/>
      <c r="PHI209" s="813"/>
      <c r="PHJ209" s="813"/>
      <c r="PHK209" s="813"/>
      <c r="PHL209" s="813"/>
      <c r="PHM209" s="813"/>
      <c r="PHN209" s="813"/>
      <c r="PHO209" s="813"/>
      <c r="PHP209" s="813"/>
      <c r="PHQ209" s="813"/>
      <c r="PHR209" s="813"/>
      <c r="PHS209" s="813"/>
      <c r="PHT209" s="813"/>
      <c r="PHU209" s="813"/>
      <c r="PHV209" s="813"/>
      <c r="PHW209" s="813"/>
      <c r="PHX209" s="813"/>
      <c r="PHY209" s="813"/>
      <c r="PHZ209" s="813"/>
      <c r="PIA209" s="813"/>
      <c r="PIB209" s="813"/>
      <c r="PIC209" s="813"/>
      <c r="PID209" s="813"/>
      <c r="PIE209" s="813"/>
      <c r="PIF209" s="813"/>
      <c r="PIG209" s="813"/>
      <c r="PIH209" s="813"/>
      <c r="PII209" s="813"/>
      <c r="PIJ209" s="813"/>
      <c r="PIK209" s="813"/>
      <c r="PIL209" s="813"/>
      <c r="PIM209" s="813"/>
      <c r="PIN209" s="813"/>
      <c r="PIO209" s="813"/>
      <c r="PIP209" s="813"/>
      <c r="PIQ209" s="813"/>
      <c r="PIR209" s="813"/>
      <c r="PIS209" s="813"/>
      <c r="PIT209" s="813"/>
      <c r="PIU209" s="813"/>
      <c r="PIV209" s="813"/>
      <c r="PIW209" s="813"/>
      <c r="PIX209" s="813"/>
      <c r="PIY209" s="813"/>
      <c r="PIZ209" s="813"/>
      <c r="PJA209" s="813"/>
      <c r="PJB209" s="813"/>
      <c r="PJC209" s="813"/>
      <c r="PJD209" s="813"/>
      <c r="PJE209" s="813"/>
      <c r="PJF209" s="813"/>
      <c r="PJG209" s="813"/>
      <c r="PJH209" s="813"/>
      <c r="PJI209" s="813"/>
      <c r="PJJ209" s="813"/>
      <c r="PJK209" s="813"/>
      <c r="PJL209" s="813"/>
      <c r="PJM209" s="813"/>
      <c r="PJN209" s="813"/>
      <c r="PJO209" s="813"/>
      <c r="PJP209" s="813"/>
      <c r="PJQ209" s="813"/>
      <c r="PJR209" s="813"/>
      <c r="PJS209" s="813"/>
      <c r="PJT209" s="813"/>
      <c r="PJU209" s="813"/>
      <c r="PJV209" s="813"/>
      <c r="PJW209" s="813"/>
      <c r="PJX209" s="813"/>
      <c r="PJY209" s="813"/>
      <c r="PJZ209" s="813"/>
      <c r="PKA209" s="813"/>
      <c r="PKB209" s="813"/>
      <c r="PKC209" s="813"/>
      <c r="PKD209" s="813"/>
      <c r="PKE209" s="813"/>
      <c r="PKF209" s="813"/>
      <c r="PKG209" s="813"/>
      <c r="PKH209" s="813"/>
      <c r="PKI209" s="813"/>
      <c r="PKJ209" s="813"/>
      <c r="PKK209" s="813"/>
      <c r="PKL209" s="813"/>
      <c r="PKM209" s="813"/>
      <c r="PKN209" s="813"/>
      <c r="PKO209" s="813"/>
      <c r="PKP209" s="813"/>
      <c r="PKQ209" s="813"/>
      <c r="PKR209" s="813"/>
      <c r="PKS209" s="813"/>
      <c r="PKT209" s="813"/>
      <c r="PKU209" s="813"/>
      <c r="PKV209" s="813"/>
      <c r="PKW209" s="813"/>
      <c r="PKX209" s="813"/>
      <c r="PKY209" s="813"/>
      <c r="PKZ209" s="813"/>
      <c r="PLA209" s="813"/>
      <c r="PLB209" s="813"/>
      <c r="PLC209" s="813"/>
      <c r="PLD209" s="813"/>
      <c r="PLE209" s="813"/>
      <c r="PLF209" s="813"/>
      <c r="PLG209" s="813"/>
      <c r="PLH209" s="813"/>
      <c r="PLI209" s="813"/>
      <c r="PLJ209" s="813"/>
      <c r="PLK209" s="813"/>
      <c r="PLL209" s="813"/>
      <c r="PLM209" s="813"/>
      <c r="PLN209" s="813"/>
      <c r="PLO209" s="813"/>
      <c r="PLP209" s="813"/>
      <c r="PLQ209" s="813"/>
      <c r="PLR209" s="813"/>
      <c r="PLS209" s="813"/>
      <c r="PLT209" s="813"/>
      <c r="PLU209" s="813"/>
      <c r="PLV209" s="813"/>
      <c r="PLW209" s="813"/>
      <c r="PLX209" s="813"/>
      <c r="PLY209" s="813"/>
      <c r="PLZ209" s="813"/>
      <c r="PMA209" s="813"/>
      <c r="PMB209" s="813"/>
      <c r="PMC209" s="813"/>
      <c r="PMD209" s="813"/>
      <c r="PME209" s="813"/>
      <c r="PMF209" s="813"/>
      <c r="PMG209" s="813"/>
      <c r="PMH209" s="813"/>
      <c r="PMI209" s="813"/>
      <c r="PMJ209" s="813"/>
      <c r="PMK209" s="813"/>
      <c r="PML209" s="813"/>
      <c r="PMM209" s="813"/>
      <c r="PMN209" s="813"/>
      <c r="PMO209" s="813"/>
      <c r="PMP209" s="813"/>
      <c r="PMQ209" s="813"/>
      <c r="PMR209" s="813"/>
      <c r="PMS209" s="813"/>
      <c r="PMT209" s="813"/>
      <c r="PMU209" s="813"/>
      <c r="PMV209" s="813"/>
      <c r="PMW209" s="813"/>
      <c r="PMX209" s="813"/>
      <c r="PMY209" s="813"/>
      <c r="PMZ209" s="813"/>
      <c r="PNA209" s="813"/>
      <c r="PNB209" s="813"/>
      <c r="PNC209" s="813"/>
      <c r="PND209" s="813"/>
      <c r="PNE209" s="813"/>
      <c r="PNF209" s="813"/>
      <c r="PNG209" s="813"/>
      <c r="PNH209" s="813"/>
      <c r="PNI209" s="813"/>
      <c r="PNJ209" s="813"/>
      <c r="PNK209" s="813"/>
      <c r="PNL209" s="813"/>
      <c r="PNM209" s="813"/>
      <c r="PNN209" s="813"/>
      <c r="PNO209" s="813"/>
      <c r="PNP209" s="813"/>
      <c r="PNQ209" s="813"/>
      <c r="PNR209" s="813"/>
      <c r="PNS209" s="813"/>
      <c r="PNT209" s="813"/>
      <c r="PNU209" s="813"/>
      <c r="PNV209" s="813"/>
      <c r="PNW209" s="813"/>
      <c r="PNX209" s="813"/>
      <c r="PNY209" s="813"/>
      <c r="PNZ209" s="813"/>
      <c r="POA209" s="813"/>
      <c r="POB209" s="813"/>
      <c r="POC209" s="813"/>
      <c r="POD209" s="813"/>
      <c r="POE209" s="813"/>
      <c r="POF209" s="813"/>
      <c r="POG209" s="813"/>
      <c r="POH209" s="813"/>
      <c r="POI209" s="813"/>
      <c r="POJ209" s="813"/>
      <c r="POK209" s="813"/>
      <c r="POL209" s="813"/>
      <c r="POM209" s="813"/>
      <c r="PON209" s="813"/>
      <c r="POO209" s="813"/>
      <c r="POP209" s="813"/>
      <c r="POQ209" s="813"/>
      <c r="POR209" s="813"/>
      <c r="POS209" s="813"/>
      <c r="POT209" s="813"/>
      <c r="POU209" s="813"/>
      <c r="POV209" s="813"/>
      <c r="POW209" s="813"/>
      <c r="POX209" s="813"/>
      <c r="POY209" s="813"/>
      <c r="POZ209" s="813"/>
      <c r="PPA209" s="813"/>
      <c r="PPB209" s="813"/>
      <c r="PPC209" s="813"/>
      <c r="PPD209" s="813"/>
      <c r="PPE209" s="813"/>
      <c r="PPF209" s="813"/>
      <c r="PPG209" s="813"/>
      <c r="PPH209" s="813"/>
      <c r="PPI209" s="813"/>
      <c r="PPJ209" s="813"/>
      <c r="PPK209" s="813"/>
      <c r="PPL209" s="813"/>
      <c r="PPM209" s="813"/>
      <c r="PPN209" s="813"/>
      <c r="PPO209" s="813"/>
      <c r="PPP209" s="813"/>
      <c r="PPQ209" s="813"/>
      <c r="PPR209" s="813"/>
      <c r="PPS209" s="813"/>
      <c r="PPT209" s="813"/>
      <c r="PPU209" s="813"/>
      <c r="PPV209" s="813"/>
      <c r="PPW209" s="813"/>
      <c r="PPX209" s="813"/>
      <c r="PPY209" s="813"/>
      <c r="PPZ209" s="813"/>
      <c r="PQA209" s="813"/>
      <c r="PQB209" s="813"/>
      <c r="PQC209" s="813"/>
      <c r="PQD209" s="813"/>
      <c r="PQE209" s="813"/>
      <c r="PQF209" s="813"/>
      <c r="PQG209" s="813"/>
      <c r="PQH209" s="813"/>
      <c r="PQI209" s="813"/>
      <c r="PQJ209" s="813"/>
      <c r="PQK209" s="813"/>
      <c r="PQL209" s="813"/>
      <c r="PQM209" s="813"/>
      <c r="PQN209" s="813"/>
      <c r="PQO209" s="813"/>
      <c r="PQP209" s="813"/>
      <c r="PQQ209" s="813"/>
      <c r="PQR209" s="813"/>
      <c r="PQS209" s="813"/>
      <c r="PQT209" s="813"/>
      <c r="PQU209" s="813"/>
      <c r="PQV209" s="813"/>
      <c r="PQW209" s="813"/>
      <c r="PQX209" s="813"/>
      <c r="PQY209" s="813"/>
      <c r="PQZ209" s="813"/>
      <c r="PRA209" s="813"/>
      <c r="PRB209" s="813"/>
      <c r="PRC209" s="813"/>
      <c r="PRD209" s="813"/>
      <c r="PRE209" s="813"/>
      <c r="PRF209" s="813"/>
      <c r="PRG209" s="813"/>
      <c r="PRH209" s="813"/>
      <c r="PRI209" s="813"/>
      <c r="PRJ209" s="813"/>
      <c r="PRK209" s="813"/>
      <c r="PRL209" s="813"/>
      <c r="PRM209" s="813"/>
      <c r="PRN209" s="813"/>
      <c r="PRO209" s="813"/>
      <c r="PRP209" s="813"/>
      <c r="PRQ209" s="813"/>
      <c r="PRR209" s="813"/>
      <c r="PRS209" s="813"/>
      <c r="PRT209" s="813"/>
      <c r="PRU209" s="813"/>
      <c r="PRV209" s="813"/>
      <c r="PRW209" s="813"/>
      <c r="PRX209" s="813"/>
      <c r="PRY209" s="813"/>
      <c r="PRZ209" s="813"/>
      <c r="PSA209" s="813"/>
      <c r="PSB209" s="813"/>
      <c r="PSC209" s="813"/>
      <c r="PSD209" s="813"/>
      <c r="PSE209" s="813"/>
      <c r="PSF209" s="813"/>
      <c r="PSG209" s="813"/>
      <c r="PSH209" s="813"/>
      <c r="PSI209" s="813"/>
      <c r="PSJ209" s="813"/>
      <c r="PSK209" s="813"/>
      <c r="PSL209" s="813"/>
      <c r="PSM209" s="813"/>
      <c r="PSN209" s="813"/>
      <c r="PSO209" s="813"/>
      <c r="PSP209" s="813"/>
      <c r="PSQ209" s="813"/>
      <c r="PSR209" s="813"/>
      <c r="PSS209" s="813"/>
      <c r="PST209" s="813"/>
      <c r="PSU209" s="813"/>
      <c r="PSV209" s="813"/>
      <c r="PSW209" s="813"/>
      <c r="PSX209" s="813"/>
      <c r="PSY209" s="813"/>
      <c r="PSZ209" s="813"/>
      <c r="PTA209" s="813"/>
      <c r="PTB209" s="813"/>
      <c r="PTC209" s="813"/>
      <c r="PTD209" s="813"/>
      <c r="PTE209" s="813"/>
      <c r="PTF209" s="813"/>
      <c r="PTG209" s="813"/>
      <c r="PTH209" s="813"/>
      <c r="PTI209" s="813"/>
      <c r="PTJ209" s="813"/>
      <c r="PTK209" s="813"/>
      <c r="PTL209" s="813"/>
      <c r="PTM209" s="813"/>
      <c r="PTN209" s="813"/>
      <c r="PTO209" s="813"/>
      <c r="PTP209" s="813"/>
      <c r="PTQ209" s="813"/>
      <c r="PTR209" s="813"/>
      <c r="PTS209" s="813"/>
      <c r="PTT209" s="813"/>
      <c r="PTU209" s="813"/>
      <c r="PTV209" s="813"/>
      <c r="PTW209" s="813"/>
      <c r="PTX209" s="813"/>
      <c r="PTY209" s="813"/>
      <c r="PTZ209" s="813"/>
      <c r="PUA209" s="813"/>
      <c r="PUB209" s="813"/>
      <c r="PUC209" s="813"/>
      <c r="PUD209" s="813"/>
      <c r="PUE209" s="813"/>
      <c r="PUF209" s="813"/>
      <c r="PUG209" s="813"/>
      <c r="PUH209" s="813"/>
      <c r="PUI209" s="813"/>
      <c r="PUJ209" s="813"/>
      <c r="PUK209" s="813"/>
      <c r="PUL209" s="813"/>
      <c r="PUM209" s="813"/>
      <c r="PUN209" s="813"/>
      <c r="PUO209" s="813"/>
      <c r="PUP209" s="813"/>
      <c r="PUQ209" s="813"/>
      <c r="PUR209" s="813"/>
      <c r="PUS209" s="813"/>
      <c r="PUT209" s="813"/>
      <c r="PUU209" s="813"/>
      <c r="PUV209" s="813"/>
      <c r="PUW209" s="813"/>
      <c r="PUX209" s="813"/>
      <c r="PUY209" s="813"/>
      <c r="PUZ209" s="813"/>
      <c r="PVA209" s="813"/>
      <c r="PVB209" s="813"/>
      <c r="PVC209" s="813"/>
      <c r="PVD209" s="813"/>
      <c r="PVE209" s="813"/>
      <c r="PVF209" s="813"/>
      <c r="PVG209" s="813"/>
      <c r="PVH209" s="813"/>
      <c r="PVI209" s="813"/>
      <c r="PVJ209" s="813"/>
      <c r="PVK209" s="813"/>
      <c r="PVL209" s="813"/>
      <c r="PVM209" s="813"/>
      <c r="PVN209" s="813"/>
      <c r="PVO209" s="813"/>
      <c r="PVP209" s="813"/>
      <c r="PVQ209" s="813"/>
      <c r="PVR209" s="813"/>
      <c r="PVS209" s="813"/>
      <c r="PVT209" s="813"/>
      <c r="PVU209" s="813"/>
      <c r="PVV209" s="813"/>
      <c r="PVW209" s="813"/>
      <c r="PVX209" s="813"/>
      <c r="PVY209" s="813"/>
      <c r="PVZ209" s="813"/>
      <c r="PWA209" s="813"/>
      <c r="PWB209" s="813"/>
      <c r="PWC209" s="813"/>
      <c r="PWD209" s="813"/>
      <c r="PWE209" s="813"/>
      <c r="PWF209" s="813"/>
      <c r="PWG209" s="813"/>
      <c r="PWH209" s="813"/>
      <c r="PWI209" s="813"/>
      <c r="PWJ209" s="813"/>
      <c r="PWK209" s="813"/>
      <c r="PWL209" s="813"/>
      <c r="PWM209" s="813"/>
      <c r="PWN209" s="813"/>
      <c r="PWO209" s="813"/>
      <c r="PWP209" s="813"/>
      <c r="PWQ209" s="813"/>
      <c r="PWR209" s="813"/>
      <c r="PWS209" s="813"/>
      <c r="PWT209" s="813"/>
      <c r="PWU209" s="813"/>
      <c r="PWV209" s="813"/>
      <c r="PWW209" s="813"/>
      <c r="PWX209" s="813"/>
      <c r="PWY209" s="813"/>
      <c r="PWZ209" s="813"/>
      <c r="PXA209" s="813"/>
      <c r="PXB209" s="813"/>
      <c r="PXC209" s="813"/>
      <c r="PXD209" s="813"/>
      <c r="PXE209" s="813"/>
      <c r="PXF209" s="813"/>
      <c r="PXG209" s="813"/>
      <c r="PXH209" s="813"/>
      <c r="PXI209" s="813"/>
      <c r="PXJ209" s="813"/>
      <c r="PXK209" s="813"/>
      <c r="PXL209" s="813"/>
      <c r="PXM209" s="813"/>
      <c r="PXN209" s="813"/>
      <c r="PXO209" s="813"/>
      <c r="PXP209" s="813"/>
      <c r="PXQ209" s="813"/>
      <c r="PXR209" s="813"/>
      <c r="PXS209" s="813"/>
      <c r="PXT209" s="813"/>
      <c r="PXU209" s="813"/>
      <c r="PXV209" s="813"/>
      <c r="PXW209" s="813"/>
      <c r="PXX209" s="813"/>
      <c r="PXY209" s="813"/>
      <c r="PXZ209" s="813"/>
      <c r="PYA209" s="813"/>
      <c r="PYB209" s="813"/>
      <c r="PYC209" s="813"/>
      <c r="PYD209" s="813"/>
      <c r="PYE209" s="813"/>
      <c r="PYF209" s="813"/>
      <c r="PYG209" s="813"/>
      <c r="PYH209" s="813"/>
      <c r="PYI209" s="813"/>
      <c r="PYJ209" s="813"/>
      <c r="PYK209" s="813"/>
      <c r="PYL209" s="813"/>
      <c r="PYM209" s="813"/>
      <c r="PYN209" s="813"/>
      <c r="PYO209" s="813"/>
      <c r="PYP209" s="813"/>
      <c r="PYQ209" s="813"/>
      <c r="PYR209" s="813"/>
      <c r="PYS209" s="813"/>
      <c r="PYT209" s="813"/>
      <c r="PYU209" s="813"/>
      <c r="PYV209" s="813"/>
      <c r="PYW209" s="813"/>
      <c r="PYX209" s="813"/>
      <c r="PYY209" s="813"/>
      <c r="PYZ209" s="813"/>
      <c r="PZA209" s="813"/>
      <c r="PZB209" s="813"/>
      <c r="PZC209" s="813"/>
      <c r="PZD209" s="813"/>
      <c r="PZE209" s="813"/>
      <c r="PZF209" s="813"/>
      <c r="PZG209" s="813"/>
      <c r="PZH209" s="813"/>
      <c r="PZI209" s="813"/>
      <c r="PZJ209" s="813"/>
      <c r="PZK209" s="813"/>
      <c r="PZL209" s="813"/>
      <c r="PZM209" s="813"/>
      <c r="PZN209" s="813"/>
      <c r="PZO209" s="813"/>
      <c r="PZP209" s="813"/>
      <c r="PZQ209" s="813"/>
      <c r="PZR209" s="813"/>
      <c r="PZS209" s="813"/>
      <c r="PZT209" s="813"/>
      <c r="PZU209" s="813"/>
      <c r="PZV209" s="813"/>
      <c r="PZW209" s="813"/>
      <c r="PZX209" s="813"/>
      <c r="PZY209" s="813"/>
      <c r="PZZ209" s="813"/>
      <c r="QAA209" s="813"/>
      <c r="QAB209" s="813"/>
      <c r="QAC209" s="813"/>
      <c r="QAD209" s="813"/>
      <c r="QAE209" s="813"/>
      <c r="QAF209" s="813"/>
      <c r="QAG209" s="813"/>
      <c r="QAH209" s="813"/>
      <c r="QAI209" s="813"/>
      <c r="QAJ209" s="813"/>
      <c r="QAK209" s="813"/>
      <c r="QAL209" s="813"/>
      <c r="QAM209" s="813"/>
      <c r="QAN209" s="813"/>
      <c r="QAO209" s="813"/>
      <c r="QAP209" s="813"/>
      <c r="QAQ209" s="813"/>
      <c r="QAR209" s="813"/>
      <c r="QAS209" s="813"/>
      <c r="QAT209" s="813"/>
      <c r="QAU209" s="813"/>
      <c r="QAV209" s="813"/>
      <c r="QAW209" s="813"/>
      <c r="QAX209" s="813"/>
      <c r="QAY209" s="813"/>
      <c r="QAZ209" s="813"/>
      <c r="QBA209" s="813"/>
      <c r="QBB209" s="813"/>
      <c r="QBC209" s="813"/>
      <c r="QBD209" s="813"/>
      <c r="QBE209" s="813"/>
      <c r="QBF209" s="813"/>
      <c r="QBG209" s="813"/>
      <c r="QBH209" s="813"/>
      <c r="QBI209" s="813"/>
      <c r="QBJ209" s="813"/>
      <c r="QBK209" s="813"/>
      <c r="QBL209" s="813"/>
      <c r="QBM209" s="813"/>
      <c r="QBN209" s="813"/>
      <c r="QBO209" s="813"/>
      <c r="QBP209" s="813"/>
      <c r="QBQ209" s="813"/>
      <c r="QBR209" s="813"/>
      <c r="QBS209" s="813"/>
      <c r="QBT209" s="813"/>
      <c r="QBU209" s="813"/>
      <c r="QBV209" s="813"/>
      <c r="QBW209" s="813"/>
      <c r="QBX209" s="813"/>
      <c r="QBY209" s="813"/>
      <c r="QBZ209" s="813"/>
      <c r="QCA209" s="813"/>
      <c r="QCB209" s="813"/>
      <c r="QCC209" s="813"/>
      <c r="QCD209" s="813"/>
      <c r="QCE209" s="813"/>
      <c r="QCF209" s="813"/>
      <c r="QCG209" s="813"/>
      <c r="QCH209" s="813"/>
      <c r="QCI209" s="813"/>
      <c r="QCJ209" s="813"/>
      <c r="QCK209" s="813"/>
      <c r="QCL209" s="813"/>
      <c r="QCM209" s="813"/>
      <c r="QCN209" s="813"/>
      <c r="QCO209" s="813"/>
      <c r="QCP209" s="813"/>
      <c r="QCQ209" s="813"/>
      <c r="QCR209" s="813"/>
      <c r="QCS209" s="813"/>
      <c r="QCT209" s="813"/>
      <c r="QCU209" s="813"/>
      <c r="QCV209" s="813"/>
      <c r="QCW209" s="813"/>
      <c r="QCX209" s="813"/>
      <c r="QCY209" s="813"/>
      <c r="QCZ209" s="813"/>
      <c r="QDA209" s="813"/>
      <c r="QDB209" s="813"/>
      <c r="QDC209" s="813"/>
      <c r="QDD209" s="813"/>
      <c r="QDE209" s="813"/>
      <c r="QDF209" s="813"/>
      <c r="QDG209" s="813"/>
      <c r="QDH209" s="813"/>
      <c r="QDI209" s="813"/>
      <c r="QDJ209" s="813"/>
      <c r="QDK209" s="813"/>
      <c r="QDL209" s="813"/>
      <c r="QDM209" s="813"/>
      <c r="QDN209" s="813"/>
      <c r="QDO209" s="813"/>
      <c r="QDP209" s="813"/>
      <c r="QDQ209" s="813"/>
      <c r="QDR209" s="813"/>
      <c r="QDS209" s="813"/>
      <c r="QDT209" s="813"/>
      <c r="QDU209" s="813"/>
      <c r="QDV209" s="813"/>
      <c r="QDW209" s="813"/>
      <c r="QDX209" s="813"/>
      <c r="QDY209" s="813"/>
      <c r="QDZ209" s="813"/>
      <c r="QEA209" s="813"/>
      <c r="QEB209" s="813"/>
      <c r="QEC209" s="813"/>
      <c r="QED209" s="813"/>
      <c r="QEE209" s="813"/>
      <c r="QEF209" s="813"/>
      <c r="QEG209" s="813"/>
      <c r="QEH209" s="813"/>
      <c r="QEI209" s="813"/>
      <c r="QEJ209" s="813"/>
      <c r="QEK209" s="813"/>
      <c r="QEL209" s="813"/>
      <c r="QEM209" s="813"/>
      <c r="QEN209" s="813"/>
      <c r="QEO209" s="813"/>
      <c r="QEP209" s="813"/>
      <c r="QEQ209" s="813"/>
      <c r="QER209" s="813"/>
      <c r="QES209" s="813"/>
      <c r="QET209" s="813"/>
      <c r="QEU209" s="813"/>
      <c r="QEV209" s="813"/>
      <c r="QEW209" s="813"/>
      <c r="QEX209" s="813"/>
      <c r="QEY209" s="813"/>
      <c r="QEZ209" s="813"/>
      <c r="QFA209" s="813"/>
      <c r="QFB209" s="813"/>
      <c r="QFC209" s="813"/>
      <c r="QFD209" s="813"/>
      <c r="QFE209" s="813"/>
      <c r="QFF209" s="813"/>
      <c r="QFG209" s="813"/>
      <c r="QFH209" s="813"/>
      <c r="QFI209" s="813"/>
      <c r="QFJ209" s="813"/>
      <c r="QFK209" s="813"/>
      <c r="QFL209" s="813"/>
      <c r="QFM209" s="813"/>
      <c r="QFN209" s="813"/>
      <c r="QFO209" s="813"/>
      <c r="QFP209" s="813"/>
      <c r="QFQ209" s="813"/>
      <c r="QFR209" s="813"/>
      <c r="QFS209" s="813"/>
      <c r="QFT209" s="813"/>
      <c r="QFU209" s="813"/>
      <c r="QFV209" s="813"/>
      <c r="QFW209" s="813"/>
      <c r="QFX209" s="813"/>
      <c r="QFY209" s="813"/>
      <c r="QFZ209" s="813"/>
      <c r="QGA209" s="813"/>
      <c r="QGB209" s="813"/>
      <c r="QGC209" s="813"/>
      <c r="QGD209" s="813"/>
      <c r="QGE209" s="813"/>
      <c r="QGF209" s="813"/>
      <c r="QGG209" s="813"/>
      <c r="QGH209" s="813"/>
      <c r="QGI209" s="813"/>
      <c r="QGJ209" s="813"/>
      <c r="QGK209" s="813"/>
      <c r="QGL209" s="813"/>
      <c r="QGM209" s="813"/>
      <c r="QGN209" s="813"/>
      <c r="QGO209" s="813"/>
      <c r="QGP209" s="813"/>
      <c r="QGQ209" s="813"/>
      <c r="QGR209" s="813"/>
      <c r="QGS209" s="813"/>
      <c r="QGT209" s="813"/>
      <c r="QGU209" s="813"/>
      <c r="QGV209" s="813"/>
      <c r="QGW209" s="813"/>
      <c r="QGX209" s="813"/>
      <c r="QGY209" s="813"/>
      <c r="QGZ209" s="813"/>
      <c r="QHA209" s="813"/>
      <c r="QHB209" s="813"/>
      <c r="QHC209" s="813"/>
      <c r="QHD209" s="813"/>
      <c r="QHE209" s="813"/>
      <c r="QHF209" s="813"/>
      <c r="QHG209" s="813"/>
      <c r="QHH209" s="813"/>
      <c r="QHI209" s="813"/>
      <c r="QHJ209" s="813"/>
      <c r="QHK209" s="813"/>
      <c r="QHL209" s="813"/>
      <c r="QHM209" s="813"/>
      <c r="QHN209" s="813"/>
      <c r="QHO209" s="813"/>
      <c r="QHP209" s="813"/>
      <c r="QHQ209" s="813"/>
      <c r="QHR209" s="813"/>
      <c r="QHS209" s="813"/>
      <c r="QHT209" s="813"/>
      <c r="QHU209" s="813"/>
      <c r="QHV209" s="813"/>
      <c r="QHW209" s="813"/>
      <c r="QHX209" s="813"/>
      <c r="QHY209" s="813"/>
      <c r="QHZ209" s="813"/>
      <c r="QIA209" s="813"/>
      <c r="QIB209" s="813"/>
      <c r="QIC209" s="813"/>
      <c r="QID209" s="813"/>
      <c r="QIE209" s="813"/>
      <c r="QIF209" s="813"/>
      <c r="QIG209" s="813"/>
      <c r="QIH209" s="813"/>
      <c r="QII209" s="813"/>
      <c r="QIJ209" s="813"/>
      <c r="QIK209" s="813"/>
      <c r="QIL209" s="813"/>
      <c r="QIM209" s="813"/>
      <c r="QIN209" s="813"/>
      <c r="QIO209" s="813"/>
      <c r="QIP209" s="813"/>
      <c r="QIQ209" s="813"/>
      <c r="QIR209" s="813"/>
      <c r="QIS209" s="813"/>
      <c r="QIT209" s="813"/>
      <c r="QIU209" s="813"/>
      <c r="QIV209" s="813"/>
      <c r="QIW209" s="813"/>
      <c r="QIX209" s="813"/>
      <c r="QIY209" s="813"/>
      <c r="QIZ209" s="813"/>
      <c r="QJA209" s="813"/>
      <c r="QJB209" s="813"/>
      <c r="QJC209" s="813"/>
      <c r="QJD209" s="813"/>
      <c r="QJE209" s="813"/>
      <c r="QJF209" s="813"/>
      <c r="QJG209" s="813"/>
      <c r="QJH209" s="813"/>
      <c r="QJI209" s="813"/>
      <c r="QJJ209" s="813"/>
      <c r="QJK209" s="813"/>
      <c r="QJL209" s="813"/>
      <c r="QJM209" s="813"/>
      <c r="QJN209" s="813"/>
      <c r="QJO209" s="813"/>
      <c r="QJP209" s="813"/>
      <c r="QJQ209" s="813"/>
      <c r="QJR209" s="813"/>
      <c r="QJS209" s="813"/>
      <c r="QJT209" s="813"/>
      <c r="QJU209" s="813"/>
      <c r="QJV209" s="813"/>
      <c r="QJW209" s="813"/>
      <c r="QJX209" s="813"/>
      <c r="QJY209" s="813"/>
      <c r="QJZ209" s="813"/>
      <c r="QKA209" s="813"/>
      <c r="QKB209" s="813"/>
      <c r="QKC209" s="813"/>
      <c r="QKD209" s="813"/>
      <c r="QKE209" s="813"/>
      <c r="QKF209" s="813"/>
      <c r="QKG209" s="813"/>
      <c r="QKH209" s="813"/>
      <c r="QKI209" s="813"/>
      <c r="QKJ209" s="813"/>
      <c r="QKK209" s="813"/>
      <c r="QKL209" s="813"/>
      <c r="QKM209" s="813"/>
      <c r="QKN209" s="813"/>
      <c r="QKO209" s="813"/>
      <c r="QKP209" s="813"/>
      <c r="QKQ209" s="813"/>
      <c r="QKR209" s="813"/>
      <c r="QKS209" s="813"/>
      <c r="QKT209" s="813"/>
      <c r="QKU209" s="813"/>
      <c r="QKV209" s="813"/>
      <c r="QKW209" s="813"/>
      <c r="QKX209" s="813"/>
      <c r="QKY209" s="813"/>
      <c r="QKZ209" s="813"/>
      <c r="QLA209" s="813"/>
      <c r="QLB209" s="813"/>
      <c r="QLC209" s="813"/>
      <c r="QLD209" s="813"/>
      <c r="QLE209" s="813"/>
      <c r="QLF209" s="813"/>
      <c r="QLG209" s="813"/>
      <c r="QLH209" s="813"/>
      <c r="QLI209" s="813"/>
      <c r="QLJ209" s="813"/>
      <c r="QLK209" s="813"/>
      <c r="QLL209" s="813"/>
      <c r="QLM209" s="813"/>
      <c r="QLN209" s="813"/>
      <c r="QLO209" s="813"/>
      <c r="QLP209" s="813"/>
      <c r="QLQ209" s="813"/>
      <c r="QLR209" s="813"/>
      <c r="QLS209" s="813"/>
      <c r="QLT209" s="813"/>
      <c r="QLU209" s="813"/>
      <c r="QLV209" s="813"/>
      <c r="QLW209" s="813"/>
      <c r="QLX209" s="813"/>
      <c r="QLY209" s="813"/>
      <c r="QLZ209" s="813"/>
      <c r="QMA209" s="813"/>
      <c r="QMB209" s="813"/>
      <c r="QMC209" s="813"/>
      <c r="QMD209" s="813"/>
      <c r="QME209" s="813"/>
      <c r="QMF209" s="813"/>
      <c r="QMG209" s="813"/>
      <c r="QMH209" s="813"/>
      <c r="QMI209" s="813"/>
      <c r="QMJ209" s="813"/>
      <c r="QMK209" s="813"/>
      <c r="QML209" s="813"/>
      <c r="QMM209" s="813"/>
      <c r="QMN209" s="813"/>
      <c r="QMO209" s="813"/>
      <c r="QMP209" s="813"/>
      <c r="QMQ209" s="813"/>
      <c r="QMR209" s="813"/>
      <c r="QMS209" s="813"/>
      <c r="QMT209" s="813"/>
      <c r="QMU209" s="813"/>
      <c r="QMV209" s="813"/>
      <c r="QMW209" s="813"/>
      <c r="QMX209" s="813"/>
      <c r="QMY209" s="813"/>
      <c r="QMZ209" s="813"/>
      <c r="QNA209" s="813"/>
      <c r="QNB209" s="813"/>
      <c r="QNC209" s="813"/>
      <c r="QND209" s="813"/>
      <c r="QNE209" s="813"/>
      <c r="QNF209" s="813"/>
      <c r="QNG209" s="813"/>
      <c r="QNH209" s="813"/>
      <c r="QNI209" s="813"/>
      <c r="QNJ209" s="813"/>
      <c r="QNK209" s="813"/>
      <c r="QNL209" s="813"/>
      <c r="QNM209" s="813"/>
      <c r="QNN209" s="813"/>
      <c r="QNO209" s="813"/>
      <c r="QNP209" s="813"/>
      <c r="QNQ209" s="813"/>
      <c r="QNR209" s="813"/>
      <c r="QNS209" s="813"/>
      <c r="QNT209" s="813"/>
      <c r="QNU209" s="813"/>
      <c r="QNV209" s="813"/>
      <c r="QNW209" s="813"/>
      <c r="QNX209" s="813"/>
      <c r="QNY209" s="813"/>
      <c r="QNZ209" s="813"/>
      <c r="QOA209" s="813"/>
      <c r="QOB209" s="813"/>
      <c r="QOC209" s="813"/>
      <c r="QOD209" s="813"/>
      <c r="QOE209" s="813"/>
      <c r="QOF209" s="813"/>
      <c r="QOG209" s="813"/>
      <c r="QOH209" s="813"/>
      <c r="QOI209" s="813"/>
      <c r="QOJ209" s="813"/>
      <c r="QOK209" s="813"/>
      <c r="QOL209" s="813"/>
      <c r="QOM209" s="813"/>
      <c r="QON209" s="813"/>
      <c r="QOO209" s="813"/>
      <c r="QOP209" s="813"/>
      <c r="QOQ209" s="813"/>
      <c r="QOR209" s="813"/>
      <c r="QOS209" s="813"/>
      <c r="QOT209" s="813"/>
      <c r="QOU209" s="813"/>
      <c r="QOV209" s="813"/>
      <c r="QOW209" s="813"/>
      <c r="QOX209" s="813"/>
      <c r="QOY209" s="813"/>
      <c r="QOZ209" s="813"/>
      <c r="QPA209" s="813"/>
      <c r="QPB209" s="813"/>
      <c r="QPC209" s="813"/>
      <c r="QPD209" s="813"/>
      <c r="QPE209" s="813"/>
      <c r="QPF209" s="813"/>
      <c r="QPG209" s="813"/>
      <c r="QPH209" s="813"/>
      <c r="QPI209" s="813"/>
      <c r="QPJ209" s="813"/>
      <c r="QPK209" s="813"/>
      <c r="QPL209" s="813"/>
      <c r="QPM209" s="813"/>
      <c r="QPN209" s="813"/>
      <c r="QPO209" s="813"/>
      <c r="QPP209" s="813"/>
      <c r="QPQ209" s="813"/>
      <c r="QPR209" s="813"/>
      <c r="QPS209" s="813"/>
      <c r="QPT209" s="813"/>
      <c r="QPU209" s="813"/>
      <c r="QPV209" s="813"/>
      <c r="QPW209" s="813"/>
      <c r="QPX209" s="813"/>
      <c r="QPY209" s="813"/>
      <c r="QPZ209" s="813"/>
      <c r="QQA209" s="813"/>
      <c r="QQB209" s="813"/>
      <c r="QQC209" s="813"/>
      <c r="QQD209" s="813"/>
      <c r="QQE209" s="813"/>
      <c r="QQF209" s="813"/>
      <c r="QQG209" s="813"/>
      <c r="QQH209" s="813"/>
      <c r="QQI209" s="813"/>
      <c r="QQJ209" s="813"/>
      <c r="QQK209" s="813"/>
      <c r="QQL209" s="813"/>
      <c r="QQM209" s="813"/>
      <c r="QQN209" s="813"/>
      <c r="QQO209" s="813"/>
      <c r="QQP209" s="813"/>
      <c r="QQQ209" s="813"/>
      <c r="QQR209" s="813"/>
      <c r="QQS209" s="813"/>
      <c r="QQT209" s="813"/>
      <c r="QQU209" s="813"/>
      <c r="QQV209" s="813"/>
      <c r="QQW209" s="813"/>
      <c r="QQX209" s="813"/>
      <c r="QQY209" s="813"/>
      <c r="QQZ209" s="813"/>
      <c r="QRA209" s="813"/>
      <c r="QRB209" s="813"/>
      <c r="QRC209" s="813"/>
      <c r="QRD209" s="813"/>
      <c r="QRE209" s="813"/>
      <c r="QRF209" s="813"/>
      <c r="QRG209" s="813"/>
      <c r="QRH209" s="813"/>
      <c r="QRI209" s="813"/>
      <c r="QRJ209" s="813"/>
      <c r="QRK209" s="813"/>
      <c r="QRL209" s="813"/>
      <c r="QRM209" s="813"/>
      <c r="QRN209" s="813"/>
      <c r="QRO209" s="813"/>
      <c r="QRP209" s="813"/>
      <c r="QRQ209" s="813"/>
      <c r="QRR209" s="813"/>
      <c r="QRS209" s="813"/>
      <c r="QRT209" s="813"/>
      <c r="QRU209" s="813"/>
      <c r="QRV209" s="813"/>
      <c r="QRW209" s="813"/>
      <c r="QRX209" s="813"/>
      <c r="QRY209" s="813"/>
      <c r="QRZ209" s="813"/>
      <c r="QSA209" s="813"/>
      <c r="QSB209" s="813"/>
      <c r="QSC209" s="813"/>
      <c r="QSD209" s="813"/>
      <c r="QSE209" s="813"/>
      <c r="QSF209" s="813"/>
      <c r="QSG209" s="813"/>
      <c r="QSH209" s="813"/>
      <c r="QSI209" s="813"/>
      <c r="QSJ209" s="813"/>
      <c r="QSK209" s="813"/>
      <c r="QSL209" s="813"/>
      <c r="QSM209" s="813"/>
      <c r="QSN209" s="813"/>
      <c r="QSO209" s="813"/>
      <c r="QSP209" s="813"/>
      <c r="QSQ209" s="813"/>
      <c r="QSR209" s="813"/>
      <c r="QSS209" s="813"/>
      <c r="QST209" s="813"/>
      <c r="QSU209" s="813"/>
      <c r="QSV209" s="813"/>
      <c r="QSW209" s="813"/>
      <c r="QSX209" s="813"/>
      <c r="QSY209" s="813"/>
      <c r="QSZ209" s="813"/>
      <c r="QTA209" s="813"/>
      <c r="QTB209" s="813"/>
      <c r="QTC209" s="813"/>
      <c r="QTD209" s="813"/>
      <c r="QTE209" s="813"/>
      <c r="QTF209" s="813"/>
      <c r="QTG209" s="813"/>
      <c r="QTH209" s="813"/>
      <c r="QTI209" s="813"/>
      <c r="QTJ209" s="813"/>
      <c r="QTK209" s="813"/>
      <c r="QTL209" s="813"/>
      <c r="QTM209" s="813"/>
      <c r="QTN209" s="813"/>
      <c r="QTO209" s="813"/>
      <c r="QTP209" s="813"/>
      <c r="QTQ209" s="813"/>
      <c r="QTR209" s="813"/>
      <c r="QTS209" s="813"/>
      <c r="QTT209" s="813"/>
      <c r="QTU209" s="813"/>
      <c r="QTV209" s="813"/>
      <c r="QTW209" s="813"/>
      <c r="QTX209" s="813"/>
      <c r="QTY209" s="813"/>
      <c r="QTZ209" s="813"/>
      <c r="QUA209" s="813"/>
      <c r="QUB209" s="813"/>
      <c r="QUC209" s="813"/>
      <c r="QUD209" s="813"/>
      <c r="QUE209" s="813"/>
      <c r="QUF209" s="813"/>
      <c r="QUG209" s="813"/>
      <c r="QUH209" s="813"/>
      <c r="QUI209" s="813"/>
      <c r="QUJ209" s="813"/>
      <c r="QUK209" s="813"/>
      <c r="QUL209" s="813"/>
      <c r="QUM209" s="813"/>
      <c r="QUN209" s="813"/>
      <c r="QUO209" s="813"/>
      <c r="QUP209" s="813"/>
      <c r="QUQ209" s="813"/>
      <c r="QUR209" s="813"/>
      <c r="QUS209" s="813"/>
      <c r="QUT209" s="813"/>
      <c r="QUU209" s="813"/>
      <c r="QUV209" s="813"/>
      <c r="QUW209" s="813"/>
      <c r="QUX209" s="813"/>
      <c r="QUY209" s="813"/>
      <c r="QUZ209" s="813"/>
      <c r="QVA209" s="813"/>
      <c r="QVB209" s="813"/>
      <c r="QVC209" s="813"/>
      <c r="QVD209" s="813"/>
      <c r="QVE209" s="813"/>
      <c r="QVF209" s="813"/>
      <c r="QVG209" s="813"/>
      <c r="QVH209" s="813"/>
      <c r="QVI209" s="813"/>
      <c r="QVJ209" s="813"/>
      <c r="QVK209" s="813"/>
      <c r="QVL209" s="813"/>
      <c r="QVM209" s="813"/>
      <c r="QVN209" s="813"/>
      <c r="QVO209" s="813"/>
      <c r="QVP209" s="813"/>
      <c r="QVQ209" s="813"/>
      <c r="QVR209" s="813"/>
      <c r="QVS209" s="813"/>
      <c r="QVT209" s="813"/>
      <c r="QVU209" s="813"/>
      <c r="QVV209" s="813"/>
      <c r="QVW209" s="813"/>
      <c r="QVX209" s="813"/>
      <c r="QVY209" s="813"/>
      <c r="QVZ209" s="813"/>
      <c r="QWA209" s="813"/>
      <c r="QWB209" s="813"/>
      <c r="QWC209" s="813"/>
      <c r="QWD209" s="813"/>
      <c r="QWE209" s="813"/>
      <c r="QWF209" s="813"/>
      <c r="QWG209" s="813"/>
      <c r="QWH209" s="813"/>
      <c r="QWI209" s="813"/>
      <c r="QWJ209" s="813"/>
      <c r="QWK209" s="813"/>
      <c r="QWL209" s="813"/>
      <c r="QWM209" s="813"/>
      <c r="QWN209" s="813"/>
      <c r="QWO209" s="813"/>
      <c r="QWP209" s="813"/>
      <c r="QWQ209" s="813"/>
      <c r="QWR209" s="813"/>
      <c r="QWS209" s="813"/>
      <c r="QWT209" s="813"/>
      <c r="QWU209" s="813"/>
      <c r="QWV209" s="813"/>
      <c r="QWW209" s="813"/>
      <c r="QWX209" s="813"/>
      <c r="QWY209" s="813"/>
      <c r="QWZ209" s="813"/>
      <c r="QXA209" s="813"/>
      <c r="QXB209" s="813"/>
      <c r="QXC209" s="813"/>
      <c r="QXD209" s="813"/>
      <c r="QXE209" s="813"/>
      <c r="QXF209" s="813"/>
      <c r="QXG209" s="813"/>
      <c r="QXH209" s="813"/>
      <c r="QXI209" s="813"/>
      <c r="QXJ209" s="813"/>
      <c r="QXK209" s="813"/>
      <c r="QXL209" s="813"/>
      <c r="QXM209" s="813"/>
      <c r="QXN209" s="813"/>
      <c r="QXO209" s="813"/>
      <c r="QXP209" s="813"/>
      <c r="QXQ209" s="813"/>
      <c r="QXR209" s="813"/>
      <c r="QXS209" s="813"/>
      <c r="QXT209" s="813"/>
      <c r="QXU209" s="813"/>
      <c r="QXV209" s="813"/>
      <c r="QXW209" s="813"/>
      <c r="QXX209" s="813"/>
      <c r="QXY209" s="813"/>
      <c r="QXZ209" s="813"/>
      <c r="QYA209" s="813"/>
      <c r="QYB209" s="813"/>
      <c r="QYC209" s="813"/>
      <c r="QYD209" s="813"/>
      <c r="QYE209" s="813"/>
      <c r="QYF209" s="813"/>
      <c r="QYG209" s="813"/>
      <c r="QYH209" s="813"/>
      <c r="QYI209" s="813"/>
      <c r="QYJ209" s="813"/>
      <c r="QYK209" s="813"/>
      <c r="QYL209" s="813"/>
      <c r="QYM209" s="813"/>
      <c r="QYN209" s="813"/>
      <c r="QYO209" s="813"/>
      <c r="QYP209" s="813"/>
      <c r="QYQ209" s="813"/>
      <c r="QYR209" s="813"/>
      <c r="QYS209" s="813"/>
      <c r="QYT209" s="813"/>
      <c r="QYU209" s="813"/>
      <c r="QYV209" s="813"/>
      <c r="QYW209" s="813"/>
      <c r="QYX209" s="813"/>
      <c r="QYY209" s="813"/>
      <c r="QYZ209" s="813"/>
      <c r="QZA209" s="813"/>
      <c r="QZB209" s="813"/>
      <c r="QZC209" s="813"/>
      <c r="QZD209" s="813"/>
      <c r="QZE209" s="813"/>
      <c r="QZF209" s="813"/>
      <c r="QZG209" s="813"/>
      <c r="QZH209" s="813"/>
      <c r="QZI209" s="813"/>
      <c r="QZJ209" s="813"/>
      <c r="QZK209" s="813"/>
      <c r="QZL209" s="813"/>
      <c r="QZM209" s="813"/>
      <c r="QZN209" s="813"/>
      <c r="QZO209" s="813"/>
      <c r="QZP209" s="813"/>
      <c r="QZQ209" s="813"/>
      <c r="QZR209" s="813"/>
      <c r="QZS209" s="813"/>
      <c r="QZT209" s="813"/>
      <c r="QZU209" s="813"/>
      <c r="QZV209" s="813"/>
      <c r="QZW209" s="813"/>
      <c r="QZX209" s="813"/>
      <c r="QZY209" s="813"/>
      <c r="QZZ209" s="813"/>
      <c r="RAA209" s="813"/>
      <c r="RAB209" s="813"/>
      <c r="RAC209" s="813"/>
      <c r="RAD209" s="813"/>
      <c r="RAE209" s="813"/>
      <c r="RAF209" s="813"/>
      <c r="RAG209" s="813"/>
      <c r="RAH209" s="813"/>
      <c r="RAI209" s="813"/>
      <c r="RAJ209" s="813"/>
      <c r="RAK209" s="813"/>
      <c r="RAL209" s="813"/>
      <c r="RAM209" s="813"/>
      <c r="RAN209" s="813"/>
      <c r="RAO209" s="813"/>
      <c r="RAP209" s="813"/>
      <c r="RAQ209" s="813"/>
      <c r="RAR209" s="813"/>
      <c r="RAS209" s="813"/>
      <c r="RAT209" s="813"/>
      <c r="RAU209" s="813"/>
      <c r="RAV209" s="813"/>
      <c r="RAW209" s="813"/>
      <c r="RAX209" s="813"/>
      <c r="RAY209" s="813"/>
      <c r="RAZ209" s="813"/>
      <c r="RBA209" s="813"/>
      <c r="RBB209" s="813"/>
      <c r="RBC209" s="813"/>
      <c r="RBD209" s="813"/>
      <c r="RBE209" s="813"/>
      <c r="RBF209" s="813"/>
      <c r="RBG209" s="813"/>
      <c r="RBH209" s="813"/>
      <c r="RBI209" s="813"/>
      <c r="RBJ209" s="813"/>
      <c r="RBK209" s="813"/>
      <c r="RBL209" s="813"/>
      <c r="RBM209" s="813"/>
      <c r="RBN209" s="813"/>
      <c r="RBO209" s="813"/>
      <c r="RBP209" s="813"/>
      <c r="RBQ209" s="813"/>
      <c r="RBR209" s="813"/>
      <c r="RBS209" s="813"/>
      <c r="RBT209" s="813"/>
      <c r="RBU209" s="813"/>
      <c r="RBV209" s="813"/>
      <c r="RBW209" s="813"/>
      <c r="RBX209" s="813"/>
      <c r="RBY209" s="813"/>
      <c r="RBZ209" s="813"/>
      <c r="RCA209" s="813"/>
      <c r="RCB209" s="813"/>
      <c r="RCC209" s="813"/>
      <c r="RCD209" s="813"/>
      <c r="RCE209" s="813"/>
      <c r="RCF209" s="813"/>
      <c r="RCG209" s="813"/>
      <c r="RCH209" s="813"/>
      <c r="RCI209" s="813"/>
      <c r="RCJ209" s="813"/>
      <c r="RCK209" s="813"/>
      <c r="RCL209" s="813"/>
      <c r="RCM209" s="813"/>
      <c r="RCN209" s="813"/>
      <c r="RCO209" s="813"/>
      <c r="RCP209" s="813"/>
      <c r="RCQ209" s="813"/>
      <c r="RCR209" s="813"/>
      <c r="RCS209" s="813"/>
      <c r="RCT209" s="813"/>
      <c r="RCU209" s="813"/>
      <c r="RCV209" s="813"/>
      <c r="RCW209" s="813"/>
      <c r="RCX209" s="813"/>
      <c r="RCY209" s="813"/>
      <c r="RCZ209" s="813"/>
      <c r="RDA209" s="813"/>
      <c r="RDB209" s="813"/>
      <c r="RDC209" s="813"/>
      <c r="RDD209" s="813"/>
      <c r="RDE209" s="813"/>
      <c r="RDF209" s="813"/>
      <c r="RDG209" s="813"/>
      <c r="RDH209" s="813"/>
      <c r="RDI209" s="813"/>
      <c r="RDJ209" s="813"/>
      <c r="RDK209" s="813"/>
      <c r="RDL209" s="813"/>
      <c r="RDM209" s="813"/>
      <c r="RDN209" s="813"/>
      <c r="RDO209" s="813"/>
      <c r="RDP209" s="813"/>
      <c r="RDQ209" s="813"/>
      <c r="RDR209" s="813"/>
      <c r="RDS209" s="813"/>
      <c r="RDT209" s="813"/>
      <c r="RDU209" s="813"/>
      <c r="RDV209" s="813"/>
      <c r="RDW209" s="813"/>
      <c r="RDX209" s="813"/>
      <c r="RDY209" s="813"/>
      <c r="RDZ209" s="813"/>
      <c r="REA209" s="813"/>
      <c r="REB209" s="813"/>
      <c r="REC209" s="813"/>
      <c r="RED209" s="813"/>
      <c r="REE209" s="813"/>
      <c r="REF209" s="813"/>
      <c r="REG209" s="813"/>
      <c r="REH209" s="813"/>
      <c r="REI209" s="813"/>
      <c r="REJ209" s="813"/>
      <c r="REK209" s="813"/>
      <c r="REL209" s="813"/>
      <c r="REM209" s="813"/>
      <c r="REN209" s="813"/>
      <c r="REO209" s="813"/>
      <c r="REP209" s="813"/>
      <c r="REQ209" s="813"/>
      <c r="RER209" s="813"/>
      <c r="RES209" s="813"/>
      <c r="RET209" s="813"/>
      <c r="REU209" s="813"/>
      <c r="REV209" s="813"/>
      <c r="REW209" s="813"/>
      <c r="REX209" s="813"/>
      <c r="REY209" s="813"/>
      <c r="REZ209" s="813"/>
      <c r="RFA209" s="813"/>
      <c r="RFB209" s="813"/>
      <c r="RFC209" s="813"/>
      <c r="RFD209" s="813"/>
      <c r="RFE209" s="813"/>
      <c r="RFF209" s="813"/>
      <c r="RFG209" s="813"/>
      <c r="RFH209" s="813"/>
      <c r="RFI209" s="813"/>
      <c r="RFJ209" s="813"/>
      <c r="RFK209" s="813"/>
      <c r="RFL209" s="813"/>
      <c r="RFM209" s="813"/>
      <c r="RFN209" s="813"/>
      <c r="RFO209" s="813"/>
      <c r="RFP209" s="813"/>
      <c r="RFQ209" s="813"/>
      <c r="RFR209" s="813"/>
      <c r="RFS209" s="813"/>
      <c r="RFT209" s="813"/>
      <c r="RFU209" s="813"/>
      <c r="RFV209" s="813"/>
      <c r="RFW209" s="813"/>
      <c r="RFX209" s="813"/>
      <c r="RFY209" s="813"/>
      <c r="RFZ209" s="813"/>
      <c r="RGA209" s="813"/>
      <c r="RGB209" s="813"/>
      <c r="RGC209" s="813"/>
      <c r="RGD209" s="813"/>
      <c r="RGE209" s="813"/>
      <c r="RGF209" s="813"/>
      <c r="RGG209" s="813"/>
      <c r="RGH209" s="813"/>
      <c r="RGI209" s="813"/>
      <c r="RGJ209" s="813"/>
      <c r="RGK209" s="813"/>
      <c r="RGL209" s="813"/>
      <c r="RGM209" s="813"/>
      <c r="RGN209" s="813"/>
      <c r="RGO209" s="813"/>
      <c r="RGP209" s="813"/>
      <c r="RGQ209" s="813"/>
      <c r="RGR209" s="813"/>
      <c r="RGS209" s="813"/>
      <c r="RGT209" s="813"/>
      <c r="RGU209" s="813"/>
      <c r="RGV209" s="813"/>
      <c r="RGW209" s="813"/>
      <c r="RGX209" s="813"/>
      <c r="RGY209" s="813"/>
      <c r="RGZ209" s="813"/>
      <c r="RHA209" s="813"/>
      <c r="RHB209" s="813"/>
      <c r="RHC209" s="813"/>
      <c r="RHD209" s="813"/>
      <c r="RHE209" s="813"/>
      <c r="RHF209" s="813"/>
      <c r="RHG209" s="813"/>
      <c r="RHH209" s="813"/>
      <c r="RHI209" s="813"/>
      <c r="RHJ209" s="813"/>
      <c r="RHK209" s="813"/>
      <c r="RHL209" s="813"/>
      <c r="RHM209" s="813"/>
      <c r="RHN209" s="813"/>
      <c r="RHO209" s="813"/>
      <c r="RHP209" s="813"/>
      <c r="RHQ209" s="813"/>
      <c r="RHR209" s="813"/>
      <c r="RHS209" s="813"/>
      <c r="RHT209" s="813"/>
      <c r="RHU209" s="813"/>
      <c r="RHV209" s="813"/>
      <c r="RHW209" s="813"/>
      <c r="RHX209" s="813"/>
      <c r="RHY209" s="813"/>
      <c r="RHZ209" s="813"/>
      <c r="RIA209" s="813"/>
      <c r="RIB209" s="813"/>
      <c r="RIC209" s="813"/>
      <c r="RID209" s="813"/>
      <c r="RIE209" s="813"/>
      <c r="RIF209" s="813"/>
      <c r="RIG209" s="813"/>
      <c r="RIH209" s="813"/>
      <c r="RII209" s="813"/>
      <c r="RIJ209" s="813"/>
      <c r="RIK209" s="813"/>
      <c r="RIL209" s="813"/>
      <c r="RIM209" s="813"/>
      <c r="RIN209" s="813"/>
      <c r="RIO209" s="813"/>
      <c r="RIP209" s="813"/>
      <c r="RIQ209" s="813"/>
      <c r="RIR209" s="813"/>
      <c r="RIS209" s="813"/>
      <c r="RIT209" s="813"/>
      <c r="RIU209" s="813"/>
      <c r="RIV209" s="813"/>
      <c r="RIW209" s="813"/>
      <c r="RIX209" s="813"/>
      <c r="RIY209" s="813"/>
      <c r="RIZ209" s="813"/>
      <c r="RJA209" s="813"/>
      <c r="RJB209" s="813"/>
      <c r="RJC209" s="813"/>
      <c r="RJD209" s="813"/>
      <c r="RJE209" s="813"/>
      <c r="RJF209" s="813"/>
      <c r="RJG209" s="813"/>
      <c r="RJH209" s="813"/>
      <c r="RJI209" s="813"/>
      <c r="RJJ209" s="813"/>
      <c r="RJK209" s="813"/>
      <c r="RJL209" s="813"/>
      <c r="RJM209" s="813"/>
      <c r="RJN209" s="813"/>
      <c r="RJO209" s="813"/>
      <c r="RJP209" s="813"/>
      <c r="RJQ209" s="813"/>
      <c r="RJR209" s="813"/>
      <c r="RJS209" s="813"/>
      <c r="RJT209" s="813"/>
      <c r="RJU209" s="813"/>
      <c r="RJV209" s="813"/>
      <c r="RJW209" s="813"/>
      <c r="RJX209" s="813"/>
      <c r="RJY209" s="813"/>
      <c r="RJZ209" s="813"/>
      <c r="RKA209" s="813"/>
      <c r="RKB209" s="813"/>
      <c r="RKC209" s="813"/>
      <c r="RKD209" s="813"/>
      <c r="RKE209" s="813"/>
      <c r="RKF209" s="813"/>
      <c r="RKG209" s="813"/>
      <c r="RKH209" s="813"/>
      <c r="RKI209" s="813"/>
      <c r="RKJ209" s="813"/>
      <c r="RKK209" s="813"/>
      <c r="RKL209" s="813"/>
      <c r="RKM209" s="813"/>
      <c r="RKN209" s="813"/>
      <c r="RKO209" s="813"/>
      <c r="RKP209" s="813"/>
      <c r="RKQ209" s="813"/>
      <c r="RKR209" s="813"/>
      <c r="RKS209" s="813"/>
      <c r="RKT209" s="813"/>
      <c r="RKU209" s="813"/>
      <c r="RKV209" s="813"/>
      <c r="RKW209" s="813"/>
      <c r="RKX209" s="813"/>
      <c r="RKY209" s="813"/>
      <c r="RKZ209" s="813"/>
      <c r="RLA209" s="813"/>
      <c r="RLB209" s="813"/>
      <c r="RLC209" s="813"/>
      <c r="RLD209" s="813"/>
      <c r="RLE209" s="813"/>
      <c r="RLF209" s="813"/>
      <c r="RLG209" s="813"/>
      <c r="RLH209" s="813"/>
      <c r="RLI209" s="813"/>
      <c r="RLJ209" s="813"/>
      <c r="RLK209" s="813"/>
      <c r="RLL209" s="813"/>
      <c r="RLM209" s="813"/>
      <c r="RLN209" s="813"/>
      <c r="RLO209" s="813"/>
      <c r="RLP209" s="813"/>
      <c r="RLQ209" s="813"/>
      <c r="RLR209" s="813"/>
      <c r="RLS209" s="813"/>
      <c r="RLT209" s="813"/>
      <c r="RLU209" s="813"/>
      <c r="RLV209" s="813"/>
      <c r="RLW209" s="813"/>
      <c r="RLX209" s="813"/>
      <c r="RLY209" s="813"/>
      <c r="RLZ209" s="813"/>
      <c r="RMA209" s="813"/>
      <c r="RMB209" s="813"/>
      <c r="RMC209" s="813"/>
      <c r="RMD209" s="813"/>
      <c r="RME209" s="813"/>
      <c r="RMF209" s="813"/>
      <c r="RMG209" s="813"/>
      <c r="RMH209" s="813"/>
      <c r="RMI209" s="813"/>
      <c r="RMJ209" s="813"/>
      <c r="RMK209" s="813"/>
      <c r="RML209" s="813"/>
      <c r="RMM209" s="813"/>
      <c r="RMN209" s="813"/>
      <c r="RMO209" s="813"/>
      <c r="RMP209" s="813"/>
      <c r="RMQ209" s="813"/>
      <c r="RMR209" s="813"/>
      <c r="RMS209" s="813"/>
      <c r="RMT209" s="813"/>
      <c r="RMU209" s="813"/>
      <c r="RMV209" s="813"/>
      <c r="RMW209" s="813"/>
      <c r="RMX209" s="813"/>
      <c r="RMY209" s="813"/>
      <c r="RMZ209" s="813"/>
      <c r="RNA209" s="813"/>
      <c r="RNB209" s="813"/>
      <c r="RNC209" s="813"/>
      <c r="RND209" s="813"/>
      <c r="RNE209" s="813"/>
      <c r="RNF209" s="813"/>
      <c r="RNG209" s="813"/>
      <c r="RNH209" s="813"/>
      <c r="RNI209" s="813"/>
      <c r="RNJ209" s="813"/>
      <c r="RNK209" s="813"/>
      <c r="RNL209" s="813"/>
      <c r="RNM209" s="813"/>
      <c r="RNN209" s="813"/>
      <c r="RNO209" s="813"/>
      <c r="RNP209" s="813"/>
      <c r="RNQ209" s="813"/>
      <c r="RNR209" s="813"/>
      <c r="RNS209" s="813"/>
      <c r="RNT209" s="813"/>
      <c r="RNU209" s="813"/>
      <c r="RNV209" s="813"/>
      <c r="RNW209" s="813"/>
      <c r="RNX209" s="813"/>
      <c r="RNY209" s="813"/>
      <c r="RNZ209" s="813"/>
      <c r="ROA209" s="813"/>
      <c r="ROB209" s="813"/>
      <c r="ROC209" s="813"/>
      <c r="ROD209" s="813"/>
      <c r="ROE209" s="813"/>
      <c r="ROF209" s="813"/>
      <c r="ROG209" s="813"/>
      <c r="ROH209" s="813"/>
      <c r="ROI209" s="813"/>
      <c r="ROJ209" s="813"/>
      <c r="ROK209" s="813"/>
      <c r="ROL209" s="813"/>
      <c r="ROM209" s="813"/>
      <c r="RON209" s="813"/>
      <c r="ROO209" s="813"/>
      <c r="ROP209" s="813"/>
      <c r="ROQ209" s="813"/>
      <c r="ROR209" s="813"/>
      <c r="ROS209" s="813"/>
      <c r="ROT209" s="813"/>
      <c r="ROU209" s="813"/>
      <c r="ROV209" s="813"/>
      <c r="ROW209" s="813"/>
      <c r="ROX209" s="813"/>
      <c r="ROY209" s="813"/>
      <c r="ROZ209" s="813"/>
      <c r="RPA209" s="813"/>
      <c r="RPB209" s="813"/>
      <c r="RPC209" s="813"/>
      <c r="RPD209" s="813"/>
      <c r="RPE209" s="813"/>
      <c r="RPF209" s="813"/>
      <c r="RPG209" s="813"/>
      <c r="RPH209" s="813"/>
      <c r="RPI209" s="813"/>
      <c r="RPJ209" s="813"/>
      <c r="RPK209" s="813"/>
      <c r="RPL209" s="813"/>
      <c r="RPM209" s="813"/>
      <c r="RPN209" s="813"/>
      <c r="RPO209" s="813"/>
      <c r="RPP209" s="813"/>
      <c r="RPQ209" s="813"/>
      <c r="RPR209" s="813"/>
      <c r="RPS209" s="813"/>
      <c r="RPT209" s="813"/>
      <c r="RPU209" s="813"/>
      <c r="RPV209" s="813"/>
      <c r="RPW209" s="813"/>
      <c r="RPX209" s="813"/>
      <c r="RPY209" s="813"/>
      <c r="RPZ209" s="813"/>
      <c r="RQA209" s="813"/>
      <c r="RQB209" s="813"/>
      <c r="RQC209" s="813"/>
      <c r="RQD209" s="813"/>
      <c r="RQE209" s="813"/>
      <c r="RQF209" s="813"/>
      <c r="RQG209" s="813"/>
      <c r="RQH209" s="813"/>
      <c r="RQI209" s="813"/>
      <c r="RQJ209" s="813"/>
      <c r="RQK209" s="813"/>
      <c r="RQL209" s="813"/>
      <c r="RQM209" s="813"/>
      <c r="RQN209" s="813"/>
      <c r="RQO209" s="813"/>
      <c r="RQP209" s="813"/>
      <c r="RQQ209" s="813"/>
      <c r="RQR209" s="813"/>
      <c r="RQS209" s="813"/>
      <c r="RQT209" s="813"/>
      <c r="RQU209" s="813"/>
      <c r="RQV209" s="813"/>
      <c r="RQW209" s="813"/>
      <c r="RQX209" s="813"/>
      <c r="RQY209" s="813"/>
      <c r="RQZ209" s="813"/>
      <c r="RRA209" s="813"/>
      <c r="RRB209" s="813"/>
      <c r="RRC209" s="813"/>
      <c r="RRD209" s="813"/>
      <c r="RRE209" s="813"/>
      <c r="RRF209" s="813"/>
      <c r="RRG209" s="813"/>
      <c r="RRH209" s="813"/>
      <c r="RRI209" s="813"/>
      <c r="RRJ209" s="813"/>
      <c r="RRK209" s="813"/>
      <c r="RRL209" s="813"/>
      <c r="RRM209" s="813"/>
      <c r="RRN209" s="813"/>
      <c r="RRO209" s="813"/>
      <c r="RRP209" s="813"/>
      <c r="RRQ209" s="813"/>
      <c r="RRR209" s="813"/>
      <c r="RRS209" s="813"/>
      <c r="RRT209" s="813"/>
      <c r="RRU209" s="813"/>
      <c r="RRV209" s="813"/>
      <c r="RRW209" s="813"/>
      <c r="RRX209" s="813"/>
      <c r="RRY209" s="813"/>
      <c r="RRZ209" s="813"/>
      <c r="RSA209" s="813"/>
      <c r="RSB209" s="813"/>
      <c r="RSC209" s="813"/>
      <c r="RSD209" s="813"/>
      <c r="RSE209" s="813"/>
      <c r="RSF209" s="813"/>
      <c r="RSG209" s="813"/>
      <c r="RSH209" s="813"/>
      <c r="RSI209" s="813"/>
      <c r="RSJ209" s="813"/>
      <c r="RSK209" s="813"/>
      <c r="RSL209" s="813"/>
      <c r="RSM209" s="813"/>
      <c r="RSN209" s="813"/>
      <c r="RSO209" s="813"/>
      <c r="RSP209" s="813"/>
      <c r="RSQ209" s="813"/>
      <c r="RSR209" s="813"/>
      <c r="RSS209" s="813"/>
      <c r="RST209" s="813"/>
      <c r="RSU209" s="813"/>
      <c r="RSV209" s="813"/>
      <c r="RSW209" s="813"/>
      <c r="RSX209" s="813"/>
      <c r="RSY209" s="813"/>
      <c r="RSZ209" s="813"/>
      <c r="RTA209" s="813"/>
      <c r="RTB209" s="813"/>
      <c r="RTC209" s="813"/>
      <c r="RTD209" s="813"/>
      <c r="RTE209" s="813"/>
      <c r="RTF209" s="813"/>
      <c r="RTG209" s="813"/>
      <c r="RTH209" s="813"/>
      <c r="RTI209" s="813"/>
      <c r="RTJ209" s="813"/>
      <c r="RTK209" s="813"/>
      <c r="RTL209" s="813"/>
      <c r="RTM209" s="813"/>
      <c r="RTN209" s="813"/>
      <c r="RTO209" s="813"/>
      <c r="RTP209" s="813"/>
      <c r="RTQ209" s="813"/>
      <c r="RTR209" s="813"/>
      <c r="RTS209" s="813"/>
      <c r="RTT209" s="813"/>
      <c r="RTU209" s="813"/>
      <c r="RTV209" s="813"/>
      <c r="RTW209" s="813"/>
      <c r="RTX209" s="813"/>
      <c r="RTY209" s="813"/>
      <c r="RTZ209" s="813"/>
      <c r="RUA209" s="813"/>
      <c r="RUB209" s="813"/>
      <c r="RUC209" s="813"/>
      <c r="RUD209" s="813"/>
      <c r="RUE209" s="813"/>
      <c r="RUF209" s="813"/>
      <c r="RUG209" s="813"/>
      <c r="RUH209" s="813"/>
      <c r="RUI209" s="813"/>
      <c r="RUJ209" s="813"/>
      <c r="RUK209" s="813"/>
      <c r="RUL209" s="813"/>
      <c r="RUM209" s="813"/>
      <c r="RUN209" s="813"/>
      <c r="RUO209" s="813"/>
      <c r="RUP209" s="813"/>
      <c r="RUQ209" s="813"/>
      <c r="RUR209" s="813"/>
      <c r="RUS209" s="813"/>
      <c r="RUT209" s="813"/>
      <c r="RUU209" s="813"/>
      <c r="RUV209" s="813"/>
      <c r="RUW209" s="813"/>
      <c r="RUX209" s="813"/>
      <c r="RUY209" s="813"/>
      <c r="RUZ209" s="813"/>
      <c r="RVA209" s="813"/>
      <c r="RVB209" s="813"/>
      <c r="RVC209" s="813"/>
      <c r="RVD209" s="813"/>
      <c r="RVE209" s="813"/>
      <c r="RVF209" s="813"/>
      <c r="RVG209" s="813"/>
      <c r="RVH209" s="813"/>
      <c r="RVI209" s="813"/>
      <c r="RVJ209" s="813"/>
      <c r="RVK209" s="813"/>
      <c r="RVL209" s="813"/>
      <c r="RVM209" s="813"/>
      <c r="RVN209" s="813"/>
      <c r="RVO209" s="813"/>
      <c r="RVP209" s="813"/>
      <c r="RVQ209" s="813"/>
      <c r="RVR209" s="813"/>
      <c r="RVS209" s="813"/>
      <c r="RVT209" s="813"/>
      <c r="RVU209" s="813"/>
      <c r="RVV209" s="813"/>
      <c r="RVW209" s="813"/>
      <c r="RVX209" s="813"/>
      <c r="RVY209" s="813"/>
      <c r="RVZ209" s="813"/>
      <c r="RWA209" s="813"/>
      <c r="RWB209" s="813"/>
      <c r="RWC209" s="813"/>
      <c r="RWD209" s="813"/>
      <c r="RWE209" s="813"/>
      <c r="RWF209" s="813"/>
      <c r="RWG209" s="813"/>
      <c r="RWH209" s="813"/>
      <c r="RWI209" s="813"/>
      <c r="RWJ209" s="813"/>
      <c r="RWK209" s="813"/>
      <c r="RWL209" s="813"/>
      <c r="RWM209" s="813"/>
      <c r="RWN209" s="813"/>
      <c r="RWO209" s="813"/>
      <c r="RWP209" s="813"/>
      <c r="RWQ209" s="813"/>
      <c r="RWR209" s="813"/>
      <c r="RWS209" s="813"/>
      <c r="RWT209" s="813"/>
      <c r="RWU209" s="813"/>
      <c r="RWV209" s="813"/>
      <c r="RWW209" s="813"/>
      <c r="RWX209" s="813"/>
      <c r="RWY209" s="813"/>
      <c r="RWZ209" s="813"/>
      <c r="RXA209" s="813"/>
      <c r="RXB209" s="813"/>
      <c r="RXC209" s="813"/>
      <c r="RXD209" s="813"/>
      <c r="RXE209" s="813"/>
      <c r="RXF209" s="813"/>
      <c r="RXG209" s="813"/>
      <c r="RXH209" s="813"/>
      <c r="RXI209" s="813"/>
      <c r="RXJ209" s="813"/>
      <c r="RXK209" s="813"/>
      <c r="RXL209" s="813"/>
      <c r="RXM209" s="813"/>
      <c r="RXN209" s="813"/>
      <c r="RXO209" s="813"/>
      <c r="RXP209" s="813"/>
      <c r="RXQ209" s="813"/>
      <c r="RXR209" s="813"/>
      <c r="RXS209" s="813"/>
      <c r="RXT209" s="813"/>
      <c r="RXU209" s="813"/>
      <c r="RXV209" s="813"/>
      <c r="RXW209" s="813"/>
      <c r="RXX209" s="813"/>
      <c r="RXY209" s="813"/>
      <c r="RXZ209" s="813"/>
      <c r="RYA209" s="813"/>
      <c r="RYB209" s="813"/>
      <c r="RYC209" s="813"/>
      <c r="RYD209" s="813"/>
      <c r="RYE209" s="813"/>
      <c r="RYF209" s="813"/>
      <c r="RYG209" s="813"/>
      <c r="RYH209" s="813"/>
      <c r="RYI209" s="813"/>
      <c r="RYJ209" s="813"/>
      <c r="RYK209" s="813"/>
      <c r="RYL209" s="813"/>
      <c r="RYM209" s="813"/>
      <c r="RYN209" s="813"/>
      <c r="RYO209" s="813"/>
      <c r="RYP209" s="813"/>
      <c r="RYQ209" s="813"/>
      <c r="RYR209" s="813"/>
      <c r="RYS209" s="813"/>
      <c r="RYT209" s="813"/>
      <c r="RYU209" s="813"/>
      <c r="RYV209" s="813"/>
      <c r="RYW209" s="813"/>
      <c r="RYX209" s="813"/>
      <c r="RYY209" s="813"/>
      <c r="RYZ209" s="813"/>
      <c r="RZA209" s="813"/>
      <c r="RZB209" s="813"/>
      <c r="RZC209" s="813"/>
      <c r="RZD209" s="813"/>
      <c r="RZE209" s="813"/>
      <c r="RZF209" s="813"/>
      <c r="RZG209" s="813"/>
      <c r="RZH209" s="813"/>
      <c r="RZI209" s="813"/>
      <c r="RZJ209" s="813"/>
      <c r="RZK209" s="813"/>
      <c r="RZL209" s="813"/>
      <c r="RZM209" s="813"/>
      <c r="RZN209" s="813"/>
      <c r="RZO209" s="813"/>
      <c r="RZP209" s="813"/>
      <c r="RZQ209" s="813"/>
      <c r="RZR209" s="813"/>
      <c r="RZS209" s="813"/>
      <c r="RZT209" s="813"/>
      <c r="RZU209" s="813"/>
      <c r="RZV209" s="813"/>
      <c r="RZW209" s="813"/>
      <c r="RZX209" s="813"/>
      <c r="RZY209" s="813"/>
      <c r="RZZ209" s="813"/>
      <c r="SAA209" s="813"/>
      <c r="SAB209" s="813"/>
      <c r="SAC209" s="813"/>
      <c r="SAD209" s="813"/>
      <c r="SAE209" s="813"/>
      <c r="SAF209" s="813"/>
      <c r="SAG209" s="813"/>
      <c r="SAH209" s="813"/>
      <c r="SAI209" s="813"/>
      <c r="SAJ209" s="813"/>
      <c r="SAK209" s="813"/>
      <c r="SAL209" s="813"/>
      <c r="SAM209" s="813"/>
      <c r="SAN209" s="813"/>
      <c r="SAO209" s="813"/>
      <c r="SAP209" s="813"/>
      <c r="SAQ209" s="813"/>
      <c r="SAR209" s="813"/>
      <c r="SAS209" s="813"/>
      <c r="SAT209" s="813"/>
      <c r="SAU209" s="813"/>
      <c r="SAV209" s="813"/>
      <c r="SAW209" s="813"/>
      <c r="SAX209" s="813"/>
      <c r="SAY209" s="813"/>
      <c r="SAZ209" s="813"/>
      <c r="SBA209" s="813"/>
      <c r="SBB209" s="813"/>
      <c r="SBC209" s="813"/>
      <c r="SBD209" s="813"/>
      <c r="SBE209" s="813"/>
      <c r="SBF209" s="813"/>
      <c r="SBG209" s="813"/>
      <c r="SBH209" s="813"/>
      <c r="SBI209" s="813"/>
      <c r="SBJ209" s="813"/>
      <c r="SBK209" s="813"/>
      <c r="SBL209" s="813"/>
      <c r="SBM209" s="813"/>
      <c r="SBN209" s="813"/>
      <c r="SBO209" s="813"/>
      <c r="SBP209" s="813"/>
      <c r="SBQ209" s="813"/>
      <c r="SBR209" s="813"/>
      <c r="SBS209" s="813"/>
      <c r="SBT209" s="813"/>
      <c r="SBU209" s="813"/>
      <c r="SBV209" s="813"/>
      <c r="SBW209" s="813"/>
      <c r="SBX209" s="813"/>
      <c r="SBY209" s="813"/>
      <c r="SBZ209" s="813"/>
      <c r="SCA209" s="813"/>
      <c r="SCB209" s="813"/>
      <c r="SCC209" s="813"/>
      <c r="SCD209" s="813"/>
      <c r="SCE209" s="813"/>
      <c r="SCF209" s="813"/>
      <c r="SCG209" s="813"/>
      <c r="SCH209" s="813"/>
      <c r="SCI209" s="813"/>
      <c r="SCJ209" s="813"/>
      <c r="SCK209" s="813"/>
      <c r="SCL209" s="813"/>
      <c r="SCM209" s="813"/>
      <c r="SCN209" s="813"/>
      <c r="SCO209" s="813"/>
      <c r="SCP209" s="813"/>
      <c r="SCQ209" s="813"/>
      <c r="SCR209" s="813"/>
      <c r="SCS209" s="813"/>
      <c r="SCT209" s="813"/>
      <c r="SCU209" s="813"/>
      <c r="SCV209" s="813"/>
      <c r="SCW209" s="813"/>
      <c r="SCX209" s="813"/>
      <c r="SCY209" s="813"/>
      <c r="SCZ209" s="813"/>
      <c r="SDA209" s="813"/>
      <c r="SDB209" s="813"/>
      <c r="SDC209" s="813"/>
      <c r="SDD209" s="813"/>
      <c r="SDE209" s="813"/>
      <c r="SDF209" s="813"/>
      <c r="SDG209" s="813"/>
      <c r="SDH209" s="813"/>
      <c r="SDI209" s="813"/>
      <c r="SDJ209" s="813"/>
      <c r="SDK209" s="813"/>
      <c r="SDL209" s="813"/>
      <c r="SDM209" s="813"/>
      <c r="SDN209" s="813"/>
      <c r="SDO209" s="813"/>
      <c r="SDP209" s="813"/>
      <c r="SDQ209" s="813"/>
      <c r="SDR209" s="813"/>
      <c r="SDS209" s="813"/>
      <c r="SDT209" s="813"/>
      <c r="SDU209" s="813"/>
      <c r="SDV209" s="813"/>
      <c r="SDW209" s="813"/>
      <c r="SDX209" s="813"/>
      <c r="SDY209" s="813"/>
      <c r="SDZ209" s="813"/>
      <c r="SEA209" s="813"/>
      <c r="SEB209" s="813"/>
      <c r="SEC209" s="813"/>
      <c r="SED209" s="813"/>
      <c r="SEE209" s="813"/>
      <c r="SEF209" s="813"/>
      <c r="SEG209" s="813"/>
      <c r="SEH209" s="813"/>
      <c r="SEI209" s="813"/>
      <c r="SEJ209" s="813"/>
      <c r="SEK209" s="813"/>
      <c r="SEL209" s="813"/>
      <c r="SEM209" s="813"/>
      <c r="SEN209" s="813"/>
      <c r="SEO209" s="813"/>
      <c r="SEP209" s="813"/>
      <c r="SEQ209" s="813"/>
      <c r="SER209" s="813"/>
      <c r="SES209" s="813"/>
      <c r="SET209" s="813"/>
      <c r="SEU209" s="813"/>
      <c r="SEV209" s="813"/>
      <c r="SEW209" s="813"/>
      <c r="SEX209" s="813"/>
      <c r="SEY209" s="813"/>
      <c r="SEZ209" s="813"/>
      <c r="SFA209" s="813"/>
      <c r="SFB209" s="813"/>
      <c r="SFC209" s="813"/>
      <c r="SFD209" s="813"/>
      <c r="SFE209" s="813"/>
      <c r="SFF209" s="813"/>
      <c r="SFG209" s="813"/>
      <c r="SFH209" s="813"/>
      <c r="SFI209" s="813"/>
      <c r="SFJ209" s="813"/>
      <c r="SFK209" s="813"/>
      <c r="SFL209" s="813"/>
      <c r="SFM209" s="813"/>
      <c r="SFN209" s="813"/>
      <c r="SFO209" s="813"/>
      <c r="SFP209" s="813"/>
      <c r="SFQ209" s="813"/>
      <c r="SFR209" s="813"/>
      <c r="SFS209" s="813"/>
      <c r="SFT209" s="813"/>
      <c r="SFU209" s="813"/>
      <c r="SFV209" s="813"/>
      <c r="SFW209" s="813"/>
      <c r="SFX209" s="813"/>
      <c r="SFY209" s="813"/>
      <c r="SFZ209" s="813"/>
      <c r="SGA209" s="813"/>
      <c r="SGB209" s="813"/>
      <c r="SGC209" s="813"/>
      <c r="SGD209" s="813"/>
      <c r="SGE209" s="813"/>
      <c r="SGF209" s="813"/>
      <c r="SGG209" s="813"/>
      <c r="SGH209" s="813"/>
      <c r="SGI209" s="813"/>
      <c r="SGJ209" s="813"/>
      <c r="SGK209" s="813"/>
      <c r="SGL209" s="813"/>
      <c r="SGM209" s="813"/>
      <c r="SGN209" s="813"/>
      <c r="SGO209" s="813"/>
      <c r="SGP209" s="813"/>
      <c r="SGQ209" s="813"/>
      <c r="SGR209" s="813"/>
      <c r="SGS209" s="813"/>
      <c r="SGT209" s="813"/>
      <c r="SGU209" s="813"/>
      <c r="SGV209" s="813"/>
      <c r="SGW209" s="813"/>
      <c r="SGX209" s="813"/>
      <c r="SGY209" s="813"/>
      <c r="SGZ209" s="813"/>
      <c r="SHA209" s="813"/>
      <c r="SHB209" s="813"/>
      <c r="SHC209" s="813"/>
      <c r="SHD209" s="813"/>
      <c r="SHE209" s="813"/>
      <c r="SHF209" s="813"/>
      <c r="SHG209" s="813"/>
      <c r="SHH209" s="813"/>
      <c r="SHI209" s="813"/>
      <c r="SHJ209" s="813"/>
      <c r="SHK209" s="813"/>
      <c r="SHL209" s="813"/>
      <c r="SHM209" s="813"/>
      <c r="SHN209" s="813"/>
      <c r="SHO209" s="813"/>
      <c r="SHP209" s="813"/>
      <c r="SHQ209" s="813"/>
      <c r="SHR209" s="813"/>
      <c r="SHS209" s="813"/>
      <c r="SHT209" s="813"/>
      <c r="SHU209" s="813"/>
      <c r="SHV209" s="813"/>
      <c r="SHW209" s="813"/>
      <c r="SHX209" s="813"/>
      <c r="SHY209" s="813"/>
      <c r="SHZ209" s="813"/>
      <c r="SIA209" s="813"/>
      <c r="SIB209" s="813"/>
      <c r="SIC209" s="813"/>
      <c r="SID209" s="813"/>
      <c r="SIE209" s="813"/>
      <c r="SIF209" s="813"/>
      <c r="SIG209" s="813"/>
      <c r="SIH209" s="813"/>
      <c r="SII209" s="813"/>
      <c r="SIJ209" s="813"/>
      <c r="SIK209" s="813"/>
      <c r="SIL209" s="813"/>
      <c r="SIM209" s="813"/>
      <c r="SIN209" s="813"/>
      <c r="SIO209" s="813"/>
      <c r="SIP209" s="813"/>
      <c r="SIQ209" s="813"/>
      <c r="SIR209" s="813"/>
      <c r="SIS209" s="813"/>
      <c r="SIT209" s="813"/>
      <c r="SIU209" s="813"/>
      <c r="SIV209" s="813"/>
      <c r="SIW209" s="813"/>
      <c r="SIX209" s="813"/>
      <c r="SIY209" s="813"/>
      <c r="SIZ209" s="813"/>
      <c r="SJA209" s="813"/>
      <c r="SJB209" s="813"/>
      <c r="SJC209" s="813"/>
      <c r="SJD209" s="813"/>
      <c r="SJE209" s="813"/>
      <c r="SJF209" s="813"/>
      <c r="SJG209" s="813"/>
      <c r="SJH209" s="813"/>
      <c r="SJI209" s="813"/>
      <c r="SJJ209" s="813"/>
      <c r="SJK209" s="813"/>
      <c r="SJL209" s="813"/>
      <c r="SJM209" s="813"/>
      <c r="SJN209" s="813"/>
      <c r="SJO209" s="813"/>
      <c r="SJP209" s="813"/>
      <c r="SJQ209" s="813"/>
      <c r="SJR209" s="813"/>
      <c r="SJS209" s="813"/>
      <c r="SJT209" s="813"/>
      <c r="SJU209" s="813"/>
      <c r="SJV209" s="813"/>
      <c r="SJW209" s="813"/>
      <c r="SJX209" s="813"/>
      <c r="SJY209" s="813"/>
      <c r="SJZ209" s="813"/>
      <c r="SKA209" s="813"/>
      <c r="SKB209" s="813"/>
      <c r="SKC209" s="813"/>
      <c r="SKD209" s="813"/>
      <c r="SKE209" s="813"/>
      <c r="SKF209" s="813"/>
      <c r="SKG209" s="813"/>
      <c r="SKH209" s="813"/>
      <c r="SKI209" s="813"/>
      <c r="SKJ209" s="813"/>
      <c r="SKK209" s="813"/>
      <c r="SKL209" s="813"/>
      <c r="SKM209" s="813"/>
      <c r="SKN209" s="813"/>
      <c r="SKO209" s="813"/>
      <c r="SKP209" s="813"/>
      <c r="SKQ209" s="813"/>
      <c r="SKR209" s="813"/>
      <c r="SKS209" s="813"/>
      <c r="SKT209" s="813"/>
      <c r="SKU209" s="813"/>
      <c r="SKV209" s="813"/>
      <c r="SKW209" s="813"/>
      <c r="SKX209" s="813"/>
      <c r="SKY209" s="813"/>
      <c r="SKZ209" s="813"/>
      <c r="SLA209" s="813"/>
      <c r="SLB209" s="813"/>
      <c r="SLC209" s="813"/>
      <c r="SLD209" s="813"/>
      <c r="SLE209" s="813"/>
      <c r="SLF209" s="813"/>
      <c r="SLG209" s="813"/>
      <c r="SLH209" s="813"/>
      <c r="SLI209" s="813"/>
      <c r="SLJ209" s="813"/>
      <c r="SLK209" s="813"/>
      <c r="SLL209" s="813"/>
      <c r="SLM209" s="813"/>
      <c r="SLN209" s="813"/>
      <c r="SLO209" s="813"/>
      <c r="SLP209" s="813"/>
      <c r="SLQ209" s="813"/>
      <c r="SLR209" s="813"/>
      <c r="SLS209" s="813"/>
      <c r="SLT209" s="813"/>
      <c r="SLU209" s="813"/>
      <c r="SLV209" s="813"/>
      <c r="SLW209" s="813"/>
      <c r="SLX209" s="813"/>
      <c r="SLY209" s="813"/>
      <c r="SLZ209" s="813"/>
      <c r="SMA209" s="813"/>
      <c r="SMB209" s="813"/>
      <c r="SMC209" s="813"/>
      <c r="SMD209" s="813"/>
      <c r="SME209" s="813"/>
      <c r="SMF209" s="813"/>
      <c r="SMG209" s="813"/>
      <c r="SMH209" s="813"/>
      <c r="SMI209" s="813"/>
      <c r="SMJ209" s="813"/>
      <c r="SMK209" s="813"/>
      <c r="SML209" s="813"/>
      <c r="SMM209" s="813"/>
      <c r="SMN209" s="813"/>
      <c r="SMO209" s="813"/>
      <c r="SMP209" s="813"/>
      <c r="SMQ209" s="813"/>
      <c r="SMR209" s="813"/>
      <c r="SMS209" s="813"/>
      <c r="SMT209" s="813"/>
      <c r="SMU209" s="813"/>
      <c r="SMV209" s="813"/>
      <c r="SMW209" s="813"/>
      <c r="SMX209" s="813"/>
      <c r="SMY209" s="813"/>
      <c r="SMZ209" s="813"/>
      <c r="SNA209" s="813"/>
      <c r="SNB209" s="813"/>
      <c r="SNC209" s="813"/>
      <c r="SND209" s="813"/>
      <c r="SNE209" s="813"/>
      <c r="SNF209" s="813"/>
      <c r="SNG209" s="813"/>
      <c r="SNH209" s="813"/>
      <c r="SNI209" s="813"/>
      <c r="SNJ209" s="813"/>
      <c r="SNK209" s="813"/>
      <c r="SNL209" s="813"/>
      <c r="SNM209" s="813"/>
      <c r="SNN209" s="813"/>
      <c r="SNO209" s="813"/>
      <c r="SNP209" s="813"/>
      <c r="SNQ209" s="813"/>
      <c r="SNR209" s="813"/>
      <c r="SNS209" s="813"/>
      <c r="SNT209" s="813"/>
      <c r="SNU209" s="813"/>
      <c r="SNV209" s="813"/>
      <c r="SNW209" s="813"/>
      <c r="SNX209" s="813"/>
      <c r="SNY209" s="813"/>
      <c r="SNZ209" s="813"/>
      <c r="SOA209" s="813"/>
      <c r="SOB209" s="813"/>
      <c r="SOC209" s="813"/>
      <c r="SOD209" s="813"/>
      <c r="SOE209" s="813"/>
      <c r="SOF209" s="813"/>
      <c r="SOG209" s="813"/>
      <c r="SOH209" s="813"/>
      <c r="SOI209" s="813"/>
      <c r="SOJ209" s="813"/>
      <c r="SOK209" s="813"/>
      <c r="SOL209" s="813"/>
      <c r="SOM209" s="813"/>
      <c r="SON209" s="813"/>
      <c r="SOO209" s="813"/>
      <c r="SOP209" s="813"/>
      <c r="SOQ209" s="813"/>
      <c r="SOR209" s="813"/>
      <c r="SOS209" s="813"/>
      <c r="SOT209" s="813"/>
      <c r="SOU209" s="813"/>
      <c r="SOV209" s="813"/>
      <c r="SOW209" s="813"/>
      <c r="SOX209" s="813"/>
      <c r="SOY209" s="813"/>
      <c r="SOZ209" s="813"/>
      <c r="SPA209" s="813"/>
      <c r="SPB209" s="813"/>
      <c r="SPC209" s="813"/>
      <c r="SPD209" s="813"/>
      <c r="SPE209" s="813"/>
      <c r="SPF209" s="813"/>
      <c r="SPG209" s="813"/>
      <c r="SPH209" s="813"/>
      <c r="SPI209" s="813"/>
      <c r="SPJ209" s="813"/>
      <c r="SPK209" s="813"/>
      <c r="SPL209" s="813"/>
      <c r="SPM209" s="813"/>
      <c r="SPN209" s="813"/>
      <c r="SPO209" s="813"/>
      <c r="SPP209" s="813"/>
      <c r="SPQ209" s="813"/>
      <c r="SPR209" s="813"/>
      <c r="SPS209" s="813"/>
      <c r="SPT209" s="813"/>
      <c r="SPU209" s="813"/>
      <c r="SPV209" s="813"/>
      <c r="SPW209" s="813"/>
      <c r="SPX209" s="813"/>
      <c r="SPY209" s="813"/>
      <c r="SPZ209" s="813"/>
      <c r="SQA209" s="813"/>
      <c r="SQB209" s="813"/>
      <c r="SQC209" s="813"/>
      <c r="SQD209" s="813"/>
      <c r="SQE209" s="813"/>
      <c r="SQF209" s="813"/>
      <c r="SQG209" s="813"/>
      <c r="SQH209" s="813"/>
      <c r="SQI209" s="813"/>
      <c r="SQJ209" s="813"/>
      <c r="SQK209" s="813"/>
      <c r="SQL209" s="813"/>
      <c r="SQM209" s="813"/>
      <c r="SQN209" s="813"/>
      <c r="SQO209" s="813"/>
      <c r="SQP209" s="813"/>
      <c r="SQQ209" s="813"/>
      <c r="SQR209" s="813"/>
      <c r="SQS209" s="813"/>
      <c r="SQT209" s="813"/>
      <c r="SQU209" s="813"/>
      <c r="SQV209" s="813"/>
      <c r="SQW209" s="813"/>
      <c r="SQX209" s="813"/>
      <c r="SQY209" s="813"/>
      <c r="SQZ209" s="813"/>
      <c r="SRA209" s="813"/>
      <c r="SRB209" s="813"/>
      <c r="SRC209" s="813"/>
      <c r="SRD209" s="813"/>
      <c r="SRE209" s="813"/>
      <c r="SRF209" s="813"/>
      <c r="SRG209" s="813"/>
      <c r="SRH209" s="813"/>
      <c r="SRI209" s="813"/>
      <c r="SRJ209" s="813"/>
      <c r="SRK209" s="813"/>
      <c r="SRL209" s="813"/>
      <c r="SRM209" s="813"/>
      <c r="SRN209" s="813"/>
      <c r="SRO209" s="813"/>
      <c r="SRP209" s="813"/>
      <c r="SRQ209" s="813"/>
      <c r="SRR209" s="813"/>
      <c r="SRS209" s="813"/>
      <c r="SRT209" s="813"/>
      <c r="SRU209" s="813"/>
      <c r="SRV209" s="813"/>
      <c r="SRW209" s="813"/>
      <c r="SRX209" s="813"/>
      <c r="SRY209" s="813"/>
      <c r="SRZ209" s="813"/>
      <c r="SSA209" s="813"/>
      <c r="SSB209" s="813"/>
      <c r="SSC209" s="813"/>
      <c r="SSD209" s="813"/>
      <c r="SSE209" s="813"/>
      <c r="SSF209" s="813"/>
      <c r="SSG209" s="813"/>
      <c r="SSH209" s="813"/>
      <c r="SSI209" s="813"/>
      <c r="SSJ209" s="813"/>
      <c r="SSK209" s="813"/>
      <c r="SSL209" s="813"/>
      <c r="SSM209" s="813"/>
      <c r="SSN209" s="813"/>
      <c r="SSO209" s="813"/>
      <c r="SSP209" s="813"/>
      <c r="SSQ209" s="813"/>
      <c r="SSR209" s="813"/>
      <c r="SSS209" s="813"/>
      <c r="SST209" s="813"/>
      <c r="SSU209" s="813"/>
      <c r="SSV209" s="813"/>
      <c r="SSW209" s="813"/>
      <c r="SSX209" s="813"/>
      <c r="SSY209" s="813"/>
      <c r="SSZ209" s="813"/>
      <c r="STA209" s="813"/>
      <c r="STB209" s="813"/>
      <c r="STC209" s="813"/>
      <c r="STD209" s="813"/>
      <c r="STE209" s="813"/>
      <c r="STF209" s="813"/>
      <c r="STG209" s="813"/>
      <c r="STH209" s="813"/>
      <c r="STI209" s="813"/>
      <c r="STJ209" s="813"/>
      <c r="STK209" s="813"/>
      <c r="STL209" s="813"/>
      <c r="STM209" s="813"/>
      <c r="STN209" s="813"/>
      <c r="STO209" s="813"/>
      <c r="STP209" s="813"/>
      <c r="STQ209" s="813"/>
      <c r="STR209" s="813"/>
      <c r="STS209" s="813"/>
      <c r="STT209" s="813"/>
      <c r="STU209" s="813"/>
      <c r="STV209" s="813"/>
      <c r="STW209" s="813"/>
      <c r="STX209" s="813"/>
      <c r="STY209" s="813"/>
      <c r="STZ209" s="813"/>
      <c r="SUA209" s="813"/>
      <c r="SUB209" s="813"/>
      <c r="SUC209" s="813"/>
      <c r="SUD209" s="813"/>
      <c r="SUE209" s="813"/>
      <c r="SUF209" s="813"/>
      <c r="SUG209" s="813"/>
      <c r="SUH209" s="813"/>
      <c r="SUI209" s="813"/>
      <c r="SUJ209" s="813"/>
      <c r="SUK209" s="813"/>
      <c r="SUL209" s="813"/>
      <c r="SUM209" s="813"/>
      <c r="SUN209" s="813"/>
      <c r="SUO209" s="813"/>
      <c r="SUP209" s="813"/>
      <c r="SUQ209" s="813"/>
      <c r="SUR209" s="813"/>
      <c r="SUS209" s="813"/>
      <c r="SUT209" s="813"/>
      <c r="SUU209" s="813"/>
      <c r="SUV209" s="813"/>
      <c r="SUW209" s="813"/>
      <c r="SUX209" s="813"/>
      <c r="SUY209" s="813"/>
      <c r="SUZ209" s="813"/>
      <c r="SVA209" s="813"/>
      <c r="SVB209" s="813"/>
      <c r="SVC209" s="813"/>
      <c r="SVD209" s="813"/>
      <c r="SVE209" s="813"/>
      <c r="SVF209" s="813"/>
      <c r="SVG209" s="813"/>
      <c r="SVH209" s="813"/>
      <c r="SVI209" s="813"/>
      <c r="SVJ209" s="813"/>
      <c r="SVK209" s="813"/>
      <c r="SVL209" s="813"/>
      <c r="SVM209" s="813"/>
      <c r="SVN209" s="813"/>
      <c r="SVO209" s="813"/>
      <c r="SVP209" s="813"/>
      <c r="SVQ209" s="813"/>
      <c r="SVR209" s="813"/>
      <c r="SVS209" s="813"/>
      <c r="SVT209" s="813"/>
      <c r="SVU209" s="813"/>
      <c r="SVV209" s="813"/>
      <c r="SVW209" s="813"/>
      <c r="SVX209" s="813"/>
      <c r="SVY209" s="813"/>
      <c r="SVZ209" s="813"/>
      <c r="SWA209" s="813"/>
      <c r="SWB209" s="813"/>
      <c r="SWC209" s="813"/>
      <c r="SWD209" s="813"/>
      <c r="SWE209" s="813"/>
      <c r="SWF209" s="813"/>
      <c r="SWG209" s="813"/>
      <c r="SWH209" s="813"/>
      <c r="SWI209" s="813"/>
      <c r="SWJ209" s="813"/>
      <c r="SWK209" s="813"/>
      <c r="SWL209" s="813"/>
      <c r="SWM209" s="813"/>
      <c r="SWN209" s="813"/>
      <c r="SWO209" s="813"/>
      <c r="SWP209" s="813"/>
      <c r="SWQ209" s="813"/>
      <c r="SWR209" s="813"/>
      <c r="SWS209" s="813"/>
      <c r="SWT209" s="813"/>
      <c r="SWU209" s="813"/>
      <c r="SWV209" s="813"/>
      <c r="SWW209" s="813"/>
      <c r="SWX209" s="813"/>
      <c r="SWY209" s="813"/>
      <c r="SWZ209" s="813"/>
      <c r="SXA209" s="813"/>
      <c r="SXB209" s="813"/>
      <c r="SXC209" s="813"/>
      <c r="SXD209" s="813"/>
      <c r="SXE209" s="813"/>
      <c r="SXF209" s="813"/>
      <c r="SXG209" s="813"/>
      <c r="SXH209" s="813"/>
      <c r="SXI209" s="813"/>
      <c r="SXJ209" s="813"/>
      <c r="SXK209" s="813"/>
      <c r="SXL209" s="813"/>
      <c r="SXM209" s="813"/>
      <c r="SXN209" s="813"/>
      <c r="SXO209" s="813"/>
      <c r="SXP209" s="813"/>
      <c r="SXQ209" s="813"/>
      <c r="SXR209" s="813"/>
      <c r="SXS209" s="813"/>
      <c r="SXT209" s="813"/>
      <c r="SXU209" s="813"/>
      <c r="SXV209" s="813"/>
      <c r="SXW209" s="813"/>
      <c r="SXX209" s="813"/>
      <c r="SXY209" s="813"/>
      <c r="SXZ209" s="813"/>
      <c r="SYA209" s="813"/>
      <c r="SYB209" s="813"/>
      <c r="SYC209" s="813"/>
      <c r="SYD209" s="813"/>
      <c r="SYE209" s="813"/>
      <c r="SYF209" s="813"/>
      <c r="SYG209" s="813"/>
      <c r="SYH209" s="813"/>
      <c r="SYI209" s="813"/>
      <c r="SYJ209" s="813"/>
      <c r="SYK209" s="813"/>
      <c r="SYL209" s="813"/>
      <c r="SYM209" s="813"/>
      <c r="SYN209" s="813"/>
      <c r="SYO209" s="813"/>
      <c r="SYP209" s="813"/>
      <c r="SYQ209" s="813"/>
      <c r="SYR209" s="813"/>
      <c r="SYS209" s="813"/>
      <c r="SYT209" s="813"/>
      <c r="SYU209" s="813"/>
      <c r="SYV209" s="813"/>
      <c r="SYW209" s="813"/>
      <c r="SYX209" s="813"/>
      <c r="SYY209" s="813"/>
      <c r="SYZ209" s="813"/>
      <c r="SZA209" s="813"/>
      <c r="SZB209" s="813"/>
      <c r="SZC209" s="813"/>
      <c r="SZD209" s="813"/>
      <c r="SZE209" s="813"/>
      <c r="SZF209" s="813"/>
      <c r="SZG209" s="813"/>
      <c r="SZH209" s="813"/>
      <c r="SZI209" s="813"/>
      <c r="SZJ209" s="813"/>
      <c r="SZK209" s="813"/>
      <c r="SZL209" s="813"/>
      <c r="SZM209" s="813"/>
      <c r="SZN209" s="813"/>
      <c r="SZO209" s="813"/>
      <c r="SZP209" s="813"/>
      <c r="SZQ209" s="813"/>
      <c r="SZR209" s="813"/>
      <c r="SZS209" s="813"/>
      <c r="SZT209" s="813"/>
      <c r="SZU209" s="813"/>
      <c r="SZV209" s="813"/>
      <c r="SZW209" s="813"/>
      <c r="SZX209" s="813"/>
      <c r="SZY209" s="813"/>
      <c r="SZZ209" s="813"/>
      <c r="TAA209" s="813"/>
      <c r="TAB209" s="813"/>
      <c r="TAC209" s="813"/>
      <c r="TAD209" s="813"/>
      <c r="TAE209" s="813"/>
      <c r="TAF209" s="813"/>
      <c r="TAG209" s="813"/>
      <c r="TAH209" s="813"/>
      <c r="TAI209" s="813"/>
      <c r="TAJ209" s="813"/>
      <c r="TAK209" s="813"/>
      <c r="TAL209" s="813"/>
      <c r="TAM209" s="813"/>
      <c r="TAN209" s="813"/>
      <c r="TAO209" s="813"/>
      <c r="TAP209" s="813"/>
      <c r="TAQ209" s="813"/>
      <c r="TAR209" s="813"/>
      <c r="TAS209" s="813"/>
      <c r="TAT209" s="813"/>
      <c r="TAU209" s="813"/>
      <c r="TAV209" s="813"/>
      <c r="TAW209" s="813"/>
      <c r="TAX209" s="813"/>
      <c r="TAY209" s="813"/>
      <c r="TAZ209" s="813"/>
      <c r="TBA209" s="813"/>
      <c r="TBB209" s="813"/>
      <c r="TBC209" s="813"/>
      <c r="TBD209" s="813"/>
      <c r="TBE209" s="813"/>
      <c r="TBF209" s="813"/>
      <c r="TBG209" s="813"/>
      <c r="TBH209" s="813"/>
      <c r="TBI209" s="813"/>
      <c r="TBJ209" s="813"/>
      <c r="TBK209" s="813"/>
      <c r="TBL209" s="813"/>
      <c r="TBM209" s="813"/>
      <c r="TBN209" s="813"/>
      <c r="TBO209" s="813"/>
      <c r="TBP209" s="813"/>
      <c r="TBQ209" s="813"/>
      <c r="TBR209" s="813"/>
      <c r="TBS209" s="813"/>
      <c r="TBT209" s="813"/>
      <c r="TBU209" s="813"/>
      <c r="TBV209" s="813"/>
      <c r="TBW209" s="813"/>
      <c r="TBX209" s="813"/>
      <c r="TBY209" s="813"/>
      <c r="TBZ209" s="813"/>
      <c r="TCA209" s="813"/>
      <c r="TCB209" s="813"/>
      <c r="TCC209" s="813"/>
      <c r="TCD209" s="813"/>
      <c r="TCE209" s="813"/>
      <c r="TCF209" s="813"/>
      <c r="TCG209" s="813"/>
      <c r="TCH209" s="813"/>
      <c r="TCI209" s="813"/>
      <c r="TCJ209" s="813"/>
      <c r="TCK209" s="813"/>
      <c r="TCL209" s="813"/>
      <c r="TCM209" s="813"/>
      <c r="TCN209" s="813"/>
      <c r="TCO209" s="813"/>
      <c r="TCP209" s="813"/>
      <c r="TCQ209" s="813"/>
      <c r="TCR209" s="813"/>
      <c r="TCS209" s="813"/>
      <c r="TCT209" s="813"/>
      <c r="TCU209" s="813"/>
      <c r="TCV209" s="813"/>
      <c r="TCW209" s="813"/>
      <c r="TCX209" s="813"/>
      <c r="TCY209" s="813"/>
      <c r="TCZ209" s="813"/>
      <c r="TDA209" s="813"/>
      <c r="TDB209" s="813"/>
      <c r="TDC209" s="813"/>
      <c r="TDD209" s="813"/>
      <c r="TDE209" s="813"/>
      <c r="TDF209" s="813"/>
      <c r="TDG209" s="813"/>
      <c r="TDH209" s="813"/>
      <c r="TDI209" s="813"/>
      <c r="TDJ209" s="813"/>
      <c r="TDK209" s="813"/>
      <c r="TDL209" s="813"/>
      <c r="TDM209" s="813"/>
      <c r="TDN209" s="813"/>
      <c r="TDO209" s="813"/>
      <c r="TDP209" s="813"/>
      <c r="TDQ209" s="813"/>
      <c r="TDR209" s="813"/>
      <c r="TDS209" s="813"/>
      <c r="TDT209" s="813"/>
      <c r="TDU209" s="813"/>
      <c r="TDV209" s="813"/>
      <c r="TDW209" s="813"/>
      <c r="TDX209" s="813"/>
      <c r="TDY209" s="813"/>
      <c r="TDZ209" s="813"/>
      <c r="TEA209" s="813"/>
      <c r="TEB209" s="813"/>
      <c r="TEC209" s="813"/>
      <c r="TED209" s="813"/>
      <c r="TEE209" s="813"/>
      <c r="TEF209" s="813"/>
      <c r="TEG209" s="813"/>
      <c r="TEH209" s="813"/>
      <c r="TEI209" s="813"/>
      <c r="TEJ209" s="813"/>
      <c r="TEK209" s="813"/>
      <c r="TEL209" s="813"/>
      <c r="TEM209" s="813"/>
      <c r="TEN209" s="813"/>
      <c r="TEO209" s="813"/>
      <c r="TEP209" s="813"/>
      <c r="TEQ209" s="813"/>
      <c r="TER209" s="813"/>
      <c r="TES209" s="813"/>
      <c r="TET209" s="813"/>
      <c r="TEU209" s="813"/>
      <c r="TEV209" s="813"/>
      <c r="TEW209" s="813"/>
      <c r="TEX209" s="813"/>
      <c r="TEY209" s="813"/>
      <c r="TEZ209" s="813"/>
      <c r="TFA209" s="813"/>
      <c r="TFB209" s="813"/>
      <c r="TFC209" s="813"/>
      <c r="TFD209" s="813"/>
      <c r="TFE209" s="813"/>
      <c r="TFF209" s="813"/>
      <c r="TFG209" s="813"/>
      <c r="TFH209" s="813"/>
      <c r="TFI209" s="813"/>
      <c r="TFJ209" s="813"/>
      <c r="TFK209" s="813"/>
      <c r="TFL209" s="813"/>
      <c r="TFM209" s="813"/>
      <c r="TFN209" s="813"/>
      <c r="TFO209" s="813"/>
      <c r="TFP209" s="813"/>
      <c r="TFQ209" s="813"/>
      <c r="TFR209" s="813"/>
      <c r="TFS209" s="813"/>
      <c r="TFT209" s="813"/>
      <c r="TFU209" s="813"/>
      <c r="TFV209" s="813"/>
      <c r="TFW209" s="813"/>
      <c r="TFX209" s="813"/>
      <c r="TFY209" s="813"/>
      <c r="TFZ209" s="813"/>
      <c r="TGA209" s="813"/>
      <c r="TGB209" s="813"/>
      <c r="TGC209" s="813"/>
      <c r="TGD209" s="813"/>
      <c r="TGE209" s="813"/>
      <c r="TGF209" s="813"/>
      <c r="TGG209" s="813"/>
      <c r="TGH209" s="813"/>
      <c r="TGI209" s="813"/>
      <c r="TGJ209" s="813"/>
      <c r="TGK209" s="813"/>
      <c r="TGL209" s="813"/>
      <c r="TGM209" s="813"/>
      <c r="TGN209" s="813"/>
      <c r="TGO209" s="813"/>
      <c r="TGP209" s="813"/>
      <c r="TGQ209" s="813"/>
      <c r="TGR209" s="813"/>
      <c r="TGS209" s="813"/>
      <c r="TGT209" s="813"/>
      <c r="TGU209" s="813"/>
      <c r="TGV209" s="813"/>
      <c r="TGW209" s="813"/>
      <c r="TGX209" s="813"/>
      <c r="TGY209" s="813"/>
      <c r="TGZ209" s="813"/>
      <c r="THA209" s="813"/>
      <c r="THB209" s="813"/>
      <c r="THC209" s="813"/>
      <c r="THD209" s="813"/>
      <c r="THE209" s="813"/>
      <c r="THF209" s="813"/>
      <c r="THG209" s="813"/>
      <c r="THH209" s="813"/>
      <c r="THI209" s="813"/>
      <c r="THJ209" s="813"/>
      <c r="THK209" s="813"/>
      <c r="THL209" s="813"/>
      <c r="THM209" s="813"/>
      <c r="THN209" s="813"/>
      <c r="THO209" s="813"/>
      <c r="THP209" s="813"/>
      <c r="THQ209" s="813"/>
      <c r="THR209" s="813"/>
      <c r="THS209" s="813"/>
      <c r="THT209" s="813"/>
      <c r="THU209" s="813"/>
      <c r="THV209" s="813"/>
      <c r="THW209" s="813"/>
      <c r="THX209" s="813"/>
      <c r="THY209" s="813"/>
      <c r="THZ209" s="813"/>
      <c r="TIA209" s="813"/>
      <c r="TIB209" s="813"/>
      <c r="TIC209" s="813"/>
      <c r="TID209" s="813"/>
      <c r="TIE209" s="813"/>
      <c r="TIF209" s="813"/>
      <c r="TIG209" s="813"/>
      <c r="TIH209" s="813"/>
      <c r="TII209" s="813"/>
      <c r="TIJ209" s="813"/>
      <c r="TIK209" s="813"/>
      <c r="TIL209" s="813"/>
      <c r="TIM209" s="813"/>
      <c r="TIN209" s="813"/>
      <c r="TIO209" s="813"/>
      <c r="TIP209" s="813"/>
      <c r="TIQ209" s="813"/>
      <c r="TIR209" s="813"/>
      <c r="TIS209" s="813"/>
      <c r="TIT209" s="813"/>
      <c r="TIU209" s="813"/>
      <c r="TIV209" s="813"/>
      <c r="TIW209" s="813"/>
      <c r="TIX209" s="813"/>
      <c r="TIY209" s="813"/>
      <c r="TIZ209" s="813"/>
      <c r="TJA209" s="813"/>
      <c r="TJB209" s="813"/>
      <c r="TJC209" s="813"/>
      <c r="TJD209" s="813"/>
      <c r="TJE209" s="813"/>
      <c r="TJF209" s="813"/>
      <c r="TJG209" s="813"/>
      <c r="TJH209" s="813"/>
      <c r="TJI209" s="813"/>
      <c r="TJJ209" s="813"/>
      <c r="TJK209" s="813"/>
      <c r="TJL209" s="813"/>
      <c r="TJM209" s="813"/>
      <c r="TJN209" s="813"/>
      <c r="TJO209" s="813"/>
      <c r="TJP209" s="813"/>
      <c r="TJQ209" s="813"/>
      <c r="TJR209" s="813"/>
      <c r="TJS209" s="813"/>
      <c r="TJT209" s="813"/>
      <c r="TJU209" s="813"/>
      <c r="TJV209" s="813"/>
      <c r="TJW209" s="813"/>
      <c r="TJX209" s="813"/>
      <c r="TJY209" s="813"/>
      <c r="TJZ209" s="813"/>
      <c r="TKA209" s="813"/>
      <c r="TKB209" s="813"/>
      <c r="TKC209" s="813"/>
      <c r="TKD209" s="813"/>
      <c r="TKE209" s="813"/>
      <c r="TKF209" s="813"/>
      <c r="TKG209" s="813"/>
      <c r="TKH209" s="813"/>
      <c r="TKI209" s="813"/>
      <c r="TKJ209" s="813"/>
      <c r="TKK209" s="813"/>
      <c r="TKL209" s="813"/>
      <c r="TKM209" s="813"/>
      <c r="TKN209" s="813"/>
      <c r="TKO209" s="813"/>
      <c r="TKP209" s="813"/>
      <c r="TKQ209" s="813"/>
      <c r="TKR209" s="813"/>
      <c r="TKS209" s="813"/>
      <c r="TKT209" s="813"/>
      <c r="TKU209" s="813"/>
      <c r="TKV209" s="813"/>
      <c r="TKW209" s="813"/>
      <c r="TKX209" s="813"/>
      <c r="TKY209" s="813"/>
      <c r="TKZ209" s="813"/>
      <c r="TLA209" s="813"/>
      <c r="TLB209" s="813"/>
      <c r="TLC209" s="813"/>
      <c r="TLD209" s="813"/>
      <c r="TLE209" s="813"/>
      <c r="TLF209" s="813"/>
      <c r="TLG209" s="813"/>
      <c r="TLH209" s="813"/>
      <c r="TLI209" s="813"/>
      <c r="TLJ209" s="813"/>
      <c r="TLK209" s="813"/>
      <c r="TLL209" s="813"/>
      <c r="TLM209" s="813"/>
      <c r="TLN209" s="813"/>
      <c r="TLO209" s="813"/>
      <c r="TLP209" s="813"/>
      <c r="TLQ209" s="813"/>
      <c r="TLR209" s="813"/>
      <c r="TLS209" s="813"/>
      <c r="TLT209" s="813"/>
      <c r="TLU209" s="813"/>
      <c r="TLV209" s="813"/>
      <c r="TLW209" s="813"/>
      <c r="TLX209" s="813"/>
      <c r="TLY209" s="813"/>
      <c r="TLZ209" s="813"/>
      <c r="TMA209" s="813"/>
      <c r="TMB209" s="813"/>
      <c r="TMC209" s="813"/>
      <c r="TMD209" s="813"/>
      <c r="TME209" s="813"/>
      <c r="TMF209" s="813"/>
      <c r="TMG209" s="813"/>
      <c r="TMH209" s="813"/>
      <c r="TMI209" s="813"/>
      <c r="TMJ209" s="813"/>
      <c r="TMK209" s="813"/>
      <c r="TML209" s="813"/>
      <c r="TMM209" s="813"/>
      <c r="TMN209" s="813"/>
      <c r="TMO209" s="813"/>
      <c r="TMP209" s="813"/>
      <c r="TMQ209" s="813"/>
      <c r="TMR209" s="813"/>
      <c r="TMS209" s="813"/>
      <c r="TMT209" s="813"/>
      <c r="TMU209" s="813"/>
      <c r="TMV209" s="813"/>
      <c r="TMW209" s="813"/>
      <c r="TMX209" s="813"/>
      <c r="TMY209" s="813"/>
      <c r="TMZ209" s="813"/>
      <c r="TNA209" s="813"/>
      <c r="TNB209" s="813"/>
      <c r="TNC209" s="813"/>
      <c r="TND209" s="813"/>
      <c r="TNE209" s="813"/>
      <c r="TNF209" s="813"/>
      <c r="TNG209" s="813"/>
      <c r="TNH209" s="813"/>
      <c r="TNI209" s="813"/>
      <c r="TNJ209" s="813"/>
      <c r="TNK209" s="813"/>
      <c r="TNL209" s="813"/>
      <c r="TNM209" s="813"/>
      <c r="TNN209" s="813"/>
      <c r="TNO209" s="813"/>
      <c r="TNP209" s="813"/>
      <c r="TNQ209" s="813"/>
      <c r="TNR209" s="813"/>
      <c r="TNS209" s="813"/>
      <c r="TNT209" s="813"/>
      <c r="TNU209" s="813"/>
      <c r="TNV209" s="813"/>
      <c r="TNW209" s="813"/>
      <c r="TNX209" s="813"/>
      <c r="TNY209" s="813"/>
      <c r="TNZ209" s="813"/>
      <c r="TOA209" s="813"/>
      <c r="TOB209" s="813"/>
      <c r="TOC209" s="813"/>
      <c r="TOD209" s="813"/>
      <c r="TOE209" s="813"/>
      <c r="TOF209" s="813"/>
      <c r="TOG209" s="813"/>
      <c r="TOH209" s="813"/>
      <c r="TOI209" s="813"/>
      <c r="TOJ209" s="813"/>
      <c r="TOK209" s="813"/>
      <c r="TOL209" s="813"/>
      <c r="TOM209" s="813"/>
      <c r="TON209" s="813"/>
      <c r="TOO209" s="813"/>
      <c r="TOP209" s="813"/>
      <c r="TOQ209" s="813"/>
      <c r="TOR209" s="813"/>
      <c r="TOS209" s="813"/>
      <c r="TOT209" s="813"/>
      <c r="TOU209" s="813"/>
      <c r="TOV209" s="813"/>
      <c r="TOW209" s="813"/>
      <c r="TOX209" s="813"/>
      <c r="TOY209" s="813"/>
      <c r="TOZ209" s="813"/>
      <c r="TPA209" s="813"/>
      <c r="TPB209" s="813"/>
      <c r="TPC209" s="813"/>
      <c r="TPD209" s="813"/>
      <c r="TPE209" s="813"/>
      <c r="TPF209" s="813"/>
      <c r="TPG209" s="813"/>
      <c r="TPH209" s="813"/>
      <c r="TPI209" s="813"/>
      <c r="TPJ209" s="813"/>
      <c r="TPK209" s="813"/>
      <c r="TPL209" s="813"/>
      <c r="TPM209" s="813"/>
      <c r="TPN209" s="813"/>
      <c r="TPO209" s="813"/>
      <c r="TPP209" s="813"/>
      <c r="TPQ209" s="813"/>
      <c r="TPR209" s="813"/>
      <c r="TPS209" s="813"/>
      <c r="TPT209" s="813"/>
      <c r="TPU209" s="813"/>
      <c r="TPV209" s="813"/>
      <c r="TPW209" s="813"/>
      <c r="TPX209" s="813"/>
      <c r="TPY209" s="813"/>
      <c r="TPZ209" s="813"/>
      <c r="TQA209" s="813"/>
      <c r="TQB209" s="813"/>
      <c r="TQC209" s="813"/>
      <c r="TQD209" s="813"/>
      <c r="TQE209" s="813"/>
      <c r="TQF209" s="813"/>
      <c r="TQG209" s="813"/>
      <c r="TQH209" s="813"/>
      <c r="TQI209" s="813"/>
      <c r="TQJ209" s="813"/>
      <c r="TQK209" s="813"/>
      <c r="TQL209" s="813"/>
      <c r="TQM209" s="813"/>
      <c r="TQN209" s="813"/>
      <c r="TQO209" s="813"/>
      <c r="TQP209" s="813"/>
      <c r="TQQ209" s="813"/>
      <c r="TQR209" s="813"/>
      <c r="TQS209" s="813"/>
      <c r="TQT209" s="813"/>
      <c r="TQU209" s="813"/>
      <c r="TQV209" s="813"/>
      <c r="TQW209" s="813"/>
      <c r="TQX209" s="813"/>
      <c r="TQY209" s="813"/>
      <c r="TQZ209" s="813"/>
      <c r="TRA209" s="813"/>
      <c r="TRB209" s="813"/>
      <c r="TRC209" s="813"/>
      <c r="TRD209" s="813"/>
      <c r="TRE209" s="813"/>
      <c r="TRF209" s="813"/>
      <c r="TRG209" s="813"/>
      <c r="TRH209" s="813"/>
      <c r="TRI209" s="813"/>
      <c r="TRJ209" s="813"/>
      <c r="TRK209" s="813"/>
      <c r="TRL209" s="813"/>
      <c r="TRM209" s="813"/>
      <c r="TRN209" s="813"/>
      <c r="TRO209" s="813"/>
      <c r="TRP209" s="813"/>
      <c r="TRQ209" s="813"/>
      <c r="TRR209" s="813"/>
      <c r="TRS209" s="813"/>
      <c r="TRT209" s="813"/>
      <c r="TRU209" s="813"/>
      <c r="TRV209" s="813"/>
      <c r="TRW209" s="813"/>
      <c r="TRX209" s="813"/>
      <c r="TRY209" s="813"/>
      <c r="TRZ209" s="813"/>
      <c r="TSA209" s="813"/>
      <c r="TSB209" s="813"/>
      <c r="TSC209" s="813"/>
      <c r="TSD209" s="813"/>
      <c r="TSE209" s="813"/>
      <c r="TSF209" s="813"/>
      <c r="TSG209" s="813"/>
      <c r="TSH209" s="813"/>
      <c r="TSI209" s="813"/>
      <c r="TSJ209" s="813"/>
      <c r="TSK209" s="813"/>
      <c r="TSL209" s="813"/>
      <c r="TSM209" s="813"/>
      <c r="TSN209" s="813"/>
      <c r="TSO209" s="813"/>
      <c r="TSP209" s="813"/>
      <c r="TSQ209" s="813"/>
      <c r="TSR209" s="813"/>
      <c r="TSS209" s="813"/>
      <c r="TST209" s="813"/>
      <c r="TSU209" s="813"/>
      <c r="TSV209" s="813"/>
      <c r="TSW209" s="813"/>
      <c r="TSX209" s="813"/>
      <c r="TSY209" s="813"/>
      <c r="TSZ209" s="813"/>
      <c r="TTA209" s="813"/>
      <c r="TTB209" s="813"/>
      <c r="TTC209" s="813"/>
      <c r="TTD209" s="813"/>
      <c r="TTE209" s="813"/>
      <c r="TTF209" s="813"/>
      <c r="TTG209" s="813"/>
      <c r="TTH209" s="813"/>
      <c r="TTI209" s="813"/>
      <c r="TTJ209" s="813"/>
      <c r="TTK209" s="813"/>
      <c r="TTL209" s="813"/>
      <c r="TTM209" s="813"/>
      <c r="TTN209" s="813"/>
      <c r="TTO209" s="813"/>
      <c r="TTP209" s="813"/>
      <c r="TTQ209" s="813"/>
      <c r="TTR209" s="813"/>
      <c r="TTS209" s="813"/>
      <c r="TTT209" s="813"/>
      <c r="TTU209" s="813"/>
      <c r="TTV209" s="813"/>
      <c r="TTW209" s="813"/>
      <c r="TTX209" s="813"/>
      <c r="TTY209" s="813"/>
      <c r="TTZ209" s="813"/>
      <c r="TUA209" s="813"/>
      <c r="TUB209" s="813"/>
      <c r="TUC209" s="813"/>
      <c r="TUD209" s="813"/>
      <c r="TUE209" s="813"/>
      <c r="TUF209" s="813"/>
      <c r="TUG209" s="813"/>
      <c r="TUH209" s="813"/>
      <c r="TUI209" s="813"/>
      <c r="TUJ209" s="813"/>
      <c r="TUK209" s="813"/>
      <c r="TUL209" s="813"/>
      <c r="TUM209" s="813"/>
      <c r="TUN209" s="813"/>
      <c r="TUO209" s="813"/>
      <c r="TUP209" s="813"/>
      <c r="TUQ209" s="813"/>
      <c r="TUR209" s="813"/>
      <c r="TUS209" s="813"/>
      <c r="TUT209" s="813"/>
      <c r="TUU209" s="813"/>
      <c r="TUV209" s="813"/>
      <c r="TUW209" s="813"/>
      <c r="TUX209" s="813"/>
      <c r="TUY209" s="813"/>
      <c r="TUZ209" s="813"/>
      <c r="TVA209" s="813"/>
      <c r="TVB209" s="813"/>
      <c r="TVC209" s="813"/>
      <c r="TVD209" s="813"/>
      <c r="TVE209" s="813"/>
      <c r="TVF209" s="813"/>
      <c r="TVG209" s="813"/>
      <c r="TVH209" s="813"/>
      <c r="TVI209" s="813"/>
      <c r="TVJ209" s="813"/>
      <c r="TVK209" s="813"/>
      <c r="TVL209" s="813"/>
      <c r="TVM209" s="813"/>
      <c r="TVN209" s="813"/>
      <c r="TVO209" s="813"/>
      <c r="TVP209" s="813"/>
      <c r="TVQ209" s="813"/>
      <c r="TVR209" s="813"/>
      <c r="TVS209" s="813"/>
      <c r="TVT209" s="813"/>
      <c r="TVU209" s="813"/>
      <c r="TVV209" s="813"/>
      <c r="TVW209" s="813"/>
      <c r="TVX209" s="813"/>
      <c r="TVY209" s="813"/>
      <c r="TVZ209" s="813"/>
      <c r="TWA209" s="813"/>
      <c r="TWB209" s="813"/>
      <c r="TWC209" s="813"/>
      <c r="TWD209" s="813"/>
      <c r="TWE209" s="813"/>
      <c r="TWF209" s="813"/>
      <c r="TWG209" s="813"/>
      <c r="TWH209" s="813"/>
      <c r="TWI209" s="813"/>
      <c r="TWJ209" s="813"/>
      <c r="TWK209" s="813"/>
      <c r="TWL209" s="813"/>
      <c r="TWM209" s="813"/>
      <c r="TWN209" s="813"/>
      <c r="TWO209" s="813"/>
      <c r="TWP209" s="813"/>
      <c r="TWQ209" s="813"/>
      <c r="TWR209" s="813"/>
      <c r="TWS209" s="813"/>
      <c r="TWT209" s="813"/>
      <c r="TWU209" s="813"/>
      <c r="TWV209" s="813"/>
      <c r="TWW209" s="813"/>
      <c r="TWX209" s="813"/>
      <c r="TWY209" s="813"/>
      <c r="TWZ209" s="813"/>
      <c r="TXA209" s="813"/>
      <c r="TXB209" s="813"/>
      <c r="TXC209" s="813"/>
      <c r="TXD209" s="813"/>
      <c r="TXE209" s="813"/>
      <c r="TXF209" s="813"/>
      <c r="TXG209" s="813"/>
      <c r="TXH209" s="813"/>
      <c r="TXI209" s="813"/>
      <c r="TXJ209" s="813"/>
      <c r="TXK209" s="813"/>
      <c r="TXL209" s="813"/>
      <c r="TXM209" s="813"/>
      <c r="TXN209" s="813"/>
      <c r="TXO209" s="813"/>
      <c r="TXP209" s="813"/>
      <c r="TXQ209" s="813"/>
      <c r="TXR209" s="813"/>
      <c r="TXS209" s="813"/>
      <c r="TXT209" s="813"/>
      <c r="TXU209" s="813"/>
      <c r="TXV209" s="813"/>
      <c r="TXW209" s="813"/>
      <c r="TXX209" s="813"/>
      <c r="TXY209" s="813"/>
      <c r="TXZ209" s="813"/>
      <c r="TYA209" s="813"/>
      <c r="TYB209" s="813"/>
      <c r="TYC209" s="813"/>
      <c r="TYD209" s="813"/>
      <c r="TYE209" s="813"/>
      <c r="TYF209" s="813"/>
      <c r="TYG209" s="813"/>
      <c r="TYH209" s="813"/>
      <c r="TYI209" s="813"/>
      <c r="TYJ209" s="813"/>
      <c r="TYK209" s="813"/>
      <c r="TYL209" s="813"/>
      <c r="TYM209" s="813"/>
      <c r="TYN209" s="813"/>
      <c r="TYO209" s="813"/>
      <c r="TYP209" s="813"/>
      <c r="TYQ209" s="813"/>
      <c r="TYR209" s="813"/>
      <c r="TYS209" s="813"/>
      <c r="TYT209" s="813"/>
      <c r="TYU209" s="813"/>
      <c r="TYV209" s="813"/>
      <c r="TYW209" s="813"/>
      <c r="TYX209" s="813"/>
      <c r="TYY209" s="813"/>
      <c r="TYZ209" s="813"/>
      <c r="TZA209" s="813"/>
      <c r="TZB209" s="813"/>
      <c r="TZC209" s="813"/>
      <c r="TZD209" s="813"/>
      <c r="TZE209" s="813"/>
      <c r="TZF209" s="813"/>
      <c r="TZG209" s="813"/>
      <c r="TZH209" s="813"/>
      <c r="TZI209" s="813"/>
      <c r="TZJ209" s="813"/>
      <c r="TZK209" s="813"/>
      <c r="TZL209" s="813"/>
      <c r="TZM209" s="813"/>
      <c r="TZN209" s="813"/>
      <c r="TZO209" s="813"/>
      <c r="TZP209" s="813"/>
      <c r="TZQ209" s="813"/>
      <c r="TZR209" s="813"/>
      <c r="TZS209" s="813"/>
      <c r="TZT209" s="813"/>
      <c r="TZU209" s="813"/>
      <c r="TZV209" s="813"/>
      <c r="TZW209" s="813"/>
      <c r="TZX209" s="813"/>
      <c r="TZY209" s="813"/>
      <c r="TZZ209" s="813"/>
      <c r="UAA209" s="813"/>
      <c r="UAB209" s="813"/>
      <c r="UAC209" s="813"/>
      <c r="UAD209" s="813"/>
      <c r="UAE209" s="813"/>
      <c r="UAF209" s="813"/>
      <c r="UAG209" s="813"/>
      <c r="UAH209" s="813"/>
      <c r="UAI209" s="813"/>
      <c r="UAJ209" s="813"/>
      <c r="UAK209" s="813"/>
      <c r="UAL209" s="813"/>
      <c r="UAM209" s="813"/>
      <c r="UAN209" s="813"/>
      <c r="UAO209" s="813"/>
      <c r="UAP209" s="813"/>
      <c r="UAQ209" s="813"/>
      <c r="UAR209" s="813"/>
      <c r="UAS209" s="813"/>
      <c r="UAT209" s="813"/>
      <c r="UAU209" s="813"/>
      <c r="UAV209" s="813"/>
      <c r="UAW209" s="813"/>
      <c r="UAX209" s="813"/>
      <c r="UAY209" s="813"/>
      <c r="UAZ209" s="813"/>
      <c r="UBA209" s="813"/>
      <c r="UBB209" s="813"/>
      <c r="UBC209" s="813"/>
      <c r="UBD209" s="813"/>
      <c r="UBE209" s="813"/>
      <c r="UBF209" s="813"/>
      <c r="UBG209" s="813"/>
      <c r="UBH209" s="813"/>
      <c r="UBI209" s="813"/>
      <c r="UBJ209" s="813"/>
      <c r="UBK209" s="813"/>
      <c r="UBL209" s="813"/>
      <c r="UBM209" s="813"/>
      <c r="UBN209" s="813"/>
      <c r="UBO209" s="813"/>
      <c r="UBP209" s="813"/>
      <c r="UBQ209" s="813"/>
      <c r="UBR209" s="813"/>
      <c r="UBS209" s="813"/>
      <c r="UBT209" s="813"/>
      <c r="UBU209" s="813"/>
      <c r="UBV209" s="813"/>
      <c r="UBW209" s="813"/>
      <c r="UBX209" s="813"/>
      <c r="UBY209" s="813"/>
      <c r="UBZ209" s="813"/>
      <c r="UCA209" s="813"/>
      <c r="UCB209" s="813"/>
      <c r="UCC209" s="813"/>
      <c r="UCD209" s="813"/>
      <c r="UCE209" s="813"/>
      <c r="UCF209" s="813"/>
      <c r="UCG209" s="813"/>
      <c r="UCH209" s="813"/>
      <c r="UCI209" s="813"/>
      <c r="UCJ209" s="813"/>
      <c r="UCK209" s="813"/>
      <c r="UCL209" s="813"/>
      <c r="UCM209" s="813"/>
      <c r="UCN209" s="813"/>
      <c r="UCO209" s="813"/>
      <c r="UCP209" s="813"/>
      <c r="UCQ209" s="813"/>
      <c r="UCR209" s="813"/>
      <c r="UCS209" s="813"/>
      <c r="UCT209" s="813"/>
      <c r="UCU209" s="813"/>
      <c r="UCV209" s="813"/>
      <c r="UCW209" s="813"/>
      <c r="UCX209" s="813"/>
      <c r="UCY209" s="813"/>
      <c r="UCZ209" s="813"/>
      <c r="UDA209" s="813"/>
      <c r="UDB209" s="813"/>
      <c r="UDC209" s="813"/>
      <c r="UDD209" s="813"/>
      <c r="UDE209" s="813"/>
      <c r="UDF209" s="813"/>
      <c r="UDG209" s="813"/>
      <c r="UDH209" s="813"/>
      <c r="UDI209" s="813"/>
      <c r="UDJ209" s="813"/>
      <c r="UDK209" s="813"/>
      <c r="UDL209" s="813"/>
      <c r="UDM209" s="813"/>
      <c r="UDN209" s="813"/>
      <c r="UDO209" s="813"/>
      <c r="UDP209" s="813"/>
      <c r="UDQ209" s="813"/>
      <c r="UDR209" s="813"/>
      <c r="UDS209" s="813"/>
      <c r="UDT209" s="813"/>
      <c r="UDU209" s="813"/>
      <c r="UDV209" s="813"/>
      <c r="UDW209" s="813"/>
      <c r="UDX209" s="813"/>
      <c r="UDY209" s="813"/>
      <c r="UDZ209" s="813"/>
      <c r="UEA209" s="813"/>
      <c r="UEB209" s="813"/>
      <c r="UEC209" s="813"/>
      <c r="UED209" s="813"/>
      <c r="UEE209" s="813"/>
      <c r="UEF209" s="813"/>
      <c r="UEG209" s="813"/>
      <c r="UEH209" s="813"/>
      <c r="UEI209" s="813"/>
      <c r="UEJ209" s="813"/>
      <c r="UEK209" s="813"/>
      <c r="UEL209" s="813"/>
      <c r="UEM209" s="813"/>
      <c r="UEN209" s="813"/>
      <c r="UEO209" s="813"/>
      <c r="UEP209" s="813"/>
      <c r="UEQ209" s="813"/>
      <c r="UER209" s="813"/>
      <c r="UES209" s="813"/>
      <c r="UET209" s="813"/>
      <c r="UEU209" s="813"/>
      <c r="UEV209" s="813"/>
      <c r="UEW209" s="813"/>
      <c r="UEX209" s="813"/>
      <c r="UEY209" s="813"/>
      <c r="UEZ209" s="813"/>
      <c r="UFA209" s="813"/>
      <c r="UFB209" s="813"/>
      <c r="UFC209" s="813"/>
      <c r="UFD209" s="813"/>
      <c r="UFE209" s="813"/>
      <c r="UFF209" s="813"/>
      <c r="UFG209" s="813"/>
      <c r="UFH209" s="813"/>
      <c r="UFI209" s="813"/>
      <c r="UFJ209" s="813"/>
      <c r="UFK209" s="813"/>
      <c r="UFL209" s="813"/>
      <c r="UFM209" s="813"/>
      <c r="UFN209" s="813"/>
      <c r="UFO209" s="813"/>
      <c r="UFP209" s="813"/>
      <c r="UFQ209" s="813"/>
      <c r="UFR209" s="813"/>
      <c r="UFS209" s="813"/>
      <c r="UFT209" s="813"/>
      <c r="UFU209" s="813"/>
      <c r="UFV209" s="813"/>
      <c r="UFW209" s="813"/>
      <c r="UFX209" s="813"/>
      <c r="UFY209" s="813"/>
      <c r="UFZ209" s="813"/>
      <c r="UGA209" s="813"/>
      <c r="UGB209" s="813"/>
      <c r="UGC209" s="813"/>
      <c r="UGD209" s="813"/>
      <c r="UGE209" s="813"/>
      <c r="UGF209" s="813"/>
      <c r="UGG209" s="813"/>
      <c r="UGH209" s="813"/>
      <c r="UGI209" s="813"/>
      <c r="UGJ209" s="813"/>
      <c r="UGK209" s="813"/>
      <c r="UGL209" s="813"/>
      <c r="UGM209" s="813"/>
      <c r="UGN209" s="813"/>
      <c r="UGO209" s="813"/>
      <c r="UGP209" s="813"/>
      <c r="UGQ209" s="813"/>
      <c r="UGR209" s="813"/>
      <c r="UGS209" s="813"/>
      <c r="UGT209" s="813"/>
      <c r="UGU209" s="813"/>
      <c r="UGV209" s="813"/>
      <c r="UGW209" s="813"/>
      <c r="UGX209" s="813"/>
      <c r="UGY209" s="813"/>
      <c r="UGZ209" s="813"/>
      <c r="UHA209" s="813"/>
      <c r="UHB209" s="813"/>
      <c r="UHC209" s="813"/>
      <c r="UHD209" s="813"/>
      <c r="UHE209" s="813"/>
      <c r="UHF209" s="813"/>
      <c r="UHG209" s="813"/>
      <c r="UHH209" s="813"/>
      <c r="UHI209" s="813"/>
      <c r="UHJ209" s="813"/>
      <c r="UHK209" s="813"/>
      <c r="UHL209" s="813"/>
      <c r="UHM209" s="813"/>
      <c r="UHN209" s="813"/>
      <c r="UHO209" s="813"/>
      <c r="UHP209" s="813"/>
      <c r="UHQ209" s="813"/>
      <c r="UHR209" s="813"/>
      <c r="UHS209" s="813"/>
      <c r="UHT209" s="813"/>
      <c r="UHU209" s="813"/>
      <c r="UHV209" s="813"/>
      <c r="UHW209" s="813"/>
      <c r="UHX209" s="813"/>
      <c r="UHY209" s="813"/>
      <c r="UHZ209" s="813"/>
      <c r="UIA209" s="813"/>
      <c r="UIB209" s="813"/>
      <c r="UIC209" s="813"/>
      <c r="UID209" s="813"/>
      <c r="UIE209" s="813"/>
      <c r="UIF209" s="813"/>
      <c r="UIG209" s="813"/>
      <c r="UIH209" s="813"/>
      <c r="UII209" s="813"/>
      <c r="UIJ209" s="813"/>
      <c r="UIK209" s="813"/>
      <c r="UIL209" s="813"/>
      <c r="UIM209" s="813"/>
      <c r="UIN209" s="813"/>
      <c r="UIO209" s="813"/>
      <c r="UIP209" s="813"/>
      <c r="UIQ209" s="813"/>
      <c r="UIR209" s="813"/>
      <c r="UIS209" s="813"/>
      <c r="UIT209" s="813"/>
      <c r="UIU209" s="813"/>
      <c r="UIV209" s="813"/>
      <c r="UIW209" s="813"/>
      <c r="UIX209" s="813"/>
      <c r="UIY209" s="813"/>
      <c r="UIZ209" s="813"/>
      <c r="UJA209" s="813"/>
      <c r="UJB209" s="813"/>
      <c r="UJC209" s="813"/>
      <c r="UJD209" s="813"/>
      <c r="UJE209" s="813"/>
      <c r="UJF209" s="813"/>
      <c r="UJG209" s="813"/>
      <c r="UJH209" s="813"/>
      <c r="UJI209" s="813"/>
      <c r="UJJ209" s="813"/>
      <c r="UJK209" s="813"/>
      <c r="UJL209" s="813"/>
      <c r="UJM209" s="813"/>
      <c r="UJN209" s="813"/>
      <c r="UJO209" s="813"/>
      <c r="UJP209" s="813"/>
      <c r="UJQ209" s="813"/>
      <c r="UJR209" s="813"/>
      <c r="UJS209" s="813"/>
      <c r="UJT209" s="813"/>
      <c r="UJU209" s="813"/>
      <c r="UJV209" s="813"/>
      <c r="UJW209" s="813"/>
      <c r="UJX209" s="813"/>
      <c r="UJY209" s="813"/>
      <c r="UJZ209" s="813"/>
      <c r="UKA209" s="813"/>
      <c r="UKB209" s="813"/>
      <c r="UKC209" s="813"/>
      <c r="UKD209" s="813"/>
      <c r="UKE209" s="813"/>
      <c r="UKF209" s="813"/>
      <c r="UKG209" s="813"/>
      <c r="UKH209" s="813"/>
      <c r="UKI209" s="813"/>
      <c r="UKJ209" s="813"/>
      <c r="UKK209" s="813"/>
      <c r="UKL209" s="813"/>
      <c r="UKM209" s="813"/>
      <c r="UKN209" s="813"/>
      <c r="UKO209" s="813"/>
      <c r="UKP209" s="813"/>
      <c r="UKQ209" s="813"/>
      <c r="UKR209" s="813"/>
      <c r="UKS209" s="813"/>
      <c r="UKT209" s="813"/>
      <c r="UKU209" s="813"/>
      <c r="UKV209" s="813"/>
      <c r="UKW209" s="813"/>
      <c r="UKX209" s="813"/>
      <c r="UKY209" s="813"/>
      <c r="UKZ209" s="813"/>
      <c r="ULA209" s="813"/>
      <c r="ULB209" s="813"/>
      <c r="ULC209" s="813"/>
      <c r="ULD209" s="813"/>
      <c r="ULE209" s="813"/>
      <c r="ULF209" s="813"/>
      <c r="ULG209" s="813"/>
      <c r="ULH209" s="813"/>
      <c r="ULI209" s="813"/>
      <c r="ULJ209" s="813"/>
      <c r="ULK209" s="813"/>
      <c r="ULL209" s="813"/>
      <c r="ULM209" s="813"/>
      <c r="ULN209" s="813"/>
      <c r="ULO209" s="813"/>
      <c r="ULP209" s="813"/>
      <c r="ULQ209" s="813"/>
      <c r="ULR209" s="813"/>
      <c r="ULS209" s="813"/>
      <c r="ULT209" s="813"/>
      <c r="ULU209" s="813"/>
      <c r="ULV209" s="813"/>
      <c r="ULW209" s="813"/>
      <c r="ULX209" s="813"/>
      <c r="ULY209" s="813"/>
      <c r="ULZ209" s="813"/>
      <c r="UMA209" s="813"/>
      <c r="UMB209" s="813"/>
      <c r="UMC209" s="813"/>
      <c r="UMD209" s="813"/>
      <c r="UME209" s="813"/>
      <c r="UMF209" s="813"/>
      <c r="UMG209" s="813"/>
      <c r="UMH209" s="813"/>
      <c r="UMI209" s="813"/>
      <c r="UMJ209" s="813"/>
      <c r="UMK209" s="813"/>
      <c r="UML209" s="813"/>
      <c r="UMM209" s="813"/>
      <c r="UMN209" s="813"/>
      <c r="UMO209" s="813"/>
      <c r="UMP209" s="813"/>
      <c r="UMQ209" s="813"/>
      <c r="UMR209" s="813"/>
      <c r="UMS209" s="813"/>
      <c r="UMT209" s="813"/>
      <c r="UMU209" s="813"/>
      <c r="UMV209" s="813"/>
      <c r="UMW209" s="813"/>
      <c r="UMX209" s="813"/>
      <c r="UMY209" s="813"/>
      <c r="UMZ209" s="813"/>
      <c r="UNA209" s="813"/>
      <c r="UNB209" s="813"/>
      <c r="UNC209" s="813"/>
      <c r="UND209" s="813"/>
      <c r="UNE209" s="813"/>
      <c r="UNF209" s="813"/>
      <c r="UNG209" s="813"/>
      <c r="UNH209" s="813"/>
      <c r="UNI209" s="813"/>
      <c r="UNJ209" s="813"/>
      <c r="UNK209" s="813"/>
      <c r="UNL209" s="813"/>
      <c r="UNM209" s="813"/>
      <c r="UNN209" s="813"/>
      <c r="UNO209" s="813"/>
      <c r="UNP209" s="813"/>
      <c r="UNQ209" s="813"/>
      <c r="UNR209" s="813"/>
      <c r="UNS209" s="813"/>
      <c r="UNT209" s="813"/>
      <c r="UNU209" s="813"/>
      <c r="UNV209" s="813"/>
      <c r="UNW209" s="813"/>
      <c r="UNX209" s="813"/>
      <c r="UNY209" s="813"/>
      <c r="UNZ209" s="813"/>
      <c r="UOA209" s="813"/>
      <c r="UOB209" s="813"/>
      <c r="UOC209" s="813"/>
      <c r="UOD209" s="813"/>
      <c r="UOE209" s="813"/>
      <c r="UOF209" s="813"/>
      <c r="UOG209" s="813"/>
      <c r="UOH209" s="813"/>
      <c r="UOI209" s="813"/>
      <c r="UOJ209" s="813"/>
      <c r="UOK209" s="813"/>
      <c r="UOL209" s="813"/>
      <c r="UOM209" s="813"/>
      <c r="UON209" s="813"/>
      <c r="UOO209" s="813"/>
      <c r="UOP209" s="813"/>
      <c r="UOQ209" s="813"/>
      <c r="UOR209" s="813"/>
      <c r="UOS209" s="813"/>
      <c r="UOT209" s="813"/>
      <c r="UOU209" s="813"/>
      <c r="UOV209" s="813"/>
      <c r="UOW209" s="813"/>
      <c r="UOX209" s="813"/>
      <c r="UOY209" s="813"/>
      <c r="UOZ209" s="813"/>
      <c r="UPA209" s="813"/>
      <c r="UPB209" s="813"/>
      <c r="UPC209" s="813"/>
      <c r="UPD209" s="813"/>
      <c r="UPE209" s="813"/>
      <c r="UPF209" s="813"/>
      <c r="UPG209" s="813"/>
      <c r="UPH209" s="813"/>
      <c r="UPI209" s="813"/>
      <c r="UPJ209" s="813"/>
      <c r="UPK209" s="813"/>
      <c r="UPL209" s="813"/>
      <c r="UPM209" s="813"/>
      <c r="UPN209" s="813"/>
      <c r="UPO209" s="813"/>
      <c r="UPP209" s="813"/>
      <c r="UPQ209" s="813"/>
      <c r="UPR209" s="813"/>
      <c r="UPS209" s="813"/>
      <c r="UPT209" s="813"/>
      <c r="UPU209" s="813"/>
      <c r="UPV209" s="813"/>
      <c r="UPW209" s="813"/>
      <c r="UPX209" s="813"/>
      <c r="UPY209" s="813"/>
      <c r="UPZ209" s="813"/>
      <c r="UQA209" s="813"/>
      <c r="UQB209" s="813"/>
      <c r="UQC209" s="813"/>
      <c r="UQD209" s="813"/>
      <c r="UQE209" s="813"/>
      <c r="UQF209" s="813"/>
      <c r="UQG209" s="813"/>
      <c r="UQH209" s="813"/>
      <c r="UQI209" s="813"/>
      <c r="UQJ209" s="813"/>
      <c r="UQK209" s="813"/>
      <c r="UQL209" s="813"/>
      <c r="UQM209" s="813"/>
      <c r="UQN209" s="813"/>
      <c r="UQO209" s="813"/>
      <c r="UQP209" s="813"/>
      <c r="UQQ209" s="813"/>
      <c r="UQR209" s="813"/>
      <c r="UQS209" s="813"/>
      <c r="UQT209" s="813"/>
      <c r="UQU209" s="813"/>
      <c r="UQV209" s="813"/>
      <c r="UQW209" s="813"/>
      <c r="UQX209" s="813"/>
      <c r="UQY209" s="813"/>
      <c r="UQZ209" s="813"/>
      <c r="URA209" s="813"/>
      <c r="URB209" s="813"/>
      <c r="URC209" s="813"/>
      <c r="URD209" s="813"/>
      <c r="URE209" s="813"/>
      <c r="URF209" s="813"/>
      <c r="URG209" s="813"/>
      <c r="URH209" s="813"/>
      <c r="URI209" s="813"/>
      <c r="URJ209" s="813"/>
      <c r="URK209" s="813"/>
      <c r="URL209" s="813"/>
      <c r="URM209" s="813"/>
      <c r="URN209" s="813"/>
      <c r="URO209" s="813"/>
      <c r="URP209" s="813"/>
      <c r="URQ209" s="813"/>
      <c r="URR209" s="813"/>
      <c r="URS209" s="813"/>
      <c r="URT209" s="813"/>
      <c r="URU209" s="813"/>
      <c r="URV209" s="813"/>
      <c r="URW209" s="813"/>
      <c r="URX209" s="813"/>
      <c r="URY209" s="813"/>
      <c r="URZ209" s="813"/>
      <c r="USA209" s="813"/>
      <c r="USB209" s="813"/>
      <c r="USC209" s="813"/>
      <c r="USD209" s="813"/>
      <c r="USE209" s="813"/>
      <c r="USF209" s="813"/>
      <c r="USG209" s="813"/>
      <c r="USH209" s="813"/>
      <c r="USI209" s="813"/>
      <c r="USJ209" s="813"/>
      <c r="USK209" s="813"/>
      <c r="USL209" s="813"/>
      <c r="USM209" s="813"/>
      <c r="USN209" s="813"/>
      <c r="USO209" s="813"/>
      <c r="USP209" s="813"/>
      <c r="USQ209" s="813"/>
      <c r="USR209" s="813"/>
      <c r="USS209" s="813"/>
      <c r="UST209" s="813"/>
      <c r="USU209" s="813"/>
      <c r="USV209" s="813"/>
      <c r="USW209" s="813"/>
      <c r="USX209" s="813"/>
      <c r="USY209" s="813"/>
      <c r="USZ209" s="813"/>
      <c r="UTA209" s="813"/>
      <c r="UTB209" s="813"/>
      <c r="UTC209" s="813"/>
      <c r="UTD209" s="813"/>
      <c r="UTE209" s="813"/>
      <c r="UTF209" s="813"/>
      <c r="UTG209" s="813"/>
      <c r="UTH209" s="813"/>
      <c r="UTI209" s="813"/>
      <c r="UTJ209" s="813"/>
      <c r="UTK209" s="813"/>
      <c r="UTL209" s="813"/>
      <c r="UTM209" s="813"/>
      <c r="UTN209" s="813"/>
      <c r="UTO209" s="813"/>
      <c r="UTP209" s="813"/>
      <c r="UTQ209" s="813"/>
      <c r="UTR209" s="813"/>
      <c r="UTS209" s="813"/>
      <c r="UTT209" s="813"/>
      <c r="UTU209" s="813"/>
      <c r="UTV209" s="813"/>
      <c r="UTW209" s="813"/>
      <c r="UTX209" s="813"/>
      <c r="UTY209" s="813"/>
      <c r="UTZ209" s="813"/>
      <c r="UUA209" s="813"/>
      <c r="UUB209" s="813"/>
      <c r="UUC209" s="813"/>
      <c r="UUD209" s="813"/>
      <c r="UUE209" s="813"/>
      <c r="UUF209" s="813"/>
      <c r="UUG209" s="813"/>
      <c r="UUH209" s="813"/>
      <c r="UUI209" s="813"/>
      <c r="UUJ209" s="813"/>
      <c r="UUK209" s="813"/>
      <c r="UUL209" s="813"/>
      <c r="UUM209" s="813"/>
      <c r="UUN209" s="813"/>
      <c r="UUO209" s="813"/>
      <c r="UUP209" s="813"/>
      <c r="UUQ209" s="813"/>
      <c r="UUR209" s="813"/>
      <c r="UUS209" s="813"/>
      <c r="UUT209" s="813"/>
      <c r="UUU209" s="813"/>
      <c r="UUV209" s="813"/>
      <c r="UUW209" s="813"/>
      <c r="UUX209" s="813"/>
      <c r="UUY209" s="813"/>
      <c r="UUZ209" s="813"/>
      <c r="UVA209" s="813"/>
      <c r="UVB209" s="813"/>
      <c r="UVC209" s="813"/>
      <c r="UVD209" s="813"/>
      <c r="UVE209" s="813"/>
      <c r="UVF209" s="813"/>
      <c r="UVG209" s="813"/>
      <c r="UVH209" s="813"/>
      <c r="UVI209" s="813"/>
      <c r="UVJ209" s="813"/>
      <c r="UVK209" s="813"/>
      <c r="UVL209" s="813"/>
      <c r="UVM209" s="813"/>
      <c r="UVN209" s="813"/>
      <c r="UVO209" s="813"/>
      <c r="UVP209" s="813"/>
      <c r="UVQ209" s="813"/>
      <c r="UVR209" s="813"/>
      <c r="UVS209" s="813"/>
      <c r="UVT209" s="813"/>
      <c r="UVU209" s="813"/>
      <c r="UVV209" s="813"/>
      <c r="UVW209" s="813"/>
      <c r="UVX209" s="813"/>
      <c r="UVY209" s="813"/>
      <c r="UVZ209" s="813"/>
      <c r="UWA209" s="813"/>
      <c r="UWB209" s="813"/>
      <c r="UWC209" s="813"/>
      <c r="UWD209" s="813"/>
      <c r="UWE209" s="813"/>
      <c r="UWF209" s="813"/>
      <c r="UWG209" s="813"/>
      <c r="UWH209" s="813"/>
      <c r="UWI209" s="813"/>
      <c r="UWJ209" s="813"/>
      <c r="UWK209" s="813"/>
      <c r="UWL209" s="813"/>
      <c r="UWM209" s="813"/>
      <c r="UWN209" s="813"/>
      <c r="UWO209" s="813"/>
      <c r="UWP209" s="813"/>
      <c r="UWQ209" s="813"/>
      <c r="UWR209" s="813"/>
      <c r="UWS209" s="813"/>
      <c r="UWT209" s="813"/>
      <c r="UWU209" s="813"/>
      <c r="UWV209" s="813"/>
      <c r="UWW209" s="813"/>
      <c r="UWX209" s="813"/>
      <c r="UWY209" s="813"/>
      <c r="UWZ209" s="813"/>
      <c r="UXA209" s="813"/>
      <c r="UXB209" s="813"/>
      <c r="UXC209" s="813"/>
      <c r="UXD209" s="813"/>
      <c r="UXE209" s="813"/>
      <c r="UXF209" s="813"/>
      <c r="UXG209" s="813"/>
      <c r="UXH209" s="813"/>
      <c r="UXI209" s="813"/>
      <c r="UXJ209" s="813"/>
      <c r="UXK209" s="813"/>
      <c r="UXL209" s="813"/>
      <c r="UXM209" s="813"/>
      <c r="UXN209" s="813"/>
      <c r="UXO209" s="813"/>
      <c r="UXP209" s="813"/>
      <c r="UXQ209" s="813"/>
      <c r="UXR209" s="813"/>
      <c r="UXS209" s="813"/>
      <c r="UXT209" s="813"/>
      <c r="UXU209" s="813"/>
      <c r="UXV209" s="813"/>
      <c r="UXW209" s="813"/>
      <c r="UXX209" s="813"/>
      <c r="UXY209" s="813"/>
      <c r="UXZ209" s="813"/>
      <c r="UYA209" s="813"/>
      <c r="UYB209" s="813"/>
      <c r="UYC209" s="813"/>
      <c r="UYD209" s="813"/>
      <c r="UYE209" s="813"/>
      <c r="UYF209" s="813"/>
      <c r="UYG209" s="813"/>
      <c r="UYH209" s="813"/>
      <c r="UYI209" s="813"/>
      <c r="UYJ209" s="813"/>
      <c r="UYK209" s="813"/>
      <c r="UYL209" s="813"/>
      <c r="UYM209" s="813"/>
      <c r="UYN209" s="813"/>
      <c r="UYO209" s="813"/>
      <c r="UYP209" s="813"/>
      <c r="UYQ209" s="813"/>
      <c r="UYR209" s="813"/>
      <c r="UYS209" s="813"/>
      <c r="UYT209" s="813"/>
      <c r="UYU209" s="813"/>
      <c r="UYV209" s="813"/>
      <c r="UYW209" s="813"/>
      <c r="UYX209" s="813"/>
      <c r="UYY209" s="813"/>
      <c r="UYZ209" s="813"/>
      <c r="UZA209" s="813"/>
      <c r="UZB209" s="813"/>
      <c r="UZC209" s="813"/>
      <c r="UZD209" s="813"/>
      <c r="UZE209" s="813"/>
      <c r="UZF209" s="813"/>
      <c r="UZG209" s="813"/>
      <c r="UZH209" s="813"/>
      <c r="UZI209" s="813"/>
      <c r="UZJ209" s="813"/>
      <c r="UZK209" s="813"/>
      <c r="UZL209" s="813"/>
      <c r="UZM209" s="813"/>
      <c r="UZN209" s="813"/>
      <c r="UZO209" s="813"/>
      <c r="UZP209" s="813"/>
      <c r="UZQ209" s="813"/>
      <c r="UZR209" s="813"/>
      <c r="UZS209" s="813"/>
      <c r="UZT209" s="813"/>
      <c r="UZU209" s="813"/>
      <c r="UZV209" s="813"/>
      <c r="UZW209" s="813"/>
      <c r="UZX209" s="813"/>
      <c r="UZY209" s="813"/>
      <c r="UZZ209" s="813"/>
      <c r="VAA209" s="813"/>
      <c r="VAB209" s="813"/>
      <c r="VAC209" s="813"/>
      <c r="VAD209" s="813"/>
      <c r="VAE209" s="813"/>
      <c r="VAF209" s="813"/>
      <c r="VAG209" s="813"/>
      <c r="VAH209" s="813"/>
      <c r="VAI209" s="813"/>
      <c r="VAJ209" s="813"/>
      <c r="VAK209" s="813"/>
      <c r="VAL209" s="813"/>
      <c r="VAM209" s="813"/>
      <c r="VAN209" s="813"/>
      <c r="VAO209" s="813"/>
      <c r="VAP209" s="813"/>
      <c r="VAQ209" s="813"/>
      <c r="VAR209" s="813"/>
      <c r="VAS209" s="813"/>
      <c r="VAT209" s="813"/>
      <c r="VAU209" s="813"/>
      <c r="VAV209" s="813"/>
      <c r="VAW209" s="813"/>
      <c r="VAX209" s="813"/>
      <c r="VAY209" s="813"/>
      <c r="VAZ209" s="813"/>
      <c r="VBA209" s="813"/>
      <c r="VBB209" s="813"/>
      <c r="VBC209" s="813"/>
      <c r="VBD209" s="813"/>
      <c r="VBE209" s="813"/>
      <c r="VBF209" s="813"/>
      <c r="VBG209" s="813"/>
      <c r="VBH209" s="813"/>
      <c r="VBI209" s="813"/>
      <c r="VBJ209" s="813"/>
      <c r="VBK209" s="813"/>
      <c r="VBL209" s="813"/>
      <c r="VBM209" s="813"/>
      <c r="VBN209" s="813"/>
      <c r="VBO209" s="813"/>
      <c r="VBP209" s="813"/>
      <c r="VBQ209" s="813"/>
      <c r="VBR209" s="813"/>
      <c r="VBS209" s="813"/>
      <c r="VBT209" s="813"/>
      <c r="VBU209" s="813"/>
      <c r="VBV209" s="813"/>
      <c r="VBW209" s="813"/>
      <c r="VBX209" s="813"/>
      <c r="VBY209" s="813"/>
      <c r="VBZ209" s="813"/>
      <c r="VCA209" s="813"/>
      <c r="VCB209" s="813"/>
      <c r="VCC209" s="813"/>
      <c r="VCD209" s="813"/>
      <c r="VCE209" s="813"/>
      <c r="VCF209" s="813"/>
      <c r="VCG209" s="813"/>
      <c r="VCH209" s="813"/>
      <c r="VCI209" s="813"/>
      <c r="VCJ209" s="813"/>
      <c r="VCK209" s="813"/>
      <c r="VCL209" s="813"/>
      <c r="VCM209" s="813"/>
      <c r="VCN209" s="813"/>
      <c r="VCO209" s="813"/>
      <c r="VCP209" s="813"/>
      <c r="VCQ209" s="813"/>
      <c r="VCR209" s="813"/>
      <c r="VCS209" s="813"/>
      <c r="VCT209" s="813"/>
      <c r="VCU209" s="813"/>
      <c r="VCV209" s="813"/>
      <c r="VCW209" s="813"/>
      <c r="VCX209" s="813"/>
      <c r="VCY209" s="813"/>
      <c r="VCZ209" s="813"/>
      <c r="VDA209" s="813"/>
      <c r="VDB209" s="813"/>
      <c r="VDC209" s="813"/>
      <c r="VDD209" s="813"/>
      <c r="VDE209" s="813"/>
      <c r="VDF209" s="813"/>
      <c r="VDG209" s="813"/>
      <c r="VDH209" s="813"/>
      <c r="VDI209" s="813"/>
      <c r="VDJ209" s="813"/>
      <c r="VDK209" s="813"/>
      <c r="VDL209" s="813"/>
      <c r="VDM209" s="813"/>
      <c r="VDN209" s="813"/>
      <c r="VDO209" s="813"/>
      <c r="VDP209" s="813"/>
      <c r="VDQ209" s="813"/>
      <c r="VDR209" s="813"/>
      <c r="VDS209" s="813"/>
      <c r="VDT209" s="813"/>
      <c r="VDU209" s="813"/>
      <c r="VDV209" s="813"/>
      <c r="VDW209" s="813"/>
      <c r="VDX209" s="813"/>
      <c r="VDY209" s="813"/>
      <c r="VDZ209" s="813"/>
      <c r="VEA209" s="813"/>
      <c r="VEB209" s="813"/>
      <c r="VEC209" s="813"/>
      <c r="VED209" s="813"/>
      <c r="VEE209" s="813"/>
      <c r="VEF209" s="813"/>
      <c r="VEG209" s="813"/>
      <c r="VEH209" s="813"/>
      <c r="VEI209" s="813"/>
      <c r="VEJ209" s="813"/>
      <c r="VEK209" s="813"/>
      <c r="VEL209" s="813"/>
      <c r="VEM209" s="813"/>
      <c r="VEN209" s="813"/>
      <c r="VEO209" s="813"/>
      <c r="VEP209" s="813"/>
      <c r="VEQ209" s="813"/>
      <c r="VER209" s="813"/>
      <c r="VES209" s="813"/>
      <c r="VET209" s="813"/>
      <c r="VEU209" s="813"/>
      <c r="VEV209" s="813"/>
      <c r="VEW209" s="813"/>
      <c r="VEX209" s="813"/>
      <c r="VEY209" s="813"/>
      <c r="VEZ209" s="813"/>
      <c r="VFA209" s="813"/>
      <c r="VFB209" s="813"/>
      <c r="VFC209" s="813"/>
      <c r="VFD209" s="813"/>
      <c r="VFE209" s="813"/>
      <c r="VFF209" s="813"/>
      <c r="VFG209" s="813"/>
      <c r="VFH209" s="813"/>
      <c r="VFI209" s="813"/>
      <c r="VFJ209" s="813"/>
      <c r="VFK209" s="813"/>
      <c r="VFL209" s="813"/>
      <c r="VFM209" s="813"/>
      <c r="VFN209" s="813"/>
      <c r="VFO209" s="813"/>
      <c r="VFP209" s="813"/>
      <c r="VFQ209" s="813"/>
      <c r="VFR209" s="813"/>
      <c r="VFS209" s="813"/>
      <c r="VFT209" s="813"/>
      <c r="VFU209" s="813"/>
      <c r="VFV209" s="813"/>
      <c r="VFW209" s="813"/>
      <c r="VFX209" s="813"/>
      <c r="VFY209" s="813"/>
      <c r="VFZ209" s="813"/>
      <c r="VGA209" s="813"/>
      <c r="VGB209" s="813"/>
      <c r="VGC209" s="813"/>
      <c r="VGD209" s="813"/>
      <c r="VGE209" s="813"/>
      <c r="VGF209" s="813"/>
      <c r="VGG209" s="813"/>
      <c r="VGH209" s="813"/>
      <c r="VGI209" s="813"/>
      <c r="VGJ209" s="813"/>
      <c r="VGK209" s="813"/>
      <c r="VGL209" s="813"/>
      <c r="VGM209" s="813"/>
      <c r="VGN209" s="813"/>
      <c r="VGO209" s="813"/>
      <c r="VGP209" s="813"/>
      <c r="VGQ209" s="813"/>
      <c r="VGR209" s="813"/>
      <c r="VGS209" s="813"/>
      <c r="VGT209" s="813"/>
      <c r="VGU209" s="813"/>
      <c r="VGV209" s="813"/>
      <c r="VGW209" s="813"/>
      <c r="VGX209" s="813"/>
      <c r="VGY209" s="813"/>
      <c r="VGZ209" s="813"/>
      <c r="VHA209" s="813"/>
      <c r="VHB209" s="813"/>
      <c r="VHC209" s="813"/>
      <c r="VHD209" s="813"/>
      <c r="VHE209" s="813"/>
      <c r="VHF209" s="813"/>
      <c r="VHG209" s="813"/>
      <c r="VHH209" s="813"/>
      <c r="VHI209" s="813"/>
      <c r="VHJ209" s="813"/>
      <c r="VHK209" s="813"/>
      <c r="VHL209" s="813"/>
      <c r="VHM209" s="813"/>
      <c r="VHN209" s="813"/>
      <c r="VHO209" s="813"/>
      <c r="VHP209" s="813"/>
      <c r="VHQ209" s="813"/>
      <c r="VHR209" s="813"/>
      <c r="VHS209" s="813"/>
      <c r="VHT209" s="813"/>
      <c r="VHU209" s="813"/>
      <c r="VHV209" s="813"/>
      <c r="VHW209" s="813"/>
      <c r="VHX209" s="813"/>
      <c r="VHY209" s="813"/>
      <c r="VHZ209" s="813"/>
      <c r="VIA209" s="813"/>
      <c r="VIB209" s="813"/>
      <c r="VIC209" s="813"/>
      <c r="VID209" s="813"/>
      <c r="VIE209" s="813"/>
      <c r="VIF209" s="813"/>
      <c r="VIG209" s="813"/>
      <c r="VIH209" s="813"/>
      <c r="VII209" s="813"/>
      <c r="VIJ209" s="813"/>
      <c r="VIK209" s="813"/>
      <c r="VIL209" s="813"/>
      <c r="VIM209" s="813"/>
      <c r="VIN209" s="813"/>
      <c r="VIO209" s="813"/>
      <c r="VIP209" s="813"/>
      <c r="VIQ209" s="813"/>
      <c r="VIR209" s="813"/>
      <c r="VIS209" s="813"/>
      <c r="VIT209" s="813"/>
      <c r="VIU209" s="813"/>
      <c r="VIV209" s="813"/>
      <c r="VIW209" s="813"/>
      <c r="VIX209" s="813"/>
      <c r="VIY209" s="813"/>
      <c r="VIZ209" s="813"/>
      <c r="VJA209" s="813"/>
      <c r="VJB209" s="813"/>
      <c r="VJC209" s="813"/>
      <c r="VJD209" s="813"/>
      <c r="VJE209" s="813"/>
      <c r="VJF209" s="813"/>
      <c r="VJG209" s="813"/>
      <c r="VJH209" s="813"/>
      <c r="VJI209" s="813"/>
      <c r="VJJ209" s="813"/>
      <c r="VJK209" s="813"/>
      <c r="VJL209" s="813"/>
      <c r="VJM209" s="813"/>
      <c r="VJN209" s="813"/>
      <c r="VJO209" s="813"/>
      <c r="VJP209" s="813"/>
      <c r="VJQ209" s="813"/>
      <c r="VJR209" s="813"/>
      <c r="VJS209" s="813"/>
      <c r="VJT209" s="813"/>
      <c r="VJU209" s="813"/>
      <c r="VJV209" s="813"/>
      <c r="VJW209" s="813"/>
      <c r="VJX209" s="813"/>
      <c r="VJY209" s="813"/>
      <c r="VJZ209" s="813"/>
      <c r="VKA209" s="813"/>
      <c r="VKB209" s="813"/>
      <c r="VKC209" s="813"/>
      <c r="VKD209" s="813"/>
      <c r="VKE209" s="813"/>
      <c r="VKF209" s="813"/>
      <c r="VKG209" s="813"/>
      <c r="VKH209" s="813"/>
      <c r="VKI209" s="813"/>
      <c r="VKJ209" s="813"/>
      <c r="VKK209" s="813"/>
      <c r="VKL209" s="813"/>
      <c r="VKM209" s="813"/>
      <c r="VKN209" s="813"/>
      <c r="VKO209" s="813"/>
      <c r="VKP209" s="813"/>
      <c r="VKQ209" s="813"/>
      <c r="VKR209" s="813"/>
      <c r="VKS209" s="813"/>
      <c r="VKT209" s="813"/>
      <c r="VKU209" s="813"/>
      <c r="VKV209" s="813"/>
      <c r="VKW209" s="813"/>
      <c r="VKX209" s="813"/>
      <c r="VKY209" s="813"/>
      <c r="VKZ209" s="813"/>
      <c r="VLA209" s="813"/>
      <c r="VLB209" s="813"/>
      <c r="VLC209" s="813"/>
      <c r="VLD209" s="813"/>
      <c r="VLE209" s="813"/>
      <c r="VLF209" s="813"/>
      <c r="VLG209" s="813"/>
      <c r="VLH209" s="813"/>
      <c r="VLI209" s="813"/>
      <c r="VLJ209" s="813"/>
      <c r="VLK209" s="813"/>
      <c r="VLL209" s="813"/>
      <c r="VLM209" s="813"/>
      <c r="VLN209" s="813"/>
      <c r="VLO209" s="813"/>
      <c r="VLP209" s="813"/>
      <c r="VLQ209" s="813"/>
      <c r="VLR209" s="813"/>
      <c r="VLS209" s="813"/>
      <c r="VLT209" s="813"/>
      <c r="VLU209" s="813"/>
      <c r="VLV209" s="813"/>
      <c r="VLW209" s="813"/>
      <c r="VLX209" s="813"/>
      <c r="VLY209" s="813"/>
      <c r="VLZ209" s="813"/>
      <c r="VMA209" s="813"/>
      <c r="VMB209" s="813"/>
      <c r="VMC209" s="813"/>
      <c r="VMD209" s="813"/>
      <c r="VME209" s="813"/>
      <c r="VMF209" s="813"/>
      <c r="VMG209" s="813"/>
      <c r="VMH209" s="813"/>
      <c r="VMI209" s="813"/>
      <c r="VMJ209" s="813"/>
      <c r="VMK209" s="813"/>
      <c r="VML209" s="813"/>
      <c r="VMM209" s="813"/>
      <c r="VMN209" s="813"/>
      <c r="VMO209" s="813"/>
      <c r="VMP209" s="813"/>
      <c r="VMQ209" s="813"/>
      <c r="VMR209" s="813"/>
      <c r="VMS209" s="813"/>
      <c r="VMT209" s="813"/>
      <c r="VMU209" s="813"/>
      <c r="VMV209" s="813"/>
      <c r="VMW209" s="813"/>
      <c r="VMX209" s="813"/>
      <c r="VMY209" s="813"/>
      <c r="VMZ209" s="813"/>
      <c r="VNA209" s="813"/>
      <c r="VNB209" s="813"/>
      <c r="VNC209" s="813"/>
      <c r="VND209" s="813"/>
      <c r="VNE209" s="813"/>
      <c r="VNF209" s="813"/>
      <c r="VNG209" s="813"/>
      <c r="VNH209" s="813"/>
      <c r="VNI209" s="813"/>
      <c r="VNJ209" s="813"/>
      <c r="VNK209" s="813"/>
      <c r="VNL209" s="813"/>
      <c r="VNM209" s="813"/>
      <c r="VNN209" s="813"/>
      <c r="VNO209" s="813"/>
      <c r="VNP209" s="813"/>
      <c r="VNQ209" s="813"/>
      <c r="VNR209" s="813"/>
      <c r="VNS209" s="813"/>
      <c r="VNT209" s="813"/>
      <c r="VNU209" s="813"/>
      <c r="VNV209" s="813"/>
      <c r="VNW209" s="813"/>
      <c r="VNX209" s="813"/>
      <c r="VNY209" s="813"/>
      <c r="VNZ209" s="813"/>
      <c r="VOA209" s="813"/>
      <c r="VOB209" s="813"/>
      <c r="VOC209" s="813"/>
      <c r="VOD209" s="813"/>
      <c r="VOE209" s="813"/>
      <c r="VOF209" s="813"/>
      <c r="VOG209" s="813"/>
      <c r="VOH209" s="813"/>
      <c r="VOI209" s="813"/>
      <c r="VOJ209" s="813"/>
      <c r="VOK209" s="813"/>
      <c r="VOL209" s="813"/>
      <c r="VOM209" s="813"/>
      <c r="VON209" s="813"/>
      <c r="VOO209" s="813"/>
      <c r="VOP209" s="813"/>
      <c r="VOQ209" s="813"/>
      <c r="VOR209" s="813"/>
      <c r="VOS209" s="813"/>
      <c r="VOT209" s="813"/>
      <c r="VOU209" s="813"/>
      <c r="VOV209" s="813"/>
      <c r="VOW209" s="813"/>
      <c r="VOX209" s="813"/>
      <c r="VOY209" s="813"/>
      <c r="VOZ209" s="813"/>
      <c r="VPA209" s="813"/>
      <c r="VPB209" s="813"/>
      <c r="VPC209" s="813"/>
      <c r="VPD209" s="813"/>
      <c r="VPE209" s="813"/>
      <c r="VPF209" s="813"/>
      <c r="VPG209" s="813"/>
      <c r="VPH209" s="813"/>
      <c r="VPI209" s="813"/>
      <c r="VPJ209" s="813"/>
      <c r="VPK209" s="813"/>
      <c r="VPL209" s="813"/>
      <c r="VPM209" s="813"/>
      <c r="VPN209" s="813"/>
      <c r="VPO209" s="813"/>
      <c r="VPP209" s="813"/>
      <c r="VPQ209" s="813"/>
      <c r="VPR209" s="813"/>
      <c r="VPS209" s="813"/>
      <c r="VPT209" s="813"/>
      <c r="VPU209" s="813"/>
      <c r="VPV209" s="813"/>
      <c r="VPW209" s="813"/>
      <c r="VPX209" s="813"/>
      <c r="VPY209" s="813"/>
      <c r="VPZ209" s="813"/>
      <c r="VQA209" s="813"/>
      <c r="VQB209" s="813"/>
      <c r="VQC209" s="813"/>
      <c r="VQD209" s="813"/>
      <c r="VQE209" s="813"/>
      <c r="VQF209" s="813"/>
      <c r="VQG209" s="813"/>
      <c r="VQH209" s="813"/>
      <c r="VQI209" s="813"/>
      <c r="VQJ209" s="813"/>
      <c r="VQK209" s="813"/>
      <c r="VQL209" s="813"/>
      <c r="VQM209" s="813"/>
      <c r="VQN209" s="813"/>
      <c r="VQO209" s="813"/>
      <c r="VQP209" s="813"/>
      <c r="VQQ209" s="813"/>
      <c r="VQR209" s="813"/>
      <c r="VQS209" s="813"/>
      <c r="VQT209" s="813"/>
      <c r="VQU209" s="813"/>
      <c r="VQV209" s="813"/>
      <c r="VQW209" s="813"/>
      <c r="VQX209" s="813"/>
      <c r="VQY209" s="813"/>
      <c r="VQZ209" s="813"/>
      <c r="VRA209" s="813"/>
      <c r="VRB209" s="813"/>
      <c r="VRC209" s="813"/>
      <c r="VRD209" s="813"/>
      <c r="VRE209" s="813"/>
      <c r="VRF209" s="813"/>
      <c r="VRG209" s="813"/>
      <c r="VRH209" s="813"/>
      <c r="VRI209" s="813"/>
      <c r="VRJ209" s="813"/>
      <c r="VRK209" s="813"/>
      <c r="VRL209" s="813"/>
      <c r="VRM209" s="813"/>
      <c r="VRN209" s="813"/>
      <c r="VRO209" s="813"/>
      <c r="VRP209" s="813"/>
      <c r="VRQ209" s="813"/>
      <c r="VRR209" s="813"/>
      <c r="VRS209" s="813"/>
      <c r="VRT209" s="813"/>
      <c r="VRU209" s="813"/>
      <c r="VRV209" s="813"/>
      <c r="VRW209" s="813"/>
      <c r="VRX209" s="813"/>
      <c r="VRY209" s="813"/>
      <c r="VRZ209" s="813"/>
      <c r="VSA209" s="813"/>
      <c r="VSB209" s="813"/>
      <c r="VSC209" s="813"/>
      <c r="VSD209" s="813"/>
      <c r="VSE209" s="813"/>
      <c r="VSF209" s="813"/>
      <c r="VSG209" s="813"/>
      <c r="VSH209" s="813"/>
      <c r="VSI209" s="813"/>
      <c r="VSJ209" s="813"/>
      <c r="VSK209" s="813"/>
      <c r="VSL209" s="813"/>
      <c r="VSM209" s="813"/>
      <c r="VSN209" s="813"/>
      <c r="VSO209" s="813"/>
      <c r="VSP209" s="813"/>
      <c r="VSQ209" s="813"/>
      <c r="VSR209" s="813"/>
      <c r="VSS209" s="813"/>
      <c r="VST209" s="813"/>
      <c r="VSU209" s="813"/>
      <c r="VSV209" s="813"/>
      <c r="VSW209" s="813"/>
      <c r="VSX209" s="813"/>
      <c r="VSY209" s="813"/>
      <c r="VSZ209" s="813"/>
      <c r="VTA209" s="813"/>
      <c r="VTB209" s="813"/>
      <c r="VTC209" s="813"/>
      <c r="VTD209" s="813"/>
      <c r="VTE209" s="813"/>
      <c r="VTF209" s="813"/>
      <c r="VTG209" s="813"/>
      <c r="VTH209" s="813"/>
      <c r="VTI209" s="813"/>
      <c r="VTJ209" s="813"/>
      <c r="VTK209" s="813"/>
      <c r="VTL209" s="813"/>
      <c r="VTM209" s="813"/>
      <c r="VTN209" s="813"/>
      <c r="VTO209" s="813"/>
      <c r="VTP209" s="813"/>
      <c r="VTQ209" s="813"/>
      <c r="VTR209" s="813"/>
      <c r="VTS209" s="813"/>
      <c r="VTT209" s="813"/>
      <c r="VTU209" s="813"/>
      <c r="VTV209" s="813"/>
      <c r="VTW209" s="813"/>
      <c r="VTX209" s="813"/>
      <c r="VTY209" s="813"/>
      <c r="VTZ209" s="813"/>
      <c r="VUA209" s="813"/>
      <c r="VUB209" s="813"/>
      <c r="VUC209" s="813"/>
      <c r="VUD209" s="813"/>
      <c r="VUE209" s="813"/>
      <c r="VUF209" s="813"/>
      <c r="VUG209" s="813"/>
      <c r="VUH209" s="813"/>
      <c r="VUI209" s="813"/>
      <c r="VUJ209" s="813"/>
      <c r="VUK209" s="813"/>
      <c r="VUL209" s="813"/>
      <c r="VUM209" s="813"/>
      <c r="VUN209" s="813"/>
      <c r="VUO209" s="813"/>
      <c r="VUP209" s="813"/>
      <c r="VUQ209" s="813"/>
      <c r="VUR209" s="813"/>
      <c r="VUS209" s="813"/>
      <c r="VUT209" s="813"/>
      <c r="VUU209" s="813"/>
      <c r="VUV209" s="813"/>
      <c r="VUW209" s="813"/>
      <c r="VUX209" s="813"/>
      <c r="VUY209" s="813"/>
      <c r="VUZ209" s="813"/>
      <c r="VVA209" s="813"/>
      <c r="VVB209" s="813"/>
      <c r="VVC209" s="813"/>
      <c r="VVD209" s="813"/>
      <c r="VVE209" s="813"/>
      <c r="VVF209" s="813"/>
      <c r="VVG209" s="813"/>
      <c r="VVH209" s="813"/>
      <c r="VVI209" s="813"/>
      <c r="VVJ209" s="813"/>
      <c r="VVK209" s="813"/>
      <c r="VVL209" s="813"/>
      <c r="VVM209" s="813"/>
      <c r="VVN209" s="813"/>
      <c r="VVO209" s="813"/>
      <c r="VVP209" s="813"/>
      <c r="VVQ209" s="813"/>
      <c r="VVR209" s="813"/>
      <c r="VVS209" s="813"/>
      <c r="VVT209" s="813"/>
      <c r="VVU209" s="813"/>
      <c r="VVV209" s="813"/>
      <c r="VVW209" s="813"/>
      <c r="VVX209" s="813"/>
      <c r="VVY209" s="813"/>
      <c r="VVZ209" s="813"/>
      <c r="VWA209" s="813"/>
      <c r="VWB209" s="813"/>
      <c r="VWC209" s="813"/>
      <c r="VWD209" s="813"/>
      <c r="VWE209" s="813"/>
      <c r="VWF209" s="813"/>
      <c r="VWG209" s="813"/>
      <c r="VWH209" s="813"/>
      <c r="VWI209" s="813"/>
      <c r="VWJ209" s="813"/>
      <c r="VWK209" s="813"/>
      <c r="VWL209" s="813"/>
      <c r="VWM209" s="813"/>
      <c r="VWN209" s="813"/>
      <c r="VWO209" s="813"/>
      <c r="VWP209" s="813"/>
      <c r="VWQ209" s="813"/>
      <c r="VWR209" s="813"/>
      <c r="VWS209" s="813"/>
      <c r="VWT209" s="813"/>
      <c r="VWU209" s="813"/>
      <c r="VWV209" s="813"/>
      <c r="VWW209" s="813"/>
      <c r="VWX209" s="813"/>
      <c r="VWY209" s="813"/>
      <c r="VWZ209" s="813"/>
      <c r="VXA209" s="813"/>
      <c r="VXB209" s="813"/>
      <c r="VXC209" s="813"/>
      <c r="VXD209" s="813"/>
      <c r="VXE209" s="813"/>
      <c r="VXF209" s="813"/>
      <c r="VXG209" s="813"/>
      <c r="VXH209" s="813"/>
      <c r="VXI209" s="813"/>
      <c r="VXJ209" s="813"/>
      <c r="VXK209" s="813"/>
      <c r="VXL209" s="813"/>
      <c r="VXM209" s="813"/>
      <c r="VXN209" s="813"/>
      <c r="VXO209" s="813"/>
      <c r="VXP209" s="813"/>
      <c r="VXQ209" s="813"/>
      <c r="VXR209" s="813"/>
      <c r="VXS209" s="813"/>
      <c r="VXT209" s="813"/>
      <c r="VXU209" s="813"/>
      <c r="VXV209" s="813"/>
      <c r="VXW209" s="813"/>
      <c r="VXX209" s="813"/>
      <c r="VXY209" s="813"/>
      <c r="VXZ209" s="813"/>
      <c r="VYA209" s="813"/>
      <c r="VYB209" s="813"/>
      <c r="VYC209" s="813"/>
      <c r="VYD209" s="813"/>
      <c r="VYE209" s="813"/>
      <c r="VYF209" s="813"/>
      <c r="VYG209" s="813"/>
      <c r="VYH209" s="813"/>
      <c r="VYI209" s="813"/>
      <c r="VYJ209" s="813"/>
      <c r="VYK209" s="813"/>
      <c r="VYL209" s="813"/>
      <c r="VYM209" s="813"/>
      <c r="VYN209" s="813"/>
      <c r="VYO209" s="813"/>
      <c r="VYP209" s="813"/>
      <c r="VYQ209" s="813"/>
      <c r="VYR209" s="813"/>
      <c r="VYS209" s="813"/>
      <c r="VYT209" s="813"/>
      <c r="VYU209" s="813"/>
      <c r="VYV209" s="813"/>
      <c r="VYW209" s="813"/>
      <c r="VYX209" s="813"/>
      <c r="VYY209" s="813"/>
      <c r="VYZ209" s="813"/>
      <c r="VZA209" s="813"/>
      <c r="VZB209" s="813"/>
      <c r="VZC209" s="813"/>
      <c r="VZD209" s="813"/>
      <c r="VZE209" s="813"/>
      <c r="VZF209" s="813"/>
      <c r="VZG209" s="813"/>
      <c r="VZH209" s="813"/>
      <c r="VZI209" s="813"/>
      <c r="VZJ209" s="813"/>
      <c r="VZK209" s="813"/>
      <c r="VZL209" s="813"/>
      <c r="VZM209" s="813"/>
      <c r="VZN209" s="813"/>
      <c r="VZO209" s="813"/>
      <c r="VZP209" s="813"/>
      <c r="VZQ209" s="813"/>
      <c r="VZR209" s="813"/>
      <c r="VZS209" s="813"/>
      <c r="VZT209" s="813"/>
      <c r="VZU209" s="813"/>
      <c r="VZV209" s="813"/>
      <c r="VZW209" s="813"/>
      <c r="VZX209" s="813"/>
      <c r="VZY209" s="813"/>
      <c r="VZZ209" s="813"/>
      <c r="WAA209" s="813"/>
      <c r="WAB209" s="813"/>
      <c r="WAC209" s="813"/>
      <c r="WAD209" s="813"/>
      <c r="WAE209" s="813"/>
      <c r="WAF209" s="813"/>
      <c r="WAG209" s="813"/>
      <c r="WAH209" s="813"/>
      <c r="WAI209" s="813"/>
      <c r="WAJ209" s="813"/>
      <c r="WAK209" s="813"/>
      <c r="WAL209" s="813"/>
      <c r="WAM209" s="813"/>
      <c r="WAN209" s="813"/>
      <c r="WAO209" s="813"/>
      <c r="WAP209" s="813"/>
      <c r="WAQ209" s="813"/>
      <c r="WAR209" s="813"/>
      <c r="WAS209" s="813"/>
      <c r="WAT209" s="813"/>
      <c r="WAU209" s="813"/>
      <c r="WAV209" s="813"/>
      <c r="WAW209" s="813"/>
      <c r="WAX209" s="813"/>
      <c r="WAY209" s="813"/>
      <c r="WAZ209" s="813"/>
      <c r="WBA209" s="813"/>
      <c r="WBB209" s="813"/>
      <c r="WBC209" s="813"/>
      <c r="WBD209" s="813"/>
      <c r="WBE209" s="813"/>
      <c r="WBF209" s="813"/>
      <c r="WBG209" s="813"/>
      <c r="WBH209" s="813"/>
      <c r="WBI209" s="813"/>
      <c r="WBJ209" s="813"/>
      <c r="WBK209" s="813"/>
      <c r="WBL209" s="813"/>
      <c r="WBM209" s="813"/>
      <c r="WBN209" s="813"/>
      <c r="WBO209" s="813"/>
      <c r="WBP209" s="813"/>
      <c r="WBQ209" s="813"/>
      <c r="WBR209" s="813"/>
      <c r="WBS209" s="813"/>
      <c r="WBT209" s="813"/>
      <c r="WBU209" s="813"/>
      <c r="WBV209" s="813"/>
      <c r="WBW209" s="813"/>
      <c r="WBX209" s="813"/>
      <c r="WBY209" s="813"/>
      <c r="WBZ209" s="813"/>
      <c r="WCA209" s="813"/>
      <c r="WCB209" s="813"/>
      <c r="WCC209" s="813"/>
      <c r="WCD209" s="813"/>
      <c r="WCE209" s="813"/>
      <c r="WCF209" s="813"/>
      <c r="WCG209" s="813"/>
      <c r="WCH209" s="813"/>
      <c r="WCI209" s="813"/>
      <c r="WCJ209" s="813"/>
      <c r="WCK209" s="813"/>
      <c r="WCL209" s="813"/>
      <c r="WCM209" s="813"/>
      <c r="WCN209" s="813"/>
      <c r="WCO209" s="813"/>
      <c r="WCP209" s="813"/>
      <c r="WCQ209" s="813"/>
      <c r="WCR209" s="813"/>
      <c r="WCS209" s="813"/>
      <c r="WCT209" s="813"/>
      <c r="WCU209" s="813"/>
      <c r="WCV209" s="813"/>
      <c r="WCW209" s="813"/>
      <c r="WCX209" s="813"/>
      <c r="WCY209" s="813"/>
      <c r="WCZ209" s="813"/>
      <c r="WDA209" s="813"/>
      <c r="WDB209" s="813"/>
      <c r="WDC209" s="813"/>
      <c r="WDD209" s="813"/>
      <c r="WDE209" s="813"/>
      <c r="WDF209" s="813"/>
      <c r="WDG209" s="813"/>
      <c r="WDH209" s="813"/>
      <c r="WDI209" s="813"/>
      <c r="WDJ209" s="813"/>
      <c r="WDK209" s="813"/>
      <c r="WDL209" s="813"/>
      <c r="WDM209" s="813"/>
      <c r="WDN209" s="813"/>
      <c r="WDO209" s="813"/>
      <c r="WDP209" s="813"/>
      <c r="WDQ209" s="813"/>
      <c r="WDR209" s="813"/>
      <c r="WDS209" s="813"/>
      <c r="WDT209" s="813"/>
      <c r="WDU209" s="813"/>
      <c r="WDV209" s="813"/>
      <c r="WDW209" s="813"/>
      <c r="WDX209" s="813"/>
      <c r="WDY209" s="813"/>
      <c r="WDZ209" s="813"/>
      <c r="WEA209" s="813"/>
      <c r="WEB209" s="813"/>
      <c r="WEC209" s="813"/>
      <c r="WED209" s="813"/>
      <c r="WEE209" s="813"/>
      <c r="WEF209" s="813"/>
      <c r="WEG209" s="813"/>
      <c r="WEH209" s="813"/>
      <c r="WEI209" s="813"/>
      <c r="WEJ209" s="813"/>
      <c r="WEK209" s="813"/>
      <c r="WEL209" s="813"/>
      <c r="WEM209" s="813"/>
      <c r="WEN209" s="813"/>
      <c r="WEO209" s="813"/>
      <c r="WEP209" s="813"/>
      <c r="WEQ209" s="813"/>
      <c r="WER209" s="813"/>
      <c r="WES209" s="813"/>
      <c r="WET209" s="813"/>
      <c r="WEU209" s="813"/>
      <c r="WEV209" s="813"/>
      <c r="WEW209" s="813"/>
      <c r="WEX209" s="813"/>
      <c r="WEY209" s="813"/>
      <c r="WEZ209" s="813"/>
      <c r="WFA209" s="813"/>
      <c r="WFB209" s="813"/>
      <c r="WFC209" s="813"/>
      <c r="WFD209" s="813"/>
      <c r="WFE209" s="813"/>
      <c r="WFF209" s="813"/>
      <c r="WFG209" s="813"/>
      <c r="WFH209" s="813"/>
      <c r="WFI209" s="813"/>
      <c r="WFJ209" s="813"/>
      <c r="WFK209" s="813"/>
      <c r="WFL209" s="813"/>
      <c r="WFM209" s="813"/>
      <c r="WFN209" s="813"/>
      <c r="WFO209" s="813"/>
      <c r="WFP209" s="813"/>
      <c r="WFQ209" s="813"/>
      <c r="WFR209" s="813"/>
      <c r="WFS209" s="813"/>
      <c r="WFT209" s="813"/>
      <c r="WFU209" s="813"/>
      <c r="WFV209" s="813"/>
      <c r="WFW209" s="813"/>
      <c r="WFX209" s="813"/>
      <c r="WFY209" s="813"/>
      <c r="WFZ209" s="813"/>
      <c r="WGA209" s="813"/>
      <c r="WGB209" s="813"/>
      <c r="WGC209" s="813"/>
      <c r="WGD209" s="813"/>
      <c r="WGE209" s="813"/>
      <c r="WGF209" s="813"/>
      <c r="WGG209" s="813"/>
      <c r="WGH209" s="813"/>
      <c r="WGI209" s="813"/>
      <c r="WGJ209" s="813"/>
      <c r="WGK209" s="813"/>
      <c r="WGL209" s="813"/>
      <c r="WGM209" s="813"/>
      <c r="WGN209" s="813"/>
      <c r="WGO209" s="813"/>
      <c r="WGP209" s="813"/>
      <c r="WGQ209" s="813"/>
      <c r="WGR209" s="813"/>
      <c r="WGS209" s="813"/>
      <c r="WGT209" s="813"/>
      <c r="WGU209" s="813"/>
      <c r="WGV209" s="813"/>
      <c r="WGW209" s="813"/>
      <c r="WGX209" s="813"/>
      <c r="WGY209" s="813"/>
      <c r="WGZ209" s="813"/>
      <c r="WHA209" s="813"/>
      <c r="WHB209" s="813"/>
      <c r="WHC209" s="813"/>
      <c r="WHD209" s="813"/>
      <c r="WHE209" s="813"/>
      <c r="WHF209" s="813"/>
      <c r="WHG209" s="813"/>
      <c r="WHH209" s="813"/>
      <c r="WHI209" s="813"/>
      <c r="WHJ209" s="813"/>
      <c r="WHK209" s="813"/>
      <c r="WHL209" s="813"/>
      <c r="WHM209" s="813"/>
      <c r="WHN209" s="813"/>
      <c r="WHO209" s="813"/>
      <c r="WHP209" s="813"/>
      <c r="WHQ209" s="813"/>
      <c r="WHR209" s="813"/>
      <c r="WHS209" s="813"/>
      <c r="WHT209" s="813"/>
      <c r="WHU209" s="813"/>
      <c r="WHV209" s="813"/>
      <c r="WHW209" s="813"/>
      <c r="WHX209" s="813"/>
      <c r="WHY209" s="813"/>
      <c r="WHZ209" s="813"/>
      <c r="WIA209" s="813"/>
      <c r="WIB209" s="813"/>
      <c r="WIC209" s="813"/>
      <c r="WID209" s="813"/>
      <c r="WIE209" s="813"/>
      <c r="WIF209" s="813"/>
      <c r="WIG209" s="813"/>
      <c r="WIH209" s="813"/>
      <c r="WII209" s="813"/>
      <c r="WIJ209" s="813"/>
      <c r="WIK209" s="813"/>
      <c r="WIL209" s="813"/>
      <c r="WIM209" s="813"/>
      <c r="WIN209" s="813"/>
      <c r="WIO209" s="813"/>
      <c r="WIP209" s="813"/>
      <c r="WIQ209" s="813"/>
      <c r="WIR209" s="813"/>
      <c r="WIS209" s="813"/>
      <c r="WIT209" s="813"/>
      <c r="WIU209" s="813"/>
      <c r="WIV209" s="813"/>
      <c r="WIW209" s="813"/>
      <c r="WIX209" s="813"/>
      <c r="WIY209" s="813"/>
      <c r="WIZ209" s="813"/>
      <c r="WJA209" s="813"/>
      <c r="WJB209" s="813"/>
      <c r="WJC209" s="813"/>
      <c r="WJD209" s="813"/>
      <c r="WJE209" s="813"/>
      <c r="WJF209" s="813"/>
      <c r="WJG209" s="813"/>
      <c r="WJH209" s="813"/>
      <c r="WJI209" s="813"/>
      <c r="WJJ209" s="813"/>
      <c r="WJK209" s="813"/>
      <c r="WJL209" s="813"/>
      <c r="WJM209" s="813"/>
      <c r="WJN209" s="813"/>
      <c r="WJO209" s="813"/>
      <c r="WJP209" s="813"/>
      <c r="WJQ209" s="813"/>
      <c r="WJR209" s="813"/>
      <c r="WJS209" s="813"/>
      <c r="WJT209" s="813"/>
      <c r="WJU209" s="813"/>
      <c r="WJV209" s="813"/>
      <c r="WJW209" s="813"/>
      <c r="WJX209" s="813"/>
      <c r="WJY209" s="813"/>
      <c r="WJZ209" s="813"/>
      <c r="WKA209" s="813"/>
      <c r="WKB209" s="813"/>
      <c r="WKC209" s="813"/>
      <c r="WKD209" s="813"/>
      <c r="WKE209" s="813"/>
      <c r="WKF209" s="813"/>
      <c r="WKG209" s="813"/>
      <c r="WKH209" s="813"/>
      <c r="WKI209" s="813"/>
      <c r="WKJ209" s="813"/>
      <c r="WKK209" s="813"/>
      <c r="WKL209" s="813"/>
      <c r="WKM209" s="813"/>
      <c r="WKN209" s="813"/>
      <c r="WKO209" s="813"/>
      <c r="WKP209" s="813"/>
      <c r="WKQ209" s="813"/>
      <c r="WKR209" s="813"/>
      <c r="WKS209" s="813"/>
      <c r="WKT209" s="813"/>
      <c r="WKU209" s="813"/>
      <c r="WKV209" s="813"/>
      <c r="WKW209" s="813"/>
      <c r="WKX209" s="813"/>
      <c r="WKY209" s="813"/>
      <c r="WKZ209" s="813"/>
      <c r="WLA209" s="813"/>
      <c r="WLB209" s="813"/>
      <c r="WLC209" s="813"/>
      <c r="WLD209" s="813"/>
      <c r="WLE209" s="813"/>
      <c r="WLF209" s="813"/>
      <c r="WLG209" s="813"/>
      <c r="WLH209" s="813"/>
      <c r="WLI209" s="813"/>
      <c r="WLJ209" s="813"/>
      <c r="WLK209" s="813"/>
      <c r="WLL209" s="813"/>
      <c r="WLM209" s="813"/>
      <c r="WLN209" s="813"/>
      <c r="WLO209" s="813"/>
      <c r="WLP209" s="813"/>
      <c r="WLQ209" s="813"/>
      <c r="WLR209" s="813"/>
      <c r="WLS209" s="813"/>
      <c r="WLT209" s="813"/>
      <c r="WLU209" s="813"/>
      <c r="WLV209" s="813"/>
      <c r="WLW209" s="813"/>
      <c r="WLX209" s="813"/>
      <c r="WLY209" s="813"/>
      <c r="WLZ209" s="813"/>
      <c r="WMA209" s="813"/>
      <c r="WMB209" s="813"/>
      <c r="WMC209" s="813"/>
      <c r="WMD209" s="813"/>
      <c r="WME209" s="813"/>
      <c r="WMF209" s="813"/>
      <c r="WMG209" s="813"/>
      <c r="WMH209" s="813"/>
      <c r="WMI209" s="813"/>
      <c r="WMJ209" s="813"/>
      <c r="WMK209" s="813"/>
      <c r="WML209" s="813"/>
      <c r="WMM209" s="813"/>
      <c r="WMN209" s="813"/>
      <c r="WMO209" s="813"/>
      <c r="WMP209" s="813"/>
      <c r="WMQ209" s="813"/>
      <c r="WMR209" s="813"/>
      <c r="WMS209" s="813"/>
      <c r="WMT209" s="813"/>
      <c r="WMU209" s="813"/>
      <c r="WMV209" s="813"/>
      <c r="WMW209" s="813"/>
      <c r="WMX209" s="813"/>
      <c r="WMY209" s="813"/>
      <c r="WMZ209" s="813"/>
      <c r="WNA209" s="813"/>
      <c r="WNB209" s="813"/>
      <c r="WNC209" s="813"/>
      <c r="WND209" s="813"/>
      <c r="WNE209" s="813"/>
      <c r="WNF209" s="813"/>
      <c r="WNG209" s="813"/>
      <c r="WNH209" s="813"/>
      <c r="WNI209" s="813"/>
      <c r="WNJ209" s="813"/>
      <c r="WNK209" s="813"/>
      <c r="WNL209" s="813"/>
      <c r="WNM209" s="813"/>
      <c r="WNN209" s="813"/>
      <c r="WNO209" s="813"/>
      <c r="WNP209" s="813"/>
      <c r="WNQ209" s="813"/>
      <c r="WNR209" s="813"/>
      <c r="WNS209" s="813"/>
      <c r="WNT209" s="813"/>
      <c r="WNU209" s="813"/>
      <c r="WNV209" s="813"/>
      <c r="WNW209" s="813"/>
      <c r="WNX209" s="813"/>
      <c r="WNY209" s="813"/>
      <c r="WNZ209" s="813"/>
      <c r="WOA209" s="813"/>
      <c r="WOB209" s="813"/>
      <c r="WOC209" s="813"/>
      <c r="WOD209" s="813"/>
      <c r="WOE209" s="813"/>
      <c r="WOF209" s="813"/>
      <c r="WOG209" s="813"/>
      <c r="WOH209" s="813"/>
      <c r="WOI209" s="813"/>
      <c r="WOJ209" s="813"/>
      <c r="WOK209" s="813"/>
      <c r="WOL209" s="813"/>
      <c r="WOM209" s="813"/>
      <c r="WON209" s="813"/>
      <c r="WOO209" s="813"/>
      <c r="WOP209" s="813"/>
      <c r="WOQ209" s="813"/>
      <c r="WOR209" s="813"/>
      <c r="WOS209" s="813"/>
      <c r="WOT209" s="813"/>
      <c r="WOU209" s="813"/>
      <c r="WOV209" s="813"/>
      <c r="WOW209" s="813"/>
      <c r="WOX209" s="813"/>
      <c r="WOY209" s="813"/>
      <c r="WOZ209" s="813"/>
      <c r="WPA209" s="813"/>
      <c r="WPB209" s="813"/>
      <c r="WPC209" s="813"/>
      <c r="WPD209" s="813"/>
      <c r="WPE209" s="813"/>
      <c r="WPF209" s="813"/>
      <c r="WPG209" s="813"/>
      <c r="WPH209" s="813"/>
      <c r="WPI209" s="813"/>
      <c r="WPJ209" s="813"/>
      <c r="WPK209" s="813"/>
      <c r="WPL209" s="813"/>
      <c r="WPM209" s="813"/>
      <c r="WPN209" s="813"/>
      <c r="WPO209" s="813"/>
      <c r="WPP209" s="813"/>
      <c r="WPQ209" s="813"/>
      <c r="WPR209" s="813"/>
      <c r="WPS209" s="813"/>
      <c r="WPT209" s="813"/>
      <c r="WPU209" s="813"/>
      <c r="WPV209" s="813"/>
      <c r="WPW209" s="813"/>
      <c r="WPX209" s="813"/>
      <c r="WPY209" s="813"/>
      <c r="WPZ209" s="813"/>
      <c r="WQA209" s="813"/>
      <c r="WQB209" s="813"/>
      <c r="WQC209" s="813"/>
      <c r="WQD209" s="813"/>
      <c r="WQE209" s="813"/>
      <c r="WQF209" s="813"/>
      <c r="WQG209" s="813"/>
      <c r="WQH209" s="813"/>
      <c r="WQI209" s="813"/>
      <c r="WQJ209" s="813"/>
      <c r="WQK209" s="813"/>
      <c r="WQL209" s="813"/>
      <c r="WQM209" s="813"/>
      <c r="WQN209" s="813"/>
      <c r="WQO209" s="813"/>
      <c r="WQP209" s="813"/>
      <c r="WQQ209" s="813"/>
      <c r="WQR209" s="813"/>
      <c r="WQS209" s="813"/>
      <c r="WQT209" s="813"/>
      <c r="WQU209" s="813"/>
      <c r="WQV209" s="813"/>
      <c r="WQW209" s="813"/>
      <c r="WQX209" s="813"/>
      <c r="WQY209" s="813"/>
      <c r="WQZ209" s="813"/>
      <c r="WRA209" s="813"/>
      <c r="WRB209" s="813"/>
      <c r="WRC209" s="813"/>
      <c r="WRD209" s="813"/>
      <c r="WRE209" s="813"/>
      <c r="WRF209" s="813"/>
      <c r="WRG209" s="813"/>
      <c r="WRH209" s="813"/>
      <c r="WRI209" s="813"/>
      <c r="WRJ209" s="813"/>
      <c r="WRK209" s="813"/>
      <c r="WRL209" s="813"/>
      <c r="WRM209" s="813"/>
      <c r="WRN209" s="813"/>
      <c r="WRO209" s="813"/>
      <c r="WRP209" s="813"/>
      <c r="WRQ209" s="813"/>
      <c r="WRR209" s="813"/>
      <c r="WRS209" s="813"/>
      <c r="WRT209" s="813"/>
      <c r="WRU209" s="813"/>
      <c r="WRV209" s="813"/>
      <c r="WRW209" s="813"/>
      <c r="WRX209" s="813"/>
      <c r="WRY209" s="813"/>
      <c r="WRZ209" s="813"/>
      <c r="WSA209" s="813"/>
      <c r="WSB209" s="813"/>
      <c r="WSC209" s="813"/>
      <c r="WSD209" s="813"/>
      <c r="WSE209" s="813"/>
      <c r="WSF209" s="813"/>
      <c r="WSG209" s="813"/>
      <c r="WSH209" s="813"/>
      <c r="WSI209" s="813"/>
      <c r="WSJ209" s="813"/>
      <c r="WSK209" s="813"/>
      <c r="WSL209" s="813"/>
      <c r="WSM209" s="813"/>
      <c r="WSN209" s="813"/>
      <c r="WSO209" s="813"/>
      <c r="WSP209" s="813"/>
      <c r="WSQ209" s="813"/>
      <c r="WSR209" s="813"/>
      <c r="WSS209" s="813"/>
      <c r="WST209" s="813"/>
      <c r="WSU209" s="813"/>
      <c r="WSV209" s="813"/>
      <c r="WSW209" s="813"/>
      <c r="WSX209" s="813"/>
      <c r="WSY209" s="813"/>
      <c r="WSZ209" s="813"/>
      <c r="WTA209" s="813"/>
      <c r="WTB209" s="813"/>
      <c r="WTC209" s="813"/>
      <c r="WTD209" s="813"/>
      <c r="WTE209" s="813"/>
      <c r="WTF209" s="813"/>
      <c r="WTG209" s="813"/>
      <c r="WTH209" s="813"/>
      <c r="WTI209" s="813"/>
      <c r="WTJ209" s="813"/>
      <c r="WTK209" s="813"/>
      <c r="WTL209" s="813"/>
      <c r="WTM209" s="813"/>
      <c r="WTN209" s="813"/>
      <c r="WTO209" s="813"/>
      <c r="WTP209" s="813"/>
      <c r="WTQ209" s="813"/>
      <c r="WTR209" s="813"/>
      <c r="WTS209" s="813"/>
      <c r="WTT209" s="813"/>
      <c r="WTU209" s="813"/>
      <c r="WTV209" s="813"/>
      <c r="WTW209" s="813"/>
      <c r="WTX209" s="813"/>
      <c r="WTY209" s="813"/>
      <c r="WTZ209" s="813"/>
      <c r="WUA209" s="813"/>
      <c r="WUB209" s="813"/>
      <c r="WUC209" s="813"/>
      <c r="WUD209" s="813"/>
      <c r="WUE209" s="813"/>
      <c r="WUF209" s="813"/>
      <c r="WUG209" s="813"/>
      <c r="WUH209" s="813"/>
      <c r="WUI209" s="813"/>
      <c r="WUJ209" s="813"/>
      <c r="WUK209" s="813"/>
      <c r="WUL209" s="813"/>
      <c r="WUM209" s="813"/>
      <c r="WUN209" s="813"/>
      <c r="WUO209" s="813"/>
      <c r="WUP209" s="813"/>
      <c r="WUQ209" s="813"/>
      <c r="WUR209" s="813"/>
      <c r="WUS209" s="813"/>
      <c r="WUT209" s="813"/>
      <c r="WUU209" s="813"/>
      <c r="WUV209" s="813"/>
      <c r="WUW209" s="813"/>
      <c r="WUX209" s="813"/>
      <c r="WUY209" s="813"/>
      <c r="WUZ209" s="813"/>
      <c r="WVA209" s="813"/>
      <c r="WVB209" s="813"/>
      <c r="WVC209" s="813"/>
      <c r="WVD209" s="813"/>
      <c r="WVE209" s="813"/>
      <c r="WVF209" s="813"/>
      <c r="WVG209" s="813"/>
      <c r="WVH209" s="813"/>
      <c r="WVI209" s="813"/>
      <c r="WVJ209" s="813"/>
      <c r="WVK209" s="813"/>
      <c r="WVL209" s="813"/>
      <c r="WVM209" s="813"/>
      <c r="WVN209" s="813"/>
      <c r="WVO209" s="813"/>
      <c r="WVP209" s="813"/>
      <c r="WVQ209" s="813"/>
      <c r="WVR209" s="813"/>
      <c r="WVS209" s="813"/>
      <c r="WVT209" s="813"/>
      <c r="WVU209" s="813"/>
      <c r="WVV209" s="813"/>
      <c r="WVW209" s="813"/>
      <c r="WVX209" s="813"/>
      <c r="WVY209" s="813"/>
      <c r="WVZ209" s="813"/>
      <c r="WWA209" s="813"/>
      <c r="WWB209" s="813"/>
      <c r="WWC209" s="813"/>
      <c r="WWD209" s="813"/>
      <c r="WWE209" s="813"/>
      <c r="WWF209" s="813"/>
      <c r="WWG209" s="813"/>
      <c r="WWH209" s="813"/>
      <c r="WWI209" s="813"/>
      <c r="WWJ209" s="813"/>
      <c r="WWK209" s="813"/>
      <c r="WWL209" s="813"/>
      <c r="WWM209" s="813"/>
      <c r="WWN209" s="813"/>
      <c r="WWO209" s="813"/>
      <c r="WWP209" s="813"/>
      <c r="WWQ209" s="813"/>
      <c r="WWR209" s="813"/>
      <c r="WWS209" s="813"/>
      <c r="WWT209" s="813"/>
      <c r="WWU209" s="813"/>
      <c r="WWV209" s="813"/>
      <c r="WWW209" s="813"/>
      <c r="WWX209" s="813"/>
      <c r="WWY209" s="813"/>
      <c r="WWZ209" s="813"/>
      <c r="WXA209" s="813"/>
      <c r="WXB209" s="813"/>
      <c r="WXC209" s="813"/>
      <c r="WXD209" s="813"/>
      <c r="WXE209" s="813"/>
      <c r="WXF209" s="813"/>
      <c r="WXG209" s="813"/>
      <c r="WXH209" s="813"/>
      <c r="WXI209" s="813"/>
      <c r="WXJ209" s="813"/>
      <c r="WXK209" s="813"/>
      <c r="WXL209" s="813"/>
      <c r="WXM209" s="813"/>
      <c r="WXN209" s="813"/>
      <c r="WXO209" s="813"/>
      <c r="WXP209" s="813"/>
      <c r="WXQ209" s="813"/>
      <c r="WXR209" s="813"/>
      <c r="WXS209" s="813"/>
      <c r="WXT209" s="813"/>
      <c r="WXU209" s="813"/>
      <c r="WXV209" s="813"/>
      <c r="WXW209" s="813"/>
      <c r="WXX209" s="813"/>
      <c r="WXY209" s="813"/>
      <c r="WXZ209" s="813"/>
      <c r="WYA209" s="813"/>
      <c r="WYB209" s="813"/>
      <c r="WYC209" s="813"/>
      <c r="WYD209" s="813"/>
      <c r="WYE209" s="813"/>
      <c r="WYF209" s="813"/>
      <c r="WYG209" s="813"/>
      <c r="WYH209" s="813"/>
      <c r="WYI209" s="813"/>
      <c r="WYJ209" s="813"/>
      <c r="WYK209" s="813"/>
      <c r="WYL209" s="813"/>
      <c r="WYM209" s="813"/>
      <c r="WYN209" s="813"/>
      <c r="WYO209" s="813"/>
      <c r="WYP209" s="813"/>
      <c r="WYQ209" s="813"/>
      <c r="WYR209" s="813"/>
      <c r="WYS209" s="813"/>
      <c r="WYT209" s="813"/>
      <c r="WYU209" s="813"/>
      <c r="WYV209" s="813"/>
      <c r="WYW209" s="813"/>
      <c r="WYX209" s="813"/>
      <c r="WYY209" s="813"/>
      <c r="WYZ209" s="813"/>
      <c r="WZA209" s="813"/>
      <c r="WZB209" s="813"/>
      <c r="WZC209" s="813"/>
      <c r="WZD209" s="813"/>
      <c r="WZE209" s="813"/>
      <c r="WZF209" s="813"/>
      <c r="WZG209" s="813"/>
      <c r="WZH209" s="813"/>
      <c r="WZI209" s="813"/>
      <c r="WZJ209" s="813"/>
      <c r="WZK209" s="813"/>
      <c r="WZL209" s="813"/>
      <c r="WZM209" s="813"/>
      <c r="WZN209" s="813"/>
      <c r="WZO209" s="813"/>
      <c r="WZP209" s="813"/>
      <c r="WZQ209" s="813"/>
      <c r="WZR209" s="813"/>
      <c r="WZS209" s="813"/>
      <c r="WZT209" s="813"/>
      <c r="WZU209" s="813"/>
      <c r="WZV209" s="813"/>
      <c r="WZW209" s="813"/>
      <c r="WZX209" s="813"/>
      <c r="WZY209" s="813"/>
      <c r="WZZ209" s="813"/>
      <c r="XAA209" s="813"/>
      <c r="XAB209" s="813"/>
      <c r="XAC209" s="813"/>
      <c r="XAD209" s="813"/>
      <c r="XAE209" s="813"/>
      <c r="XAF209" s="813"/>
      <c r="XAG209" s="813"/>
      <c r="XAH209" s="813"/>
      <c r="XAI209" s="813"/>
      <c r="XAJ209" s="813"/>
      <c r="XAK209" s="813"/>
      <c r="XAL209" s="813"/>
      <c r="XAM209" s="813"/>
      <c r="XAN209" s="813"/>
      <c r="XAO209" s="813"/>
      <c r="XAP209" s="813"/>
      <c r="XAQ209" s="813"/>
      <c r="XAR209" s="813"/>
      <c r="XAS209" s="813"/>
      <c r="XAT209" s="813"/>
      <c r="XAU209" s="813"/>
      <c r="XAV209" s="813"/>
      <c r="XAW209" s="813"/>
      <c r="XAX209" s="813"/>
      <c r="XAY209" s="813"/>
      <c r="XAZ209" s="813"/>
      <c r="XBA209" s="813"/>
      <c r="XBB209" s="813"/>
      <c r="XBC209" s="813"/>
      <c r="XBD209" s="813"/>
      <c r="XBE209" s="813"/>
      <c r="XBF209" s="813"/>
      <c r="XBG209" s="813"/>
      <c r="XBH209" s="813"/>
      <c r="XBI209" s="813"/>
      <c r="XBJ209" s="813"/>
      <c r="XBK209" s="813"/>
      <c r="XBL209" s="813"/>
      <c r="XBM209" s="813"/>
      <c r="XBN209" s="813"/>
      <c r="XBO209" s="813"/>
      <c r="XBP209" s="813"/>
      <c r="XBQ209" s="813"/>
      <c r="XBR209" s="813"/>
      <c r="XBS209" s="813"/>
      <c r="XBT209" s="813"/>
      <c r="XBU209" s="813"/>
      <c r="XBV209" s="813"/>
      <c r="XBW209" s="813"/>
      <c r="XBX209" s="813"/>
      <c r="XBY209" s="813"/>
      <c r="XBZ209" s="813"/>
      <c r="XCA209" s="813"/>
      <c r="XCB209" s="813"/>
      <c r="XCC209" s="813"/>
      <c r="XCD209" s="813"/>
      <c r="XCE209" s="813"/>
      <c r="XCF209" s="813"/>
      <c r="XCG209" s="813"/>
      <c r="XCH209" s="813"/>
      <c r="XCI209" s="813"/>
      <c r="XCJ209" s="813"/>
      <c r="XCK209" s="813"/>
      <c r="XCL209" s="813"/>
      <c r="XCM209" s="813"/>
      <c r="XCN209" s="813"/>
      <c r="XCO209" s="813"/>
      <c r="XCP209" s="813"/>
      <c r="XCQ209" s="813"/>
      <c r="XCR209" s="813"/>
      <c r="XCS209" s="813"/>
      <c r="XCT209" s="813"/>
      <c r="XCU209" s="813"/>
      <c r="XCV209" s="813"/>
      <c r="XCW209" s="813"/>
      <c r="XCX209" s="813"/>
      <c r="XCY209" s="813"/>
      <c r="XCZ209" s="813"/>
      <c r="XDA209" s="813"/>
      <c r="XDB209" s="813"/>
      <c r="XDC209" s="813"/>
      <c r="XDD209" s="813"/>
      <c r="XDE209" s="813"/>
      <c r="XDF209" s="813"/>
      <c r="XDG209" s="813"/>
      <c r="XDH209" s="813"/>
      <c r="XDI209" s="813"/>
      <c r="XDJ209" s="813"/>
      <c r="XDK209" s="813"/>
      <c r="XDL209" s="813"/>
      <c r="XDM209" s="813"/>
      <c r="XDN209" s="813"/>
      <c r="XDO209" s="813"/>
      <c r="XDP209" s="813"/>
      <c r="XDQ209" s="813"/>
      <c r="XDR209" s="813"/>
      <c r="XDS209" s="813"/>
      <c r="XDT209" s="813"/>
      <c r="XDU209" s="813"/>
      <c r="XDV209" s="813"/>
      <c r="XDW209" s="813"/>
      <c r="XDX209" s="813"/>
      <c r="XDY209" s="813"/>
      <c r="XDZ209" s="813"/>
      <c r="XEA209" s="813"/>
      <c r="XEB209" s="813"/>
      <c r="XEC209" s="813"/>
      <c r="XED209" s="813"/>
      <c r="XEE209" s="813"/>
      <c r="XEF209" s="813"/>
      <c r="XEG209" s="813"/>
      <c r="XEH209" s="813"/>
      <c r="XEI209" s="813"/>
      <c r="XEJ209" s="813"/>
      <c r="XEK209" s="813"/>
      <c r="XEL209" s="813"/>
      <c r="XEM209" s="813"/>
      <c r="XEN209" s="813"/>
      <c r="XEO209" s="813"/>
      <c r="XEP209" s="813"/>
      <c r="XEQ209" s="813"/>
      <c r="XER209" s="813"/>
      <c r="XES209" s="813"/>
      <c r="XET209" s="813"/>
      <c r="XEU209" s="813"/>
      <c r="XEV209" s="813"/>
      <c r="XEW209" s="813"/>
      <c r="XEX209" s="813"/>
      <c r="XEY209" s="813"/>
      <c r="XEZ209" s="813"/>
      <c r="XFA209" s="813"/>
      <c r="XFB209" s="813"/>
    </row>
    <row r="210" spans="1:16382" s="806" customFormat="1" ht="26.25" customHeight="1">
      <c r="A210" s="830" t="s">
        <v>761</v>
      </c>
      <c r="B210" s="1143">
        <v>0</v>
      </c>
      <c r="C210" s="830" t="s">
        <v>994</v>
      </c>
      <c r="D210" s="830" t="s">
        <v>1387</v>
      </c>
      <c r="E210" s="830"/>
      <c r="F210" s="889"/>
      <c r="G210" s="899"/>
      <c r="J210" s="805"/>
    </row>
    <row r="211" spans="1:16382" s="806" customFormat="1" ht="25.5">
      <c r="A211" s="830" t="s">
        <v>762</v>
      </c>
      <c r="B211" s="1143">
        <v>0</v>
      </c>
      <c r="C211" s="830" t="s">
        <v>993</v>
      </c>
      <c r="D211" s="830" t="s">
        <v>1387</v>
      </c>
      <c r="E211" s="830"/>
      <c r="F211" s="889"/>
      <c r="G211" s="899"/>
      <c r="J211" s="805"/>
    </row>
    <row r="212" spans="1:16382" s="806" customFormat="1" ht="25.5">
      <c r="A212" s="830" t="s">
        <v>928</v>
      </c>
      <c r="B212" s="1150">
        <v>0</v>
      </c>
      <c r="C212" s="830" t="s">
        <v>868</v>
      </c>
      <c r="D212" s="830" t="s">
        <v>930</v>
      </c>
      <c r="E212" s="830"/>
      <c r="F212" s="891"/>
      <c r="G212" s="809"/>
      <c r="J212" s="805"/>
    </row>
    <row r="213" spans="1:16382" s="806" customFormat="1" ht="38.25">
      <c r="A213" s="830" t="s">
        <v>929</v>
      </c>
      <c r="B213" s="1150">
        <v>0</v>
      </c>
      <c r="C213" s="830" t="s">
        <v>868</v>
      </c>
      <c r="D213" s="830" t="s">
        <v>931</v>
      </c>
      <c r="E213" s="830"/>
      <c r="F213" s="891"/>
      <c r="G213" s="809"/>
      <c r="J213" s="805"/>
    </row>
    <row r="214" spans="1:16382" s="806" customFormat="1" ht="54.75" customHeight="1">
      <c r="A214" s="830" t="s">
        <v>428</v>
      </c>
      <c r="B214" s="1139">
        <v>0</v>
      </c>
      <c r="C214" s="830" t="s">
        <v>429</v>
      </c>
      <c r="D214" s="830" t="s">
        <v>740</v>
      </c>
      <c r="E214" s="830"/>
      <c r="F214" s="891"/>
      <c r="G214" s="779"/>
      <c r="J214" s="805"/>
    </row>
    <row r="215" spans="1:16382" s="806" customFormat="1" ht="25.5">
      <c r="A215" s="830" t="s">
        <v>422</v>
      </c>
      <c r="B215" s="1147">
        <v>0</v>
      </c>
      <c r="C215" s="830" t="s">
        <v>427</v>
      </c>
      <c r="D215" s="830" t="s">
        <v>488</v>
      </c>
      <c r="E215" s="890"/>
      <c r="F215" s="889"/>
      <c r="G215" s="902"/>
      <c r="J215" s="805"/>
    </row>
    <row r="216" spans="1:16382" s="806" customFormat="1" ht="25.5">
      <c r="A216" s="830" t="s">
        <v>748</v>
      </c>
      <c r="B216" s="1031">
        <v>0</v>
      </c>
      <c r="C216" s="830" t="s">
        <v>431</v>
      </c>
      <c r="D216" s="830" t="s">
        <v>749</v>
      </c>
      <c r="E216" s="890"/>
      <c r="F216" s="889"/>
      <c r="G216" s="804"/>
      <c r="J216" s="805"/>
    </row>
    <row r="217" spans="1:16382" s="806" customFormat="1" ht="14.25">
      <c r="A217" s="853" t="s">
        <v>274</v>
      </c>
      <c r="B217" s="1139"/>
      <c r="C217" s="830"/>
      <c r="D217" s="830"/>
      <c r="E217" s="890"/>
      <c r="F217" s="889"/>
      <c r="G217" s="779"/>
      <c r="J217" s="805"/>
    </row>
    <row r="218" spans="1:16382" s="806" customFormat="1" ht="14.25">
      <c r="A218" s="830"/>
      <c r="B218" s="1140"/>
      <c r="C218" s="830"/>
      <c r="D218" s="890"/>
      <c r="E218" s="890"/>
      <c r="F218" s="891"/>
      <c r="G218" s="782"/>
      <c r="J218" s="805"/>
    </row>
    <row r="219" spans="1:16382" s="806" customFormat="1" ht="15" customHeight="1">
      <c r="A219" s="853" t="s">
        <v>26</v>
      </c>
      <c r="B219" s="1139"/>
      <c r="C219" s="830"/>
      <c r="D219" s="830"/>
      <c r="E219" s="890"/>
      <c r="F219" s="889"/>
      <c r="G219" s="779"/>
      <c r="J219" s="805"/>
    </row>
    <row r="220" spans="1:16382" s="806" customFormat="1" ht="25.5">
      <c r="A220" s="830" t="s">
        <v>1202</v>
      </c>
      <c r="B220" s="1146">
        <v>0</v>
      </c>
      <c r="C220" s="830" t="s">
        <v>490</v>
      </c>
      <c r="D220" s="830" t="s">
        <v>1203</v>
      </c>
      <c r="E220" s="890"/>
      <c r="F220" s="891"/>
      <c r="G220" s="901"/>
      <c r="J220" s="805"/>
    </row>
    <row r="221" spans="1:16382" s="806" customFormat="1" ht="51">
      <c r="A221" s="830" t="s">
        <v>763</v>
      </c>
      <c r="B221" s="1140">
        <v>0</v>
      </c>
      <c r="C221" s="830" t="s">
        <v>429</v>
      </c>
      <c r="D221" s="830" t="s">
        <v>989</v>
      </c>
      <c r="E221" s="890"/>
      <c r="F221" s="891"/>
      <c r="G221" s="782"/>
      <c r="J221" s="805"/>
    </row>
    <row r="222" spans="1:16382" s="806" customFormat="1" ht="25.5">
      <c r="A222" s="830" t="s">
        <v>430</v>
      </c>
      <c r="B222" s="1030">
        <v>0</v>
      </c>
      <c r="C222" s="830" t="s">
        <v>431</v>
      </c>
      <c r="D222" s="830" t="s">
        <v>1225</v>
      </c>
      <c r="E222" s="890"/>
      <c r="F222" s="891"/>
      <c r="G222" s="803"/>
      <c r="J222" s="805"/>
    </row>
    <row r="223" spans="1:16382" s="806" customFormat="1" ht="38.25">
      <c r="A223" s="830" t="s">
        <v>766</v>
      </c>
      <c r="B223" s="1143">
        <v>0</v>
      </c>
      <c r="C223" s="890" t="s">
        <v>427</v>
      </c>
      <c r="D223" s="830" t="s">
        <v>988</v>
      </c>
      <c r="E223" s="890"/>
      <c r="F223" s="891"/>
      <c r="G223" s="899"/>
      <c r="J223" s="805"/>
    </row>
    <row r="224" spans="1:16382" s="806" customFormat="1" ht="15" customHeight="1">
      <c r="A224" s="853" t="s">
        <v>289</v>
      </c>
      <c r="B224" s="1139"/>
      <c r="C224" s="830"/>
      <c r="D224" s="830"/>
      <c r="E224" s="890"/>
      <c r="F224" s="889"/>
      <c r="G224" s="779"/>
      <c r="J224" s="805"/>
    </row>
    <row r="225" spans="1:10" s="806" customFormat="1" ht="18.75" customHeight="1">
      <c r="A225" s="830"/>
      <c r="B225" s="1140"/>
      <c r="C225" s="830"/>
      <c r="D225" s="830"/>
      <c r="E225" s="890"/>
      <c r="F225" s="891"/>
      <c r="G225" s="782"/>
      <c r="J225" s="805"/>
    </row>
    <row r="226" spans="1:10" s="806" customFormat="1" ht="15" customHeight="1">
      <c r="A226" s="853" t="s">
        <v>55</v>
      </c>
      <c r="B226" s="1139"/>
      <c r="C226" s="864"/>
      <c r="D226" s="864"/>
      <c r="E226" s="890"/>
      <c r="F226" s="838"/>
      <c r="G226" s="779"/>
      <c r="J226" s="805"/>
    </row>
    <row r="227" spans="1:10" s="806" customFormat="1" ht="25.5">
      <c r="A227" s="830" t="s">
        <v>1216</v>
      </c>
      <c r="B227" s="1139">
        <v>0</v>
      </c>
      <c r="C227" s="830" t="s">
        <v>984</v>
      </c>
      <c r="D227" s="890" t="s">
        <v>981</v>
      </c>
      <c r="E227" s="890"/>
      <c r="F227" s="891"/>
      <c r="G227" s="779"/>
      <c r="J227" s="805"/>
    </row>
    <row r="228" spans="1:10" s="806" customFormat="1" ht="25.5">
      <c r="A228" s="830" t="s">
        <v>821</v>
      </c>
      <c r="B228" s="1139">
        <v>0</v>
      </c>
      <c r="C228" s="830" t="s">
        <v>987</v>
      </c>
      <c r="D228" s="890" t="s">
        <v>949</v>
      </c>
      <c r="E228" s="890"/>
      <c r="F228" s="838"/>
      <c r="G228" s="779"/>
      <c r="J228" s="805"/>
    </row>
    <row r="229" spans="1:10" s="1100" customFormat="1" ht="14.25">
      <c r="A229" s="830" t="s">
        <v>820</v>
      </c>
      <c r="B229" s="1139">
        <v>0</v>
      </c>
      <c r="C229" s="830" t="s">
        <v>822</v>
      </c>
      <c r="D229" s="890" t="s">
        <v>995</v>
      </c>
      <c r="E229" s="890"/>
      <c r="F229" s="1040"/>
      <c r="G229" s="1112"/>
      <c r="J229" s="1099"/>
    </row>
    <row r="230" spans="1:10" s="806" customFormat="1" ht="14.25">
      <c r="A230" s="830" t="s">
        <v>985</v>
      </c>
      <c r="B230" s="1139">
        <v>0</v>
      </c>
      <c r="C230" s="830" t="s">
        <v>986</v>
      </c>
      <c r="D230" s="890" t="s">
        <v>983</v>
      </c>
      <c r="E230" s="1157"/>
      <c r="F230" s="838"/>
      <c r="G230" s="779"/>
      <c r="J230" s="805"/>
    </row>
    <row r="231" spans="1:10" s="806" customFormat="1" ht="25.5">
      <c r="A231" s="830" t="s">
        <v>979</v>
      </c>
      <c r="B231" s="1145">
        <v>0</v>
      </c>
      <c r="C231" s="830" t="s">
        <v>868</v>
      </c>
      <c r="D231" s="890" t="s">
        <v>982</v>
      </c>
      <c r="E231" s="1157"/>
      <c r="F231" s="838"/>
      <c r="G231" s="900"/>
      <c r="J231" s="805"/>
    </row>
    <row r="232" spans="1:10" s="819" customFormat="1" ht="53.25" customHeight="1">
      <c r="A232" s="830" t="s">
        <v>428</v>
      </c>
      <c r="B232" s="1140">
        <v>0</v>
      </c>
      <c r="C232" s="830" t="s">
        <v>429</v>
      </c>
      <c r="D232" s="830" t="s">
        <v>741</v>
      </c>
      <c r="E232" s="1157"/>
      <c r="F232" s="894"/>
      <c r="G232" s="782"/>
      <c r="J232" s="818"/>
    </row>
    <row r="233" spans="1:10" s="806" customFormat="1" ht="25.5">
      <c r="A233" s="830" t="s">
        <v>430</v>
      </c>
      <c r="B233" s="1031">
        <v>0</v>
      </c>
      <c r="C233" s="830" t="s">
        <v>431</v>
      </c>
      <c r="D233" s="830" t="s">
        <v>492</v>
      </c>
      <c r="E233" s="1157"/>
      <c r="F233" s="891"/>
      <c r="G233" s="804"/>
      <c r="J233" s="805"/>
    </row>
    <row r="234" spans="1:10" s="806" customFormat="1" ht="37.9" customHeight="1">
      <c r="A234" s="830" t="s">
        <v>422</v>
      </c>
      <c r="B234" s="1143">
        <v>0</v>
      </c>
      <c r="C234" s="890" t="s">
        <v>427</v>
      </c>
      <c r="D234" s="830" t="s">
        <v>493</v>
      </c>
      <c r="E234" s="1157"/>
      <c r="F234" s="838"/>
      <c r="G234" s="899"/>
      <c r="J234" s="805"/>
    </row>
    <row r="235" spans="1:10" s="806" customFormat="1" ht="15" customHeight="1">
      <c r="A235" s="853" t="s">
        <v>502</v>
      </c>
      <c r="B235" s="1139"/>
      <c r="C235" s="830"/>
      <c r="D235" s="830"/>
      <c r="E235" s="1157"/>
      <c r="F235" s="838"/>
      <c r="G235" s="779"/>
      <c r="J235" s="805"/>
    </row>
    <row r="236" spans="1:10" s="806" customFormat="1" ht="14.25">
      <c r="A236" s="830"/>
      <c r="B236" s="1139"/>
      <c r="C236" s="830"/>
      <c r="D236" s="911"/>
      <c r="E236" s="1157"/>
      <c r="F236" s="889"/>
      <c r="G236" s="779"/>
      <c r="J236" s="805"/>
    </row>
    <row r="237" spans="1:10" s="806" customFormat="1" ht="14.25">
      <c r="A237" s="853" t="s">
        <v>303</v>
      </c>
      <c r="B237" s="1139"/>
      <c r="C237" s="830"/>
      <c r="D237" s="830"/>
      <c r="E237" s="890"/>
      <c r="F237" s="889"/>
      <c r="G237" s="779"/>
      <c r="J237" s="805"/>
    </row>
    <row r="238" spans="1:10" ht="25.5">
      <c r="A238" s="890" t="s">
        <v>922</v>
      </c>
      <c r="B238" s="1152">
        <v>0</v>
      </c>
      <c r="C238" s="855" t="s">
        <v>992</v>
      </c>
      <c r="D238" s="942" t="s">
        <v>934</v>
      </c>
      <c r="E238" s="890"/>
      <c r="G238" s="903"/>
    </row>
    <row r="239" spans="1:10" ht="25.5">
      <c r="A239" s="890" t="s">
        <v>923</v>
      </c>
      <c r="B239" s="1139">
        <v>0</v>
      </c>
      <c r="C239" s="855" t="s">
        <v>992</v>
      </c>
      <c r="D239" s="890" t="s">
        <v>823</v>
      </c>
      <c r="E239" s="890"/>
      <c r="G239" s="779"/>
    </row>
    <row r="240" spans="1:10" ht="25.5">
      <c r="A240" s="890" t="s">
        <v>925</v>
      </c>
      <c r="B240" s="1139">
        <v>0</v>
      </c>
      <c r="C240" s="855" t="s">
        <v>992</v>
      </c>
      <c r="D240" s="890" t="s">
        <v>824</v>
      </c>
      <c r="E240" s="890"/>
      <c r="G240" s="779"/>
    </row>
    <row r="241" spans="1:7" ht="25.5">
      <c r="A241" s="890" t="s">
        <v>909</v>
      </c>
      <c r="B241" s="1158">
        <v>0</v>
      </c>
      <c r="C241" s="855" t="s">
        <v>993</v>
      </c>
      <c r="D241" s="890" t="s">
        <v>825</v>
      </c>
      <c r="E241" s="890"/>
      <c r="G241" s="1116"/>
    </row>
    <row r="242" spans="1:7" ht="25.5">
      <c r="A242" s="890" t="s">
        <v>910</v>
      </c>
      <c r="B242" s="1158">
        <v>0</v>
      </c>
      <c r="C242" s="855" t="s">
        <v>993</v>
      </c>
      <c r="D242" s="890" t="s">
        <v>826</v>
      </c>
      <c r="E242" s="890"/>
      <c r="G242" s="1116"/>
    </row>
    <row r="243" spans="1:7" ht="25.5">
      <c r="A243" s="890" t="s">
        <v>1215</v>
      </c>
      <c r="B243" s="1152">
        <v>0</v>
      </c>
      <c r="C243" s="855" t="s">
        <v>1245</v>
      </c>
      <c r="D243" s="890" t="s">
        <v>329</v>
      </c>
      <c r="E243" s="890"/>
      <c r="G243" s="903"/>
    </row>
    <row r="244" spans="1:7" ht="25.5">
      <c r="A244" s="942" t="s">
        <v>833</v>
      </c>
      <c r="B244" s="1140">
        <v>0</v>
      </c>
      <c r="C244" s="855" t="s">
        <v>1206</v>
      </c>
      <c r="D244" s="942" t="s">
        <v>330</v>
      </c>
      <c r="E244" s="890"/>
      <c r="G244" s="782"/>
    </row>
    <row r="245" spans="1:7" ht="14.25">
      <c r="A245" s="942" t="s">
        <v>1205</v>
      </c>
      <c r="B245" s="1140">
        <v>0</v>
      </c>
      <c r="C245" s="855" t="s">
        <v>1207</v>
      </c>
      <c r="D245" s="855" t="s">
        <v>1208</v>
      </c>
      <c r="E245" s="890"/>
      <c r="G245" s="782"/>
    </row>
    <row r="246" spans="1:7" ht="14.25">
      <c r="A246" s="942" t="s">
        <v>834</v>
      </c>
      <c r="B246" s="1139">
        <v>0</v>
      </c>
      <c r="C246" s="855" t="s">
        <v>92</v>
      </c>
      <c r="D246" s="942" t="s">
        <v>328</v>
      </c>
      <c r="E246" s="890"/>
      <c r="G246" s="779"/>
    </row>
    <row r="247" spans="1:7" ht="14.25">
      <c r="A247" s="942" t="s">
        <v>835</v>
      </c>
      <c r="B247" s="1152">
        <v>0</v>
      </c>
      <c r="C247" s="855" t="s">
        <v>495</v>
      </c>
      <c r="D247" s="890" t="s">
        <v>419</v>
      </c>
      <c r="E247" s="890"/>
      <c r="G247" s="903"/>
    </row>
    <row r="248" spans="1:7" ht="25.5">
      <c r="A248" s="942" t="s">
        <v>836</v>
      </c>
      <c r="B248" s="1139">
        <v>0</v>
      </c>
      <c r="C248" s="855" t="s">
        <v>495</v>
      </c>
      <c r="D248" s="890" t="s">
        <v>420</v>
      </c>
      <c r="E248" s="890"/>
      <c r="G248" s="779"/>
    </row>
    <row r="249" spans="1:7" ht="25.5">
      <c r="A249" s="890" t="s">
        <v>830</v>
      </c>
      <c r="B249" s="1158">
        <v>0</v>
      </c>
      <c r="C249" s="855" t="s">
        <v>994</v>
      </c>
      <c r="D249" s="890" t="s">
        <v>503</v>
      </c>
      <c r="E249" s="890"/>
      <c r="G249" s="1116"/>
    </row>
    <row r="250" spans="1:7" ht="14.25">
      <c r="A250" s="942" t="s">
        <v>913</v>
      </c>
      <c r="B250" s="1159">
        <v>0</v>
      </c>
      <c r="C250" s="855" t="s">
        <v>994</v>
      </c>
      <c r="D250" s="942" t="s">
        <v>504</v>
      </c>
      <c r="E250" s="890"/>
      <c r="G250" s="1117"/>
    </row>
    <row r="251" spans="1:7" ht="14.25">
      <c r="A251" s="942" t="s">
        <v>831</v>
      </c>
      <c r="B251" s="1158">
        <v>0</v>
      </c>
      <c r="C251" s="855" t="s">
        <v>994</v>
      </c>
      <c r="D251" s="942" t="s">
        <v>827</v>
      </c>
      <c r="E251" s="890"/>
      <c r="G251" s="1116"/>
    </row>
    <row r="252" spans="1:7" ht="25.5">
      <c r="A252" s="890" t="s">
        <v>914</v>
      </c>
      <c r="B252" s="1159">
        <v>0</v>
      </c>
      <c r="C252" s="855" t="s">
        <v>993</v>
      </c>
      <c r="D252" s="890" t="s">
        <v>828</v>
      </c>
      <c r="E252" s="890"/>
      <c r="G252" s="1117"/>
    </row>
    <row r="253" spans="1:7" ht="25.5">
      <c r="A253" s="890" t="s">
        <v>915</v>
      </c>
      <c r="B253" s="1159">
        <v>0</v>
      </c>
      <c r="C253" s="855" t="s">
        <v>993</v>
      </c>
      <c r="D253" s="890" t="s">
        <v>829</v>
      </c>
      <c r="E253" s="890"/>
      <c r="G253" s="1117"/>
    </row>
    <row r="254" spans="1:7" ht="25.5">
      <c r="A254" s="890" t="s">
        <v>954</v>
      </c>
      <c r="B254" s="1143">
        <v>0</v>
      </c>
      <c r="C254" s="855" t="s">
        <v>992</v>
      </c>
      <c r="D254" s="890" t="s">
        <v>508</v>
      </c>
      <c r="E254" s="890"/>
      <c r="G254" s="899"/>
    </row>
    <row r="255" spans="1:7" ht="25.5">
      <c r="A255" s="942" t="s">
        <v>952</v>
      </c>
      <c r="B255" s="1140">
        <v>0</v>
      </c>
      <c r="C255" s="855" t="s">
        <v>992</v>
      </c>
      <c r="D255" s="942" t="s">
        <v>509</v>
      </c>
      <c r="E255" s="890"/>
      <c r="G255" s="782"/>
    </row>
    <row r="256" spans="1:7" ht="25.5">
      <c r="A256" s="942" t="s">
        <v>953</v>
      </c>
      <c r="B256" s="1143">
        <v>0</v>
      </c>
      <c r="C256" s="855" t="s">
        <v>992</v>
      </c>
      <c r="D256" s="942" t="s">
        <v>506</v>
      </c>
      <c r="E256" s="890"/>
      <c r="G256" s="899"/>
    </row>
    <row r="257" spans="1:10" ht="14.25">
      <c r="A257" s="942" t="s">
        <v>916</v>
      </c>
      <c r="B257" s="1158">
        <v>0</v>
      </c>
      <c r="C257" s="855" t="s">
        <v>993</v>
      </c>
      <c r="D257" s="942" t="s">
        <v>505</v>
      </c>
      <c r="E257" s="890"/>
      <c r="G257" s="1116"/>
    </row>
    <row r="258" spans="1:10" ht="14.25">
      <c r="A258" s="942" t="s">
        <v>917</v>
      </c>
      <c r="B258" s="1158">
        <v>0</v>
      </c>
      <c r="C258" s="855" t="s">
        <v>993</v>
      </c>
      <c r="D258" s="890" t="s">
        <v>507</v>
      </c>
      <c r="E258" s="890"/>
      <c r="G258" s="1116"/>
    </row>
    <row r="259" spans="1:10" s="806" customFormat="1" ht="25.5">
      <c r="A259" s="830" t="s">
        <v>928</v>
      </c>
      <c r="B259" s="1150">
        <v>0</v>
      </c>
      <c r="C259" s="830" t="s">
        <v>868</v>
      </c>
      <c r="D259" s="830" t="s">
        <v>933</v>
      </c>
      <c r="E259" s="890"/>
      <c r="F259" s="891"/>
      <c r="G259" s="809"/>
      <c r="J259" s="805"/>
    </row>
    <row r="260" spans="1:10" s="806" customFormat="1" ht="38.25">
      <c r="A260" s="830" t="s">
        <v>929</v>
      </c>
      <c r="B260" s="1150">
        <v>0</v>
      </c>
      <c r="C260" s="830" t="s">
        <v>868</v>
      </c>
      <c r="D260" s="830" t="s">
        <v>932</v>
      </c>
      <c r="E260" s="890"/>
      <c r="F260" s="891"/>
      <c r="G260" s="809"/>
      <c r="J260" s="805"/>
    </row>
    <row r="261" spans="1:10" s="819" customFormat="1" ht="30.75" customHeight="1">
      <c r="A261" s="855" t="s">
        <v>498</v>
      </c>
      <c r="B261" s="1140">
        <v>0</v>
      </c>
      <c r="C261" s="855" t="s">
        <v>476</v>
      </c>
      <c r="D261" s="830" t="s">
        <v>543</v>
      </c>
      <c r="E261" s="890"/>
      <c r="F261" s="894"/>
      <c r="G261" s="782"/>
      <c r="J261" s="818"/>
    </row>
    <row r="262" spans="1:10" s="806" customFormat="1" ht="25.5">
      <c r="A262" s="855" t="s">
        <v>430</v>
      </c>
      <c r="B262" s="1031">
        <v>0</v>
      </c>
      <c r="C262" s="855" t="s">
        <v>431</v>
      </c>
      <c r="D262" s="830" t="s">
        <v>496</v>
      </c>
      <c r="E262" s="890"/>
      <c r="F262" s="891"/>
      <c r="G262" s="804"/>
      <c r="J262" s="805"/>
    </row>
    <row r="263" spans="1:10" ht="25.5">
      <c r="A263" s="855" t="s">
        <v>422</v>
      </c>
      <c r="B263" s="1139">
        <v>0</v>
      </c>
      <c r="C263" s="855" t="s">
        <v>427</v>
      </c>
      <c r="D263" s="830" t="s">
        <v>494</v>
      </c>
      <c r="E263" s="890"/>
      <c r="G263" s="779"/>
    </row>
    <row r="264" spans="1:10">
      <c r="B264" s="1160"/>
      <c r="E264" s="890"/>
      <c r="G264" s="822"/>
    </row>
    <row r="265" spans="1:10">
      <c r="E265" s="890"/>
    </row>
    <row r="266" spans="1:10" ht="15">
      <c r="B266" s="1161"/>
      <c r="E266" s="890"/>
      <c r="G266" s="824"/>
    </row>
    <row r="267" spans="1:10" ht="15">
      <c r="B267" s="1161"/>
      <c r="E267" s="890"/>
      <c r="G267" s="824"/>
    </row>
    <row r="268" spans="1:10">
      <c r="E268" s="830"/>
      <c r="F268" s="825"/>
    </row>
    <row r="269" spans="1:10">
      <c r="E269" s="855"/>
    </row>
  </sheetData>
  <customSheetViews>
    <customSheetView guid="{81801A75-92C7-4ED5-97DB-E3E6B3965D30}" showPageBreaks="1">
      <pane ySplit="3" topLeftCell="A115" activePane="bottomLeft" state="frozen"/>
      <selection pane="bottomLeft" activeCell="E115" sqref="E115"/>
      <pageMargins left="0.7" right="0.7" top="0.75" bottom="0.75" header="0.3" footer="0.3"/>
      <pageSetup orientation="portrait" r:id="rId1"/>
    </customSheetView>
    <customSheetView guid="{8F78BEB5-8927-4030-9153-90C7FA4937A5}">
      <pane ySplit="3" topLeftCell="A115" activePane="bottomLeft" state="frozen"/>
      <selection pane="bottomLeft" activeCell="E115" sqref="E115"/>
      <pageMargins left="0.7" right="0.7" top="0.75" bottom="0.75" header="0.3" footer="0.3"/>
      <pageSetup orientation="portrait" r:id="rId2"/>
    </customSheetView>
    <customSheetView guid="{F7690BCD-287A-473A-9EA1-298139938D77}">
      <pane ySplit="3" topLeftCell="A121" activePane="bottomLeft" state="frozen"/>
      <selection pane="bottomLeft" activeCell="A128" sqref="A128:XFD128"/>
      <pageMargins left="0.7" right="0.7" top="0.75" bottom="0.75" header="0.3" footer="0.3"/>
      <pageSetup orientation="portrait" r:id="rId3"/>
    </customSheetView>
    <customSheetView guid="{0C5E73BF-4F4A-42B1-AFFC-19145C7AC19A}" topLeftCell="A256">
      <selection activeCell="B221" sqref="B221"/>
      <pageMargins left="0.37916666666666698" right="0.17" top="0.38" bottom="0.41" header="0.3" footer="0.3"/>
      <pageSetup paperSize="9" scale="72" fitToHeight="0" orientation="portrait" r:id="rId4"/>
    </customSheetView>
  </customSheetViews>
  <phoneticPr fontId="31" type="noConversion"/>
  <pageMargins left="0.37916666666666698" right="0.17" top="0.38" bottom="0.41" header="0.3" footer="0.3"/>
  <pageSetup paperSize="9" scale="72" fitToHeight="0" orientation="portrait" r:id="rId5"/>
</worksheet>
</file>

<file path=xl/worksheets/sheet5.xml><?xml version="1.0" encoding="utf-8"?>
<worksheet xmlns="http://schemas.openxmlformats.org/spreadsheetml/2006/main" xmlns:r="http://schemas.openxmlformats.org/officeDocument/2006/relationships">
  <sheetPr codeName="Sheet41"/>
  <dimension ref="A1:XEZ269"/>
  <sheetViews>
    <sheetView zoomScale="90" zoomScaleNormal="90" zoomScalePageLayoutView="68" workbookViewId="0">
      <pane ySplit="3" topLeftCell="A4" activePane="bottomLeft" state="frozen"/>
      <selection pane="bottomLeft" activeCell="B21" sqref="B21"/>
    </sheetView>
  </sheetViews>
  <sheetFormatPr defaultColWidth="8.85546875" defaultRowHeight="15.75"/>
  <cols>
    <col min="1" max="1" width="68.42578125" style="870" customWidth="1"/>
    <col min="2" max="2" width="18.85546875" style="872" bestFit="1" customWidth="1"/>
    <col min="3" max="3" width="17.28515625" style="912" customWidth="1"/>
    <col min="4" max="4" width="11.5703125" style="945" customWidth="1"/>
    <col min="5" max="5" width="15.140625" style="914" customWidth="1"/>
    <col min="6" max="6" width="42.7109375" style="825" customWidth="1"/>
    <col min="7" max="7" width="38.5703125" style="875" bestFit="1" customWidth="1"/>
    <col min="8" max="8" width="20.28515625" style="889" bestFit="1" customWidth="1"/>
    <col min="9" max="9" width="18.85546875" style="772" customWidth="1"/>
    <col min="10" max="10" width="21.140625" style="773" customWidth="1"/>
    <col min="11" max="11" width="5.7109375" style="773" bestFit="1" customWidth="1"/>
    <col min="12" max="12" width="19.85546875" style="772" customWidth="1"/>
    <col min="13" max="13" width="29.28515625" style="773" bestFit="1" customWidth="1"/>
    <col min="14" max="16384" width="8.85546875" style="773"/>
  </cols>
  <sheetData>
    <row r="1" spans="1:16" ht="26.25">
      <c r="B1" s="826"/>
      <c r="H1" s="912"/>
      <c r="I1" s="774"/>
      <c r="J1" s="774"/>
      <c r="K1" s="774"/>
      <c r="L1" s="774"/>
      <c r="M1" s="774"/>
      <c r="N1" s="774"/>
      <c r="O1" s="774"/>
      <c r="P1" s="774"/>
    </row>
    <row r="2" spans="1:16" ht="19.5" customHeight="1">
      <c r="A2" s="1191" t="s">
        <v>1403</v>
      </c>
      <c r="H2" s="912"/>
      <c r="I2" s="774"/>
      <c r="J2" s="774"/>
      <c r="K2" s="774"/>
      <c r="L2" s="774"/>
      <c r="M2" s="774"/>
      <c r="N2" s="774"/>
      <c r="O2" s="774"/>
      <c r="P2" s="774"/>
    </row>
    <row r="3" spans="1:16" ht="30.75" customHeight="1">
      <c r="A3" s="1191"/>
      <c r="B3" s="1126" t="s">
        <v>1199</v>
      </c>
      <c r="C3" s="1128" t="s">
        <v>3</v>
      </c>
      <c r="D3" s="946" t="s">
        <v>1226</v>
      </c>
      <c r="E3" s="1127" t="s">
        <v>970</v>
      </c>
      <c r="F3" s="827" t="s">
        <v>119</v>
      </c>
      <c r="G3" s="874" t="s">
        <v>1240</v>
      </c>
      <c r="H3" s="941"/>
      <c r="I3" s="775"/>
      <c r="J3" s="776"/>
      <c r="K3" s="776"/>
      <c r="L3" s="777"/>
      <c r="M3" s="778"/>
      <c r="N3" s="778"/>
      <c r="O3" s="778"/>
      <c r="P3" s="778"/>
    </row>
    <row r="4" spans="1:16">
      <c r="A4" s="828" t="str">
        <f>'Current Assumptions'!A4</f>
        <v>Owner Project / Program Variables</v>
      </c>
      <c r="B4" s="829"/>
      <c r="H4" s="912"/>
      <c r="I4" s="777"/>
      <c r="J4" s="780"/>
      <c r="K4" s="780"/>
      <c r="L4" s="781"/>
      <c r="M4" s="780"/>
      <c r="N4" s="780"/>
      <c r="O4" s="780"/>
      <c r="P4" s="780"/>
    </row>
    <row r="5" spans="1:16" ht="25.5">
      <c r="A5" s="830" t="str">
        <f>'Current Assumptions'!A5</f>
        <v>Avg. Number of Pages in Facility Criteria</v>
      </c>
      <c r="B5" s="831">
        <f>'Current Assumptions'!B5</f>
        <v>0</v>
      </c>
      <c r="C5" s="830" t="s">
        <v>92</v>
      </c>
      <c r="D5" s="783"/>
      <c r="E5" s="915">
        <f>B5</f>
        <v>0</v>
      </c>
      <c r="F5" s="830" t="str">
        <f>'Current Assumptions'!D5</f>
        <v>Estimated number of pages in Owners initial analysis of Project need and Scope.</v>
      </c>
      <c r="G5" s="830" t="s">
        <v>460</v>
      </c>
      <c r="H5" s="912"/>
      <c r="I5" s="777"/>
      <c r="J5" s="780"/>
      <c r="K5" s="780"/>
      <c r="L5" s="781"/>
      <c r="M5" s="780"/>
      <c r="N5" s="780"/>
      <c r="O5" s="780"/>
      <c r="P5" s="780"/>
    </row>
    <row r="6" spans="1:16" ht="25.5">
      <c r="A6" s="830" t="str">
        <f>'Current Assumptions'!A6</f>
        <v xml:space="preserve">Avg. Number of Pages in Discipline Specification </v>
      </c>
      <c r="B6" s="831">
        <f>'Current Assumptions'!B6</f>
        <v>0</v>
      </c>
      <c r="C6" s="830" t="s">
        <v>92</v>
      </c>
      <c r="D6" s="783"/>
      <c r="E6" s="915">
        <f>B6</f>
        <v>0</v>
      </c>
      <c r="F6" s="830" t="str">
        <f>'Current Assumptions'!D6</f>
        <v>Estimated number of pages in Equipment performance requirements during planning</v>
      </c>
      <c r="G6" s="830" t="s">
        <v>461</v>
      </c>
      <c r="H6" s="912"/>
      <c r="I6" s="777"/>
      <c r="J6" s="778"/>
      <c r="K6" s="778"/>
      <c r="L6" s="777"/>
      <c r="M6" s="778"/>
      <c r="N6" s="778"/>
      <c r="O6" s="778"/>
      <c r="P6" s="778"/>
    </row>
    <row r="7" spans="1:16" ht="51">
      <c r="A7" s="830" t="str">
        <f>'Current Assumptions'!A7</f>
        <v xml:space="preserve">Avg. Number of Pages in Project Definition </v>
      </c>
      <c r="B7" s="831">
        <f>'Current Assumptions'!B7</f>
        <v>0</v>
      </c>
      <c r="C7" s="830" t="s">
        <v>92</v>
      </c>
      <c r="D7" s="783"/>
      <c r="E7" s="915">
        <f>B7</f>
        <v>0</v>
      </c>
      <c r="F7" s="830" t="str">
        <f>'Current Assumptions'!D7</f>
        <v>Estimated number of pages in Project Definition document.  The Project Definition defines the project scope, budget requirements, site details, economic analysis and facility planning data</v>
      </c>
      <c r="G7" s="855" t="s">
        <v>462</v>
      </c>
      <c r="H7" s="912"/>
      <c r="I7" s="777"/>
      <c r="J7" s="778"/>
      <c r="K7" s="778"/>
      <c r="L7" s="777"/>
      <c r="M7" s="778"/>
      <c r="N7" s="778"/>
      <c r="O7" s="778"/>
      <c r="P7" s="778"/>
    </row>
    <row r="8" spans="1:16" ht="38.25">
      <c r="A8" s="830" t="str">
        <f>'Current Assumptions'!A8</f>
        <v>Avg. Number of Pages in Front Matter</v>
      </c>
      <c r="B8" s="831">
        <f>'Current Assumptions'!B8</f>
        <v>0</v>
      </c>
      <c r="C8" s="830" t="s">
        <v>92</v>
      </c>
      <c r="D8" s="783"/>
      <c r="E8" s="915">
        <f>B8</f>
        <v>0</v>
      </c>
      <c r="F8" s="830" t="str">
        <f>'Current Assumptions'!D8</f>
        <v>Estimated number of pages that precede the technical content of the RFP for Design Services and Construction Services.</v>
      </c>
      <c r="G8" s="830" t="s">
        <v>872</v>
      </c>
      <c r="H8" s="912"/>
      <c r="I8" s="777"/>
      <c r="J8" s="778"/>
      <c r="K8" s="778"/>
      <c r="L8" s="777"/>
      <c r="M8" s="778"/>
      <c r="N8" s="778"/>
      <c r="O8" s="778"/>
      <c r="P8" s="778"/>
    </row>
    <row r="9" spans="1:16">
      <c r="A9" s="828" t="str">
        <f>'Current Assumptions'!A9</f>
        <v>Project Variables</v>
      </c>
      <c r="B9" s="829"/>
      <c r="G9" s="825"/>
      <c r="H9" s="912"/>
      <c r="I9" s="777"/>
      <c r="J9" s="778"/>
      <c r="K9" s="778"/>
      <c r="L9" s="777"/>
      <c r="M9" s="778"/>
      <c r="N9" s="778"/>
      <c r="O9" s="778"/>
      <c r="P9" s="778"/>
    </row>
    <row r="10" spans="1:16" s="790" customFormat="1" ht="25.5">
      <c r="A10" s="830" t="str">
        <f>'Current Assumptions'!A10</f>
        <v>Number of Space Types per Building</v>
      </c>
      <c r="B10" s="833">
        <f>'Current Assumptions'!B10</f>
        <v>0</v>
      </c>
      <c r="C10" s="830" t="s">
        <v>432</v>
      </c>
      <c r="D10" s="783"/>
      <c r="E10" s="916">
        <f>B10</f>
        <v>0</v>
      </c>
      <c r="F10" s="832" t="str">
        <f>'Current Assumptions'!D10</f>
        <v>Average number of space types found in building.</v>
      </c>
      <c r="G10" s="855" t="s">
        <v>459</v>
      </c>
      <c r="H10" s="878"/>
      <c r="I10" s="787"/>
      <c r="J10" s="788"/>
      <c r="K10" s="789"/>
      <c r="L10" s="787"/>
      <c r="M10" s="789"/>
      <c r="N10" s="789"/>
      <c r="O10" s="789"/>
      <c r="P10" s="789"/>
    </row>
    <row r="11" spans="1:16" s="786" customFormat="1" ht="25.5">
      <c r="A11" s="830" t="str">
        <f>'Current Assumptions'!A11</f>
        <v>Number of Unique Product Types (Types / buildng)</v>
      </c>
      <c r="B11" s="833">
        <f>'Current Assumptions'!B11</f>
        <v>0</v>
      </c>
      <c r="C11" s="830" t="s">
        <v>1406</v>
      </c>
      <c r="D11" s="783"/>
      <c r="E11" s="916">
        <f>B11</f>
        <v>0</v>
      </c>
      <c r="F11" s="832" t="str">
        <f>'Current Assumptions'!D11</f>
        <v>Number of different equipment types that will be installed.</v>
      </c>
      <c r="G11" s="876" t="s">
        <v>1232</v>
      </c>
      <c r="H11" s="879"/>
      <c r="I11" s="784"/>
      <c r="J11" s="785"/>
      <c r="K11" s="785"/>
      <c r="L11" s="784"/>
      <c r="M11" s="785"/>
      <c r="N11" s="785"/>
      <c r="O11" s="785"/>
      <c r="P11" s="785"/>
    </row>
    <row r="12" spans="1:16" ht="38.25">
      <c r="A12" s="830" t="str">
        <f>'Current Assumptions'!A12</f>
        <v>Number of Tagged Components (components / building)</v>
      </c>
      <c r="B12" s="833">
        <f>'Current Assumptions'!B12</f>
        <v>0</v>
      </c>
      <c r="C12" s="830" t="s">
        <v>1407</v>
      </c>
      <c r="D12" s="783"/>
      <c r="E12" s="916">
        <f>B12</f>
        <v>0</v>
      </c>
      <c r="F12" s="832" t="str">
        <f>'Current Assumptions'!D12</f>
        <v>Total number of pieces of equipment that will have asset tags and will be managed by the owner</v>
      </c>
      <c r="G12" s="876" t="s">
        <v>1233</v>
      </c>
      <c r="H12" s="987"/>
      <c r="I12" s="777"/>
      <c r="J12" s="778"/>
      <c r="K12" s="778"/>
      <c r="L12" s="777"/>
      <c r="M12" s="778"/>
      <c r="N12" s="778"/>
      <c r="O12" s="778"/>
      <c r="P12" s="778"/>
    </row>
    <row r="13" spans="1:16" s="793" customFormat="1" ht="30">
      <c r="A13" s="834" t="str">
        <f>'Current Assumptions'!A13</f>
        <v>Time to Log (hours / transmittal)</v>
      </c>
      <c r="B13" s="835">
        <f>'Current Assumptions'!B13</f>
        <v>0</v>
      </c>
      <c r="C13" s="834" t="s">
        <v>427</v>
      </c>
      <c r="D13" s="801">
        <v>1</v>
      </c>
      <c r="E13" s="881">
        <f>(100%-$D$13)*B13</f>
        <v>0</v>
      </c>
      <c r="F13" s="834" t="str">
        <f>'Current Assumptions'!D13</f>
        <v>Time spent logging documents In and Out</v>
      </c>
      <c r="G13" s="834" t="s">
        <v>1238</v>
      </c>
      <c r="H13" s="834"/>
      <c r="I13" s="792"/>
      <c r="L13" s="792"/>
    </row>
    <row r="14" spans="1:16">
      <c r="A14" s="830"/>
      <c r="B14" s="829"/>
      <c r="C14" s="834"/>
      <c r="G14" s="832"/>
      <c r="H14" s="838"/>
    </row>
    <row r="15" spans="1:16">
      <c r="A15" s="828" t="str">
        <f>'Current Assumptions'!A15</f>
        <v>Pre-Design Variables</v>
      </c>
      <c r="B15" s="829"/>
      <c r="H15" s="912"/>
    </row>
    <row r="16" spans="1:16" s="786" customFormat="1" ht="25.5">
      <c r="A16" s="830" t="str">
        <f>'Current Assumptions'!A16</f>
        <v xml:space="preserve">Avg. Number of Options </v>
      </c>
      <c r="B16" s="836">
        <f>'Current Assumptions'!B16</f>
        <v>0</v>
      </c>
      <c r="C16" s="830" t="s">
        <v>90</v>
      </c>
      <c r="D16" s="783"/>
      <c r="E16" s="915">
        <f>B16</f>
        <v>0</v>
      </c>
      <c r="F16" s="830" t="str">
        <f>'Current Assumptions'!D16</f>
        <v xml:space="preserve">Average number of pre-design options created by the planner for early analysis of concepts. </v>
      </c>
      <c r="G16" s="830" t="s">
        <v>340</v>
      </c>
      <c r="H16" s="879"/>
      <c r="I16" s="795"/>
      <c r="L16" s="795"/>
    </row>
    <row r="17" spans="1:12" s="798" customFormat="1" ht="30">
      <c r="A17" s="834" t="str">
        <f>'Current Assumptions'!A17</f>
        <v>Avg. Number of Pre-Design Submittal Sets Reqd. (sets / submittal)</v>
      </c>
      <c r="B17" s="837">
        <f>'Current Assumptions'!B17</f>
        <v>0</v>
      </c>
      <c r="C17" s="834" t="s">
        <v>6</v>
      </c>
      <c r="D17" s="801">
        <v>1</v>
      </c>
      <c r="E17" s="881">
        <f>(100%-$D$17)*B17</f>
        <v>0</v>
      </c>
      <c r="F17" s="834" t="str">
        <f>'Current Assumptions'!D17</f>
        <v>Average number of pre-design drawing sets required for each submittal.</v>
      </c>
      <c r="G17" s="830" t="s">
        <v>346</v>
      </c>
      <c r="H17" s="834"/>
      <c r="I17" s="797"/>
      <c r="L17" s="797"/>
    </row>
    <row r="18" spans="1:12" ht="25.5">
      <c r="A18" s="830" t="str">
        <f>'Current Assumptions'!A18</f>
        <v xml:space="preserve">Avg. Number of Sheets per Option </v>
      </c>
      <c r="B18" s="836">
        <f>'Current Assumptions'!B18</f>
        <v>0</v>
      </c>
      <c r="C18" s="830" t="s">
        <v>495</v>
      </c>
      <c r="D18" s="783"/>
      <c r="E18" s="915">
        <f>B18</f>
        <v>0</v>
      </c>
      <c r="F18" s="830" t="str">
        <f>'Current Assumptions'!D18</f>
        <v>Average number of drawing sheets included in each option.</v>
      </c>
      <c r="G18" s="830" t="s">
        <v>463</v>
      </c>
      <c r="H18" s="838"/>
    </row>
    <row r="19" spans="1:12" ht="25.5">
      <c r="A19" s="830" t="str">
        <f>'Current Assumptions'!A19</f>
        <v>Avg. Number of Letter-Sized Pages in Pre-Design Narrative per Option</v>
      </c>
      <c r="B19" s="836">
        <f>'Current Assumptions'!B19</f>
        <v>0</v>
      </c>
      <c r="C19" s="830" t="s">
        <v>91</v>
      </c>
      <c r="D19" s="783"/>
      <c r="E19" s="915">
        <f>B19</f>
        <v>0</v>
      </c>
      <c r="F19" s="830" t="str">
        <f>'Current Assumptions'!D19</f>
        <v xml:space="preserve">Average number of pages included in the pre-design narrative per option. </v>
      </c>
      <c r="G19" s="830" t="s">
        <v>463</v>
      </c>
      <c r="H19" s="838"/>
    </row>
    <row r="20" spans="1:12" ht="25.5">
      <c r="A20" s="830" t="str">
        <f>'Current Assumptions'!A20</f>
        <v xml:space="preserve">Avg. Number of Pages in Space Program </v>
      </c>
      <c r="B20" s="1060">
        <f>'Current Assumptions'!B20</f>
        <v>0</v>
      </c>
      <c r="C20" s="830" t="s">
        <v>92</v>
      </c>
      <c r="D20" s="783"/>
      <c r="E20" s="931">
        <f>B20</f>
        <v>0</v>
      </c>
      <c r="F20" s="830" t="str">
        <f>'Current Assumptions'!D20</f>
        <v xml:space="preserve">Average number of pages in Owner’s space program document. </v>
      </c>
      <c r="G20" s="830" t="s">
        <v>344</v>
      </c>
      <c r="H20" s="838"/>
    </row>
    <row r="21" spans="1:12" ht="38.25">
      <c r="A21" s="830" t="str">
        <f>'Current Assumptions'!A21</f>
        <v xml:space="preserve">Avg. Number of Pages in Product Program </v>
      </c>
      <c r="B21" s="1060">
        <f>'Current Assumptions'!B21</f>
        <v>0</v>
      </c>
      <c r="C21" s="830" t="s">
        <v>92</v>
      </c>
      <c r="D21" s="783"/>
      <c r="E21" s="931">
        <f>B21</f>
        <v>0</v>
      </c>
      <c r="F21" s="830" t="str">
        <f>'Current Assumptions'!D21</f>
        <v>Average number of pages in Product Program that documents Owners equipment specifications and performance</v>
      </c>
      <c r="G21" s="830" t="s">
        <v>470</v>
      </c>
      <c r="H21" s="838"/>
    </row>
    <row r="22" spans="1:12">
      <c r="A22" s="830"/>
      <c r="B22" s="831"/>
      <c r="C22" s="838"/>
      <c r="D22" s="799"/>
      <c r="E22" s="917"/>
      <c r="F22" s="838"/>
      <c r="G22" s="880"/>
      <c r="H22" s="838"/>
    </row>
    <row r="23" spans="1:12">
      <c r="A23" s="828" t="str">
        <f>'Current Assumptions'!A23</f>
        <v>Design Variables</v>
      </c>
      <c r="B23" s="829"/>
      <c r="H23" s="912"/>
    </row>
    <row r="24" spans="1:12" s="798" customFormat="1" ht="30">
      <c r="A24" s="834" t="str">
        <f>'Current Assumptions'!A24</f>
        <v>Number of Design Submittal Sets Reqd. (sets / submittal)</v>
      </c>
      <c r="B24" s="837">
        <f>'Current Assumptions'!B24</f>
        <v>0</v>
      </c>
      <c r="C24" s="834" t="s">
        <v>6</v>
      </c>
      <c r="D24" s="801">
        <v>1</v>
      </c>
      <c r="E24" s="881">
        <f>(100%-$D$24)*B24</f>
        <v>0</v>
      </c>
      <c r="F24" s="834" t="str">
        <f>'Current Assumptions'!D24</f>
        <v>Number of Design Phase drawing sets required</v>
      </c>
      <c r="G24" s="855" t="s">
        <v>338</v>
      </c>
      <c r="H24" s="834"/>
      <c r="I24" s="797"/>
      <c r="L24" s="797"/>
    </row>
    <row r="25" spans="1:12" ht="25.5">
      <c r="A25" s="830" t="str">
        <f>'Current Assumptions'!A25</f>
        <v>Avg. Number of Sheets in Design Early Drawings</v>
      </c>
      <c r="B25" s="1060">
        <f>'Current Assumptions'!B25</f>
        <v>0</v>
      </c>
      <c r="C25" s="830" t="s">
        <v>332</v>
      </c>
      <c r="D25" s="783"/>
      <c r="E25" s="915">
        <f t="shared" ref="E25:E35" si="0">B25</f>
        <v>0</v>
      </c>
      <c r="F25" s="830" t="str">
        <f>'Current Assumptions'!D25</f>
        <v>Average number of Design Early (Schematic Design) drawings.</v>
      </c>
      <c r="G25" s="855" t="s">
        <v>342</v>
      </c>
      <c r="H25" s="838"/>
    </row>
    <row r="26" spans="1:12" s="790" customFormat="1" ht="25.5">
      <c r="A26" s="830" t="str">
        <f>'Current Assumptions'!A26</f>
        <v>Avg. Number of Letter-Sized Pages in Design Early Narrative</v>
      </c>
      <c r="B26" s="836">
        <f>'Current Assumptions'!B26</f>
        <v>0</v>
      </c>
      <c r="C26" s="830" t="s">
        <v>92</v>
      </c>
      <c r="D26" s="783"/>
      <c r="E26" s="915">
        <f t="shared" si="0"/>
        <v>0</v>
      </c>
      <c r="F26" s="830" t="str">
        <f>'Current Assumptions'!D26</f>
        <v xml:space="preserve">Average number of letter-sized pages in the Design Early narrative. </v>
      </c>
      <c r="G26" s="830" t="s">
        <v>342</v>
      </c>
      <c r="H26" s="878"/>
      <c r="I26" s="800"/>
      <c r="L26" s="800"/>
    </row>
    <row r="27" spans="1:12" ht="25.5">
      <c r="A27" s="830" t="str">
        <f>'Current Assumptions'!A27</f>
        <v>Avg. Number of Sheets in Design Schematic Drawings</v>
      </c>
      <c r="B27" s="1060">
        <f>'Current Assumptions'!B27</f>
        <v>0</v>
      </c>
      <c r="C27" s="830" t="s">
        <v>372</v>
      </c>
      <c r="D27" s="783"/>
      <c r="E27" s="915">
        <f t="shared" si="0"/>
        <v>0</v>
      </c>
      <c r="F27" s="830" t="str">
        <f>'Current Assumptions'!D27</f>
        <v>Average number of Design Schematic (Design Development) drawings</v>
      </c>
      <c r="G27" s="855" t="s">
        <v>341</v>
      </c>
      <c r="H27" s="838"/>
    </row>
    <row r="28" spans="1:12" ht="25.5">
      <c r="A28" s="830" t="str">
        <f>'Current Assumptions'!A28</f>
        <v>Avg. Number of Letter Sized Pages in Design Schematic Narrative</v>
      </c>
      <c r="B28" s="836">
        <f>'Current Assumptions'!B28</f>
        <v>0</v>
      </c>
      <c r="C28" s="830" t="s">
        <v>92</v>
      </c>
      <c r="D28" s="783"/>
      <c r="E28" s="915">
        <f t="shared" si="0"/>
        <v>0</v>
      </c>
      <c r="F28" s="830" t="str">
        <f>'Current Assumptions'!D28</f>
        <v>Average number of letter-sized pages in the Design Schematic narrative</v>
      </c>
      <c r="G28" s="855" t="s">
        <v>341</v>
      </c>
      <c r="H28" s="838"/>
    </row>
    <row r="29" spans="1:12" ht="38.25">
      <c r="A29" s="830" t="str">
        <f>'Current Assumptions'!A29</f>
        <v>Avg. Number of Letter Sized Pages in a Design Schematic Specification</v>
      </c>
      <c r="B29" s="836">
        <f>'Current Assumptions'!B29</f>
        <v>0</v>
      </c>
      <c r="C29" s="830" t="s">
        <v>91</v>
      </c>
      <c r="D29" s="783"/>
      <c r="E29" s="915">
        <f t="shared" si="0"/>
        <v>0</v>
      </c>
      <c r="F29" s="830" t="str">
        <f>'Current Assumptions'!D29</f>
        <v>Average number of letter-sized pages in the Design Schematic (Design Development) specifications.</v>
      </c>
      <c r="G29" s="855" t="s">
        <v>341</v>
      </c>
      <c r="H29" s="838"/>
    </row>
    <row r="30" spans="1:12">
      <c r="A30" s="830" t="str">
        <f>'Current Assumptions'!A30</f>
        <v>Avg. Number of Sheets in Design Coordinated Drawings</v>
      </c>
      <c r="B30" s="1060">
        <f>'Current Assumptions'!B30</f>
        <v>0</v>
      </c>
      <c r="C30" s="830" t="s">
        <v>332</v>
      </c>
      <c r="D30" s="783"/>
      <c r="E30" s="931">
        <f t="shared" si="0"/>
        <v>0</v>
      </c>
      <c r="F30" s="830" t="str">
        <f>'Current Assumptions'!D30</f>
        <v>Average number of Design Coordinated drawings</v>
      </c>
      <c r="G30" s="855" t="s">
        <v>339</v>
      </c>
      <c r="H30" s="838"/>
    </row>
    <row r="31" spans="1:12" ht="25.5">
      <c r="A31" s="830" t="str">
        <f>'Current Assumptions'!A31</f>
        <v>Avg. Number of Letter Sized Pages in a Design Coordinated Narrative</v>
      </c>
      <c r="B31" s="836">
        <f>'Current Assumptions'!B31</f>
        <v>0</v>
      </c>
      <c r="C31" s="830" t="s">
        <v>92</v>
      </c>
      <c r="D31" s="783"/>
      <c r="E31" s="915">
        <f t="shared" si="0"/>
        <v>0</v>
      </c>
      <c r="F31" s="830" t="str">
        <f>'Current Assumptions'!D31</f>
        <v>Average number of letter-sized pages in the Design Coordinated narrative.</v>
      </c>
      <c r="G31" s="855" t="s">
        <v>339</v>
      </c>
      <c r="H31" s="838"/>
    </row>
    <row r="32" spans="1:12" ht="25.5">
      <c r="A32" s="830" t="str">
        <f>'Current Assumptions'!A32</f>
        <v>Avg. Number of Letter Sized Pages in a Design Coordinated Specification</v>
      </c>
      <c r="B32" s="836">
        <f>'Current Assumptions'!B32</f>
        <v>0</v>
      </c>
      <c r="C32" s="830" t="s">
        <v>92</v>
      </c>
      <c r="D32" s="783"/>
      <c r="E32" s="915">
        <f t="shared" si="0"/>
        <v>0</v>
      </c>
      <c r="F32" s="830" t="str">
        <f>'Current Assumptions'!D32</f>
        <v>Average number of letter-sized pages in the Design Coordinated specifications.</v>
      </c>
      <c r="G32" s="855" t="s">
        <v>339</v>
      </c>
      <c r="H32" s="838"/>
    </row>
    <row r="33" spans="1:12">
      <c r="A33" s="830" t="str">
        <f>'Current Assumptions'!A33</f>
        <v>Avg. Number of Sheets in Design Final Drawings</v>
      </c>
      <c r="B33" s="836">
        <f>'Current Assumptions'!B33</f>
        <v>0</v>
      </c>
      <c r="C33" s="830" t="s">
        <v>332</v>
      </c>
      <c r="D33" s="783"/>
      <c r="E33" s="915">
        <f t="shared" si="0"/>
        <v>0</v>
      </c>
      <c r="F33" s="830" t="str">
        <f>'Current Assumptions'!D33</f>
        <v>Average number of Design Final drawings.</v>
      </c>
      <c r="G33" s="855" t="s">
        <v>343</v>
      </c>
      <c r="H33" s="838"/>
    </row>
    <row r="34" spans="1:12" ht="25.5">
      <c r="A34" s="830" t="str">
        <f>'Current Assumptions'!A34</f>
        <v>Avg. Number of Letter Sized 'Pages in Design Final Narrative</v>
      </c>
      <c r="B34" s="836">
        <f>'Current Assumptions'!B34</f>
        <v>0</v>
      </c>
      <c r="C34" s="830" t="s">
        <v>92</v>
      </c>
      <c r="D34" s="783"/>
      <c r="E34" s="915">
        <f t="shared" si="0"/>
        <v>0</v>
      </c>
      <c r="F34" s="830" t="str">
        <f>'Current Assumptions'!D34</f>
        <v>Average number of letter-sized pages in the Design Final narrative.</v>
      </c>
      <c r="G34" s="855" t="s">
        <v>471</v>
      </c>
      <c r="H34" s="838"/>
    </row>
    <row r="35" spans="1:12" ht="25.5">
      <c r="A35" s="830" t="str">
        <f>'Current Assumptions'!A35</f>
        <v>Avg. Number of Letter Sized Pages in Design Final Specification</v>
      </c>
      <c r="B35" s="836">
        <f>'Current Assumptions'!B35</f>
        <v>0</v>
      </c>
      <c r="C35" s="830" t="s">
        <v>92</v>
      </c>
      <c r="D35" s="783"/>
      <c r="E35" s="915">
        <f t="shared" si="0"/>
        <v>0</v>
      </c>
      <c r="F35" s="830" t="str">
        <f>'Current Assumptions'!D35</f>
        <v>Average number of letter-sized pages in the Design Final specifications.</v>
      </c>
      <c r="G35" s="855" t="s">
        <v>343</v>
      </c>
      <c r="H35" s="838"/>
    </row>
    <row r="36" spans="1:12">
      <c r="A36" s="830"/>
      <c r="B36" s="831"/>
      <c r="C36" s="830"/>
      <c r="D36" s="783"/>
      <c r="E36" s="915"/>
      <c r="F36" s="830"/>
      <c r="G36" s="855"/>
      <c r="H36" s="838"/>
    </row>
    <row r="37" spans="1:12">
      <c r="A37" s="828" t="str">
        <f>'Current Assumptions'!A37</f>
        <v>Estimating Process Variables</v>
      </c>
      <c r="B37" s="829"/>
      <c r="C37" s="830"/>
      <c r="D37" s="783"/>
      <c r="E37" s="916"/>
      <c r="F37" s="832"/>
      <c r="G37" s="876"/>
      <c r="H37" s="912"/>
    </row>
    <row r="38" spans="1:12" s="793" customFormat="1" ht="45">
      <c r="A38" s="834" t="str">
        <f>'Current Assumptions'!A38</f>
        <v>Avg QTO Time for Equipment Components (hours / plan drawing)</v>
      </c>
      <c r="B38" s="839">
        <f>'Current Assumptions'!B38</f>
        <v>0</v>
      </c>
      <c r="C38" s="834" t="s">
        <v>333</v>
      </c>
      <c r="D38" s="801">
        <v>0.9</v>
      </c>
      <c r="E38" s="881">
        <f>(100%-$D$38)*B38</f>
        <v>0</v>
      </c>
      <c r="F38" s="834" t="str">
        <f>'Current Assumptions'!D38</f>
        <v>Average time spent performing quantity take-off of equipment shown on plan drawings.</v>
      </c>
      <c r="G38" s="855" t="s">
        <v>473</v>
      </c>
      <c r="H38" s="834"/>
      <c r="I38" s="792"/>
      <c r="L38" s="792"/>
    </row>
    <row r="39" spans="1:12" s="793" customFormat="1" ht="45">
      <c r="A39" s="834" t="str">
        <f>'Current Assumptions'!A39</f>
        <v>Avg QTO Time for Spaces in building (hours / plan drawing)</v>
      </c>
      <c r="B39" s="840">
        <f>'Current Assumptions'!B39</f>
        <v>0</v>
      </c>
      <c r="C39" s="834" t="s">
        <v>333</v>
      </c>
      <c r="D39" s="801">
        <v>0.9</v>
      </c>
      <c r="E39" s="881">
        <f>(100%-$D$39)*B39</f>
        <v>0</v>
      </c>
      <c r="F39" s="834" t="str">
        <f>'Current Assumptions'!D39</f>
        <v>Average time spent performing quantity take-off of spaces shown on plan drawings.</v>
      </c>
      <c r="G39" s="855" t="s">
        <v>473</v>
      </c>
      <c r="H39" s="834"/>
      <c r="I39" s="792"/>
      <c r="L39" s="792"/>
    </row>
    <row r="40" spans="1:12">
      <c r="A40" s="830"/>
      <c r="B40" s="831"/>
      <c r="C40" s="830"/>
      <c r="D40" s="783"/>
      <c r="E40" s="916"/>
      <c r="F40" s="832"/>
      <c r="G40" s="876"/>
      <c r="H40" s="912"/>
    </row>
    <row r="41" spans="1:12">
      <c r="A41" s="828" t="str">
        <f>'Current Assumptions'!A41</f>
        <v>Submittal Process Variables</v>
      </c>
      <c r="B41" s="829"/>
      <c r="C41" s="830"/>
      <c r="D41" s="783"/>
      <c r="E41" s="916"/>
      <c r="F41" s="832"/>
      <c r="G41" s="876"/>
      <c r="H41" s="912"/>
    </row>
    <row r="42" spans="1:12" s="798" customFormat="1" ht="30">
      <c r="A42" s="834" t="str">
        <f>'Current Assumptions'!A42</f>
        <v>Number of Submittal Sets Reqd. (sets / submittal)</v>
      </c>
      <c r="B42" s="837">
        <f>'Current Assumptions'!B42</f>
        <v>0</v>
      </c>
      <c r="C42" s="834" t="s">
        <v>6</v>
      </c>
      <c r="D42" s="801">
        <v>1</v>
      </c>
      <c r="E42" s="881">
        <f>(100%-$D$42)*B42</f>
        <v>0</v>
      </c>
      <c r="F42" s="841" t="str">
        <f>'Current Assumptions'!D42</f>
        <v>Number of construction phase submittal sets required</v>
      </c>
      <c r="G42" s="876" t="s">
        <v>1234</v>
      </c>
      <c r="H42" s="834"/>
      <c r="I42" s="797"/>
      <c r="L42" s="797"/>
    </row>
    <row r="43" spans="1:12" ht="25.5">
      <c r="A43" s="830" t="str">
        <f>'Current Assumptions'!A43</f>
        <v>Avg. Number of Submittal Items in a Product Submittal Package (submittal items/submittal package)</v>
      </c>
      <c r="B43" s="1060">
        <f>'Current Assumptions'!B43</f>
        <v>0</v>
      </c>
      <c r="C43" s="830" t="s">
        <v>499</v>
      </c>
      <c r="D43" s="783"/>
      <c r="E43" s="916">
        <f>B43</f>
        <v>0</v>
      </c>
      <c r="F43" s="830" t="str">
        <f>'Current Assumptions'!D43</f>
        <v>Average number of product Items per submittal package</v>
      </c>
      <c r="G43" s="855" t="s">
        <v>345</v>
      </c>
      <c r="H43" s="838"/>
    </row>
    <row r="44" spans="1:12" ht="25.5">
      <c r="A44" s="830" t="str">
        <f>'Current Assumptions'!A44</f>
        <v>Avg. Number of Submittal Pages in a Submittal Item  (pages/submittal item)</v>
      </c>
      <c r="B44" s="836">
        <f>'Current Assumptions'!B44</f>
        <v>0</v>
      </c>
      <c r="C44" s="830" t="s">
        <v>474</v>
      </c>
      <c r="D44" s="783"/>
      <c r="E44" s="916">
        <f>B44</f>
        <v>0</v>
      </c>
      <c r="F44" s="830" t="str">
        <f>'Current Assumptions'!D44</f>
        <v>Average number of letter-sized pages per submittal item</v>
      </c>
      <c r="G44" s="876" t="s">
        <v>345</v>
      </c>
      <c r="H44" s="912"/>
    </row>
    <row r="45" spans="1:12" ht="25.5">
      <c r="A45" s="830" t="str">
        <f>'Current Assumptions'!A45</f>
        <v>Avg. Number of Submittal Sheets in a Submittal Item (sheets/submittal item)</v>
      </c>
      <c r="B45" s="836">
        <f>'Current Assumptions'!B45</f>
        <v>0</v>
      </c>
      <c r="C45" s="830" t="s">
        <v>999</v>
      </c>
      <c r="D45" s="783"/>
      <c r="E45" s="916">
        <f>B45</f>
        <v>0</v>
      </c>
      <c r="F45" s="830" t="str">
        <f>'Current Assumptions'!D45</f>
        <v>Average number of drawings per submittal item</v>
      </c>
      <c r="G45" s="876" t="s">
        <v>345</v>
      </c>
      <c r="H45" s="912"/>
    </row>
    <row r="46" spans="1:12">
      <c r="A46" s="830"/>
      <c r="B46" s="831"/>
      <c r="C46" s="864"/>
      <c r="D46" s="812"/>
      <c r="E46" s="918"/>
      <c r="F46" s="832"/>
      <c r="G46" s="842"/>
      <c r="H46" s="912"/>
    </row>
    <row r="47" spans="1:12">
      <c r="A47" s="830"/>
      <c r="B47" s="831"/>
      <c r="C47" s="830"/>
      <c r="D47" s="783"/>
      <c r="E47" s="916"/>
      <c r="F47" s="832"/>
      <c r="G47" s="876"/>
      <c r="H47" s="912"/>
    </row>
    <row r="48" spans="1:12">
      <c r="A48" s="828" t="str">
        <f>'Current Assumptions'!A48</f>
        <v>Organizational Variables</v>
      </c>
      <c r="B48" s="829"/>
      <c r="C48" s="830"/>
      <c r="D48" s="783"/>
      <c r="E48" s="916"/>
      <c r="F48" s="842"/>
      <c r="G48" s="876"/>
      <c r="H48" s="912"/>
    </row>
    <row r="49" spans="1:12" ht="25.5">
      <c r="A49" s="830" t="str">
        <f>'Current Assumptions'!A49</f>
        <v>Owner Administrative Rate ($ / hour)</v>
      </c>
      <c r="B49" s="843">
        <f>'Current Assumptions'!B49</f>
        <v>0</v>
      </c>
      <c r="C49" s="830" t="s">
        <v>10</v>
      </c>
      <c r="D49" s="783"/>
      <c r="E49" s="930">
        <f t="shared" ref="E49:E60" si="1">B49</f>
        <v>0</v>
      </c>
      <c r="F49" s="830" t="str">
        <f>'Current Assumptions'!D49</f>
        <v>Rate for activities that cover Handling of documents</v>
      </c>
      <c r="G49" s="830" t="s">
        <v>767</v>
      </c>
      <c r="H49" s="912"/>
    </row>
    <row r="50" spans="1:12" ht="25.5">
      <c r="A50" s="830" t="str">
        <f>'Current Assumptions'!A50</f>
        <v>Owners Rep. Rate ($ / hour)</v>
      </c>
      <c r="B50" s="843">
        <f>'Current Assumptions'!B50</f>
        <v>0</v>
      </c>
      <c r="C50" s="830" t="s">
        <v>10</v>
      </c>
      <c r="D50" s="783"/>
      <c r="E50" s="930">
        <f t="shared" si="1"/>
        <v>0</v>
      </c>
      <c r="F50" s="830" t="str">
        <f>'Current Assumptions'!D50</f>
        <v>Rate for activities that include Validating of  documents</v>
      </c>
      <c r="G50" s="830" t="s">
        <v>837</v>
      </c>
      <c r="H50" s="912"/>
    </row>
    <row r="51" spans="1:12" ht="25.5">
      <c r="A51" s="830" t="str">
        <f>'Current Assumptions'!A51</f>
        <v>Owners Rep. Administrative Rate ($ / hour)</v>
      </c>
      <c r="B51" s="843">
        <f>'Current Assumptions'!B51</f>
        <v>0</v>
      </c>
      <c r="C51" s="830" t="s">
        <v>10</v>
      </c>
      <c r="D51" s="783"/>
      <c r="E51" s="930">
        <f t="shared" si="1"/>
        <v>0</v>
      </c>
      <c r="F51" s="830" t="str">
        <f>'Current Assumptions'!D51</f>
        <v>Rate for activities that cover Handling of documents</v>
      </c>
      <c r="G51" s="830" t="s">
        <v>472</v>
      </c>
      <c r="H51" s="912"/>
    </row>
    <row r="52" spans="1:12" ht="25.5">
      <c r="A52" s="830" t="str">
        <f>'Current Assumptions'!A52</f>
        <v>Planner Rate ($ / hour)</v>
      </c>
      <c r="B52" s="843">
        <f>'Current Assumptions'!B52</f>
        <v>0</v>
      </c>
      <c r="C52" s="830" t="s">
        <v>10</v>
      </c>
      <c r="E52" s="930">
        <f t="shared" si="1"/>
        <v>0</v>
      </c>
      <c r="F52" s="830" t="str">
        <f>'Current Assumptions'!D52</f>
        <v>Rate for professional assisting owner in Pre-design activities.</v>
      </c>
      <c r="G52" s="830" t="s">
        <v>838</v>
      </c>
      <c r="H52" s="912"/>
    </row>
    <row r="53" spans="1:12" ht="25.5">
      <c r="A53" s="830" t="str">
        <f>'Current Assumptions'!A53</f>
        <v>Planner Administrative Rate ($ / hour)</v>
      </c>
      <c r="B53" s="843">
        <f>'Current Assumptions'!B53</f>
        <v>0</v>
      </c>
      <c r="C53" s="830" t="s">
        <v>10</v>
      </c>
      <c r="D53" s="783"/>
      <c r="E53" s="930">
        <f t="shared" si="1"/>
        <v>0</v>
      </c>
      <c r="F53" s="830" t="str">
        <f>'Current Assumptions'!D53</f>
        <v>Rate for activities that cover Handling of documents</v>
      </c>
      <c r="G53" s="830" t="s">
        <v>839</v>
      </c>
      <c r="H53" s="912"/>
    </row>
    <row r="54" spans="1:12" ht="25.5">
      <c r="A54" s="830" t="str">
        <f>'Current Assumptions'!A54</f>
        <v>Licensed Professional Architect Rate ($ / hour)</v>
      </c>
      <c r="B54" s="843">
        <f>'Current Assumptions'!B54</f>
        <v>0</v>
      </c>
      <c r="C54" s="830" t="s">
        <v>9</v>
      </c>
      <c r="D54" s="783"/>
      <c r="E54" s="930">
        <f t="shared" si="1"/>
        <v>0</v>
      </c>
      <c r="F54" s="830" t="str">
        <f>'Current Assumptions'!D54</f>
        <v>Rate including Professional Services, Overhead and Profit</v>
      </c>
      <c r="G54" s="830" t="s">
        <v>1235</v>
      </c>
      <c r="H54" s="891"/>
    </row>
    <row r="55" spans="1:12" ht="27.75" customHeight="1">
      <c r="A55" s="830" t="str">
        <f>'Current Assumptions'!A55</f>
        <v>Specifier</v>
      </c>
      <c r="B55" s="843">
        <f>'Current Assumptions'!B55</f>
        <v>0</v>
      </c>
      <c r="C55" s="830" t="s">
        <v>9</v>
      </c>
      <c r="D55" s="783"/>
      <c r="E55" s="930">
        <f t="shared" si="1"/>
        <v>0</v>
      </c>
      <c r="F55" s="830" t="str">
        <f>'Current Assumptions'!D55</f>
        <v>Rate including Professional Services, Overhead and Profit</v>
      </c>
      <c r="G55" s="884">
        <v>90100110</v>
      </c>
      <c r="H55" s="891"/>
    </row>
    <row r="56" spans="1:12" ht="25.5">
      <c r="A56" s="830" t="str">
        <f>'Current Assumptions'!A56</f>
        <v>Architect Drafter Rate ($ / hour)</v>
      </c>
      <c r="B56" s="843">
        <f>'Current Assumptions'!B56</f>
        <v>0</v>
      </c>
      <c r="C56" s="830" t="s">
        <v>9</v>
      </c>
      <c r="D56" s="783"/>
      <c r="E56" s="930">
        <f t="shared" si="1"/>
        <v>0</v>
      </c>
      <c r="F56" s="830" t="str">
        <f>'Current Assumptions'!D56</f>
        <v>Rate including Professional Services, Overhead and Profit</v>
      </c>
      <c r="G56" s="830" t="s">
        <v>1236</v>
      </c>
      <c r="H56" s="891"/>
    </row>
    <row r="57" spans="1:12" ht="25.5">
      <c r="A57" s="830" t="str">
        <f>'Current Assumptions'!A57</f>
        <v>Architect Administrative Rate ($ / hour)</v>
      </c>
      <c r="B57" s="843">
        <f>'Current Assumptions'!B57</f>
        <v>0</v>
      </c>
      <c r="C57" s="830" t="s">
        <v>10</v>
      </c>
      <c r="D57" s="783"/>
      <c r="E57" s="930">
        <f t="shared" si="1"/>
        <v>0</v>
      </c>
      <c r="F57" s="830" t="str">
        <f>'Current Assumptions'!D57</f>
        <v>Rate for activities that cover Handling of documents</v>
      </c>
      <c r="G57" s="830"/>
      <c r="H57" s="912"/>
    </row>
    <row r="58" spans="1:12" ht="25.5">
      <c r="A58" s="830" t="str">
        <f>'Current Assumptions'!A58</f>
        <v>Construction Project Manager Rate ($ / hour)</v>
      </c>
      <c r="B58" s="843">
        <f>'Current Assumptions'!B58</f>
        <v>0</v>
      </c>
      <c r="C58" s="830" t="s">
        <v>9</v>
      </c>
      <c r="D58" s="783"/>
      <c r="E58" s="930">
        <f t="shared" si="1"/>
        <v>0</v>
      </c>
      <c r="F58" s="830" t="str">
        <f>'Current Assumptions'!D58</f>
        <v>Rate including Professional Services, Overhead and Profit</v>
      </c>
      <c r="G58" s="884">
        <v>180190200210250</v>
      </c>
      <c r="H58" s="891"/>
    </row>
    <row r="59" spans="1:12" ht="25.5">
      <c r="A59" s="830" t="str">
        <f>'Current Assumptions'!A59</f>
        <v>Assistant (Construction) Project Manager Rate ($ / hour)</v>
      </c>
      <c r="B59" s="843">
        <f>'Current Assumptions'!B59</f>
        <v>0</v>
      </c>
      <c r="C59" s="830" t="s">
        <v>9</v>
      </c>
      <c r="D59" s="783"/>
      <c r="E59" s="930">
        <f t="shared" si="1"/>
        <v>0</v>
      </c>
      <c r="F59" s="830" t="str">
        <f>'Current Assumptions'!D59</f>
        <v>Rate including Professional Services, Overhead and Profit</v>
      </c>
      <c r="G59" s="884">
        <v>180190210250</v>
      </c>
      <c r="H59" s="891"/>
    </row>
    <row r="60" spans="1:12" ht="25.5">
      <c r="A60" s="830" t="str">
        <f>'Current Assumptions'!A60</f>
        <v>Contractor Administrative Rate ($ / hour)</v>
      </c>
      <c r="B60" s="843">
        <f>'Current Assumptions'!B60</f>
        <v>0</v>
      </c>
      <c r="C60" s="830" t="s">
        <v>10</v>
      </c>
      <c r="D60" s="783"/>
      <c r="E60" s="930">
        <f t="shared" si="1"/>
        <v>0</v>
      </c>
      <c r="F60" s="830" t="str">
        <f>'Current Assumptions'!D60</f>
        <v>Rate for activities that cover Handling of documents</v>
      </c>
      <c r="G60" s="830" t="s">
        <v>1237</v>
      </c>
      <c r="H60" s="912"/>
    </row>
    <row r="61" spans="1:12">
      <c r="A61" s="830"/>
      <c r="B61" s="844"/>
      <c r="C61" s="830"/>
      <c r="D61" s="783"/>
      <c r="E61" s="916"/>
      <c r="F61" s="842"/>
      <c r="G61" s="885"/>
      <c r="H61" s="912"/>
    </row>
    <row r="62" spans="1:12">
      <c r="A62" s="830"/>
      <c r="B62" s="831"/>
      <c r="C62" s="830"/>
      <c r="D62" s="783"/>
      <c r="E62" s="916"/>
      <c r="F62" s="842"/>
      <c r="G62" s="885"/>
      <c r="H62" s="912"/>
    </row>
    <row r="63" spans="1:12">
      <c r="A63" s="828" t="str">
        <f>'Current Assumptions'!A63</f>
        <v>General Repro/Postal Delivery Cost</v>
      </c>
      <c r="B63" s="829"/>
      <c r="C63" s="830"/>
      <c r="D63" s="783"/>
      <c r="E63" s="916"/>
      <c r="F63" s="832"/>
      <c r="H63" s="912"/>
    </row>
    <row r="64" spans="1:12" s="798" customFormat="1" ht="25.5">
      <c r="A64" s="834" t="str">
        <f>'Current Assumptions'!A64</f>
        <v>Avg. Per Page Copy Cost ($ / page)</v>
      </c>
      <c r="B64" s="845">
        <f>'Current Assumptions'!B64</f>
        <v>0</v>
      </c>
      <c r="C64" s="834" t="s">
        <v>7</v>
      </c>
      <c r="D64" s="801">
        <v>1</v>
      </c>
      <c r="E64" s="928">
        <f>(100%-$D$64)*B64</f>
        <v>0</v>
      </c>
      <c r="F64" s="841" t="s">
        <v>331</v>
      </c>
      <c r="G64" s="875" t="s">
        <v>840</v>
      </c>
      <c r="H64" s="834"/>
      <c r="I64" s="797"/>
      <c r="L64" s="797"/>
    </row>
    <row r="65" spans="1:12" s="798" customFormat="1">
      <c r="A65" s="834" t="str">
        <f>'Current Assumptions'!A65</f>
        <v>Avg. Per Sheet Copy Cost ($ / sheet)</v>
      </c>
      <c r="B65" s="845">
        <f>'Current Assumptions'!B65</f>
        <v>0</v>
      </c>
      <c r="C65" s="834" t="s">
        <v>7</v>
      </c>
      <c r="D65" s="801">
        <v>1</v>
      </c>
      <c r="E65" s="928">
        <f>(100%-$D$65)*B65</f>
        <v>0</v>
      </c>
      <c r="F65" s="841" t="s">
        <v>331</v>
      </c>
      <c r="G65" s="825" t="s">
        <v>841</v>
      </c>
      <c r="H65" s="834"/>
      <c r="I65" s="797"/>
      <c r="L65" s="797"/>
    </row>
    <row r="66" spans="1:12" ht="16.5" thickBot="1">
      <c r="A66" s="886"/>
      <c r="B66" s="847"/>
      <c r="C66" s="886"/>
      <c r="D66" s="947"/>
      <c r="E66" s="919"/>
      <c r="F66" s="886"/>
      <c r="G66" s="887"/>
      <c r="H66" s="912"/>
    </row>
    <row r="67" spans="1:12">
      <c r="A67" s="872"/>
      <c r="C67" s="830"/>
      <c r="D67" s="783"/>
      <c r="E67" s="916"/>
      <c r="F67" s="832"/>
    </row>
    <row r="68" spans="1:12" ht="20.25">
      <c r="A68" s="1059" t="str">
        <f>'Current Assumptions'!A68</f>
        <v>Process Specific Variables</v>
      </c>
      <c r="B68" s="829"/>
      <c r="C68" s="830"/>
      <c r="D68" s="783"/>
      <c r="E68" s="916"/>
      <c r="F68" s="832"/>
    </row>
    <row r="69" spans="1:12" ht="25.5">
      <c r="A69" s="828" t="str">
        <f>'Current Assumptions'!A69</f>
        <v>Facility Criteria</v>
      </c>
      <c r="B69" s="1120" t="s">
        <v>1199</v>
      </c>
      <c r="C69" s="830"/>
      <c r="D69" s="946" t="s">
        <v>1226</v>
      </c>
      <c r="E69" s="1119" t="s">
        <v>970</v>
      </c>
      <c r="F69" s="832"/>
    </row>
    <row r="70" spans="1:12" s="798" customFormat="1">
      <c r="A70" s="850" t="str">
        <f>'Current Assumptions'!A70</f>
        <v>Avg. Number of Sets Required (sets / submittal)</v>
      </c>
      <c r="B70" s="849">
        <f>'Current Assumptions'!B70</f>
        <v>0</v>
      </c>
      <c r="C70" s="850" t="s">
        <v>6</v>
      </c>
      <c r="D70" s="801">
        <v>1</v>
      </c>
      <c r="E70" s="881">
        <f>(100%-$D$70)*B70</f>
        <v>0</v>
      </c>
      <c r="F70" s="1027" t="str">
        <f>'Current Assumptions'!D70</f>
        <v>Average number of sets required</v>
      </c>
      <c r="G70" s="875"/>
      <c r="H70" s="882"/>
      <c r="I70" s="797"/>
      <c r="L70" s="797"/>
    </row>
    <row r="71" spans="1:12" s="798" customFormat="1" ht="45">
      <c r="A71" s="850" t="str">
        <f>'Current Assumptions'!A71</f>
        <v>Avg. In-house Reproduction Time Per Set (hours/set)</v>
      </c>
      <c r="B71" s="854">
        <f>'Current Assumptions'!B71</f>
        <v>0</v>
      </c>
      <c r="C71" s="850" t="s">
        <v>751</v>
      </c>
      <c r="D71" s="801">
        <v>1</v>
      </c>
      <c r="E71" s="881">
        <f>(100%-$D$71)*B71</f>
        <v>0</v>
      </c>
      <c r="F71" s="1027" t="str">
        <f>'Current Assumptions'!D71</f>
        <v>Average time spent in printing and making copies of Facility Criteria by Owner</v>
      </c>
      <c r="G71" s="875"/>
      <c r="H71" s="882"/>
      <c r="I71" s="797"/>
      <c r="L71" s="797"/>
    </row>
    <row r="72" spans="1:12">
      <c r="A72" s="828" t="str">
        <f>'Current Assumptions'!A72</f>
        <v>Discipline Specification</v>
      </c>
      <c r="B72" s="831"/>
      <c r="C72" s="830"/>
      <c r="D72" s="783"/>
      <c r="E72" s="916"/>
      <c r="F72" s="1027"/>
    </row>
    <row r="73" spans="1:12" s="798" customFormat="1">
      <c r="A73" s="850" t="str">
        <f>'Current Assumptions'!A73</f>
        <v>Avg. Number of Sets Required (sets / submittal)</v>
      </c>
      <c r="B73" s="849">
        <f>'Current Assumptions'!B73</f>
        <v>0</v>
      </c>
      <c r="C73" s="850" t="s">
        <v>6</v>
      </c>
      <c r="D73" s="801">
        <v>1</v>
      </c>
      <c r="E73" s="881">
        <f>(100%-$D$73)*B73</f>
        <v>0</v>
      </c>
      <c r="F73" s="1027" t="str">
        <f>'Current Assumptions'!D73</f>
        <v>Average number of sets required</v>
      </c>
      <c r="G73" s="875"/>
      <c r="H73" s="882"/>
      <c r="I73" s="797"/>
      <c r="L73" s="797"/>
    </row>
    <row r="74" spans="1:12" s="798" customFormat="1" ht="45">
      <c r="A74" s="850" t="str">
        <f>'Current Assumptions'!A74</f>
        <v>Avg. In-house Reproduction Time Per Set (hours/set)</v>
      </c>
      <c r="B74" s="854">
        <f>'Current Assumptions'!B74</f>
        <v>0</v>
      </c>
      <c r="C74" s="850" t="s">
        <v>751</v>
      </c>
      <c r="D74" s="801">
        <v>1</v>
      </c>
      <c r="E74" s="881">
        <f>(100%-$D$74)*B74</f>
        <v>0</v>
      </c>
      <c r="F74" s="1027" t="str">
        <f>'Current Assumptions'!D74</f>
        <v>Average time spent in printing and making copies of Discipline Specification by Owner</v>
      </c>
      <c r="G74" s="875"/>
      <c r="H74" s="882"/>
      <c r="I74" s="797"/>
      <c r="L74" s="797"/>
    </row>
    <row r="75" spans="1:12">
      <c r="A75" s="828" t="str">
        <f>'Current Assumptions'!A75</f>
        <v>Feasibility Study</v>
      </c>
      <c r="B75" s="831"/>
      <c r="C75" s="830"/>
      <c r="D75" s="783"/>
      <c r="E75" s="916"/>
      <c r="F75" s="1027"/>
    </row>
    <row r="76" spans="1:12" s="806" customFormat="1" ht="51">
      <c r="A76" s="830" t="str">
        <f>'Current Assumptions'!A76</f>
        <v>Avg. Number of Transmittals</v>
      </c>
      <c r="B76" s="831">
        <f>'Current Assumptions'!B76</f>
        <v>0</v>
      </c>
      <c r="C76" s="830" t="s">
        <v>429</v>
      </c>
      <c r="D76" s="783" t="s">
        <v>331</v>
      </c>
      <c r="E76" s="915">
        <f>B76</f>
        <v>0</v>
      </c>
      <c r="F76" s="830" t="str">
        <f>'Current Assumptions'!D76</f>
        <v>Average number of times options / comments are exchanged between the Planner and Owner times the number of recipients for each exchange</v>
      </c>
      <c r="G76" s="875"/>
      <c r="H76" s="838"/>
      <c r="I76" s="805"/>
      <c r="L76" s="805"/>
    </row>
    <row r="77" spans="1:12" s="798" customFormat="1" ht="45">
      <c r="A77" s="850" t="str">
        <f>'Current Assumptions'!A77</f>
        <v>Avg. In-house Reproduction Time Per Submittal Set (hours/submittal set)</v>
      </c>
      <c r="B77" s="849">
        <f>'Current Assumptions'!B77</f>
        <v>0</v>
      </c>
      <c r="C77" s="850" t="s">
        <v>476</v>
      </c>
      <c r="D77" s="801">
        <v>1</v>
      </c>
      <c r="E77" s="881">
        <f>(100%-$D$77)*B77</f>
        <v>0</v>
      </c>
      <c r="F77" s="1027" t="str">
        <f>'Current Assumptions'!D77</f>
        <v>Average time spent in printing and making copies of feasibility study by Planner</v>
      </c>
      <c r="G77" s="875"/>
      <c r="H77" s="882"/>
      <c r="I77" s="797"/>
      <c r="L77" s="797"/>
    </row>
    <row r="78" spans="1:12" s="808" customFormat="1" ht="45">
      <c r="A78" s="850" t="str">
        <f>'Current Assumptions'!A78</f>
        <v>Avg. Mailing Cost per Transmittal ($ / Transmittal)</v>
      </c>
      <c r="B78" s="851">
        <f>'Current Assumptions'!B78</f>
        <v>0</v>
      </c>
      <c r="C78" s="834" t="s">
        <v>431</v>
      </c>
      <c r="D78" s="801">
        <v>1</v>
      </c>
      <c r="E78" s="928">
        <f>(100%-$D$78)*B78</f>
        <v>0</v>
      </c>
      <c r="F78" s="1027" t="str">
        <f>'Current Assumptions'!D78</f>
        <v>Average cost for delivering documents/comments sent between Planner  and Owner</v>
      </c>
      <c r="G78" s="875"/>
      <c r="H78" s="888"/>
      <c r="I78" s="807"/>
      <c r="L78" s="807"/>
    </row>
    <row r="79" spans="1:12" s="793" customFormat="1" ht="30">
      <c r="A79" s="850" t="str">
        <f>'Current Assumptions'!A79</f>
        <v>Avg. Time to Prepare Transmittal  (hours / transmittal)</v>
      </c>
      <c r="B79" s="849">
        <f>'Current Assumptions'!B79</f>
        <v>0</v>
      </c>
      <c r="C79" s="834" t="s">
        <v>427</v>
      </c>
      <c r="D79" s="801">
        <v>0.6</v>
      </c>
      <c r="E79" s="881">
        <f>(100%-$D$79)*B79</f>
        <v>0</v>
      </c>
      <c r="F79" s="1027" t="str">
        <f>'Current Assumptions'!D79</f>
        <v>Average time spent in compiling documents for transmittal</v>
      </c>
      <c r="G79" s="875"/>
      <c r="H79" s="866"/>
      <c r="I79" s="792"/>
      <c r="L79" s="792"/>
    </row>
    <row r="80" spans="1:12" s="806" customFormat="1">
      <c r="A80" s="828" t="str">
        <f>'Current Assumptions'!A80</f>
        <v>Project Definition</v>
      </c>
      <c r="B80" s="831"/>
      <c r="C80" s="830"/>
      <c r="D80" s="783"/>
      <c r="E80" s="915"/>
      <c r="F80" s="1027"/>
      <c r="G80" s="875"/>
      <c r="H80" s="889"/>
      <c r="I80" s="805"/>
      <c r="L80" s="805"/>
    </row>
    <row r="81" spans="1:12" s="798" customFormat="1">
      <c r="A81" s="850" t="str">
        <f>'Current Assumptions'!A81</f>
        <v>Avg. Number of Sets Required (sets / submittal)</v>
      </c>
      <c r="B81" s="849">
        <f>'Current Assumptions'!B81</f>
        <v>0</v>
      </c>
      <c r="C81" s="850" t="s">
        <v>752</v>
      </c>
      <c r="D81" s="801">
        <v>1</v>
      </c>
      <c r="E81" s="881">
        <f>(100%-$D$81)*B81</f>
        <v>0</v>
      </c>
      <c r="F81" s="1027" t="str">
        <f>'Current Assumptions'!D81</f>
        <v>Average number of sets required</v>
      </c>
      <c r="G81" s="875"/>
      <c r="H81" s="882"/>
      <c r="I81" s="797"/>
      <c r="L81" s="797"/>
    </row>
    <row r="82" spans="1:12" s="798" customFormat="1" ht="45">
      <c r="A82" s="850" t="str">
        <f>'Current Assumptions'!A82</f>
        <v>Avg. In-house Reproduction Time Per Set (hours/set)</v>
      </c>
      <c r="B82" s="854">
        <f>'Current Assumptions'!B82</f>
        <v>0</v>
      </c>
      <c r="C82" s="850" t="s">
        <v>751</v>
      </c>
      <c r="D82" s="801">
        <v>1</v>
      </c>
      <c r="E82" s="881">
        <f>(100%-$D$82)*B82</f>
        <v>0</v>
      </c>
      <c r="F82" s="1027" t="str">
        <f>'Current Assumptions'!D82</f>
        <v>Average time spent in printing and making copies of Project Definition by Owner</v>
      </c>
      <c r="G82" s="875"/>
      <c r="H82" s="882"/>
      <c r="I82" s="797"/>
      <c r="L82" s="797"/>
    </row>
    <row r="83" spans="1:12" s="806" customFormat="1">
      <c r="A83" s="828" t="str">
        <f>'Current Assumptions'!A83</f>
        <v>Space Program</v>
      </c>
      <c r="B83" s="831"/>
      <c r="C83" s="830"/>
      <c r="D83" s="783"/>
      <c r="E83" s="915"/>
      <c r="F83" s="1027"/>
      <c r="G83" s="875"/>
      <c r="H83" s="889"/>
      <c r="I83" s="805"/>
      <c r="L83" s="805"/>
    </row>
    <row r="84" spans="1:12" s="806" customFormat="1" ht="39.75" customHeight="1">
      <c r="A84" s="834" t="str">
        <f>'Current Assumptions'!A84</f>
        <v>Avg. Time Spent Searching for Space Program Criteria (hours/space)</v>
      </c>
      <c r="B84" s="849">
        <f>'Current Assumptions'!B84</f>
        <v>0</v>
      </c>
      <c r="C84" s="850" t="s">
        <v>867</v>
      </c>
      <c r="D84" s="801">
        <v>1</v>
      </c>
      <c r="E84" s="881">
        <f>(100%-$D$84)*B84</f>
        <v>0</v>
      </c>
      <c r="F84" s="1027" t="str">
        <f>'Current Assumptions'!D84</f>
        <v xml:space="preserve">Average time spent by Planner searching for Spatial requirements </v>
      </c>
      <c r="G84" s="875"/>
      <c r="H84" s="889"/>
      <c r="I84" s="805"/>
      <c r="L84" s="805"/>
    </row>
    <row r="85" spans="1:12" s="793" customFormat="1" ht="60">
      <c r="A85" s="834" t="str">
        <f>'Current Assumptions'!A85</f>
        <v>Avg. Time Spent Reformatting Space Program Criteria into Room Data Sheets (hours/space)</v>
      </c>
      <c r="B85" s="854">
        <f>'Current Assumptions'!B85</f>
        <v>0</v>
      </c>
      <c r="C85" s="850" t="s">
        <v>540</v>
      </c>
      <c r="D85" s="801">
        <v>1</v>
      </c>
      <c r="E85" s="881">
        <f>(100%-$D$85)*B85</f>
        <v>0</v>
      </c>
      <c r="F85" s="1027" t="str">
        <f>'Current Assumptions'!D85</f>
        <v>Average time spent in evaluating information in Project Definition and identifying and creating a detailed spatial program in a usable format.</v>
      </c>
      <c r="G85" s="875"/>
      <c r="H85" s="834"/>
      <c r="I85" s="792"/>
      <c r="L85" s="792"/>
    </row>
    <row r="86" spans="1:12" s="793" customFormat="1" ht="45">
      <c r="A86" s="834" t="str">
        <f>'Current Assumptions'!A86</f>
        <v>Avg. Time for Owners Rep to Validate Space Program (hours)</v>
      </c>
      <c r="B86" s="857">
        <f>'Current Assumptions'!B86</f>
        <v>0</v>
      </c>
      <c r="C86" s="834" t="s">
        <v>373</v>
      </c>
      <c r="D86" s="801">
        <v>0.9</v>
      </c>
      <c r="E86" s="881">
        <f>(100%-$D$86)*B86</f>
        <v>0</v>
      </c>
      <c r="F86" s="1027" t="str">
        <f>'Current Assumptions'!D86</f>
        <v>Average time spent by Owners Rep in validating Space Program provided by planner</v>
      </c>
      <c r="G86" s="875"/>
      <c r="H86" s="882"/>
      <c r="I86" s="792"/>
      <c r="L86" s="792"/>
    </row>
    <row r="87" spans="1:12" s="793" customFormat="1" ht="30">
      <c r="A87" s="834" t="str">
        <f>'Current Assumptions'!A87</f>
        <v>Avg. Percentage of errors in Space Program</v>
      </c>
      <c r="B87" s="943">
        <f>'Current Assumptions'!B87</f>
        <v>0</v>
      </c>
      <c r="C87" s="850" t="s">
        <v>868</v>
      </c>
      <c r="D87" s="801">
        <v>1</v>
      </c>
      <c r="E87" s="881">
        <f>(100%-$D$87)*B87</f>
        <v>0</v>
      </c>
      <c r="F87" s="1027" t="str">
        <f>'Current Assumptions'!D87</f>
        <v xml:space="preserve">Average percentage of errors found by Owners Rep in Space Program </v>
      </c>
      <c r="G87" s="875"/>
      <c r="H87" s="834"/>
      <c r="I87" s="792"/>
      <c r="L87" s="792"/>
    </row>
    <row r="88" spans="1:12" s="793" customFormat="1" ht="38.25" customHeight="1">
      <c r="A88" s="834" t="str">
        <f>'Current Assumptions'!A88</f>
        <v>Avg. Time Spent Re-Searching for Product Program Criteria (hours / product)</v>
      </c>
      <c r="B88" s="849">
        <f>'Current Assumptions'!B88</f>
        <v>0</v>
      </c>
      <c r="C88" s="850" t="s">
        <v>867</v>
      </c>
      <c r="D88" s="801">
        <v>1</v>
      </c>
      <c r="E88" s="881">
        <f>(100%-$D$88)*B88</f>
        <v>0</v>
      </c>
      <c r="F88" s="1027" t="str">
        <f>'Current Assumptions'!D88</f>
        <v>Average time spent by Planner recreating Space Program</v>
      </c>
      <c r="G88" s="875"/>
      <c r="H88" s="834"/>
      <c r="I88" s="792"/>
      <c r="L88" s="792"/>
    </row>
    <row r="89" spans="1:12" s="948" customFormat="1" ht="27.75" customHeight="1">
      <c r="A89" s="834" t="str">
        <f>'Current Assumptions'!A89</f>
        <v>Avg. Number of Re-Submit Cycles</v>
      </c>
      <c r="B89" s="849">
        <f>'Current Assumptions'!B89</f>
        <v>0</v>
      </c>
      <c r="C89" s="834" t="s">
        <v>890</v>
      </c>
      <c r="D89" s="801">
        <v>1</v>
      </c>
      <c r="E89" s="881">
        <f>(100%-$D$89)*B89</f>
        <v>0</v>
      </c>
      <c r="F89" s="1027" t="str">
        <f>'Current Assumptions'!D89</f>
        <v>Average number of times submitted documents are re-submitted.</v>
      </c>
      <c r="G89" s="875"/>
      <c r="J89" s="949"/>
    </row>
    <row r="90" spans="1:12" s="806" customFormat="1" ht="51">
      <c r="A90" s="830" t="str">
        <f>'Current Assumptions'!A90</f>
        <v>Avg. Number of Transmittals</v>
      </c>
      <c r="B90" s="831">
        <f>'Current Assumptions'!B90</f>
        <v>0</v>
      </c>
      <c r="C90" s="830" t="s">
        <v>429</v>
      </c>
      <c r="D90" s="783" t="s">
        <v>331</v>
      </c>
      <c r="E90" s="915">
        <f>B90</f>
        <v>0</v>
      </c>
      <c r="F90" s="830" t="str">
        <f>'Current Assumptions'!D90</f>
        <v>Average number of times Space Program / Comments are sent between the Planner and Owners Rep times the number of recipients for each exchange.</v>
      </c>
      <c r="G90" s="875"/>
      <c r="H90" s="838"/>
      <c r="I90" s="805"/>
      <c r="L90" s="805"/>
    </row>
    <row r="91" spans="1:12" s="808" customFormat="1" ht="45">
      <c r="A91" s="834" t="str">
        <f>'Current Assumptions'!A91</f>
        <v>Avg. Mailing Cost per Transmittal ($ / Transmittal)</v>
      </c>
      <c r="B91" s="851">
        <f>'Current Assumptions'!B91</f>
        <v>0</v>
      </c>
      <c r="C91" s="834" t="s">
        <v>431</v>
      </c>
      <c r="D91" s="801">
        <v>1</v>
      </c>
      <c r="E91" s="928">
        <f>(100%-$D$91)*B91</f>
        <v>0</v>
      </c>
      <c r="F91" s="1027" t="str">
        <f>'Current Assumptions'!D91</f>
        <v>Average cost for delivering documents/comments sent between Planner and Owners Rep</v>
      </c>
      <c r="G91" s="875"/>
      <c r="H91" s="888"/>
      <c r="I91" s="807"/>
      <c r="L91" s="807"/>
    </row>
    <row r="92" spans="1:12" s="793" customFormat="1" ht="30">
      <c r="A92" s="834" t="str">
        <f>'Current Assumptions'!A92</f>
        <v>Avg. Time to Prepare Transmittal  (hours / transmittal)</v>
      </c>
      <c r="B92" s="857">
        <f>'Current Assumptions'!B92</f>
        <v>0</v>
      </c>
      <c r="C92" s="834" t="s">
        <v>427</v>
      </c>
      <c r="D92" s="801">
        <v>0.6</v>
      </c>
      <c r="E92" s="881">
        <f>(100%-$D$92)*B92</f>
        <v>0</v>
      </c>
      <c r="F92" s="1027" t="str">
        <f>'Current Assumptions'!D92</f>
        <v>Average time spent in compiling documents for transmittal</v>
      </c>
      <c r="G92" s="875"/>
      <c r="H92" s="866"/>
      <c r="I92" s="792"/>
      <c r="L92" s="792"/>
    </row>
    <row r="93" spans="1:12" s="806" customFormat="1">
      <c r="A93" s="828" t="str">
        <f>'Current Assumptions'!A93</f>
        <v>Product Program</v>
      </c>
      <c r="B93" s="831"/>
      <c r="C93" s="830"/>
      <c r="D93" s="783"/>
      <c r="E93" s="915"/>
      <c r="F93" s="1027"/>
      <c r="G93" s="875"/>
      <c r="H93" s="889"/>
      <c r="I93" s="805"/>
      <c r="L93" s="805"/>
    </row>
    <row r="94" spans="1:12" s="808" customFormat="1" ht="30">
      <c r="A94" s="834" t="str">
        <f>'Current Assumptions'!A94</f>
        <v>Avg. Time Spent Searching for Product Program Criteria (hours / product)</v>
      </c>
      <c r="B94" s="849">
        <f>'Current Assumptions'!B94</f>
        <v>0</v>
      </c>
      <c r="C94" s="834" t="s">
        <v>478</v>
      </c>
      <c r="D94" s="801">
        <v>1</v>
      </c>
      <c r="E94" s="881">
        <f>(100%-$D$94)*B94</f>
        <v>0</v>
      </c>
      <c r="F94" s="1027" t="str">
        <f>'Current Assumptions'!D94</f>
        <v>Average time spent by Planner searching for Product Program Criteria</v>
      </c>
      <c r="G94" s="875"/>
      <c r="H94" s="888"/>
      <c r="I94" s="807"/>
      <c r="L94" s="807"/>
    </row>
    <row r="95" spans="1:12" s="793" customFormat="1" ht="45">
      <c r="A95" s="834" t="str">
        <f>'Current Assumptions'!A95</f>
        <v>Avg. Time for Owners Rep to Validate Product Program  (hours)</v>
      </c>
      <c r="B95" s="860">
        <f>'Current Assumptions'!B95</f>
        <v>0</v>
      </c>
      <c r="C95" s="834" t="s">
        <v>753</v>
      </c>
      <c r="D95" s="801">
        <v>0.9</v>
      </c>
      <c r="E95" s="881">
        <f>(100%-$D$95)*B95</f>
        <v>0</v>
      </c>
      <c r="F95" s="1027" t="str">
        <f>'Current Assumptions'!D95</f>
        <v>Average time spent by Owners Rep in validating Product Program provided by Planner</v>
      </c>
      <c r="G95" s="875"/>
      <c r="H95" s="882"/>
      <c r="I95" s="792"/>
      <c r="L95" s="792"/>
    </row>
    <row r="96" spans="1:12" s="808" customFormat="1" ht="30">
      <c r="A96" s="834" t="str">
        <f>'Current Assumptions'!A96</f>
        <v>Avg. Percentage of errors in Product Program</v>
      </c>
      <c r="B96" s="865">
        <f>'Current Assumptions'!B96</f>
        <v>0</v>
      </c>
      <c r="C96" s="850" t="s">
        <v>868</v>
      </c>
      <c r="D96" s="801">
        <v>1</v>
      </c>
      <c r="E96" s="881">
        <f>(100%-$D$96)*B96</f>
        <v>0</v>
      </c>
      <c r="F96" s="1027" t="str">
        <f>'Current Assumptions'!D96</f>
        <v xml:space="preserve">Average percentage of errors found by Owners Rep in Product Program </v>
      </c>
      <c r="G96" s="875"/>
      <c r="H96" s="888"/>
      <c r="I96" s="807"/>
      <c r="L96" s="807"/>
    </row>
    <row r="97" spans="1:12" s="808" customFormat="1" ht="30">
      <c r="A97" s="834" t="str">
        <f>'Current Assumptions'!A97</f>
        <v>Avg. Time Spent Re-Searching for Product Program Criteria (hours / product)</v>
      </c>
      <c r="B97" s="854">
        <f>'Current Assumptions'!B97</f>
        <v>0</v>
      </c>
      <c r="C97" s="850" t="s">
        <v>478</v>
      </c>
      <c r="D97" s="801">
        <v>1</v>
      </c>
      <c r="E97" s="881">
        <f>(100%-$D$97)*B97</f>
        <v>0</v>
      </c>
      <c r="F97" s="1027" t="str">
        <f>'Current Assumptions'!D97</f>
        <v>Average time spent by Planner recreating Product Program</v>
      </c>
      <c r="G97" s="875"/>
      <c r="H97" s="888"/>
      <c r="I97" s="807"/>
      <c r="L97" s="807"/>
    </row>
    <row r="98" spans="1:12" s="948" customFormat="1" ht="27.75" customHeight="1">
      <c r="A98" s="834" t="str">
        <f>'Current Assumptions'!A98</f>
        <v>Avg. Number of Re-Submit Cycles</v>
      </c>
      <c r="B98" s="849">
        <f>'Current Assumptions'!B98</f>
        <v>0</v>
      </c>
      <c r="C98" s="834" t="s">
        <v>890</v>
      </c>
      <c r="D98" s="801">
        <v>1</v>
      </c>
      <c r="E98" s="881">
        <f>(100%-$D$98)*B98</f>
        <v>0</v>
      </c>
      <c r="F98" s="1027" t="str">
        <f>'Current Assumptions'!D98</f>
        <v>Average number of times submitted documents are re-submitted</v>
      </c>
      <c r="G98" s="875"/>
      <c r="J98" s="949"/>
    </row>
    <row r="99" spans="1:12" s="806" customFormat="1" ht="51">
      <c r="A99" s="830" t="str">
        <f>'Current Assumptions'!A99</f>
        <v>Avg. Number of Transmittals</v>
      </c>
      <c r="B99" s="831">
        <f>'Current Assumptions'!B99</f>
        <v>0</v>
      </c>
      <c r="C99" s="830" t="s">
        <v>429</v>
      </c>
      <c r="D99" s="783" t="s">
        <v>331</v>
      </c>
      <c r="E99" s="915">
        <f>B99</f>
        <v>0</v>
      </c>
      <c r="F99" s="830" t="str">
        <f>'Current Assumptions'!D99</f>
        <v>Average number of times Product Program / Comments are sent between the Planner and Owners Rep times the number of recipients for each exchange.</v>
      </c>
      <c r="G99" s="875"/>
      <c r="H99" s="838"/>
      <c r="I99" s="805"/>
      <c r="L99" s="805"/>
    </row>
    <row r="100" spans="1:12" s="808" customFormat="1" ht="45">
      <c r="A100" s="834" t="str">
        <f>'Current Assumptions'!A100</f>
        <v>Avg. Mailing Cost per Transmittal ($ / Transmittal)</v>
      </c>
      <c r="B100" s="851">
        <f>'Current Assumptions'!B100</f>
        <v>0</v>
      </c>
      <c r="C100" s="834" t="s">
        <v>431</v>
      </c>
      <c r="D100" s="801">
        <v>1</v>
      </c>
      <c r="E100" s="928">
        <f>(100%-$D$100)*B100</f>
        <v>0</v>
      </c>
      <c r="F100" s="1027" t="str">
        <f>'Current Assumptions'!D100</f>
        <v>Average cost for mailing documents/comments sent between Planner and Owners Rep.</v>
      </c>
      <c r="G100" s="875"/>
      <c r="H100" s="888"/>
      <c r="I100" s="807"/>
      <c r="L100" s="807"/>
    </row>
    <row r="101" spans="1:12" s="793" customFormat="1" ht="30">
      <c r="A101" s="834" t="str">
        <f>'Current Assumptions'!A101</f>
        <v>Avg. Time to Prepare Transmittal  (hours / transmittal)</v>
      </c>
      <c r="B101" s="857">
        <f>'Current Assumptions'!B101</f>
        <v>0</v>
      </c>
      <c r="C101" s="834" t="s">
        <v>427</v>
      </c>
      <c r="D101" s="801">
        <v>0.6</v>
      </c>
      <c r="E101" s="881">
        <f>(100%-$D$101)*B101</f>
        <v>0</v>
      </c>
      <c r="F101" s="1027" t="str">
        <f>'Current Assumptions'!D101</f>
        <v>Average time spent in compiling documents for transmittal.</v>
      </c>
      <c r="G101" s="875"/>
      <c r="H101" s="866"/>
      <c r="I101" s="792"/>
      <c r="L101" s="792"/>
    </row>
    <row r="102" spans="1:12" s="806" customFormat="1">
      <c r="A102" s="828" t="str">
        <f>'Current Assumptions'!A102</f>
        <v>Request for Proposal</v>
      </c>
      <c r="B102" s="831"/>
      <c r="C102" s="830"/>
      <c r="D102" s="783"/>
      <c r="E102" s="915"/>
      <c r="F102" s="1027"/>
      <c r="G102" s="875"/>
      <c r="H102" s="889"/>
      <c r="I102" s="805"/>
      <c r="L102" s="805"/>
    </row>
    <row r="103" spans="1:12" s="806" customFormat="1">
      <c r="A103" s="830" t="str">
        <f>'Current Assumptions'!A103</f>
        <v>Avg. Number of Letter Sized Pages in Proposal (pages / proposal)</v>
      </c>
      <c r="B103" s="831">
        <f>'Current Assumptions'!B103</f>
        <v>0</v>
      </c>
      <c r="C103" s="830" t="s">
        <v>479</v>
      </c>
      <c r="D103" s="783"/>
      <c r="E103" s="915">
        <f>B103</f>
        <v>0</v>
      </c>
      <c r="F103" s="830" t="str">
        <f>'Current Assumptions'!D103</f>
        <v xml:space="preserve">Average number of Letter-Sized Pages </v>
      </c>
      <c r="G103" s="875"/>
      <c r="H103" s="889"/>
      <c r="I103" s="805"/>
      <c r="L103" s="805"/>
    </row>
    <row r="104" spans="1:12" s="806" customFormat="1">
      <c r="A104" s="830" t="str">
        <f>'Current Assumptions'!A104</f>
        <v>Avg. Number of Drawing Sheets in  Proposal (sheets / proposal)</v>
      </c>
      <c r="B104" s="831">
        <f>'Current Assumptions'!B104</f>
        <v>0</v>
      </c>
      <c r="C104" s="830" t="s">
        <v>480</v>
      </c>
      <c r="D104" s="783"/>
      <c r="E104" s="915">
        <f>B104</f>
        <v>0</v>
      </c>
      <c r="F104" s="830" t="str">
        <f>'Current Assumptions'!D104</f>
        <v>Average number of Drawings</v>
      </c>
      <c r="G104" s="875"/>
      <c r="H104" s="889"/>
      <c r="I104" s="805"/>
      <c r="L104" s="805"/>
    </row>
    <row r="105" spans="1:12" s="793" customFormat="1">
      <c r="A105" s="834" t="str">
        <f>'Current Assumptions'!A105</f>
        <v>Number of RFP copies Reqd. (sets / submittal)</v>
      </c>
      <c r="B105" s="849">
        <f>'Current Assumptions'!B105</f>
        <v>0</v>
      </c>
      <c r="C105" s="834" t="s">
        <v>6</v>
      </c>
      <c r="D105" s="801">
        <v>1</v>
      </c>
      <c r="E105" s="881">
        <f>(100%-$D$105)*B105</f>
        <v>0</v>
      </c>
      <c r="F105" s="1027" t="str">
        <f>'Current Assumptions'!D105</f>
        <v>Number of RFP copies required</v>
      </c>
      <c r="G105" s="875"/>
      <c r="H105" s="882"/>
      <c r="I105" s="792"/>
      <c r="L105" s="792"/>
    </row>
    <row r="106" spans="1:12" s="806" customFormat="1" ht="38.25">
      <c r="A106" s="830" t="str">
        <f>'Current Assumptions'!A106</f>
        <v>Avg. Number of Transmittals - Owners Rep documents to Bidders</v>
      </c>
      <c r="B106" s="831">
        <f>'Current Assumptions'!B106</f>
        <v>0</v>
      </c>
      <c r="C106" s="830" t="s">
        <v>429</v>
      </c>
      <c r="D106" s="783" t="s">
        <v>331</v>
      </c>
      <c r="E106" s="915">
        <f>B106</f>
        <v>0</v>
      </c>
      <c r="F106" s="830" t="str">
        <f>'Current Assumptions'!D106</f>
        <v>Average number of times Proposal is sent from the  Owners Rep to the Bidders times the number of recipients for each exchange.</v>
      </c>
      <c r="G106" s="875"/>
      <c r="H106" s="838"/>
      <c r="I106" s="805"/>
      <c r="L106" s="805"/>
    </row>
    <row r="107" spans="1:12" s="806" customFormat="1" ht="38.25">
      <c r="A107" s="830" t="str">
        <f>'Current Assumptions'!A107</f>
        <v>Avg. Number of Transmittals - Architect to Owner</v>
      </c>
      <c r="B107" s="831">
        <f>'Current Assumptions'!B107</f>
        <v>0</v>
      </c>
      <c r="C107" s="830" t="s">
        <v>429</v>
      </c>
      <c r="D107" s="783" t="s">
        <v>331</v>
      </c>
      <c r="E107" s="915">
        <f>B107</f>
        <v>0</v>
      </c>
      <c r="F107" s="830" t="str">
        <f>'Current Assumptions'!D107</f>
        <v>Average number of times Proposal is sent from the Architect to the Owners Rep times the number of recipients for each exchange.</v>
      </c>
      <c r="G107" s="875"/>
      <c r="H107" s="838"/>
      <c r="I107" s="805"/>
      <c r="L107" s="805"/>
    </row>
    <row r="108" spans="1:12" s="793" customFormat="1" ht="30">
      <c r="A108" s="834" t="str">
        <f>'Current Assumptions'!A108</f>
        <v>Avg. In-house Reproduction Time Per Submittal Set (hours/submittal set)</v>
      </c>
      <c r="B108" s="849">
        <f>'Current Assumptions'!B108</f>
        <v>0</v>
      </c>
      <c r="C108" s="834" t="s">
        <v>476</v>
      </c>
      <c r="D108" s="801">
        <v>1</v>
      </c>
      <c r="E108" s="928">
        <f>(100%-$D$108)*B108</f>
        <v>0</v>
      </c>
      <c r="F108" s="1027" t="str">
        <f>'Current Assumptions'!D108</f>
        <v>Average time spent in printing and making copies of Proposal by Architect</v>
      </c>
      <c r="G108" s="875"/>
      <c r="H108" s="882"/>
      <c r="I108" s="792"/>
      <c r="L108" s="792"/>
    </row>
    <row r="109" spans="1:12" s="808" customFormat="1" ht="45">
      <c r="A109" s="834" t="str">
        <f>'Current Assumptions'!A109</f>
        <v>Avg. Mailing Cost per Transmittal ($ / Transmittal) - Owners Rep documents to Bidders</v>
      </c>
      <c r="B109" s="851">
        <f>'Current Assumptions'!B109</f>
        <v>0</v>
      </c>
      <c r="C109" s="834" t="s">
        <v>431</v>
      </c>
      <c r="D109" s="801">
        <v>1</v>
      </c>
      <c r="E109" s="928">
        <f>(100%-$D$109)*B109</f>
        <v>0</v>
      </c>
      <c r="F109" s="1027" t="str">
        <f>'Current Assumptions'!D109</f>
        <v xml:space="preserve">Average cost for mailing documents/comments sent between Owners Rep and Architect </v>
      </c>
      <c r="G109" s="875"/>
      <c r="H109" s="888"/>
      <c r="I109" s="807"/>
      <c r="L109" s="807"/>
    </row>
    <row r="110" spans="1:12" s="793" customFormat="1" ht="30">
      <c r="A110" s="834" t="str">
        <f>'Current Assumptions'!A110</f>
        <v>Avg. Mailing Cost per Transmittal ($ / Transmittal) - Architect to Owners Rep</v>
      </c>
      <c r="B110" s="851">
        <f>'Current Assumptions'!B110</f>
        <v>0</v>
      </c>
      <c r="C110" s="834" t="s">
        <v>431</v>
      </c>
      <c r="D110" s="801">
        <v>1</v>
      </c>
      <c r="E110" s="928">
        <f>(100%-$D$110)*B110</f>
        <v>0</v>
      </c>
      <c r="F110" s="1027" t="str">
        <f>'Current Assumptions'!D110</f>
        <v>Average cost for mailing proposal between Architect and Owners Rep.</v>
      </c>
      <c r="G110" s="875"/>
      <c r="H110" s="866"/>
      <c r="I110" s="792"/>
      <c r="L110" s="792"/>
    </row>
    <row r="111" spans="1:12" s="793" customFormat="1" ht="30">
      <c r="A111" s="834" t="str">
        <f>'Current Assumptions'!A111</f>
        <v>Avg. Time to Prepare Transmittal  (hours / transmittal) - Owners Rep</v>
      </c>
      <c r="B111" s="849">
        <f>'Current Assumptions'!B111</f>
        <v>0</v>
      </c>
      <c r="C111" s="834" t="s">
        <v>427</v>
      </c>
      <c r="D111" s="801">
        <v>0.6</v>
      </c>
      <c r="E111" s="881">
        <f>(100%-$D$111)*B111</f>
        <v>0</v>
      </c>
      <c r="F111" s="1027" t="str">
        <f>'Current Assumptions'!D111</f>
        <v>Average time spent in compiling documents for transmittal / submission</v>
      </c>
      <c r="G111" s="875"/>
      <c r="H111" s="866"/>
      <c r="I111" s="792"/>
      <c r="L111" s="792"/>
    </row>
    <row r="112" spans="1:12" s="793" customFormat="1" ht="30">
      <c r="A112" s="834" t="str">
        <f>'Current Assumptions'!A112</f>
        <v xml:space="preserve">Avg. Time to Prepare Transmittal  (hours / transmittal) - Architect </v>
      </c>
      <c r="B112" s="849">
        <f>'Current Assumptions'!B112</f>
        <v>0</v>
      </c>
      <c r="C112" s="834" t="s">
        <v>427</v>
      </c>
      <c r="D112" s="801">
        <v>0.6</v>
      </c>
      <c r="E112" s="881">
        <f>(100%-$D$112)*B112</f>
        <v>0</v>
      </c>
      <c r="F112" s="1027" t="str">
        <f>'Current Assumptions'!D112</f>
        <v>Average time spent in compiling documents for transmittal / submission</v>
      </c>
      <c r="G112" s="875"/>
      <c r="H112" s="866"/>
      <c r="I112" s="792"/>
      <c r="L112" s="792"/>
    </row>
    <row r="113" spans="1:12" s="806" customFormat="1">
      <c r="A113" s="828" t="str">
        <f>'Current Assumptions'!A113</f>
        <v>Design Early</v>
      </c>
      <c r="B113" s="831"/>
      <c r="C113" s="830"/>
      <c r="D113" s="783"/>
      <c r="E113" s="915"/>
      <c r="F113" s="1027"/>
      <c r="G113" s="875"/>
      <c r="H113" s="889"/>
      <c r="I113" s="805"/>
      <c r="L113" s="805"/>
    </row>
    <row r="114" spans="1:12" s="793" customFormat="1" ht="45">
      <c r="A114" s="834" t="str">
        <f>'Current Assumptions'!A114</f>
        <v>Avg. Time Spent Reformatting Space Program (hours / space)</v>
      </c>
      <c r="B114" s="857">
        <f>'Current Assumptions'!B114</f>
        <v>0</v>
      </c>
      <c r="C114" s="834" t="s">
        <v>477</v>
      </c>
      <c r="D114" s="801">
        <v>1</v>
      </c>
      <c r="E114" s="881">
        <f>(100%-$D$114)*B114</f>
        <v>0</v>
      </c>
      <c r="F114" s="1027" t="str">
        <f>'Current Assumptions'!D114</f>
        <v>Average time spent by Architect in documenting spatial requirements in a usable format</v>
      </c>
      <c r="G114" s="875"/>
      <c r="H114" s="866"/>
      <c r="I114" s="792"/>
      <c r="L114" s="792"/>
    </row>
    <row r="115" spans="1:12" s="793" customFormat="1" ht="45">
      <c r="A115" s="834" t="str">
        <f>'Current Assumptions'!A115</f>
        <v>Avg. Time Spent Reformatting Product Program (hours  /product)</v>
      </c>
      <c r="B115" s="849">
        <f>'Current Assumptions'!B115</f>
        <v>0</v>
      </c>
      <c r="C115" s="834" t="s">
        <v>478</v>
      </c>
      <c r="D115" s="801">
        <v>1</v>
      </c>
      <c r="E115" s="881">
        <f>(100%-$D$115)*B115</f>
        <v>0</v>
      </c>
      <c r="F115" s="1027" t="str">
        <f>'Current Assumptions'!D115</f>
        <v>Average Time spent by Architect documenting product type requirements in a usable format</v>
      </c>
      <c r="G115" s="875"/>
      <c r="H115" s="866"/>
      <c r="I115" s="792"/>
      <c r="L115" s="792"/>
    </row>
    <row r="116" spans="1:12" s="793" customFormat="1" ht="60">
      <c r="A116" s="834" t="str">
        <f>'Current Assumptions'!A116</f>
        <v>Avg. Time Spent Evaluating Design Early Drawings against Design Requirements - Space and Equipment</v>
      </c>
      <c r="B116" s="859">
        <f>'Current Assumptions'!B116</f>
        <v>0</v>
      </c>
      <c r="C116" s="834" t="s">
        <v>373</v>
      </c>
      <c r="D116" s="801">
        <v>0.9</v>
      </c>
      <c r="E116" s="881">
        <f>(100%-$D$116)*B116</f>
        <v>0</v>
      </c>
      <c r="F116" s="1027" t="str">
        <f>'Current Assumptions'!D116</f>
        <v>Average time spent by Architect in validating Design Early drawings against space and equipment requirements before submission to Owners Rep</v>
      </c>
      <c r="G116" s="875"/>
      <c r="H116" s="866"/>
      <c r="I116" s="792"/>
      <c r="L116" s="792"/>
    </row>
    <row r="117" spans="1:12" s="793" customFormat="1" ht="60">
      <c r="A117" s="834" t="str">
        <f>'Current Assumptions'!A117</f>
        <v>Avg. Time spent making corrections due to non-conformance with Space or Product Program</v>
      </c>
      <c r="B117" s="859">
        <f>'Current Assumptions'!B117</f>
        <v>0</v>
      </c>
      <c r="C117" s="834" t="s">
        <v>373</v>
      </c>
      <c r="D117" s="801">
        <v>1</v>
      </c>
      <c r="E117" s="881">
        <f>(100%-$D$117)*B117</f>
        <v>0</v>
      </c>
      <c r="F117" s="1027" t="str">
        <f>'Current Assumptions'!D117</f>
        <v>Average time spent by Architect making corrections to space and equipment documentation based on internal validation.</v>
      </c>
      <c r="G117" s="875"/>
      <c r="H117" s="866"/>
      <c r="I117" s="792"/>
      <c r="L117" s="792"/>
    </row>
    <row r="118" spans="1:12" s="793" customFormat="1" ht="60">
      <c r="A118" s="834" t="str">
        <f>'Current Assumptions'!A118</f>
        <v>Avg Time to Review Design Early Drawings for conformance to Space and Product Program</v>
      </c>
      <c r="B118" s="859">
        <f>'Current Assumptions'!B118</f>
        <v>0</v>
      </c>
      <c r="C118" s="834" t="s">
        <v>373</v>
      </c>
      <c r="D118" s="801">
        <v>0.9</v>
      </c>
      <c r="E118" s="881">
        <f>(100%-$D$118)*B118</f>
        <v>0</v>
      </c>
      <c r="F118" s="1027" t="str">
        <f>'Current Assumptions'!D118</f>
        <v xml:space="preserve">Average time spent by Owner’s Rep. in validating space and equipment documentation in Design Early Documents provided by Architect. </v>
      </c>
      <c r="G118" s="875"/>
      <c r="H118" s="866"/>
      <c r="I118" s="792"/>
      <c r="L118" s="792"/>
    </row>
    <row r="119" spans="1:12" s="793" customFormat="1" ht="30">
      <c r="A119" s="834" t="str">
        <f>'Current Assumptions'!A119</f>
        <v>Avg. Number of Re-Submit Cycles</v>
      </c>
      <c r="B119" s="849">
        <f>'Current Assumptions'!B119</f>
        <v>0</v>
      </c>
      <c r="C119" s="834" t="s">
        <v>890</v>
      </c>
      <c r="D119" s="801">
        <v>1</v>
      </c>
      <c r="E119" s="881">
        <f>(100%-$D$119)*B119</f>
        <v>0</v>
      </c>
      <c r="F119" s="1027" t="str">
        <f>'Current Assumptions'!D119</f>
        <v>Average number of times submitted documents are re-submitted</v>
      </c>
      <c r="G119" s="875"/>
      <c r="H119" s="866"/>
      <c r="I119" s="792"/>
      <c r="L119" s="792"/>
    </row>
    <row r="120" spans="1:12" s="806" customFormat="1" ht="51">
      <c r="A120" s="830" t="str">
        <f>'Current Assumptions'!A120</f>
        <v>Percentage of Time Spent by Licensed Professional Architect</v>
      </c>
      <c r="B120" s="856">
        <f>'Current Assumptions'!B120</f>
        <v>0</v>
      </c>
      <c r="C120" s="830" t="s">
        <v>868</v>
      </c>
      <c r="D120" s="783" t="s">
        <v>331</v>
      </c>
      <c r="E120" s="923">
        <f>B120</f>
        <v>0</v>
      </c>
      <c r="F120" s="830" t="str">
        <f>'Current Assumptions'!D120</f>
        <v>Percentage of time spent by Licensed Architect reformatting Space and Product Program, evaluating documents and making corrections where necessary.</v>
      </c>
      <c r="G120" s="875"/>
      <c r="H120" s="891"/>
      <c r="I120" s="805"/>
      <c r="L120" s="805"/>
    </row>
    <row r="121" spans="1:12" s="806" customFormat="1" ht="38.25">
      <c r="A121" s="830" t="str">
        <f>'Current Assumptions'!A121</f>
        <v>Percentage of Time Spent by Architect Drafter</v>
      </c>
      <c r="B121" s="856">
        <f>'Current Assumptions'!B121</f>
        <v>0</v>
      </c>
      <c r="C121" s="830" t="s">
        <v>868</v>
      </c>
      <c r="D121" s="783" t="s">
        <v>331</v>
      </c>
      <c r="E121" s="923">
        <f>B121</f>
        <v>0</v>
      </c>
      <c r="F121" s="830" t="str">
        <f>'Current Assumptions'!D121</f>
        <v>Percentage of time spent by Architect Drafter reformatting Space and Product Program, copying and sending documents.</v>
      </c>
      <c r="G121" s="875"/>
      <c r="H121" s="891"/>
      <c r="I121" s="805"/>
      <c r="L121" s="805"/>
    </row>
    <row r="122" spans="1:12" s="806" customFormat="1" ht="51">
      <c r="A122" s="830" t="str">
        <f>'Current Assumptions'!A122</f>
        <v>Avg. Number of Transmittals</v>
      </c>
      <c r="B122" s="831">
        <f>'Current Assumptions'!B122</f>
        <v>0</v>
      </c>
      <c r="C122" s="830" t="s">
        <v>429</v>
      </c>
      <c r="D122" s="783" t="s">
        <v>331</v>
      </c>
      <c r="E122" s="915">
        <f>B122</f>
        <v>0</v>
      </c>
      <c r="F122" s="830" t="str">
        <f>'Current Assumptions'!D122</f>
        <v>Average number of times drawings, narratives and comments are sent and received between the Architect / Planner and Owner times the number of recipients for each exchange</v>
      </c>
      <c r="G122" s="875"/>
      <c r="H122" s="838"/>
      <c r="I122" s="805"/>
      <c r="L122" s="805"/>
    </row>
    <row r="123" spans="1:12" s="793" customFormat="1" ht="45">
      <c r="A123" s="834" t="str">
        <f>'Current Assumptions'!A123</f>
        <v>Avg. In-house Reproduction Time Per Submittal Set (hours/submittal set)</v>
      </c>
      <c r="B123" s="860">
        <f>'Current Assumptions'!B123</f>
        <v>0</v>
      </c>
      <c r="C123" s="834" t="s">
        <v>476</v>
      </c>
      <c r="D123" s="801">
        <v>1</v>
      </c>
      <c r="E123" s="881">
        <f>(100%-$D$123)*B123</f>
        <v>0</v>
      </c>
      <c r="F123" s="1027" t="str">
        <f>'Current Assumptions'!D123</f>
        <v>Average time spent in printing and making copies of drawings and narratives by Architect / Planner</v>
      </c>
      <c r="G123" s="875"/>
      <c r="H123" s="882"/>
      <c r="I123" s="792"/>
      <c r="L123" s="792"/>
    </row>
    <row r="124" spans="1:12" s="793" customFormat="1" ht="45">
      <c r="A124" s="834" t="str">
        <f>'Current Assumptions'!A124</f>
        <v>Avg. Mailing Cost per Transmittal ($ / Transmittal) - Owners Rep to Architect</v>
      </c>
      <c r="B124" s="851">
        <f>'Current Assumptions'!B124</f>
        <v>0</v>
      </c>
      <c r="C124" s="834" t="s">
        <v>431</v>
      </c>
      <c r="D124" s="801">
        <v>1</v>
      </c>
      <c r="E124" s="928">
        <f>(100%-$D$124)*B124</f>
        <v>0</v>
      </c>
      <c r="F124" s="1027" t="str">
        <f>'Current Assumptions'!D124</f>
        <v xml:space="preserve">Average cost for mailing documents/comments sent between Owners Rep and Architect </v>
      </c>
      <c r="G124" s="875"/>
      <c r="H124" s="882"/>
      <c r="I124" s="792"/>
    </row>
    <row r="125" spans="1:12" s="793" customFormat="1" ht="45">
      <c r="A125" s="834" t="str">
        <f>'Current Assumptions'!A125</f>
        <v>Avg. Mailing Cost per Transmittal ($ / Transmittal) - Architect to Owners Rep</v>
      </c>
      <c r="B125" s="851">
        <f>'Current Assumptions'!B125</f>
        <v>0</v>
      </c>
      <c r="C125" s="834" t="s">
        <v>431</v>
      </c>
      <c r="D125" s="801">
        <v>1</v>
      </c>
      <c r="E125" s="928">
        <f>(100%-$D$125)*B125</f>
        <v>0</v>
      </c>
      <c r="F125" s="1027" t="str">
        <f>'Current Assumptions'!D125</f>
        <v>Average cost for mailing documents/comments between Architect and Owners Rep.</v>
      </c>
      <c r="G125" s="875"/>
      <c r="H125" s="882"/>
      <c r="I125" s="792"/>
    </row>
    <row r="126" spans="1:12" s="793" customFormat="1" ht="45">
      <c r="A126" s="834" t="str">
        <f>'Current Assumptions'!A126</f>
        <v>Avg. Time to Prepare Transmittal  (hours / transmittal)</v>
      </c>
      <c r="B126" s="849">
        <f>'Current Assumptions'!B126</f>
        <v>0</v>
      </c>
      <c r="C126" s="834" t="s">
        <v>427</v>
      </c>
      <c r="D126" s="801">
        <v>0.6</v>
      </c>
      <c r="E126" s="881">
        <f>(100%-$D$126)*B126</f>
        <v>0</v>
      </c>
      <c r="F126" s="1027" t="str">
        <f>'Current Assumptions'!D126</f>
        <v>Average time spent compiling copies of drawings, narratives  and comments for transmittal by Architect and Owners Rep.</v>
      </c>
      <c r="G126" s="875"/>
      <c r="H126" s="866"/>
      <c r="I126" s="792"/>
    </row>
    <row r="127" spans="1:12" s="806" customFormat="1">
      <c r="A127" s="828" t="str">
        <f>'Current Assumptions'!A127</f>
        <v>Design Schematic</v>
      </c>
      <c r="B127" s="831"/>
      <c r="C127" s="830"/>
      <c r="D127" s="783"/>
      <c r="E127" s="915"/>
      <c r="F127" s="1027"/>
      <c r="G127" s="875"/>
      <c r="H127" s="889"/>
      <c r="I127" s="805"/>
    </row>
    <row r="128" spans="1:12" s="806" customFormat="1">
      <c r="A128" s="830" t="str">
        <f>'Current Assumptions'!A128</f>
        <v>Avg. Number of Plan Drawings in Design Schematic Drawings</v>
      </c>
      <c r="B128" s="831">
        <f>'Current Assumptions'!B128</f>
        <v>0</v>
      </c>
      <c r="C128" s="830" t="s">
        <v>892</v>
      </c>
      <c r="D128" s="783" t="s">
        <v>331</v>
      </c>
      <c r="E128" s="915">
        <f>B128</f>
        <v>0</v>
      </c>
      <c r="F128" s="830" t="str">
        <f>'Current Assumptions'!D128</f>
        <v>Average number of Plan Drawings</v>
      </c>
      <c r="G128" s="875"/>
      <c r="H128" s="889"/>
      <c r="I128" s="805"/>
    </row>
    <row r="129" spans="1:12" s="808" customFormat="1" ht="45">
      <c r="A129" s="834" t="str">
        <f>'Current Assumptions'!A129</f>
        <v>Avg. Time Spent Developing Equipment (product) Type Template (hours / product type)</v>
      </c>
      <c r="B129" s="849">
        <f>'Current Assumptions'!B129</f>
        <v>0</v>
      </c>
      <c r="C129" s="834" t="s">
        <v>481</v>
      </c>
      <c r="D129" s="801">
        <v>0.7</v>
      </c>
      <c r="E129" s="881">
        <f>(100%-$D$129)*B129</f>
        <v>0</v>
      </c>
      <c r="F129" s="1027" t="str">
        <f>'Current Assumptions'!D129</f>
        <v>Average time spent by Architect in developing specifications for equipment types required for the project</v>
      </c>
      <c r="G129" s="875"/>
      <c r="H129" s="888"/>
      <c r="I129" s="807"/>
    </row>
    <row r="130" spans="1:12" s="793" customFormat="1" ht="75">
      <c r="A130" s="834" t="str">
        <f>'Current Assumptions'!A130</f>
        <v>Avg. Time Spent Evaluating Design Schematic Drawings against Design Requirements - Space and Equipment</v>
      </c>
      <c r="B130" s="859">
        <f>'Current Assumptions'!B130</f>
        <v>0</v>
      </c>
      <c r="C130" s="834" t="s">
        <v>373</v>
      </c>
      <c r="D130" s="801">
        <v>0.9</v>
      </c>
      <c r="E130" s="927">
        <f>(100%-$D$130)*B130</f>
        <v>0</v>
      </c>
      <c r="F130" s="1027" t="str">
        <f>'Current Assumptions'!D130</f>
        <v>Average time spent by Architect in validating Design Schematic drawings against space and equipment requirements before submission to Owners Rep</v>
      </c>
      <c r="G130" s="875"/>
      <c r="H130" s="882"/>
      <c r="I130" s="792"/>
    </row>
    <row r="131" spans="1:12" s="793" customFormat="1" ht="75">
      <c r="A131" s="834" t="str">
        <f>'Current Assumptions'!A131</f>
        <v>Avg. Time spent making corrections due to non-conformance with Space or Product Program</v>
      </c>
      <c r="B131" s="859">
        <f>'Current Assumptions'!B131</f>
        <v>0</v>
      </c>
      <c r="C131" s="834" t="s">
        <v>373</v>
      </c>
      <c r="D131" s="801">
        <v>1</v>
      </c>
      <c r="E131" s="881">
        <f>(100%-$D$131)*B131</f>
        <v>0</v>
      </c>
      <c r="F131" s="1027" t="str">
        <f>'Current Assumptions'!D131</f>
        <v>Average time spent by Architect making corrections to space and Product Type Templates (Outline Specifications) documentation based on internal validation.</v>
      </c>
      <c r="G131" s="875"/>
      <c r="H131" s="882"/>
      <c r="I131" s="792"/>
      <c r="L131" s="792"/>
    </row>
    <row r="132" spans="1:12" s="793" customFormat="1" ht="75">
      <c r="A132" s="834" t="str">
        <f>'Current Assumptions'!A132</f>
        <v>Avg Time to Review Design Schematic Drawings for conformance to Space and Product Program</v>
      </c>
      <c r="B132" s="859">
        <f>'Current Assumptions'!B132</f>
        <v>0</v>
      </c>
      <c r="C132" s="834" t="s">
        <v>373</v>
      </c>
      <c r="D132" s="801">
        <v>0.9</v>
      </c>
      <c r="E132" s="881">
        <f>(100%-$D$132)*B132</f>
        <v>0</v>
      </c>
      <c r="F132" s="1027" t="str">
        <f>'Current Assumptions'!D132</f>
        <v xml:space="preserve">Average time spent by Owner’s Rep. in validating Space and Product Type Templates (Outline Specifications) in Schematic Documents provided by Architect. </v>
      </c>
      <c r="G132" s="875"/>
      <c r="H132" s="882"/>
      <c r="I132" s="792"/>
      <c r="L132" s="792"/>
    </row>
    <row r="133" spans="1:12" s="793" customFormat="1" ht="30">
      <c r="A133" s="834" t="str">
        <f>'Current Assumptions'!A133</f>
        <v>Avg. Number of Re-Submit Cycles</v>
      </c>
      <c r="B133" s="849">
        <f>'Current Assumptions'!B133</f>
        <v>0</v>
      </c>
      <c r="C133" s="834" t="s">
        <v>890</v>
      </c>
      <c r="D133" s="801">
        <v>1</v>
      </c>
      <c r="E133" s="881">
        <f>(100%-$D$133)*B133</f>
        <v>0</v>
      </c>
      <c r="F133" s="1027" t="str">
        <f>'Current Assumptions'!D133</f>
        <v>Average number of times submitted documents are re-submitted</v>
      </c>
      <c r="G133" s="875"/>
      <c r="H133" s="866"/>
      <c r="I133" s="792"/>
      <c r="L133" s="792"/>
    </row>
    <row r="134" spans="1:12" s="806" customFormat="1" ht="63.75">
      <c r="A134" s="830" t="str">
        <f>'Current Assumptions'!A134</f>
        <v>Percentage of Time Spent by Licensed Professional Architect</v>
      </c>
      <c r="B134" s="856">
        <f>'Current Assumptions'!B134</f>
        <v>0</v>
      </c>
      <c r="C134" s="830" t="s">
        <v>868</v>
      </c>
      <c r="D134" s="783" t="s">
        <v>331</v>
      </c>
      <c r="E134" s="923">
        <f>B134</f>
        <v>0</v>
      </c>
      <c r="F134" s="830" t="str">
        <f>'Current Assumptions'!D134</f>
        <v>Percentage of time spent by Licensed Architect to taking off all equipment pieces and calculating areas, developing equipment type templates, evaluating documents and making corrections where necessary.</v>
      </c>
      <c r="G134" s="875"/>
      <c r="H134" s="891"/>
      <c r="I134" s="805"/>
      <c r="L134" s="805"/>
    </row>
    <row r="135" spans="1:12" s="806" customFormat="1" ht="38.25">
      <c r="A135" s="830" t="str">
        <f>'Current Assumptions'!A135</f>
        <v>Percentage of Time Spent by Architect Drafter</v>
      </c>
      <c r="B135" s="856">
        <f>'Current Assumptions'!B135</f>
        <v>0</v>
      </c>
      <c r="C135" s="830" t="s">
        <v>868</v>
      </c>
      <c r="D135" s="783" t="s">
        <v>331</v>
      </c>
      <c r="E135" s="923">
        <f>B135</f>
        <v>0</v>
      </c>
      <c r="F135" s="830" t="str">
        <f>'Current Assumptions'!D135</f>
        <v>Percentage of time spent by Architect Drafter taking off all equipment pieces and calculating areas, copying and sending documents.</v>
      </c>
      <c r="G135" s="875"/>
      <c r="H135" s="891"/>
      <c r="I135" s="805"/>
      <c r="L135" s="805"/>
    </row>
    <row r="136" spans="1:12" s="806" customFormat="1" ht="63.75">
      <c r="A136" s="830" t="str">
        <f>'Current Assumptions'!A136</f>
        <v>Avg. Number of Transmittals</v>
      </c>
      <c r="B136" s="831">
        <f>'Current Assumptions'!B136</f>
        <v>0</v>
      </c>
      <c r="C136" s="830" t="s">
        <v>429</v>
      </c>
      <c r="D136" s="783" t="s">
        <v>331</v>
      </c>
      <c r="E136" s="931">
        <f>B136</f>
        <v>0</v>
      </c>
      <c r="F136" s="830" t="str">
        <f>'Current Assumptions'!D136</f>
        <v>Average number of times schematic drawings, narratives, specifications and comments are sent and received between the Architect / Planner and Owner times the number of recipients for each exchange</v>
      </c>
      <c r="G136" s="875"/>
      <c r="H136" s="838"/>
      <c r="I136" s="805"/>
      <c r="L136" s="805"/>
    </row>
    <row r="137" spans="1:12" s="793" customFormat="1" ht="45">
      <c r="A137" s="834" t="str">
        <f>'Current Assumptions'!A137</f>
        <v>Avg. In-house Reproduction Time Per Submittal Set (hours/submittal set)</v>
      </c>
      <c r="B137" s="857">
        <f>'Current Assumptions'!B137</f>
        <v>0</v>
      </c>
      <c r="C137" s="834" t="s">
        <v>501</v>
      </c>
      <c r="D137" s="801">
        <v>1</v>
      </c>
      <c r="E137" s="881">
        <f>(100%-$D$137)*B137</f>
        <v>0</v>
      </c>
      <c r="F137" s="1027" t="str">
        <f>'Current Assumptions'!D137</f>
        <v>Average time spent in printing and making copies of drawings, narratives and specifications by Architect / Planner</v>
      </c>
      <c r="G137" s="875"/>
      <c r="H137" s="882"/>
      <c r="I137" s="792"/>
      <c r="L137" s="792"/>
    </row>
    <row r="138" spans="1:12" s="808" customFormat="1" ht="45">
      <c r="A138" s="834" t="str">
        <f>'Current Assumptions'!A138</f>
        <v>Avg. Mailing Cost per Transmittal ($ / Transmittal) - Owners Rep to Architect</v>
      </c>
      <c r="B138" s="851">
        <f>'Current Assumptions'!B138</f>
        <v>0</v>
      </c>
      <c r="C138" s="834" t="s">
        <v>431</v>
      </c>
      <c r="D138" s="801">
        <v>1</v>
      </c>
      <c r="E138" s="928">
        <f>(100%-$D$138)*B138</f>
        <v>0</v>
      </c>
      <c r="F138" s="1027" t="str">
        <f>'Current Assumptions'!D138</f>
        <v xml:space="preserve">Average cost for mailing documents/comments sent between Owners Rep and Architect </v>
      </c>
      <c r="G138" s="875"/>
      <c r="H138" s="888"/>
      <c r="I138" s="807"/>
      <c r="L138" s="807"/>
    </row>
    <row r="139" spans="1:12" s="808" customFormat="1" ht="45">
      <c r="A139" s="834" t="str">
        <f>'Current Assumptions'!A139</f>
        <v>Avg. Mailing Cost per Transmittal ($ / Transmittal) - Architect to Owners Rep</v>
      </c>
      <c r="B139" s="851">
        <f>'Current Assumptions'!B139</f>
        <v>0</v>
      </c>
      <c r="C139" s="834" t="s">
        <v>431</v>
      </c>
      <c r="D139" s="801">
        <v>1</v>
      </c>
      <c r="E139" s="928">
        <f>(100%-$D$139)*B139</f>
        <v>0</v>
      </c>
      <c r="F139" s="1027" t="str">
        <f>'Current Assumptions'!D139</f>
        <v>Average cost for mailing documents/comments between Architect and Owners Rep.</v>
      </c>
      <c r="G139" s="875"/>
      <c r="H139" s="888"/>
      <c r="I139" s="807"/>
      <c r="L139" s="807"/>
    </row>
    <row r="140" spans="1:12" s="793" customFormat="1" ht="60">
      <c r="A140" s="834" t="str">
        <f>'Current Assumptions'!A140</f>
        <v>Avg. Time to Prepare Transmittal  (hours / transmittal)</v>
      </c>
      <c r="B140" s="849">
        <f>'Current Assumptions'!B140</f>
        <v>0</v>
      </c>
      <c r="C140" s="834" t="s">
        <v>427</v>
      </c>
      <c r="D140" s="801">
        <v>0.6</v>
      </c>
      <c r="E140" s="881">
        <f>(100%-$D$140)*B140</f>
        <v>0</v>
      </c>
      <c r="F140" s="1027" t="str">
        <f>'Current Assumptions'!D140</f>
        <v>Average time spent compiling copies of schematic drawings, narratives, specifications and comments for transmittal by Architect and Owners Rep.</v>
      </c>
      <c r="G140" s="875"/>
      <c r="H140" s="866"/>
      <c r="I140" s="792"/>
      <c r="L140" s="792"/>
    </row>
    <row r="141" spans="1:12" s="806" customFormat="1">
      <c r="A141" s="828" t="str">
        <f>'Current Assumptions'!A141</f>
        <v>Design Coordinated</v>
      </c>
      <c r="B141" s="831"/>
      <c r="C141" s="830"/>
      <c r="D141" s="783"/>
      <c r="E141" s="915"/>
      <c r="F141" s="1027"/>
      <c r="G141" s="875"/>
      <c r="H141" s="889"/>
      <c r="I141" s="805"/>
      <c r="L141" s="805"/>
    </row>
    <row r="142" spans="1:12" s="806" customFormat="1">
      <c r="A142" s="830" t="str">
        <f>'Current Assumptions'!A142</f>
        <v>Avg. Number of Plan Drawings in Design Coordinate Drawings</v>
      </c>
      <c r="B142" s="831">
        <f>'Current Assumptions'!B142</f>
        <v>0</v>
      </c>
      <c r="C142" s="830" t="s">
        <v>892</v>
      </c>
      <c r="D142" s="783" t="s">
        <v>331</v>
      </c>
      <c r="E142" s="915">
        <f>B142</f>
        <v>0</v>
      </c>
      <c r="F142" s="1028" t="str">
        <f>'Current Assumptions'!D142</f>
        <v>Average number of Plan Drawings</v>
      </c>
      <c r="G142" s="875"/>
      <c r="H142" s="889"/>
      <c r="I142" s="805"/>
      <c r="L142" s="805"/>
    </row>
    <row r="143" spans="1:12" s="793" customFormat="1" ht="45">
      <c r="A143" s="834" t="str">
        <f>'Current Assumptions'!A143</f>
        <v>Avg. Time Spent Developing Detailed Equipment (products) Type Template (hours / product)</v>
      </c>
      <c r="B143" s="849">
        <f>'Current Assumptions'!B143</f>
        <v>0</v>
      </c>
      <c r="C143" s="834" t="s">
        <v>478</v>
      </c>
      <c r="D143" s="801">
        <v>0.7</v>
      </c>
      <c r="E143" s="881">
        <f>(100%-$D$143)*B143</f>
        <v>0</v>
      </c>
      <c r="F143" s="1027" t="str">
        <f>'Current Assumptions'!D143</f>
        <v>Average time spent by Architect in preparing a detailed specifications list based on equipment types</v>
      </c>
      <c r="G143" s="875"/>
      <c r="H143" s="882"/>
      <c r="I143" s="792"/>
      <c r="L143" s="792"/>
    </row>
    <row r="144" spans="1:12" s="793" customFormat="1" ht="30">
      <c r="A144" s="834" t="str">
        <f>'Current Assumptions'!A144</f>
        <v>Avg. Time Searching for Product Literature for Candidates (Hours/product)</v>
      </c>
      <c r="B144" s="849">
        <f>'Current Assumptions'!B144</f>
        <v>0</v>
      </c>
      <c r="C144" s="834" t="s">
        <v>478</v>
      </c>
      <c r="D144" s="801">
        <v>0.9</v>
      </c>
      <c r="E144" s="881">
        <f>(100%-$D$144)*B144</f>
        <v>0</v>
      </c>
      <c r="F144" s="1027" t="str">
        <f>'Current Assumptions'!D144</f>
        <v>Average time spent by Architect in searching for product data</v>
      </c>
      <c r="G144" s="875"/>
      <c r="H144" s="882"/>
      <c r="I144" s="792"/>
      <c r="L144" s="792"/>
    </row>
    <row r="145" spans="1:12" s="793" customFormat="1" ht="75">
      <c r="A145" s="834" t="str">
        <f>'Current Assumptions'!A145</f>
        <v>Avg. Time Spent Evaluating Design Coordinated Drawings against Design Requirements - Space and Equipment</v>
      </c>
      <c r="B145" s="849">
        <f>'Current Assumptions'!B145</f>
        <v>0</v>
      </c>
      <c r="C145" s="834" t="s">
        <v>373</v>
      </c>
      <c r="D145" s="801">
        <v>0.9</v>
      </c>
      <c r="E145" s="881">
        <f>(100%-$D$145)*B145</f>
        <v>0</v>
      </c>
      <c r="F145" s="1027" t="str">
        <f>'Current Assumptions'!D145</f>
        <v>Average time spent by Architect in validating Design Coordinated drawings against space and equipment requirements before submission to Owners Rep</v>
      </c>
      <c r="G145" s="875"/>
      <c r="H145" s="882"/>
      <c r="I145" s="792"/>
      <c r="L145" s="792"/>
    </row>
    <row r="146" spans="1:12" s="793" customFormat="1" ht="60">
      <c r="A146" s="834" t="str">
        <f>'Current Assumptions'!A146</f>
        <v>Avg. Time Spent making Corrections due to Non-Conformance with Space Program</v>
      </c>
      <c r="B146" s="857">
        <f>'Current Assumptions'!B146</f>
        <v>0</v>
      </c>
      <c r="C146" s="834" t="s">
        <v>373</v>
      </c>
      <c r="D146" s="801">
        <v>1</v>
      </c>
      <c r="E146" s="881">
        <f>(100%-$D$146)*B146</f>
        <v>0</v>
      </c>
      <c r="F146" s="1027" t="str">
        <f>'Current Assumptions'!D146</f>
        <v>Average time spent by Architect making corrections to space and equipment documentation based on internal validation.</v>
      </c>
      <c r="G146" s="875"/>
      <c r="H146" s="882"/>
      <c r="I146" s="792"/>
      <c r="L146" s="792"/>
    </row>
    <row r="147" spans="1:12" s="793" customFormat="1" ht="30">
      <c r="A147" s="834" t="str">
        <f>'Current Assumptions'!A147</f>
        <v>Avg. Percent of Errors in Product Type Candidate</v>
      </c>
      <c r="B147" s="943">
        <f>'Current Assumptions'!B147</f>
        <v>0</v>
      </c>
      <c r="C147" s="850" t="s">
        <v>868</v>
      </c>
      <c r="D147" s="801">
        <v>1</v>
      </c>
      <c r="E147" s="881">
        <f>(100%-$D$147)*B147</f>
        <v>0</v>
      </c>
      <c r="F147" s="1027" t="str">
        <f>'Current Assumptions'!D147</f>
        <v>Percentage of errors in Product Type List</v>
      </c>
      <c r="G147" s="875"/>
      <c r="H147" s="882"/>
      <c r="I147" s="792"/>
      <c r="L147" s="792"/>
    </row>
    <row r="148" spans="1:12" s="793" customFormat="1" ht="60">
      <c r="A148" s="834" t="str">
        <f>'Current Assumptions'!A148</f>
        <v>Avg Time to Review Design Coordinated Drawings for conformance to Space and Product Program</v>
      </c>
      <c r="B148" s="849">
        <f>'Current Assumptions'!B148</f>
        <v>0</v>
      </c>
      <c r="C148" s="834" t="s">
        <v>373</v>
      </c>
      <c r="D148" s="801">
        <v>0.9</v>
      </c>
      <c r="E148" s="881">
        <f>(100%-$D$148)*B148</f>
        <v>0</v>
      </c>
      <c r="F148" s="1027" t="str">
        <f>'Current Assumptions'!D148</f>
        <v xml:space="preserve">Average time spent by Owner’s Rep. in validating Space and Product Type Candidates in Schematic Coordinated Drawings provided by Architect. </v>
      </c>
      <c r="G148" s="875"/>
      <c r="H148" s="882"/>
      <c r="I148" s="792"/>
      <c r="L148" s="792"/>
    </row>
    <row r="149" spans="1:12" s="793" customFormat="1" ht="30">
      <c r="A149" s="834" t="str">
        <f>'Current Assumptions'!A149</f>
        <v>Avg. Number of Re-Submit Cycles</v>
      </c>
      <c r="B149" s="849">
        <f>'Current Assumptions'!B149</f>
        <v>0</v>
      </c>
      <c r="C149" s="834" t="s">
        <v>890</v>
      </c>
      <c r="D149" s="801">
        <v>1</v>
      </c>
      <c r="E149" s="881">
        <f>(100%-$D$149)*B149</f>
        <v>0</v>
      </c>
      <c r="F149" s="1027" t="str">
        <f>'Current Assumptions'!D149</f>
        <v>Average number of times submitted documents are re-submitted</v>
      </c>
      <c r="G149" s="875"/>
      <c r="H149" s="882"/>
      <c r="I149" s="792"/>
      <c r="L149" s="792"/>
    </row>
    <row r="150" spans="1:12" s="806" customFormat="1" ht="76.5">
      <c r="A150" s="830" t="str">
        <f>'Current Assumptions'!A150</f>
        <v>Percentage of Time Spent by Licensed Professional Architect</v>
      </c>
      <c r="B150" s="858">
        <f>'Current Assumptions'!B150</f>
        <v>0</v>
      </c>
      <c r="C150" s="830" t="s">
        <v>868</v>
      </c>
      <c r="D150" s="783" t="s">
        <v>331</v>
      </c>
      <c r="E150" s="923">
        <v>0.8</v>
      </c>
      <c r="F150" s="830" t="str">
        <f>'Current Assumptions'!D150</f>
        <v>Percentage of time spent by Licensed Architect taking off all equipment pieces and calculating areas, developing equipment type templates, searching for product literature, evaluating documents and making corrections where necessary.</v>
      </c>
      <c r="G150" s="875"/>
      <c r="H150" s="891"/>
      <c r="I150" s="805"/>
      <c r="L150" s="805"/>
    </row>
    <row r="151" spans="1:12" s="806" customFormat="1" ht="38.25">
      <c r="A151" s="830" t="str">
        <f>'Current Assumptions'!A151</f>
        <v>Percentage of Time Spent by Architect Drafter</v>
      </c>
      <c r="B151" s="858">
        <f>'Current Assumptions'!B151</f>
        <v>0</v>
      </c>
      <c r="C151" s="830" t="s">
        <v>868</v>
      </c>
      <c r="D151" s="783" t="s">
        <v>331</v>
      </c>
      <c r="E151" s="923">
        <v>0.2</v>
      </c>
      <c r="F151" s="830" t="str">
        <f>'Current Assumptions'!D151</f>
        <v>Percentage of time spent by Architect Drafter to take off all equipment pieces and to calculate areas, copying and sending documents.</v>
      </c>
      <c r="G151" s="875"/>
      <c r="H151" s="891"/>
      <c r="I151" s="805"/>
      <c r="L151" s="805"/>
    </row>
    <row r="152" spans="1:12" s="806" customFormat="1" ht="63.75">
      <c r="A152" s="830" t="str">
        <f>'Current Assumptions'!A152</f>
        <v>Avg. Number of Transmittals</v>
      </c>
      <c r="B152" s="831">
        <f>'Current Assumptions'!B152</f>
        <v>0</v>
      </c>
      <c r="C152" s="830" t="s">
        <v>429</v>
      </c>
      <c r="D152" s="783" t="s">
        <v>331</v>
      </c>
      <c r="E152" s="915">
        <f>B152</f>
        <v>0</v>
      </c>
      <c r="F152" s="830" t="str">
        <f>'Current Assumptions'!D152</f>
        <v>Average number of times coordinated drawings, narratives, specifications and comments are sent and received between the Architect and Owners Rep times the number of recipients for each exchange</v>
      </c>
      <c r="G152" s="875"/>
      <c r="H152" s="838"/>
      <c r="I152" s="805"/>
      <c r="L152" s="805"/>
    </row>
    <row r="153" spans="1:12" s="793" customFormat="1" ht="45">
      <c r="A153" s="834" t="str">
        <f>'Current Assumptions'!A153</f>
        <v>Avg. In-house Reproduction Time Per Submittal Set (hours/submittal set)</v>
      </c>
      <c r="B153" s="857">
        <f>'Current Assumptions'!B153</f>
        <v>0</v>
      </c>
      <c r="C153" s="834" t="s">
        <v>476</v>
      </c>
      <c r="D153" s="801">
        <v>1</v>
      </c>
      <c r="E153" s="881">
        <f>(100%-$D$153)*B153</f>
        <v>0</v>
      </c>
      <c r="F153" s="1027" t="str">
        <f>'Current Assumptions'!D153</f>
        <v xml:space="preserve">Average time spent in printing and making copies of drawings, narratives and specifications by Architect  </v>
      </c>
      <c r="G153" s="875"/>
      <c r="H153" s="882"/>
      <c r="I153" s="792"/>
      <c r="L153" s="792"/>
    </row>
    <row r="154" spans="1:12" s="808" customFormat="1" ht="45">
      <c r="A154" s="834" t="str">
        <f>'Current Assumptions'!A154</f>
        <v>Avg. Mailing Cost per Transmittal ($ / Transmittal) - Owners Rep to Architect</v>
      </c>
      <c r="B154" s="861">
        <f>'Current Assumptions'!B154</f>
        <v>0</v>
      </c>
      <c r="C154" s="834" t="s">
        <v>431</v>
      </c>
      <c r="D154" s="801">
        <v>1</v>
      </c>
      <c r="E154" s="881">
        <f>(100%-$D$154)*B154</f>
        <v>0</v>
      </c>
      <c r="F154" s="1027" t="str">
        <f>'Current Assumptions'!D154</f>
        <v xml:space="preserve">Average cost for mailing documents/comments sent between Owners Rep and Architect </v>
      </c>
      <c r="G154" s="875"/>
      <c r="H154" s="888"/>
      <c r="I154" s="807"/>
      <c r="L154" s="807"/>
    </row>
    <row r="155" spans="1:12" s="808" customFormat="1" ht="30">
      <c r="A155" s="834" t="str">
        <f>'Current Assumptions'!A155</f>
        <v>Avg. Mailing Cost per Transmittal ($ / Transmittal) - Architect to Owners Rep</v>
      </c>
      <c r="B155" s="861">
        <f>'Current Assumptions'!B155</f>
        <v>0</v>
      </c>
      <c r="C155" s="834" t="s">
        <v>431</v>
      </c>
      <c r="D155" s="801">
        <v>1</v>
      </c>
      <c r="E155" s="928">
        <f>(100%-$D$155)*B155</f>
        <v>0</v>
      </c>
      <c r="F155" s="1027" t="str">
        <f>'Current Assumptions'!D155</f>
        <v>Average cost for mailing documents between Architect and Owners Rep.</v>
      </c>
      <c r="G155" s="875"/>
      <c r="H155" s="888"/>
      <c r="I155" s="807"/>
      <c r="L155" s="807"/>
    </row>
    <row r="156" spans="1:12" s="793" customFormat="1" ht="60">
      <c r="A156" s="834" t="str">
        <f>'Current Assumptions'!A156</f>
        <v>Avg. Time to Prepare Transmittal  (hours / transmittal)</v>
      </c>
      <c r="B156" s="849">
        <f>'Current Assumptions'!B156</f>
        <v>0</v>
      </c>
      <c r="C156" s="834" t="s">
        <v>427</v>
      </c>
      <c r="D156" s="801">
        <v>0.6</v>
      </c>
      <c r="E156" s="881">
        <f>(100%-$D$156)*B156</f>
        <v>0</v>
      </c>
      <c r="F156" s="1027" t="str">
        <f>'Current Assumptions'!D156</f>
        <v>Average time spent compiling copies of coordinated drawings, narratives, specifications and comments for transmittal by Architect and Owners Rep</v>
      </c>
      <c r="G156" s="875"/>
      <c r="H156" s="866"/>
      <c r="I156" s="792"/>
      <c r="L156" s="792"/>
    </row>
    <row r="157" spans="1:12" s="806" customFormat="1">
      <c r="A157" s="828" t="str">
        <f>'Current Assumptions'!A157</f>
        <v>Design Final</v>
      </c>
      <c r="B157" s="831"/>
      <c r="C157" s="830"/>
      <c r="D157" s="783"/>
      <c r="E157" s="915"/>
      <c r="F157" s="1027"/>
      <c r="G157" s="875"/>
      <c r="H157" s="889"/>
      <c r="I157" s="805"/>
      <c r="L157" s="805"/>
    </row>
    <row r="158" spans="1:12" s="806" customFormat="1">
      <c r="A158" s="830" t="str">
        <f>'Current Assumptions'!A158</f>
        <v>Avg. Number of Plan Drawings in Design Final Drawings</v>
      </c>
      <c r="B158" s="831">
        <f>'Current Assumptions'!B158</f>
        <v>0</v>
      </c>
      <c r="C158" s="830" t="s">
        <v>892</v>
      </c>
      <c r="D158" s="783" t="s">
        <v>331</v>
      </c>
      <c r="E158" s="915">
        <f>B158</f>
        <v>0</v>
      </c>
      <c r="F158" s="830" t="str">
        <f>'Current Assumptions'!D158</f>
        <v>Average number of Plan Drawings</v>
      </c>
      <c r="G158" s="875"/>
      <c r="H158" s="889"/>
      <c r="I158" s="805"/>
      <c r="L158" s="805"/>
    </row>
    <row r="159" spans="1:12" s="793" customFormat="1" ht="45">
      <c r="A159" s="834" t="str">
        <f>'Current Assumptions'!A159</f>
        <v>Avg. Time Spent Developing Detailed Equipment (products) Type Candidate (hours / product)</v>
      </c>
      <c r="B159" s="849">
        <f>'Current Assumptions'!B159</f>
        <v>0</v>
      </c>
      <c r="C159" s="834" t="s">
        <v>478</v>
      </c>
      <c r="D159" s="801">
        <v>0.9</v>
      </c>
      <c r="E159" s="881">
        <f>(100%-$D$159)*B159</f>
        <v>0</v>
      </c>
      <c r="F159" s="1027" t="str">
        <f>'Current Assumptions'!D159</f>
        <v>Average time spent by Architect in preparing a detailed specifications list based on equipment types</v>
      </c>
      <c r="G159" s="875"/>
      <c r="H159" s="882"/>
      <c r="I159" s="792"/>
      <c r="L159" s="792"/>
    </row>
    <row r="160" spans="1:12" s="793" customFormat="1" ht="45">
      <c r="A160" s="834" t="str">
        <f>'Current Assumptions'!A160</f>
        <v>Avg. Time Spent Evaluating Design Final Drawings against Design Requirements - Space and Equipment</v>
      </c>
      <c r="B160" s="859">
        <f>'Current Assumptions'!B160</f>
        <v>0</v>
      </c>
      <c r="C160" s="834" t="s">
        <v>373</v>
      </c>
      <c r="D160" s="801">
        <v>0.9</v>
      </c>
      <c r="E160" s="881">
        <f>(100%-$D$160)*B160</f>
        <v>0</v>
      </c>
      <c r="F160" s="1027" t="str">
        <f>'Current Assumptions'!D160</f>
        <v>Average time spent by Architect in validating Design Final drawings before submission to Owners Rep</v>
      </c>
      <c r="G160" s="875"/>
      <c r="H160" s="882"/>
      <c r="I160" s="792"/>
      <c r="L160" s="792"/>
    </row>
    <row r="161" spans="1:12" s="793" customFormat="1" ht="45">
      <c r="A161" s="834" t="str">
        <f>'Current Assumptions'!A161</f>
        <v>Avg. Time Spent making Corrections due to Non-Conformance with Space or Product Program</v>
      </c>
      <c r="B161" s="857">
        <f>'Current Assumptions'!B161</f>
        <v>0</v>
      </c>
      <c r="C161" s="834" t="s">
        <v>373</v>
      </c>
      <c r="D161" s="801">
        <v>1</v>
      </c>
      <c r="E161" s="881">
        <f>(100%-$D$161)*B161</f>
        <v>0</v>
      </c>
      <c r="F161" s="1027" t="str">
        <f>'Current Assumptions'!D161</f>
        <v>Average time spent by Architect making corrections based on internal evaluation and feedback from Owners Rep.</v>
      </c>
      <c r="G161" s="913"/>
      <c r="H161" s="882"/>
      <c r="I161" s="792"/>
      <c r="L161" s="792"/>
    </row>
    <row r="162" spans="1:12" s="806" customFormat="1" ht="63.75">
      <c r="A162" s="830" t="str">
        <f>'Current Assumptions'!A162</f>
        <v>Percentage of Time Spent by Licensed Professional Architect</v>
      </c>
      <c r="B162" s="858">
        <f>'Current Assumptions'!B162</f>
        <v>0</v>
      </c>
      <c r="C162" s="830" t="s">
        <v>868</v>
      </c>
      <c r="D162" s="783" t="s">
        <v>331</v>
      </c>
      <c r="E162" s="923">
        <f>B162</f>
        <v>0</v>
      </c>
      <c r="F162" s="830" t="str">
        <f>'Current Assumptions'!D162</f>
        <v>Percentage of time spent by Licensed Architect taking off all equipment pieces and calculating areas, developing detailed equipment type candidates, evaluating documents and making corrections where necessary.</v>
      </c>
      <c r="G162" s="875"/>
      <c r="H162" s="891"/>
      <c r="I162" s="805"/>
      <c r="L162" s="805"/>
    </row>
    <row r="163" spans="1:12" s="806" customFormat="1" ht="38.25">
      <c r="A163" s="830" t="str">
        <f>'Current Assumptions'!A163</f>
        <v>Percentage of Time Spent by Architect Drafter</v>
      </c>
      <c r="B163" s="858">
        <f>'Current Assumptions'!B163</f>
        <v>0</v>
      </c>
      <c r="C163" s="830" t="s">
        <v>868</v>
      </c>
      <c r="D163" s="783" t="s">
        <v>331</v>
      </c>
      <c r="E163" s="923">
        <f>B163</f>
        <v>0</v>
      </c>
      <c r="F163" s="830" t="str">
        <f>'Current Assumptions'!D163</f>
        <v>Percentage of time spent by Architect Drafter  taking off all equipment pieces and calculating areas, copying and sending documents.</v>
      </c>
      <c r="G163" s="875"/>
      <c r="H163" s="891"/>
      <c r="I163" s="805"/>
      <c r="L163" s="805"/>
    </row>
    <row r="164" spans="1:12" s="806" customFormat="1" ht="63.75">
      <c r="A164" s="830" t="str">
        <f>'Current Assumptions'!A164</f>
        <v>Avg. Number of Transmittals</v>
      </c>
      <c r="B164" s="831">
        <f>'Current Assumptions'!B164</f>
        <v>0</v>
      </c>
      <c r="C164" s="830" t="s">
        <v>429</v>
      </c>
      <c r="D164" s="783" t="s">
        <v>331</v>
      </c>
      <c r="E164" s="915">
        <f>B164</f>
        <v>0</v>
      </c>
      <c r="F164" s="830" t="str">
        <f>'Current Assumptions'!D164</f>
        <v>Average number of times final drawings, narratives, specifications and comments are sent and received between the Architect and Owners Rep times the number of recipients for each exchange.</v>
      </c>
      <c r="G164" s="875"/>
      <c r="H164" s="838"/>
      <c r="I164" s="805"/>
      <c r="L164" s="805"/>
    </row>
    <row r="165" spans="1:12" s="793" customFormat="1" ht="45">
      <c r="A165" s="834" t="str">
        <f>'Current Assumptions'!A165</f>
        <v>Avg. In-house Reproduction Time Per Submittal Set (hours/submittal set)</v>
      </c>
      <c r="B165" s="857">
        <f>'Current Assumptions'!B165</f>
        <v>0</v>
      </c>
      <c r="C165" s="834" t="s">
        <v>476</v>
      </c>
      <c r="D165" s="801">
        <v>1</v>
      </c>
      <c r="E165" s="881">
        <f>(100%-$D$165)*B165</f>
        <v>0</v>
      </c>
      <c r="F165" s="1027" t="str">
        <f>'Current Assumptions'!D165</f>
        <v>Average time spent in printing and making copies of drawings, narratives and specifications by Architect / Planner</v>
      </c>
      <c r="G165" s="875"/>
      <c r="H165" s="882"/>
      <c r="I165" s="792"/>
      <c r="L165" s="792"/>
    </row>
    <row r="166" spans="1:12" s="808" customFormat="1" ht="45">
      <c r="A166" s="834" t="str">
        <f>'Current Assumptions'!A166</f>
        <v>Avg. Mailing Cost per Transmittal ($ / Transmittal) - Owners Rep to Architect</v>
      </c>
      <c r="B166" s="851">
        <f>'Current Assumptions'!B166</f>
        <v>0</v>
      </c>
      <c r="C166" s="834" t="s">
        <v>431</v>
      </c>
      <c r="D166" s="801">
        <v>1</v>
      </c>
      <c r="E166" s="928">
        <f>(100%-$D$166)*B166</f>
        <v>0</v>
      </c>
      <c r="F166" s="1027" t="str">
        <f>'Current Assumptions'!D166</f>
        <v xml:space="preserve">Average cost for mailing documents/comments sent between Owners Rep and Architect </v>
      </c>
      <c r="G166" s="875"/>
      <c r="H166" s="888"/>
      <c r="I166" s="807"/>
      <c r="L166" s="807"/>
    </row>
    <row r="167" spans="1:12" s="808" customFormat="1" ht="30">
      <c r="A167" s="834" t="str">
        <f>'Current Assumptions'!A167</f>
        <v>Avg. Mailing Cost per Transmittal ($ / Transmittal) - Architect to Owners Rep</v>
      </c>
      <c r="B167" s="851">
        <f>'Current Assumptions'!B167</f>
        <v>0</v>
      </c>
      <c r="C167" s="834" t="s">
        <v>431</v>
      </c>
      <c r="D167" s="801">
        <v>1</v>
      </c>
      <c r="E167" s="928">
        <f>(100%-$D$167)*B167</f>
        <v>0</v>
      </c>
      <c r="F167" s="1027" t="str">
        <f>'Current Assumptions'!D167</f>
        <v>Average cost for mailing proposal between Architect and Owners Rep.</v>
      </c>
      <c r="G167" s="875"/>
      <c r="H167" s="888"/>
      <c r="I167" s="807"/>
      <c r="L167" s="807"/>
    </row>
    <row r="168" spans="1:12" s="793" customFormat="1" ht="45">
      <c r="A168" s="834" t="str">
        <f>'Current Assumptions'!A168</f>
        <v>Avg. Time to Prepare Transmittal  (hours / transmittal)</v>
      </c>
      <c r="B168" s="849">
        <f>'Current Assumptions'!B168</f>
        <v>0</v>
      </c>
      <c r="C168" s="834" t="s">
        <v>427</v>
      </c>
      <c r="D168" s="801">
        <v>0.6</v>
      </c>
      <c r="E168" s="881">
        <f>(100%-$D$168)*B168</f>
        <v>0</v>
      </c>
      <c r="F168" s="1027" t="str">
        <f>'Current Assumptions'!D168</f>
        <v>Average time spent compiling copies of final drawings, narratives, specifications for transmittal by Architect</v>
      </c>
      <c r="G168" s="875"/>
      <c r="H168" s="866"/>
      <c r="I168" s="792"/>
      <c r="L168" s="792"/>
    </row>
    <row r="169" spans="1:12" s="806" customFormat="1">
      <c r="A169" s="828" t="str">
        <f>'Current Assumptions'!A169</f>
        <v>Request for Proposal</v>
      </c>
      <c r="B169" s="831"/>
      <c r="C169" s="830"/>
      <c r="D169" s="783"/>
      <c r="E169" s="915"/>
      <c r="F169" s="1027"/>
      <c r="G169" s="875"/>
      <c r="H169" s="889"/>
      <c r="I169" s="805"/>
      <c r="L169" s="805"/>
    </row>
    <row r="170" spans="1:12" s="806" customFormat="1" ht="38.25">
      <c r="A170" s="830" t="str">
        <f>'Current Assumptions'!A170</f>
        <v>Avg. Number of Transmittals</v>
      </c>
      <c r="B170" s="831">
        <f>'Current Assumptions'!B170</f>
        <v>0</v>
      </c>
      <c r="C170" s="830" t="s">
        <v>429</v>
      </c>
      <c r="D170" s="783" t="s">
        <v>331</v>
      </c>
      <c r="E170" s="915">
        <f>B170</f>
        <v>0</v>
      </c>
      <c r="F170" s="830" t="str">
        <f>'Current Assumptions'!D170</f>
        <v>Average number of times RFP Package is sent from Owners Rep to Contractor times the number of recipients for purpose of bidding.</v>
      </c>
      <c r="G170" s="875"/>
      <c r="H170" s="838"/>
      <c r="I170" s="805"/>
      <c r="L170" s="805"/>
    </row>
    <row r="171" spans="1:12" s="793" customFormat="1" ht="45">
      <c r="A171" s="834" t="str">
        <f>'Current Assumptions'!A171</f>
        <v>Avg. In-house Reproduction Time Per Submittal Set (hours/submittal set)</v>
      </c>
      <c r="B171" s="860">
        <f>'Current Assumptions'!B171</f>
        <v>0</v>
      </c>
      <c r="C171" s="850" t="s">
        <v>476</v>
      </c>
      <c r="D171" s="801">
        <v>1</v>
      </c>
      <c r="E171" s="881">
        <f>(100%-$D$171)*B171</f>
        <v>0</v>
      </c>
      <c r="F171" s="1027" t="str">
        <f>'Current Assumptions'!D171</f>
        <v>Average time spent in printing and making copies of RFP Package by Owners Rep.</v>
      </c>
      <c r="G171" s="875"/>
      <c r="H171" s="882"/>
      <c r="I171" s="792"/>
      <c r="L171" s="792"/>
    </row>
    <row r="172" spans="1:12" s="808" customFormat="1" ht="30">
      <c r="A172" s="834" t="str">
        <f>'Current Assumptions'!A172</f>
        <v>Avg. Mailing Cost per Transmittal ($ / Transmittal)</v>
      </c>
      <c r="B172" s="851">
        <f>'Current Assumptions'!B172</f>
        <v>0</v>
      </c>
      <c r="C172" s="834" t="s">
        <v>431</v>
      </c>
      <c r="D172" s="801">
        <v>1</v>
      </c>
      <c r="E172" s="928">
        <f>(100%-$D$172)*B172</f>
        <v>0</v>
      </c>
      <c r="F172" s="1027" t="str">
        <f>'Current Assumptions'!D172</f>
        <v>Average cost for mailing RFP by Owners Rep.</v>
      </c>
      <c r="G172" s="875"/>
      <c r="H172" s="888"/>
      <c r="I172" s="807"/>
      <c r="L172" s="807"/>
    </row>
    <row r="173" spans="1:12" s="793" customFormat="1" ht="45">
      <c r="A173" s="834" t="str">
        <f>'Current Assumptions'!A173</f>
        <v>Avg. Time to Prepare Transmittal  (hours / transmittal)</v>
      </c>
      <c r="B173" s="849">
        <f>'Current Assumptions'!B173</f>
        <v>0</v>
      </c>
      <c r="C173" s="834" t="s">
        <v>427</v>
      </c>
      <c r="D173" s="801">
        <v>0.6</v>
      </c>
      <c r="E173" s="881">
        <f>(100%-$D$173)*B173</f>
        <v>0</v>
      </c>
      <c r="F173" s="1027" t="str">
        <f>'Current Assumptions'!D173</f>
        <v>Average time spent compiling documents, drawings or specifications for transmittal by Owners Rep.</v>
      </c>
      <c r="G173" s="875"/>
      <c r="H173" s="866"/>
      <c r="I173" s="792"/>
      <c r="L173" s="792"/>
    </row>
    <row r="174" spans="1:12" s="793" customFormat="1" ht="30">
      <c r="A174" s="834" t="str">
        <f>'Current Assumptions'!A174</f>
        <v xml:space="preserve">Avg. Number of Request for Proposal Submittal Sets Reqd. </v>
      </c>
      <c r="B174" s="849">
        <f>'Current Assumptions'!B174</f>
        <v>0</v>
      </c>
      <c r="C174" s="862" t="s">
        <v>484</v>
      </c>
      <c r="D174" s="801">
        <v>1</v>
      </c>
      <c r="E174" s="881">
        <f>(100%-$D$174)*B174</f>
        <v>0</v>
      </c>
      <c r="F174" s="1027" t="str">
        <f>'Current Assumptions'!D174</f>
        <v>Average number of RFP sets required for submission</v>
      </c>
      <c r="G174" s="875"/>
      <c r="H174" s="882"/>
      <c r="I174" s="792"/>
      <c r="L174" s="792"/>
    </row>
    <row r="175" spans="1:12" s="806" customFormat="1">
      <c r="A175" s="828" t="str">
        <f>'Current Assumptions'!A175</f>
        <v>Inquiry Issue</v>
      </c>
      <c r="B175" s="831"/>
      <c r="C175" s="830"/>
      <c r="D175" s="783"/>
      <c r="E175" s="915"/>
      <c r="F175" s="1027"/>
      <c r="G175" s="875"/>
      <c r="H175" s="889"/>
      <c r="I175" s="805"/>
      <c r="L175" s="805"/>
    </row>
    <row r="176" spans="1:12" s="806" customFormat="1" ht="51">
      <c r="A176" s="830" t="str">
        <f>'Current Assumptions'!A176</f>
        <v>Avg. Number of Transmittals</v>
      </c>
      <c r="B176" s="831">
        <f>'Current Assumptions'!B176</f>
        <v>0</v>
      </c>
      <c r="C176" s="830" t="s">
        <v>429</v>
      </c>
      <c r="D176" s="783" t="s">
        <v>331</v>
      </c>
      <c r="E176" s="915">
        <f>B176</f>
        <v>0</v>
      </c>
      <c r="F176" s="830" t="str">
        <f>'Current Assumptions'!D176</f>
        <v>Average number of times Inquiry Issues and responses are sent and received between Owners Rep, Architect and Contractor times the number of recipients for each exchange</v>
      </c>
      <c r="G176" s="875"/>
      <c r="H176" s="838"/>
      <c r="I176" s="805"/>
      <c r="L176" s="805"/>
    </row>
    <row r="177" spans="1:12" s="808" customFormat="1" ht="45">
      <c r="A177" s="834" t="str">
        <f>'Current Assumptions'!A177</f>
        <v>Avg. Mailing Cost per Transmittal ($ / Transmittal)</v>
      </c>
      <c r="B177" s="851">
        <f>'Current Assumptions'!B177</f>
        <v>0</v>
      </c>
      <c r="C177" s="834" t="s">
        <v>431</v>
      </c>
      <c r="D177" s="801">
        <v>1</v>
      </c>
      <c r="E177" s="928">
        <f>(100%-$D$177)*B177</f>
        <v>0</v>
      </c>
      <c r="F177" s="1027" t="str">
        <f>'Current Assumptions'!D177</f>
        <v>Average cost for mailing documents/comments sent between Owners Rep, Architect,  and Contractor</v>
      </c>
      <c r="G177" s="875"/>
      <c r="H177" s="888"/>
      <c r="I177" s="807"/>
      <c r="L177" s="807"/>
    </row>
    <row r="178" spans="1:12" s="793" customFormat="1" ht="60">
      <c r="A178" s="834" t="str">
        <f>'Current Assumptions'!A178</f>
        <v>Avg. Time to Prepare Transmittals for Inquiry Issues (hours / transmittal) - Contractor / Architect</v>
      </c>
      <c r="B178" s="857">
        <f>'Current Assumptions'!B178</f>
        <v>0</v>
      </c>
      <c r="C178" s="834" t="s">
        <v>427</v>
      </c>
      <c r="D178" s="801">
        <v>0.6</v>
      </c>
      <c r="E178" s="881">
        <f>(100%-$D$178)*B178</f>
        <v>0</v>
      </c>
      <c r="F178" s="1027" t="str">
        <f>'Current Assumptions'!D178</f>
        <v xml:space="preserve">Avergae time spent compiling documents, drawings or specifications for transmittal by Architect and Contractor </v>
      </c>
      <c r="G178" s="875"/>
      <c r="H178" s="834"/>
      <c r="I178" s="792"/>
      <c r="L178" s="792"/>
    </row>
    <row r="179" spans="1:12" s="793" customFormat="1" ht="45">
      <c r="A179" s="834" t="str">
        <f>'Current Assumptions'!A179</f>
        <v>Avg. Time to Prepare Transmittals for Inquiry Issues (hours / transmittal) - Owners Rep</v>
      </c>
      <c r="B179" s="849">
        <f>'Current Assumptions'!B179</f>
        <v>0</v>
      </c>
      <c r="C179" s="834" t="s">
        <v>427</v>
      </c>
      <c r="D179" s="801">
        <v>0.6</v>
      </c>
      <c r="E179" s="881">
        <f>(100%-$D$179)*B179</f>
        <v>0</v>
      </c>
      <c r="F179" s="1027" t="str">
        <f>'Current Assumptions'!D179</f>
        <v>Average time spent compiling documents, drawings or specifications for transmittal by Owners Rep.</v>
      </c>
      <c r="G179" s="875"/>
      <c r="H179" s="834"/>
      <c r="I179" s="792"/>
      <c r="L179" s="792"/>
    </row>
    <row r="180" spans="1:12" s="806" customFormat="1">
      <c r="A180" s="828" t="str">
        <f>'Current Assumptions'!A180</f>
        <v>Pre-Construction Plan</v>
      </c>
      <c r="B180" s="831"/>
      <c r="C180" s="830"/>
      <c r="D180" s="783"/>
      <c r="E180" s="915"/>
      <c r="F180" s="1027"/>
      <c r="G180" s="885"/>
      <c r="H180" s="889"/>
      <c r="I180" s="805"/>
      <c r="L180" s="805"/>
    </row>
    <row r="181" spans="1:12" s="806" customFormat="1">
      <c r="A181" s="855"/>
      <c r="B181" s="855"/>
      <c r="C181" s="855"/>
      <c r="D181" s="810"/>
      <c r="E181" s="915"/>
      <c r="F181" s="1027"/>
      <c r="G181" s="838"/>
      <c r="H181" s="889"/>
      <c r="I181" s="805"/>
      <c r="L181" s="805"/>
    </row>
    <row r="182" spans="1:12" s="806" customFormat="1">
      <c r="A182" s="828" t="str">
        <f>'Current Assumptions'!A182</f>
        <v>Inquiry Issue (RFI)</v>
      </c>
      <c r="B182" s="831"/>
      <c r="C182" s="830"/>
      <c r="D182" s="783"/>
      <c r="E182" s="915"/>
      <c r="F182" s="1027"/>
      <c r="G182" s="838"/>
      <c r="H182" s="889"/>
      <c r="I182" s="805"/>
      <c r="L182" s="805"/>
    </row>
    <row r="183" spans="1:12" s="806" customFormat="1" ht="38.25">
      <c r="A183" s="830" t="str">
        <f>'Current Assumptions'!A183</f>
        <v>Avg. Number of RFIs</v>
      </c>
      <c r="B183" s="831">
        <f>'Current Assumptions'!B183</f>
        <v>0</v>
      </c>
      <c r="C183" s="830" t="s">
        <v>429</v>
      </c>
      <c r="D183" s="1125">
        <v>0.9</v>
      </c>
      <c r="E183" s="881">
        <f>(100%-$D$183)*B183</f>
        <v>0</v>
      </c>
      <c r="F183" s="830" t="str">
        <f>'Current Assumptions'!D183</f>
        <v>Average number of formal questions (Request for Information) initiated by the Contractor related to Space and Equipment</v>
      </c>
      <c r="G183" s="838"/>
      <c r="H183" s="838"/>
      <c r="I183" s="805"/>
      <c r="L183" s="805"/>
    </row>
    <row r="184" spans="1:12" s="793" customFormat="1" ht="45">
      <c r="A184" s="830" t="str">
        <f>'Current Assumptions'!A184</f>
        <v>Avg. Mailing Cost per Transmittal ($ / Transmittal)</v>
      </c>
      <c r="B184" s="851">
        <f>'Current Assumptions'!B184</f>
        <v>0</v>
      </c>
      <c r="C184" s="834" t="s">
        <v>431</v>
      </c>
      <c r="D184" s="801">
        <v>1</v>
      </c>
      <c r="E184" s="928">
        <f>(100%-$D$184)*B184</f>
        <v>0</v>
      </c>
      <c r="F184" s="1027" t="str">
        <f>'Current Assumptions'!D184</f>
        <v>Average cost for mailing documents/comments sent between Owners Rep, Architect,  and Contractor</v>
      </c>
      <c r="G184" s="838"/>
      <c r="H184" s="834"/>
      <c r="I184" s="792"/>
      <c r="L184" s="792"/>
    </row>
    <row r="185" spans="1:12" s="793" customFormat="1" ht="45">
      <c r="A185" s="830" t="str">
        <f>'Current Assumptions'!A185</f>
        <v>Avg. Time to Prepare Transmittals for Inquiry Issues (RFI) (hours / transmittal) - Contractor / Architect</v>
      </c>
      <c r="B185" s="857">
        <f>'Current Assumptions'!B185</f>
        <v>0</v>
      </c>
      <c r="C185" s="834" t="s">
        <v>427</v>
      </c>
      <c r="D185" s="801">
        <v>0.6</v>
      </c>
      <c r="E185" s="881">
        <f>(100%-$D$185)*B185</f>
        <v>0</v>
      </c>
      <c r="F185" s="1027" t="str">
        <f>'Current Assumptions'!D185</f>
        <v>Average Time spent compiling Inquiry Issues (RFI) for transmittal by Architect and Contractor</v>
      </c>
      <c r="G185" s="838"/>
      <c r="H185" s="834"/>
      <c r="I185" s="792"/>
      <c r="L185" s="792"/>
    </row>
    <row r="186" spans="1:12" s="793" customFormat="1" ht="45">
      <c r="A186" s="830" t="str">
        <f>'Current Assumptions'!A186</f>
        <v>Avg. Time to Prepare Transmittals for Inquiry Issues (RFI) (hours / transmittal) - Owner</v>
      </c>
      <c r="B186" s="857">
        <f>'Current Assumptions'!B186</f>
        <v>0</v>
      </c>
      <c r="C186" s="834" t="s">
        <v>427</v>
      </c>
      <c r="D186" s="801">
        <v>0.6</v>
      </c>
      <c r="E186" s="881">
        <f>(100%-$D$186)*B186</f>
        <v>0</v>
      </c>
      <c r="F186" s="1027" t="str">
        <f>'Current Assumptions'!D186</f>
        <v>Average Time spent compiling Inquiry Issues (RFI) for transmittal by Owners Rep</v>
      </c>
      <c r="G186" s="838"/>
      <c r="H186" s="834"/>
      <c r="I186" s="792"/>
      <c r="L186" s="792"/>
    </row>
    <row r="187" spans="1:12" s="806" customFormat="1">
      <c r="A187" s="828" t="str">
        <f>'Current Assumptions'!A187</f>
        <v>Product Type Selection</v>
      </c>
      <c r="B187" s="831"/>
      <c r="C187" s="830"/>
      <c r="D187" s="783"/>
      <c r="E187" s="915"/>
      <c r="F187" s="1027"/>
      <c r="G187" s="838"/>
      <c r="H187" s="889"/>
      <c r="I187" s="805"/>
      <c r="L187" s="805"/>
    </row>
    <row r="188" spans="1:12" s="793" customFormat="1">
      <c r="A188" s="849"/>
      <c r="B188" s="849"/>
      <c r="C188" s="850"/>
      <c r="D188" s="801"/>
      <c r="E188" s="881"/>
      <c r="F188" s="1027"/>
      <c r="G188" s="838"/>
      <c r="H188" s="882"/>
      <c r="I188" s="792"/>
      <c r="L188" s="792"/>
    </row>
    <row r="189" spans="1:12" s="806" customFormat="1">
      <c r="A189" s="828" t="str">
        <f>'Current Assumptions'!A189</f>
        <v>System Layout</v>
      </c>
      <c r="B189" s="831"/>
      <c r="C189" s="830"/>
      <c r="D189" s="783"/>
      <c r="E189" s="915"/>
      <c r="F189" s="1027"/>
      <c r="G189" s="838"/>
      <c r="H189" s="889"/>
      <c r="I189" s="805"/>
      <c r="L189" s="805"/>
    </row>
    <row r="190" spans="1:12" s="806" customFormat="1">
      <c r="A190" s="855"/>
      <c r="B190" s="855"/>
      <c r="C190" s="855"/>
      <c r="D190" s="810"/>
      <c r="E190" s="915"/>
      <c r="F190" s="1027"/>
      <c r="G190" s="838"/>
      <c r="H190" s="889"/>
      <c r="I190" s="805"/>
      <c r="L190" s="805"/>
    </row>
    <row r="191" spans="1:12" s="806" customFormat="1">
      <c r="A191" s="828" t="str">
        <f>'Current Assumptions'!A191</f>
        <v>Submittal Package</v>
      </c>
      <c r="B191" s="831"/>
      <c r="C191" s="830"/>
      <c r="D191" s="783"/>
      <c r="E191" s="915"/>
      <c r="F191" s="1027"/>
      <c r="G191" s="838"/>
      <c r="H191" s="838"/>
      <c r="I191" s="805"/>
      <c r="L191" s="805"/>
    </row>
    <row r="192" spans="1:12" s="793" customFormat="1" ht="60">
      <c r="A192" s="834" t="str">
        <f>'Current Assumptions'!A192</f>
        <v>Average Time Spent Organizing Equipment (product) Type information (hours / submittal item)</v>
      </c>
      <c r="B192" s="857">
        <f>'Current Assumptions'!B192</f>
        <v>0</v>
      </c>
      <c r="C192" s="850" t="s">
        <v>486</v>
      </c>
      <c r="D192" s="801">
        <v>0.6</v>
      </c>
      <c r="E192" s="881">
        <f>(100%-$D$192)*B192</f>
        <v>0</v>
      </c>
      <c r="F192" s="1027" t="str">
        <f>'Current Assumptions'!D192</f>
        <v>Average Time spent by asst. project manager in producing submittal packages by organizing equipment type information</v>
      </c>
      <c r="G192" s="838"/>
      <c r="H192" s="882"/>
      <c r="I192" s="792"/>
      <c r="L192" s="792"/>
    </row>
    <row r="193" spans="1:16380" s="793" customFormat="1" ht="30" customHeight="1">
      <c r="A193" s="834" t="str">
        <f>'Current Assumptions'!A193</f>
        <v>Average Time Spent Evaluating Equipment (product) Type Submittal Items against Contract Documents (hours / submittal item)</v>
      </c>
      <c r="B193" s="849">
        <f>'Current Assumptions'!B193</f>
        <v>0</v>
      </c>
      <c r="C193" s="850" t="s">
        <v>486</v>
      </c>
      <c r="D193" s="801">
        <v>0.9</v>
      </c>
      <c r="E193" s="881">
        <f>(100%-$D$193)*B193</f>
        <v>0</v>
      </c>
      <c r="F193" s="1027" t="str">
        <f>'Current Assumptions'!D193</f>
        <v>Average Time spent evaluating submittal items</v>
      </c>
      <c r="G193" s="838"/>
      <c r="H193" s="882"/>
      <c r="I193" s="811"/>
      <c r="L193" s="792"/>
    </row>
    <row r="194" spans="1:16380" s="793" customFormat="1" ht="30">
      <c r="A194" s="834" t="str">
        <f>'Current Assumptions'!A194</f>
        <v>Avg. Time to Sign each Page (hours / page)</v>
      </c>
      <c r="B194" s="854">
        <f>'Current Assumptions'!B194</f>
        <v>0</v>
      </c>
      <c r="C194" s="850" t="s">
        <v>1009</v>
      </c>
      <c r="D194" s="801">
        <v>1</v>
      </c>
      <c r="E194" s="881">
        <f>(100%-$D$194)*B194</f>
        <v>0</v>
      </c>
      <c r="F194" s="1027" t="str">
        <f>'Current Assumptions'!D194</f>
        <v>Average time required by Contractor to sign pages of Submittal Package</v>
      </c>
      <c r="G194" s="838"/>
      <c r="H194" s="882"/>
      <c r="I194" s="792"/>
      <c r="L194" s="792"/>
    </row>
    <row r="195" spans="1:16380" s="793" customFormat="1" ht="30">
      <c r="A195" s="834" t="str">
        <f>'Current Assumptions'!A195</f>
        <v>Avg. Time to Stamp each Sheet (hours / sheet)</v>
      </c>
      <c r="B195" s="854">
        <f>'Current Assumptions'!B195</f>
        <v>0</v>
      </c>
      <c r="C195" s="850" t="s">
        <v>1028</v>
      </c>
      <c r="D195" s="801">
        <v>1</v>
      </c>
      <c r="E195" s="881">
        <f>(100%-$D$195)*B195</f>
        <v>0</v>
      </c>
      <c r="F195" s="1027" t="str">
        <f>'Current Assumptions'!D195</f>
        <v>Average time required by Contractor to stamp sheets of Submittal Package</v>
      </c>
      <c r="G195" s="838"/>
      <c r="H195" s="882"/>
      <c r="I195" s="792"/>
      <c r="L195" s="792"/>
    </row>
    <row r="196" spans="1:16380" s="806" customFormat="1">
      <c r="A196" s="830" t="str">
        <f>'Current Assumptions'!A196</f>
        <v>Percentage of Submittals Items rejected</v>
      </c>
      <c r="B196" s="858">
        <f>'Current Assumptions'!B196</f>
        <v>0</v>
      </c>
      <c r="C196" s="855" t="s">
        <v>868</v>
      </c>
      <c r="D196" s="783" t="s">
        <v>331</v>
      </c>
      <c r="E196" s="923">
        <f>B196</f>
        <v>0</v>
      </c>
      <c r="F196" s="830" t="str">
        <f>'Current Assumptions'!D196</f>
        <v>Percentage of items rejected</v>
      </c>
      <c r="G196" s="838"/>
      <c r="H196" s="889"/>
      <c r="I196" s="805"/>
      <c r="L196" s="805"/>
    </row>
    <row r="197" spans="1:16380" s="806" customFormat="1" ht="38.25">
      <c r="A197" s="830" t="str">
        <f>'Current Assumptions'!A197</f>
        <v>Percentage of Time Spent by Construction Project Manager</v>
      </c>
      <c r="B197" s="858">
        <f>'Current Assumptions'!B197</f>
        <v>0</v>
      </c>
      <c r="C197" s="830" t="s">
        <v>868</v>
      </c>
      <c r="D197" s="783" t="s">
        <v>331</v>
      </c>
      <c r="E197" s="923">
        <f>B197</f>
        <v>0</v>
      </c>
      <c r="F197" s="830" t="str">
        <f>'Current Assumptions'!D197</f>
        <v>Percentage of time spent by Construction Project Manager in validating Submittal Information</v>
      </c>
      <c r="G197" s="838"/>
      <c r="H197" s="891"/>
      <c r="I197" s="805"/>
      <c r="L197" s="805"/>
    </row>
    <row r="198" spans="1:16380" s="806" customFormat="1" ht="38.25">
      <c r="A198" s="830" t="str">
        <f>'Current Assumptions'!A198</f>
        <v>Percentage of Time Spent by Assistant (Construction) Project Manager</v>
      </c>
      <c r="B198" s="858">
        <f>'Current Assumptions'!B198</f>
        <v>0</v>
      </c>
      <c r="C198" s="830" t="s">
        <v>868</v>
      </c>
      <c r="D198" s="783" t="s">
        <v>331</v>
      </c>
      <c r="E198" s="923">
        <f>B198</f>
        <v>0</v>
      </c>
      <c r="F198" s="830" t="str">
        <f>'Current Assumptions'!D198</f>
        <v>Percentage of time spent by Assistant Construction Project Manager in validating Submittal Information</v>
      </c>
      <c r="G198" s="838"/>
      <c r="H198" s="891"/>
      <c r="I198" s="805"/>
      <c r="L198" s="805"/>
    </row>
    <row r="199" spans="1:16380" s="806" customFormat="1" ht="38.25">
      <c r="A199" s="830" t="str">
        <f>'Current Assumptions'!A199</f>
        <v>Avg. Number of Transmittals</v>
      </c>
      <c r="B199" s="831">
        <f>'Current Assumptions'!B199</f>
        <v>0</v>
      </c>
      <c r="C199" s="830" t="s">
        <v>429</v>
      </c>
      <c r="D199" s="783" t="s">
        <v>331</v>
      </c>
      <c r="E199" s="931">
        <f>B199</f>
        <v>0</v>
      </c>
      <c r="F199" s="830" t="str">
        <f>'Current Assumptions'!D199</f>
        <v>The average number of product submittal items sent by the Sub-Contractors and vendors to the Contractor.</v>
      </c>
      <c r="G199" s="838"/>
      <c r="H199" s="889"/>
      <c r="I199" s="805"/>
      <c r="L199" s="805"/>
    </row>
    <row r="200" spans="1:16380" s="793" customFormat="1" ht="45">
      <c r="A200" s="834" t="str">
        <f>'Current Assumptions'!A200</f>
        <v>Avg. In-house Reproduction Time Per Submittal Set (hours/submittal set)</v>
      </c>
      <c r="B200" s="849">
        <f>'Current Assumptions'!B200</f>
        <v>0</v>
      </c>
      <c r="C200" s="850" t="s">
        <v>476</v>
      </c>
      <c r="D200" s="801">
        <v>1</v>
      </c>
      <c r="E200" s="881">
        <f>(100%-$D$200)*B200</f>
        <v>0</v>
      </c>
      <c r="F200" s="1027" t="str">
        <f>'Current Assumptions'!D200</f>
        <v>Average time spent in printing and making copies of Submittal Package by Contractor</v>
      </c>
      <c r="G200" s="838"/>
      <c r="H200" s="866"/>
      <c r="I200" s="792"/>
      <c r="L200" s="792"/>
    </row>
    <row r="201" spans="1:16380" s="793" customFormat="1" ht="45">
      <c r="A201" s="834" t="str">
        <f>'Current Assumptions'!A201</f>
        <v>Average Mailing Costs per Transmittal ($)</v>
      </c>
      <c r="B201" s="851">
        <f>'Current Assumptions'!B201</f>
        <v>0</v>
      </c>
      <c r="C201" s="834" t="s">
        <v>431</v>
      </c>
      <c r="D201" s="801">
        <v>1</v>
      </c>
      <c r="E201" s="928">
        <f>(100%-$D$201)*B201</f>
        <v>0</v>
      </c>
      <c r="F201" s="1027" t="str">
        <f>'Current Assumptions'!D201</f>
        <v>Average cost for Mailing documents/transmittals sent between  Owners Rep and Contractor</v>
      </c>
      <c r="G201" s="838"/>
      <c r="H201" s="882"/>
      <c r="I201" s="792"/>
      <c r="L201" s="792"/>
    </row>
    <row r="202" spans="1:16380" s="793" customFormat="1" ht="45">
      <c r="A202" s="834" t="str">
        <f>'Current Assumptions'!A202</f>
        <v>Avg. Time to Prepare Transmittal  (hours / transmittal)</v>
      </c>
      <c r="B202" s="849">
        <f>'Current Assumptions'!B202</f>
        <v>0</v>
      </c>
      <c r="C202" s="834" t="s">
        <v>427</v>
      </c>
      <c r="D202" s="801">
        <v>0.6</v>
      </c>
      <c r="E202" s="881">
        <f>(100%-$D$202)*B202</f>
        <v>0</v>
      </c>
      <c r="F202" s="1027" t="str">
        <f>'Current Assumptions'!D202</f>
        <v>Average time spent compiling Submittal Package for transmittal by Architect / Contractor</v>
      </c>
      <c r="G202" s="838"/>
      <c r="H202" s="882"/>
      <c r="I202" s="792"/>
      <c r="L202" s="792"/>
    </row>
    <row r="203" spans="1:16380" s="806" customFormat="1">
      <c r="A203" s="828" t="str">
        <f>'Current Assumptions'!A203</f>
        <v>Submittal Issue</v>
      </c>
      <c r="B203" s="831"/>
      <c r="C203" s="864"/>
      <c r="D203" s="812"/>
      <c r="E203" s="920"/>
      <c r="F203" s="1027"/>
      <c r="G203" s="838"/>
      <c r="H203" s="838"/>
      <c r="I203" s="805"/>
      <c r="L203" s="805"/>
    </row>
    <row r="204" spans="1:16380" s="793" customFormat="1" ht="45">
      <c r="A204" s="834" t="str">
        <f>'Current Assumptions'!A204</f>
        <v>Avg. Time Spent Evaluating Product Type Submittal Items against Contract Documents (hours / product type submittal item)</v>
      </c>
      <c r="B204" s="849">
        <f>'Current Assumptions'!B204</f>
        <v>0</v>
      </c>
      <c r="C204" s="834" t="s">
        <v>905</v>
      </c>
      <c r="D204" s="801">
        <v>0.9</v>
      </c>
      <c r="E204" s="881">
        <f>(100%-$D$204)*B204</f>
        <v>0</v>
      </c>
      <c r="F204" s="1027" t="str">
        <f>'Current Assumptions'!D204</f>
        <v>Average time spent by Architect evaluating each product type submittal against contract documents</v>
      </c>
      <c r="G204" s="838"/>
      <c r="H204" s="882"/>
      <c r="I204" s="792"/>
      <c r="L204" s="792"/>
    </row>
    <row r="205" spans="1:16380" s="793" customFormat="1" ht="45">
      <c r="A205" s="834" t="str">
        <f>'Current Assumptions'!A205</f>
        <v>Avg. Time Spent Revising one Product Type Submittal Item (hours / product type submittal item)</v>
      </c>
      <c r="B205" s="849">
        <f>'Current Assumptions'!B205</f>
        <v>0</v>
      </c>
      <c r="C205" s="834" t="s">
        <v>478</v>
      </c>
      <c r="D205" s="801">
        <v>0.9</v>
      </c>
      <c r="E205" s="881">
        <f>(100%-$D$205)*B205</f>
        <v>0</v>
      </c>
      <c r="F205" s="1027" t="str">
        <f>'Current Assumptions'!D205</f>
        <v>Average time spent by Contractor revising each Submittal Item to meet contract requirements and resubmit.</v>
      </c>
      <c r="G205" s="838"/>
      <c r="H205" s="882"/>
      <c r="I205" s="792"/>
      <c r="L205" s="792"/>
    </row>
    <row r="206" spans="1:16380" s="806" customFormat="1">
      <c r="A206" s="830" t="str">
        <f>'Current Assumptions'!A206</f>
        <v>Percentage of Product Submittals reviewed by Licensed Architect</v>
      </c>
      <c r="B206" s="858">
        <f>'Current Assumptions'!B206</f>
        <v>0</v>
      </c>
      <c r="C206" s="830" t="s">
        <v>868</v>
      </c>
      <c r="D206" s="783" t="s">
        <v>331</v>
      </c>
      <c r="E206" s="923">
        <f>B206</f>
        <v>0</v>
      </c>
      <c r="F206" s="830" t="str">
        <f>'Current Assumptions'!D206</f>
        <v>Percentage of submittals reviewed by Architect</v>
      </c>
      <c r="G206" s="838"/>
      <c r="H206" s="988"/>
      <c r="I206" s="813"/>
      <c r="J206" s="813"/>
      <c r="K206" s="813"/>
      <c r="L206" s="813"/>
      <c r="M206" s="813"/>
      <c r="N206" s="813"/>
      <c r="O206" s="813"/>
      <c r="P206" s="813"/>
      <c r="Q206" s="813"/>
      <c r="R206" s="813"/>
      <c r="S206" s="813"/>
      <c r="T206" s="813"/>
      <c r="U206" s="813"/>
      <c r="V206" s="813"/>
      <c r="W206" s="813"/>
      <c r="X206" s="813"/>
      <c r="Y206" s="813"/>
      <c r="Z206" s="813"/>
      <c r="AA206" s="813"/>
      <c r="AB206" s="813"/>
      <c r="AC206" s="813"/>
      <c r="AD206" s="813"/>
      <c r="AE206" s="813"/>
      <c r="AF206" s="813"/>
      <c r="AG206" s="813"/>
      <c r="AH206" s="813"/>
      <c r="AI206" s="813"/>
      <c r="AJ206" s="813"/>
      <c r="AK206" s="813"/>
      <c r="AL206" s="813"/>
      <c r="AM206" s="813"/>
      <c r="AN206" s="813"/>
      <c r="AO206" s="813"/>
      <c r="AP206" s="813"/>
      <c r="AQ206" s="813"/>
      <c r="AR206" s="813"/>
      <c r="AS206" s="813"/>
      <c r="AT206" s="813"/>
      <c r="AU206" s="813"/>
      <c r="AV206" s="813"/>
      <c r="AW206" s="813"/>
      <c r="AX206" s="813"/>
      <c r="AY206" s="813"/>
      <c r="AZ206" s="813"/>
      <c r="BA206" s="813"/>
      <c r="BB206" s="813"/>
      <c r="BC206" s="813"/>
      <c r="BD206" s="813"/>
      <c r="BE206" s="813"/>
      <c r="BF206" s="813"/>
      <c r="BG206" s="813"/>
      <c r="BH206" s="813"/>
      <c r="BI206" s="813"/>
      <c r="BJ206" s="813"/>
      <c r="BK206" s="813"/>
      <c r="BL206" s="813"/>
      <c r="BM206" s="813"/>
      <c r="BN206" s="813"/>
      <c r="BO206" s="813"/>
      <c r="BP206" s="813"/>
      <c r="BQ206" s="813"/>
      <c r="BR206" s="813"/>
      <c r="BS206" s="813"/>
      <c r="BT206" s="813"/>
      <c r="BU206" s="813"/>
      <c r="BV206" s="813"/>
      <c r="BW206" s="813"/>
      <c r="BX206" s="813"/>
      <c r="BY206" s="813"/>
      <c r="BZ206" s="813"/>
      <c r="CA206" s="813"/>
      <c r="CB206" s="813"/>
      <c r="CC206" s="813"/>
      <c r="CD206" s="813"/>
      <c r="CE206" s="813"/>
      <c r="CF206" s="813"/>
      <c r="CG206" s="813"/>
      <c r="CH206" s="813"/>
      <c r="CI206" s="813"/>
      <c r="CJ206" s="813"/>
      <c r="CK206" s="813"/>
      <c r="CL206" s="813"/>
      <c r="CM206" s="813"/>
      <c r="CN206" s="813"/>
      <c r="CO206" s="813"/>
      <c r="CP206" s="813"/>
      <c r="CQ206" s="813"/>
      <c r="CR206" s="813"/>
      <c r="CS206" s="813"/>
      <c r="CT206" s="813"/>
      <c r="CU206" s="813"/>
      <c r="CV206" s="813"/>
      <c r="CW206" s="813"/>
      <c r="CX206" s="813"/>
      <c r="CY206" s="813"/>
      <c r="CZ206" s="813"/>
      <c r="DA206" s="813"/>
      <c r="DB206" s="813"/>
      <c r="DC206" s="813"/>
      <c r="DD206" s="813"/>
      <c r="DE206" s="813"/>
      <c r="DF206" s="813"/>
      <c r="DG206" s="813"/>
      <c r="DH206" s="813"/>
      <c r="DI206" s="813"/>
      <c r="DJ206" s="813"/>
      <c r="DK206" s="813"/>
      <c r="DL206" s="813"/>
      <c r="DM206" s="813"/>
      <c r="DN206" s="813"/>
      <c r="DO206" s="813"/>
      <c r="DP206" s="813"/>
      <c r="DQ206" s="813"/>
      <c r="DR206" s="813"/>
      <c r="DS206" s="813"/>
      <c r="DT206" s="813"/>
      <c r="DU206" s="813"/>
      <c r="DV206" s="813"/>
      <c r="DW206" s="813"/>
      <c r="DX206" s="813"/>
      <c r="DY206" s="813"/>
      <c r="DZ206" s="813"/>
      <c r="EA206" s="813"/>
      <c r="EB206" s="813"/>
      <c r="EC206" s="813"/>
      <c r="ED206" s="813"/>
      <c r="EE206" s="813"/>
      <c r="EF206" s="813"/>
      <c r="EG206" s="813"/>
      <c r="EH206" s="813"/>
      <c r="EI206" s="813"/>
      <c r="EJ206" s="813"/>
      <c r="EK206" s="813"/>
      <c r="EL206" s="813"/>
      <c r="EM206" s="813"/>
      <c r="EN206" s="813"/>
      <c r="EO206" s="813"/>
      <c r="EP206" s="813"/>
      <c r="EQ206" s="813"/>
      <c r="ER206" s="813"/>
      <c r="ES206" s="813"/>
      <c r="ET206" s="813"/>
      <c r="EU206" s="813"/>
      <c r="EV206" s="813"/>
      <c r="EW206" s="813"/>
      <c r="EX206" s="813"/>
      <c r="EY206" s="813"/>
      <c r="EZ206" s="813"/>
      <c r="FA206" s="813"/>
      <c r="FB206" s="813"/>
      <c r="FC206" s="813"/>
      <c r="FD206" s="813"/>
      <c r="FE206" s="813"/>
      <c r="FF206" s="813"/>
      <c r="FG206" s="813"/>
      <c r="FH206" s="813"/>
      <c r="FI206" s="813"/>
      <c r="FJ206" s="813"/>
      <c r="FK206" s="813"/>
      <c r="FL206" s="813"/>
      <c r="FM206" s="813"/>
      <c r="FN206" s="813"/>
      <c r="FO206" s="813"/>
      <c r="FP206" s="813"/>
      <c r="FQ206" s="813"/>
      <c r="FR206" s="813"/>
      <c r="FS206" s="813"/>
      <c r="FT206" s="813"/>
      <c r="FU206" s="813"/>
      <c r="FV206" s="813"/>
      <c r="FW206" s="813"/>
      <c r="FX206" s="813"/>
      <c r="FY206" s="813"/>
      <c r="FZ206" s="813"/>
      <c r="GA206" s="813"/>
      <c r="GB206" s="813"/>
      <c r="GC206" s="813"/>
      <c r="GD206" s="813"/>
      <c r="GE206" s="813"/>
      <c r="GF206" s="813"/>
      <c r="GG206" s="813"/>
      <c r="GH206" s="813"/>
      <c r="GI206" s="813"/>
      <c r="GJ206" s="813"/>
      <c r="GK206" s="813"/>
      <c r="GL206" s="813"/>
      <c r="GM206" s="813"/>
      <c r="GN206" s="813"/>
      <c r="GO206" s="813"/>
      <c r="GP206" s="813"/>
      <c r="GQ206" s="813"/>
      <c r="GR206" s="813"/>
      <c r="GS206" s="813"/>
      <c r="GT206" s="813"/>
      <c r="GU206" s="813"/>
      <c r="GV206" s="813"/>
      <c r="GW206" s="813"/>
      <c r="GX206" s="813"/>
      <c r="GY206" s="813"/>
      <c r="GZ206" s="813"/>
      <c r="HA206" s="813"/>
      <c r="HB206" s="813"/>
      <c r="HC206" s="813"/>
      <c r="HD206" s="813"/>
      <c r="HE206" s="813"/>
      <c r="HF206" s="813"/>
      <c r="HG206" s="813"/>
      <c r="HH206" s="813"/>
      <c r="HI206" s="813"/>
      <c r="HJ206" s="813"/>
      <c r="HK206" s="813"/>
      <c r="HL206" s="813"/>
      <c r="HM206" s="813"/>
      <c r="HN206" s="813"/>
      <c r="HO206" s="813"/>
      <c r="HP206" s="813"/>
      <c r="HQ206" s="813"/>
      <c r="HR206" s="813"/>
      <c r="HS206" s="813"/>
      <c r="HT206" s="813"/>
      <c r="HU206" s="813"/>
      <c r="HV206" s="813"/>
      <c r="HW206" s="813"/>
      <c r="HX206" s="813"/>
      <c r="HY206" s="813"/>
      <c r="HZ206" s="813"/>
      <c r="IA206" s="813"/>
      <c r="IB206" s="813"/>
      <c r="IC206" s="813"/>
      <c r="ID206" s="813"/>
      <c r="IE206" s="813"/>
      <c r="IF206" s="813"/>
      <c r="IG206" s="813"/>
      <c r="IH206" s="813"/>
      <c r="II206" s="813"/>
      <c r="IJ206" s="813"/>
      <c r="IK206" s="813"/>
      <c r="IL206" s="813"/>
      <c r="IM206" s="813"/>
      <c r="IN206" s="813"/>
      <c r="IO206" s="813"/>
      <c r="IP206" s="813"/>
      <c r="IQ206" s="813"/>
      <c r="IR206" s="813"/>
      <c r="IS206" s="813"/>
      <c r="IT206" s="813"/>
      <c r="IU206" s="813"/>
      <c r="IV206" s="813"/>
      <c r="IW206" s="813"/>
      <c r="IX206" s="813"/>
      <c r="IY206" s="813"/>
      <c r="IZ206" s="813"/>
      <c r="JA206" s="813"/>
      <c r="JB206" s="813"/>
      <c r="JC206" s="813"/>
      <c r="JD206" s="813"/>
      <c r="JE206" s="813"/>
      <c r="JF206" s="813"/>
      <c r="JG206" s="813"/>
      <c r="JH206" s="813"/>
      <c r="JI206" s="813"/>
      <c r="JJ206" s="813"/>
      <c r="JK206" s="813"/>
      <c r="JL206" s="813"/>
      <c r="JM206" s="813"/>
      <c r="JN206" s="813"/>
      <c r="JO206" s="813"/>
      <c r="JP206" s="813"/>
      <c r="JQ206" s="813"/>
      <c r="JR206" s="813"/>
      <c r="JS206" s="813"/>
      <c r="JT206" s="813"/>
      <c r="JU206" s="813"/>
      <c r="JV206" s="813"/>
      <c r="JW206" s="813"/>
      <c r="JX206" s="813"/>
      <c r="JY206" s="813"/>
      <c r="JZ206" s="813"/>
      <c r="KA206" s="813"/>
      <c r="KB206" s="813"/>
      <c r="KC206" s="813"/>
      <c r="KD206" s="813"/>
      <c r="KE206" s="813"/>
      <c r="KF206" s="813"/>
      <c r="KG206" s="813"/>
      <c r="KH206" s="813"/>
      <c r="KI206" s="813"/>
      <c r="KJ206" s="813"/>
      <c r="KK206" s="813"/>
      <c r="KL206" s="813"/>
      <c r="KM206" s="813"/>
      <c r="KN206" s="813"/>
      <c r="KO206" s="813"/>
      <c r="KP206" s="813"/>
      <c r="KQ206" s="813"/>
      <c r="KR206" s="813"/>
      <c r="KS206" s="813"/>
      <c r="KT206" s="813"/>
      <c r="KU206" s="813"/>
      <c r="KV206" s="813"/>
      <c r="KW206" s="813"/>
      <c r="KX206" s="813"/>
      <c r="KY206" s="813"/>
      <c r="KZ206" s="813"/>
      <c r="LA206" s="813"/>
      <c r="LB206" s="813"/>
      <c r="LC206" s="813"/>
      <c r="LD206" s="813"/>
      <c r="LE206" s="813"/>
      <c r="LF206" s="813"/>
      <c r="LG206" s="813"/>
      <c r="LH206" s="813"/>
      <c r="LI206" s="813"/>
      <c r="LJ206" s="813"/>
      <c r="LK206" s="813"/>
      <c r="LL206" s="813"/>
      <c r="LM206" s="813"/>
      <c r="LN206" s="813"/>
      <c r="LO206" s="813"/>
      <c r="LP206" s="813"/>
      <c r="LQ206" s="813"/>
      <c r="LR206" s="813"/>
      <c r="LS206" s="813"/>
      <c r="LT206" s="813"/>
      <c r="LU206" s="813"/>
      <c r="LV206" s="813"/>
      <c r="LW206" s="813"/>
      <c r="LX206" s="813"/>
      <c r="LY206" s="813"/>
      <c r="LZ206" s="813"/>
      <c r="MA206" s="813"/>
      <c r="MB206" s="813"/>
      <c r="MC206" s="813"/>
      <c r="MD206" s="813"/>
      <c r="ME206" s="813"/>
      <c r="MF206" s="813"/>
      <c r="MG206" s="813"/>
      <c r="MH206" s="813"/>
      <c r="MI206" s="813"/>
      <c r="MJ206" s="813"/>
      <c r="MK206" s="813"/>
      <c r="ML206" s="813"/>
      <c r="MM206" s="813"/>
      <c r="MN206" s="813"/>
      <c r="MO206" s="813"/>
      <c r="MP206" s="813"/>
      <c r="MQ206" s="813"/>
      <c r="MR206" s="813"/>
      <c r="MS206" s="813"/>
      <c r="MT206" s="813"/>
      <c r="MU206" s="813"/>
      <c r="MV206" s="813"/>
      <c r="MW206" s="813"/>
      <c r="MX206" s="813"/>
      <c r="MY206" s="813"/>
      <c r="MZ206" s="813"/>
      <c r="NA206" s="813"/>
      <c r="NB206" s="813"/>
      <c r="NC206" s="813"/>
      <c r="ND206" s="813"/>
      <c r="NE206" s="813"/>
      <c r="NF206" s="813"/>
      <c r="NG206" s="813"/>
      <c r="NH206" s="813"/>
      <c r="NI206" s="813"/>
      <c r="NJ206" s="813"/>
      <c r="NK206" s="813"/>
      <c r="NL206" s="813"/>
      <c r="NM206" s="813"/>
      <c r="NN206" s="813"/>
      <c r="NO206" s="813"/>
      <c r="NP206" s="813"/>
      <c r="NQ206" s="813"/>
      <c r="NR206" s="813"/>
      <c r="NS206" s="813"/>
      <c r="NT206" s="813"/>
      <c r="NU206" s="813"/>
      <c r="NV206" s="813"/>
      <c r="NW206" s="813"/>
      <c r="NX206" s="813"/>
      <c r="NY206" s="813"/>
      <c r="NZ206" s="813"/>
      <c r="OA206" s="813"/>
      <c r="OB206" s="813"/>
      <c r="OC206" s="813"/>
      <c r="OD206" s="813"/>
      <c r="OE206" s="813"/>
      <c r="OF206" s="813"/>
      <c r="OG206" s="813"/>
      <c r="OH206" s="813"/>
      <c r="OI206" s="813"/>
      <c r="OJ206" s="813"/>
      <c r="OK206" s="813"/>
      <c r="OL206" s="813"/>
      <c r="OM206" s="813"/>
      <c r="ON206" s="813"/>
      <c r="OO206" s="813"/>
      <c r="OP206" s="813"/>
      <c r="OQ206" s="813"/>
      <c r="OR206" s="813"/>
      <c r="OS206" s="813"/>
      <c r="OT206" s="813"/>
      <c r="OU206" s="813"/>
      <c r="OV206" s="813"/>
      <c r="OW206" s="813"/>
      <c r="OX206" s="813"/>
      <c r="OY206" s="813"/>
      <c r="OZ206" s="813"/>
      <c r="PA206" s="813"/>
      <c r="PB206" s="813"/>
      <c r="PC206" s="813"/>
      <c r="PD206" s="813"/>
      <c r="PE206" s="813"/>
      <c r="PF206" s="813"/>
      <c r="PG206" s="813"/>
      <c r="PH206" s="813"/>
      <c r="PI206" s="813"/>
      <c r="PJ206" s="813"/>
      <c r="PK206" s="813"/>
      <c r="PL206" s="813"/>
      <c r="PM206" s="813"/>
      <c r="PN206" s="813"/>
      <c r="PO206" s="813"/>
      <c r="PP206" s="813"/>
      <c r="PQ206" s="813"/>
      <c r="PR206" s="813"/>
      <c r="PS206" s="813"/>
      <c r="PT206" s="813"/>
      <c r="PU206" s="813"/>
      <c r="PV206" s="813"/>
      <c r="PW206" s="813"/>
      <c r="PX206" s="813"/>
      <c r="PY206" s="813"/>
      <c r="PZ206" s="813"/>
      <c r="QA206" s="813"/>
      <c r="QB206" s="813"/>
      <c r="QC206" s="813"/>
      <c r="QD206" s="813"/>
      <c r="QE206" s="813"/>
      <c r="QF206" s="813"/>
      <c r="QG206" s="813"/>
      <c r="QH206" s="813"/>
      <c r="QI206" s="813"/>
      <c r="QJ206" s="813"/>
      <c r="QK206" s="813"/>
      <c r="QL206" s="813"/>
      <c r="QM206" s="813"/>
      <c r="QN206" s="813"/>
      <c r="QO206" s="813"/>
      <c r="QP206" s="813"/>
      <c r="QQ206" s="813"/>
      <c r="QR206" s="813"/>
      <c r="QS206" s="813"/>
      <c r="QT206" s="813"/>
      <c r="QU206" s="813"/>
      <c r="QV206" s="813"/>
      <c r="QW206" s="813"/>
      <c r="QX206" s="813"/>
      <c r="QY206" s="813"/>
      <c r="QZ206" s="813"/>
      <c r="RA206" s="813"/>
      <c r="RB206" s="813"/>
      <c r="RC206" s="813"/>
      <c r="RD206" s="813"/>
      <c r="RE206" s="813"/>
      <c r="RF206" s="813"/>
      <c r="RG206" s="813"/>
      <c r="RH206" s="813"/>
      <c r="RI206" s="813"/>
      <c r="RJ206" s="813"/>
      <c r="RK206" s="813"/>
      <c r="RL206" s="813"/>
      <c r="RM206" s="813"/>
      <c r="RN206" s="813"/>
      <c r="RO206" s="813"/>
      <c r="RP206" s="813"/>
      <c r="RQ206" s="813"/>
      <c r="RR206" s="813"/>
      <c r="RS206" s="813"/>
      <c r="RT206" s="813"/>
      <c r="RU206" s="813"/>
      <c r="RV206" s="813"/>
      <c r="RW206" s="813"/>
      <c r="RX206" s="813"/>
      <c r="RY206" s="813"/>
      <c r="RZ206" s="813"/>
      <c r="SA206" s="813"/>
      <c r="SB206" s="813"/>
      <c r="SC206" s="813"/>
      <c r="SD206" s="813"/>
      <c r="SE206" s="813"/>
      <c r="SF206" s="813"/>
      <c r="SG206" s="813"/>
      <c r="SH206" s="813"/>
      <c r="SI206" s="813"/>
      <c r="SJ206" s="813"/>
      <c r="SK206" s="813"/>
      <c r="SL206" s="813"/>
      <c r="SM206" s="813"/>
      <c r="SN206" s="813"/>
      <c r="SO206" s="813"/>
      <c r="SP206" s="813"/>
      <c r="SQ206" s="813"/>
      <c r="SR206" s="813"/>
      <c r="SS206" s="813"/>
      <c r="ST206" s="813"/>
      <c r="SU206" s="813"/>
      <c r="SV206" s="813"/>
      <c r="SW206" s="813"/>
      <c r="SX206" s="813"/>
      <c r="SY206" s="813"/>
      <c r="SZ206" s="813"/>
      <c r="TA206" s="813"/>
      <c r="TB206" s="813"/>
      <c r="TC206" s="813"/>
      <c r="TD206" s="813"/>
      <c r="TE206" s="813"/>
      <c r="TF206" s="813"/>
      <c r="TG206" s="813"/>
      <c r="TH206" s="813"/>
      <c r="TI206" s="813"/>
      <c r="TJ206" s="813"/>
      <c r="TK206" s="813"/>
      <c r="TL206" s="813"/>
      <c r="TM206" s="813"/>
      <c r="TN206" s="813"/>
      <c r="TO206" s="813"/>
      <c r="TP206" s="813"/>
      <c r="TQ206" s="813"/>
      <c r="TR206" s="813"/>
      <c r="TS206" s="813"/>
      <c r="TT206" s="813"/>
      <c r="TU206" s="813"/>
      <c r="TV206" s="813"/>
      <c r="TW206" s="813"/>
      <c r="TX206" s="813"/>
      <c r="TY206" s="813"/>
      <c r="TZ206" s="813"/>
      <c r="UA206" s="813"/>
      <c r="UB206" s="813"/>
      <c r="UC206" s="813"/>
      <c r="UD206" s="813"/>
      <c r="UE206" s="813"/>
      <c r="UF206" s="813"/>
      <c r="UG206" s="813"/>
      <c r="UH206" s="813"/>
      <c r="UI206" s="813"/>
      <c r="UJ206" s="813"/>
      <c r="UK206" s="813"/>
      <c r="UL206" s="813"/>
      <c r="UM206" s="813"/>
      <c r="UN206" s="813"/>
      <c r="UO206" s="813"/>
      <c r="UP206" s="813"/>
      <c r="UQ206" s="813"/>
      <c r="UR206" s="813"/>
      <c r="US206" s="813"/>
      <c r="UT206" s="813"/>
      <c r="UU206" s="813"/>
      <c r="UV206" s="813"/>
      <c r="UW206" s="813"/>
      <c r="UX206" s="813"/>
      <c r="UY206" s="813"/>
      <c r="UZ206" s="813"/>
      <c r="VA206" s="813"/>
      <c r="VB206" s="813"/>
      <c r="VC206" s="813"/>
      <c r="VD206" s="813"/>
      <c r="VE206" s="813"/>
      <c r="VF206" s="813"/>
      <c r="VG206" s="813"/>
      <c r="VH206" s="813"/>
      <c r="VI206" s="813"/>
      <c r="VJ206" s="813"/>
      <c r="VK206" s="813"/>
      <c r="VL206" s="813"/>
      <c r="VM206" s="813"/>
      <c r="VN206" s="813"/>
      <c r="VO206" s="813"/>
      <c r="VP206" s="813"/>
      <c r="VQ206" s="813"/>
      <c r="VR206" s="813"/>
      <c r="VS206" s="813"/>
      <c r="VT206" s="813"/>
      <c r="VU206" s="813"/>
      <c r="VV206" s="813"/>
      <c r="VW206" s="813"/>
      <c r="VX206" s="813"/>
      <c r="VY206" s="813"/>
      <c r="VZ206" s="813"/>
      <c r="WA206" s="813"/>
      <c r="WB206" s="813"/>
      <c r="WC206" s="813"/>
      <c r="WD206" s="813"/>
      <c r="WE206" s="813"/>
      <c r="WF206" s="813"/>
      <c r="WG206" s="813"/>
      <c r="WH206" s="813"/>
      <c r="WI206" s="813"/>
      <c r="WJ206" s="813"/>
      <c r="WK206" s="813"/>
      <c r="WL206" s="813"/>
      <c r="WM206" s="813"/>
      <c r="WN206" s="813"/>
      <c r="WO206" s="813"/>
      <c r="WP206" s="813"/>
      <c r="WQ206" s="813"/>
      <c r="WR206" s="813"/>
      <c r="WS206" s="813"/>
      <c r="WT206" s="813"/>
      <c r="WU206" s="813"/>
      <c r="WV206" s="813"/>
      <c r="WW206" s="813"/>
      <c r="WX206" s="813"/>
      <c r="WY206" s="813"/>
      <c r="WZ206" s="813"/>
      <c r="XA206" s="813"/>
      <c r="XB206" s="813"/>
      <c r="XC206" s="813"/>
      <c r="XD206" s="813"/>
      <c r="XE206" s="813"/>
      <c r="XF206" s="813"/>
      <c r="XG206" s="813"/>
      <c r="XH206" s="813"/>
      <c r="XI206" s="813"/>
      <c r="XJ206" s="813"/>
      <c r="XK206" s="813"/>
      <c r="XL206" s="813"/>
      <c r="XM206" s="813"/>
      <c r="XN206" s="813"/>
      <c r="XO206" s="813"/>
      <c r="XP206" s="813"/>
      <c r="XQ206" s="813"/>
      <c r="XR206" s="813"/>
      <c r="XS206" s="813"/>
      <c r="XT206" s="813"/>
      <c r="XU206" s="813"/>
      <c r="XV206" s="813"/>
      <c r="XW206" s="813"/>
      <c r="XX206" s="813"/>
      <c r="XY206" s="813"/>
      <c r="XZ206" s="813"/>
      <c r="YA206" s="813"/>
      <c r="YB206" s="813"/>
      <c r="YC206" s="813"/>
      <c r="YD206" s="813"/>
      <c r="YE206" s="813"/>
      <c r="YF206" s="813"/>
      <c r="YG206" s="813"/>
      <c r="YH206" s="813"/>
      <c r="YI206" s="813"/>
      <c r="YJ206" s="813"/>
      <c r="YK206" s="813"/>
      <c r="YL206" s="813"/>
      <c r="YM206" s="813"/>
      <c r="YN206" s="813"/>
      <c r="YO206" s="813"/>
      <c r="YP206" s="813"/>
      <c r="YQ206" s="813"/>
      <c r="YR206" s="813"/>
      <c r="YS206" s="813"/>
      <c r="YT206" s="813"/>
      <c r="YU206" s="813"/>
      <c r="YV206" s="813"/>
      <c r="YW206" s="813"/>
      <c r="YX206" s="813"/>
      <c r="YY206" s="813"/>
      <c r="YZ206" s="813"/>
      <c r="ZA206" s="813"/>
      <c r="ZB206" s="813"/>
      <c r="ZC206" s="813"/>
      <c r="ZD206" s="813"/>
      <c r="ZE206" s="813"/>
      <c r="ZF206" s="813"/>
      <c r="ZG206" s="813"/>
      <c r="ZH206" s="813"/>
      <c r="ZI206" s="813"/>
      <c r="ZJ206" s="813"/>
      <c r="ZK206" s="813"/>
      <c r="ZL206" s="813"/>
      <c r="ZM206" s="813"/>
      <c r="ZN206" s="813"/>
      <c r="ZO206" s="813"/>
      <c r="ZP206" s="813"/>
      <c r="ZQ206" s="813"/>
      <c r="ZR206" s="813"/>
      <c r="ZS206" s="813"/>
      <c r="ZT206" s="813"/>
      <c r="ZU206" s="813"/>
      <c r="ZV206" s="813"/>
      <c r="ZW206" s="813"/>
      <c r="ZX206" s="813"/>
      <c r="ZY206" s="813"/>
      <c r="ZZ206" s="813"/>
      <c r="AAA206" s="813"/>
      <c r="AAB206" s="813"/>
      <c r="AAC206" s="813"/>
      <c r="AAD206" s="813"/>
      <c r="AAE206" s="813"/>
      <c r="AAF206" s="813"/>
      <c r="AAG206" s="813"/>
      <c r="AAH206" s="813"/>
      <c r="AAI206" s="813"/>
      <c r="AAJ206" s="813"/>
      <c r="AAK206" s="813"/>
      <c r="AAL206" s="813"/>
      <c r="AAM206" s="813"/>
      <c r="AAN206" s="813"/>
      <c r="AAO206" s="813"/>
      <c r="AAP206" s="813"/>
      <c r="AAQ206" s="813"/>
      <c r="AAR206" s="813"/>
      <c r="AAS206" s="813"/>
      <c r="AAT206" s="813"/>
      <c r="AAU206" s="813"/>
      <c r="AAV206" s="813"/>
      <c r="AAW206" s="813"/>
      <c r="AAX206" s="813"/>
      <c r="AAY206" s="813"/>
      <c r="AAZ206" s="813"/>
      <c r="ABA206" s="813"/>
      <c r="ABB206" s="813"/>
      <c r="ABC206" s="813"/>
      <c r="ABD206" s="813"/>
      <c r="ABE206" s="813"/>
      <c r="ABF206" s="813"/>
      <c r="ABG206" s="813"/>
      <c r="ABH206" s="813"/>
      <c r="ABI206" s="813"/>
      <c r="ABJ206" s="813"/>
      <c r="ABK206" s="813"/>
      <c r="ABL206" s="813"/>
      <c r="ABM206" s="813"/>
      <c r="ABN206" s="813"/>
      <c r="ABO206" s="813"/>
      <c r="ABP206" s="813"/>
      <c r="ABQ206" s="813"/>
      <c r="ABR206" s="813"/>
      <c r="ABS206" s="813"/>
      <c r="ABT206" s="813"/>
      <c r="ABU206" s="813"/>
      <c r="ABV206" s="813"/>
      <c r="ABW206" s="813"/>
      <c r="ABX206" s="813"/>
      <c r="ABY206" s="813"/>
      <c r="ABZ206" s="813"/>
      <c r="ACA206" s="813"/>
      <c r="ACB206" s="813"/>
      <c r="ACC206" s="813"/>
      <c r="ACD206" s="813"/>
      <c r="ACE206" s="813"/>
      <c r="ACF206" s="813"/>
      <c r="ACG206" s="813"/>
      <c r="ACH206" s="813"/>
      <c r="ACI206" s="813"/>
      <c r="ACJ206" s="813"/>
      <c r="ACK206" s="813"/>
      <c r="ACL206" s="813"/>
      <c r="ACM206" s="813"/>
      <c r="ACN206" s="813"/>
      <c r="ACO206" s="813"/>
      <c r="ACP206" s="813"/>
      <c r="ACQ206" s="813"/>
      <c r="ACR206" s="813"/>
      <c r="ACS206" s="813"/>
      <c r="ACT206" s="813"/>
      <c r="ACU206" s="813"/>
      <c r="ACV206" s="813"/>
      <c r="ACW206" s="813"/>
      <c r="ACX206" s="813"/>
      <c r="ACY206" s="813"/>
      <c r="ACZ206" s="813"/>
      <c r="ADA206" s="813"/>
      <c r="ADB206" s="813"/>
      <c r="ADC206" s="813"/>
      <c r="ADD206" s="813"/>
      <c r="ADE206" s="813"/>
      <c r="ADF206" s="813"/>
      <c r="ADG206" s="813"/>
      <c r="ADH206" s="813"/>
      <c r="ADI206" s="813"/>
      <c r="ADJ206" s="813"/>
      <c r="ADK206" s="813"/>
      <c r="ADL206" s="813"/>
      <c r="ADM206" s="813"/>
      <c r="ADN206" s="813"/>
      <c r="ADO206" s="813"/>
      <c r="ADP206" s="813"/>
      <c r="ADQ206" s="813"/>
      <c r="ADR206" s="813"/>
      <c r="ADS206" s="813"/>
      <c r="ADT206" s="813"/>
      <c r="ADU206" s="813"/>
      <c r="ADV206" s="813"/>
      <c r="ADW206" s="813"/>
      <c r="ADX206" s="813"/>
      <c r="ADY206" s="813"/>
      <c r="ADZ206" s="813"/>
      <c r="AEA206" s="813"/>
      <c r="AEB206" s="813"/>
      <c r="AEC206" s="813"/>
      <c r="AED206" s="813"/>
      <c r="AEE206" s="813"/>
      <c r="AEF206" s="813"/>
      <c r="AEG206" s="813"/>
      <c r="AEH206" s="813"/>
      <c r="AEI206" s="813"/>
      <c r="AEJ206" s="813"/>
      <c r="AEK206" s="813"/>
      <c r="AEL206" s="813"/>
      <c r="AEM206" s="813"/>
      <c r="AEN206" s="813"/>
      <c r="AEO206" s="813"/>
      <c r="AEP206" s="813"/>
      <c r="AEQ206" s="813"/>
      <c r="AER206" s="813"/>
      <c r="AES206" s="813"/>
      <c r="AET206" s="813"/>
      <c r="AEU206" s="813"/>
      <c r="AEV206" s="813"/>
      <c r="AEW206" s="813"/>
      <c r="AEX206" s="813"/>
      <c r="AEY206" s="813"/>
      <c r="AEZ206" s="813"/>
      <c r="AFA206" s="813"/>
      <c r="AFB206" s="813"/>
      <c r="AFC206" s="813"/>
      <c r="AFD206" s="813"/>
      <c r="AFE206" s="813"/>
      <c r="AFF206" s="813"/>
      <c r="AFG206" s="813"/>
      <c r="AFH206" s="813"/>
      <c r="AFI206" s="813"/>
      <c r="AFJ206" s="813"/>
      <c r="AFK206" s="813"/>
      <c r="AFL206" s="813"/>
      <c r="AFM206" s="813"/>
      <c r="AFN206" s="813"/>
      <c r="AFO206" s="813"/>
      <c r="AFP206" s="813"/>
      <c r="AFQ206" s="813"/>
      <c r="AFR206" s="813"/>
      <c r="AFS206" s="813"/>
      <c r="AFT206" s="813"/>
      <c r="AFU206" s="813"/>
      <c r="AFV206" s="813"/>
      <c r="AFW206" s="813"/>
      <c r="AFX206" s="813"/>
      <c r="AFY206" s="813"/>
      <c r="AFZ206" s="813"/>
      <c r="AGA206" s="813"/>
      <c r="AGB206" s="813"/>
      <c r="AGC206" s="813"/>
      <c r="AGD206" s="813"/>
      <c r="AGE206" s="813"/>
      <c r="AGF206" s="813"/>
      <c r="AGG206" s="813"/>
      <c r="AGH206" s="813"/>
      <c r="AGI206" s="813"/>
      <c r="AGJ206" s="813"/>
      <c r="AGK206" s="813"/>
      <c r="AGL206" s="813"/>
      <c r="AGM206" s="813"/>
      <c r="AGN206" s="813"/>
      <c r="AGO206" s="813"/>
      <c r="AGP206" s="813"/>
      <c r="AGQ206" s="813"/>
      <c r="AGR206" s="813"/>
      <c r="AGS206" s="813"/>
      <c r="AGT206" s="813"/>
      <c r="AGU206" s="813"/>
      <c r="AGV206" s="813"/>
      <c r="AGW206" s="813"/>
      <c r="AGX206" s="813"/>
      <c r="AGY206" s="813"/>
      <c r="AGZ206" s="813"/>
      <c r="AHA206" s="813"/>
      <c r="AHB206" s="813"/>
      <c r="AHC206" s="813"/>
      <c r="AHD206" s="813"/>
      <c r="AHE206" s="813"/>
      <c r="AHF206" s="813"/>
      <c r="AHG206" s="813"/>
      <c r="AHH206" s="813"/>
      <c r="AHI206" s="813"/>
      <c r="AHJ206" s="813"/>
      <c r="AHK206" s="813"/>
      <c r="AHL206" s="813"/>
      <c r="AHM206" s="813"/>
      <c r="AHN206" s="813"/>
      <c r="AHO206" s="813"/>
      <c r="AHP206" s="813"/>
      <c r="AHQ206" s="813"/>
      <c r="AHR206" s="813"/>
      <c r="AHS206" s="813"/>
      <c r="AHT206" s="813"/>
      <c r="AHU206" s="813"/>
      <c r="AHV206" s="813"/>
      <c r="AHW206" s="813"/>
      <c r="AHX206" s="813"/>
      <c r="AHY206" s="813"/>
      <c r="AHZ206" s="813"/>
      <c r="AIA206" s="813"/>
      <c r="AIB206" s="813"/>
      <c r="AIC206" s="813"/>
      <c r="AID206" s="813"/>
      <c r="AIE206" s="813"/>
      <c r="AIF206" s="813"/>
      <c r="AIG206" s="813"/>
      <c r="AIH206" s="813"/>
      <c r="AII206" s="813"/>
      <c r="AIJ206" s="813"/>
      <c r="AIK206" s="813"/>
      <c r="AIL206" s="813"/>
      <c r="AIM206" s="813"/>
      <c r="AIN206" s="813"/>
      <c r="AIO206" s="813"/>
      <c r="AIP206" s="813"/>
      <c r="AIQ206" s="813"/>
      <c r="AIR206" s="813"/>
      <c r="AIS206" s="813"/>
      <c r="AIT206" s="813"/>
      <c r="AIU206" s="813"/>
      <c r="AIV206" s="813"/>
      <c r="AIW206" s="813"/>
      <c r="AIX206" s="813"/>
      <c r="AIY206" s="813"/>
      <c r="AIZ206" s="813"/>
      <c r="AJA206" s="813"/>
      <c r="AJB206" s="813"/>
      <c r="AJC206" s="813"/>
      <c r="AJD206" s="813"/>
      <c r="AJE206" s="813"/>
      <c r="AJF206" s="813"/>
      <c r="AJG206" s="813"/>
      <c r="AJH206" s="813"/>
      <c r="AJI206" s="813"/>
      <c r="AJJ206" s="813"/>
      <c r="AJK206" s="813"/>
      <c r="AJL206" s="813"/>
      <c r="AJM206" s="813"/>
      <c r="AJN206" s="813"/>
      <c r="AJO206" s="813"/>
      <c r="AJP206" s="813"/>
      <c r="AJQ206" s="813"/>
      <c r="AJR206" s="813"/>
      <c r="AJS206" s="813"/>
      <c r="AJT206" s="813"/>
      <c r="AJU206" s="813"/>
      <c r="AJV206" s="813"/>
      <c r="AJW206" s="813"/>
      <c r="AJX206" s="813"/>
      <c r="AJY206" s="813"/>
      <c r="AJZ206" s="813"/>
      <c r="AKA206" s="813"/>
      <c r="AKB206" s="813"/>
      <c r="AKC206" s="813"/>
      <c r="AKD206" s="813"/>
      <c r="AKE206" s="813"/>
      <c r="AKF206" s="813"/>
      <c r="AKG206" s="813"/>
      <c r="AKH206" s="813"/>
      <c r="AKI206" s="813"/>
      <c r="AKJ206" s="813"/>
      <c r="AKK206" s="813"/>
      <c r="AKL206" s="813"/>
      <c r="AKM206" s="813"/>
      <c r="AKN206" s="813"/>
      <c r="AKO206" s="813"/>
      <c r="AKP206" s="813"/>
      <c r="AKQ206" s="813"/>
      <c r="AKR206" s="813"/>
      <c r="AKS206" s="813"/>
      <c r="AKT206" s="813"/>
      <c r="AKU206" s="813"/>
      <c r="AKV206" s="813"/>
      <c r="AKW206" s="813"/>
      <c r="AKX206" s="813"/>
      <c r="AKY206" s="813"/>
      <c r="AKZ206" s="813"/>
      <c r="ALA206" s="813"/>
      <c r="ALB206" s="813"/>
      <c r="ALC206" s="813"/>
      <c r="ALD206" s="813"/>
      <c r="ALE206" s="813"/>
      <c r="ALF206" s="813"/>
      <c r="ALG206" s="813"/>
      <c r="ALH206" s="813"/>
      <c r="ALI206" s="813"/>
      <c r="ALJ206" s="813"/>
      <c r="ALK206" s="813"/>
      <c r="ALL206" s="813"/>
      <c r="ALM206" s="813"/>
      <c r="ALN206" s="813"/>
      <c r="ALO206" s="813"/>
      <c r="ALP206" s="813"/>
      <c r="ALQ206" s="813"/>
      <c r="ALR206" s="813"/>
      <c r="ALS206" s="813"/>
      <c r="ALT206" s="813"/>
      <c r="ALU206" s="813"/>
      <c r="ALV206" s="813"/>
      <c r="ALW206" s="813"/>
      <c r="ALX206" s="813"/>
      <c r="ALY206" s="813"/>
      <c r="ALZ206" s="813"/>
      <c r="AMA206" s="813"/>
      <c r="AMB206" s="813"/>
      <c r="AMC206" s="813"/>
      <c r="AMD206" s="813"/>
      <c r="AME206" s="813"/>
      <c r="AMF206" s="813"/>
      <c r="AMG206" s="813"/>
      <c r="AMH206" s="813"/>
      <c r="AMI206" s="813"/>
      <c r="AMJ206" s="813"/>
      <c r="AMK206" s="813"/>
      <c r="AML206" s="813"/>
      <c r="AMM206" s="813"/>
      <c r="AMN206" s="813"/>
      <c r="AMO206" s="813"/>
      <c r="AMP206" s="813"/>
      <c r="AMQ206" s="813"/>
      <c r="AMR206" s="813"/>
      <c r="AMS206" s="813"/>
      <c r="AMT206" s="813"/>
      <c r="AMU206" s="813"/>
      <c r="AMV206" s="813"/>
      <c r="AMW206" s="813"/>
      <c r="AMX206" s="813"/>
      <c r="AMY206" s="813"/>
      <c r="AMZ206" s="813"/>
      <c r="ANA206" s="813"/>
      <c r="ANB206" s="813"/>
      <c r="ANC206" s="813"/>
      <c r="AND206" s="813"/>
      <c r="ANE206" s="813"/>
      <c r="ANF206" s="813"/>
      <c r="ANG206" s="813"/>
      <c r="ANH206" s="813"/>
      <c r="ANI206" s="813"/>
      <c r="ANJ206" s="813"/>
      <c r="ANK206" s="813"/>
      <c r="ANL206" s="813"/>
      <c r="ANM206" s="813"/>
      <c r="ANN206" s="813"/>
      <c r="ANO206" s="813"/>
      <c r="ANP206" s="813"/>
      <c r="ANQ206" s="813"/>
      <c r="ANR206" s="813"/>
      <c r="ANS206" s="813"/>
      <c r="ANT206" s="813"/>
      <c r="ANU206" s="813"/>
      <c r="ANV206" s="813"/>
      <c r="ANW206" s="813"/>
      <c r="ANX206" s="813"/>
      <c r="ANY206" s="813"/>
      <c r="ANZ206" s="813"/>
      <c r="AOA206" s="813"/>
      <c r="AOB206" s="813"/>
      <c r="AOC206" s="813"/>
      <c r="AOD206" s="813"/>
      <c r="AOE206" s="813"/>
      <c r="AOF206" s="813"/>
      <c r="AOG206" s="813"/>
      <c r="AOH206" s="813"/>
      <c r="AOI206" s="813"/>
      <c r="AOJ206" s="813"/>
      <c r="AOK206" s="813"/>
      <c r="AOL206" s="813"/>
      <c r="AOM206" s="813"/>
      <c r="AON206" s="813"/>
      <c r="AOO206" s="813"/>
      <c r="AOP206" s="813"/>
      <c r="AOQ206" s="813"/>
      <c r="AOR206" s="813"/>
      <c r="AOS206" s="813"/>
      <c r="AOT206" s="813"/>
      <c r="AOU206" s="813"/>
      <c r="AOV206" s="813"/>
      <c r="AOW206" s="813"/>
      <c r="AOX206" s="813"/>
      <c r="AOY206" s="813"/>
      <c r="AOZ206" s="813"/>
      <c r="APA206" s="813"/>
      <c r="APB206" s="813"/>
      <c r="APC206" s="813"/>
      <c r="APD206" s="813"/>
      <c r="APE206" s="813"/>
      <c r="APF206" s="813"/>
      <c r="APG206" s="813"/>
      <c r="APH206" s="813"/>
      <c r="API206" s="813"/>
      <c r="APJ206" s="813"/>
      <c r="APK206" s="813"/>
      <c r="APL206" s="813"/>
      <c r="APM206" s="813"/>
      <c r="APN206" s="813"/>
      <c r="APO206" s="813"/>
      <c r="APP206" s="813"/>
      <c r="APQ206" s="813"/>
      <c r="APR206" s="813"/>
      <c r="APS206" s="813"/>
      <c r="APT206" s="813"/>
      <c r="APU206" s="813"/>
      <c r="APV206" s="813"/>
      <c r="APW206" s="813"/>
      <c r="APX206" s="813"/>
      <c r="APY206" s="813"/>
      <c r="APZ206" s="813"/>
      <c r="AQA206" s="813"/>
      <c r="AQB206" s="813"/>
      <c r="AQC206" s="813"/>
      <c r="AQD206" s="813"/>
      <c r="AQE206" s="813"/>
      <c r="AQF206" s="813"/>
      <c r="AQG206" s="813"/>
      <c r="AQH206" s="813"/>
      <c r="AQI206" s="813"/>
      <c r="AQJ206" s="813"/>
      <c r="AQK206" s="813"/>
      <c r="AQL206" s="813"/>
      <c r="AQM206" s="813"/>
      <c r="AQN206" s="813"/>
      <c r="AQO206" s="813"/>
      <c r="AQP206" s="813"/>
      <c r="AQQ206" s="813"/>
      <c r="AQR206" s="813"/>
      <c r="AQS206" s="813"/>
      <c r="AQT206" s="813"/>
      <c r="AQU206" s="813"/>
      <c r="AQV206" s="813"/>
      <c r="AQW206" s="813"/>
      <c r="AQX206" s="813"/>
      <c r="AQY206" s="813"/>
      <c r="AQZ206" s="813"/>
      <c r="ARA206" s="813"/>
      <c r="ARB206" s="813"/>
      <c r="ARC206" s="813"/>
      <c r="ARD206" s="813"/>
      <c r="ARE206" s="813"/>
      <c r="ARF206" s="813"/>
      <c r="ARG206" s="813"/>
      <c r="ARH206" s="813"/>
      <c r="ARI206" s="813"/>
      <c r="ARJ206" s="813"/>
      <c r="ARK206" s="813"/>
      <c r="ARL206" s="813"/>
      <c r="ARM206" s="813"/>
      <c r="ARN206" s="813"/>
      <c r="ARO206" s="813"/>
      <c r="ARP206" s="813"/>
      <c r="ARQ206" s="813"/>
      <c r="ARR206" s="813"/>
      <c r="ARS206" s="813"/>
      <c r="ART206" s="813"/>
      <c r="ARU206" s="813"/>
      <c r="ARV206" s="813"/>
      <c r="ARW206" s="813"/>
      <c r="ARX206" s="813"/>
      <c r="ARY206" s="813"/>
      <c r="ARZ206" s="813"/>
      <c r="ASA206" s="813"/>
      <c r="ASB206" s="813"/>
      <c r="ASC206" s="813"/>
      <c r="ASD206" s="813"/>
      <c r="ASE206" s="813"/>
      <c r="ASF206" s="813"/>
      <c r="ASG206" s="813"/>
      <c r="ASH206" s="813"/>
      <c r="ASI206" s="813"/>
      <c r="ASJ206" s="813"/>
      <c r="ASK206" s="813"/>
      <c r="ASL206" s="813"/>
      <c r="ASM206" s="813"/>
      <c r="ASN206" s="813"/>
      <c r="ASO206" s="813"/>
      <c r="ASP206" s="813"/>
      <c r="ASQ206" s="813"/>
      <c r="ASR206" s="813"/>
      <c r="ASS206" s="813"/>
      <c r="AST206" s="813"/>
      <c r="ASU206" s="813"/>
      <c r="ASV206" s="813"/>
      <c r="ASW206" s="813"/>
      <c r="ASX206" s="813"/>
      <c r="ASY206" s="813"/>
      <c r="ASZ206" s="813"/>
      <c r="ATA206" s="813"/>
      <c r="ATB206" s="813"/>
      <c r="ATC206" s="813"/>
      <c r="ATD206" s="813"/>
      <c r="ATE206" s="813"/>
      <c r="ATF206" s="813"/>
      <c r="ATG206" s="813"/>
      <c r="ATH206" s="813"/>
      <c r="ATI206" s="813"/>
      <c r="ATJ206" s="813"/>
      <c r="ATK206" s="813"/>
      <c r="ATL206" s="813"/>
      <c r="ATM206" s="813"/>
      <c r="ATN206" s="813"/>
      <c r="ATO206" s="813"/>
      <c r="ATP206" s="813"/>
      <c r="ATQ206" s="813"/>
      <c r="ATR206" s="813"/>
      <c r="ATS206" s="813"/>
      <c r="ATT206" s="813"/>
      <c r="ATU206" s="813"/>
      <c r="ATV206" s="813"/>
      <c r="ATW206" s="813"/>
      <c r="ATX206" s="813"/>
      <c r="ATY206" s="813"/>
      <c r="ATZ206" s="813"/>
      <c r="AUA206" s="813"/>
      <c r="AUB206" s="813"/>
      <c r="AUC206" s="813"/>
      <c r="AUD206" s="813"/>
      <c r="AUE206" s="813"/>
      <c r="AUF206" s="813"/>
      <c r="AUG206" s="813"/>
      <c r="AUH206" s="813"/>
      <c r="AUI206" s="813"/>
      <c r="AUJ206" s="813"/>
      <c r="AUK206" s="813"/>
      <c r="AUL206" s="813"/>
      <c r="AUM206" s="813"/>
      <c r="AUN206" s="813"/>
      <c r="AUO206" s="813"/>
      <c r="AUP206" s="813"/>
      <c r="AUQ206" s="813"/>
      <c r="AUR206" s="813"/>
      <c r="AUS206" s="813"/>
      <c r="AUT206" s="813"/>
      <c r="AUU206" s="813"/>
      <c r="AUV206" s="813"/>
      <c r="AUW206" s="813"/>
      <c r="AUX206" s="813"/>
      <c r="AUY206" s="813"/>
      <c r="AUZ206" s="813"/>
      <c r="AVA206" s="813"/>
      <c r="AVB206" s="813"/>
      <c r="AVC206" s="813"/>
      <c r="AVD206" s="813"/>
      <c r="AVE206" s="813"/>
      <c r="AVF206" s="813"/>
      <c r="AVG206" s="813"/>
      <c r="AVH206" s="813"/>
      <c r="AVI206" s="813"/>
      <c r="AVJ206" s="813"/>
      <c r="AVK206" s="813"/>
      <c r="AVL206" s="813"/>
      <c r="AVM206" s="813"/>
      <c r="AVN206" s="813"/>
      <c r="AVO206" s="813"/>
      <c r="AVP206" s="813"/>
      <c r="AVQ206" s="813"/>
      <c r="AVR206" s="813"/>
      <c r="AVS206" s="813"/>
      <c r="AVT206" s="813"/>
      <c r="AVU206" s="813"/>
      <c r="AVV206" s="813"/>
      <c r="AVW206" s="813"/>
      <c r="AVX206" s="813"/>
      <c r="AVY206" s="813"/>
      <c r="AVZ206" s="813"/>
      <c r="AWA206" s="813"/>
      <c r="AWB206" s="813"/>
      <c r="AWC206" s="813"/>
      <c r="AWD206" s="813"/>
      <c r="AWE206" s="813"/>
      <c r="AWF206" s="813"/>
      <c r="AWG206" s="813"/>
      <c r="AWH206" s="813"/>
      <c r="AWI206" s="813"/>
      <c r="AWJ206" s="813"/>
      <c r="AWK206" s="813"/>
      <c r="AWL206" s="813"/>
      <c r="AWM206" s="813"/>
      <c r="AWN206" s="813"/>
      <c r="AWO206" s="813"/>
      <c r="AWP206" s="813"/>
      <c r="AWQ206" s="813"/>
      <c r="AWR206" s="813"/>
      <c r="AWS206" s="813"/>
      <c r="AWT206" s="813"/>
      <c r="AWU206" s="813"/>
      <c r="AWV206" s="813"/>
      <c r="AWW206" s="813"/>
      <c r="AWX206" s="813"/>
      <c r="AWY206" s="813"/>
      <c r="AWZ206" s="813"/>
      <c r="AXA206" s="813"/>
      <c r="AXB206" s="813"/>
      <c r="AXC206" s="813"/>
      <c r="AXD206" s="813"/>
      <c r="AXE206" s="813"/>
      <c r="AXF206" s="813"/>
      <c r="AXG206" s="813"/>
      <c r="AXH206" s="813"/>
      <c r="AXI206" s="813"/>
      <c r="AXJ206" s="813"/>
      <c r="AXK206" s="813"/>
      <c r="AXL206" s="813"/>
      <c r="AXM206" s="813"/>
      <c r="AXN206" s="813"/>
      <c r="AXO206" s="813"/>
      <c r="AXP206" s="813"/>
      <c r="AXQ206" s="813"/>
      <c r="AXR206" s="813"/>
      <c r="AXS206" s="813"/>
      <c r="AXT206" s="813"/>
      <c r="AXU206" s="813"/>
      <c r="AXV206" s="813"/>
      <c r="AXW206" s="813"/>
      <c r="AXX206" s="813"/>
      <c r="AXY206" s="813"/>
      <c r="AXZ206" s="813"/>
      <c r="AYA206" s="813"/>
      <c r="AYB206" s="813"/>
      <c r="AYC206" s="813"/>
      <c r="AYD206" s="813"/>
      <c r="AYE206" s="813"/>
      <c r="AYF206" s="813"/>
      <c r="AYG206" s="813"/>
      <c r="AYH206" s="813"/>
      <c r="AYI206" s="813"/>
      <c r="AYJ206" s="813"/>
      <c r="AYK206" s="813"/>
      <c r="AYL206" s="813"/>
      <c r="AYM206" s="813"/>
      <c r="AYN206" s="813"/>
      <c r="AYO206" s="813"/>
      <c r="AYP206" s="813"/>
      <c r="AYQ206" s="813"/>
      <c r="AYR206" s="813"/>
      <c r="AYS206" s="813"/>
      <c r="AYT206" s="813"/>
      <c r="AYU206" s="813"/>
      <c r="AYV206" s="813"/>
      <c r="AYW206" s="813"/>
      <c r="AYX206" s="813"/>
      <c r="AYY206" s="813"/>
      <c r="AYZ206" s="813"/>
      <c r="AZA206" s="813"/>
      <c r="AZB206" s="813"/>
      <c r="AZC206" s="813"/>
      <c r="AZD206" s="813"/>
      <c r="AZE206" s="813"/>
      <c r="AZF206" s="813"/>
      <c r="AZG206" s="813"/>
      <c r="AZH206" s="813"/>
      <c r="AZI206" s="813"/>
      <c r="AZJ206" s="813"/>
      <c r="AZK206" s="813"/>
      <c r="AZL206" s="813"/>
      <c r="AZM206" s="813"/>
      <c r="AZN206" s="813"/>
      <c r="AZO206" s="813"/>
      <c r="AZP206" s="813"/>
      <c r="AZQ206" s="813"/>
      <c r="AZR206" s="813"/>
      <c r="AZS206" s="813"/>
      <c r="AZT206" s="813"/>
      <c r="AZU206" s="813"/>
      <c r="AZV206" s="813"/>
      <c r="AZW206" s="813"/>
      <c r="AZX206" s="813"/>
      <c r="AZY206" s="813"/>
      <c r="AZZ206" s="813"/>
      <c r="BAA206" s="813"/>
      <c r="BAB206" s="813"/>
      <c r="BAC206" s="813"/>
      <c r="BAD206" s="813"/>
      <c r="BAE206" s="813"/>
      <c r="BAF206" s="813"/>
      <c r="BAG206" s="813"/>
      <c r="BAH206" s="813"/>
      <c r="BAI206" s="813"/>
      <c r="BAJ206" s="813"/>
      <c r="BAK206" s="813"/>
      <c r="BAL206" s="813"/>
      <c r="BAM206" s="813"/>
      <c r="BAN206" s="813"/>
      <c r="BAO206" s="813"/>
      <c r="BAP206" s="813"/>
      <c r="BAQ206" s="813"/>
      <c r="BAR206" s="813"/>
      <c r="BAS206" s="813"/>
      <c r="BAT206" s="813"/>
      <c r="BAU206" s="813"/>
      <c r="BAV206" s="813"/>
      <c r="BAW206" s="813"/>
      <c r="BAX206" s="813"/>
      <c r="BAY206" s="813"/>
      <c r="BAZ206" s="813"/>
      <c r="BBA206" s="813"/>
      <c r="BBB206" s="813"/>
      <c r="BBC206" s="813"/>
      <c r="BBD206" s="813"/>
      <c r="BBE206" s="813"/>
      <c r="BBF206" s="813"/>
      <c r="BBG206" s="813"/>
      <c r="BBH206" s="813"/>
      <c r="BBI206" s="813"/>
      <c r="BBJ206" s="813"/>
      <c r="BBK206" s="813"/>
      <c r="BBL206" s="813"/>
      <c r="BBM206" s="813"/>
      <c r="BBN206" s="813"/>
      <c r="BBO206" s="813"/>
      <c r="BBP206" s="813"/>
      <c r="BBQ206" s="813"/>
      <c r="BBR206" s="813"/>
      <c r="BBS206" s="813"/>
      <c r="BBT206" s="813"/>
      <c r="BBU206" s="813"/>
      <c r="BBV206" s="813"/>
      <c r="BBW206" s="813"/>
      <c r="BBX206" s="813"/>
      <c r="BBY206" s="813"/>
      <c r="BBZ206" s="813"/>
      <c r="BCA206" s="813"/>
      <c r="BCB206" s="813"/>
      <c r="BCC206" s="813"/>
      <c r="BCD206" s="813"/>
      <c r="BCE206" s="813"/>
      <c r="BCF206" s="813"/>
      <c r="BCG206" s="813"/>
      <c r="BCH206" s="813"/>
      <c r="BCI206" s="813"/>
      <c r="BCJ206" s="813"/>
      <c r="BCK206" s="813"/>
      <c r="BCL206" s="813"/>
      <c r="BCM206" s="813"/>
      <c r="BCN206" s="813"/>
      <c r="BCO206" s="813"/>
      <c r="BCP206" s="813"/>
      <c r="BCQ206" s="813"/>
      <c r="BCR206" s="813"/>
      <c r="BCS206" s="813"/>
      <c r="BCT206" s="813"/>
      <c r="BCU206" s="813"/>
      <c r="BCV206" s="813"/>
      <c r="BCW206" s="813"/>
      <c r="BCX206" s="813"/>
      <c r="BCY206" s="813"/>
      <c r="BCZ206" s="813"/>
      <c r="BDA206" s="813"/>
      <c r="BDB206" s="813"/>
      <c r="BDC206" s="813"/>
      <c r="BDD206" s="813"/>
      <c r="BDE206" s="813"/>
      <c r="BDF206" s="813"/>
      <c r="BDG206" s="813"/>
      <c r="BDH206" s="813"/>
      <c r="BDI206" s="813"/>
      <c r="BDJ206" s="813"/>
      <c r="BDK206" s="813"/>
      <c r="BDL206" s="813"/>
      <c r="BDM206" s="813"/>
      <c r="BDN206" s="813"/>
      <c r="BDO206" s="813"/>
      <c r="BDP206" s="813"/>
      <c r="BDQ206" s="813"/>
      <c r="BDR206" s="813"/>
      <c r="BDS206" s="813"/>
      <c r="BDT206" s="813"/>
      <c r="BDU206" s="813"/>
      <c r="BDV206" s="813"/>
      <c r="BDW206" s="813"/>
      <c r="BDX206" s="813"/>
      <c r="BDY206" s="813"/>
      <c r="BDZ206" s="813"/>
      <c r="BEA206" s="813"/>
      <c r="BEB206" s="813"/>
      <c r="BEC206" s="813"/>
      <c r="BED206" s="813"/>
      <c r="BEE206" s="813"/>
      <c r="BEF206" s="813"/>
      <c r="BEG206" s="813"/>
      <c r="BEH206" s="813"/>
      <c r="BEI206" s="813"/>
      <c r="BEJ206" s="813"/>
      <c r="BEK206" s="813"/>
      <c r="BEL206" s="813"/>
      <c r="BEM206" s="813"/>
      <c r="BEN206" s="813"/>
      <c r="BEO206" s="813"/>
      <c r="BEP206" s="813"/>
      <c r="BEQ206" s="813"/>
      <c r="BER206" s="813"/>
      <c r="BES206" s="813"/>
      <c r="BET206" s="813"/>
      <c r="BEU206" s="813"/>
      <c r="BEV206" s="813"/>
      <c r="BEW206" s="813"/>
      <c r="BEX206" s="813"/>
      <c r="BEY206" s="813"/>
      <c r="BEZ206" s="813"/>
      <c r="BFA206" s="813"/>
      <c r="BFB206" s="813"/>
      <c r="BFC206" s="813"/>
      <c r="BFD206" s="813"/>
      <c r="BFE206" s="813"/>
      <c r="BFF206" s="813"/>
      <c r="BFG206" s="813"/>
      <c r="BFH206" s="813"/>
      <c r="BFI206" s="813"/>
      <c r="BFJ206" s="813"/>
      <c r="BFK206" s="813"/>
      <c r="BFL206" s="813"/>
      <c r="BFM206" s="813"/>
      <c r="BFN206" s="813"/>
      <c r="BFO206" s="813"/>
      <c r="BFP206" s="813"/>
      <c r="BFQ206" s="813"/>
      <c r="BFR206" s="813"/>
      <c r="BFS206" s="813"/>
      <c r="BFT206" s="813"/>
      <c r="BFU206" s="813"/>
      <c r="BFV206" s="813"/>
      <c r="BFW206" s="813"/>
      <c r="BFX206" s="813"/>
      <c r="BFY206" s="813"/>
      <c r="BFZ206" s="813"/>
      <c r="BGA206" s="813"/>
      <c r="BGB206" s="813"/>
      <c r="BGC206" s="813"/>
      <c r="BGD206" s="813"/>
      <c r="BGE206" s="813"/>
      <c r="BGF206" s="813"/>
      <c r="BGG206" s="813"/>
      <c r="BGH206" s="813"/>
      <c r="BGI206" s="813"/>
      <c r="BGJ206" s="813"/>
      <c r="BGK206" s="813"/>
      <c r="BGL206" s="813"/>
      <c r="BGM206" s="813"/>
      <c r="BGN206" s="813"/>
      <c r="BGO206" s="813"/>
      <c r="BGP206" s="813"/>
      <c r="BGQ206" s="813"/>
      <c r="BGR206" s="813"/>
      <c r="BGS206" s="813"/>
      <c r="BGT206" s="813"/>
      <c r="BGU206" s="813"/>
      <c r="BGV206" s="813"/>
      <c r="BGW206" s="813"/>
      <c r="BGX206" s="813"/>
      <c r="BGY206" s="813"/>
      <c r="BGZ206" s="813"/>
      <c r="BHA206" s="813"/>
      <c r="BHB206" s="813"/>
      <c r="BHC206" s="813"/>
      <c r="BHD206" s="813"/>
      <c r="BHE206" s="813"/>
      <c r="BHF206" s="813"/>
      <c r="BHG206" s="813"/>
      <c r="BHH206" s="813"/>
      <c r="BHI206" s="813"/>
      <c r="BHJ206" s="813"/>
      <c r="BHK206" s="813"/>
      <c r="BHL206" s="813"/>
      <c r="BHM206" s="813"/>
      <c r="BHN206" s="813"/>
      <c r="BHO206" s="813"/>
      <c r="BHP206" s="813"/>
      <c r="BHQ206" s="813"/>
      <c r="BHR206" s="813"/>
      <c r="BHS206" s="813"/>
      <c r="BHT206" s="813"/>
      <c r="BHU206" s="813"/>
      <c r="BHV206" s="813"/>
      <c r="BHW206" s="813"/>
      <c r="BHX206" s="813"/>
      <c r="BHY206" s="813"/>
      <c r="BHZ206" s="813"/>
      <c r="BIA206" s="813"/>
      <c r="BIB206" s="813"/>
      <c r="BIC206" s="813"/>
      <c r="BID206" s="813"/>
      <c r="BIE206" s="813"/>
      <c r="BIF206" s="813"/>
      <c r="BIG206" s="813"/>
      <c r="BIH206" s="813"/>
      <c r="BII206" s="813"/>
      <c r="BIJ206" s="813"/>
      <c r="BIK206" s="813"/>
      <c r="BIL206" s="813"/>
      <c r="BIM206" s="813"/>
      <c r="BIN206" s="813"/>
      <c r="BIO206" s="813"/>
      <c r="BIP206" s="813"/>
      <c r="BIQ206" s="813"/>
      <c r="BIR206" s="813"/>
      <c r="BIS206" s="813"/>
      <c r="BIT206" s="813"/>
      <c r="BIU206" s="813"/>
      <c r="BIV206" s="813"/>
      <c r="BIW206" s="813"/>
      <c r="BIX206" s="813"/>
      <c r="BIY206" s="813"/>
      <c r="BIZ206" s="813"/>
      <c r="BJA206" s="813"/>
      <c r="BJB206" s="813"/>
      <c r="BJC206" s="813"/>
      <c r="BJD206" s="813"/>
      <c r="BJE206" s="813"/>
      <c r="BJF206" s="813"/>
      <c r="BJG206" s="813"/>
      <c r="BJH206" s="813"/>
      <c r="BJI206" s="813"/>
      <c r="BJJ206" s="813"/>
      <c r="BJK206" s="813"/>
      <c r="BJL206" s="813"/>
      <c r="BJM206" s="813"/>
      <c r="BJN206" s="813"/>
      <c r="BJO206" s="813"/>
      <c r="BJP206" s="813"/>
      <c r="BJQ206" s="813"/>
      <c r="BJR206" s="813"/>
      <c r="BJS206" s="813"/>
      <c r="BJT206" s="813"/>
      <c r="BJU206" s="813"/>
      <c r="BJV206" s="813"/>
      <c r="BJW206" s="813"/>
      <c r="BJX206" s="813"/>
      <c r="BJY206" s="813"/>
      <c r="BJZ206" s="813"/>
      <c r="BKA206" s="813"/>
      <c r="BKB206" s="813"/>
      <c r="BKC206" s="813"/>
      <c r="BKD206" s="813"/>
      <c r="BKE206" s="813"/>
      <c r="BKF206" s="813"/>
      <c r="BKG206" s="813"/>
      <c r="BKH206" s="813"/>
      <c r="BKI206" s="813"/>
      <c r="BKJ206" s="813"/>
      <c r="BKK206" s="813"/>
      <c r="BKL206" s="813"/>
      <c r="BKM206" s="813"/>
      <c r="BKN206" s="813"/>
      <c r="BKO206" s="813"/>
      <c r="BKP206" s="813"/>
      <c r="BKQ206" s="813"/>
      <c r="BKR206" s="813"/>
      <c r="BKS206" s="813"/>
      <c r="BKT206" s="813"/>
      <c r="BKU206" s="813"/>
      <c r="BKV206" s="813"/>
      <c r="BKW206" s="813"/>
      <c r="BKX206" s="813"/>
      <c r="BKY206" s="813"/>
      <c r="BKZ206" s="813"/>
      <c r="BLA206" s="813"/>
      <c r="BLB206" s="813"/>
      <c r="BLC206" s="813"/>
      <c r="BLD206" s="813"/>
      <c r="BLE206" s="813"/>
      <c r="BLF206" s="813"/>
      <c r="BLG206" s="813"/>
      <c r="BLH206" s="813"/>
      <c r="BLI206" s="813"/>
      <c r="BLJ206" s="813"/>
      <c r="BLK206" s="813"/>
      <c r="BLL206" s="813"/>
      <c r="BLM206" s="813"/>
      <c r="BLN206" s="813"/>
      <c r="BLO206" s="813"/>
      <c r="BLP206" s="813"/>
      <c r="BLQ206" s="813"/>
      <c r="BLR206" s="813"/>
      <c r="BLS206" s="813"/>
      <c r="BLT206" s="813"/>
      <c r="BLU206" s="813"/>
      <c r="BLV206" s="813"/>
      <c r="BLW206" s="813"/>
      <c r="BLX206" s="813"/>
      <c r="BLY206" s="813"/>
      <c r="BLZ206" s="813"/>
      <c r="BMA206" s="813"/>
      <c r="BMB206" s="813"/>
      <c r="BMC206" s="813"/>
      <c r="BMD206" s="813"/>
      <c r="BME206" s="813"/>
      <c r="BMF206" s="813"/>
      <c r="BMG206" s="813"/>
      <c r="BMH206" s="813"/>
      <c r="BMI206" s="813"/>
      <c r="BMJ206" s="813"/>
      <c r="BMK206" s="813"/>
      <c r="BML206" s="813"/>
      <c r="BMM206" s="813"/>
      <c r="BMN206" s="813"/>
      <c r="BMO206" s="813"/>
      <c r="BMP206" s="813"/>
      <c r="BMQ206" s="813"/>
      <c r="BMR206" s="813"/>
      <c r="BMS206" s="813"/>
      <c r="BMT206" s="813"/>
      <c r="BMU206" s="813"/>
      <c r="BMV206" s="813"/>
      <c r="BMW206" s="813"/>
      <c r="BMX206" s="813"/>
      <c r="BMY206" s="813"/>
      <c r="BMZ206" s="813"/>
      <c r="BNA206" s="813"/>
      <c r="BNB206" s="813"/>
      <c r="BNC206" s="813"/>
      <c r="BND206" s="813"/>
      <c r="BNE206" s="813"/>
      <c r="BNF206" s="813"/>
      <c r="BNG206" s="813"/>
      <c r="BNH206" s="813"/>
      <c r="BNI206" s="813"/>
      <c r="BNJ206" s="813"/>
      <c r="BNK206" s="813"/>
      <c r="BNL206" s="813"/>
      <c r="BNM206" s="813"/>
      <c r="BNN206" s="813"/>
      <c r="BNO206" s="813"/>
      <c r="BNP206" s="813"/>
      <c r="BNQ206" s="813"/>
      <c r="BNR206" s="813"/>
      <c r="BNS206" s="813"/>
      <c r="BNT206" s="813"/>
      <c r="BNU206" s="813"/>
      <c r="BNV206" s="813"/>
      <c r="BNW206" s="813"/>
      <c r="BNX206" s="813"/>
      <c r="BNY206" s="813"/>
      <c r="BNZ206" s="813"/>
      <c r="BOA206" s="813"/>
      <c r="BOB206" s="813"/>
      <c r="BOC206" s="813"/>
      <c r="BOD206" s="813"/>
      <c r="BOE206" s="813"/>
      <c r="BOF206" s="813"/>
      <c r="BOG206" s="813"/>
      <c r="BOH206" s="813"/>
      <c r="BOI206" s="813"/>
      <c r="BOJ206" s="813"/>
      <c r="BOK206" s="813"/>
      <c r="BOL206" s="813"/>
      <c r="BOM206" s="813"/>
      <c r="BON206" s="813"/>
      <c r="BOO206" s="813"/>
      <c r="BOP206" s="813"/>
      <c r="BOQ206" s="813"/>
      <c r="BOR206" s="813"/>
      <c r="BOS206" s="813"/>
      <c r="BOT206" s="813"/>
      <c r="BOU206" s="813"/>
      <c r="BOV206" s="813"/>
      <c r="BOW206" s="813"/>
      <c r="BOX206" s="813"/>
      <c r="BOY206" s="813"/>
      <c r="BOZ206" s="813"/>
      <c r="BPA206" s="813"/>
      <c r="BPB206" s="813"/>
      <c r="BPC206" s="813"/>
      <c r="BPD206" s="813"/>
      <c r="BPE206" s="813"/>
      <c r="BPF206" s="813"/>
      <c r="BPG206" s="813"/>
      <c r="BPH206" s="813"/>
      <c r="BPI206" s="813"/>
      <c r="BPJ206" s="813"/>
      <c r="BPK206" s="813"/>
      <c r="BPL206" s="813"/>
      <c r="BPM206" s="813"/>
      <c r="BPN206" s="813"/>
      <c r="BPO206" s="813"/>
      <c r="BPP206" s="813"/>
      <c r="BPQ206" s="813"/>
      <c r="BPR206" s="813"/>
      <c r="BPS206" s="813"/>
      <c r="BPT206" s="813"/>
      <c r="BPU206" s="813"/>
      <c r="BPV206" s="813"/>
      <c r="BPW206" s="813"/>
      <c r="BPX206" s="813"/>
      <c r="BPY206" s="813"/>
      <c r="BPZ206" s="813"/>
      <c r="BQA206" s="813"/>
      <c r="BQB206" s="813"/>
      <c r="BQC206" s="813"/>
      <c r="BQD206" s="813"/>
      <c r="BQE206" s="813"/>
      <c r="BQF206" s="813"/>
      <c r="BQG206" s="813"/>
      <c r="BQH206" s="813"/>
      <c r="BQI206" s="813"/>
      <c r="BQJ206" s="813"/>
      <c r="BQK206" s="813"/>
      <c r="BQL206" s="813"/>
      <c r="BQM206" s="813"/>
      <c r="BQN206" s="813"/>
      <c r="BQO206" s="813"/>
      <c r="BQP206" s="813"/>
      <c r="BQQ206" s="813"/>
      <c r="BQR206" s="813"/>
      <c r="BQS206" s="813"/>
      <c r="BQT206" s="813"/>
      <c r="BQU206" s="813"/>
      <c r="BQV206" s="813"/>
      <c r="BQW206" s="813"/>
      <c r="BQX206" s="813"/>
      <c r="BQY206" s="813"/>
      <c r="BQZ206" s="813"/>
      <c r="BRA206" s="813"/>
      <c r="BRB206" s="813"/>
      <c r="BRC206" s="813"/>
      <c r="BRD206" s="813"/>
      <c r="BRE206" s="813"/>
      <c r="BRF206" s="813"/>
      <c r="BRG206" s="813"/>
      <c r="BRH206" s="813"/>
      <c r="BRI206" s="813"/>
      <c r="BRJ206" s="813"/>
      <c r="BRK206" s="813"/>
      <c r="BRL206" s="813"/>
      <c r="BRM206" s="813"/>
      <c r="BRN206" s="813"/>
      <c r="BRO206" s="813"/>
      <c r="BRP206" s="813"/>
      <c r="BRQ206" s="813"/>
      <c r="BRR206" s="813"/>
      <c r="BRS206" s="813"/>
      <c r="BRT206" s="813"/>
      <c r="BRU206" s="813"/>
      <c r="BRV206" s="813"/>
      <c r="BRW206" s="813"/>
      <c r="BRX206" s="813"/>
      <c r="BRY206" s="813"/>
      <c r="BRZ206" s="813"/>
      <c r="BSA206" s="813"/>
      <c r="BSB206" s="813"/>
      <c r="BSC206" s="813"/>
      <c r="BSD206" s="813"/>
      <c r="BSE206" s="813"/>
      <c r="BSF206" s="813"/>
      <c r="BSG206" s="813"/>
      <c r="BSH206" s="813"/>
      <c r="BSI206" s="813"/>
      <c r="BSJ206" s="813"/>
      <c r="BSK206" s="813"/>
      <c r="BSL206" s="813"/>
      <c r="BSM206" s="813"/>
      <c r="BSN206" s="813"/>
      <c r="BSO206" s="813"/>
      <c r="BSP206" s="813"/>
      <c r="BSQ206" s="813"/>
      <c r="BSR206" s="813"/>
      <c r="BSS206" s="813"/>
      <c r="BST206" s="813"/>
      <c r="BSU206" s="813"/>
      <c r="BSV206" s="813"/>
      <c r="BSW206" s="813"/>
      <c r="BSX206" s="813"/>
      <c r="BSY206" s="813"/>
      <c r="BSZ206" s="813"/>
      <c r="BTA206" s="813"/>
      <c r="BTB206" s="813"/>
      <c r="BTC206" s="813"/>
      <c r="BTD206" s="813"/>
      <c r="BTE206" s="813"/>
      <c r="BTF206" s="813"/>
      <c r="BTG206" s="813"/>
      <c r="BTH206" s="813"/>
      <c r="BTI206" s="813"/>
      <c r="BTJ206" s="813"/>
      <c r="BTK206" s="813"/>
      <c r="BTL206" s="813"/>
      <c r="BTM206" s="813"/>
      <c r="BTN206" s="813"/>
      <c r="BTO206" s="813"/>
      <c r="BTP206" s="813"/>
      <c r="BTQ206" s="813"/>
      <c r="BTR206" s="813"/>
      <c r="BTS206" s="813"/>
      <c r="BTT206" s="813"/>
      <c r="BTU206" s="813"/>
      <c r="BTV206" s="813"/>
      <c r="BTW206" s="813"/>
      <c r="BTX206" s="813"/>
      <c r="BTY206" s="813"/>
      <c r="BTZ206" s="813"/>
      <c r="BUA206" s="813"/>
      <c r="BUB206" s="813"/>
      <c r="BUC206" s="813"/>
      <c r="BUD206" s="813"/>
      <c r="BUE206" s="813"/>
      <c r="BUF206" s="813"/>
      <c r="BUG206" s="813"/>
      <c r="BUH206" s="813"/>
      <c r="BUI206" s="813"/>
      <c r="BUJ206" s="813"/>
      <c r="BUK206" s="813"/>
      <c r="BUL206" s="813"/>
      <c r="BUM206" s="813"/>
      <c r="BUN206" s="813"/>
      <c r="BUO206" s="813"/>
      <c r="BUP206" s="813"/>
      <c r="BUQ206" s="813"/>
      <c r="BUR206" s="813"/>
      <c r="BUS206" s="813"/>
      <c r="BUT206" s="813"/>
      <c r="BUU206" s="813"/>
      <c r="BUV206" s="813"/>
      <c r="BUW206" s="813"/>
      <c r="BUX206" s="813"/>
      <c r="BUY206" s="813"/>
      <c r="BUZ206" s="813"/>
      <c r="BVA206" s="813"/>
      <c r="BVB206" s="813"/>
      <c r="BVC206" s="813"/>
      <c r="BVD206" s="813"/>
      <c r="BVE206" s="813"/>
      <c r="BVF206" s="813"/>
      <c r="BVG206" s="813"/>
      <c r="BVH206" s="813"/>
      <c r="BVI206" s="813"/>
      <c r="BVJ206" s="813"/>
      <c r="BVK206" s="813"/>
      <c r="BVL206" s="813"/>
      <c r="BVM206" s="813"/>
      <c r="BVN206" s="813"/>
      <c r="BVO206" s="813"/>
      <c r="BVP206" s="813"/>
      <c r="BVQ206" s="813"/>
      <c r="BVR206" s="813"/>
      <c r="BVS206" s="813"/>
      <c r="BVT206" s="813"/>
      <c r="BVU206" s="813"/>
      <c r="BVV206" s="813"/>
      <c r="BVW206" s="813"/>
      <c r="BVX206" s="813"/>
      <c r="BVY206" s="813"/>
      <c r="BVZ206" s="813"/>
      <c r="BWA206" s="813"/>
      <c r="BWB206" s="813"/>
      <c r="BWC206" s="813"/>
      <c r="BWD206" s="813"/>
      <c r="BWE206" s="813"/>
      <c r="BWF206" s="813"/>
      <c r="BWG206" s="813"/>
      <c r="BWH206" s="813"/>
      <c r="BWI206" s="813"/>
      <c r="BWJ206" s="813"/>
      <c r="BWK206" s="813"/>
      <c r="BWL206" s="813"/>
      <c r="BWM206" s="813"/>
      <c r="BWN206" s="813"/>
      <c r="BWO206" s="813"/>
      <c r="BWP206" s="813"/>
      <c r="BWQ206" s="813"/>
      <c r="BWR206" s="813"/>
      <c r="BWS206" s="813"/>
      <c r="BWT206" s="813"/>
      <c r="BWU206" s="813"/>
      <c r="BWV206" s="813"/>
      <c r="BWW206" s="813"/>
      <c r="BWX206" s="813"/>
      <c r="BWY206" s="813"/>
      <c r="BWZ206" s="813"/>
      <c r="BXA206" s="813"/>
      <c r="BXB206" s="813"/>
      <c r="BXC206" s="813"/>
      <c r="BXD206" s="813"/>
      <c r="BXE206" s="813"/>
      <c r="BXF206" s="813"/>
      <c r="BXG206" s="813"/>
      <c r="BXH206" s="813"/>
      <c r="BXI206" s="813"/>
      <c r="BXJ206" s="813"/>
      <c r="BXK206" s="813"/>
      <c r="BXL206" s="813"/>
      <c r="BXM206" s="813"/>
      <c r="BXN206" s="813"/>
      <c r="BXO206" s="813"/>
      <c r="BXP206" s="813"/>
      <c r="BXQ206" s="813"/>
      <c r="BXR206" s="813"/>
      <c r="BXS206" s="813"/>
      <c r="BXT206" s="813"/>
      <c r="BXU206" s="813"/>
      <c r="BXV206" s="813"/>
      <c r="BXW206" s="813"/>
      <c r="BXX206" s="813"/>
      <c r="BXY206" s="813"/>
      <c r="BXZ206" s="813"/>
      <c r="BYA206" s="813"/>
      <c r="BYB206" s="813"/>
      <c r="BYC206" s="813"/>
      <c r="BYD206" s="813"/>
      <c r="BYE206" s="813"/>
      <c r="BYF206" s="813"/>
      <c r="BYG206" s="813"/>
      <c r="BYH206" s="813"/>
      <c r="BYI206" s="813"/>
      <c r="BYJ206" s="813"/>
      <c r="BYK206" s="813"/>
      <c r="BYL206" s="813"/>
      <c r="BYM206" s="813"/>
      <c r="BYN206" s="813"/>
      <c r="BYO206" s="813"/>
      <c r="BYP206" s="813"/>
      <c r="BYQ206" s="813"/>
      <c r="BYR206" s="813"/>
      <c r="BYS206" s="813"/>
      <c r="BYT206" s="813"/>
      <c r="BYU206" s="813"/>
      <c r="BYV206" s="813"/>
      <c r="BYW206" s="813"/>
      <c r="BYX206" s="813"/>
      <c r="BYY206" s="813"/>
      <c r="BYZ206" s="813"/>
      <c r="BZA206" s="813"/>
      <c r="BZB206" s="813"/>
      <c r="BZC206" s="813"/>
      <c r="BZD206" s="813"/>
      <c r="BZE206" s="813"/>
      <c r="BZF206" s="813"/>
      <c r="BZG206" s="813"/>
      <c r="BZH206" s="813"/>
      <c r="BZI206" s="813"/>
      <c r="BZJ206" s="813"/>
      <c r="BZK206" s="813"/>
      <c r="BZL206" s="813"/>
      <c r="BZM206" s="813"/>
      <c r="BZN206" s="813"/>
      <c r="BZO206" s="813"/>
      <c r="BZP206" s="813"/>
      <c r="BZQ206" s="813"/>
      <c r="BZR206" s="813"/>
      <c r="BZS206" s="813"/>
      <c r="BZT206" s="813"/>
      <c r="BZU206" s="813"/>
      <c r="BZV206" s="813"/>
      <c r="BZW206" s="813"/>
      <c r="BZX206" s="813"/>
      <c r="BZY206" s="813"/>
      <c r="BZZ206" s="813"/>
      <c r="CAA206" s="813"/>
      <c r="CAB206" s="813"/>
      <c r="CAC206" s="813"/>
      <c r="CAD206" s="813"/>
      <c r="CAE206" s="813"/>
      <c r="CAF206" s="813"/>
      <c r="CAG206" s="813"/>
      <c r="CAH206" s="813"/>
      <c r="CAI206" s="813"/>
      <c r="CAJ206" s="813"/>
      <c r="CAK206" s="813"/>
      <c r="CAL206" s="813"/>
      <c r="CAM206" s="813"/>
      <c r="CAN206" s="813"/>
      <c r="CAO206" s="813"/>
      <c r="CAP206" s="813"/>
      <c r="CAQ206" s="813"/>
      <c r="CAR206" s="813"/>
      <c r="CAS206" s="813"/>
      <c r="CAT206" s="813"/>
      <c r="CAU206" s="813"/>
      <c r="CAV206" s="813"/>
      <c r="CAW206" s="813"/>
      <c r="CAX206" s="813"/>
      <c r="CAY206" s="813"/>
      <c r="CAZ206" s="813"/>
      <c r="CBA206" s="813"/>
      <c r="CBB206" s="813"/>
      <c r="CBC206" s="813"/>
      <c r="CBD206" s="813"/>
      <c r="CBE206" s="813"/>
      <c r="CBF206" s="813"/>
      <c r="CBG206" s="813"/>
      <c r="CBH206" s="813"/>
      <c r="CBI206" s="813"/>
      <c r="CBJ206" s="813"/>
      <c r="CBK206" s="813"/>
      <c r="CBL206" s="813"/>
      <c r="CBM206" s="813"/>
      <c r="CBN206" s="813"/>
      <c r="CBO206" s="813"/>
      <c r="CBP206" s="813"/>
      <c r="CBQ206" s="813"/>
      <c r="CBR206" s="813"/>
      <c r="CBS206" s="813"/>
      <c r="CBT206" s="813"/>
      <c r="CBU206" s="813"/>
      <c r="CBV206" s="813"/>
      <c r="CBW206" s="813"/>
      <c r="CBX206" s="813"/>
      <c r="CBY206" s="813"/>
      <c r="CBZ206" s="813"/>
      <c r="CCA206" s="813"/>
      <c r="CCB206" s="813"/>
      <c r="CCC206" s="813"/>
      <c r="CCD206" s="813"/>
      <c r="CCE206" s="813"/>
      <c r="CCF206" s="813"/>
      <c r="CCG206" s="813"/>
      <c r="CCH206" s="813"/>
      <c r="CCI206" s="813"/>
      <c r="CCJ206" s="813"/>
      <c r="CCK206" s="813"/>
      <c r="CCL206" s="813"/>
      <c r="CCM206" s="813"/>
      <c r="CCN206" s="813"/>
      <c r="CCO206" s="813"/>
      <c r="CCP206" s="813"/>
      <c r="CCQ206" s="813"/>
      <c r="CCR206" s="813"/>
      <c r="CCS206" s="813"/>
      <c r="CCT206" s="813"/>
      <c r="CCU206" s="813"/>
      <c r="CCV206" s="813"/>
      <c r="CCW206" s="813"/>
      <c r="CCX206" s="813"/>
      <c r="CCY206" s="813"/>
      <c r="CCZ206" s="813"/>
      <c r="CDA206" s="813"/>
      <c r="CDB206" s="813"/>
      <c r="CDC206" s="813"/>
      <c r="CDD206" s="813"/>
      <c r="CDE206" s="813"/>
      <c r="CDF206" s="813"/>
      <c r="CDG206" s="813"/>
      <c r="CDH206" s="813"/>
      <c r="CDI206" s="813"/>
      <c r="CDJ206" s="813"/>
      <c r="CDK206" s="813"/>
      <c r="CDL206" s="813"/>
      <c r="CDM206" s="813"/>
      <c r="CDN206" s="813"/>
      <c r="CDO206" s="813"/>
      <c r="CDP206" s="813"/>
      <c r="CDQ206" s="813"/>
      <c r="CDR206" s="813"/>
      <c r="CDS206" s="813"/>
      <c r="CDT206" s="813"/>
      <c r="CDU206" s="813"/>
      <c r="CDV206" s="813"/>
      <c r="CDW206" s="813"/>
      <c r="CDX206" s="813"/>
      <c r="CDY206" s="813"/>
      <c r="CDZ206" s="813"/>
      <c r="CEA206" s="813"/>
      <c r="CEB206" s="813"/>
      <c r="CEC206" s="813"/>
      <c r="CED206" s="813"/>
      <c r="CEE206" s="813"/>
      <c r="CEF206" s="813"/>
      <c r="CEG206" s="813"/>
      <c r="CEH206" s="813"/>
      <c r="CEI206" s="813"/>
      <c r="CEJ206" s="813"/>
      <c r="CEK206" s="813"/>
      <c r="CEL206" s="813"/>
      <c r="CEM206" s="813"/>
      <c r="CEN206" s="813"/>
      <c r="CEO206" s="813"/>
      <c r="CEP206" s="813"/>
      <c r="CEQ206" s="813"/>
      <c r="CER206" s="813"/>
      <c r="CES206" s="813"/>
      <c r="CET206" s="813"/>
      <c r="CEU206" s="813"/>
      <c r="CEV206" s="813"/>
      <c r="CEW206" s="813"/>
      <c r="CEX206" s="813"/>
      <c r="CEY206" s="813"/>
      <c r="CEZ206" s="813"/>
      <c r="CFA206" s="813"/>
      <c r="CFB206" s="813"/>
      <c r="CFC206" s="813"/>
      <c r="CFD206" s="813"/>
      <c r="CFE206" s="813"/>
      <c r="CFF206" s="813"/>
      <c r="CFG206" s="813"/>
      <c r="CFH206" s="813"/>
      <c r="CFI206" s="813"/>
      <c r="CFJ206" s="813"/>
      <c r="CFK206" s="813"/>
      <c r="CFL206" s="813"/>
      <c r="CFM206" s="813"/>
      <c r="CFN206" s="813"/>
      <c r="CFO206" s="813"/>
      <c r="CFP206" s="813"/>
      <c r="CFQ206" s="813"/>
      <c r="CFR206" s="813"/>
      <c r="CFS206" s="813"/>
      <c r="CFT206" s="813"/>
      <c r="CFU206" s="813"/>
      <c r="CFV206" s="813"/>
      <c r="CFW206" s="813"/>
      <c r="CFX206" s="813"/>
      <c r="CFY206" s="813"/>
      <c r="CFZ206" s="813"/>
      <c r="CGA206" s="813"/>
      <c r="CGB206" s="813"/>
      <c r="CGC206" s="813"/>
      <c r="CGD206" s="813"/>
      <c r="CGE206" s="813"/>
      <c r="CGF206" s="813"/>
      <c r="CGG206" s="813"/>
      <c r="CGH206" s="813"/>
      <c r="CGI206" s="813"/>
      <c r="CGJ206" s="813"/>
      <c r="CGK206" s="813"/>
      <c r="CGL206" s="813"/>
      <c r="CGM206" s="813"/>
      <c r="CGN206" s="813"/>
      <c r="CGO206" s="813"/>
      <c r="CGP206" s="813"/>
      <c r="CGQ206" s="813"/>
      <c r="CGR206" s="813"/>
      <c r="CGS206" s="813"/>
      <c r="CGT206" s="813"/>
      <c r="CGU206" s="813"/>
      <c r="CGV206" s="813"/>
      <c r="CGW206" s="813"/>
      <c r="CGX206" s="813"/>
      <c r="CGY206" s="813"/>
      <c r="CGZ206" s="813"/>
      <c r="CHA206" s="813"/>
      <c r="CHB206" s="813"/>
      <c r="CHC206" s="813"/>
      <c r="CHD206" s="813"/>
      <c r="CHE206" s="813"/>
      <c r="CHF206" s="813"/>
      <c r="CHG206" s="813"/>
      <c r="CHH206" s="813"/>
      <c r="CHI206" s="813"/>
      <c r="CHJ206" s="813"/>
      <c r="CHK206" s="813"/>
      <c r="CHL206" s="813"/>
      <c r="CHM206" s="813"/>
      <c r="CHN206" s="813"/>
      <c r="CHO206" s="813"/>
      <c r="CHP206" s="813"/>
      <c r="CHQ206" s="813"/>
      <c r="CHR206" s="813"/>
      <c r="CHS206" s="813"/>
      <c r="CHT206" s="813"/>
      <c r="CHU206" s="813"/>
      <c r="CHV206" s="813"/>
      <c r="CHW206" s="813"/>
      <c r="CHX206" s="813"/>
      <c r="CHY206" s="813"/>
      <c r="CHZ206" s="813"/>
      <c r="CIA206" s="813"/>
      <c r="CIB206" s="813"/>
      <c r="CIC206" s="813"/>
      <c r="CID206" s="813"/>
      <c r="CIE206" s="813"/>
      <c r="CIF206" s="813"/>
      <c r="CIG206" s="813"/>
      <c r="CIH206" s="813"/>
      <c r="CII206" s="813"/>
      <c r="CIJ206" s="813"/>
      <c r="CIK206" s="813"/>
      <c r="CIL206" s="813"/>
      <c r="CIM206" s="813"/>
      <c r="CIN206" s="813"/>
      <c r="CIO206" s="813"/>
      <c r="CIP206" s="813"/>
      <c r="CIQ206" s="813"/>
      <c r="CIR206" s="813"/>
      <c r="CIS206" s="813"/>
      <c r="CIT206" s="813"/>
      <c r="CIU206" s="813"/>
      <c r="CIV206" s="813"/>
      <c r="CIW206" s="813"/>
      <c r="CIX206" s="813"/>
      <c r="CIY206" s="813"/>
      <c r="CIZ206" s="813"/>
      <c r="CJA206" s="813"/>
      <c r="CJB206" s="813"/>
      <c r="CJC206" s="813"/>
      <c r="CJD206" s="813"/>
      <c r="CJE206" s="813"/>
      <c r="CJF206" s="813"/>
      <c r="CJG206" s="813"/>
      <c r="CJH206" s="813"/>
      <c r="CJI206" s="813"/>
      <c r="CJJ206" s="813"/>
      <c r="CJK206" s="813"/>
      <c r="CJL206" s="813"/>
      <c r="CJM206" s="813"/>
      <c r="CJN206" s="813"/>
      <c r="CJO206" s="813"/>
      <c r="CJP206" s="813"/>
      <c r="CJQ206" s="813"/>
      <c r="CJR206" s="813"/>
      <c r="CJS206" s="813"/>
      <c r="CJT206" s="813"/>
      <c r="CJU206" s="813"/>
      <c r="CJV206" s="813"/>
      <c r="CJW206" s="813"/>
      <c r="CJX206" s="813"/>
      <c r="CJY206" s="813"/>
      <c r="CJZ206" s="813"/>
      <c r="CKA206" s="813"/>
      <c r="CKB206" s="813"/>
      <c r="CKC206" s="813"/>
      <c r="CKD206" s="813"/>
      <c r="CKE206" s="813"/>
      <c r="CKF206" s="813"/>
      <c r="CKG206" s="813"/>
      <c r="CKH206" s="813"/>
      <c r="CKI206" s="813"/>
      <c r="CKJ206" s="813"/>
      <c r="CKK206" s="813"/>
      <c r="CKL206" s="813"/>
      <c r="CKM206" s="813"/>
      <c r="CKN206" s="813"/>
      <c r="CKO206" s="813"/>
      <c r="CKP206" s="813"/>
      <c r="CKQ206" s="813"/>
      <c r="CKR206" s="813"/>
      <c r="CKS206" s="813"/>
      <c r="CKT206" s="813"/>
      <c r="CKU206" s="813"/>
      <c r="CKV206" s="813"/>
      <c r="CKW206" s="813"/>
      <c r="CKX206" s="813"/>
      <c r="CKY206" s="813"/>
      <c r="CKZ206" s="813"/>
      <c r="CLA206" s="813"/>
      <c r="CLB206" s="813"/>
      <c r="CLC206" s="813"/>
      <c r="CLD206" s="813"/>
      <c r="CLE206" s="813"/>
      <c r="CLF206" s="813"/>
      <c r="CLG206" s="813"/>
      <c r="CLH206" s="813"/>
      <c r="CLI206" s="813"/>
      <c r="CLJ206" s="813"/>
      <c r="CLK206" s="813"/>
      <c r="CLL206" s="813"/>
      <c r="CLM206" s="813"/>
      <c r="CLN206" s="813"/>
      <c r="CLO206" s="813"/>
      <c r="CLP206" s="813"/>
      <c r="CLQ206" s="813"/>
      <c r="CLR206" s="813"/>
      <c r="CLS206" s="813"/>
      <c r="CLT206" s="813"/>
      <c r="CLU206" s="813"/>
      <c r="CLV206" s="813"/>
      <c r="CLW206" s="813"/>
      <c r="CLX206" s="813"/>
      <c r="CLY206" s="813"/>
      <c r="CLZ206" s="813"/>
      <c r="CMA206" s="813"/>
      <c r="CMB206" s="813"/>
      <c r="CMC206" s="813"/>
      <c r="CMD206" s="813"/>
      <c r="CME206" s="813"/>
      <c r="CMF206" s="813"/>
      <c r="CMG206" s="813"/>
      <c r="CMH206" s="813"/>
      <c r="CMI206" s="813"/>
      <c r="CMJ206" s="813"/>
      <c r="CMK206" s="813"/>
      <c r="CML206" s="813"/>
      <c r="CMM206" s="813"/>
      <c r="CMN206" s="813"/>
      <c r="CMO206" s="813"/>
      <c r="CMP206" s="813"/>
      <c r="CMQ206" s="813"/>
      <c r="CMR206" s="813"/>
      <c r="CMS206" s="813"/>
      <c r="CMT206" s="813"/>
      <c r="CMU206" s="813"/>
      <c r="CMV206" s="813"/>
      <c r="CMW206" s="813"/>
      <c r="CMX206" s="813"/>
      <c r="CMY206" s="813"/>
      <c r="CMZ206" s="813"/>
      <c r="CNA206" s="813"/>
      <c r="CNB206" s="813"/>
      <c r="CNC206" s="813"/>
      <c r="CND206" s="813"/>
      <c r="CNE206" s="813"/>
      <c r="CNF206" s="813"/>
      <c r="CNG206" s="813"/>
      <c r="CNH206" s="813"/>
      <c r="CNI206" s="813"/>
      <c r="CNJ206" s="813"/>
      <c r="CNK206" s="813"/>
      <c r="CNL206" s="813"/>
      <c r="CNM206" s="813"/>
      <c r="CNN206" s="813"/>
      <c r="CNO206" s="813"/>
      <c r="CNP206" s="813"/>
      <c r="CNQ206" s="813"/>
      <c r="CNR206" s="813"/>
      <c r="CNS206" s="813"/>
      <c r="CNT206" s="813"/>
      <c r="CNU206" s="813"/>
      <c r="CNV206" s="813"/>
      <c r="CNW206" s="813"/>
      <c r="CNX206" s="813"/>
      <c r="CNY206" s="813"/>
      <c r="CNZ206" s="813"/>
      <c r="COA206" s="813"/>
      <c r="COB206" s="813"/>
      <c r="COC206" s="813"/>
      <c r="COD206" s="813"/>
      <c r="COE206" s="813"/>
      <c r="COF206" s="813"/>
      <c r="COG206" s="813"/>
      <c r="COH206" s="813"/>
      <c r="COI206" s="813"/>
      <c r="COJ206" s="813"/>
      <c r="COK206" s="813"/>
      <c r="COL206" s="813"/>
      <c r="COM206" s="813"/>
      <c r="CON206" s="813"/>
      <c r="COO206" s="813"/>
      <c r="COP206" s="813"/>
      <c r="COQ206" s="813"/>
      <c r="COR206" s="813"/>
      <c r="COS206" s="813"/>
      <c r="COT206" s="813"/>
      <c r="COU206" s="813"/>
      <c r="COV206" s="813"/>
      <c r="COW206" s="813"/>
      <c r="COX206" s="813"/>
      <c r="COY206" s="813"/>
      <c r="COZ206" s="813"/>
      <c r="CPA206" s="813"/>
      <c r="CPB206" s="813"/>
      <c r="CPC206" s="813"/>
      <c r="CPD206" s="813"/>
      <c r="CPE206" s="813"/>
      <c r="CPF206" s="813"/>
      <c r="CPG206" s="813"/>
      <c r="CPH206" s="813"/>
      <c r="CPI206" s="813"/>
      <c r="CPJ206" s="813"/>
      <c r="CPK206" s="813"/>
      <c r="CPL206" s="813"/>
      <c r="CPM206" s="813"/>
      <c r="CPN206" s="813"/>
      <c r="CPO206" s="813"/>
      <c r="CPP206" s="813"/>
      <c r="CPQ206" s="813"/>
      <c r="CPR206" s="813"/>
      <c r="CPS206" s="813"/>
      <c r="CPT206" s="813"/>
      <c r="CPU206" s="813"/>
      <c r="CPV206" s="813"/>
      <c r="CPW206" s="813"/>
      <c r="CPX206" s="813"/>
      <c r="CPY206" s="813"/>
      <c r="CPZ206" s="813"/>
      <c r="CQA206" s="813"/>
      <c r="CQB206" s="813"/>
      <c r="CQC206" s="813"/>
      <c r="CQD206" s="813"/>
      <c r="CQE206" s="813"/>
      <c r="CQF206" s="813"/>
      <c r="CQG206" s="813"/>
      <c r="CQH206" s="813"/>
      <c r="CQI206" s="813"/>
      <c r="CQJ206" s="813"/>
      <c r="CQK206" s="813"/>
      <c r="CQL206" s="813"/>
      <c r="CQM206" s="813"/>
      <c r="CQN206" s="813"/>
      <c r="CQO206" s="813"/>
      <c r="CQP206" s="813"/>
      <c r="CQQ206" s="813"/>
      <c r="CQR206" s="813"/>
      <c r="CQS206" s="813"/>
      <c r="CQT206" s="813"/>
      <c r="CQU206" s="813"/>
      <c r="CQV206" s="813"/>
      <c r="CQW206" s="813"/>
      <c r="CQX206" s="813"/>
      <c r="CQY206" s="813"/>
      <c r="CQZ206" s="813"/>
      <c r="CRA206" s="813"/>
      <c r="CRB206" s="813"/>
      <c r="CRC206" s="813"/>
      <c r="CRD206" s="813"/>
      <c r="CRE206" s="813"/>
      <c r="CRF206" s="813"/>
      <c r="CRG206" s="813"/>
      <c r="CRH206" s="813"/>
      <c r="CRI206" s="813"/>
      <c r="CRJ206" s="813"/>
      <c r="CRK206" s="813"/>
      <c r="CRL206" s="813"/>
      <c r="CRM206" s="813"/>
      <c r="CRN206" s="813"/>
      <c r="CRO206" s="813"/>
      <c r="CRP206" s="813"/>
      <c r="CRQ206" s="813"/>
      <c r="CRR206" s="813"/>
      <c r="CRS206" s="813"/>
      <c r="CRT206" s="813"/>
      <c r="CRU206" s="813"/>
      <c r="CRV206" s="813"/>
      <c r="CRW206" s="813"/>
      <c r="CRX206" s="813"/>
      <c r="CRY206" s="813"/>
      <c r="CRZ206" s="813"/>
      <c r="CSA206" s="813"/>
      <c r="CSB206" s="813"/>
      <c r="CSC206" s="813"/>
      <c r="CSD206" s="813"/>
      <c r="CSE206" s="813"/>
      <c r="CSF206" s="813"/>
      <c r="CSG206" s="813"/>
      <c r="CSH206" s="813"/>
      <c r="CSI206" s="813"/>
      <c r="CSJ206" s="813"/>
      <c r="CSK206" s="813"/>
      <c r="CSL206" s="813"/>
      <c r="CSM206" s="813"/>
      <c r="CSN206" s="813"/>
      <c r="CSO206" s="813"/>
      <c r="CSP206" s="813"/>
      <c r="CSQ206" s="813"/>
      <c r="CSR206" s="813"/>
      <c r="CSS206" s="813"/>
      <c r="CST206" s="813"/>
      <c r="CSU206" s="813"/>
      <c r="CSV206" s="813"/>
      <c r="CSW206" s="813"/>
      <c r="CSX206" s="813"/>
      <c r="CSY206" s="813"/>
      <c r="CSZ206" s="813"/>
      <c r="CTA206" s="813"/>
      <c r="CTB206" s="813"/>
      <c r="CTC206" s="813"/>
      <c r="CTD206" s="813"/>
      <c r="CTE206" s="813"/>
      <c r="CTF206" s="813"/>
      <c r="CTG206" s="813"/>
      <c r="CTH206" s="813"/>
      <c r="CTI206" s="813"/>
      <c r="CTJ206" s="813"/>
      <c r="CTK206" s="813"/>
      <c r="CTL206" s="813"/>
      <c r="CTM206" s="813"/>
      <c r="CTN206" s="813"/>
      <c r="CTO206" s="813"/>
      <c r="CTP206" s="813"/>
      <c r="CTQ206" s="813"/>
      <c r="CTR206" s="813"/>
      <c r="CTS206" s="813"/>
      <c r="CTT206" s="813"/>
      <c r="CTU206" s="813"/>
      <c r="CTV206" s="813"/>
      <c r="CTW206" s="813"/>
      <c r="CTX206" s="813"/>
      <c r="CTY206" s="813"/>
      <c r="CTZ206" s="813"/>
      <c r="CUA206" s="813"/>
      <c r="CUB206" s="813"/>
      <c r="CUC206" s="813"/>
      <c r="CUD206" s="813"/>
      <c r="CUE206" s="813"/>
      <c r="CUF206" s="813"/>
      <c r="CUG206" s="813"/>
      <c r="CUH206" s="813"/>
      <c r="CUI206" s="813"/>
      <c r="CUJ206" s="813"/>
      <c r="CUK206" s="813"/>
      <c r="CUL206" s="813"/>
      <c r="CUM206" s="813"/>
      <c r="CUN206" s="813"/>
      <c r="CUO206" s="813"/>
      <c r="CUP206" s="813"/>
      <c r="CUQ206" s="813"/>
      <c r="CUR206" s="813"/>
      <c r="CUS206" s="813"/>
      <c r="CUT206" s="813"/>
      <c r="CUU206" s="813"/>
      <c r="CUV206" s="813"/>
      <c r="CUW206" s="813"/>
      <c r="CUX206" s="813"/>
      <c r="CUY206" s="813"/>
      <c r="CUZ206" s="813"/>
      <c r="CVA206" s="813"/>
      <c r="CVB206" s="813"/>
      <c r="CVC206" s="813"/>
      <c r="CVD206" s="813"/>
      <c r="CVE206" s="813"/>
      <c r="CVF206" s="813"/>
      <c r="CVG206" s="813"/>
      <c r="CVH206" s="813"/>
      <c r="CVI206" s="813"/>
      <c r="CVJ206" s="813"/>
      <c r="CVK206" s="813"/>
      <c r="CVL206" s="813"/>
      <c r="CVM206" s="813"/>
      <c r="CVN206" s="813"/>
      <c r="CVO206" s="813"/>
      <c r="CVP206" s="813"/>
      <c r="CVQ206" s="813"/>
      <c r="CVR206" s="813"/>
      <c r="CVS206" s="813"/>
      <c r="CVT206" s="813"/>
      <c r="CVU206" s="813"/>
      <c r="CVV206" s="813"/>
      <c r="CVW206" s="813"/>
      <c r="CVX206" s="813"/>
      <c r="CVY206" s="813"/>
      <c r="CVZ206" s="813"/>
      <c r="CWA206" s="813"/>
      <c r="CWB206" s="813"/>
      <c r="CWC206" s="813"/>
      <c r="CWD206" s="813"/>
      <c r="CWE206" s="813"/>
      <c r="CWF206" s="813"/>
      <c r="CWG206" s="813"/>
      <c r="CWH206" s="813"/>
      <c r="CWI206" s="813"/>
      <c r="CWJ206" s="813"/>
      <c r="CWK206" s="813"/>
      <c r="CWL206" s="813"/>
      <c r="CWM206" s="813"/>
      <c r="CWN206" s="813"/>
      <c r="CWO206" s="813"/>
      <c r="CWP206" s="813"/>
      <c r="CWQ206" s="813"/>
      <c r="CWR206" s="813"/>
      <c r="CWS206" s="813"/>
      <c r="CWT206" s="813"/>
      <c r="CWU206" s="813"/>
      <c r="CWV206" s="813"/>
      <c r="CWW206" s="813"/>
      <c r="CWX206" s="813"/>
      <c r="CWY206" s="813"/>
      <c r="CWZ206" s="813"/>
      <c r="CXA206" s="813"/>
      <c r="CXB206" s="813"/>
      <c r="CXC206" s="813"/>
      <c r="CXD206" s="813"/>
      <c r="CXE206" s="813"/>
      <c r="CXF206" s="813"/>
      <c r="CXG206" s="813"/>
      <c r="CXH206" s="813"/>
      <c r="CXI206" s="813"/>
      <c r="CXJ206" s="813"/>
      <c r="CXK206" s="813"/>
      <c r="CXL206" s="813"/>
      <c r="CXM206" s="813"/>
      <c r="CXN206" s="813"/>
      <c r="CXO206" s="813"/>
      <c r="CXP206" s="813"/>
      <c r="CXQ206" s="813"/>
      <c r="CXR206" s="813"/>
      <c r="CXS206" s="813"/>
      <c r="CXT206" s="813"/>
      <c r="CXU206" s="813"/>
      <c r="CXV206" s="813"/>
      <c r="CXW206" s="813"/>
      <c r="CXX206" s="813"/>
      <c r="CXY206" s="813"/>
      <c r="CXZ206" s="813"/>
      <c r="CYA206" s="813"/>
      <c r="CYB206" s="813"/>
      <c r="CYC206" s="813"/>
      <c r="CYD206" s="813"/>
      <c r="CYE206" s="813"/>
      <c r="CYF206" s="813"/>
      <c r="CYG206" s="813"/>
      <c r="CYH206" s="813"/>
      <c r="CYI206" s="813"/>
      <c r="CYJ206" s="813"/>
      <c r="CYK206" s="813"/>
      <c r="CYL206" s="813"/>
      <c r="CYM206" s="813"/>
      <c r="CYN206" s="813"/>
      <c r="CYO206" s="813"/>
      <c r="CYP206" s="813"/>
      <c r="CYQ206" s="813"/>
      <c r="CYR206" s="813"/>
      <c r="CYS206" s="813"/>
      <c r="CYT206" s="813"/>
      <c r="CYU206" s="813"/>
      <c r="CYV206" s="813"/>
      <c r="CYW206" s="813"/>
      <c r="CYX206" s="813"/>
      <c r="CYY206" s="813"/>
      <c r="CYZ206" s="813"/>
      <c r="CZA206" s="813"/>
      <c r="CZB206" s="813"/>
      <c r="CZC206" s="813"/>
      <c r="CZD206" s="813"/>
      <c r="CZE206" s="813"/>
      <c r="CZF206" s="813"/>
      <c r="CZG206" s="813"/>
      <c r="CZH206" s="813"/>
      <c r="CZI206" s="813"/>
      <c r="CZJ206" s="813"/>
      <c r="CZK206" s="813"/>
      <c r="CZL206" s="813"/>
      <c r="CZM206" s="813"/>
      <c r="CZN206" s="813"/>
      <c r="CZO206" s="813"/>
      <c r="CZP206" s="813"/>
      <c r="CZQ206" s="813"/>
      <c r="CZR206" s="813"/>
      <c r="CZS206" s="813"/>
      <c r="CZT206" s="813"/>
      <c r="CZU206" s="813"/>
      <c r="CZV206" s="813"/>
      <c r="CZW206" s="813"/>
      <c r="CZX206" s="813"/>
      <c r="CZY206" s="813"/>
      <c r="CZZ206" s="813"/>
      <c r="DAA206" s="813"/>
      <c r="DAB206" s="813"/>
      <c r="DAC206" s="813"/>
      <c r="DAD206" s="813"/>
      <c r="DAE206" s="813"/>
      <c r="DAF206" s="813"/>
      <c r="DAG206" s="813"/>
      <c r="DAH206" s="813"/>
      <c r="DAI206" s="813"/>
      <c r="DAJ206" s="813"/>
      <c r="DAK206" s="813"/>
      <c r="DAL206" s="813"/>
      <c r="DAM206" s="813"/>
      <c r="DAN206" s="813"/>
      <c r="DAO206" s="813"/>
      <c r="DAP206" s="813"/>
      <c r="DAQ206" s="813"/>
      <c r="DAR206" s="813"/>
      <c r="DAS206" s="813"/>
      <c r="DAT206" s="813"/>
      <c r="DAU206" s="813"/>
      <c r="DAV206" s="813"/>
      <c r="DAW206" s="813"/>
      <c r="DAX206" s="813"/>
      <c r="DAY206" s="813"/>
      <c r="DAZ206" s="813"/>
      <c r="DBA206" s="813"/>
      <c r="DBB206" s="813"/>
      <c r="DBC206" s="813"/>
      <c r="DBD206" s="813"/>
      <c r="DBE206" s="813"/>
      <c r="DBF206" s="813"/>
      <c r="DBG206" s="813"/>
      <c r="DBH206" s="813"/>
      <c r="DBI206" s="813"/>
      <c r="DBJ206" s="813"/>
      <c r="DBK206" s="813"/>
      <c r="DBL206" s="813"/>
      <c r="DBM206" s="813"/>
      <c r="DBN206" s="813"/>
      <c r="DBO206" s="813"/>
      <c r="DBP206" s="813"/>
      <c r="DBQ206" s="813"/>
      <c r="DBR206" s="813"/>
      <c r="DBS206" s="813"/>
      <c r="DBT206" s="813"/>
      <c r="DBU206" s="813"/>
      <c r="DBV206" s="813"/>
      <c r="DBW206" s="813"/>
      <c r="DBX206" s="813"/>
      <c r="DBY206" s="813"/>
      <c r="DBZ206" s="813"/>
      <c r="DCA206" s="813"/>
      <c r="DCB206" s="813"/>
      <c r="DCC206" s="813"/>
      <c r="DCD206" s="813"/>
      <c r="DCE206" s="813"/>
      <c r="DCF206" s="813"/>
      <c r="DCG206" s="813"/>
      <c r="DCH206" s="813"/>
      <c r="DCI206" s="813"/>
      <c r="DCJ206" s="813"/>
      <c r="DCK206" s="813"/>
      <c r="DCL206" s="813"/>
      <c r="DCM206" s="813"/>
      <c r="DCN206" s="813"/>
      <c r="DCO206" s="813"/>
      <c r="DCP206" s="813"/>
      <c r="DCQ206" s="813"/>
      <c r="DCR206" s="813"/>
      <c r="DCS206" s="813"/>
      <c r="DCT206" s="813"/>
      <c r="DCU206" s="813"/>
      <c r="DCV206" s="813"/>
      <c r="DCW206" s="813"/>
      <c r="DCX206" s="813"/>
      <c r="DCY206" s="813"/>
      <c r="DCZ206" s="813"/>
      <c r="DDA206" s="813"/>
      <c r="DDB206" s="813"/>
      <c r="DDC206" s="813"/>
      <c r="DDD206" s="813"/>
      <c r="DDE206" s="813"/>
      <c r="DDF206" s="813"/>
      <c r="DDG206" s="813"/>
      <c r="DDH206" s="813"/>
      <c r="DDI206" s="813"/>
      <c r="DDJ206" s="813"/>
      <c r="DDK206" s="813"/>
      <c r="DDL206" s="813"/>
      <c r="DDM206" s="813"/>
      <c r="DDN206" s="813"/>
      <c r="DDO206" s="813"/>
      <c r="DDP206" s="813"/>
      <c r="DDQ206" s="813"/>
      <c r="DDR206" s="813"/>
      <c r="DDS206" s="813"/>
      <c r="DDT206" s="813"/>
      <c r="DDU206" s="813"/>
      <c r="DDV206" s="813"/>
      <c r="DDW206" s="813"/>
      <c r="DDX206" s="813"/>
      <c r="DDY206" s="813"/>
      <c r="DDZ206" s="813"/>
      <c r="DEA206" s="813"/>
      <c r="DEB206" s="813"/>
      <c r="DEC206" s="813"/>
      <c r="DED206" s="813"/>
      <c r="DEE206" s="813"/>
      <c r="DEF206" s="813"/>
      <c r="DEG206" s="813"/>
      <c r="DEH206" s="813"/>
      <c r="DEI206" s="813"/>
      <c r="DEJ206" s="813"/>
      <c r="DEK206" s="813"/>
      <c r="DEL206" s="813"/>
      <c r="DEM206" s="813"/>
      <c r="DEN206" s="813"/>
      <c r="DEO206" s="813"/>
      <c r="DEP206" s="813"/>
      <c r="DEQ206" s="813"/>
      <c r="DER206" s="813"/>
      <c r="DES206" s="813"/>
      <c r="DET206" s="813"/>
      <c r="DEU206" s="813"/>
      <c r="DEV206" s="813"/>
      <c r="DEW206" s="813"/>
      <c r="DEX206" s="813"/>
      <c r="DEY206" s="813"/>
      <c r="DEZ206" s="813"/>
      <c r="DFA206" s="813"/>
      <c r="DFB206" s="813"/>
      <c r="DFC206" s="813"/>
      <c r="DFD206" s="813"/>
      <c r="DFE206" s="813"/>
      <c r="DFF206" s="813"/>
      <c r="DFG206" s="813"/>
      <c r="DFH206" s="813"/>
      <c r="DFI206" s="813"/>
      <c r="DFJ206" s="813"/>
      <c r="DFK206" s="813"/>
      <c r="DFL206" s="813"/>
      <c r="DFM206" s="813"/>
      <c r="DFN206" s="813"/>
      <c r="DFO206" s="813"/>
      <c r="DFP206" s="813"/>
      <c r="DFQ206" s="813"/>
      <c r="DFR206" s="813"/>
      <c r="DFS206" s="813"/>
      <c r="DFT206" s="813"/>
      <c r="DFU206" s="813"/>
      <c r="DFV206" s="813"/>
      <c r="DFW206" s="813"/>
      <c r="DFX206" s="813"/>
      <c r="DFY206" s="813"/>
      <c r="DFZ206" s="813"/>
      <c r="DGA206" s="813"/>
      <c r="DGB206" s="813"/>
      <c r="DGC206" s="813"/>
      <c r="DGD206" s="813"/>
      <c r="DGE206" s="813"/>
      <c r="DGF206" s="813"/>
      <c r="DGG206" s="813"/>
      <c r="DGH206" s="813"/>
      <c r="DGI206" s="813"/>
      <c r="DGJ206" s="813"/>
      <c r="DGK206" s="813"/>
      <c r="DGL206" s="813"/>
      <c r="DGM206" s="813"/>
      <c r="DGN206" s="813"/>
      <c r="DGO206" s="813"/>
      <c r="DGP206" s="813"/>
      <c r="DGQ206" s="813"/>
      <c r="DGR206" s="813"/>
      <c r="DGS206" s="813"/>
      <c r="DGT206" s="813"/>
      <c r="DGU206" s="813"/>
      <c r="DGV206" s="813"/>
      <c r="DGW206" s="813"/>
      <c r="DGX206" s="813"/>
      <c r="DGY206" s="813"/>
      <c r="DGZ206" s="813"/>
      <c r="DHA206" s="813"/>
      <c r="DHB206" s="813"/>
      <c r="DHC206" s="813"/>
      <c r="DHD206" s="813"/>
      <c r="DHE206" s="813"/>
      <c r="DHF206" s="813"/>
      <c r="DHG206" s="813"/>
      <c r="DHH206" s="813"/>
      <c r="DHI206" s="813"/>
      <c r="DHJ206" s="813"/>
      <c r="DHK206" s="813"/>
      <c r="DHL206" s="813"/>
      <c r="DHM206" s="813"/>
      <c r="DHN206" s="813"/>
      <c r="DHO206" s="813"/>
      <c r="DHP206" s="813"/>
      <c r="DHQ206" s="813"/>
      <c r="DHR206" s="813"/>
      <c r="DHS206" s="813"/>
      <c r="DHT206" s="813"/>
      <c r="DHU206" s="813"/>
      <c r="DHV206" s="813"/>
      <c r="DHW206" s="813"/>
      <c r="DHX206" s="813"/>
      <c r="DHY206" s="813"/>
      <c r="DHZ206" s="813"/>
      <c r="DIA206" s="813"/>
      <c r="DIB206" s="813"/>
      <c r="DIC206" s="813"/>
      <c r="DID206" s="813"/>
      <c r="DIE206" s="813"/>
      <c r="DIF206" s="813"/>
      <c r="DIG206" s="813"/>
      <c r="DIH206" s="813"/>
      <c r="DII206" s="813"/>
      <c r="DIJ206" s="813"/>
      <c r="DIK206" s="813"/>
      <c r="DIL206" s="813"/>
      <c r="DIM206" s="813"/>
      <c r="DIN206" s="813"/>
      <c r="DIO206" s="813"/>
      <c r="DIP206" s="813"/>
      <c r="DIQ206" s="813"/>
      <c r="DIR206" s="813"/>
      <c r="DIS206" s="813"/>
      <c r="DIT206" s="813"/>
      <c r="DIU206" s="813"/>
      <c r="DIV206" s="813"/>
      <c r="DIW206" s="813"/>
      <c r="DIX206" s="813"/>
      <c r="DIY206" s="813"/>
      <c r="DIZ206" s="813"/>
      <c r="DJA206" s="813"/>
      <c r="DJB206" s="813"/>
      <c r="DJC206" s="813"/>
      <c r="DJD206" s="813"/>
      <c r="DJE206" s="813"/>
      <c r="DJF206" s="813"/>
      <c r="DJG206" s="813"/>
      <c r="DJH206" s="813"/>
      <c r="DJI206" s="813"/>
      <c r="DJJ206" s="813"/>
      <c r="DJK206" s="813"/>
      <c r="DJL206" s="813"/>
      <c r="DJM206" s="813"/>
      <c r="DJN206" s="813"/>
      <c r="DJO206" s="813"/>
      <c r="DJP206" s="813"/>
      <c r="DJQ206" s="813"/>
      <c r="DJR206" s="813"/>
      <c r="DJS206" s="813"/>
      <c r="DJT206" s="813"/>
      <c r="DJU206" s="813"/>
      <c r="DJV206" s="813"/>
      <c r="DJW206" s="813"/>
      <c r="DJX206" s="813"/>
      <c r="DJY206" s="813"/>
      <c r="DJZ206" s="813"/>
      <c r="DKA206" s="813"/>
      <c r="DKB206" s="813"/>
      <c r="DKC206" s="813"/>
      <c r="DKD206" s="813"/>
      <c r="DKE206" s="813"/>
      <c r="DKF206" s="813"/>
      <c r="DKG206" s="813"/>
      <c r="DKH206" s="813"/>
      <c r="DKI206" s="813"/>
      <c r="DKJ206" s="813"/>
      <c r="DKK206" s="813"/>
      <c r="DKL206" s="813"/>
      <c r="DKM206" s="813"/>
      <c r="DKN206" s="813"/>
      <c r="DKO206" s="813"/>
      <c r="DKP206" s="813"/>
      <c r="DKQ206" s="813"/>
      <c r="DKR206" s="813"/>
      <c r="DKS206" s="813"/>
      <c r="DKT206" s="813"/>
      <c r="DKU206" s="813"/>
      <c r="DKV206" s="813"/>
      <c r="DKW206" s="813"/>
      <c r="DKX206" s="813"/>
      <c r="DKY206" s="813"/>
      <c r="DKZ206" s="813"/>
      <c r="DLA206" s="813"/>
      <c r="DLB206" s="813"/>
      <c r="DLC206" s="813"/>
      <c r="DLD206" s="813"/>
      <c r="DLE206" s="813"/>
      <c r="DLF206" s="813"/>
      <c r="DLG206" s="813"/>
      <c r="DLH206" s="813"/>
      <c r="DLI206" s="813"/>
      <c r="DLJ206" s="813"/>
      <c r="DLK206" s="813"/>
      <c r="DLL206" s="813"/>
      <c r="DLM206" s="813"/>
      <c r="DLN206" s="813"/>
      <c r="DLO206" s="813"/>
      <c r="DLP206" s="813"/>
      <c r="DLQ206" s="813"/>
      <c r="DLR206" s="813"/>
      <c r="DLS206" s="813"/>
      <c r="DLT206" s="813"/>
      <c r="DLU206" s="813"/>
      <c r="DLV206" s="813"/>
      <c r="DLW206" s="813"/>
      <c r="DLX206" s="813"/>
      <c r="DLY206" s="813"/>
      <c r="DLZ206" s="813"/>
      <c r="DMA206" s="813"/>
      <c r="DMB206" s="813"/>
      <c r="DMC206" s="813"/>
      <c r="DMD206" s="813"/>
      <c r="DME206" s="813"/>
      <c r="DMF206" s="813"/>
      <c r="DMG206" s="813"/>
      <c r="DMH206" s="813"/>
      <c r="DMI206" s="813"/>
      <c r="DMJ206" s="813"/>
      <c r="DMK206" s="813"/>
      <c r="DML206" s="813"/>
      <c r="DMM206" s="813"/>
      <c r="DMN206" s="813"/>
      <c r="DMO206" s="813"/>
      <c r="DMP206" s="813"/>
      <c r="DMQ206" s="813"/>
      <c r="DMR206" s="813"/>
      <c r="DMS206" s="813"/>
      <c r="DMT206" s="813"/>
      <c r="DMU206" s="813"/>
      <c r="DMV206" s="813"/>
      <c r="DMW206" s="813"/>
      <c r="DMX206" s="813"/>
      <c r="DMY206" s="813"/>
      <c r="DMZ206" s="813"/>
      <c r="DNA206" s="813"/>
      <c r="DNB206" s="813"/>
      <c r="DNC206" s="813"/>
      <c r="DND206" s="813"/>
      <c r="DNE206" s="813"/>
      <c r="DNF206" s="813"/>
      <c r="DNG206" s="813"/>
      <c r="DNH206" s="813"/>
      <c r="DNI206" s="813"/>
      <c r="DNJ206" s="813"/>
      <c r="DNK206" s="813"/>
      <c r="DNL206" s="813"/>
      <c r="DNM206" s="813"/>
      <c r="DNN206" s="813"/>
      <c r="DNO206" s="813"/>
      <c r="DNP206" s="813"/>
      <c r="DNQ206" s="813"/>
      <c r="DNR206" s="813"/>
      <c r="DNS206" s="813"/>
      <c r="DNT206" s="813"/>
      <c r="DNU206" s="813"/>
      <c r="DNV206" s="813"/>
      <c r="DNW206" s="813"/>
      <c r="DNX206" s="813"/>
      <c r="DNY206" s="813"/>
      <c r="DNZ206" s="813"/>
      <c r="DOA206" s="813"/>
      <c r="DOB206" s="813"/>
      <c r="DOC206" s="813"/>
      <c r="DOD206" s="813"/>
      <c r="DOE206" s="813"/>
      <c r="DOF206" s="813"/>
      <c r="DOG206" s="813"/>
      <c r="DOH206" s="813"/>
      <c r="DOI206" s="813"/>
      <c r="DOJ206" s="813"/>
      <c r="DOK206" s="813"/>
      <c r="DOL206" s="813"/>
      <c r="DOM206" s="813"/>
      <c r="DON206" s="813"/>
      <c r="DOO206" s="813"/>
      <c r="DOP206" s="813"/>
      <c r="DOQ206" s="813"/>
      <c r="DOR206" s="813"/>
      <c r="DOS206" s="813"/>
      <c r="DOT206" s="813"/>
      <c r="DOU206" s="813"/>
      <c r="DOV206" s="813"/>
      <c r="DOW206" s="813"/>
      <c r="DOX206" s="813"/>
      <c r="DOY206" s="813"/>
      <c r="DOZ206" s="813"/>
      <c r="DPA206" s="813"/>
      <c r="DPB206" s="813"/>
      <c r="DPC206" s="813"/>
      <c r="DPD206" s="813"/>
      <c r="DPE206" s="813"/>
      <c r="DPF206" s="813"/>
      <c r="DPG206" s="813"/>
      <c r="DPH206" s="813"/>
      <c r="DPI206" s="813"/>
      <c r="DPJ206" s="813"/>
      <c r="DPK206" s="813"/>
      <c r="DPL206" s="813"/>
      <c r="DPM206" s="813"/>
      <c r="DPN206" s="813"/>
      <c r="DPO206" s="813"/>
      <c r="DPP206" s="813"/>
      <c r="DPQ206" s="813"/>
      <c r="DPR206" s="813"/>
      <c r="DPS206" s="813"/>
      <c r="DPT206" s="813"/>
      <c r="DPU206" s="813"/>
      <c r="DPV206" s="813"/>
      <c r="DPW206" s="813"/>
      <c r="DPX206" s="813"/>
      <c r="DPY206" s="813"/>
      <c r="DPZ206" s="813"/>
      <c r="DQA206" s="813"/>
      <c r="DQB206" s="813"/>
      <c r="DQC206" s="813"/>
      <c r="DQD206" s="813"/>
      <c r="DQE206" s="813"/>
      <c r="DQF206" s="813"/>
      <c r="DQG206" s="813"/>
      <c r="DQH206" s="813"/>
      <c r="DQI206" s="813"/>
      <c r="DQJ206" s="813"/>
      <c r="DQK206" s="813"/>
      <c r="DQL206" s="813"/>
      <c r="DQM206" s="813"/>
      <c r="DQN206" s="813"/>
      <c r="DQO206" s="813"/>
      <c r="DQP206" s="813"/>
      <c r="DQQ206" s="813"/>
      <c r="DQR206" s="813"/>
      <c r="DQS206" s="813"/>
      <c r="DQT206" s="813"/>
      <c r="DQU206" s="813"/>
      <c r="DQV206" s="813"/>
      <c r="DQW206" s="813"/>
      <c r="DQX206" s="813"/>
      <c r="DQY206" s="813"/>
      <c r="DQZ206" s="813"/>
      <c r="DRA206" s="813"/>
      <c r="DRB206" s="813"/>
      <c r="DRC206" s="813"/>
      <c r="DRD206" s="813"/>
      <c r="DRE206" s="813"/>
      <c r="DRF206" s="813"/>
      <c r="DRG206" s="813"/>
      <c r="DRH206" s="813"/>
      <c r="DRI206" s="813"/>
      <c r="DRJ206" s="813"/>
      <c r="DRK206" s="813"/>
      <c r="DRL206" s="813"/>
      <c r="DRM206" s="813"/>
      <c r="DRN206" s="813"/>
      <c r="DRO206" s="813"/>
      <c r="DRP206" s="813"/>
      <c r="DRQ206" s="813"/>
      <c r="DRR206" s="813"/>
      <c r="DRS206" s="813"/>
      <c r="DRT206" s="813"/>
      <c r="DRU206" s="813"/>
      <c r="DRV206" s="813"/>
      <c r="DRW206" s="813"/>
      <c r="DRX206" s="813"/>
      <c r="DRY206" s="813"/>
      <c r="DRZ206" s="813"/>
      <c r="DSA206" s="813"/>
      <c r="DSB206" s="813"/>
      <c r="DSC206" s="813"/>
      <c r="DSD206" s="813"/>
      <c r="DSE206" s="813"/>
      <c r="DSF206" s="813"/>
      <c r="DSG206" s="813"/>
      <c r="DSH206" s="813"/>
      <c r="DSI206" s="813"/>
      <c r="DSJ206" s="813"/>
      <c r="DSK206" s="813"/>
      <c r="DSL206" s="813"/>
      <c r="DSM206" s="813"/>
      <c r="DSN206" s="813"/>
      <c r="DSO206" s="813"/>
      <c r="DSP206" s="813"/>
      <c r="DSQ206" s="813"/>
      <c r="DSR206" s="813"/>
      <c r="DSS206" s="813"/>
      <c r="DST206" s="813"/>
      <c r="DSU206" s="813"/>
      <c r="DSV206" s="813"/>
      <c r="DSW206" s="813"/>
      <c r="DSX206" s="813"/>
      <c r="DSY206" s="813"/>
      <c r="DSZ206" s="813"/>
      <c r="DTA206" s="813"/>
      <c r="DTB206" s="813"/>
      <c r="DTC206" s="813"/>
      <c r="DTD206" s="813"/>
      <c r="DTE206" s="813"/>
      <c r="DTF206" s="813"/>
      <c r="DTG206" s="813"/>
      <c r="DTH206" s="813"/>
      <c r="DTI206" s="813"/>
      <c r="DTJ206" s="813"/>
      <c r="DTK206" s="813"/>
      <c r="DTL206" s="813"/>
      <c r="DTM206" s="813"/>
      <c r="DTN206" s="813"/>
      <c r="DTO206" s="813"/>
      <c r="DTP206" s="813"/>
      <c r="DTQ206" s="813"/>
      <c r="DTR206" s="813"/>
      <c r="DTS206" s="813"/>
      <c r="DTT206" s="813"/>
      <c r="DTU206" s="813"/>
      <c r="DTV206" s="813"/>
      <c r="DTW206" s="813"/>
      <c r="DTX206" s="813"/>
      <c r="DTY206" s="813"/>
      <c r="DTZ206" s="813"/>
      <c r="DUA206" s="813"/>
      <c r="DUB206" s="813"/>
      <c r="DUC206" s="813"/>
      <c r="DUD206" s="813"/>
      <c r="DUE206" s="813"/>
      <c r="DUF206" s="813"/>
      <c r="DUG206" s="813"/>
      <c r="DUH206" s="813"/>
      <c r="DUI206" s="813"/>
      <c r="DUJ206" s="813"/>
      <c r="DUK206" s="813"/>
      <c r="DUL206" s="813"/>
      <c r="DUM206" s="813"/>
      <c r="DUN206" s="813"/>
      <c r="DUO206" s="813"/>
      <c r="DUP206" s="813"/>
      <c r="DUQ206" s="813"/>
      <c r="DUR206" s="813"/>
      <c r="DUS206" s="813"/>
      <c r="DUT206" s="813"/>
      <c r="DUU206" s="813"/>
      <c r="DUV206" s="813"/>
      <c r="DUW206" s="813"/>
      <c r="DUX206" s="813"/>
      <c r="DUY206" s="813"/>
      <c r="DUZ206" s="813"/>
      <c r="DVA206" s="813"/>
      <c r="DVB206" s="813"/>
      <c r="DVC206" s="813"/>
      <c r="DVD206" s="813"/>
      <c r="DVE206" s="813"/>
      <c r="DVF206" s="813"/>
      <c r="DVG206" s="813"/>
      <c r="DVH206" s="813"/>
      <c r="DVI206" s="813"/>
      <c r="DVJ206" s="813"/>
      <c r="DVK206" s="813"/>
      <c r="DVL206" s="813"/>
      <c r="DVM206" s="813"/>
      <c r="DVN206" s="813"/>
      <c r="DVO206" s="813"/>
      <c r="DVP206" s="813"/>
      <c r="DVQ206" s="813"/>
      <c r="DVR206" s="813"/>
      <c r="DVS206" s="813"/>
      <c r="DVT206" s="813"/>
      <c r="DVU206" s="813"/>
      <c r="DVV206" s="813"/>
      <c r="DVW206" s="813"/>
      <c r="DVX206" s="813"/>
      <c r="DVY206" s="813"/>
      <c r="DVZ206" s="813"/>
      <c r="DWA206" s="813"/>
      <c r="DWB206" s="813"/>
      <c r="DWC206" s="813"/>
      <c r="DWD206" s="813"/>
      <c r="DWE206" s="813"/>
      <c r="DWF206" s="813"/>
      <c r="DWG206" s="813"/>
      <c r="DWH206" s="813"/>
      <c r="DWI206" s="813"/>
      <c r="DWJ206" s="813"/>
      <c r="DWK206" s="813"/>
      <c r="DWL206" s="813"/>
      <c r="DWM206" s="813"/>
      <c r="DWN206" s="813"/>
      <c r="DWO206" s="813"/>
      <c r="DWP206" s="813"/>
      <c r="DWQ206" s="813"/>
      <c r="DWR206" s="813"/>
      <c r="DWS206" s="813"/>
      <c r="DWT206" s="813"/>
      <c r="DWU206" s="813"/>
      <c r="DWV206" s="813"/>
      <c r="DWW206" s="813"/>
      <c r="DWX206" s="813"/>
      <c r="DWY206" s="813"/>
      <c r="DWZ206" s="813"/>
      <c r="DXA206" s="813"/>
      <c r="DXB206" s="813"/>
      <c r="DXC206" s="813"/>
      <c r="DXD206" s="813"/>
      <c r="DXE206" s="813"/>
      <c r="DXF206" s="813"/>
      <c r="DXG206" s="813"/>
      <c r="DXH206" s="813"/>
      <c r="DXI206" s="813"/>
      <c r="DXJ206" s="813"/>
      <c r="DXK206" s="813"/>
      <c r="DXL206" s="813"/>
      <c r="DXM206" s="813"/>
      <c r="DXN206" s="813"/>
      <c r="DXO206" s="813"/>
      <c r="DXP206" s="813"/>
      <c r="DXQ206" s="813"/>
      <c r="DXR206" s="813"/>
      <c r="DXS206" s="813"/>
      <c r="DXT206" s="813"/>
      <c r="DXU206" s="813"/>
      <c r="DXV206" s="813"/>
      <c r="DXW206" s="813"/>
      <c r="DXX206" s="813"/>
      <c r="DXY206" s="813"/>
      <c r="DXZ206" s="813"/>
      <c r="DYA206" s="813"/>
      <c r="DYB206" s="813"/>
      <c r="DYC206" s="813"/>
      <c r="DYD206" s="813"/>
      <c r="DYE206" s="813"/>
      <c r="DYF206" s="813"/>
      <c r="DYG206" s="813"/>
      <c r="DYH206" s="813"/>
      <c r="DYI206" s="813"/>
      <c r="DYJ206" s="813"/>
      <c r="DYK206" s="813"/>
      <c r="DYL206" s="813"/>
      <c r="DYM206" s="813"/>
      <c r="DYN206" s="813"/>
      <c r="DYO206" s="813"/>
      <c r="DYP206" s="813"/>
      <c r="DYQ206" s="813"/>
      <c r="DYR206" s="813"/>
      <c r="DYS206" s="813"/>
      <c r="DYT206" s="813"/>
      <c r="DYU206" s="813"/>
      <c r="DYV206" s="813"/>
      <c r="DYW206" s="813"/>
      <c r="DYX206" s="813"/>
      <c r="DYY206" s="813"/>
      <c r="DYZ206" s="813"/>
      <c r="DZA206" s="813"/>
      <c r="DZB206" s="813"/>
      <c r="DZC206" s="813"/>
      <c r="DZD206" s="813"/>
      <c r="DZE206" s="813"/>
      <c r="DZF206" s="813"/>
      <c r="DZG206" s="813"/>
      <c r="DZH206" s="813"/>
      <c r="DZI206" s="813"/>
      <c r="DZJ206" s="813"/>
      <c r="DZK206" s="813"/>
      <c r="DZL206" s="813"/>
      <c r="DZM206" s="813"/>
      <c r="DZN206" s="813"/>
      <c r="DZO206" s="813"/>
      <c r="DZP206" s="813"/>
      <c r="DZQ206" s="813"/>
      <c r="DZR206" s="813"/>
      <c r="DZS206" s="813"/>
      <c r="DZT206" s="813"/>
      <c r="DZU206" s="813"/>
      <c r="DZV206" s="813"/>
      <c r="DZW206" s="813"/>
      <c r="DZX206" s="813"/>
      <c r="DZY206" s="813"/>
      <c r="DZZ206" s="813"/>
      <c r="EAA206" s="813"/>
      <c r="EAB206" s="813"/>
      <c r="EAC206" s="813"/>
      <c r="EAD206" s="813"/>
      <c r="EAE206" s="813"/>
      <c r="EAF206" s="813"/>
      <c r="EAG206" s="813"/>
      <c r="EAH206" s="813"/>
      <c r="EAI206" s="813"/>
      <c r="EAJ206" s="813"/>
      <c r="EAK206" s="813"/>
      <c r="EAL206" s="813"/>
      <c r="EAM206" s="813"/>
      <c r="EAN206" s="813"/>
      <c r="EAO206" s="813"/>
      <c r="EAP206" s="813"/>
      <c r="EAQ206" s="813"/>
      <c r="EAR206" s="813"/>
      <c r="EAS206" s="813"/>
      <c r="EAT206" s="813"/>
      <c r="EAU206" s="813"/>
      <c r="EAV206" s="813"/>
      <c r="EAW206" s="813"/>
      <c r="EAX206" s="813"/>
      <c r="EAY206" s="813"/>
      <c r="EAZ206" s="813"/>
      <c r="EBA206" s="813"/>
      <c r="EBB206" s="813"/>
      <c r="EBC206" s="813"/>
      <c r="EBD206" s="813"/>
      <c r="EBE206" s="813"/>
      <c r="EBF206" s="813"/>
      <c r="EBG206" s="813"/>
      <c r="EBH206" s="813"/>
      <c r="EBI206" s="813"/>
      <c r="EBJ206" s="813"/>
      <c r="EBK206" s="813"/>
      <c r="EBL206" s="813"/>
      <c r="EBM206" s="813"/>
      <c r="EBN206" s="813"/>
      <c r="EBO206" s="813"/>
      <c r="EBP206" s="813"/>
      <c r="EBQ206" s="813"/>
      <c r="EBR206" s="813"/>
      <c r="EBS206" s="813"/>
      <c r="EBT206" s="813"/>
      <c r="EBU206" s="813"/>
      <c r="EBV206" s="813"/>
      <c r="EBW206" s="813"/>
      <c r="EBX206" s="813"/>
      <c r="EBY206" s="813"/>
      <c r="EBZ206" s="813"/>
      <c r="ECA206" s="813"/>
      <c r="ECB206" s="813"/>
      <c r="ECC206" s="813"/>
      <c r="ECD206" s="813"/>
      <c r="ECE206" s="813"/>
      <c r="ECF206" s="813"/>
      <c r="ECG206" s="813"/>
      <c r="ECH206" s="813"/>
      <c r="ECI206" s="813"/>
      <c r="ECJ206" s="813"/>
      <c r="ECK206" s="813"/>
      <c r="ECL206" s="813"/>
      <c r="ECM206" s="813"/>
      <c r="ECN206" s="813"/>
      <c r="ECO206" s="813"/>
      <c r="ECP206" s="813"/>
      <c r="ECQ206" s="813"/>
      <c r="ECR206" s="813"/>
      <c r="ECS206" s="813"/>
      <c r="ECT206" s="813"/>
      <c r="ECU206" s="813"/>
      <c r="ECV206" s="813"/>
      <c r="ECW206" s="813"/>
      <c r="ECX206" s="813"/>
      <c r="ECY206" s="813"/>
      <c r="ECZ206" s="813"/>
      <c r="EDA206" s="813"/>
      <c r="EDB206" s="813"/>
      <c r="EDC206" s="813"/>
      <c r="EDD206" s="813"/>
      <c r="EDE206" s="813"/>
      <c r="EDF206" s="813"/>
      <c r="EDG206" s="813"/>
      <c r="EDH206" s="813"/>
      <c r="EDI206" s="813"/>
      <c r="EDJ206" s="813"/>
      <c r="EDK206" s="813"/>
      <c r="EDL206" s="813"/>
      <c r="EDM206" s="813"/>
      <c r="EDN206" s="813"/>
      <c r="EDO206" s="813"/>
      <c r="EDP206" s="813"/>
      <c r="EDQ206" s="813"/>
      <c r="EDR206" s="813"/>
      <c r="EDS206" s="813"/>
      <c r="EDT206" s="813"/>
      <c r="EDU206" s="813"/>
      <c r="EDV206" s="813"/>
      <c r="EDW206" s="813"/>
      <c r="EDX206" s="813"/>
      <c r="EDY206" s="813"/>
      <c r="EDZ206" s="813"/>
      <c r="EEA206" s="813"/>
      <c r="EEB206" s="813"/>
      <c r="EEC206" s="813"/>
      <c r="EED206" s="813"/>
      <c r="EEE206" s="813"/>
      <c r="EEF206" s="813"/>
      <c r="EEG206" s="813"/>
      <c r="EEH206" s="813"/>
      <c r="EEI206" s="813"/>
      <c r="EEJ206" s="813"/>
      <c r="EEK206" s="813"/>
      <c r="EEL206" s="813"/>
      <c r="EEM206" s="813"/>
      <c r="EEN206" s="813"/>
      <c r="EEO206" s="813"/>
      <c r="EEP206" s="813"/>
      <c r="EEQ206" s="813"/>
      <c r="EER206" s="813"/>
      <c r="EES206" s="813"/>
      <c r="EET206" s="813"/>
      <c r="EEU206" s="813"/>
      <c r="EEV206" s="813"/>
      <c r="EEW206" s="813"/>
      <c r="EEX206" s="813"/>
      <c r="EEY206" s="813"/>
      <c r="EEZ206" s="813"/>
      <c r="EFA206" s="813"/>
      <c r="EFB206" s="813"/>
      <c r="EFC206" s="813"/>
      <c r="EFD206" s="813"/>
      <c r="EFE206" s="813"/>
      <c r="EFF206" s="813"/>
      <c r="EFG206" s="813"/>
      <c r="EFH206" s="813"/>
      <c r="EFI206" s="813"/>
      <c r="EFJ206" s="813"/>
      <c r="EFK206" s="813"/>
      <c r="EFL206" s="813"/>
      <c r="EFM206" s="813"/>
      <c r="EFN206" s="813"/>
      <c r="EFO206" s="813"/>
      <c r="EFP206" s="813"/>
      <c r="EFQ206" s="813"/>
      <c r="EFR206" s="813"/>
      <c r="EFS206" s="813"/>
      <c r="EFT206" s="813"/>
      <c r="EFU206" s="813"/>
      <c r="EFV206" s="813"/>
      <c r="EFW206" s="813"/>
      <c r="EFX206" s="813"/>
      <c r="EFY206" s="813"/>
      <c r="EFZ206" s="813"/>
      <c r="EGA206" s="813"/>
      <c r="EGB206" s="813"/>
      <c r="EGC206" s="813"/>
      <c r="EGD206" s="813"/>
      <c r="EGE206" s="813"/>
      <c r="EGF206" s="813"/>
      <c r="EGG206" s="813"/>
      <c r="EGH206" s="813"/>
      <c r="EGI206" s="813"/>
      <c r="EGJ206" s="813"/>
      <c r="EGK206" s="813"/>
      <c r="EGL206" s="813"/>
      <c r="EGM206" s="813"/>
      <c r="EGN206" s="813"/>
      <c r="EGO206" s="813"/>
      <c r="EGP206" s="813"/>
      <c r="EGQ206" s="813"/>
      <c r="EGR206" s="813"/>
      <c r="EGS206" s="813"/>
      <c r="EGT206" s="813"/>
      <c r="EGU206" s="813"/>
      <c r="EGV206" s="813"/>
      <c r="EGW206" s="813"/>
      <c r="EGX206" s="813"/>
      <c r="EGY206" s="813"/>
      <c r="EGZ206" s="813"/>
      <c r="EHA206" s="813"/>
      <c r="EHB206" s="813"/>
      <c r="EHC206" s="813"/>
      <c r="EHD206" s="813"/>
      <c r="EHE206" s="813"/>
      <c r="EHF206" s="813"/>
      <c r="EHG206" s="813"/>
      <c r="EHH206" s="813"/>
      <c r="EHI206" s="813"/>
      <c r="EHJ206" s="813"/>
      <c r="EHK206" s="813"/>
      <c r="EHL206" s="813"/>
      <c r="EHM206" s="813"/>
      <c r="EHN206" s="813"/>
      <c r="EHO206" s="813"/>
      <c r="EHP206" s="813"/>
      <c r="EHQ206" s="813"/>
      <c r="EHR206" s="813"/>
      <c r="EHS206" s="813"/>
      <c r="EHT206" s="813"/>
      <c r="EHU206" s="813"/>
      <c r="EHV206" s="813"/>
      <c r="EHW206" s="813"/>
      <c r="EHX206" s="813"/>
      <c r="EHY206" s="813"/>
      <c r="EHZ206" s="813"/>
      <c r="EIA206" s="813"/>
      <c r="EIB206" s="813"/>
      <c r="EIC206" s="813"/>
      <c r="EID206" s="813"/>
      <c r="EIE206" s="813"/>
      <c r="EIF206" s="813"/>
      <c r="EIG206" s="813"/>
      <c r="EIH206" s="813"/>
      <c r="EII206" s="813"/>
      <c r="EIJ206" s="813"/>
      <c r="EIK206" s="813"/>
      <c r="EIL206" s="813"/>
      <c r="EIM206" s="813"/>
      <c r="EIN206" s="813"/>
      <c r="EIO206" s="813"/>
      <c r="EIP206" s="813"/>
      <c r="EIQ206" s="813"/>
      <c r="EIR206" s="813"/>
      <c r="EIS206" s="813"/>
      <c r="EIT206" s="813"/>
      <c r="EIU206" s="813"/>
      <c r="EIV206" s="813"/>
      <c r="EIW206" s="813"/>
      <c r="EIX206" s="813"/>
      <c r="EIY206" s="813"/>
      <c r="EIZ206" s="813"/>
      <c r="EJA206" s="813"/>
      <c r="EJB206" s="813"/>
      <c r="EJC206" s="813"/>
      <c r="EJD206" s="813"/>
      <c r="EJE206" s="813"/>
      <c r="EJF206" s="813"/>
      <c r="EJG206" s="813"/>
      <c r="EJH206" s="813"/>
      <c r="EJI206" s="813"/>
      <c r="EJJ206" s="813"/>
      <c r="EJK206" s="813"/>
      <c r="EJL206" s="813"/>
      <c r="EJM206" s="813"/>
      <c r="EJN206" s="813"/>
      <c r="EJO206" s="813"/>
      <c r="EJP206" s="813"/>
      <c r="EJQ206" s="813"/>
      <c r="EJR206" s="813"/>
      <c r="EJS206" s="813"/>
      <c r="EJT206" s="813"/>
      <c r="EJU206" s="813"/>
      <c r="EJV206" s="813"/>
      <c r="EJW206" s="813"/>
      <c r="EJX206" s="813"/>
      <c r="EJY206" s="813"/>
      <c r="EJZ206" s="813"/>
      <c r="EKA206" s="813"/>
      <c r="EKB206" s="813"/>
      <c r="EKC206" s="813"/>
      <c r="EKD206" s="813"/>
      <c r="EKE206" s="813"/>
      <c r="EKF206" s="813"/>
      <c r="EKG206" s="813"/>
      <c r="EKH206" s="813"/>
      <c r="EKI206" s="813"/>
      <c r="EKJ206" s="813"/>
      <c r="EKK206" s="813"/>
      <c r="EKL206" s="813"/>
      <c r="EKM206" s="813"/>
      <c r="EKN206" s="813"/>
      <c r="EKO206" s="813"/>
      <c r="EKP206" s="813"/>
      <c r="EKQ206" s="813"/>
      <c r="EKR206" s="813"/>
      <c r="EKS206" s="813"/>
      <c r="EKT206" s="813"/>
      <c r="EKU206" s="813"/>
      <c r="EKV206" s="813"/>
      <c r="EKW206" s="813"/>
      <c r="EKX206" s="813"/>
      <c r="EKY206" s="813"/>
      <c r="EKZ206" s="813"/>
      <c r="ELA206" s="813"/>
      <c r="ELB206" s="813"/>
      <c r="ELC206" s="813"/>
      <c r="ELD206" s="813"/>
      <c r="ELE206" s="813"/>
      <c r="ELF206" s="813"/>
      <c r="ELG206" s="813"/>
      <c r="ELH206" s="813"/>
      <c r="ELI206" s="813"/>
      <c r="ELJ206" s="813"/>
      <c r="ELK206" s="813"/>
      <c r="ELL206" s="813"/>
      <c r="ELM206" s="813"/>
      <c r="ELN206" s="813"/>
      <c r="ELO206" s="813"/>
      <c r="ELP206" s="813"/>
      <c r="ELQ206" s="813"/>
      <c r="ELR206" s="813"/>
      <c r="ELS206" s="813"/>
      <c r="ELT206" s="813"/>
      <c r="ELU206" s="813"/>
      <c r="ELV206" s="813"/>
      <c r="ELW206" s="813"/>
      <c r="ELX206" s="813"/>
      <c r="ELY206" s="813"/>
      <c r="ELZ206" s="813"/>
      <c r="EMA206" s="813"/>
      <c r="EMB206" s="813"/>
      <c r="EMC206" s="813"/>
      <c r="EMD206" s="813"/>
      <c r="EME206" s="813"/>
      <c r="EMF206" s="813"/>
      <c r="EMG206" s="813"/>
      <c r="EMH206" s="813"/>
      <c r="EMI206" s="813"/>
      <c r="EMJ206" s="813"/>
      <c r="EMK206" s="813"/>
      <c r="EML206" s="813"/>
      <c r="EMM206" s="813"/>
      <c r="EMN206" s="813"/>
      <c r="EMO206" s="813"/>
      <c r="EMP206" s="813"/>
      <c r="EMQ206" s="813"/>
      <c r="EMR206" s="813"/>
      <c r="EMS206" s="813"/>
      <c r="EMT206" s="813"/>
      <c r="EMU206" s="813"/>
      <c r="EMV206" s="813"/>
      <c r="EMW206" s="813"/>
      <c r="EMX206" s="813"/>
      <c r="EMY206" s="813"/>
      <c r="EMZ206" s="813"/>
      <c r="ENA206" s="813"/>
      <c r="ENB206" s="813"/>
      <c r="ENC206" s="813"/>
      <c r="END206" s="813"/>
      <c r="ENE206" s="813"/>
      <c r="ENF206" s="813"/>
      <c r="ENG206" s="813"/>
      <c r="ENH206" s="813"/>
      <c r="ENI206" s="813"/>
      <c r="ENJ206" s="813"/>
      <c r="ENK206" s="813"/>
      <c r="ENL206" s="813"/>
      <c r="ENM206" s="813"/>
      <c r="ENN206" s="813"/>
      <c r="ENO206" s="813"/>
      <c r="ENP206" s="813"/>
      <c r="ENQ206" s="813"/>
      <c r="ENR206" s="813"/>
      <c r="ENS206" s="813"/>
      <c r="ENT206" s="813"/>
      <c r="ENU206" s="813"/>
      <c r="ENV206" s="813"/>
      <c r="ENW206" s="813"/>
      <c r="ENX206" s="813"/>
      <c r="ENY206" s="813"/>
      <c r="ENZ206" s="813"/>
      <c r="EOA206" s="813"/>
      <c r="EOB206" s="813"/>
      <c r="EOC206" s="813"/>
      <c r="EOD206" s="813"/>
      <c r="EOE206" s="813"/>
      <c r="EOF206" s="813"/>
      <c r="EOG206" s="813"/>
      <c r="EOH206" s="813"/>
      <c r="EOI206" s="813"/>
      <c r="EOJ206" s="813"/>
      <c r="EOK206" s="813"/>
      <c r="EOL206" s="813"/>
      <c r="EOM206" s="813"/>
      <c r="EON206" s="813"/>
      <c r="EOO206" s="813"/>
      <c r="EOP206" s="813"/>
      <c r="EOQ206" s="813"/>
      <c r="EOR206" s="813"/>
      <c r="EOS206" s="813"/>
      <c r="EOT206" s="813"/>
      <c r="EOU206" s="813"/>
      <c r="EOV206" s="813"/>
      <c r="EOW206" s="813"/>
      <c r="EOX206" s="813"/>
      <c r="EOY206" s="813"/>
      <c r="EOZ206" s="813"/>
      <c r="EPA206" s="813"/>
      <c r="EPB206" s="813"/>
      <c r="EPC206" s="813"/>
      <c r="EPD206" s="813"/>
      <c r="EPE206" s="813"/>
      <c r="EPF206" s="813"/>
      <c r="EPG206" s="813"/>
      <c r="EPH206" s="813"/>
      <c r="EPI206" s="813"/>
      <c r="EPJ206" s="813"/>
      <c r="EPK206" s="813"/>
      <c r="EPL206" s="813"/>
      <c r="EPM206" s="813"/>
      <c r="EPN206" s="813"/>
      <c r="EPO206" s="813"/>
      <c r="EPP206" s="813"/>
      <c r="EPQ206" s="813"/>
      <c r="EPR206" s="813"/>
      <c r="EPS206" s="813"/>
      <c r="EPT206" s="813"/>
      <c r="EPU206" s="813"/>
      <c r="EPV206" s="813"/>
      <c r="EPW206" s="813"/>
      <c r="EPX206" s="813"/>
      <c r="EPY206" s="813"/>
      <c r="EPZ206" s="813"/>
      <c r="EQA206" s="813"/>
      <c r="EQB206" s="813"/>
      <c r="EQC206" s="813"/>
      <c r="EQD206" s="813"/>
      <c r="EQE206" s="813"/>
      <c r="EQF206" s="813"/>
      <c r="EQG206" s="813"/>
      <c r="EQH206" s="813"/>
      <c r="EQI206" s="813"/>
      <c r="EQJ206" s="813"/>
      <c r="EQK206" s="813"/>
      <c r="EQL206" s="813"/>
      <c r="EQM206" s="813"/>
      <c r="EQN206" s="813"/>
      <c r="EQO206" s="813"/>
      <c r="EQP206" s="813"/>
      <c r="EQQ206" s="813"/>
      <c r="EQR206" s="813"/>
      <c r="EQS206" s="813"/>
      <c r="EQT206" s="813"/>
      <c r="EQU206" s="813"/>
      <c r="EQV206" s="813"/>
      <c r="EQW206" s="813"/>
      <c r="EQX206" s="813"/>
      <c r="EQY206" s="813"/>
      <c r="EQZ206" s="813"/>
      <c r="ERA206" s="813"/>
      <c r="ERB206" s="813"/>
      <c r="ERC206" s="813"/>
      <c r="ERD206" s="813"/>
      <c r="ERE206" s="813"/>
      <c r="ERF206" s="813"/>
      <c r="ERG206" s="813"/>
      <c r="ERH206" s="813"/>
      <c r="ERI206" s="813"/>
      <c r="ERJ206" s="813"/>
      <c r="ERK206" s="813"/>
      <c r="ERL206" s="813"/>
      <c r="ERM206" s="813"/>
      <c r="ERN206" s="813"/>
      <c r="ERO206" s="813"/>
      <c r="ERP206" s="813"/>
      <c r="ERQ206" s="813"/>
      <c r="ERR206" s="813"/>
      <c r="ERS206" s="813"/>
      <c r="ERT206" s="813"/>
      <c r="ERU206" s="813"/>
      <c r="ERV206" s="813"/>
      <c r="ERW206" s="813"/>
      <c r="ERX206" s="813"/>
      <c r="ERY206" s="813"/>
      <c r="ERZ206" s="813"/>
      <c r="ESA206" s="813"/>
      <c r="ESB206" s="813"/>
      <c r="ESC206" s="813"/>
      <c r="ESD206" s="813"/>
      <c r="ESE206" s="813"/>
      <c r="ESF206" s="813"/>
      <c r="ESG206" s="813"/>
      <c r="ESH206" s="813"/>
      <c r="ESI206" s="813"/>
      <c r="ESJ206" s="813"/>
      <c r="ESK206" s="813"/>
      <c r="ESL206" s="813"/>
      <c r="ESM206" s="813"/>
      <c r="ESN206" s="813"/>
      <c r="ESO206" s="813"/>
      <c r="ESP206" s="813"/>
      <c r="ESQ206" s="813"/>
      <c r="ESR206" s="813"/>
      <c r="ESS206" s="813"/>
      <c r="EST206" s="813"/>
      <c r="ESU206" s="813"/>
      <c r="ESV206" s="813"/>
      <c r="ESW206" s="813"/>
      <c r="ESX206" s="813"/>
      <c r="ESY206" s="813"/>
      <c r="ESZ206" s="813"/>
      <c r="ETA206" s="813"/>
      <c r="ETB206" s="813"/>
      <c r="ETC206" s="813"/>
      <c r="ETD206" s="813"/>
      <c r="ETE206" s="813"/>
      <c r="ETF206" s="813"/>
      <c r="ETG206" s="813"/>
      <c r="ETH206" s="813"/>
      <c r="ETI206" s="813"/>
      <c r="ETJ206" s="813"/>
      <c r="ETK206" s="813"/>
      <c r="ETL206" s="813"/>
      <c r="ETM206" s="813"/>
      <c r="ETN206" s="813"/>
      <c r="ETO206" s="813"/>
      <c r="ETP206" s="813"/>
      <c r="ETQ206" s="813"/>
      <c r="ETR206" s="813"/>
      <c r="ETS206" s="813"/>
      <c r="ETT206" s="813"/>
      <c r="ETU206" s="813"/>
      <c r="ETV206" s="813"/>
      <c r="ETW206" s="813"/>
      <c r="ETX206" s="813"/>
      <c r="ETY206" s="813"/>
      <c r="ETZ206" s="813"/>
      <c r="EUA206" s="813"/>
      <c r="EUB206" s="813"/>
      <c r="EUC206" s="813"/>
      <c r="EUD206" s="813"/>
      <c r="EUE206" s="813"/>
      <c r="EUF206" s="813"/>
      <c r="EUG206" s="813"/>
      <c r="EUH206" s="813"/>
      <c r="EUI206" s="813"/>
      <c r="EUJ206" s="813"/>
      <c r="EUK206" s="813"/>
      <c r="EUL206" s="813"/>
      <c r="EUM206" s="813"/>
      <c r="EUN206" s="813"/>
      <c r="EUO206" s="813"/>
      <c r="EUP206" s="813"/>
      <c r="EUQ206" s="813"/>
      <c r="EUR206" s="813"/>
      <c r="EUS206" s="813"/>
      <c r="EUT206" s="813"/>
      <c r="EUU206" s="813"/>
      <c r="EUV206" s="813"/>
      <c r="EUW206" s="813"/>
      <c r="EUX206" s="813"/>
      <c r="EUY206" s="813"/>
      <c r="EUZ206" s="813"/>
      <c r="EVA206" s="813"/>
      <c r="EVB206" s="813"/>
      <c r="EVC206" s="813"/>
      <c r="EVD206" s="813"/>
      <c r="EVE206" s="813"/>
      <c r="EVF206" s="813"/>
      <c r="EVG206" s="813"/>
      <c r="EVH206" s="813"/>
      <c r="EVI206" s="813"/>
      <c r="EVJ206" s="813"/>
      <c r="EVK206" s="813"/>
      <c r="EVL206" s="813"/>
      <c r="EVM206" s="813"/>
      <c r="EVN206" s="813"/>
      <c r="EVO206" s="813"/>
      <c r="EVP206" s="813"/>
      <c r="EVQ206" s="813"/>
      <c r="EVR206" s="813"/>
      <c r="EVS206" s="813"/>
      <c r="EVT206" s="813"/>
      <c r="EVU206" s="813"/>
      <c r="EVV206" s="813"/>
      <c r="EVW206" s="813"/>
      <c r="EVX206" s="813"/>
      <c r="EVY206" s="813"/>
      <c r="EVZ206" s="813"/>
      <c r="EWA206" s="813"/>
      <c r="EWB206" s="813"/>
      <c r="EWC206" s="813"/>
      <c r="EWD206" s="813"/>
      <c r="EWE206" s="813"/>
      <c r="EWF206" s="813"/>
      <c r="EWG206" s="813"/>
      <c r="EWH206" s="813"/>
      <c r="EWI206" s="813"/>
      <c r="EWJ206" s="813"/>
      <c r="EWK206" s="813"/>
      <c r="EWL206" s="813"/>
      <c r="EWM206" s="813"/>
      <c r="EWN206" s="813"/>
      <c r="EWO206" s="813"/>
      <c r="EWP206" s="813"/>
      <c r="EWQ206" s="813"/>
      <c r="EWR206" s="813"/>
      <c r="EWS206" s="813"/>
      <c r="EWT206" s="813"/>
      <c r="EWU206" s="813"/>
      <c r="EWV206" s="813"/>
      <c r="EWW206" s="813"/>
      <c r="EWX206" s="813"/>
      <c r="EWY206" s="813"/>
      <c r="EWZ206" s="813"/>
      <c r="EXA206" s="813"/>
      <c r="EXB206" s="813"/>
      <c r="EXC206" s="813"/>
      <c r="EXD206" s="813"/>
      <c r="EXE206" s="813"/>
      <c r="EXF206" s="813"/>
      <c r="EXG206" s="813"/>
      <c r="EXH206" s="813"/>
      <c r="EXI206" s="813"/>
      <c r="EXJ206" s="813"/>
      <c r="EXK206" s="813"/>
      <c r="EXL206" s="813"/>
      <c r="EXM206" s="813"/>
      <c r="EXN206" s="813"/>
      <c r="EXO206" s="813"/>
      <c r="EXP206" s="813"/>
      <c r="EXQ206" s="813"/>
      <c r="EXR206" s="813"/>
      <c r="EXS206" s="813"/>
      <c r="EXT206" s="813"/>
      <c r="EXU206" s="813"/>
      <c r="EXV206" s="813"/>
      <c r="EXW206" s="813"/>
      <c r="EXX206" s="813"/>
      <c r="EXY206" s="813"/>
      <c r="EXZ206" s="813"/>
      <c r="EYA206" s="813"/>
      <c r="EYB206" s="813"/>
      <c r="EYC206" s="813"/>
      <c r="EYD206" s="813"/>
      <c r="EYE206" s="813"/>
      <c r="EYF206" s="813"/>
      <c r="EYG206" s="813"/>
      <c r="EYH206" s="813"/>
      <c r="EYI206" s="813"/>
      <c r="EYJ206" s="813"/>
      <c r="EYK206" s="813"/>
      <c r="EYL206" s="813"/>
      <c r="EYM206" s="813"/>
      <c r="EYN206" s="813"/>
      <c r="EYO206" s="813"/>
      <c r="EYP206" s="813"/>
      <c r="EYQ206" s="813"/>
      <c r="EYR206" s="813"/>
      <c r="EYS206" s="813"/>
      <c r="EYT206" s="813"/>
      <c r="EYU206" s="813"/>
      <c r="EYV206" s="813"/>
      <c r="EYW206" s="813"/>
      <c r="EYX206" s="813"/>
      <c r="EYY206" s="813"/>
      <c r="EYZ206" s="813"/>
      <c r="EZA206" s="813"/>
      <c r="EZB206" s="813"/>
      <c r="EZC206" s="813"/>
      <c r="EZD206" s="813"/>
      <c r="EZE206" s="813"/>
      <c r="EZF206" s="813"/>
      <c r="EZG206" s="813"/>
      <c r="EZH206" s="813"/>
      <c r="EZI206" s="813"/>
      <c r="EZJ206" s="813"/>
      <c r="EZK206" s="813"/>
      <c r="EZL206" s="813"/>
      <c r="EZM206" s="813"/>
      <c r="EZN206" s="813"/>
      <c r="EZO206" s="813"/>
      <c r="EZP206" s="813"/>
      <c r="EZQ206" s="813"/>
      <c r="EZR206" s="813"/>
      <c r="EZS206" s="813"/>
      <c r="EZT206" s="813"/>
      <c r="EZU206" s="813"/>
      <c r="EZV206" s="813"/>
      <c r="EZW206" s="813"/>
      <c r="EZX206" s="813"/>
      <c r="EZY206" s="813"/>
      <c r="EZZ206" s="813"/>
      <c r="FAA206" s="813"/>
      <c r="FAB206" s="813"/>
      <c r="FAC206" s="813"/>
      <c r="FAD206" s="813"/>
      <c r="FAE206" s="813"/>
      <c r="FAF206" s="813"/>
      <c r="FAG206" s="813"/>
      <c r="FAH206" s="813"/>
      <c r="FAI206" s="813"/>
      <c r="FAJ206" s="813"/>
      <c r="FAK206" s="813"/>
      <c r="FAL206" s="813"/>
      <c r="FAM206" s="813"/>
      <c r="FAN206" s="813"/>
      <c r="FAO206" s="813"/>
      <c r="FAP206" s="813"/>
      <c r="FAQ206" s="813"/>
      <c r="FAR206" s="813"/>
      <c r="FAS206" s="813"/>
      <c r="FAT206" s="813"/>
      <c r="FAU206" s="813"/>
      <c r="FAV206" s="813"/>
      <c r="FAW206" s="813"/>
      <c r="FAX206" s="813"/>
      <c r="FAY206" s="813"/>
      <c r="FAZ206" s="813"/>
      <c r="FBA206" s="813"/>
      <c r="FBB206" s="813"/>
      <c r="FBC206" s="813"/>
      <c r="FBD206" s="813"/>
      <c r="FBE206" s="813"/>
      <c r="FBF206" s="813"/>
      <c r="FBG206" s="813"/>
      <c r="FBH206" s="813"/>
      <c r="FBI206" s="813"/>
      <c r="FBJ206" s="813"/>
      <c r="FBK206" s="813"/>
      <c r="FBL206" s="813"/>
      <c r="FBM206" s="813"/>
      <c r="FBN206" s="813"/>
      <c r="FBO206" s="813"/>
      <c r="FBP206" s="813"/>
      <c r="FBQ206" s="813"/>
      <c r="FBR206" s="813"/>
      <c r="FBS206" s="813"/>
      <c r="FBT206" s="813"/>
      <c r="FBU206" s="813"/>
      <c r="FBV206" s="813"/>
      <c r="FBW206" s="813"/>
      <c r="FBX206" s="813"/>
      <c r="FBY206" s="813"/>
      <c r="FBZ206" s="813"/>
      <c r="FCA206" s="813"/>
      <c r="FCB206" s="813"/>
      <c r="FCC206" s="813"/>
      <c r="FCD206" s="813"/>
      <c r="FCE206" s="813"/>
      <c r="FCF206" s="813"/>
      <c r="FCG206" s="813"/>
      <c r="FCH206" s="813"/>
      <c r="FCI206" s="813"/>
      <c r="FCJ206" s="813"/>
      <c r="FCK206" s="813"/>
      <c r="FCL206" s="813"/>
      <c r="FCM206" s="813"/>
      <c r="FCN206" s="813"/>
      <c r="FCO206" s="813"/>
      <c r="FCP206" s="813"/>
      <c r="FCQ206" s="813"/>
      <c r="FCR206" s="813"/>
      <c r="FCS206" s="813"/>
      <c r="FCT206" s="813"/>
      <c r="FCU206" s="813"/>
      <c r="FCV206" s="813"/>
      <c r="FCW206" s="813"/>
      <c r="FCX206" s="813"/>
      <c r="FCY206" s="813"/>
      <c r="FCZ206" s="813"/>
      <c r="FDA206" s="813"/>
      <c r="FDB206" s="813"/>
      <c r="FDC206" s="813"/>
      <c r="FDD206" s="813"/>
      <c r="FDE206" s="813"/>
      <c r="FDF206" s="813"/>
      <c r="FDG206" s="813"/>
      <c r="FDH206" s="813"/>
      <c r="FDI206" s="813"/>
      <c r="FDJ206" s="813"/>
      <c r="FDK206" s="813"/>
      <c r="FDL206" s="813"/>
      <c r="FDM206" s="813"/>
      <c r="FDN206" s="813"/>
      <c r="FDO206" s="813"/>
      <c r="FDP206" s="813"/>
      <c r="FDQ206" s="813"/>
      <c r="FDR206" s="813"/>
      <c r="FDS206" s="813"/>
      <c r="FDT206" s="813"/>
      <c r="FDU206" s="813"/>
      <c r="FDV206" s="813"/>
      <c r="FDW206" s="813"/>
      <c r="FDX206" s="813"/>
      <c r="FDY206" s="813"/>
      <c r="FDZ206" s="813"/>
      <c r="FEA206" s="813"/>
      <c r="FEB206" s="813"/>
      <c r="FEC206" s="813"/>
      <c r="FED206" s="813"/>
      <c r="FEE206" s="813"/>
      <c r="FEF206" s="813"/>
      <c r="FEG206" s="813"/>
      <c r="FEH206" s="813"/>
      <c r="FEI206" s="813"/>
      <c r="FEJ206" s="813"/>
      <c r="FEK206" s="813"/>
      <c r="FEL206" s="813"/>
      <c r="FEM206" s="813"/>
      <c r="FEN206" s="813"/>
      <c r="FEO206" s="813"/>
      <c r="FEP206" s="813"/>
      <c r="FEQ206" s="813"/>
      <c r="FER206" s="813"/>
      <c r="FES206" s="813"/>
      <c r="FET206" s="813"/>
      <c r="FEU206" s="813"/>
      <c r="FEV206" s="813"/>
      <c r="FEW206" s="813"/>
      <c r="FEX206" s="813"/>
      <c r="FEY206" s="813"/>
      <c r="FEZ206" s="813"/>
      <c r="FFA206" s="813"/>
      <c r="FFB206" s="813"/>
      <c r="FFC206" s="813"/>
      <c r="FFD206" s="813"/>
      <c r="FFE206" s="813"/>
      <c r="FFF206" s="813"/>
      <c r="FFG206" s="813"/>
      <c r="FFH206" s="813"/>
      <c r="FFI206" s="813"/>
      <c r="FFJ206" s="813"/>
      <c r="FFK206" s="813"/>
      <c r="FFL206" s="813"/>
      <c r="FFM206" s="813"/>
      <c r="FFN206" s="813"/>
      <c r="FFO206" s="813"/>
      <c r="FFP206" s="813"/>
      <c r="FFQ206" s="813"/>
      <c r="FFR206" s="813"/>
      <c r="FFS206" s="813"/>
      <c r="FFT206" s="813"/>
      <c r="FFU206" s="813"/>
      <c r="FFV206" s="813"/>
      <c r="FFW206" s="813"/>
      <c r="FFX206" s="813"/>
      <c r="FFY206" s="813"/>
      <c r="FFZ206" s="813"/>
      <c r="FGA206" s="813"/>
      <c r="FGB206" s="813"/>
      <c r="FGC206" s="813"/>
      <c r="FGD206" s="813"/>
      <c r="FGE206" s="813"/>
      <c r="FGF206" s="813"/>
      <c r="FGG206" s="813"/>
      <c r="FGH206" s="813"/>
      <c r="FGI206" s="813"/>
      <c r="FGJ206" s="813"/>
      <c r="FGK206" s="813"/>
      <c r="FGL206" s="813"/>
      <c r="FGM206" s="813"/>
      <c r="FGN206" s="813"/>
      <c r="FGO206" s="813"/>
      <c r="FGP206" s="813"/>
      <c r="FGQ206" s="813"/>
      <c r="FGR206" s="813"/>
      <c r="FGS206" s="813"/>
      <c r="FGT206" s="813"/>
      <c r="FGU206" s="813"/>
      <c r="FGV206" s="813"/>
      <c r="FGW206" s="813"/>
      <c r="FGX206" s="813"/>
      <c r="FGY206" s="813"/>
      <c r="FGZ206" s="813"/>
      <c r="FHA206" s="813"/>
      <c r="FHB206" s="813"/>
      <c r="FHC206" s="813"/>
      <c r="FHD206" s="813"/>
      <c r="FHE206" s="813"/>
      <c r="FHF206" s="813"/>
      <c r="FHG206" s="813"/>
      <c r="FHH206" s="813"/>
      <c r="FHI206" s="813"/>
      <c r="FHJ206" s="813"/>
      <c r="FHK206" s="813"/>
      <c r="FHL206" s="813"/>
      <c r="FHM206" s="813"/>
      <c r="FHN206" s="813"/>
      <c r="FHO206" s="813"/>
      <c r="FHP206" s="813"/>
      <c r="FHQ206" s="813"/>
      <c r="FHR206" s="813"/>
      <c r="FHS206" s="813"/>
      <c r="FHT206" s="813"/>
      <c r="FHU206" s="813"/>
      <c r="FHV206" s="813"/>
      <c r="FHW206" s="813"/>
      <c r="FHX206" s="813"/>
      <c r="FHY206" s="813"/>
      <c r="FHZ206" s="813"/>
      <c r="FIA206" s="813"/>
      <c r="FIB206" s="813"/>
      <c r="FIC206" s="813"/>
      <c r="FID206" s="813"/>
      <c r="FIE206" s="813"/>
      <c r="FIF206" s="813"/>
      <c r="FIG206" s="813"/>
      <c r="FIH206" s="813"/>
      <c r="FII206" s="813"/>
      <c r="FIJ206" s="813"/>
      <c r="FIK206" s="813"/>
      <c r="FIL206" s="813"/>
      <c r="FIM206" s="813"/>
      <c r="FIN206" s="813"/>
      <c r="FIO206" s="813"/>
      <c r="FIP206" s="813"/>
      <c r="FIQ206" s="813"/>
      <c r="FIR206" s="813"/>
      <c r="FIS206" s="813"/>
      <c r="FIT206" s="813"/>
      <c r="FIU206" s="813"/>
      <c r="FIV206" s="813"/>
      <c r="FIW206" s="813"/>
      <c r="FIX206" s="813"/>
      <c r="FIY206" s="813"/>
      <c r="FIZ206" s="813"/>
      <c r="FJA206" s="813"/>
      <c r="FJB206" s="813"/>
      <c r="FJC206" s="813"/>
      <c r="FJD206" s="813"/>
      <c r="FJE206" s="813"/>
      <c r="FJF206" s="813"/>
      <c r="FJG206" s="813"/>
      <c r="FJH206" s="813"/>
      <c r="FJI206" s="813"/>
      <c r="FJJ206" s="813"/>
      <c r="FJK206" s="813"/>
      <c r="FJL206" s="813"/>
      <c r="FJM206" s="813"/>
      <c r="FJN206" s="813"/>
      <c r="FJO206" s="813"/>
      <c r="FJP206" s="813"/>
      <c r="FJQ206" s="813"/>
      <c r="FJR206" s="813"/>
      <c r="FJS206" s="813"/>
      <c r="FJT206" s="813"/>
      <c r="FJU206" s="813"/>
      <c r="FJV206" s="813"/>
      <c r="FJW206" s="813"/>
      <c r="FJX206" s="813"/>
      <c r="FJY206" s="813"/>
      <c r="FJZ206" s="813"/>
      <c r="FKA206" s="813"/>
      <c r="FKB206" s="813"/>
      <c r="FKC206" s="813"/>
      <c r="FKD206" s="813"/>
      <c r="FKE206" s="813"/>
      <c r="FKF206" s="813"/>
      <c r="FKG206" s="813"/>
      <c r="FKH206" s="813"/>
      <c r="FKI206" s="813"/>
      <c r="FKJ206" s="813"/>
      <c r="FKK206" s="813"/>
      <c r="FKL206" s="813"/>
      <c r="FKM206" s="813"/>
      <c r="FKN206" s="813"/>
      <c r="FKO206" s="813"/>
      <c r="FKP206" s="813"/>
      <c r="FKQ206" s="813"/>
      <c r="FKR206" s="813"/>
      <c r="FKS206" s="813"/>
      <c r="FKT206" s="813"/>
      <c r="FKU206" s="813"/>
      <c r="FKV206" s="813"/>
      <c r="FKW206" s="813"/>
      <c r="FKX206" s="813"/>
      <c r="FKY206" s="813"/>
      <c r="FKZ206" s="813"/>
      <c r="FLA206" s="813"/>
      <c r="FLB206" s="813"/>
      <c r="FLC206" s="813"/>
      <c r="FLD206" s="813"/>
      <c r="FLE206" s="813"/>
      <c r="FLF206" s="813"/>
      <c r="FLG206" s="813"/>
      <c r="FLH206" s="813"/>
      <c r="FLI206" s="813"/>
      <c r="FLJ206" s="813"/>
      <c r="FLK206" s="813"/>
      <c r="FLL206" s="813"/>
      <c r="FLM206" s="813"/>
      <c r="FLN206" s="813"/>
      <c r="FLO206" s="813"/>
      <c r="FLP206" s="813"/>
      <c r="FLQ206" s="813"/>
      <c r="FLR206" s="813"/>
      <c r="FLS206" s="813"/>
      <c r="FLT206" s="813"/>
      <c r="FLU206" s="813"/>
      <c r="FLV206" s="813"/>
      <c r="FLW206" s="813"/>
      <c r="FLX206" s="813"/>
      <c r="FLY206" s="813"/>
      <c r="FLZ206" s="813"/>
      <c r="FMA206" s="813"/>
      <c r="FMB206" s="813"/>
      <c r="FMC206" s="813"/>
      <c r="FMD206" s="813"/>
      <c r="FME206" s="813"/>
      <c r="FMF206" s="813"/>
      <c r="FMG206" s="813"/>
      <c r="FMH206" s="813"/>
      <c r="FMI206" s="813"/>
      <c r="FMJ206" s="813"/>
      <c r="FMK206" s="813"/>
      <c r="FML206" s="813"/>
      <c r="FMM206" s="813"/>
      <c r="FMN206" s="813"/>
      <c r="FMO206" s="813"/>
      <c r="FMP206" s="813"/>
      <c r="FMQ206" s="813"/>
      <c r="FMR206" s="813"/>
      <c r="FMS206" s="813"/>
      <c r="FMT206" s="813"/>
      <c r="FMU206" s="813"/>
      <c r="FMV206" s="813"/>
      <c r="FMW206" s="813"/>
      <c r="FMX206" s="813"/>
      <c r="FMY206" s="813"/>
      <c r="FMZ206" s="813"/>
      <c r="FNA206" s="813"/>
      <c r="FNB206" s="813"/>
      <c r="FNC206" s="813"/>
      <c r="FND206" s="813"/>
      <c r="FNE206" s="813"/>
      <c r="FNF206" s="813"/>
      <c r="FNG206" s="813"/>
      <c r="FNH206" s="813"/>
      <c r="FNI206" s="813"/>
      <c r="FNJ206" s="813"/>
      <c r="FNK206" s="813"/>
      <c r="FNL206" s="813"/>
      <c r="FNM206" s="813"/>
      <c r="FNN206" s="813"/>
      <c r="FNO206" s="813"/>
      <c r="FNP206" s="813"/>
      <c r="FNQ206" s="813"/>
      <c r="FNR206" s="813"/>
      <c r="FNS206" s="813"/>
      <c r="FNT206" s="813"/>
      <c r="FNU206" s="813"/>
      <c r="FNV206" s="813"/>
      <c r="FNW206" s="813"/>
      <c r="FNX206" s="813"/>
      <c r="FNY206" s="813"/>
      <c r="FNZ206" s="813"/>
      <c r="FOA206" s="813"/>
      <c r="FOB206" s="813"/>
      <c r="FOC206" s="813"/>
      <c r="FOD206" s="813"/>
      <c r="FOE206" s="813"/>
      <c r="FOF206" s="813"/>
      <c r="FOG206" s="813"/>
      <c r="FOH206" s="813"/>
      <c r="FOI206" s="813"/>
      <c r="FOJ206" s="813"/>
      <c r="FOK206" s="813"/>
      <c r="FOL206" s="813"/>
      <c r="FOM206" s="813"/>
      <c r="FON206" s="813"/>
      <c r="FOO206" s="813"/>
      <c r="FOP206" s="813"/>
      <c r="FOQ206" s="813"/>
      <c r="FOR206" s="813"/>
      <c r="FOS206" s="813"/>
      <c r="FOT206" s="813"/>
      <c r="FOU206" s="813"/>
      <c r="FOV206" s="813"/>
      <c r="FOW206" s="813"/>
      <c r="FOX206" s="813"/>
      <c r="FOY206" s="813"/>
      <c r="FOZ206" s="813"/>
      <c r="FPA206" s="813"/>
      <c r="FPB206" s="813"/>
      <c r="FPC206" s="813"/>
      <c r="FPD206" s="813"/>
      <c r="FPE206" s="813"/>
      <c r="FPF206" s="813"/>
      <c r="FPG206" s="813"/>
      <c r="FPH206" s="813"/>
      <c r="FPI206" s="813"/>
      <c r="FPJ206" s="813"/>
      <c r="FPK206" s="813"/>
      <c r="FPL206" s="813"/>
      <c r="FPM206" s="813"/>
      <c r="FPN206" s="813"/>
      <c r="FPO206" s="813"/>
      <c r="FPP206" s="813"/>
      <c r="FPQ206" s="813"/>
      <c r="FPR206" s="813"/>
      <c r="FPS206" s="813"/>
      <c r="FPT206" s="813"/>
      <c r="FPU206" s="813"/>
      <c r="FPV206" s="813"/>
      <c r="FPW206" s="813"/>
      <c r="FPX206" s="813"/>
      <c r="FPY206" s="813"/>
      <c r="FPZ206" s="813"/>
      <c r="FQA206" s="813"/>
      <c r="FQB206" s="813"/>
      <c r="FQC206" s="813"/>
      <c r="FQD206" s="813"/>
      <c r="FQE206" s="813"/>
      <c r="FQF206" s="813"/>
      <c r="FQG206" s="813"/>
      <c r="FQH206" s="813"/>
      <c r="FQI206" s="813"/>
      <c r="FQJ206" s="813"/>
      <c r="FQK206" s="813"/>
      <c r="FQL206" s="813"/>
      <c r="FQM206" s="813"/>
      <c r="FQN206" s="813"/>
      <c r="FQO206" s="813"/>
      <c r="FQP206" s="813"/>
      <c r="FQQ206" s="813"/>
      <c r="FQR206" s="813"/>
      <c r="FQS206" s="813"/>
      <c r="FQT206" s="813"/>
      <c r="FQU206" s="813"/>
      <c r="FQV206" s="813"/>
      <c r="FQW206" s="813"/>
      <c r="FQX206" s="813"/>
      <c r="FQY206" s="813"/>
      <c r="FQZ206" s="813"/>
      <c r="FRA206" s="813"/>
      <c r="FRB206" s="813"/>
      <c r="FRC206" s="813"/>
      <c r="FRD206" s="813"/>
      <c r="FRE206" s="813"/>
      <c r="FRF206" s="813"/>
      <c r="FRG206" s="813"/>
      <c r="FRH206" s="813"/>
      <c r="FRI206" s="813"/>
      <c r="FRJ206" s="813"/>
      <c r="FRK206" s="813"/>
      <c r="FRL206" s="813"/>
      <c r="FRM206" s="813"/>
      <c r="FRN206" s="813"/>
      <c r="FRO206" s="813"/>
      <c r="FRP206" s="813"/>
      <c r="FRQ206" s="813"/>
      <c r="FRR206" s="813"/>
      <c r="FRS206" s="813"/>
      <c r="FRT206" s="813"/>
      <c r="FRU206" s="813"/>
      <c r="FRV206" s="813"/>
      <c r="FRW206" s="813"/>
      <c r="FRX206" s="813"/>
      <c r="FRY206" s="813"/>
      <c r="FRZ206" s="813"/>
      <c r="FSA206" s="813"/>
      <c r="FSB206" s="813"/>
      <c r="FSC206" s="813"/>
      <c r="FSD206" s="813"/>
      <c r="FSE206" s="813"/>
      <c r="FSF206" s="813"/>
      <c r="FSG206" s="813"/>
      <c r="FSH206" s="813"/>
      <c r="FSI206" s="813"/>
      <c r="FSJ206" s="813"/>
      <c r="FSK206" s="813"/>
      <c r="FSL206" s="813"/>
      <c r="FSM206" s="813"/>
      <c r="FSN206" s="813"/>
      <c r="FSO206" s="813"/>
      <c r="FSP206" s="813"/>
      <c r="FSQ206" s="813"/>
      <c r="FSR206" s="813"/>
      <c r="FSS206" s="813"/>
      <c r="FST206" s="813"/>
      <c r="FSU206" s="813"/>
      <c r="FSV206" s="813"/>
      <c r="FSW206" s="813"/>
      <c r="FSX206" s="813"/>
      <c r="FSY206" s="813"/>
      <c r="FSZ206" s="813"/>
      <c r="FTA206" s="813"/>
      <c r="FTB206" s="813"/>
      <c r="FTC206" s="813"/>
      <c r="FTD206" s="813"/>
      <c r="FTE206" s="813"/>
      <c r="FTF206" s="813"/>
      <c r="FTG206" s="813"/>
      <c r="FTH206" s="813"/>
      <c r="FTI206" s="813"/>
      <c r="FTJ206" s="813"/>
      <c r="FTK206" s="813"/>
      <c r="FTL206" s="813"/>
      <c r="FTM206" s="813"/>
      <c r="FTN206" s="813"/>
      <c r="FTO206" s="813"/>
      <c r="FTP206" s="813"/>
      <c r="FTQ206" s="813"/>
      <c r="FTR206" s="813"/>
      <c r="FTS206" s="813"/>
      <c r="FTT206" s="813"/>
      <c r="FTU206" s="813"/>
      <c r="FTV206" s="813"/>
      <c r="FTW206" s="813"/>
      <c r="FTX206" s="813"/>
      <c r="FTY206" s="813"/>
      <c r="FTZ206" s="813"/>
      <c r="FUA206" s="813"/>
      <c r="FUB206" s="813"/>
      <c r="FUC206" s="813"/>
      <c r="FUD206" s="813"/>
      <c r="FUE206" s="813"/>
      <c r="FUF206" s="813"/>
      <c r="FUG206" s="813"/>
      <c r="FUH206" s="813"/>
      <c r="FUI206" s="813"/>
      <c r="FUJ206" s="813"/>
      <c r="FUK206" s="813"/>
      <c r="FUL206" s="813"/>
      <c r="FUM206" s="813"/>
      <c r="FUN206" s="813"/>
      <c r="FUO206" s="813"/>
      <c r="FUP206" s="813"/>
      <c r="FUQ206" s="813"/>
      <c r="FUR206" s="813"/>
      <c r="FUS206" s="813"/>
      <c r="FUT206" s="813"/>
      <c r="FUU206" s="813"/>
      <c r="FUV206" s="813"/>
      <c r="FUW206" s="813"/>
      <c r="FUX206" s="813"/>
      <c r="FUY206" s="813"/>
      <c r="FUZ206" s="813"/>
      <c r="FVA206" s="813"/>
      <c r="FVB206" s="813"/>
      <c r="FVC206" s="813"/>
      <c r="FVD206" s="813"/>
      <c r="FVE206" s="813"/>
      <c r="FVF206" s="813"/>
      <c r="FVG206" s="813"/>
      <c r="FVH206" s="813"/>
      <c r="FVI206" s="813"/>
      <c r="FVJ206" s="813"/>
      <c r="FVK206" s="813"/>
      <c r="FVL206" s="813"/>
      <c r="FVM206" s="813"/>
      <c r="FVN206" s="813"/>
      <c r="FVO206" s="813"/>
      <c r="FVP206" s="813"/>
      <c r="FVQ206" s="813"/>
      <c r="FVR206" s="813"/>
      <c r="FVS206" s="813"/>
      <c r="FVT206" s="813"/>
      <c r="FVU206" s="813"/>
      <c r="FVV206" s="813"/>
      <c r="FVW206" s="813"/>
      <c r="FVX206" s="813"/>
      <c r="FVY206" s="813"/>
      <c r="FVZ206" s="813"/>
      <c r="FWA206" s="813"/>
      <c r="FWB206" s="813"/>
      <c r="FWC206" s="813"/>
      <c r="FWD206" s="813"/>
      <c r="FWE206" s="813"/>
      <c r="FWF206" s="813"/>
      <c r="FWG206" s="813"/>
      <c r="FWH206" s="813"/>
      <c r="FWI206" s="813"/>
      <c r="FWJ206" s="813"/>
      <c r="FWK206" s="813"/>
      <c r="FWL206" s="813"/>
      <c r="FWM206" s="813"/>
      <c r="FWN206" s="813"/>
      <c r="FWO206" s="813"/>
      <c r="FWP206" s="813"/>
      <c r="FWQ206" s="813"/>
      <c r="FWR206" s="813"/>
      <c r="FWS206" s="813"/>
      <c r="FWT206" s="813"/>
      <c r="FWU206" s="813"/>
      <c r="FWV206" s="813"/>
      <c r="FWW206" s="813"/>
      <c r="FWX206" s="813"/>
      <c r="FWY206" s="813"/>
      <c r="FWZ206" s="813"/>
      <c r="FXA206" s="813"/>
      <c r="FXB206" s="813"/>
      <c r="FXC206" s="813"/>
      <c r="FXD206" s="813"/>
      <c r="FXE206" s="813"/>
      <c r="FXF206" s="813"/>
      <c r="FXG206" s="813"/>
      <c r="FXH206" s="813"/>
      <c r="FXI206" s="813"/>
      <c r="FXJ206" s="813"/>
      <c r="FXK206" s="813"/>
      <c r="FXL206" s="813"/>
      <c r="FXM206" s="813"/>
      <c r="FXN206" s="813"/>
      <c r="FXO206" s="813"/>
      <c r="FXP206" s="813"/>
      <c r="FXQ206" s="813"/>
      <c r="FXR206" s="813"/>
      <c r="FXS206" s="813"/>
      <c r="FXT206" s="813"/>
      <c r="FXU206" s="813"/>
      <c r="FXV206" s="813"/>
      <c r="FXW206" s="813"/>
      <c r="FXX206" s="813"/>
      <c r="FXY206" s="813"/>
      <c r="FXZ206" s="813"/>
      <c r="FYA206" s="813"/>
      <c r="FYB206" s="813"/>
      <c r="FYC206" s="813"/>
      <c r="FYD206" s="813"/>
      <c r="FYE206" s="813"/>
      <c r="FYF206" s="813"/>
      <c r="FYG206" s="813"/>
      <c r="FYH206" s="813"/>
      <c r="FYI206" s="813"/>
      <c r="FYJ206" s="813"/>
      <c r="FYK206" s="813"/>
      <c r="FYL206" s="813"/>
      <c r="FYM206" s="813"/>
      <c r="FYN206" s="813"/>
      <c r="FYO206" s="813"/>
      <c r="FYP206" s="813"/>
      <c r="FYQ206" s="813"/>
      <c r="FYR206" s="813"/>
      <c r="FYS206" s="813"/>
      <c r="FYT206" s="813"/>
      <c r="FYU206" s="813"/>
      <c r="FYV206" s="813"/>
      <c r="FYW206" s="813"/>
      <c r="FYX206" s="813"/>
      <c r="FYY206" s="813"/>
      <c r="FYZ206" s="813"/>
      <c r="FZA206" s="813"/>
      <c r="FZB206" s="813"/>
      <c r="FZC206" s="813"/>
      <c r="FZD206" s="813"/>
      <c r="FZE206" s="813"/>
      <c r="FZF206" s="813"/>
      <c r="FZG206" s="813"/>
      <c r="FZH206" s="813"/>
      <c r="FZI206" s="813"/>
      <c r="FZJ206" s="813"/>
      <c r="FZK206" s="813"/>
      <c r="FZL206" s="813"/>
      <c r="FZM206" s="813"/>
      <c r="FZN206" s="813"/>
      <c r="FZO206" s="813"/>
      <c r="FZP206" s="813"/>
      <c r="FZQ206" s="813"/>
      <c r="FZR206" s="813"/>
      <c r="FZS206" s="813"/>
      <c r="FZT206" s="813"/>
      <c r="FZU206" s="813"/>
      <c r="FZV206" s="813"/>
      <c r="FZW206" s="813"/>
      <c r="FZX206" s="813"/>
      <c r="FZY206" s="813"/>
      <c r="FZZ206" s="813"/>
      <c r="GAA206" s="813"/>
      <c r="GAB206" s="813"/>
      <c r="GAC206" s="813"/>
      <c r="GAD206" s="813"/>
      <c r="GAE206" s="813"/>
      <c r="GAF206" s="813"/>
      <c r="GAG206" s="813"/>
      <c r="GAH206" s="813"/>
      <c r="GAI206" s="813"/>
      <c r="GAJ206" s="813"/>
      <c r="GAK206" s="813"/>
      <c r="GAL206" s="813"/>
      <c r="GAM206" s="813"/>
      <c r="GAN206" s="813"/>
      <c r="GAO206" s="813"/>
      <c r="GAP206" s="813"/>
      <c r="GAQ206" s="813"/>
      <c r="GAR206" s="813"/>
      <c r="GAS206" s="813"/>
      <c r="GAT206" s="813"/>
      <c r="GAU206" s="813"/>
      <c r="GAV206" s="813"/>
      <c r="GAW206" s="813"/>
      <c r="GAX206" s="813"/>
      <c r="GAY206" s="813"/>
      <c r="GAZ206" s="813"/>
      <c r="GBA206" s="813"/>
      <c r="GBB206" s="813"/>
      <c r="GBC206" s="813"/>
      <c r="GBD206" s="813"/>
      <c r="GBE206" s="813"/>
      <c r="GBF206" s="813"/>
      <c r="GBG206" s="813"/>
      <c r="GBH206" s="813"/>
      <c r="GBI206" s="813"/>
      <c r="GBJ206" s="813"/>
      <c r="GBK206" s="813"/>
      <c r="GBL206" s="813"/>
      <c r="GBM206" s="813"/>
      <c r="GBN206" s="813"/>
      <c r="GBO206" s="813"/>
      <c r="GBP206" s="813"/>
      <c r="GBQ206" s="813"/>
      <c r="GBR206" s="813"/>
      <c r="GBS206" s="813"/>
      <c r="GBT206" s="813"/>
      <c r="GBU206" s="813"/>
      <c r="GBV206" s="813"/>
      <c r="GBW206" s="813"/>
      <c r="GBX206" s="813"/>
      <c r="GBY206" s="813"/>
      <c r="GBZ206" s="813"/>
      <c r="GCA206" s="813"/>
      <c r="GCB206" s="813"/>
      <c r="GCC206" s="813"/>
      <c r="GCD206" s="813"/>
      <c r="GCE206" s="813"/>
      <c r="GCF206" s="813"/>
      <c r="GCG206" s="813"/>
      <c r="GCH206" s="813"/>
      <c r="GCI206" s="813"/>
      <c r="GCJ206" s="813"/>
      <c r="GCK206" s="813"/>
      <c r="GCL206" s="813"/>
      <c r="GCM206" s="813"/>
      <c r="GCN206" s="813"/>
      <c r="GCO206" s="813"/>
      <c r="GCP206" s="813"/>
      <c r="GCQ206" s="813"/>
      <c r="GCR206" s="813"/>
      <c r="GCS206" s="813"/>
      <c r="GCT206" s="813"/>
      <c r="GCU206" s="813"/>
      <c r="GCV206" s="813"/>
      <c r="GCW206" s="813"/>
      <c r="GCX206" s="813"/>
      <c r="GCY206" s="813"/>
      <c r="GCZ206" s="813"/>
      <c r="GDA206" s="813"/>
      <c r="GDB206" s="813"/>
      <c r="GDC206" s="813"/>
      <c r="GDD206" s="813"/>
      <c r="GDE206" s="813"/>
      <c r="GDF206" s="813"/>
      <c r="GDG206" s="813"/>
      <c r="GDH206" s="813"/>
      <c r="GDI206" s="813"/>
      <c r="GDJ206" s="813"/>
      <c r="GDK206" s="813"/>
      <c r="GDL206" s="813"/>
      <c r="GDM206" s="813"/>
      <c r="GDN206" s="813"/>
      <c r="GDO206" s="813"/>
      <c r="GDP206" s="813"/>
      <c r="GDQ206" s="813"/>
      <c r="GDR206" s="813"/>
      <c r="GDS206" s="813"/>
      <c r="GDT206" s="813"/>
      <c r="GDU206" s="813"/>
      <c r="GDV206" s="813"/>
      <c r="GDW206" s="813"/>
      <c r="GDX206" s="813"/>
      <c r="GDY206" s="813"/>
      <c r="GDZ206" s="813"/>
      <c r="GEA206" s="813"/>
      <c r="GEB206" s="813"/>
      <c r="GEC206" s="813"/>
      <c r="GED206" s="813"/>
      <c r="GEE206" s="813"/>
      <c r="GEF206" s="813"/>
      <c r="GEG206" s="813"/>
      <c r="GEH206" s="813"/>
      <c r="GEI206" s="813"/>
      <c r="GEJ206" s="813"/>
      <c r="GEK206" s="813"/>
      <c r="GEL206" s="813"/>
      <c r="GEM206" s="813"/>
      <c r="GEN206" s="813"/>
      <c r="GEO206" s="813"/>
      <c r="GEP206" s="813"/>
      <c r="GEQ206" s="813"/>
      <c r="GER206" s="813"/>
      <c r="GES206" s="813"/>
      <c r="GET206" s="813"/>
      <c r="GEU206" s="813"/>
      <c r="GEV206" s="813"/>
      <c r="GEW206" s="813"/>
      <c r="GEX206" s="813"/>
      <c r="GEY206" s="813"/>
      <c r="GEZ206" s="813"/>
      <c r="GFA206" s="813"/>
      <c r="GFB206" s="813"/>
      <c r="GFC206" s="813"/>
      <c r="GFD206" s="813"/>
      <c r="GFE206" s="813"/>
      <c r="GFF206" s="813"/>
      <c r="GFG206" s="813"/>
      <c r="GFH206" s="813"/>
      <c r="GFI206" s="813"/>
      <c r="GFJ206" s="813"/>
      <c r="GFK206" s="813"/>
      <c r="GFL206" s="813"/>
      <c r="GFM206" s="813"/>
      <c r="GFN206" s="813"/>
      <c r="GFO206" s="813"/>
      <c r="GFP206" s="813"/>
      <c r="GFQ206" s="813"/>
      <c r="GFR206" s="813"/>
      <c r="GFS206" s="813"/>
      <c r="GFT206" s="813"/>
      <c r="GFU206" s="813"/>
      <c r="GFV206" s="813"/>
      <c r="GFW206" s="813"/>
      <c r="GFX206" s="813"/>
      <c r="GFY206" s="813"/>
      <c r="GFZ206" s="813"/>
      <c r="GGA206" s="813"/>
      <c r="GGB206" s="813"/>
      <c r="GGC206" s="813"/>
      <c r="GGD206" s="813"/>
      <c r="GGE206" s="813"/>
      <c r="GGF206" s="813"/>
      <c r="GGG206" s="813"/>
      <c r="GGH206" s="813"/>
      <c r="GGI206" s="813"/>
      <c r="GGJ206" s="813"/>
      <c r="GGK206" s="813"/>
      <c r="GGL206" s="813"/>
      <c r="GGM206" s="813"/>
      <c r="GGN206" s="813"/>
      <c r="GGO206" s="813"/>
      <c r="GGP206" s="813"/>
      <c r="GGQ206" s="813"/>
      <c r="GGR206" s="813"/>
      <c r="GGS206" s="813"/>
      <c r="GGT206" s="813"/>
      <c r="GGU206" s="813"/>
      <c r="GGV206" s="813"/>
      <c r="GGW206" s="813"/>
      <c r="GGX206" s="813"/>
      <c r="GGY206" s="813"/>
      <c r="GGZ206" s="813"/>
      <c r="GHA206" s="813"/>
      <c r="GHB206" s="813"/>
      <c r="GHC206" s="813"/>
      <c r="GHD206" s="813"/>
      <c r="GHE206" s="813"/>
      <c r="GHF206" s="813"/>
      <c r="GHG206" s="813"/>
      <c r="GHH206" s="813"/>
      <c r="GHI206" s="813"/>
      <c r="GHJ206" s="813"/>
      <c r="GHK206" s="813"/>
      <c r="GHL206" s="813"/>
      <c r="GHM206" s="813"/>
      <c r="GHN206" s="813"/>
      <c r="GHO206" s="813"/>
      <c r="GHP206" s="813"/>
      <c r="GHQ206" s="813"/>
      <c r="GHR206" s="813"/>
      <c r="GHS206" s="813"/>
      <c r="GHT206" s="813"/>
      <c r="GHU206" s="813"/>
      <c r="GHV206" s="813"/>
      <c r="GHW206" s="813"/>
      <c r="GHX206" s="813"/>
      <c r="GHY206" s="813"/>
      <c r="GHZ206" s="813"/>
      <c r="GIA206" s="813"/>
      <c r="GIB206" s="813"/>
      <c r="GIC206" s="813"/>
      <c r="GID206" s="813"/>
      <c r="GIE206" s="813"/>
      <c r="GIF206" s="813"/>
      <c r="GIG206" s="813"/>
      <c r="GIH206" s="813"/>
      <c r="GII206" s="813"/>
      <c r="GIJ206" s="813"/>
      <c r="GIK206" s="813"/>
      <c r="GIL206" s="813"/>
      <c r="GIM206" s="813"/>
      <c r="GIN206" s="813"/>
      <c r="GIO206" s="813"/>
      <c r="GIP206" s="813"/>
      <c r="GIQ206" s="813"/>
      <c r="GIR206" s="813"/>
      <c r="GIS206" s="813"/>
      <c r="GIT206" s="813"/>
      <c r="GIU206" s="813"/>
      <c r="GIV206" s="813"/>
      <c r="GIW206" s="813"/>
      <c r="GIX206" s="813"/>
      <c r="GIY206" s="813"/>
      <c r="GIZ206" s="813"/>
      <c r="GJA206" s="813"/>
      <c r="GJB206" s="813"/>
      <c r="GJC206" s="813"/>
      <c r="GJD206" s="813"/>
      <c r="GJE206" s="813"/>
      <c r="GJF206" s="813"/>
      <c r="GJG206" s="813"/>
      <c r="GJH206" s="813"/>
      <c r="GJI206" s="813"/>
      <c r="GJJ206" s="813"/>
      <c r="GJK206" s="813"/>
      <c r="GJL206" s="813"/>
      <c r="GJM206" s="813"/>
      <c r="GJN206" s="813"/>
      <c r="GJO206" s="813"/>
      <c r="GJP206" s="813"/>
      <c r="GJQ206" s="813"/>
      <c r="GJR206" s="813"/>
      <c r="GJS206" s="813"/>
      <c r="GJT206" s="813"/>
      <c r="GJU206" s="813"/>
      <c r="GJV206" s="813"/>
      <c r="GJW206" s="813"/>
      <c r="GJX206" s="813"/>
      <c r="GJY206" s="813"/>
      <c r="GJZ206" s="813"/>
      <c r="GKA206" s="813"/>
      <c r="GKB206" s="813"/>
      <c r="GKC206" s="813"/>
      <c r="GKD206" s="813"/>
      <c r="GKE206" s="813"/>
      <c r="GKF206" s="813"/>
      <c r="GKG206" s="813"/>
      <c r="GKH206" s="813"/>
      <c r="GKI206" s="813"/>
      <c r="GKJ206" s="813"/>
      <c r="GKK206" s="813"/>
      <c r="GKL206" s="813"/>
      <c r="GKM206" s="813"/>
      <c r="GKN206" s="813"/>
      <c r="GKO206" s="813"/>
      <c r="GKP206" s="813"/>
      <c r="GKQ206" s="813"/>
      <c r="GKR206" s="813"/>
      <c r="GKS206" s="813"/>
      <c r="GKT206" s="813"/>
      <c r="GKU206" s="813"/>
      <c r="GKV206" s="813"/>
      <c r="GKW206" s="813"/>
      <c r="GKX206" s="813"/>
      <c r="GKY206" s="813"/>
      <c r="GKZ206" s="813"/>
      <c r="GLA206" s="813"/>
      <c r="GLB206" s="813"/>
      <c r="GLC206" s="813"/>
      <c r="GLD206" s="813"/>
      <c r="GLE206" s="813"/>
      <c r="GLF206" s="813"/>
      <c r="GLG206" s="813"/>
      <c r="GLH206" s="813"/>
      <c r="GLI206" s="813"/>
      <c r="GLJ206" s="813"/>
      <c r="GLK206" s="813"/>
      <c r="GLL206" s="813"/>
      <c r="GLM206" s="813"/>
      <c r="GLN206" s="813"/>
      <c r="GLO206" s="813"/>
      <c r="GLP206" s="813"/>
      <c r="GLQ206" s="813"/>
      <c r="GLR206" s="813"/>
      <c r="GLS206" s="813"/>
      <c r="GLT206" s="813"/>
      <c r="GLU206" s="813"/>
      <c r="GLV206" s="813"/>
      <c r="GLW206" s="813"/>
      <c r="GLX206" s="813"/>
      <c r="GLY206" s="813"/>
      <c r="GLZ206" s="813"/>
      <c r="GMA206" s="813"/>
      <c r="GMB206" s="813"/>
      <c r="GMC206" s="813"/>
      <c r="GMD206" s="813"/>
      <c r="GME206" s="813"/>
      <c r="GMF206" s="813"/>
      <c r="GMG206" s="813"/>
      <c r="GMH206" s="813"/>
      <c r="GMI206" s="813"/>
      <c r="GMJ206" s="813"/>
      <c r="GMK206" s="813"/>
      <c r="GML206" s="813"/>
      <c r="GMM206" s="813"/>
      <c r="GMN206" s="813"/>
      <c r="GMO206" s="813"/>
      <c r="GMP206" s="813"/>
      <c r="GMQ206" s="813"/>
      <c r="GMR206" s="813"/>
      <c r="GMS206" s="813"/>
      <c r="GMT206" s="813"/>
      <c r="GMU206" s="813"/>
      <c r="GMV206" s="813"/>
      <c r="GMW206" s="813"/>
      <c r="GMX206" s="813"/>
      <c r="GMY206" s="813"/>
      <c r="GMZ206" s="813"/>
      <c r="GNA206" s="813"/>
      <c r="GNB206" s="813"/>
      <c r="GNC206" s="813"/>
      <c r="GND206" s="813"/>
      <c r="GNE206" s="813"/>
      <c r="GNF206" s="813"/>
      <c r="GNG206" s="813"/>
      <c r="GNH206" s="813"/>
      <c r="GNI206" s="813"/>
      <c r="GNJ206" s="813"/>
      <c r="GNK206" s="813"/>
      <c r="GNL206" s="813"/>
      <c r="GNM206" s="813"/>
      <c r="GNN206" s="813"/>
      <c r="GNO206" s="813"/>
      <c r="GNP206" s="813"/>
      <c r="GNQ206" s="813"/>
      <c r="GNR206" s="813"/>
      <c r="GNS206" s="813"/>
      <c r="GNT206" s="813"/>
      <c r="GNU206" s="813"/>
      <c r="GNV206" s="813"/>
      <c r="GNW206" s="813"/>
      <c r="GNX206" s="813"/>
      <c r="GNY206" s="813"/>
      <c r="GNZ206" s="813"/>
      <c r="GOA206" s="813"/>
      <c r="GOB206" s="813"/>
      <c r="GOC206" s="813"/>
      <c r="GOD206" s="813"/>
      <c r="GOE206" s="813"/>
      <c r="GOF206" s="813"/>
      <c r="GOG206" s="813"/>
      <c r="GOH206" s="813"/>
      <c r="GOI206" s="813"/>
      <c r="GOJ206" s="813"/>
      <c r="GOK206" s="813"/>
      <c r="GOL206" s="813"/>
      <c r="GOM206" s="813"/>
      <c r="GON206" s="813"/>
      <c r="GOO206" s="813"/>
      <c r="GOP206" s="813"/>
      <c r="GOQ206" s="813"/>
      <c r="GOR206" s="813"/>
      <c r="GOS206" s="813"/>
      <c r="GOT206" s="813"/>
      <c r="GOU206" s="813"/>
      <c r="GOV206" s="813"/>
      <c r="GOW206" s="813"/>
      <c r="GOX206" s="813"/>
      <c r="GOY206" s="813"/>
      <c r="GOZ206" s="813"/>
      <c r="GPA206" s="813"/>
      <c r="GPB206" s="813"/>
      <c r="GPC206" s="813"/>
      <c r="GPD206" s="813"/>
      <c r="GPE206" s="813"/>
      <c r="GPF206" s="813"/>
      <c r="GPG206" s="813"/>
      <c r="GPH206" s="813"/>
      <c r="GPI206" s="813"/>
      <c r="GPJ206" s="813"/>
      <c r="GPK206" s="813"/>
      <c r="GPL206" s="813"/>
      <c r="GPM206" s="813"/>
      <c r="GPN206" s="813"/>
      <c r="GPO206" s="813"/>
      <c r="GPP206" s="813"/>
      <c r="GPQ206" s="813"/>
      <c r="GPR206" s="813"/>
      <c r="GPS206" s="813"/>
      <c r="GPT206" s="813"/>
      <c r="GPU206" s="813"/>
      <c r="GPV206" s="813"/>
      <c r="GPW206" s="813"/>
      <c r="GPX206" s="813"/>
      <c r="GPY206" s="813"/>
      <c r="GPZ206" s="813"/>
      <c r="GQA206" s="813"/>
      <c r="GQB206" s="813"/>
      <c r="GQC206" s="813"/>
      <c r="GQD206" s="813"/>
      <c r="GQE206" s="813"/>
      <c r="GQF206" s="813"/>
      <c r="GQG206" s="813"/>
      <c r="GQH206" s="813"/>
      <c r="GQI206" s="813"/>
      <c r="GQJ206" s="813"/>
      <c r="GQK206" s="813"/>
      <c r="GQL206" s="813"/>
      <c r="GQM206" s="813"/>
      <c r="GQN206" s="813"/>
      <c r="GQO206" s="813"/>
      <c r="GQP206" s="813"/>
      <c r="GQQ206" s="813"/>
      <c r="GQR206" s="813"/>
      <c r="GQS206" s="813"/>
      <c r="GQT206" s="813"/>
      <c r="GQU206" s="813"/>
      <c r="GQV206" s="813"/>
      <c r="GQW206" s="813"/>
      <c r="GQX206" s="813"/>
      <c r="GQY206" s="813"/>
      <c r="GQZ206" s="813"/>
      <c r="GRA206" s="813"/>
      <c r="GRB206" s="813"/>
      <c r="GRC206" s="813"/>
      <c r="GRD206" s="813"/>
      <c r="GRE206" s="813"/>
      <c r="GRF206" s="813"/>
      <c r="GRG206" s="813"/>
      <c r="GRH206" s="813"/>
      <c r="GRI206" s="813"/>
      <c r="GRJ206" s="813"/>
      <c r="GRK206" s="813"/>
      <c r="GRL206" s="813"/>
      <c r="GRM206" s="813"/>
      <c r="GRN206" s="813"/>
      <c r="GRO206" s="813"/>
      <c r="GRP206" s="813"/>
      <c r="GRQ206" s="813"/>
      <c r="GRR206" s="813"/>
      <c r="GRS206" s="813"/>
      <c r="GRT206" s="813"/>
      <c r="GRU206" s="813"/>
      <c r="GRV206" s="813"/>
      <c r="GRW206" s="813"/>
      <c r="GRX206" s="813"/>
      <c r="GRY206" s="813"/>
      <c r="GRZ206" s="813"/>
      <c r="GSA206" s="813"/>
      <c r="GSB206" s="813"/>
      <c r="GSC206" s="813"/>
      <c r="GSD206" s="813"/>
      <c r="GSE206" s="813"/>
      <c r="GSF206" s="813"/>
      <c r="GSG206" s="813"/>
      <c r="GSH206" s="813"/>
      <c r="GSI206" s="813"/>
      <c r="GSJ206" s="813"/>
      <c r="GSK206" s="813"/>
      <c r="GSL206" s="813"/>
      <c r="GSM206" s="813"/>
      <c r="GSN206" s="813"/>
      <c r="GSO206" s="813"/>
      <c r="GSP206" s="813"/>
      <c r="GSQ206" s="813"/>
      <c r="GSR206" s="813"/>
      <c r="GSS206" s="813"/>
      <c r="GST206" s="813"/>
      <c r="GSU206" s="813"/>
      <c r="GSV206" s="813"/>
      <c r="GSW206" s="813"/>
      <c r="GSX206" s="813"/>
      <c r="GSY206" s="813"/>
      <c r="GSZ206" s="813"/>
      <c r="GTA206" s="813"/>
      <c r="GTB206" s="813"/>
      <c r="GTC206" s="813"/>
      <c r="GTD206" s="813"/>
      <c r="GTE206" s="813"/>
      <c r="GTF206" s="813"/>
      <c r="GTG206" s="813"/>
      <c r="GTH206" s="813"/>
      <c r="GTI206" s="813"/>
      <c r="GTJ206" s="813"/>
      <c r="GTK206" s="813"/>
      <c r="GTL206" s="813"/>
      <c r="GTM206" s="813"/>
      <c r="GTN206" s="813"/>
      <c r="GTO206" s="813"/>
      <c r="GTP206" s="813"/>
      <c r="GTQ206" s="813"/>
      <c r="GTR206" s="813"/>
      <c r="GTS206" s="813"/>
      <c r="GTT206" s="813"/>
      <c r="GTU206" s="813"/>
      <c r="GTV206" s="813"/>
      <c r="GTW206" s="813"/>
      <c r="GTX206" s="813"/>
      <c r="GTY206" s="813"/>
      <c r="GTZ206" s="813"/>
      <c r="GUA206" s="813"/>
      <c r="GUB206" s="813"/>
      <c r="GUC206" s="813"/>
      <c r="GUD206" s="813"/>
      <c r="GUE206" s="813"/>
      <c r="GUF206" s="813"/>
      <c r="GUG206" s="813"/>
      <c r="GUH206" s="813"/>
      <c r="GUI206" s="813"/>
      <c r="GUJ206" s="813"/>
      <c r="GUK206" s="813"/>
      <c r="GUL206" s="813"/>
      <c r="GUM206" s="813"/>
      <c r="GUN206" s="813"/>
      <c r="GUO206" s="813"/>
      <c r="GUP206" s="813"/>
      <c r="GUQ206" s="813"/>
      <c r="GUR206" s="813"/>
      <c r="GUS206" s="813"/>
      <c r="GUT206" s="813"/>
      <c r="GUU206" s="813"/>
      <c r="GUV206" s="813"/>
      <c r="GUW206" s="813"/>
      <c r="GUX206" s="813"/>
      <c r="GUY206" s="813"/>
      <c r="GUZ206" s="813"/>
      <c r="GVA206" s="813"/>
      <c r="GVB206" s="813"/>
      <c r="GVC206" s="813"/>
      <c r="GVD206" s="813"/>
      <c r="GVE206" s="813"/>
      <c r="GVF206" s="813"/>
      <c r="GVG206" s="813"/>
      <c r="GVH206" s="813"/>
      <c r="GVI206" s="813"/>
      <c r="GVJ206" s="813"/>
      <c r="GVK206" s="813"/>
      <c r="GVL206" s="813"/>
      <c r="GVM206" s="813"/>
      <c r="GVN206" s="813"/>
      <c r="GVO206" s="813"/>
      <c r="GVP206" s="813"/>
      <c r="GVQ206" s="813"/>
      <c r="GVR206" s="813"/>
      <c r="GVS206" s="813"/>
      <c r="GVT206" s="813"/>
      <c r="GVU206" s="813"/>
      <c r="GVV206" s="813"/>
      <c r="GVW206" s="813"/>
      <c r="GVX206" s="813"/>
      <c r="GVY206" s="813"/>
      <c r="GVZ206" s="813"/>
      <c r="GWA206" s="813"/>
      <c r="GWB206" s="813"/>
      <c r="GWC206" s="813"/>
      <c r="GWD206" s="813"/>
      <c r="GWE206" s="813"/>
      <c r="GWF206" s="813"/>
      <c r="GWG206" s="813"/>
      <c r="GWH206" s="813"/>
      <c r="GWI206" s="813"/>
      <c r="GWJ206" s="813"/>
      <c r="GWK206" s="813"/>
      <c r="GWL206" s="813"/>
      <c r="GWM206" s="813"/>
      <c r="GWN206" s="813"/>
      <c r="GWO206" s="813"/>
      <c r="GWP206" s="813"/>
      <c r="GWQ206" s="813"/>
      <c r="GWR206" s="813"/>
      <c r="GWS206" s="813"/>
      <c r="GWT206" s="813"/>
      <c r="GWU206" s="813"/>
      <c r="GWV206" s="813"/>
      <c r="GWW206" s="813"/>
      <c r="GWX206" s="813"/>
      <c r="GWY206" s="813"/>
      <c r="GWZ206" s="813"/>
      <c r="GXA206" s="813"/>
      <c r="GXB206" s="813"/>
      <c r="GXC206" s="813"/>
      <c r="GXD206" s="813"/>
      <c r="GXE206" s="813"/>
      <c r="GXF206" s="813"/>
      <c r="GXG206" s="813"/>
      <c r="GXH206" s="813"/>
      <c r="GXI206" s="813"/>
      <c r="GXJ206" s="813"/>
      <c r="GXK206" s="813"/>
      <c r="GXL206" s="813"/>
      <c r="GXM206" s="813"/>
      <c r="GXN206" s="813"/>
      <c r="GXO206" s="813"/>
      <c r="GXP206" s="813"/>
      <c r="GXQ206" s="813"/>
      <c r="GXR206" s="813"/>
      <c r="GXS206" s="813"/>
      <c r="GXT206" s="813"/>
      <c r="GXU206" s="813"/>
      <c r="GXV206" s="813"/>
      <c r="GXW206" s="813"/>
      <c r="GXX206" s="813"/>
      <c r="GXY206" s="813"/>
      <c r="GXZ206" s="813"/>
      <c r="GYA206" s="813"/>
      <c r="GYB206" s="813"/>
      <c r="GYC206" s="813"/>
      <c r="GYD206" s="813"/>
      <c r="GYE206" s="813"/>
      <c r="GYF206" s="813"/>
      <c r="GYG206" s="813"/>
      <c r="GYH206" s="813"/>
      <c r="GYI206" s="813"/>
      <c r="GYJ206" s="813"/>
      <c r="GYK206" s="813"/>
      <c r="GYL206" s="813"/>
      <c r="GYM206" s="813"/>
      <c r="GYN206" s="813"/>
      <c r="GYO206" s="813"/>
      <c r="GYP206" s="813"/>
      <c r="GYQ206" s="813"/>
      <c r="GYR206" s="813"/>
      <c r="GYS206" s="813"/>
      <c r="GYT206" s="813"/>
      <c r="GYU206" s="813"/>
      <c r="GYV206" s="813"/>
      <c r="GYW206" s="813"/>
      <c r="GYX206" s="813"/>
      <c r="GYY206" s="813"/>
      <c r="GYZ206" s="813"/>
      <c r="GZA206" s="813"/>
      <c r="GZB206" s="813"/>
      <c r="GZC206" s="813"/>
      <c r="GZD206" s="813"/>
      <c r="GZE206" s="813"/>
      <c r="GZF206" s="813"/>
      <c r="GZG206" s="813"/>
      <c r="GZH206" s="813"/>
      <c r="GZI206" s="813"/>
      <c r="GZJ206" s="813"/>
      <c r="GZK206" s="813"/>
      <c r="GZL206" s="813"/>
      <c r="GZM206" s="813"/>
      <c r="GZN206" s="813"/>
      <c r="GZO206" s="813"/>
      <c r="GZP206" s="813"/>
      <c r="GZQ206" s="813"/>
      <c r="GZR206" s="813"/>
      <c r="GZS206" s="813"/>
      <c r="GZT206" s="813"/>
      <c r="GZU206" s="813"/>
      <c r="GZV206" s="813"/>
      <c r="GZW206" s="813"/>
      <c r="GZX206" s="813"/>
      <c r="GZY206" s="813"/>
      <c r="GZZ206" s="813"/>
      <c r="HAA206" s="813"/>
      <c r="HAB206" s="813"/>
      <c r="HAC206" s="813"/>
      <c r="HAD206" s="813"/>
      <c r="HAE206" s="813"/>
      <c r="HAF206" s="813"/>
      <c r="HAG206" s="813"/>
      <c r="HAH206" s="813"/>
      <c r="HAI206" s="813"/>
      <c r="HAJ206" s="813"/>
      <c r="HAK206" s="813"/>
      <c r="HAL206" s="813"/>
      <c r="HAM206" s="813"/>
      <c r="HAN206" s="813"/>
      <c r="HAO206" s="813"/>
      <c r="HAP206" s="813"/>
      <c r="HAQ206" s="813"/>
      <c r="HAR206" s="813"/>
      <c r="HAS206" s="813"/>
      <c r="HAT206" s="813"/>
      <c r="HAU206" s="813"/>
      <c r="HAV206" s="813"/>
      <c r="HAW206" s="813"/>
      <c r="HAX206" s="813"/>
      <c r="HAY206" s="813"/>
      <c r="HAZ206" s="813"/>
      <c r="HBA206" s="813"/>
      <c r="HBB206" s="813"/>
      <c r="HBC206" s="813"/>
      <c r="HBD206" s="813"/>
      <c r="HBE206" s="813"/>
      <c r="HBF206" s="813"/>
      <c r="HBG206" s="813"/>
      <c r="HBH206" s="813"/>
      <c r="HBI206" s="813"/>
      <c r="HBJ206" s="813"/>
      <c r="HBK206" s="813"/>
      <c r="HBL206" s="813"/>
      <c r="HBM206" s="813"/>
      <c r="HBN206" s="813"/>
      <c r="HBO206" s="813"/>
      <c r="HBP206" s="813"/>
      <c r="HBQ206" s="813"/>
      <c r="HBR206" s="813"/>
      <c r="HBS206" s="813"/>
      <c r="HBT206" s="813"/>
      <c r="HBU206" s="813"/>
      <c r="HBV206" s="813"/>
      <c r="HBW206" s="813"/>
      <c r="HBX206" s="813"/>
      <c r="HBY206" s="813"/>
      <c r="HBZ206" s="813"/>
      <c r="HCA206" s="813"/>
      <c r="HCB206" s="813"/>
      <c r="HCC206" s="813"/>
      <c r="HCD206" s="813"/>
      <c r="HCE206" s="813"/>
      <c r="HCF206" s="813"/>
      <c r="HCG206" s="813"/>
      <c r="HCH206" s="813"/>
      <c r="HCI206" s="813"/>
      <c r="HCJ206" s="813"/>
      <c r="HCK206" s="813"/>
      <c r="HCL206" s="813"/>
      <c r="HCM206" s="813"/>
      <c r="HCN206" s="813"/>
      <c r="HCO206" s="813"/>
      <c r="HCP206" s="813"/>
      <c r="HCQ206" s="813"/>
      <c r="HCR206" s="813"/>
      <c r="HCS206" s="813"/>
      <c r="HCT206" s="813"/>
      <c r="HCU206" s="813"/>
      <c r="HCV206" s="813"/>
      <c r="HCW206" s="813"/>
      <c r="HCX206" s="813"/>
      <c r="HCY206" s="813"/>
      <c r="HCZ206" s="813"/>
      <c r="HDA206" s="813"/>
      <c r="HDB206" s="813"/>
      <c r="HDC206" s="813"/>
      <c r="HDD206" s="813"/>
      <c r="HDE206" s="813"/>
      <c r="HDF206" s="813"/>
      <c r="HDG206" s="813"/>
      <c r="HDH206" s="813"/>
      <c r="HDI206" s="813"/>
      <c r="HDJ206" s="813"/>
      <c r="HDK206" s="813"/>
      <c r="HDL206" s="813"/>
      <c r="HDM206" s="813"/>
      <c r="HDN206" s="813"/>
      <c r="HDO206" s="813"/>
      <c r="HDP206" s="813"/>
      <c r="HDQ206" s="813"/>
      <c r="HDR206" s="813"/>
      <c r="HDS206" s="813"/>
      <c r="HDT206" s="813"/>
      <c r="HDU206" s="813"/>
      <c r="HDV206" s="813"/>
      <c r="HDW206" s="813"/>
      <c r="HDX206" s="813"/>
      <c r="HDY206" s="813"/>
      <c r="HDZ206" s="813"/>
      <c r="HEA206" s="813"/>
      <c r="HEB206" s="813"/>
      <c r="HEC206" s="813"/>
      <c r="HED206" s="813"/>
      <c r="HEE206" s="813"/>
      <c r="HEF206" s="813"/>
      <c r="HEG206" s="813"/>
      <c r="HEH206" s="813"/>
      <c r="HEI206" s="813"/>
      <c r="HEJ206" s="813"/>
      <c r="HEK206" s="813"/>
      <c r="HEL206" s="813"/>
      <c r="HEM206" s="813"/>
      <c r="HEN206" s="813"/>
      <c r="HEO206" s="813"/>
      <c r="HEP206" s="813"/>
      <c r="HEQ206" s="813"/>
      <c r="HER206" s="813"/>
      <c r="HES206" s="813"/>
      <c r="HET206" s="813"/>
      <c r="HEU206" s="813"/>
      <c r="HEV206" s="813"/>
      <c r="HEW206" s="813"/>
      <c r="HEX206" s="813"/>
      <c r="HEY206" s="813"/>
      <c r="HEZ206" s="813"/>
      <c r="HFA206" s="813"/>
      <c r="HFB206" s="813"/>
      <c r="HFC206" s="813"/>
      <c r="HFD206" s="813"/>
      <c r="HFE206" s="813"/>
      <c r="HFF206" s="813"/>
      <c r="HFG206" s="813"/>
      <c r="HFH206" s="813"/>
      <c r="HFI206" s="813"/>
      <c r="HFJ206" s="813"/>
      <c r="HFK206" s="813"/>
      <c r="HFL206" s="813"/>
      <c r="HFM206" s="813"/>
      <c r="HFN206" s="813"/>
      <c r="HFO206" s="813"/>
      <c r="HFP206" s="813"/>
      <c r="HFQ206" s="813"/>
      <c r="HFR206" s="813"/>
      <c r="HFS206" s="813"/>
      <c r="HFT206" s="813"/>
      <c r="HFU206" s="813"/>
      <c r="HFV206" s="813"/>
      <c r="HFW206" s="813"/>
      <c r="HFX206" s="813"/>
      <c r="HFY206" s="813"/>
      <c r="HFZ206" s="813"/>
      <c r="HGA206" s="813"/>
      <c r="HGB206" s="813"/>
      <c r="HGC206" s="813"/>
      <c r="HGD206" s="813"/>
      <c r="HGE206" s="813"/>
      <c r="HGF206" s="813"/>
      <c r="HGG206" s="813"/>
      <c r="HGH206" s="813"/>
      <c r="HGI206" s="813"/>
      <c r="HGJ206" s="813"/>
      <c r="HGK206" s="813"/>
      <c r="HGL206" s="813"/>
      <c r="HGM206" s="813"/>
      <c r="HGN206" s="813"/>
      <c r="HGO206" s="813"/>
      <c r="HGP206" s="813"/>
      <c r="HGQ206" s="813"/>
      <c r="HGR206" s="813"/>
      <c r="HGS206" s="813"/>
      <c r="HGT206" s="813"/>
      <c r="HGU206" s="813"/>
      <c r="HGV206" s="813"/>
      <c r="HGW206" s="813"/>
      <c r="HGX206" s="813"/>
      <c r="HGY206" s="813"/>
      <c r="HGZ206" s="813"/>
      <c r="HHA206" s="813"/>
      <c r="HHB206" s="813"/>
      <c r="HHC206" s="813"/>
      <c r="HHD206" s="813"/>
      <c r="HHE206" s="813"/>
      <c r="HHF206" s="813"/>
      <c r="HHG206" s="813"/>
      <c r="HHH206" s="813"/>
      <c r="HHI206" s="813"/>
      <c r="HHJ206" s="813"/>
      <c r="HHK206" s="813"/>
      <c r="HHL206" s="813"/>
      <c r="HHM206" s="813"/>
      <c r="HHN206" s="813"/>
      <c r="HHO206" s="813"/>
      <c r="HHP206" s="813"/>
      <c r="HHQ206" s="813"/>
      <c r="HHR206" s="813"/>
      <c r="HHS206" s="813"/>
      <c r="HHT206" s="813"/>
      <c r="HHU206" s="813"/>
      <c r="HHV206" s="813"/>
      <c r="HHW206" s="813"/>
      <c r="HHX206" s="813"/>
      <c r="HHY206" s="813"/>
      <c r="HHZ206" s="813"/>
      <c r="HIA206" s="813"/>
      <c r="HIB206" s="813"/>
      <c r="HIC206" s="813"/>
      <c r="HID206" s="813"/>
      <c r="HIE206" s="813"/>
      <c r="HIF206" s="813"/>
      <c r="HIG206" s="813"/>
      <c r="HIH206" s="813"/>
      <c r="HII206" s="813"/>
      <c r="HIJ206" s="813"/>
      <c r="HIK206" s="813"/>
      <c r="HIL206" s="813"/>
      <c r="HIM206" s="813"/>
      <c r="HIN206" s="813"/>
      <c r="HIO206" s="813"/>
      <c r="HIP206" s="813"/>
      <c r="HIQ206" s="813"/>
      <c r="HIR206" s="813"/>
      <c r="HIS206" s="813"/>
      <c r="HIT206" s="813"/>
      <c r="HIU206" s="813"/>
      <c r="HIV206" s="813"/>
      <c r="HIW206" s="813"/>
      <c r="HIX206" s="813"/>
      <c r="HIY206" s="813"/>
      <c r="HIZ206" s="813"/>
      <c r="HJA206" s="813"/>
      <c r="HJB206" s="813"/>
      <c r="HJC206" s="813"/>
      <c r="HJD206" s="813"/>
      <c r="HJE206" s="813"/>
      <c r="HJF206" s="813"/>
      <c r="HJG206" s="813"/>
      <c r="HJH206" s="813"/>
      <c r="HJI206" s="813"/>
      <c r="HJJ206" s="813"/>
      <c r="HJK206" s="813"/>
      <c r="HJL206" s="813"/>
      <c r="HJM206" s="813"/>
      <c r="HJN206" s="813"/>
      <c r="HJO206" s="813"/>
      <c r="HJP206" s="813"/>
      <c r="HJQ206" s="813"/>
      <c r="HJR206" s="813"/>
      <c r="HJS206" s="813"/>
      <c r="HJT206" s="813"/>
      <c r="HJU206" s="813"/>
      <c r="HJV206" s="813"/>
      <c r="HJW206" s="813"/>
      <c r="HJX206" s="813"/>
      <c r="HJY206" s="813"/>
      <c r="HJZ206" s="813"/>
      <c r="HKA206" s="813"/>
      <c r="HKB206" s="813"/>
      <c r="HKC206" s="813"/>
      <c r="HKD206" s="813"/>
      <c r="HKE206" s="813"/>
      <c r="HKF206" s="813"/>
      <c r="HKG206" s="813"/>
      <c r="HKH206" s="813"/>
      <c r="HKI206" s="813"/>
      <c r="HKJ206" s="813"/>
      <c r="HKK206" s="813"/>
      <c r="HKL206" s="813"/>
      <c r="HKM206" s="813"/>
      <c r="HKN206" s="813"/>
      <c r="HKO206" s="813"/>
      <c r="HKP206" s="813"/>
      <c r="HKQ206" s="813"/>
      <c r="HKR206" s="813"/>
      <c r="HKS206" s="813"/>
      <c r="HKT206" s="813"/>
      <c r="HKU206" s="813"/>
      <c r="HKV206" s="813"/>
      <c r="HKW206" s="813"/>
      <c r="HKX206" s="813"/>
      <c r="HKY206" s="813"/>
      <c r="HKZ206" s="813"/>
      <c r="HLA206" s="813"/>
      <c r="HLB206" s="813"/>
      <c r="HLC206" s="813"/>
      <c r="HLD206" s="813"/>
      <c r="HLE206" s="813"/>
      <c r="HLF206" s="813"/>
      <c r="HLG206" s="813"/>
      <c r="HLH206" s="813"/>
      <c r="HLI206" s="813"/>
      <c r="HLJ206" s="813"/>
      <c r="HLK206" s="813"/>
      <c r="HLL206" s="813"/>
      <c r="HLM206" s="813"/>
      <c r="HLN206" s="813"/>
      <c r="HLO206" s="813"/>
      <c r="HLP206" s="813"/>
      <c r="HLQ206" s="813"/>
      <c r="HLR206" s="813"/>
      <c r="HLS206" s="813"/>
      <c r="HLT206" s="813"/>
      <c r="HLU206" s="813"/>
      <c r="HLV206" s="813"/>
      <c r="HLW206" s="813"/>
      <c r="HLX206" s="813"/>
      <c r="HLY206" s="813"/>
      <c r="HLZ206" s="813"/>
      <c r="HMA206" s="813"/>
      <c r="HMB206" s="813"/>
      <c r="HMC206" s="813"/>
      <c r="HMD206" s="813"/>
      <c r="HME206" s="813"/>
      <c r="HMF206" s="813"/>
      <c r="HMG206" s="813"/>
      <c r="HMH206" s="813"/>
      <c r="HMI206" s="813"/>
      <c r="HMJ206" s="813"/>
      <c r="HMK206" s="813"/>
      <c r="HML206" s="813"/>
      <c r="HMM206" s="813"/>
      <c r="HMN206" s="813"/>
      <c r="HMO206" s="813"/>
      <c r="HMP206" s="813"/>
      <c r="HMQ206" s="813"/>
      <c r="HMR206" s="813"/>
      <c r="HMS206" s="813"/>
      <c r="HMT206" s="813"/>
      <c r="HMU206" s="813"/>
      <c r="HMV206" s="813"/>
      <c r="HMW206" s="813"/>
      <c r="HMX206" s="813"/>
      <c r="HMY206" s="813"/>
      <c r="HMZ206" s="813"/>
      <c r="HNA206" s="813"/>
      <c r="HNB206" s="813"/>
      <c r="HNC206" s="813"/>
      <c r="HND206" s="813"/>
      <c r="HNE206" s="813"/>
      <c r="HNF206" s="813"/>
      <c r="HNG206" s="813"/>
      <c r="HNH206" s="813"/>
      <c r="HNI206" s="813"/>
      <c r="HNJ206" s="813"/>
      <c r="HNK206" s="813"/>
      <c r="HNL206" s="813"/>
      <c r="HNM206" s="813"/>
      <c r="HNN206" s="813"/>
      <c r="HNO206" s="813"/>
      <c r="HNP206" s="813"/>
      <c r="HNQ206" s="813"/>
      <c r="HNR206" s="813"/>
      <c r="HNS206" s="813"/>
      <c r="HNT206" s="813"/>
      <c r="HNU206" s="813"/>
      <c r="HNV206" s="813"/>
      <c r="HNW206" s="813"/>
      <c r="HNX206" s="813"/>
      <c r="HNY206" s="813"/>
      <c r="HNZ206" s="813"/>
      <c r="HOA206" s="813"/>
      <c r="HOB206" s="813"/>
      <c r="HOC206" s="813"/>
      <c r="HOD206" s="813"/>
      <c r="HOE206" s="813"/>
      <c r="HOF206" s="813"/>
      <c r="HOG206" s="813"/>
      <c r="HOH206" s="813"/>
      <c r="HOI206" s="813"/>
      <c r="HOJ206" s="813"/>
      <c r="HOK206" s="813"/>
      <c r="HOL206" s="813"/>
      <c r="HOM206" s="813"/>
      <c r="HON206" s="813"/>
      <c r="HOO206" s="813"/>
      <c r="HOP206" s="813"/>
      <c r="HOQ206" s="813"/>
      <c r="HOR206" s="813"/>
      <c r="HOS206" s="813"/>
      <c r="HOT206" s="813"/>
      <c r="HOU206" s="813"/>
      <c r="HOV206" s="813"/>
      <c r="HOW206" s="813"/>
      <c r="HOX206" s="813"/>
      <c r="HOY206" s="813"/>
      <c r="HOZ206" s="813"/>
      <c r="HPA206" s="813"/>
      <c r="HPB206" s="813"/>
      <c r="HPC206" s="813"/>
      <c r="HPD206" s="813"/>
      <c r="HPE206" s="813"/>
      <c r="HPF206" s="813"/>
      <c r="HPG206" s="813"/>
      <c r="HPH206" s="813"/>
      <c r="HPI206" s="813"/>
      <c r="HPJ206" s="813"/>
      <c r="HPK206" s="813"/>
      <c r="HPL206" s="813"/>
      <c r="HPM206" s="813"/>
      <c r="HPN206" s="813"/>
      <c r="HPO206" s="813"/>
      <c r="HPP206" s="813"/>
      <c r="HPQ206" s="813"/>
      <c r="HPR206" s="813"/>
      <c r="HPS206" s="813"/>
      <c r="HPT206" s="813"/>
      <c r="HPU206" s="813"/>
      <c r="HPV206" s="813"/>
      <c r="HPW206" s="813"/>
      <c r="HPX206" s="813"/>
      <c r="HPY206" s="813"/>
      <c r="HPZ206" s="813"/>
      <c r="HQA206" s="813"/>
      <c r="HQB206" s="813"/>
      <c r="HQC206" s="813"/>
      <c r="HQD206" s="813"/>
      <c r="HQE206" s="813"/>
      <c r="HQF206" s="813"/>
      <c r="HQG206" s="813"/>
      <c r="HQH206" s="813"/>
      <c r="HQI206" s="813"/>
      <c r="HQJ206" s="813"/>
      <c r="HQK206" s="813"/>
      <c r="HQL206" s="813"/>
      <c r="HQM206" s="813"/>
      <c r="HQN206" s="813"/>
      <c r="HQO206" s="813"/>
      <c r="HQP206" s="813"/>
      <c r="HQQ206" s="813"/>
      <c r="HQR206" s="813"/>
      <c r="HQS206" s="813"/>
      <c r="HQT206" s="813"/>
      <c r="HQU206" s="813"/>
      <c r="HQV206" s="813"/>
      <c r="HQW206" s="813"/>
      <c r="HQX206" s="813"/>
      <c r="HQY206" s="813"/>
      <c r="HQZ206" s="813"/>
      <c r="HRA206" s="813"/>
      <c r="HRB206" s="813"/>
      <c r="HRC206" s="813"/>
      <c r="HRD206" s="813"/>
      <c r="HRE206" s="813"/>
      <c r="HRF206" s="813"/>
      <c r="HRG206" s="813"/>
      <c r="HRH206" s="813"/>
      <c r="HRI206" s="813"/>
      <c r="HRJ206" s="813"/>
      <c r="HRK206" s="813"/>
      <c r="HRL206" s="813"/>
      <c r="HRM206" s="813"/>
      <c r="HRN206" s="813"/>
      <c r="HRO206" s="813"/>
      <c r="HRP206" s="813"/>
      <c r="HRQ206" s="813"/>
      <c r="HRR206" s="813"/>
      <c r="HRS206" s="813"/>
      <c r="HRT206" s="813"/>
      <c r="HRU206" s="813"/>
      <c r="HRV206" s="813"/>
      <c r="HRW206" s="813"/>
      <c r="HRX206" s="813"/>
      <c r="HRY206" s="813"/>
      <c r="HRZ206" s="813"/>
      <c r="HSA206" s="813"/>
      <c r="HSB206" s="813"/>
      <c r="HSC206" s="813"/>
      <c r="HSD206" s="813"/>
      <c r="HSE206" s="813"/>
      <c r="HSF206" s="813"/>
      <c r="HSG206" s="813"/>
      <c r="HSH206" s="813"/>
      <c r="HSI206" s="813"/>
      <c r="HSJ206" s="813"/>
      <c r="HSK206" s="813"/>
      <c r="HSL206" s="813"/>
      <c r="HSM206" s="813"/>
      <c r="HSN206" s="813"/>
      <c r="HSO206" s="813"/>
      <c r="HSP206" s="813"/>
      <c r="HSQ206" s="813"/>
      <c r="HSR206" s="813"/>
      <c r="HSS206" s="813"/>
      <c r="HST206" s="813"/>
      <c r="HSU206" s="813"/>
      <c r="HSV206" s="813"/>
      <c r="HSW206" s="813"/>
      <c r="HSX206" s="813"/>
      <c r="HSY206" s="813"/>
      <c r="HSZ206" s="813"/>
      <c r="HTA206" s="813"/>
      <c r="HTB206" s="813"/>
      <c r="HTC206" s="813"/>
      <c r="HTD206" s="813"/>
      <c r="HTE206" s="813"/>
      <c r="HTF206" s="813"/>
      <c r="HTG206" s="813"/>
      <c r="HTH206" s="813"/>
      <c r="HTI206" s="813"/>
      <c r="HTJ206" s="813"/>
      <c r="HTK206" s="813"/>
      <c r="HTL206" s="813"/>
      <c r="HTM206" s="813"/>
      <c r="HTN206" s="813"/>
      <c r="HTO206" s="813"/>
      <c r="HTP206" s="813"/>
      <c r="HTQ206" s="813"/>
      <c r="HTR206" s="813"/>
      <c r="HTS206" s="813"/>
      <c r="HTT206" s="813"/>
      <c r="HTU206" s="813"/>
      <c r="HTV206" s="813"/>
      <c r="HTW206" s="813"/>
      <c r="HTX206" s="813"/>
      <c r="HTY206" s="813"/>
      <c r="HTZ206" s="813"/>
      <c r="HUA206" s="813"/>
      <c r="HUB206" s="813"/>
      <c r="HUC206" s="813"/>
      <c r="HUD206" s="813"/>
      <c r="HUE206" s="813"/>
      <c r="HUF206" s="813"/>
      <c r="HUG206" s="813"/>
      <c r="HUH206" s="813"/>
      <c r="HUI206" s="813"/>
      <c r="HUJ206" s="813"/>
      <c r="HUK206" s="813"/>
      <c r="HUL206" s="813"/>
      <c r="HUM206" s="813"/>
      <c r="HUN206" s="813"/>
      <c r="HUO206" s="813"/>
      <c r="HUP206" s="813"/>
      <c r="HUQ206" s="813"/>
      <c r="HUR206" s="813"/>
      <c r="HUS206" s="813"/>
      <c r="HUT206" s="813"/>
      <c r="HUU206" s="813"/>
      <c r="HUV206" s="813"/>
      <c r="HUW206" s="813"/>
      <c r="HUX206" s="813"/>
      <c r="HUY206" s="813"/>
      <c r="HUZ206" s="813"/>
      <c r="HVA206" s="813"/>
      <c r="HVB206" s="813"/>
      <c r="HVC206" s="813"/>
      <c r="HVD206" s="813"/>
      <c r="HVE206" s="813"/>
      <c r="HVF206" s="813"/>
      <c r="HVG206" s="813"/>
      <c r="HVH206" s="813"/>
      <c r="HVI206" s="813"/>
      <c r="HVJ206" s="813"/>
      <c r="HVK206" s="813"/>
      <c r="HVL206" s="813"/>
      <c r="HVM206" s="813"/>
      <c r="HVN206" s="813"/>
      <c r="HVO206" s="813"/>
      <c r="HVP206" s="813"/>
      <c r="HVQ206" s="813"/>
      <c r="HVR206" s="813"/>
      <c r="HVS206" s="813"/>
      <c r="HVT206" s="813"/>
      <c r="HVU206" s="813"/>
      <c r="HVV206" s="813"/>
      <c r="HVW206" s="813"/>
      <c r="HVX206" s="813"/>
      <c r="HVY206" s="813"/>
      <c r="HVZ206" s="813"/>
      <c r="HWA206" s="813"/>
      <c r="HWB206" s="813"/>
      <c r="HWC206" s="813"/>
      <c r="HWD206" s="813"/>
      <c r="HWE206" s="813"/>
      <c r="HWF206" s="813"/>
      <c r="HWG206" s="813"/>
      <c r="HWH206" s="813"/>
      <c r="HWI206" s="813"/>
      <c r="HWJ206" s="813"/>
      <c r="HWK206" s="813"/>
      <c r="HWL206" s="813"/>
      <c r="HWM206" s="813"/>
      <c r="HWN206" s="813"/>
      <c r="HWO206" s="813"/>
      <c r="HWP206" s="813"/>
      <c r="HWQ206" s="813"/>
      <c r="HWR206" s="813"/>
      <c r="HWS206" s="813"/>
      <c r="HWT206" s="813"/>
      <c r="HWU206" s="813"/>
      <c r="HWV206" s="813"/>
      <c r="HWW206" s="813"/>
      <c r="HWX206" s="813"/>
      <c r="HWY206" s="813"/>
      <c r="HWZ206" s="813"/>
      <c r="HXA206" s="813"/>
      <c r="HXB206" s="813"/>
      <c r="HXC206" s="813"/>
      <c r="HXD206" s="813"/>
      <c r="HXE206" s="813"/>
      <c r="HXF206" s="813"/>
      <c r="HXG206" s="813"/>
      <c r="HXH206" s="813"/>
      <c r="HXI206" s="813"/>
      <c r="HXJ206" s="813"/>
      <c r="HXK206" s="813"/>
      <c r="HXL206" s="813"/>
      <c r="HXM206" s="813"/>
      <c r="HXN206" s="813"/>
      <c r="HXO206" s="813"/>
      <c r="HXP206" s="813"/>
      <c r="HXQ206" s="813"/>
      <c r="HXR206" s="813"/>
      <c r="HXS206" s="813"/>
      <c r="HXT206" s="813"/>
      <c r="HXU206" s="813"/>
      <c r="HXV206" s="813"/>
      <c r="HXW206" s="813"/>
      <c r="HXX206" s="813"/>
      <c r="HXY206" s="813"/>
      <c r="HXZ206" s="813"/>
      <c r="HYA206" s="813"/>
      <c r="HYB206" s="813"/>
      <c r="HYC206" s="813"/>
      <c r="HYD206" s="813"/>
      <c r="HYE206" s="813"/>
      <c r="HYF206" s="813"/>
      <c r="HYG206" s="813"/>
      <c r="HYH206" s="813"/>
      <c r="HYI206" s="813"/>
      <c r="HYJ206" s="813"/>
      <c r="HYK206" s="813"/>
      <c r="HYL206" s="813"/>
      <c r="HYM206" s="813"/>
      <c r="HYN206" s="813"/>
      <c r="HYO206" s="813"/>
      <c r="HYP206" s="813"/>
      <c r="HYQ206" s="813"/>
      <c r="HYR206" s="813"/>
      <c r="HYS206" s="813"/>
      <c r="HYT206" s="813"/>
      <c r="HYU206" s="813"/>
      <c r="HYV206" s="813"/>
      <c r="HYW206" s="813"/>
      <c r="HYX206" s="813"/>
      <c r="HYY206" s="813"/>
      <c r="HYZ206" s="813"/>
      <c r="HZA206" s="813"/>
      <c r="HZB206" s="813"/>
      <c r="HZC206" s="813"/>
      <c r="HZD206" s="813"/>
      <c r="HZE206" s="813"/>
      <c r="HZF206" s="813"/>
      <c r="HZG206" s="813"/>
      <c r="HZH206" s="813"/>
      <c r="HZI206" s="813"/>
      <c r="HZJ206" s="813"/>
      <c r="HZK206" s="813"/>
      <c r="HZL206" s="813"/>
      <c r="HZM206" s="813"/>
      <c r="HZN206" s="813"/>
      <c r="HZO206" s="813"/>
      <c r="HZP206" s="813"/>
      <c r="HZQ206" s="813"/>
      <c r="HZR206" s="813"/>
      <c r="HZS206" s="813"/>
      <c r="HZT206" s="813"/>
      <c r="HZU206" s="813"/>
      <c r="HZV206" s="813"/>
      <c r="HZW206" s="813"/>
      <c r="HZX206" s="813"/>
      <c r="HZY206" s="813"/>
      <c r="HZZ206" s="813"/>
      <c r="IAA206" s="813"/>
      <c r="IAB206" s="813"/>
      <c r="IAC206" s="813"/>
      <c r="IAD206" s="813"/>
      <c r="IAE206" s="813"/>
      <c r="IAF206" s="813"/>
      <c r="IAG206" s="813"/>
      <c r="IAH206" s="813"/>
      <c r="IAI206" s="813"/>
      <c r="IAJ206" s="813"/>
      <c r="IAK206" s="813"/>
      <c r="IAL206" s="813"/>
      <c r="IAM206" s="813"/>
      <c r="IAN206" s="813"/>
      <c r="IAO206" s="813"/>
      <c r="IAP206" s="813"/>
      <c r="IAQ206" s="813"/>
      <c r="IAR206" s="813"/>
      <c r="IAS206" s="813"/>
      <c r="IAT206" s="813"/>
      <c r="IAU206" s="813"/>
      <c r="IAV206" s="813"/>
      <c r="IAW206" s="813"/>
      <c r="IAX206" s="813"/>
      <c r="IAY206" s="813"/>
      <c r="IAZ206" s="813"/>
      <c r="IBA206" s="813"/>
      <c r="IBB206" s="813"/>
      <c r="IBC206" s="813"/>
      <c r="IBD206" s="813"/>
      <c r="IBE206" s="813"/>
      <c r="IBF206" s="813"/>
      <c r="IBG206" s="813"/>
      <c r="IBH206" s="813"/>
      <c r="IBI206" s="813"/>
      <c r="IBJ206" s="813"/>
      <c r="IBK206" s="813"/>
      <c r="IBL206" s="813"/>
      <c r="IBM206" s="813"/>
      <c r="IBN206" s="813"/>
      <c r="IBO206" s="813"/>
      <c r="IBP206" s="813"/>
      <c r="IBQ206" s="813"/>
      <c r="IBR206" s="813"/>
      <c r="IBS206" s="813"/>
      <c r="IBT206" s="813"/>
      <c r="IBU206" s="813"/>
      <c r="IBV206" s="813"/>
      <c r="IBW206" s="813"/>
      <c r="IBX206" s="813"/>
      <c r="IBY206" s="813"/>
      <c r="IBZ206" s="813"/>
      <c r="ICA206" s="813"/>
      <c r="ICB206" s="813"/>
      <c r="ICC206" s="813"/>
      <c r="ICD206" s="813"/>
      <c r="ICE206" s="813"/>
      <c r="ICF206" s="813"/>
      <c r="ICG206" s="813"/>
      <c r="ICH206" s="813"/>
      <c r="ICI206" s="813"/>
      <c r="ICJ206" s="813"/>
      <c r="ICK206" s="813"/>
      <c r="ICL206" s="813"/>
      <c r="ICM206" s="813"/>
      <c r="ICN206" s="813"/>
      <c r="ICO206" s="813"/>
      <c r="ICP206" s="813"/>
      <c r="ICQ206" s="813"/>
      <c r="ICR206" s="813"/>
      <c r="ICS206" s="813"/>
      <c r="ICT206" s="813"/>
      <c r="ICU206" s="813"/>
      <c r="ICV206" s="813"/>
      <c r="ICW206" s="813"/>
      <c r="ICX206" s="813"/>
      <c r="ICY206" s="813"/>
      <c r="ICZ206" s="813"/>
      <c r="IDA206" s="813"/>
      <c r="IDB206" s="813"/>
      <c r="IDC206" s="813"/>
      <c r="IDD206" s="813"/>
      <c r="IDE206" s="813"/>
      <c r="IDF206" s="813"/>
      <c r="IDG206" s="813"/>
      <c r="IDH206" s="813"/>
      <c r="IDI206" s="813"/>
      <c r="IDJ206" s="813"/>
      <c r="IDK206" s="813"/>
      <c r="IDL206" s="813"/>
      <c r="IDM206" s="813"/>
      <c r="IDN206" s="813"/>
      <c r="IDO206" s="813"/>
      <c r="IDP206" s="813"/>
      <c r="IDQ206" s="813"/>
      <c r="IDR206" s="813"/>
      <c r="IDS206" s="813"/>
      <c r="IDT206" s="813"/>
      <c r="IDU206" s="813"/>
      <c r="IDV206" s="813"/>
      <c r="IDW206" s="813"/>
      <c r="IDX206" s="813"/>
      <c r="IDY206" s="813"/>
      <c r="IDZ206" s="813"/>
      <c r="IEA206" s="813"/>
      <c r="IEB206" s="813"/>
      <c r="IEC206" s="813"/>
      <c r="IED206" s="813"/>
      <c r="IEE206" s="813"/>
      <c r="IEF206" s="813"/>
      <c r="IEG206" s="813"/>
      <c r="IEH206" s="813"/>
      <c r="IEI206" s="813"/>
      <c r="IEJ206" s="813"/>
      <c r="IEK206" s="813"/>
      <c r="IEL206" s="813"/>
      <c r="IEM206" s="813"/>
      <c r="IEN206" s="813"/>
      <c r="IEO206" s="813"/>
      <c r="IEP206" s="813"/>
      <c r="IEQ206" s="813"/>
      <c r="IER206" s="813"/>
      <c r="IES206" s="813"/>
      <c r="IET206" s="813"/>
      <c r="IEU206" s="813"/>
      <c r="IEV206" s="813"/>
      <c r="IEW206" s="813"/>
      <c r="IEX206" s="813"/>
      <c r="IEY206" s="813"/>
      <c r="IEZ206" s="813"/>
      <c r="IFA206" s="813"/>
      <c r="IFB206" s="813"/>
      <c r="IFC206" s="813"/>
      <c r="IFD206" s="813"/>
      <c r="IFE206" s="813"/>
      <c r="IFF206" s="813"/>
      <c r="IFG206" s="813"/>
      <c r="IFH206" s="813"/>
      <c r="IFI206" s="813"/>
      <c r="IFJ206" s="813"/>
      <c r="IFK206" s="813"/>
      <c r="IFL206" s="813"/>
      <c r="IFM206" s="813"/>
      <c r="IFN206" s="813"/>
      <c r="IFO206" s="813"/>
      <c r="IFP206" s="813"/>
      <c r="IFQ206" s="813"/>
      <c r="IFR206" s="813"/>
      <c r="IFS206" s="813"/>
      <c r="IFT206" s="813"/>
      <c r="IFU206" s="813"/>
      <c r="IFV206" s="813"/>
      <c r="IFW206" s="813"/>
      <c r="IFX206" s="813"/>
      <c r="IFY206" s="813"/>
      <c r="IFZ206" s="813"/>
      <c r="IGA206" s="813"/>
      <c r="IGB206" s="813"/>
      <c r="IGC206" s="813"/>
      <c r="IGD206" s="813"/>
      <c r="IGE206" s="813"/>
      <c r="IGF206" s="813"/>
      <c r="IGG206" s="813"/>
      <c r="IGH206" s="813"/>
      <c r="IGI206" s="813"/>
      <c r="IGJ206" s="813"/>
      <c r="IGK206" s="813"/>
      <c r="IGL206" s="813"/>
      <c r="IGM206" s="813"/>
      <c r="IGN206" s="813"/>
      <c r="IGO206" s="813"/>
      <c r="IGP206" s="813"/>
      <c r="IGQ206" s="813"/>
      <c r="IGR206" s="813"/>
      <c r="IGS206" s="813"/>
      <c r="IGT206" s="813"/>
      <c r="IGU206" s="813"/>
      <c r="IGV206" s="813"/>
      <c r="IGW206" s="813"/>
      <c r="IGX206" s="813"/>
      <c r="IGY206" s="813"/>
      <c r="IGZ206" s="813"/>
      <c r="IHA206" s="813"/>
      <c r="IHB206" s="813"/>
      <c r="IHC206" s="813"/>
      <c r="IHD206" s="813"/>
      <c r="IHE206" s="813"/>
      <c r="IHF206" s="813"/>
      <c r="IHG206" s="813"/>
      <c r="IHH206" s="813"/>
      <c r="IHI206" s="813"/>
      <c r="IHJ206" s="813"/>
      <c r="IHK206" s="813"/>
      <c r="IHL206" s="813"/>
      <c r="IHM206" s="813"/>
      <c r="IHN206" s="813"/>
      <c r="IHO206" s="813"/>
      <c r="IHP206" s="813"/>
      <c r="IHQ206" s="813"/>
      <c r="IHR206" s="813"/>
      <c r="IHS206" s="813"/>
      <c r="IHT206" s="813"/>
      <c r="IHU206" s="813"/>
      <c r="IHV206" s="813"/>
      <c r="IHW206" s="813"/>
      <c r="IHX206" s="813"/>
      <c r="IHY206" s="813"/>
      <c r="IHZ206" s="813"/>
      <c r="IIA206" s="813"/>
      <c r="IIB206" s="813"/>
      <c r="IIC206" s="813"/>
      <c r="IID206" s="813"/>
      <c r="IIE206" s="813"/>
      <c r="IIF206" s="813"/>
      <c r="IIG206" s="813"/>
      <c r="IIH206" s="813"/>
      <c r="III206" s="813"/>
      <c r="IIJ206" s="813"/>
      <c r="IIK206" s="813"/>
      <c r="IIL206" s="813"/>
      <c r="IIM206" s="813"/>
      <c r="IIN206" s="813"/>
      <c r="IIO206" s="813"/>
      <c r="IIP206" s="813"/>
      <c r="IIQ206" s="813"/>
      <c r="IIR206" s="813"/>
      <c r="IIS206" s="813"/>
      <c r="IIT206" s="813"/>
      <c r="IIU206" s="813"/>
      <c r="IIV206" s="813"/>
      <c r="IIW206" s="813"/>
      <c r="IIX206" s="813"/>
      <c r="IIY206" s="813"/>
      <c r="IIZ206" s="813"/>
      <c r="IJA206" s="813"/>
      <c r="IJB206" s="813"/>
      <c r="IJC206" s="813"/>
      <c r="IJD206" s="813"/>
      <c r="IJE206" s="813"/>
      <c r="IJF206" s="813"/>
      <c r="IJG206" s="813"/>
      <c r="IJH206" s="813"/>
      <c r="IJI206" s="813"/>
      <c r="IJJ206" s="813"/>
      <c r="IJK206" s="813"/>
      <c r="IJL206" s="813"/>
      <c r="IJM206" s="813"/>
      <c r="IJN206" s="813"/>
      <c r="IJO206" s="813"/>
      <c r="IJP206" s="813"/>
      <c r="IJQ206" s="813"/>
      <c r="IJR206" s="813"/>
      <c r="IJS206" s="813"/>
      <c r="IJT206" s="813"/>
      <c r="IJU206" s="813"/>
      <c r="IJV206" s="813"/>
      <c r="IJW206" s="813"/>
      <c r="IJX206" s="813"/>
      <c r="IJY206" s="813"/>
      <c r="IJZ206" s="813"/>
      <c r="IKA206" s="813"/>
      <c r="IKB206" s="813"/>
      <c r="IKC206" s="813"/>
      <c r="IKD206" s="813"/>
      <c r="IKE206" s="813"/>
      <c r="IKF206" s="813"/>
      <c r="IKG206" s="813"/>
      <c r="IKH206" s="813"/>
      <c r="IKI206" s="813"/>
      <c r="IKJ206" s="813"/>
      <c r="IKK206" s="813"/>
      <c r="IKL206" s="813"/>
      <c r="IKM206" s="813"/>
      <c r="IKN206" s="813"/>
      <c r="IKO206" s="813"/>
      <c r="IKP206" s="813"/>
      <c r="IKQ206" s="813"/>
      <c r="IKR206" s="813"/>
      <c r="IKS206" s="813"/>
      <c r="IKT206" s="813"/>
      <c r="IKU206" s="813"/>
      <c r="IKV206" s="813"/>
      <c r="IKW206" s="813"/>
      <c r="IKX206" s="813"/>
      <c r="IKY206" s="813"/>
      <c r="IKZ206" s="813"/>
      <c r="ILA206" s="813"/>
      <c r="ILB206" s="813"/>
      <c r="ILC206" s="813"/>
      <c r="ILD206" s="813"/>
      <c r="ILE206" s="813"/>
      <c r="ILF206" s="813"/>
      <c r="ILG206" s="813"/>
      <c r="ILH206" s="813"/>
      <c r="ILI206" s="813"/>
      <c r="ILJ206" s="813"/>
      <c r="ILK206" s="813"/>
      <c r="ILL206" s="813"/>
      <c r="ILM206" s="813"/>
      <c r="ILN206" s="813"/>
      <c r="ILO206" s="813"/>
      <c r="ILP206" s="813"/>
      <c r="ILQ206" s="813"/>
      <c r="ILR206" s="813"/>
      <c r="ILS206" s="813"/>
      <c r="ILT206" s="813"/>
      <c r="ILU206" s="813"/>
      <c r="ILV206" s="813"/>
      <c r="ILW206" s="813"/>
      <c r="ILX206" s="813"/>
      <c r="ILY206" s="813"/>
      <c r="ILZ206" s="813"/>
      <c r="IMA206" s="813"/>
      <c r="IMB206" s="813"/>
      <c r="IMC206" s="813"/>
      <c r="IMD206" s="813"/>
      <c r="IME206" s="813"/>
      <c r="IMF206" s="813"/>
      <c r="IMG206" s="813"/>
      <c r="IMH206" s="813"/>
      <c r="IMI206" s="813"/>
      <c r="IMJ206" s="813"/>
      <c r="IMK206" s="813"/>
      <c r="IML206" s="813"/>
      <c r="IMM206" s="813"/>
      <c r="IMN206" s="813"/>
      <c r="IMO206" s="813"/>
      <c r="IMP206" s="813"/>
      <c r="IMQ206" s="813"/>
      <c r="IMR206" s="813"/>
      <c r="IMS206" s="813"/>
      <c r="IMT206" s="813"/>
      <c r="IMU206" s="813"/>
      <c r="IMV206" s="813"/>
      <c r="IMW206" s="813"/>
      <c r="IMX206" s="813"/>
      <c r="IMY206" s="813"/>
      <c r="IMZ206" s="813"/>
      <c r="INA206" s="813"/>
      <c r="INB206" s="813"/>
      <c r="INC206" s="813"/>
      <c r="IND206" s="813"/>
      <c r="INE206" s="813"/>
      <c r="INF206" s="813"/>
      <c r="ING206" s="813"/>
      <c r="INH206" s="813"/>
      <c r="INI206" s="813"/>
      <c r="INJ206" s="813"/>
      <c r="INK206" s="813"/>
      <c r="INL206" s="813"/>
      <c r="INM206" s="813"/>
      <c r="INN206" s="813"/>
      <c r="INO206" s="813"/>
      <c r="INP206" s="813"/>
      <c r="INQ206" s="813"/>
      <c r="INR206" s="813"/>
      <c r="INS206" s="813"/>
      <c r="INT206" s="813"/>
      <c r="INU206" s="813"/>
      <c r="INV206" s="813"/>
      <c r="INW206" s="813"/>
      <c r="INX206" s="813"/>
      <c r="INY206" s="813"/>
      <c r="INZ206" s="813"/>
      <c r="IOA206" s="813"/>
      <c r="IOB206" s="813"/>
      <c r="IOC206" s="813"/>
      <c r="IOD206" s="813"/>
      <c r="IOE206" s="813"/>
      <c r="IOF206" s="813"/>
      <c r="IOG206" s="813"/>
      <c r="IOH206" s="813"/>
      <c r="IOI206" s="813"/>
      <c r="IOJ206" s="813"/>
      <c r="IOK206" s="813"/>
      <c r="IOL206" s="813"/>
      <c r="IOM206" s="813"/>
      <c r="ION206" s="813"/>
      <c r="IOO206" s="813"/>
      <c r="IOP206" s="813"/>
      <c r="IOQ206" s="813"/>
      <c r="IOR206" s="813"/>
      <c r="IOS206" s="813"/>
      <c r="IOT206" s="813"/>
      <c r="IOU206" s="813"/>
      <c r="IOV206" s="813"/>
      <c r="IOW206" s="813"/>
      <c r="IOX206" s="813"/>
      <c r="IOY206" s="813"/>
      <c r="IOZ206" s="813"/>
      <c r="IPA206" s="813"/>
      <c r="IPB206" s="813"/>
      <c r="IPC206" s="813"/>
      <c r="IPD206" s="813"/>
      <c r="IPE206" s="813"/>
      <c r="IPF206" s="813"/>
      <c r="IPG206" s="813"/>
      <c r="IPH206" s="813"/>
      <c r="IPI206" s="813"/>
      <c r="IPJ206" s="813"/>
      <c r="IPK206" s="813"/>
      <c r="IPL206" s="813"/>
      <c r="IPM206" s="813"/>
      <c r="IPN206" s="813"/>
      <c r="IPO206" s="813"/>
      <c r="IPP206" s="813"/>
      <c r="IPQ206" s="813"/>
      <c r="IPR206" s="813"/>
      <c r="IPS206" s="813"/>
      <c r="IPT206" s="813"/>
      <c r="IPU206" s="813"/>
      <c r="IPV206" s="813"/>
      <c r="IPW206" s="813"/>
      <c r="IPX206" s="813"/>
      <c r="IPY206" s="813"/>
      <c r="IPZ206" s="813"/>
      <c r="IQA206" s="813"/>
      <c r="IQB206" s="813"/>
      <c r="IQC206" s="813"/>
      <c r="IQD206" s="813"/>
      <c r="IQE206" s="813"/>
      <c r="IQF206" s="813"/>
      <c r="IQG206" s="813"/>
      <c r="IQH206" s="813"/>
      <c r="IQI206" s="813"/>
      <c r="IQJ206" s="813"/>
      <c r="IQK206" s="813"/>
      <c r="IQL206" s="813"/>
      <c r="IQM206" s="813"/>
      <c r="IQN206" s="813"/>
      <c r="IQO206" s="813"/>
      <c r="IQP206" s="813"/>
      <c r="IQQ206" s="813"/>
      <c r="IQR206" s="813"/>
      <c r="IQS206" s="813"/>
      <c r="IQT206" s="813"/>
      <c r="IQU206" s="813"/>
      <c r="IQV206" s="813"/>
      <c r="IQW206" s="813"/>
      <c r="IQX206" s="813"/>
      <c r="IQY206" s="813"/>
      <c r="IQZ206" s="813"/>
      <c r="IRA206" s="813"/>
      <c r="IRB206" s="813"/>
      <c r="IRC206" s="813"/>
      <c r="IRD206" s="813"/>
      <c r="IRE206" s="813"/>
      <c r="IRF206" s="813"/>
      <c r="IRG206" s="813"/>
      <c r="IRH206" s="813"/>
      <c r="IRI206" s="813"/>
      <c r="IRJ206" s="813"/>
      <c r="IRK206" s="813"/>
      <c r="IRL206" s="813"/>
      <c r="IRM206" s="813"/>
      <c r="IRN206" s="813"/>
      <c r="IRO206" s="813"/>
      <c r="IRP206" s="813"/>
      <c r="IRQ206" s="813"/>
      <c r="IRR206" s="813"/>
      <c r="IRS206" s="813"/>
      <c r="IRT206" s="813"/>
      <c r="IRU206" s="813"/>
      <c r="IRV206" s="813"/>
      <c r="IRW206" s="813"/>
      <c r="IRX206" s="813"/>
      <c r="IRY206" s="813"/>
      <c r="IRZ206" s="813"/>
      <c r="ISA206" s="813"/>
      <c r="ISB206" s="813"/>
      <c r="ISC206" s="813"/>
      <c r="ISD206" s="813"/>
      <c r="ISE206" s="813"/>
      <c r="ISF206" s="813"/>
      <c r="ISG206" s="813"/>
      <c r="ISH206" s="813"/>
      <c r="ISI206" s="813"/>
      <c r="ISJ206" s="813"/>
      <c r="ISK206" s="813"/>
      <c r="ISL206" s="813"/>
      <c r="ISM206" s="813"/>
      <c r="ISN206" s="813"/>
      <c r="ISO206" s="813"/>
      <c r="ISP206" s="813"/>
      <c r="ISQ206" s="813"/>
      <c r="ISR206" s="813"/>
      <c r="ISS206" s="813"/>
      <c r="IST206" s="813"/>
      <c r="ISU206" s="813"/>
      <c r="ISV206" s="813"/>
      <c r="ISW206" s="813"/>
      <c r="ISX206" s="813"/>
      <c r="ISY206" s="813"/>
      <c r="ISZ206" s="813"/>
      <c r="ITA206" s="813"/>
      <c r="ITB206" s="813"/>
      <c r="ITC206" s="813"/>
      <c r="ITD206" s="813"/>
      <c r="ITE206" s="813"/>
      <c r="ITF206" s="813"/>
      <c r="ITG206" s="813"/>
      <c r="ITH206" s="813"/>
      <c r="ITI206" s="813"/>
      <c r="ITJ206" s="813"/>
      <c r="ITK206" s="813"/>
      <c r="ITL206" s="813"/>
      <c r="ITM206" s="813"/>
      <c r="ITN206" s="813"/>
      <c r="ITO206" s="813"/>
      <c r="ITP206" s="813"/>
      <c r="ITQ206" s="813"/>
      <c r="ITR206" s="813"/>
      <c r="ITS206" s="813"/>
      <c r="ITT206" s="813"/>
      <c r="ITU206" s="813"/>
      <c r="ITV206" s="813"/>
      <c r="ITW206" s="813"/>
      <c r="ITX206" s="813"/>
      <c r="ITY206" s="813"/>
      <c r="ITZ206" s="813"/>
      <c r="IUA206" s="813"/>
      <c r="IUB206" s="813"/>
      <c r="IUC206" s="813"/>
      <c r="IUD206" s="813"/>
      <c r="IUE206" s="813"/>
      <c r="IUF206" s="813"/>
      <c r="IUG206" s="813"/>
      <c r="IUH206" s="813"/>
      <c r="IUI206" s="813"/>
      <c r="IUJ206" s="813"/>
      <c r="IUK206" s="813"/>
      <c r="IUL206" s="813"/>
      <c r="IUM206" s="813"/>
      <c r="IUN206" s="813"/>
      <c r="IUO206" s="813"/>
      <c r="IUP206" s="813"/>
      <c r="IUQ206" s="813"/>
      <c r="IUR206" s="813"/>
      <c r="IUS206" s="813"/>
      <c r="IUT206" s="813"/>
      <c r="IUU206" s="813"/>
      <c r="IUV206" s="813"/>
      <c r="IUW206" s="813"/>
      <c r="IUX206" s="813"/>
      <c r="IUY206" s="813"/>
      <c r="IUZ206" s="813"/>
      <c r="IVA206" s="813"/>
      <c r="IVB206" s="813"/>
      <c r="IVC206" s="813"/>
      <c r="IVD206" s="813"/>
      <c r="IVE206" s="813"/>
      <c r="IVF206" s="813"/>
      <c r="IVG206" s="813"/>
      <c r="IVH206" s="813"/>
      <c r="IVI206" s="813"/>
      <c r="IVJ206" s="813"/>
      <c r="IVK206" s="813"/>
      <c r="IVL206" s="813"/>
      <c r="IVM206" s="813"/>
      <c r="IVN206" s="813"/>
      <c r="IVO206" s="813"/>
      <c r="IVP206" s="813"/>
      <c r="IVQ206" s="813"/>
      <c r="IVR206" s="813"/>
      <c r="IVS206" s="813"/>
      <c r="IVT206" s="813"/>
      <c r="IVU206" s="813"/>
      <c r="IVV206" s="813"/>
      <c r="IVW206" s="813"/>
      <c r="IVX206" s="813"/>
      <c r="IVY206" s="813"/>
      <c r="IVZ206" s="813"/>
      <c r="IWA206" s="813"/>
      <c r="IWB206" s="813"/>
      <c r="IWC206" s="813"/>
      <c r="IWD206" s="813"/>
      <c r="IWE206" s="813"/>
      <c r="IWF206" s="813"/>
      <c r="IWG206" s="813"/>
      <c r="IWH206" s="813"/>
      <c r="IWI206" s="813"/>
      <c r="IWJ206" s="813"/>
      <c r="IWK206" s="813"/>
      <c r="IWL206" s="813"/>
      <c r="IWM206" s="813"/>
      <c r="IWN206" s="813"/>
      <c r="IWO206" s="813"/>
      <c r="IWP206" s="813"/>
      <c r="IWQ206" s="813"/>
      <c r="IWR206" s="813"/>
      <c r="IWS206" s="813"/>
      <c r="IWT206" s="813"/>
      <c r="IWU206" s="813"/>
      <c r="IWV206" s="813"/>
      <c r="IWW206" s="813"/>
      <c r="IWX206" s="813"/>
      <c r="IWY206" s="813"/>
      <c r="IWZ206" s="813"/>
      <c r="IXA206" s="813"/>
      <c r="IXB206" s="813"/>
      <c r="IXC206" s="813"/>
      <c r="IXD206" s="813"/>
      <c r="IXE206" s="813"/>
      <c r="IXF206" s="813"/>
      <c r="IXG206" s="813"/>
      <c r="IXH206" s="813"/>
      <c r="IXI206" s="813"/>
      <c r="IXJ206" s="813"/>
      <c r="IXK206" s="813"/>
      <c r="IXL206" s="813"/>
      <c r="IXM206" s="813"/>
      <c r="IXN206" s="813"/>
      <c r="IXO206" s="813"/>
      <c r="IXP206" s="813"/>
      <c r="IXQ206" s="813"/>
      <c r="IXR206" s="813"/>
      <c r="IXS206" s="813"/>
      <c r="IXT206" s="813"/>
      <c r="IXU206" s="813"/>
      <c r="IXV206" s="813"/>
      <c r="IXW206" s="813"/>
      <c r="IXX206" s="813"/>
      <c r="IXY206" s="813"/>
      <c r="IXZ206" s="813"/>
      <c r="IYA206" s="813"/>
      <c r="IYB206" s="813"/>
      <c r="IYC206" s="813"/>
      <c r="IYD206" s="813"/>
      <c r="IYE206" s="813"/>
      <c r="IYF206" s="813"/>
      <c r="IYG206" s="813"/>
      <c r="IYH206" s="813"/>
      <c r="IYI206" s="813"/>
      <c r="IYJ206" s="813"/>
      <c r="IYK206" s="813"/>
      <c r="IYL206" s="813"/>
      <c r="IYM206" s="813"/>
      <c r="IYN206" s="813"/>
      <c r="IYO206" s="813"/>
      <c r="IYP206" s="813"/>
      <c r="IYQ206" s="813"/>
      <c r="IYR206" s="813"/>
      <c r="IYS206" s="813"/>
      <c r="IYT206" s="813"/>
      <c r="IYU206" s="813"/>
      <c r="IYV206" s="813"/>
      <c r="IYW206" s="813"/>
      <c r="IYX206" s="813"/>
      <c r="IYY206" s="813"/>
      <c r="IYZ206" s="813"/>
      <c r="IZA206" s="813"/>
      <c r="IZB206" s="813"/>
      <c r="IZC206" s="813"/>
      <c r="IZD206" s="813"/>
      <c r="IZE206" s="813"/>
      <c r="IZF206" s="813"/>
      <c r="IZG206" s="813"/>
      <c r="IZH206" s="813"/>
      <c r="IZI206" s="813"/>
      <c r="IZJ206" s="813"/>
      <c r="IZK206" s="813"/>
      <c r="IZL206" s="813"/>
      <c r="IZM206" s="813"/>
      <c r="IZN206" s="813"/>
      <c r="IZO206" s="813"/>
      <c r="IZP206" s="813"/>
      <c r="IZQ206" s="813"/>
      <c r="IZR206" s="813"/>
      <c r="IZS206" s="813"/>
      <c r="IZT206" s="813"/>
      <c r="IZU206" s="813"/>
      <c r="IZV206" s="813"/>
      <c r="IZW206" s="813"/>
      <c r="IZX206" s="813"/>
      <c r="IZY206" s="813"/>
      <c r="IZZ206" s="813"/>
      <c r="JAA206" s="813"/>
      <c r="JAB206" s="813"/>
      <c r="JAC206" s="813"/>
      <c r="JAD206" s="813"/>
      <c r="JAE206" s="813"/>
      <c r="JAF206" s="813"/>
      <c r="JAG206" s="813"/>
      <c r="JAH206" s="813"/>
      <c r="JAI206" s="813"/>
      <c r="JAJ206" s="813"/>
      <c r="JAK206" s="813"/>
      <c r="JAL206" s="813"/>
      <c r="JAM206" s="813"/>
      <c r="JAN206" s="813"/>
      <c r="JAO206" s="813"/>
      <c r="JAP206" s="813"/>
      <c r="JAQ206" s="813"/>
      <c r="JAR206" s="813"/>
      <c r="JAS206" s="813"/>
      <c r="JAT206" s="813"/>
      <c r="JAU206" s="813"/>
      <c r="JAV206" s="813"/>
      <c r="JAW206" s="813"/>
      <c r="JAX206" s="813"/>
      <c r="JAY206" s="813"/>
      <c r="JAZ206" s="813"/>
      <c r="JBA206" s="813"/>
      <c r="JBB206" s="813"/>
      <c r="JBC206" s="813"/>
      <c r="JBD206" s="813"/>
      <c r="JBE206" s="813"/>
      <c r="JBF206" s="813"/>
      <c r="JBG206" s="813"/>
      <c r="JBH206" s="813"/>
      <c r="JBI206" s="813"/>
      <c r="JBJ206" s="813"/>
      <c r="JBK206" s="813"/>
      <c r="JBL206" s="813"/>
      <c r="JBM206" s="813"/>
      <c r="JBN206" s="813"/>
      <c r="JBO206" s="813"/>
      <c r="JBP206" s="813"/>
      <c r="JBQ206" s="813"/>
      <c r="JBR206" s="813"/>
      <c r="JBS206" s="813"/>
      <c r="JBT206" s="813"/>
      <c r="JBU206" s="813"/>
      <c r="JBV206" s="813"/>
      <c r="JBW206" s="813"/>
      <c r="JBX206" s="813"/>
      <c r="JBY206" s="813"/>
      <c r="JBZ206" s="813"/>
      <c r="JCA206" s="813"/>
      <c r="JCB206" s="813"/>
      <c r="JCC206" s="813"/>
      <c r="JCD206" s="813"/>
      <c r="JCE206" s="813"/>
      <c r="JCF206" s="813"/>
      <c r="JCG206" s="813"/>
      <c r="JCH206" s="813"/>
      <c r="JCI206" s="813"/>
      <c r="JCJ206" s="813"/>
      <c r="JCK206" s="813"/>
      <c r="JCL206" s="813"/>
      <c r="JCM206" s="813"/>
      <c r="JCN206" s="813"/>
      <c r="JCO206" s="813"/>
      <c r="JCP206" s="813"/>
      <c r="JCQ206" s="813"/>
      <c r="JCR206" s="813"/>
      <c r="JCS206" s="813"/>
      <c r="JCT206" s="813"/>
      <c r="JCU206" s="813"/>
      <c r="JCV206" s="813"/>
      <c r="JCW206" s="813"/>
      <c r="JCX206" s="813"/>
      <c r="JCY206" s="813"/>
      <c r="JCZ206" s="813"/>
      <c r="JDA206" s="813"/>
      <c r="JDB206" s="813"/>
      <c r="JDC206" s="813"/>
      <c r="JDD206" s="813"/>
      <c r="JDE206" s="813"/>
      <c r="JDF206" s="813"/>
      <c r="JDG206" s="813"/>
      <c r="JDH206" s="813"/>
      <c r="JDI206" s="813"/>
      <c r="JDJ206" s="813"/>
      <c r="JDK206" s="813"/>
      <c r="JDL206" s="813"/>
      <c r="JDM206" s="813"/>
      <c r="JDN206" s="813"/>
      <c r="JDO206" s="813"/>
      <c r="JDP206" s="813"/>
      <c r="JDQ206" s="813"/>
      <c r="JDR206" s="813"/>
      <c r="JDS206" s="813"/>
      <c r="JDT206" s="813"/>
      <c r="JDU206" s="813"/>
      <c r="JDV206" s="813"/>
      <c r="JDW206" s="813"/>
      <c r="JDX206" s="813"/>
      <c r="JDY206" s="813"/>
      <c r="JDZ206" s="813"/>
      <c r="JEA206" s="813"/>
      <c r="JEB206" s="813"/>
      <c r="JEC206" s="813"/>
      <c r="JED206" s="813"/>
      <c r="JEE206" s="813"/>
      <c r="JEF206" s="813"/>
      <c r="JEG206" s="813"/>
      <c r="JEH206" s="813"/>
      <c r="JEI206" s="813"/>
      <c r="JEJ206" s="813"/>
      <c r="JEK206" s="813"/>
      <c r="JEL206" s="813"/>
      <c r="JEM206" s="813"/>
      <c r="JEN206" s="813"/>
      <c r="JEO206" s="813"/>
      <c r="JEP206" s="813"/>
      <c r="JEQ206" s="813"/>
      <c r="JER206" s="813"/>
      <c r="JES206" s="813"/>
      <c r="JET206" s="813"/>
      <c r="JEU206" s="813"/>
      <c r="JEV206" s="813"/>
      <c r="JEW206" s="813"/>
      <c r="JEX206" s="813"/>
      <c r="JEY206" s="813"/>
      <c r="JEZ206" s="813"/>
      <c r="JFA206" s="813"/>
      <c r="JFB206" s="813"/>
      <c r="JFC206" s="813"/>
      <c r="JFD206" s="813"/>
      <c r="JFE206" s="813"/>
      <c r="JFF206" s="813"/>
      <c r="JFG206" s="813"/>
      <c r="JFH206" s="813"/>
      <c r="JFI206" s="813"/>
      <c r="JFJ206" s="813"/>
      <c r="JFK206" s="813"/>
      <c r="JFL206" s="813"/>
      <c r="JFM206" s="813"/>
      <c r="JFN206" s="813"/>
      <c r="JFO206" s="813"/>
      <c r="JFP206" s="813"/>
      <c r="JFQ206" s="813"/>
      <c r="JFR206" s="813"/>
      <c r="JFS206" s="813"/>
      <c r="JFT206" s="813"/>
      <c r="JFU206" s="813"/>
      <c r="JFV206" s="813"/>
      <c r="JFW206" s="813"/>
      <c r="JFX206" s="813"/>
      <c r="JFY206" s="813"/>
      <c r="JFZ206" s="813"/>
      <c r="JGA206" s="813"/>
      <c r="JGB206" s="813"/>
      <c r="JGC206" s="813"/>
      <c r="JGD206" s="813"/>
      <c r="JGE206" s="813"/>
      <c r="JGF206" s="813"/>
      <c r="JGG206" s="813"/>
      <c r="JGH206" s="813"/>
      <c r="JGI206" s="813"/>
      <c r="JGJ206" s="813"/>
      <c r="JGK206" s="813"/>
      <c r="JGL206" s="813"/>
      <c r="JGM206" s="813"/>
      <c r="JGN206" s="813"/>
      <c r="JGO206" s="813"/>
      <c r="JGP206" s="813"/>
      <c r="JGQ206" s="813"/>
      <c r="JGR206" s="813"/>
      <c r="JGS206" s="813"/>
      <c r="JGT206" s="813"/>
      <c r="JGU206" s="813"/>
      <c r="JGV206" s="813"/>
      <c r="JGW206" s="813"/>
      <c r="JGX206" s="813"/>
      <c r="JGY206" s="813"/>
      <c r="JGZ206" s="813"/>
      <c r="JHA206" s="813"/>
      <c r="JHB206" s="813"/>
      <c r="JHC206" s="813"/>
      <c r="JHD206" s="813"/>
      <c r="JHE206" s="813"/>
      <c r="JHF206" s="813"/>
      <c r="JHG206" s="813"/>
      <c r="JHH206" s="813"/>
      <c r="JHI206" s="813"/>
      <c r="JHJ206" s="813"/>
      <c r="JHK206" s="813"/>
      <c r="JHL206" s="813"/>
      <c r="JHM206" s="813"/>
      <c r="JHN206" s="813"/>
      <c r="JHO206" s="813"/>
      <c r="JHP206" s="813"/>
      <c r="JHQ206" s="813"/>
      <c r="JHR206" s="813"/>
      <c r="JHS206" s="813"/>
      <c r="JHT206" s="813"/>
      <c r="JHU206" s="813"/>
      <c r="JHV206" s="813"/>
      <c r="JHW206" s="813"/>
      <c r="JHX206" s="813"/>
      <c r="JHY206" s="813"/>
      <c r="JHZ206" s="813"/>
      <c r="JIA206" s="813"/>
      <c r="JIB206" s="813"/>
      <c r="JIC206" s="813"/>
      <c r="JID206" s="813"/>
      <c r="JIE206" s="813"/>
      <c r="JIF206" s="813"/>
      <c r="JIG206" s="813"/>
      <c r="JIH206" s="813"/>
      <c r="JII206" s="813"/>
      <c r="JIJ206" s="813"/>
      <c r="JIK206" s="813"/>
      <c r="JIL206" s="813"/>
      <c r="JIM206" s="813"/>
      <c r="JIN206" s="813"/>
      <c r="JIO206" s="813"/>
      <c r="JIP206" s="813"/>
      <c r="JIQ206" s="813"/>
      <c r="JIR206" s="813"/>
      <c r="JIS206" s="813"/>
      <c r="JIT206" s="813"/>
      <c r="JIU206" s="813"/>
      <c r="JIV206" s="813"/>
      <c r="JIW206" s="813"/>
      <c r="JIX206" s="813"/>
      <c r="JIY206" s="813"/>
      <c r="JIZ206" s="813"/>
      <c r="JJA206" s="813"/>
      <c r="JJB206" s="813"/>
      <c r="JJC206" s="813"/>
      <c r="JJD206" s="813"/>
      <c r="JJE206" s="813"/>
      <c r="JJF206" s="813"/>
      <c r="JJG206" s="813"/>
      <c r="JJH206" s="813"/>
      <c r="JJI206" s="813"/>
      <c r="JJJ206" s="813"/>
      <c r="JJK206" s="813"/>
      <c r="JJL206" s="813"/>
      <c r="JJM206" s="813"/>
      <c r="JJN206" s="813"/>
      <c r="JJO206" s="813"/>
      <c r="JJP206" s="813"/>
      <c r="JJQ206" s="813"/>
      <c r="JJR206" s="813"/>
      <c r="JJS206" s="813"/>
      <c r="JJT206" s="813"/>
      <c r="JJU206" s="813"/>
      <c r="JJV206" s="813"/>
      <c r="JJW206" s="813"/>
      <c r="JJX206" s="813"/>
      <c r="JJY206" s="813"/>
      <c r="JJZ206" s="813"/>
      <c r="JKA206" s="813"/>
      <c r="JKB206" s="813"/>
      <c r="JKC206" s="813"/>
      <c r="JKD206" s="813"/>
      <c r="JKE206" s="813"/>
      <c r="JKF206" s="813"/>
      <c r="JKG206" s="813"/>
      <c r="JKH206" s="813"/>
      <c r="JKI206" s="813"/>
      <c r="JKJ206" s="813"/>
      <c r="JKK206" s="813"/>
      <c r="JKL206" s="813"/>
      <c r="JKM206" s="813"/>
      <c r="JKN206" s="813"/>
      <c r="JKO206" s="813"/>
      <c r="JKP206" s="813"/>
      <c r="JKQ206" s="813"/>
      <c r="JKR206" s="813"/>
      <c r="JKS206" s="813"/>
      <c r="JKT206" s="813"/>
      <c r="JKU206" s="813"/>
      <c r="JKV206" s="813"/>
      <c r="JKW206" s="813"/>
      <c r="JKX206" s="813"/>
      <c r="JKY206" s="813"/>
      <c r="JKZ206" s="813"/>
      <c r="JLA206" s="813"/>
      <c r="JLB206" s="813"/>
      <c r="JLC206" s="813"/>
      <c r="JLD206" s="813"/>
      <c r="JLE206" s="813"/>
      <c r="JLF206" s="813"/>
      <c r="JLG206" s="813"/>
      <c r="JLH206" s="813"/>
      <c r="JLI206" s="813"/>
      <c r="JLJ206" s="813"/>
      <c r="JLK206" s="813"/>
      <c r="JLL206" s="813"/>
      <c r="JLM206" s="813"/>
      <c r="JLN206" s="813"/>
      <c r="JLO206" s="813"/>
      <c r="JLP206" s="813"/>
      <c r="JLQ206" s="813"/>
      <c r="JLR206" s="813"/>
      <c r="JLS206" s="813"/>
      <c r="JLT206" s="813"/>
      <c r="JLU206" s="813"/>
      <c r="JLV206" s="813"/>
      <c r="JLW206" s="813"/>
      <c r="JLX206" s="813"/>
      <c r="JLY206" s="813"/>
      <c r="JLZ206" s="813"/>
      <c r="JMA206" s="813"/>
      <c r="JMB206" s="813"/>
      <c r="JMC206" s="813"/>
      <c r="JMD206" s="813"/>
      <c r="JME206" s="813"/>
      <c r="JMF206" s="813"/>
      <c r="JMG206" s="813"/>
      <c r="JMH206" s="813"/>
      <c r="JMI206" s="813"/>
      <c r="JMJ206" s="813"/>
      <c r="JMK206" s="813"/>
      <c r="JML206" s="813"/>
      <c r="JMM206" s="813"/>
      <c r="JMN206" s="813"/>
      <c r="JMO206" s="813"/>
      <c r="JMP206" s="813"/>
      <c r="JMQ206" s="813"/>
      <c r="JMR206" s="813"/>
      <c r="JMS206" s="813"/>
      <c r="JMT206" s="813"/>
      <c r="JMU206" s="813"/>
      <c r="JMV206" s="813"/>
      <c r="JMW206" s="813"/>
      <c r="JMX206" s="813"/>
      <c r="JMY206" s="813"/>
      <c r="JMZ206" s="813"/>
      <c r="JNA206" s="813"/>
      <c r="JNB206" s="813"/>
      <c r="JNC206" s="813"/>
      <c r="JND206" s="813"/>
      <c r="JNE206" s="813"/>
      <c r="JNF206" s="813"/>
      <c r="JNG206" s="813"/>
      <c r="JNH206" s="813"/>
      <c r="JNI206" s="813"/>
      <c r="JNJ206" s="813"/>
      <c r="JNK206" s="813"/>
      <c r="JNL206" s="813"/>
      <c r="JNM206" s="813"/>
      <c r="JNN206" s="813"/>
      <c r="JNO206" s="813"/>
      <c r="JNP206" s="813"/>
      <c r="JNQ206" s="813"/>
      <c r="JNR206" s="813"/>
      <c r="JNS206" s="813"/>
      <c r="JNT206" s="813"/>
      <c r="JNU206" s="813"/>
      <c r="JNV206" s="813"/>
      <c r="JNW206" s="813"/>
      <c r="JNX206" s="813"/>
      <c r="JNY206" s="813"/>
      <c r="JNZ206" s="813"/>
      <c r="JOA206" s="813"/>
      <c r="JOB206" s="813"/>
      <c r="JOC206" s="813"/>
      <c r="JOD206" s="813"/>
      <c r="JOE206" s="813"/>
      <c r="JOF206" s="813"/>
      <c r="JOG206" s="813"/>
      <c r="JOH206" s="813"/>
      <c r="JOI206" s="813"/>
      <c r="JOJ206" s="813"/>
      <c r="JOK206" s="813"/>
      <c r="JOL206" s="813"/>
      <c r="JOM206" s="813"/>
      <c r="JON206" s="813"/>
      <c r="JOO206" s="813"/>
      <c r="JOP206" s="813"/>
      <c r="JOQ206" s="813"/>
      <c r="JOR206" s="813"/>
      <c r="JOS206" s="813"/>
      <c r="JOT206" s="813"/>
      <c r="JOU206" s="813"/>
      <c r="JOV206" s="813"/>
      <c r="JOW206" s="813"/>
      <c r="JOX206" s="813"/>
      <c r="JOY206" s="813"/>
      <c r="JOZ206" s="813"/>
      <c r="JPA206" s="813"/>
      <c r="JPB206" s="813"/>
      <c r="JPC206" s="813"/>
      <c r="JPD206" s="813"/>
      <c r="JPE206" s="813"/>
      <c r="JPF206" s="813"/>
      <c r="JPG206" s="813"/>
      <c r="JPH206" s="813"/>
      <c r="JPI206" s="813"/>
      <c r="JPJ206" s="813"/>
      <c r="JPK206" s="813"/>
      <c r="JPL206" s="813"/>
      <c r="JPM206" s="813"/>
      <c r="JPN206" s="813"/>
      <c r="JPO206" s="813"/>
      <c r="JPP206" s="813"/>
      <c r="JPQ206" s="813"/>
      <c r="JPR206" s="813"/>
      <c r="JPS206" s="813"/>
      <c r="JPT206" s="813"/>
      <c r="JPU206" s="813"/>
      <c r="JPV206" s="813"/>
      <c r="JPW206" s="813"/>
      <c r="JPX206" s="813"/>
      <c r="JPY206" s="813"/>
      <c r="JPZ206" s="813"/>
      <c r="JQA206" s="813"/>
      <c r="JQB206" s="813"/>
      <c r="JQC206" s="813"/>
      <c r="JQD206" s="813"/>
      <c r="JQE206" s="813"/>
      <c r="JQF206" s="813"/>
      <c r="JQG206" s="813"/>
      <c r="JQH206" s="813"/>
      <c r="JQI206" s="813"/>
      <c r="JQJ206" s="813"/>
      <c r="JQK206" s="813"/>
      <c r="JQL206" s="813"/>
      <c r="JQM206" s="813"/>
      <c r="JQN206" s="813"/>
      <c r="JQO206" s="813"/>
      <c r="JQP206" s="813"/>
      <c r="JQQ206" s="813"/>
      <c r="JQR206" s="813"/>
      <c r="JQS206" s="813"/>
      <c r="JQT206" s="813"/>
      <c r="JQU206" s="813"/>
      <c r="JQV206" s="813"/>
      <c r="JQW206" s="813"/>
      <c r="JQX206" s="813"/>
      <c r="JQY206" s="813"/>
      <c r="JQZ206" s="813"/>
      <c r="JRA206" s="813"/>
      <c r="JRB206" s="813"/>
      <c r="JRC206" s="813"/>
      <c r="JRD206" s="813"/>
      <c r="JRE206" s="813"/>
      <c r="JRF206" s="813"/>
      <c r="JRG206" s="813"/>
      <c r="JRH206" s="813"/>
      <c r="JRI206" s="813"/>
      <c r="JRJ206" s="813"/>
      <c r="JRK206" s="813"/>
      <c r="JRL206" s="813"/>
      <c r="JRM206" s="813"/>
      <c r="JRN206" s="813"/>
      <c r="JRO206" s="813"/>
      <c r="JRP206" s="813"/>
      <c r="JRQ206" s="813"/>
      <c r="JRR206" s="813"/>
      <c r="JRS206" s="813"/>
      <c r="JRT206" s="813"/>
      <c r="JRU206" s="813"/>
      <c r="JRV206" s="813"/>
      <c r="JRW206" s="813"/>
      <c r="JRX206" s="813"/>
      <c r="JRY206" s="813"/>
      <c r="JRZ206" s="813"/>
      <c r="JSA206" s="813"/>
      <c r="JSB206" s="813"/>
      <c r="JSC206" s="813"/>
      <c r="JSD206" s="813"/>
      <c r="JSE206" s="813"/>
      <c r="JSF206" s="813"/>
      <c r="JSG206" s="813"/>
      <c r="JSH206" s="813"/>
      <c r="JSI206" s="813"/>
      <c r="JSJ206" s="813"/>
      <c r="JSK206" s="813"/>
      <c r="JSL206" s="813"/>
      <c r="JSM206" s="813"/>
      <c r="JSN206" s="813"/>
      <c r="JSO206" s="813"/>
      <c r="JSP206" s="813"/>
      <c r="JSQ206" s="813"/>
      <c r="JSR206" s="813"/>
      <c r="JSS206" s="813"/>
      <c r="JST206" s="813"/>
      <c r="JSU206" s="813"/>
      <c r="JSV206" s="813"/>
      <c r="JSW206" s="813"/>
      <c r="JSX206" s="813"/>
      <c r="JSY206" s="813"/>
      <c r="JSZ206" s="813"/>
      <c r="JTA206" s="813"/>
      <c r="JTB206" s="813"/>
      <c r="JTC206" s="813"/>
      <c r="JTD206" s="813"/>
      <c r="JTE206" s="813"/>
      <c r="JTF206" s="813"/>
      <c r="JTG206" s="813"/>
      <c r="JTH206" s="813"/>
      <c r="JTI206" s="813"/>
      <c r="JTJ206" s="813"/>
      <c r="JTK206" s="813"/>
      <c r="JTL206" s="813"/>
      <c r="JTM206" s="813"/>
      <c r="JTN206" s="813"/>
      <c r="JTO206" s="813"/>
      <c r="JTP206" s="813"/>
      <c r="JTQ206" s="813"/>
      <c r="JTR206" s="813"/>
      <c r="JTS206" s="813"/>
      <c r="JTT206" s="813"/>
      <c r="JTU206" s="813"/>
      <c r="JTV206" s="813"/>
      <c r="JTW206" s="813"/>
      <c r="JTX206" s="813"/>
      <c r="JTY206" s="813"/>
      <c r="JTZ206" s="813"/>
      <c r="JUA206" s="813"/>
      <c r="JUB206" s="813"/>
      <c r="JUC206" s="813"/>
      <c r="JUD206" s="813"/>
      <c r="JUE206" s="813"/>
      <c r="JUF206" s="813"/>
      <c r="JUG206" s="813"/>
      <c r="JUH206" s="813"/>
      <c r="JUI206" s="813"/>
      <c r="JUJ206" s="813"/>
      <c r="JUK206" s="813"/>
      <c r="JUL206" s="813"/>
      <c r="JUM206" s="813"/>
      <c r="JUN206" s="813"/>
      <c r="JUO206" s="813"/>
      <c r="JUP206" s="813"/>
      <c r="JUQ206" s="813"/>
      <c r="JUR206" s="813"/>
      <c r="JUS206" s="813"/>
      <c r="JUT206" s="813"/>
      <c r="JUU206" s="813"/>
      <c r="JUV206" s="813"/>
      <c r="JUW206" s="813"/>
      <c r="JUX206" s="813"/>
      <c r="JUY206" s="813"/>
      <c r="JUZ206" s="813"/>
      <c r="JVA206" s="813"/>
      <c r="JVB206" s="813"/>
      <c r="JVC206" s="813"/>
      <c r="JVD206" s="813"/>
      <c r="JVE206" s="813"/>
      <c r="JVF206" s="813"/>
      <c r="JVG206" s="813"/>
      <c r="JVH206" s="813"/>
      <c r="JVI206" s="813"/>
      <c r="JVJ206" s="813"/>
      <c r="JVK206" s="813"/>
      <c r="JVL206" s="813"/>
      <c r="JVM206" s="813"/>
      <c r="JVN206" s="813"/>
      <c r="JVO206" s="813"/>
      <c r="JVP206" s="813"/>
      <c r="JVQ206" s="813"/>
      <c r="JVR206" s="813"/>
      <c r="JVS206" s="813"/>
      <c r="JVT206" s="813"/>
      <c r="JVU206" s="813"/>
      <c r="JVV206" s="813"/>
      <c r="JVW206" s="813"/>
      <c r="JVX206" s="813"/>
      <c r="JVY206" s="813"/>
      <c r="JVZ206" s="813"/>
      <c r="JWA206" s="813"/>
      <c r="JWB206" s="813"/>
      <c r="JWC206" s="813"/>
      <c r="JWD206" s="813"/>
      <c r="JWE206" s="813"/>
      <c r="JWF206" s="813"/>
      <c r="JWG206" s="813"/>
      <c r="JWH206" s="813"/>
      <c r="JWI206" s="813"/>
      <c r="JWJ206" s="813"/>
      <c r="JWK206" s="813"/>
      <c r="JWL206" s="813"/>
      <c r="JWM206" s="813"/>
      <c r="JWN206" s="813"/>
      <c r="JWO206" s="813"/>
      <c r="JWP206" s="813"/>
      <c r="JWQ206" s="813"/>
      <c r="JWR206" s="813"/>
      <c r="JWS206" s="813"/>
      <c r="JWT206" s="813"/>
      <c r="JWU206" s="813"/>
      <c r="JWV206" s="813"/>
      <c r="JWW206" s="813"/>
      <c r="JWX206" s="813"/>
      <c r="JWY206" s="813"/>
      <c r="JWZ206" s="813"/>
      <c r="JXA206" s="813"/>
      <c r="JXB206" s="813"/>
      <c r="JXC206" s="813"/>
      <c r="JXD206" s="813"/>
      <c r="JXE206" s="813"/>
      <c r="JXF206" s="813"/>
      <c r="JXG206" s="813"/>
      <c r="JXH206" s="813"/>
      <c r="JXI206" s="813"/>
      <c r="JXJ206" s="813"/>
      <c r="JXK206" s="813"/>
      <c r="JXL206" s="813"/>
      <c r="JXM206" s="813"/>
      <c r="JXN206" s="813"/>
      <c r="JXO206" s="813"/>
      <c r="JXP206" s="813"/>
      <c r="JXQ206" s="813"/>
      <c r="JXR206" s="813"/>
      <c r="JXS206" s="813"/>
      <c r="JXT206" s="813"/>
      <c r="JXU206" s="813"/>
      <c r="JXV206" s="813"/>
      <c r="JXW206" s="813"/>
      <c r="JXX206" s="813"/>
      <c r="JXY206" s="813"/>
      <c r="JXZ206" s="813"/>
      <c r="JYA206" s="813"/>
      <c r="JYB206" s="813"/>
      <c r="JYC206" s="813"/>
      <c r="JYD206" s="813"/>
      <c r="JYE206" s="813"/>
      <c r="JYF206" s="813"/>
      <c r="JYG206" s="813"/>
      <c r="JYH206" s="813"/>
      <c r="JYI206" s="813"/>
      <c r="JYJ206" s="813"/>
      <c r="JYK206" s="813"/>
      <c r="JYL206" s="813"/>
      <c r="JYM206" s="813"/>
      <c r="JYN206" s="813"/>
      <c r="JYO206" s="813"/>
      <c r="JYP206" s="813"/>
      <c r="JYQ206" s="813"/>
      <c r="JYR206" s="813"/>
      <c r="JYS206" s="813"/>
      <c r="JYT206" s="813"/>
      <c r="JYU206" s="813"/>
      <c r="JYV206" s="813"/>
      <c r="JYW206" s="813"/>
      <c r="JYX206" s="813"/>
      <c r="JYY206" s="813"/>
      <c r="JYZ206" s="813"/>
      <c r="JZA206" s="813"/>
      <c r="JZB206" s="813"/>
      <c r="JZC206" s="813"/>
      <c r="JZD206" s="813"/>
      <c r="JZE206" s="813"/>
      <c r="JZF206" s="813"/>
      <c r="JZG206" s="813"/>
      <c r="JZH206" s="813"/>
      <c r="JZI206" s="813"/>
      <c r="JZJ206" s="813"/>
      <c r="JZK206" s="813"/>
      <c r="JZL206" s="813"/>
      <c r="JZM206" s="813"/>
      <c r="JZN206" s="813"/>
      <c r="JZO206" s="813"/>
      <c r="JZP206" s="813"/>
      <c r="JZQ206" s="813"/>
      <c r="JZR206" s="813"/>
      <c r="JZS206" s="813"/>
      <c r="JZT206" s="813"/>
      <c r="JZU206" s="813"/>
      <c r="JZV206" s="813"/>
      <c r="JZW206" s="813"/>
      <c r="JZX206" s="813"/>
      <c r="JZY206" s="813"/>
      <c r="JZZ206" s="813"/>
      <c r="KAA206" s="813"/>
      <c r="KAB206" s="813"/>
      <c r="KAC206" s="813"/>
      <c r="KAD206" s="813"/>
      <c r="KAE206" s="813"/>
      <c r="KAF206" s="813"/>
      <c r="KAG206" s="813"/>
      <c r="KAH206" s="813"/>
      <c r="KAI206" s="813"/>
      <c r="KAJ206" s="813"/>
      <c r="KAK206" s="813"/>
      <c r="KAL206" s="813"/>
      <c r="KAM206" s="813"/>
      <c r="KAN206" s="813"/>
      <c r="KAO206" s="813"/>
      <c r="KAP206" s="813"/>
      <c r="KAQ206" s="813"/>
      <c r="KAR206" s="813"/>
      <c r="KAS206" s="813"/>
      <c r="KAT206" s="813"/>
      <c r="KAU206" s="813"/>
      <c r="KAV206" s="813"/>
      <c r="KAW206" s="813"/>
      <c r="KAX206" s="813"/>
      <c r="KAY206" s="813"/>
      <c r="KAZ206" s="813"/>
      <c r="KBA206" s="813"/>
      <c r="KBB206" s="813"/>
      <c r="KBC206" s="813"/>
      <c r="KBD206" s="813"/>
      <c r="KBE206" s="813"/>
      <c r="KBF206" s="813"/>
      <c r="KBG206" s="813"/>
      <c r="KBH206" s="813"/>
      <c r="KBI206" s="813"/>
      <c r="KBJ206" s="813"/>
      <c r="KBK206" s="813"/>
      <c r="KBL206" s="813"/>
      <c r="KBM206" s="813"/>
      <c r="KBN206" s="813"/>
      <c r="KBO206" s="813"/>
      <c r="KBP206" s="813"/>
      <c r="KBQ206" s="813"/>
      <c r="KBR206" s="813"/>
      <c r="KBS206" s="813"/>
      <c r="KBT206" s="813"/>
      <c r="KBU206" s="813"/>
      <c r="KBV206" s="813"/>
      <c r="KBW206" s="813"/>
      <c r="KBX206" s="813"/>
      <c r="KBY206" s="813"/>
      <c r="KBZ206" s="813"/>
      <c r="KCA206" s="813"/>
      <c r="KCB206" s="813"/>
      <c r="KCC206" s="813"/>
      <c r="KCD206" s="813"/>
      <c r="KCE206" s="813"/>
      <c r="KCF206" s="813"/>
      <c r="KCG206" s="813"/>
      <c r="KCH206" s="813"/>
      <c r="KCI206" s="813"/>
      <c r="KCJ206" s="813"/>
      <c r="KCK206" s="813"/>
      <c r="KCL206" s="813"/>
      <c r="KCM206" s="813"/>
      <c r="KCN206" s="813"/>
      <c r="KCO206" s="813"/>
      <c r="KCP206" s="813"/>
      <c r="KCQ206" s="813"/>
      <c r="KCR206" s="813"/>
      <c r="KCS206" s="813"/>
      <c r="KCT206" s="813"/>
      <c r="KCU206" s="813"/>
      <c r="KCV206" s="813"/>
      <c r="KCW206" s="813"/>
      <c r="KCX206" s="813"/>
      <c r="KCY206" s="813"/>
      <c r="KCZ206" s="813"/>
      <c r="KDA206" s="813"/>
      <c r="KDB206" s="813"/>
      <c r="KDC206" s="813"/>
      <c r="KDD206" s="813"/>
      <c r="KDE206" s="813"/>
      <c r="KDF206" s="813"/>
      <c r="KDG206" s="813"/>
      <c r="KDH206" s="813"/>
      <c r="KDI206" s="813"/>
      <c r="KDJ206" s="813"/>
      <c r="KDK206" s="813"/>
      <c r="KDL206" s="813"/>
      <c r="KDM206" s="813"/>
      <c r="KDN206" s="813"/>
      <c r="KDO206" s="813"/>
      <c r="KDP206" s="813"/>
      <c r="KDQ206" s="813"/>
      <c r="KDR206" s="813"/>
      <c r="KDS206" s="813"/>
      <c r="KDT206" s="813"/>
      <c r="KDU206" s="813"/>
      <c r="KDV206" s="813"/>
      <c r="KDW206" s="813"/>
      <c r="KDX206" s="813"/>
      <c r="KDY206" s="813"/>
      <c r="KDZ206" s="813"/>
      <c r="KEA206" s="813"/>
      <c r="KEB206" s="813"/>
      <c r="KEC206" s="813"/>
      <c r="KED206" s="813"/>
      <c r="KEE206" s="813"/>
      <c r="KEF206" s="813"/>
      <c r="KEG206" s="813"/>
      <c r="KEH206" s="813"/>
      <c r="KEI206" s="813"/>
      <c r="KEJ206" s="813"/>
      <c r="KEK206" s="813"/>
      <c r="KEL206" s="813"/>
      <c r="KEM206" s="813"/>
      <c r="KEN206" s="813"/>
      <c r="KEO206" s="813"/>
      <c r="KEP206" s="813"/>
      <c r="KEQ206" s="813"/>
      <c r="KER206" s="813"/>
      <c r="KES206" s="813"/>
      <c r="KET206" s="813"/>
      <c r="KEU206" s="813"/>
      <c r="KEV206" s="813"/>
      <c r="KEW206" s="813"/>
      <c r="KEX206" s="813"/>
      <c r="KEY206" s="813"/>
      <c r="KEZ206" s="813"/>
      <c r="KFA206" s="813"/>
      <c r="KFB206" s="813"/>
      <c r="KFC206" s="813"/>
      <c r="KFD206" s="813"/>
      <c r="KFE206" s="813"/>
      <c r="KFF206" s="813"/>
      <c r="KFG206" s="813"/>
      <c r="KFH206" s="813"/>
      <c r="KFI206" s="813"/>
      <c r="KFJ206" s="813"/>
      <c r="KFK206" s="813"/>
      <c r="KFL206" s="813"/>
      <c r="KFM206" s="813"/>
      <c r="KFN206" s="813"/>
      <c r="KFO206" s="813"/>
      <c r="KFP206" s="813"/>
      <c r="KFQ206" s="813"/>
      <c r="KFR206" s="813"/>
      <c r="KFS206" s="813"/>
      <c r="KFT206" s="813"/>
      <c r="KFU206" s="813"/>
      <c r="KFV206" s="813"/>
      <c r="KFW206" s="813"/>
      <c r="KFX206" s="813"/>
      <c r="KFY206" s="813"/>
      <c r="KFZ206" s="813"/>
      <c r="KGA206" s="813"/>
      <c r="KGB206" s="813"/>
      <c r="KGC206" s="813"/>
      <c r="KGD206" s="813"/>
      <c r="KGE206" s="813"/>
      <c r="KGF206" s="813"/>
      <c r="KGG206" s="813"/>
      <c r="KGH206" s="813"/>
      <c r="KGI206" s="813"/>
      <c r="KGJ206" s="813"/>
      <c r="KGK206" s="813"/>
      <c r="KGL206" s="813"/>
      <c r="KGM206" s="813"/>
      <c r="KGN206" s="813"/>
      <c r="KGO206" s="813"/>
      <c r="KGP206" s="813"/>
      <c r="KGQ206" s="813"/>
      <c r="KGR206" s="813"/>
      <c r="KGS206" s="813"/>
      <c r="KGT206" s="813"/>
      <c r="KGU206" s="813"/>
      <c r="KGV206" s="813"/>
      <c r="KGW206" s="813"/>
      <c r="KGX206" s="813"/>
      <c r="KGY206" s="813"/>
      <c r="KGZ206" s="813"/>
      <c r="KHA206" s="813"/>
      <c r="KHB206" s="813"/>
      <c r="KHC206" s="813"/>
      <c r="KHD206" s="813"/>
      <c r="KHE206" s="813"/>
      <c r="KHF206" s="813"/>
      <c r="KHG206" s="813"/>
      <c r="KHH206" s="813"/>
      <c r="KHI206" s="813"/>
      <c r="KHJ206" s="813"/>
      <c r="KHK206" s="813"/>
      <c r="KHL206" s="813"/>
      <c r="KHM206" s="813"/>
      <c r="KHN206" s="813"/>
      <c r="KHO206" s="813"/>
      <c r="KHP206" s="813"/>
      <c r="KHQ206" s="813"/>
      <c r="KHR206" s="813"/>
      <c r="KHS206" s="813"/>
      <c r="KHT206" s="813"/>
      <c r="KHU206" s="813"/>
      <c r="KHV206" s="813"/>
      <c r="KHW206" s="813"/>
      <c r="KHX206" s="813"/>
      <c r="KHY206" s="813"/>
      <c r="KHZ206" s="813"/>
      <c r="KIA206" s="813"/>
      <c r="KIB206" s="813"/>
      <c r="KIC206" s="813"/>
      <c r="KID206" s="813"/>
      <c r="KIE206" s="813"/>
      <c r="KIF206" s="813"/>
      <c r="KIG206" s="813"/>
      <c r="KIH206" s="813"/>
      <c r="KII206" s="813"/>
      <c r="KIJ206" s="813"/>
      <c r="KIK206" s="813"/>
      <c r="KIL206" s="813"/>
      <c r="KIM206" s="813"/>
      <c r="KIN206" s="813"/>
      <c r="KIO206" s="813"/>
      <c r="KIP206" s="813"/>
      <c r="KIQ206" s="813"/>
      <c r="KIR206" s="813"/>
      <c r="KIS206" s="813"/>
      <c r="KIT206" s="813"/>
      <c r="KIU206" s="813"/>
      <c r="KIV206" s="813"/>
      <c r="KIW206" s="813"/>
      <c r="KIX206" s="813"/>
      <c r="KIY206" s="813"/>
      <c r="KIZ206" s="813"/>
      <c r="KJA206" s="813"/>
      <c r="KJB206" s="813"/>
      <c r="KJC206" s="813"/>
      <c r="KJD206" s="813"/>
      <c r="KJE206" s="813"/>
      <c r="KJF206" s="813"/>
      <c r="KJG206" s="813"/>
      <c r="KJH206" s="813"/>
      <c r="KJI206" s="813"/>
      <c r="KJJ206" s="813"/>
      <c r="KJK206" s="813"/>
      <c r="KJL206" s="813"/>
      <c r="KJM206" s="813"/>
      <c r="KJN206" s="813"/>
      <c r="KJO206" s="813"/>
      <c r="KJP206" s="813"/>
      <c r="KJQ206" s="813"/>
      <c r="KJR206" s="813"/>
      <c r="KJS206" s="813"/>
      <c r="KJT206" s="813"/>
      <c r="KJU206" s="813"/>
      <c r="KJV206" s="813"/>
      <c r="KJW206" s="813"/>
      <c r="KJX206" s="813"/>
      <c r="KJY206" s="813"/>
      <c r="KJZ206" s="813"/>
      <c r="KKA206" s="813"/>
      <c r="KKB206" s="813"/>
      <c r="KKC206" s="813"/>
      <c r="KKD206" s="813"/>
      <c r="KKE206" s="813"/>
      <c r="KKF206" s="813"/>
      <c r="KKG206" s="813"/>
      <c r="KKH206" s="813"/>
      <c r="KKI206" s="813"/>
      <c r="KKJ206" s="813"/>
      <c r="KKK206" s="813"/>
      <c r="KKL206" s="813"/>
      <c r="KKM206" s="813"/>
      <c r="KKN206" s="813"/>
      <c r="KKO206" s="813"/>
      <c r="KKP206" s="813"/>
      <c r="KKQ206" s="813"/>
      <c r="KKR206" s="813"/>
      <c r="KKS206" s="813"/>
      <c r="KKT206" s="813"/>
      <c r="KKU206" s="813"/>
      <c r="KKV206" s="813"/>
      <c r="KKW206" s="813"/>
      <c r="KKX206" s="813"/>
      <c r="KKY206" s="813"/>
      <c r="KKZ206" s="813"/>
      <c r="KLA206" s="813"/>
      <c r="KLB206" s="813"/>
      <c r="KLC206" s="813"/>
      <c r="KLD206" s="813"/>
      <c r="KLE206" s="813"/>
      <c r="KLF206" s="813"/>
      <c r="KLG206" s="813"/>
      <c r="KLH206" s="813"/>
      <c r="KLI206" s="813"/>
      <c r="KLJ206" s="813"/>
      <c r="KLK206" s="813"/>
      <c r="KLL206" s="813"/>
      <c r="KLM206" s="813"/>
      <c r="KLN206" s="813"/>
      <c r="KLO206" s="813"/>
      <c r="KLP206" s="813"/>
      <c r="KLQ206" s="813"/>
      <c r="KLR206" s="813"/>
      <c r="KLS206" s="813"/>
      <c r="KLT206" s="813"/>
      <c r="KLU206" s="813"/>
      <c r="KLV206" s="813"/>
      <c r="KLW206" s="813"/>
      <c r="KLX206" s="813"/>
      <c r="KLY206" s="813"/>
      <c r="KLZ206" s="813"/>
      <c r="KMA206" s="813"/>
      <c r="KMB206" s="813"/>
      <c r="KMC206" s="813"/>
      <c r="KMD206" s="813"/>
      <c r="KME206" s="813"/>
      <c r="KMF206" s="813"/>
      <c r="KMG206" s="813"/>
      <c r="KMH206" s="813"/>
      <c r="KMI206" s="813"/>
      <c r="KMJ206" s="813"/>
      <c r="KMK206" s="813"/>
      <c r="KML206" s="813"/>
      <c r="KMM206" s="813"/>
      <c r="KMN206" s="813"/>
      <c r="KMO206" s="813"/>
      <c r="KMP206" s="813"/>
      <c r="KMQ206" s="813"/>
      <c r="KMR206" s="813"/>
      <c r="KMS206" s="813"/>
      <c r="KMT206" s="813"/>
      <c r="KMU206" s="813"/>
      <c r="KMV206" s="813"/>
      <c r="KMW206" s="813"/>
      <c r="KMX206" s="813"/>
      <c r="KMY206" s="813"/>
      <c r="KMZ206" s="813"/>
      <c r="KNA206" s="813"/>
      <c r="KNB206" s="813"/>
      <c r="KNC206" s="813"/>
      <c r="KND206" s="813"/>
      <c r="KNE206" s="813"/>
      <c r="KNF206" s="813"/>
      <c r="KNG206" s="813"/>
      <c r="KNH206" s="813"/>
      <c r="KNI206" s="813"/>
      <c r="KNJ206" s="813"/>
      <c r="KNK206" s="813"/>
      <c r="KNL206" s="813"/>
      <c r="KNM206" s="813"/>
      <c r="KNN206" s="813"/>
      <c r="KNO206" s="813"/>
      <c r="KNP206" s="813"/>
      <c r="KNQ206" s="813"/>
      <c r="KNR206" s="813"/>
      <c r="KNS206" s="813"/>
      <c r="KNT206" s="813"/>
      <c r="KNU206" s="813"/>
      <c r="KNV206" s="813"/>
      <c r="KNW206" s="813"/>
      <c r="KNX206" s="813"/>
      <c r="KNY206" s="813"/>
      <c r="KNZ206" s="813"/>
      <c r="KOA206" s="813"/>
      <c r="KOB206" s="813"/>
      <c r="KOC206" s="813"/>
      <c r="KOD206" s="813"/>
      <c r="KOE206" s="813"/>
      <c r="KOF206" s="813"/>
      <c r="KOG206" s="813"/>
      <c r="KOH206" s="813"/>
      <c r="KOI206" s="813"/>
      <c r="KOJ206" s="813"/>
      <c r="KOK206" s="813"/>
      <c r="KOL206" s="813"/>
      <c r="KOM206" s="813"/>
      <c r="KON206" s="813"/>
      <c r="KOO206" s="813"/>
      <c r="KOP206" s="813"/>
      <c r="KOQ206" s="813"/>
      <c r="KOR206" s="813"/>
      <c r="KOS206" s="813"/>
      <c r="KOT206" s="813"/>
      <c r="KOU206" s="813"/>
      <c r="KOV206" s="813"/>
      <c r="KOW206" s="813"/>
      <c r="KOX206" s="813"/>
      <c r="KOY206" s="813"/>
      <c r="KOZ206" s="813"/>
      <c r="KPA206" s="813"/>
      <c r="KPB206" s="813"/>
      <c r="KPC206" s="813"/>
      <c r="KPD206" s="813"/>
      <c r="KPE206" s="813"/>
      <c r="KPF206" s="813"/>
      <c r="KPG206" s="813"/>
      <c r="KPH206" s="813"/>
      <c r="KPI206" s="813"/>
      <c r="KPJ206" s="813"/>
      <c r="KPK206" s="813"/>
      <c r="KPL206" s="813"/>
      <c r="KPM206" s="813"/>
      <c r="KPN206" s="813"/>
      <c r="KPO206" s="813"/>
      <c r="KPP206" s="813"/>
      <c r="KPQ206" s="813"/>
      <c r="KPR206" s="813"/>
      <c r="KPS206" s="813"/>
      <c r="KPT206" s="813"/>
      <c r="KPU206" s="813"/>
      <c r="KPV206" s="813"/>
      <c r="KPW206" s="813"/>
      <c r="KPX206" s="813"/>
      <c r="KPY206" s="813"/>
      <c r="KPZ206" s="813"/>
      <c r="KQA206" s="813"/>
      <c r="KQB206" s="813"/>
      <c r="KQC206" s="813"/>
      <c r="KQD206" s="813"/>
      <c r="KQE206" s="813"/>
      <c r="KQF206" s="813"/>
      <c r="KQG206" s="813"/>
      <c r="KQH206" s="813"/>
      <c r="KQI206" s="813"/>
      <c r="KQJ206" s="813"/>
      <c r="KQK206" s="813"/>
      <c r="KQL206" s="813"/>
      <c r="KQM206" s="813"/>
      <c r="KQN206" s="813"/>
      <c r="KQO206" s="813"/>
      <c r="KQP206" s="813"/>
      <c r="KQQ206" s="813"/>
      <c r="KQR206" s="813"/>
      <c r="KQS206" s="813"/>
      <c r="KQT206" s="813"/>
      <c r="KQU206" s="813"/>
      <c r="KQV206" s="813"/>
      <c r="KQW206" s="813"/>
      <c r="KQX206" s="813"/>
      <c r="KQY206" s="813"/>
      <c r="KQZ206" s="813"/>
      <c r="KRA206" s="813"/>
      <c r="KRB206" s="813"/>
      <c r="KRC206" s="813"/>
      <c r="KRD206" s="813"/>
      <c r="KRE206" s="813"/>
      <c r="KRF206" s="813"/>
      <c r="KRG206" s="813"/>
      <c r="KRH206" s="813"/>
      <c r="KRI206" s="813"/>
      <c r="KRJ206" s="813"/>
      <c r="KRK206" s="813"/>
      <c r="KRL206" s="813"/>
      <c r="KRM206" s="813"/>
      <c r="KRN206" s="813"/>
      <c r="KRO206" s="813"/>
      <c r="KRP206" s="813"/>
      <c r="KRQ206" s="813"/>
      <c r="KRR206" s="813"/>
      <c r="KRS206" s="813"/>
      <c r="KRT206" s="813"/>
      <c r="KRU206" s="813"/>
      <c r="KRV206" s="813"/>
      <c r="KRW206" s="813"/>
      <c r="KRX206" s="813"/>
      <c r="KRY206" s="813"/>
      <c r="KRZ206" s="813"/>
      <c r="KSA206" s="813"/>
      <c r="KSB206" s="813"/>
      <c r="KSC206" s="813"/>
      <c r="KSD206" s="813"/>
      <c r="KSE206" s="813"/>
      <c r="KSF206" s="813"/>
      <c r="KSG206" s="813"/>
      <c r="KSH206" s="813"/>
      <c r="KSI206" s="813"/>
      <c r="KSJ206" s="813"/>
      <c r="KSK206" s="813"/>
      <c r="KSL206" s="813"/>
      <c r="KSM206" s="813"/>
      <c r="KSN206" s="813"/>
      <c r="KSO206" s="813"/>
      <c r="KSP206" s="813"/>
      <c r="KSQ206" s="813"/>
      <c r="KSR206" s="813"/>
      <c r="KSS206" s="813"/>
      <c r="KST206" s="813"/>
      <c r="KSU206" s="813"/>
      <c r="KSV206" s="813"/>
      <c r="KSW206" s="813"/>
      <c r="KSX206" s="813"/>
      <c r="KSY206" s="813"/>
      <c r="KSZ206" s="813"/>
      <c r="KTA206" s="813"/>
      <c r="KTB206" s="813"/>
      <c r="KTC206" s="813"/>
      <c r="KTD206" s="813"/>
      <c r="KTE206" s="813"/>
      <c r="KTF206" s="813"/>
      <c r="KTG206" s="813"/>
      <c r="KTH206" s="813"/>
      <c r="KTI206" s="813"/>
      <c r="KTJ206" s="813"/>
      <c r="KTK206" s="813"/>
      <c r="KTL206" s="813"/>
      <c r="KTM206" s="813"/>
      <c r="KTN206" s="813"/>
      <c r="KTO206" s="813"/>
      <c r="KTP206" s="813"/>
      <c r="KTQ206" s="813"/>
      <c r="KTR206" s="813"/>
      <c r="KTS206" s="813"/>
      <c r="KTT206" s="813"/>
      <c r="KTU206" s="813"/>
      <c r="KTV206" s="813"/>
      <c r="KTW206" s="813"/>
      <c r="KTX206" s="813"/>
      <c r="KTY206" s="813"/>
      <c r="KTZ206" s="813"/>
      <c r="KUA206" s="813"/>
      <c r="KUB206" s="813"/>
      <c r="KUC206" s="813"/>
      <c r="KUD206" s="813"/>
      <c r="KUE206" s="813"/>
      <c r="KUF206" s="813"/>
      <c r="KUG206" s="813"/>
      <c r="KUH206" s="813"/>
      <c r="KUI206" s="813"/>
      <c r="KUJ206" s="813"/>
      <c r="KUK206" s="813"/>
      <c r="KUL206" s="813"/>
      <c r="KUM206" s="813"/>
      <c r="KUN206" s="813"/>
      <c r="KUO206" s="813"/>
      <c r="KUP206" s="813"/>
      <c r="KUQ206" s="813"/>
      <c r="KUR206" s="813"/>
      <c r="KUS206" s="813"/>
      <c r="KUT206" s="813"/>
      <c r="KUU206" s="813"/>
      <c r="KUV206" s="813"/>
      <c r="KUW206" s="813"/>
      <c r="KUX206" s="813"/>
      <c r="KUY206" s="813"/>
      <c r="KUZ206" s="813"/>
      <c r="KVA206" s="813"/>
      <c r="KVB206" s="813"/>
      <c r="KVC206" s="813"/>
      <c r="KVD206" s="813"/>
      <c r="KVE206" s="813"/>
      <c r="KVF206" s="813"/>
      <c r="KVG206" s="813"/>
      <c r="KVH206" s="813"/>
      <c r="KVI206" s="813"/>
      <c r="KVJ206" s="813"/>
      <c r="KVK206" s="813"/>
      <c r="KVL206" s="813"/>
      <c r="KVM206" s="813"/>
      <c r="KVN206" s="813"/>
      <c r="KVO206" s="813"/>
      <c r="KVP206" s="813"/>
      <c r="KVQ206" s="813"/>
      <c r="KVR206" s="813"/>
      <c r="KVS206" s="813"/>
      <c r="KVT206" s="813"/>
      <c r="KVU206" s="813"/>
      <c r="KVV206" s="813"/>
      <c r="KVW206" s="813"/>
      <c r="KVX206" s="813"/>
      <c r="KVY206" s="813"/>
      <c r="KVZ206" s="813"/>
      <c r="KWA206" s="813"/>
      <c r="KWB206" s="813"/>
      <c r="KWC206" s="813"/>
      <c r="KWD206" s="813"/>
      <c r="KWE206" s="813"/>
      <c r="KWF206" s="813"/>
      <c r="KWG206" s="813"/>
      <c r="KWH206" s="813"/>
      <c r="KWI206" s="813"/>
      <c r="KWJ206" s="813"/>
      <c r="KWK206" s="813"/>
      <c r="KWL206" s="813"/>
      <c r="KWM206" s="813"/>
      <c r="KWN206" s="813"/>
      <c r="KWO206" s="813"/>
      <c r="KWP206" s="813"/>
      <c r="KWQ206" s="813"/>
      <c r="KWR206" s="813"/>
      <c r="KWS206" s="813"/>
      <c r="KWT206" s="813"/>
      <c r="KWU206" s="813"/>
      <c r="KWV206" s="813"/>
      <c r="KWW206" s="813"/>
      <c r="KWX206" s="813"/>
      <c r="KWY206" s="813"/>
      <c r="KWZ206" s="813"/>
      <c r="KXA206" s="813"/>
      <c r="KXB206" s="813"/>
      <c r="KXC206" s="813"/>
      <c r="KXD206" s="813"/>
      <c r="KXE206" s="813"/>
      <c r="KXF206" s="813"/>
      <c r="KXG206" s="813"/>
      <c r="KXH206" s="813"/>
      <c r="KXI206" s="813"/>
      <c r="KXJ206" s="813"/>
      <c r="KXK206" s="813"/>
      <c r="KXL206" s="813"/>
      <c r="KXM206" s="813"/>
      <c r="KXN206" s="813"/>
      <c r="KXO206" s="813"/>
      <c r="KXP206" s="813"/>
      <c r="KXQ206" s="813"/>
      <c r="KXR206" s="813"/>
      <c r="KXS206" s="813"/>
      <c r="KXT206" s="813"/>
      <c r="KXU206" s="813"/>
      <c r="KXV206" s="813"/>
      <c r="KXW206" s="813"/>
      <c r="KXX206" s="813"/>
      <c r="KXY206" s="813"/>
      <c r="KXZ206" s="813"/>
      <c r="KYA206" s="813"/>
      <c r="KYB206" s="813"/>
      <c r="KYC206" s="813"/>
      <c r="KYD206" s="813"/>
      <c r="KYE206" s="813"/>
      <c r="KYF206" s="813"/>
      <c r="KYG206" s="813"/>
      <c r="KYH206" s="813"/>
      <c r="KYI206" s="813"/>
      <c r="KYJ206" s="813"/>
      <c r="KYK206" s="813"/>
      <c r="KYL206" s="813"/>
      <c r="KYM206" s="813"/>
      <c r="KYN206" s="813"/>
      <c r="KYO206" s="813"/>
      <c r="KYP206" s="813"/>
      <c r="KYQ206" s="813"/>
      <c r="KYR206" s="813"/>
      <c r="KYS206" s="813"/>
      <c r="KYT206" s="813"/>
      <c r="KYU206" s="813"/>
      <c r="KYV206" s="813"/>
      <c r="KYW206" s="813"/>
      <c r="KYX206" s="813"/>
      <c r="KYY206" s="813"/>
      <c r="KYZ206" s="813"/>
      <c r="KZA206" s="813"/>
      <c r="KZB206" s="813"/>
      <c r="KZC206" s="813"/>
      <c r="KZD206" s="813"/>
      <c r="KZE206" s="813"/>
      <c r="KZF206" s="813"/>
      <c r="KZG206" s="813"/>
      <c r="KZH206" s="813"/>
      <c r="KZI206" s="813"/>
      <c r="KZJ206" s="813"/>
      <c r="KZK206" s="813"/>
      <c r="KZL206" s="813"/>
      <c r="KZM206" s="813"/>
      <c r="KZN206" s="813"/>
      <c r="KZO206" s="813"/>
      <c r="KZP206" s="813"/>
      <c r="KZQ206" s="813"/>
      <c r="KZR206" s="813"/>
      <c r="KZS206" s="813"/>
      <c r="KZT206" s="813"/>
      <c r="KZU206" s="813"/>
      <c r="KZV206" s="813"/>
      <c r="KZW206" s="813"/>
      <c r="KZX206" s="813"/>
      <c r="KZY206" s="813"/>
      <c r="KZZ206" s="813"/>
      <c r="LAA206" s="813"/>
      <c r="LAB206" s="813"/>
      <c r="LAC206" s="813"/>
      <c r="LAD206" s="813"/>
      <c r="LAE206" s="813"/>
      <c r="LAF206" s="813"/>
      <c r="LAG206" s="813"/>
      <c r="LAH206" s="813"/>
      <c r="LAI206" s="813"/>
      <c r="LAJ206" s="813"/>
      <c r="LAK206" s="813"/>
      <c r="LAL206" s="813"/>
      <c r="LAM206" s="813"/>
      <c r="LAN206" s="813"/>
      <c r="LAO206" s="813"/>
      <c r="LAP206" s="813"/>
      <c r="LAQ206" s="813"/>
      <c r="LAR206" s="813"/>
      <c r="LAS206" s="813"/>
      <c r="LAT206" s="813"/>
      <c r="LAU206" s="813"/>
      <c r="LAV206" s="813"/>
      <c r="LAW206" s="813"/>
      <c r="LAX206" s="813"/>
      <c r="LAY206" s="813"/>
      <c r="LAZ206" s="813"/>
      <c r="LBA206" s="813"/>
      <c r="LBB206" s="813"/>
      <c r="LBC206" s="813"/>
      <c r="LBD206" s="813"/>
      <c r="LBE206" s="813"/>
      <c r="LBF206" s="813"/>
      <c r="LBG206" s="813"/>
      <c r="LBH206" s="813"/>
      <c r="LBI206" s="813"/>
      <c r="LBJ206" s="813"/>
      <c r="LBK206" s="813"/>
      <c r="LBL206" s="813"/>
      <c r="LBM206" s="813"/>
      <c r="LBN206" s="813"/>
      <c r="LBO206" s="813"/>
      <c r="LBP206" s="813"/>
      <c r="LBQ206" s="813"/>
      <c r="LBR206" s="813"/>
      <c r="LBS206" s="813"/>
      <c r="LBT206" s="813"/>
      <c r="LBU206" s="813"/>
      <c r="LBV206" s="813"/>
      <c r="LBW206" s="813"/>
      <c r="LBX206" s="813"/>
      <c r="LBY206" s="813"/>
      <c r="LBZ206" s="813"/>
      <c r="LCA206" s="813"/>
      <c r="LCB206" s="813"/>
      <c r="LCC206" s="813"/>
      <c r="LCD206" s="813"/>
      <c r="LCE206" s="813"/>
      <c r="LCF206" s="813"/>
      <c r="LCG206" s="813"/>
      <c r="LCH206" s="813"/>
      <c r="LCI206" s="813"/>
      <c r="LCJ206" s="813"/>
      <c r="LCK206" s="813"/>
      <c r="LCL206" s="813"/>
      <c r="LCM206" s="813"/>
      <c r="LCN206" s="813"/>
      <c r="LCO206" s="813"/>
      <c r="LCP206" s="813"/>
      <c r="LCQ206" s="813"/>
      <c r="LCR206" s="813"/>
      <c r="LCS206" s="813"/>
      <c r="LCT206" s="813"/>
      <c r="LCU206" s="813"/>
      <c r="LCV206" s="813"/>
      <c r="LCW206" s="813"/>
      <c r="LCX206" s="813"/>
      <c r="LCY206" s="813"/>
      <c r="LCZ206" s="813"/>
      <c r="LDA206" s="813"/>
      <c r="LDB206" s="813"/>
      <c r="LDC206" s="813"/>
      <c r="LDD206" s="813"/>
      <c r="LDE206" s="813"/>
      <c r="LDF206" s="813"/>
      <c r="LDG206" s="813"/>
      <c r="LDH206" s="813"/>
      <c r="LDI206" s="813"/>
      <c r="LDJ206" s="813"/>
      <c r="LDK206" s="813"/>
      <c r="LDL206" s="813"/>
      <c r="LDM206" s="813"/>
      <c r="LDN206" s="813"/>
      <c r="LDO206" s="813"/>
      <c r="LDP206" s="813"/>
      <c r="LDQ206" s="813"/>
      <c r="LDR206" s="813"/>
      <c r="LDS206" s="813"/>
      <c r="LDT206" s="813"/>
      <c r="LDU206" s="813"/>
      <c r="LDV206" s="813"/>
      <c r="LDW206" s="813"/>
      <c r="LDX206" s="813"/>
      <c r="LDY206" s="813"/>
      <c r="LDZ206" s="813"/>
      <c r="LEA206" s="813"/>
      <c r="LEB206" s="813"/>
      <c r="LEC206" s="813"/>
      <c r="LED206" s="813"/>
      <c r="LEE206" s="813"/>
      <c r="LEF206" s="813"/>
      <c r="LEG206" s="813"/>
      <c r="LEH206" s="813"/>
      <c r="LEI206" s="813"/>
      <c r="LEJ206" s="813"/>
      <c r="LEK206" s="813"/>
      <c r="LEL206" s="813"/>
      <c r="LEM206" s="813"/>
      <c r="LEN206" s="813"/>
      <c r="LEO206" s="813"/>
      <c r="LEP206" s="813"/>
      <c r="LEQ206" s="813"/>
      <c r="LER206" s="813"/>
      <c r="LES206" s="813"/>
      <c r="LET206" s="813"/>
      <c r="LEU206" s="813"/>
      <c r="LEV206" s="813"/>
      <c r="LEW206" s="813"/>
      <c r="LEX206" s="813"/>
      <c r="LEY206" s="813"/>
      <c r="LEZ206" s="813"/>
      <c r="LFA206" s="813"/>
      <c r="LFB206" s="813"/>
      <c r="LFC206" s="813"/>
      <c r="LFD206" s="813"/>
      <c r="LFE206" s="813"/>
      <c r="LFF206" s="813"/>
      <c r="LFG206" s="813"/>
      <c r="LFH206" s="813"/>
      <c r="LFI206" s="813"/>
      <c r="LFJ206" s="813"/>
      <c r="LFK206" s="813"/>
      <c r="LFL206" s="813"/>
      <c r="LFM206" s="813"/>
      <c r="LFN206" s="813"/>
      <c r="LFO206" s="813"/>
      <c r="LFP206" s="813"/>
      <c r="LFQ206" s="813"/>
      <c r="LFR206" s="813"/>
      <c r="LFS206" s="813"/>
      <c r="LFT206" s="813"/>
      <c r="LFU206" s="813"/>
      <c r="LFV206" s="813"/>
      <c r="LFW206" s="813"/>
      <c r="LFX206" s="813"/>
      <c r="LFY206" s="813"/>
      <c r="LFZ206" s="813"/>
      <c r="LGA206" s="813"/>
      <c r="LGB206" s="813"/>
      <c r="LGC206" s="813"/>
      <c r="LGD206" s="813"/>
      <c r="LGE206" s="813"/>
      <c r="LGF206" s="813"/>
      <c r="LGG206" s="813"/>
      <c r="LGH206" s="813"/>
      <c r="LGI206" s="813"/>
      <c r="LGJ206" s="813"/>
      <c r="LGK206" s="813"/>
      <c r="LGL206" s="813"/>
      <c r="LGM206" s="813"/>
      <c r="LGN206" s="813"/>
      <c r="LGO206" s="813"/>
      <c r="LGP206" s="813"/>
      <c r="LGQ206" s="813"/>
      <c r="LGR206" s="813"/>
      <c r="LGS206" s="813"/>
      <c r="LGT206" s="813"/>
      <c r="LGU206" s="813"/>
      <c r="LGV206" s="813"/>
      <c r="LGW206" s="813"/>
      <c r="LGX206" s="813"/>
      <c r="LGY206" s="813"/>
      <c r="LGZ206" s="813"/>
      <c r="LHA206" s="813"/>
      <c r="LHB206" s="813"/>
      <c r="LHC206" s="813"/>
      <c r="LHD206" s="813"/>
      <c r="LHE206" s="813"/>
      <c r="LHF206" s="813"/>
      <c r="LHG206" s="813"/>
      <c r="LHH206" s="813"/>
      <c r="LHI206" s="813"/>
      <c r="LHJ206" s="813"/>
      <c r="LHK206" s="813"/>
      <c r="LHL206" s="813"/>
      <c r="LHM206" s="813"/>
      <c r="LHN206" s="813"/>
      <c r="LHO206" s="813"/>
      <c r="LHP206" s="813"/>
      <c r="LHQ206" s="813"/>
      <c r="LHR206" s="813"/>
      <c r="LHS206" s="813"/>
      <c r="LHT206" s="813"/>
      <c r="LHU206" s="813"/>
      <c r="LHV206" s="813"/>
      <c r="LHW206" s="813"/>
      <c r="LHX206" s="813"/>
      <c r="LHY206" s="813"/>
      <c r="LHZ206" s="813"/>
      <c r="LIA206" s="813"/>
      <c r="LIB206" s="813"/>
      <c r="LIC206" s="813"/>
      <c r="LID206" s="813"/>
      <c r="LIE206" s="813"/>
      <c r="LIF206" s="813"/>
      <c r="LIG206" s="813"/>
      <c r="LIH206" s="813"/>
      <c r="LII206" s="813"/>
      <c r="LIJ206" s="813"/>
      <c r="LIK206" s="813"/>
      <c r="LIL206" s="813"/>
      <c r="LIM206" s="813"/>
      <c r="LIN206" s="813"/>
      <c r="LIO206" s="813"/>
      <c r="LIP206" s="813"/>
      <c r="LIQ206" s="813"/>
      <c r="LIR206" s="813"/>
      <c r="LIS206" s="813"/>
      <c r="LIT206" s="813"/>
      <c r="LIU206" s="813"/>
      <c r="LIV206" s="813"/>
      <c r="LIW206" s="813"/>
      <c r="LIX206" s="813"/>
      <c r="LIY206" s="813"/>
      <c r="LIZ206" s="813"/>
      <c r="LJA206" s="813"/>
      <c r="LJB206" s="813"/>
      <c r="LJC206" s="813"/>
      <c r="LJD206" s="813"/>
      <c r="LJE206" s="813"/>
      <c r="LJF206" s="813"/>
      <c r="LJG206" s="813"/>
      <c r="LJH206" s="813"/>
      <c r="LJI206" s="813"/>
      <c r="LJJ206" s="813"/>
      <c r="LJK206" s="813"/>
      <c r="LJL206" s="813"/>
      <c r="LJM206" s="813"/>
      <c r="LJN206" s="813"/>
      <c r="LJO206" s="813"/>
      <c r="LJP206" s="813"/>
      <c r="LJQ206" s="813"/>
      <c r="LJR206" s="813"/>
      <c r="LJS206" s="813"/>
      <c r="LJT206" s="813"/>
      <c r="LJU206" s="813"/>
      <c r="LJV206" s="813"/>
      <c r="LJW206" s="813"/>
      <c r="LJX206" s="813"/>
      <c r="LJY206" s="813"/>
      <c r="LJZ206" s="813"/>
      <c r="LKA206" s="813"/>
      <c r="LKB206" s="813"/>
      <c r="LKC206" s="813"/>
      <c r="LKD206" s="813"/>
      <c r="LKE206" s="813"/>
      <c r="LKF206" s="813"/>
      <c r="LKG206" s="813"/>
      <c r="LKH206" s="813"/>
      <c r="LKI206" s="813"/>
      <c r="LKJ206" s="813"/>
      <c r="LKK206" s="813"/>
      <c r="LKL206" s="813"/>
      <c r="LKM206" s="813"/>
      <c r="LKN206" s="813"/>
      <c r="LKO206" s="813"/>
      <c r="LKP206" s="813"/>
      <c r="LKQ206" s="813"/>
      <c r="LKR206" s="813"/>
      <c r="LKS206" s="813"/>
      <c r="LKT206" s="813"/>
      <c r="LKU206" s="813"/>
      <c r="LKV206" s="813"/>
      <c r="LKW206" s="813"/>
      <c r="LKX206" s="813"/>
      <c r="LKY206" s="813"/>
      <c r="LKZ206" s="813"/>
      <c r="LLA206" s="813"/>
      <c r="LLB206" s="813"/>
      <c r="LLC206" s="813"/>
      <c r="LLD206" s="813"/>
      <c r="LLE206" s="813"/>
      <c r="LLF206" s="813"/>
      <c r="LLG206" s="813"/>
      <c r="LLH206" s="813"/>
      <c r="LLI206" s="813"/>
      <c r="LLJ206" s="813"/>
      <c r="LLK206" s="813"/>
      <c r="LLL206" s="813"/>
      <c r="LLM206" s="813"/>
      <c r="LLN206" s="813"/>
      <c r="LLO206" s="813"/>
      <c r="LLP206" s="813"/>
      <c r="LLQ206" s="813"/>
      <c r="LLR206" s="813"/>
      <c r="LLS206" s="813"/>
      <c r="LLT206" s="813"/>
      <c r="LLU206" s="813"/>
      <c r="LLV206" s="813"/>
      <c r="LLW206" s="813"/>
      <c r="LLX206" s="813"/>
      <c r="LLY206" s="813"/>
      <c r="LLZ206" s="813"/>
      <c r="LMA206" s="813"/>
      <c r="LMB206" s="813"/>
      <c r="LMC206" s="813"/>
      <c r="LMD206" s="813"/>
      <c r="LME206" s="813"/>
      <c r="LMF206" s="813"/>
      <c r="LMG206" s="813"/>
      <c r="LMH206" s="813"/>
      <c r="LMI206" s="813"/>
      <c r="LMJ206" s="813"/>
      <c r="LMK206" s="813"/>
      <c r="LML206" s="813"/>
      <c r="LMM206" s="813"/>
      <c r="LMN206" s="813"/>
      <c r="LMO206" s="813"/>
      <c r="LMP206" s="813"/>
      <c r="LMQ206" s="813"/>
      <c r="LMR206" s="813"/>
      <c r="LMS206" s="813"/>
      <c r="LMT206" s="813"/>
      <c r="LMU206" s="813"/>
      <c r="LMV206" s="813"/>
      <c r="LMW206" s="813"/>
      <c r="LMX206" s="813"/>
      <c r="LMY206" s="813"/>
      <c r="LMZ206" s="813"/>
      <c r="LNA206" s="813"/>
      <c r="LNB206" s="813"/>
      <c r="LNC206" s="813"/>
      <c r="LND206" s="813"/>
      <c r="LNE206" s="813"/>
      <c r="LNF206" s="813"/>
      <c r="LNG206" s="813"/>
      <c r="LNH206" s="813"/>
      <c r="LNI206" s="813"/>
      <c r="LNJ206" s="813"/>
      <c r="LNK206" s="813"/>
      <c r="LNL206" s="813"/>
      <c r="LNM206" s="813"/>
      <c r="LNN206" s="813"/>
      <c r="LNO206" s="813"/>
      <c r="LNP206" s="813"/>
      <c r="LNQ206" s="813"/>
      <c r="LNR206" s="813"/>
      <c r="LNS206" s="813"/>
      <c r="LNT206" s="813"/>
      <c r="LNU206" s="813"/>
      <c r="LNV206" s="813"/>
      <c r="LNW206" s="813"/>
      <c r="LNX206" s="813"/>
      <c r="LNY206" s="813"/>
      <c r="LNZ206" s="813"/>
      <c r="LOA206" s="813"/>
      <c r="LOB206" s="813"/>
      <c r="LOC206" s="813"/>
      <c r="LOD206" s="813"/>
      <c r="LOE206" s="813"/>
      <c r="LOF206" s="813"/>
      <c r="LOG206" s="813"/>
      <c r="LOH206" s="813"/>
      <c r="LOI206" s="813"/>
      <c r="LOJ206" s="813"/>
      <c r="LOK206" s="813"/>
      <c r="LOL206" s="813"/>
      <c r="LOM206" s="813"/>
      <c r="LON206" s="813"/>
      <c r="LOO206" s="813"/>
      <c r="LOP206" s="813"/>
      <c r="LOQ206" s="813"/>
      <c r="LOR206" s="813"/>
      <c r="LOS206" s="813"/>
      <c r="LOT206" s="813"/>
      <c r="LOU206" s="813"/>
      <c r="LOV206" s="813"/>
      <c r="LOW206" s="813"/>
      <c r="LOX206" s="813"/>
      <c r="LOY206" s="813"/>
      <c r="LOZ206" s="813"/>
      <c r="LPA206" s="813"/>
      <c r="LPB206" s="813"/>
      <c r="LPC206" s="813"/>
      <c r="LPD206" s="813"/>
      <c r="LPE206" s="813"/>
      <c r="LPF206" s="813"/>
      <c r="LPG206" s="813"/>
      <c r="LPH206" s="813"/>
      <c r="LPI206" s="813"/>
      <c r="LPJ206" s="813"/>
      <c r="LPK206" s="813"/>
      <c r="LPL206" s="813"/>
      <c r="LPM206" s="813"/>
      <c r="LPN206" s="813"/>
      <c r="LPO206" s="813"/>
      <c r="LPP206" s="813"/>
      <c r="LPQ206" s="813"/>
      <c r="LPR206" s="813"/>
      <c r="LPS206" s="813"/>
      <c r="LPT206" s="813"/>
      <c r="LPU206" s="813"/>
      <c r="LPV206" s="813"/>
      <c r="LPW206" s="813"/>
      <c r="LPX206" s="813"/>
      <c r="LPY206" s="813"/>
      <c r="LPZ206" s="813"/>
      <c r="LQA206" s="813"/>
      <c r="LQB206" s="813"/>
      <c r="LQC206" s="813"/>
      <c r="LQD206" s="813"/>
      <c r="LQE206" s="813"/>
      <c r="LQF206" s="813"/>
      <c r="LQG206" s="813"/>
      <c r="LQH206" s="813"/>
      <c r="LQI206" s="813"/>
      <c r="LQJ206" s="813"/>
      <c r="LQK206" s="813"/>
      <c r="LQL206" s="813"/>
      <c r="LQM206" s="813"/>
      <c r="LQN206" s="813"/>
      <c r="LQO206" s="813"/>
      <c r="LQP206" s="813"/>
      <c r="LQQ206" s="813"/>
      <c r="LQR206" s="813"/>
      <c r="LQS206" s="813"/>
      <c r="LQT206" s="813"/>
      <c r="LQU206" s="813"/>
      <c r="LQV206" s="813"/>
      <c r="LQW206" s="813"/>
      <c r="LQX206" s="813"/>
      <c r="LQY206" s="813"/>
      <c r="LQZ206" s="813"/>
      <c r="LRA206" s="813"/>
      <c r="LRB206" s="813"/>
      <c r="LRC206" s="813"/>
      <c r="LRD206" s="813"/>
      <c r="LRE206" s="813"/>
      <c r="LRF206" s="813"/>
      <c r="LRG206" s="813"/>
      <c r="LRH206" s="813"/>
      <c r="LRI206" s="813"/>
      <c r="LRJ206" s="813"/>
      <c r="LRK206" s="813"/>
      <c r="LRL206" s="813"/>
      <c r="LRM206" s="813"/>
      <c r="LRN206" s="813"/>
      <c r="LRO206" s="813"/>
      <c r="LRP206" s="813"/>
      <c r="LRQ206" s="813"/>
      <c r="LRR206" s="813"/>
      <c r="LRS206" s="813"/>
      <c r="LRT206" s="813"/>
      <c r="LRU206" s="813"/>
      <c r="LRV206" s="813"/>
      <c r="LRW206" s="813"/>
      <c r="LRX206" s="813"/>
      <c r="LRY206" s="813"/>
      <c r="LRZ206" s="813"/>
      <c r="LSA206" s="813"/>
      <c r="LSB206" s="813"/>
      <c r="LSC206" s="813"/>
      <c r="LSD206" s="813"/>
      <c r="LSE206" s="813"/>
      <c r="LSF206" s="813"/>
      <c r="LSG206" s="813"/>
      <c r="LSH206" s="813"/>
      <c r="LSI206" s="813"/>
      <c r="LSJ206" s="813"/>
      <c r="LSK206" s="813"/>
      <c r="LSL206" s="813"/>
      <c r="LSM206" s="813"/>
      <c r="LSN206" s="813"/>
      <c r="LSO206" s="813"/>
      <c r="LSP206" s="813"/>
      <c r="LSQ206" s="813"/>
      <c r="LSR206" s="813"/>
      <c r="LSS206" s="813"/>
      <c r="LST206" s="813"/>
      <c r="LSU206" s="813"/>
      <c r="LSV206" s="813"/>
      <c r="LSW206" s="813"/>
      <c r="LSX206" s="813"/>
      <c r="LSY206" s="813"/>
      <c r="LSZ206" s="813"/>
      <c r="LTA206" s="813"/>
      <c r="LTB206" s="813"/>
      <c r="LTC206" s="813"/>
      <c r="LTD206" s="813"/>
      <c r="LTE206" s="813"/>
      <c r="LTF206" s="813"/>
      <c r="LTG206" s="813"/>
      <c r="LTH206" s="813"/>
      <c r="LTI206" s="813"/>
      <c r="LTJ206" s="813"/>
      <c r="LTK206" s="813"/>
      <c r="LTL206" s="813"/>
      <c r="LTM206" s="813"/>
      <c r="LTN206" s="813"/>
      <c r="LTO206" s="813"/>
      <c r="LTP206" s="813"/>
      <c r="LTQ206" s="813"/>
      <c r="LTR206" s="813"/>
      <c r="LTS206" s="813"/>
      <c r="LTT206" s="813"/>
      <c r="LTU206" s="813"/>
      <c r="LTV206" s="813"/>
      <c r="LTW206" s="813"/>
      <c r="LTX206" s="813"/>
      <c r="LTY206" s="813"/>
      <c r="LTZ206" s="813"/>
      <c r="LUA206" s="813"/>
      <c r="LUB206" s="813"/>
      <c r="LUC206" s="813"/>
      <c r="LUD206" s="813"/>
      <c r="LUE206" s="813"/>
      <c r="LUF206" s="813"/>
      <c r="LUG206" s="813"/>
      <c r="LUH206" s="813"/>
      <c r="LUI206" s="813"/>
      <c r="LUJ206" s="813"/>
      <c r="LUK206" s="813"/>
      <c r="LUL206" s="813"/>
      <c r="LUM206" s="813"/>
      <c r="LUN206" s="813"/>
      <c r="LUO206" s="813"/>
      <c r="LUP206" s="813"/>
      <c r="LUQ206" s="813"/>
      <c r="LUR206" s="813"/>
      <c r="LUS206" s="813"/>
      <c r="LUT206" s="813"/>
      <c r="LUU206" s="813"/>
      <c r="LUV206" s="813"/>
      <c r="LUW206" s="813"/>
      <c r="LUX206" s="813"/>
      <c r="LUY206" s="813"/>
      <c r="LUZ206" s="813"/>
      <c r="LVA206" s="813"/>
      <c r="LVB206" s="813"/>
      <c r="LVC206" s="813"/>
      <c r="LVD206" s="813"/>
      <c r="LVE206" s="813"/>
      <c r="LVF206" s="813"/>
      <c r="LVG206" s="813"/>
      <c r="LVH206" s="813"/>
      <c r="LVI206" s="813"/>
      <c r="LVJ206" s="813"/>
      <c r="LVK206" s="813"/>
      <c r="LVL206" s="813"/>
      <c r="LVM206" s="813"/>
      <c r="LVN206" s="813"/>
      <c r="LVO206" s="813"/>
      <c r="LVP206" s="813"/>
      <c r="LVQ206" s="813"/>
      <c r="LVR206" s="813"/>
      <c r="LVS206" s="813"/>
      <c r="LVT206" s="813"/>
      <c r="LVU206" s="813"/>
      <c r="LVV206" s="813"/>
      <c r="LVW206" s="813"/>
      <c r="LVX206" s="813"/>
      <c r="LVY206" s="813"/>
      <c r="LVZ206" s="813"/>
      <c r="LWA206" s="813"/>
      <c r="LWB206" s="813"/>
      <c r="LWC206" s="813"/>
      <c r="LWD206" s="813"/>
      <c r="LWE206" s="813"/>
      <c r="LWF206" s="813"/>
      <c r="LWG206" s="813"/>
      <c r="LWH206" s="813"/>
      <c r="LWI206" s="813"/>
      <c r="LWJ206" s="813"/>
      <c r="LWK206" s="813"/>
      <c r="LWL206" s="813"/>
      <c r="LWM206" s="813"/>
      <c r="LWN206" s="813"/>
      <c r="LWO206" s="813"/>
      <c r="LWP206" s="813"/>
      <c r="LWQ206" s="813"/>
      <c r="LWR206" s="813"/>
      <c r="LWS206" s="813"/>
      <c r="LWT206" s="813"/>
      <c r="LWU206" s="813"/>
      <c r="LWV206" s="813"/>
      <c r="LWW206" s="813"/>
      <c r="LWX206" s="813"/>
      <c r="LWY206" s="813"/>
      <c r="LWZ206" s="813"/>
      <c r="LXA206" s="813"/>
      <c r="LXB206" s="813"/>
      <c r="LXC206" s="813"/>
      <c r="LXD206" s="813"/>
      <c r="LXE206" s="813"/>
      <c r="LXF206" s="813"/>
      <c r="LXG206" s="813"/>
      <c r="LXH206" s="813"/>
      <c r="LXI206" s="813"/>
      <c r="LXJ206" s="813"/>
      <c r="LXK206" s="813"/>
      <c r="LXL206" s="813"/>
      <c r="LXM206" s="813"/>
      <c r="LXN206" s="813"/>
      <c r="LXO206" s="813"/>
      <c r="LXP206" s="813"/>
      <c r="LXQ206" s="813"/>
      <c r="LXR206" s="813"/>
      <c r="LXS206" s="813"/>
      <c r="LXT206" s="813"/>
      <c r="LXU206" s="813"/>
      <c r="LXV206" s="813"/>
      <c r="LXW206" s="813"/>
      <c r="LXX206" s="813"/>
      <c r="LXY206" s="813"/>
      <c r="LXZ206" s="813"/>
      <c r="LYA206" s="813"/>
      <c r="LYB206" s="813"/>
      <c r="LYC206" s="813"/>
      <c r="LYD206" s="813"/>
      <c r="LYE206" s="813"/>
      <c r="LYF206" s="813"/>
      <c r="LYG206" s="813"/>
      <c r="LYH206" s="813"/>
      <c r="LYI206" s="813"/>
      <c r="LYJ206" s="813"/>
      <c r="LYK206" s="813"/>
      <c r="LYL206" s="813"/>
      <c r="LYM206" s="813"/>
      <c r="LYN206" s="813"/>
      <c r="LYO206" s="813"/>
      <c r="LYP206" s="813"/>
      <c r="LYQ206" s="813"/>
      <c r="LYR206" s="813"/>
      <c r="LYS206" s="813"/>
      <c r="LYT206" s="813"/>
      <c r="LYU206" s="813"/>
      <c r="LYV206" s="813"/>
      <c r="LYW206" s="813"/>
      <c r="LYX206" s="813"/>
      <c r="LYY206" s="813"/>
      <c r="LYZ206" s="813"/>
      <c r="LZA206" s="813"/>
      <c r="LZB206" s="813"/>
      <c r="LZC206" s="813"/>
      <c r="LZD206" s="813"/>
      <c r="LZE206" s="813"/>
      <c r="LZF206" s="813"/>
      <c r="LZG206" s="813"/>
      <c r="LZH206" s="813"/>
      <c r="LZI206" s="813"/>
      <c r="LZJ206" s="813"/>
      <c r="LZK206" s="813"/>
      <c r="LZL206" s="813"/>
      <c r="LZM206" s="813"/>
      <c r="LZN206" s="813"/>
      <c r="LZO206" s="813"/>
      <c r="LZP206" s="813"/>
      <c r="LZQ206" s="813"/>
      <c r="LZR206" s="813"/>
      <c r="LZS206" s="813"/>
      <c r="LZT206" s="813"/>
      <c r="LZU206" s="813"/>
      <c r="LZV206" s="813"/>
      <c r="LZW206" s="813"/>
      <c r="LZX206" s="813"/>
      <c r="LZY206" s="813"/>
      <c r="LZZ206" s="813"/>
      <c r="MAA206" s="813"/>
      <c r="MAB206" s="813"/>
      <c r="MAC206" s="813"/>
      <c r="MAD206" s="813"/>
      <c r="MAE206" s="813"/>
      <c r="MAF206" s="813"/>
      <c r="MAG206" s="813"/>
      <c r="MAH206" s="813"/>
      <c r="MAI206" s="813"/>
      <c r="MAJ206" s="813"/>
      <c r="MAK206" s="813"/>
      <c r="MAL206" s="813"/>
      <c r="MAM206" s="813"/>
      <c r="MAN206" s="813"/>
      <c r="MAO206" s="813"/>
      <c r="MAP206" s="813"/>
      <c r="MAQ206" s="813"/>
      <c r="MAR206" s="813"/>
      <c r="MAS206" s="813"/>
      <c r="MAT206" s="813"/>
      <c r="MAU206" s="813"/>
      <c r="MAV206" s="813"/>
      <c r="MAW206" s="813"/>
      <c r="MAX206" s="813"/>
      <c r="MAY206" s="813"/>
      <c r="MAZ206" s="813"/>
      <c r="MBA206" s="813"/>
      <c r="MBB206" s="813"/>
      <c r="MBC206" s="813"/>
      <c r="MBD206" s="813"/>
      <c r="MBE206" s="813"/>
      <c r="MBF206" s="813"/>
      <c r="MBG206" s="813"/>
      <c r="MBH206" s="813"/>
      <c r="MBI206" s="813"/>
      <c r="MBJ206" s="813"/>
      <c r="MBK206" s="813"/>
      <c r="MBL206" s="813"/>
      <c r="MBM206" s="813"/>
      <c r="MBN206" s="813"/>
      <c r="MBO206" s="813"/>
      <c r="MBP206" s="813"/>
      <c r="MBQ206" s="813"/>
      <c r="MBR206" s="813"/>
      <c r="MBS206" s="813"/>
      <c r="MBT206" s="813"/>
      <c r="MBU206" s="813"/>
      <c r="MBV206" s="813"/>
      <c r="MBW206" s="813"/>
      <c r="MBX206" s="813"/>
      <c r="MBY206" s="813"/>
      <c r="MBZ206" s="813"/>
      <c r="MCA206" s="813"/>
      <c r="MCB206" s="813"/>
      <c r="MCC206" s="813"/>
      <c r="MCD206" s="813"/>
      <c r="MCE206" s="813"/>
      <c r="MCF206" s="813"/>
      <c r="MCG206" s="813"/>
      <c r="MCH206" s="813"/>
      <c r="MCI206" s="813"/>
      <c r="MCJ206" s="813"/>
      <c r="MCK206" s="813"/>
      <c r="MCL206" s="813"/>
      <c r="MCM206" s="813"/>
      <c r="MCN206" s="813"/>
      <c r="MCO206" s="813"/>
      <c r="MCP206" s="813"/>
      <c r="MCQ206" s="813"/>
      <c r="MCR206" s="813"/>
      <c r="MCS206" s="813"/>
      <c r="MCT206" s="813"/>
      <c r="MCU206" s="813"/>
      <c r="MCV206" s="813"/>
      <c r="MCW206" s="813"/>
      <c r="MCX206" s="813"/>
      <c r="MCY206" s="813"/>
      <c r="MCZ206" s="813"/>
      <c r="MDA206" s="813"/>
      <c r="MDB206" s="813"/>
      <c r="MDC206" s="813"/>
      <c r="MDD206" s="813"/>
      <c r="MDE206" s="813"/>
      <c r="MDF206" s="813"/>
      <c r="MDG206" s="813"/>
      <c r="MDH206" s="813"/>
      <c r="MDI206" s="813"/>
      <c r="MDJ206" s="813"/>
      <c r="MDK206" s="813"/>
      <c r="MDL206" s="813"/>
      <c r="MDM206" s="813"/>
      <c r="MDN206" s="813"/>
      <c r="MDO206" s="813"/>
      <c r="MDP206" s="813"/>
      <c r="MDQ206" s="813"/>
      <c r="MDR206" s="813"/>
      <c r="MDS206" s="813"/>
      <c r="MDT206" s="813"/>
      <c r="MDU206" s="813"/>
      <c r="MDV206" s="813"/>
      <c r="MDW206" s="813"/>
      <c r="MDX206" s="813"/>
      <c r="MDY206" s="813"/>
      <c r="MDZ206" s="813"/>
      <c r="MEA206" s="813"/>
      <c r="MEB206" s="813"/>
      <c r="MEC206" s="813"/>
      <c r="MED206" s="813"/>
      <c r="MEE206" s="813"/>
      <c r="MEF206" s="813"/>
      <c r="MEG206" s="813"/>
      <c r="MEH206" s="813"/>
      <c r="MEI206" s="813"/>
      <c r="MEJ206" s="813"/>
      <c r="MEK206" s="813"/>
      <c r="MEL206" s="813"/>
      <c r="MEM206" s="813"/>
      <c r="MEN206" s="813"/>
      <c r="MEO206" s="813"/>
      <c r="MEP206" s="813"/>
      <c r="MEQ206" s="813"/>
      <c r="MER206" s="813"/>
      <c r="MES206" s="813"/>
      <c r="MET206" s="813"/>
      <c r="MEU206" s="813"/>
      <c r="MEV206" s="813"/>
      <c r="MEW206" s="813"/>
      <c r="MEX206" s="813"/>
      <c r="MEY206" s="813"/>
      <c r="MEZ206" s="813"/>
      <c r="MFA206" s="813"/>
      <c r="MFB206" s="813"/>
      <c r="MFC206" s="813"/>
      <c r="MFD206" s="813"/>
      <c r="MFE206" s="813"/>
      <c r="MFF206" s="813"/>
      <c r="MFG206" s="813"/>
      <c r="MFH206" s="813"/>
      <c r="MFI206" s="813"/>
      <c r="MFJ206" s="813"/>
      <c r="MFK206" s="813"/>
      <c r="MFL206" s="813"/>
      <c r="MFM206" s="813"/>
      <c r="MFN206" s="813"/>
      <c r="MFO206" s="813"/>
      <c r="MFP206" s="813"/>
      <c r="MFQ206" s="813"/>
      <c r="MFR206" s="813"/>
      <c r="MFS206" s="813"/>
      <c r="MFT206" s="813"/>
      <c r="MFU206" s="813"/>
      <c r="MFV206" s="813"/>
      <c r="MFW206" s="813"/>
      <c r="MFX206" s="813"/>
      <c r="MFY206" s="813"/>
      <c r="MFZ206" s="813"/>
      <c r="MGA206" s="813"/>
      <c r="MGB206" s="813"/>
      <c r="MGC206" s="813"/>
      <c r="MGD206" s="813"/>
      <c r="MGE206" s="813"/>
      <c r="MGF206" s="813"/>
      <c r="MGG206" s="813"/>
      <c r="MGH206" s="813"/>
      <c r="MGI206" s="813"/>
      <c r="MGJ206" s="813"/>
      <c r="MGK206" s="813"/>
      <c r="MGL206" s="813"/>
      <c r="MGM206" s="813"/>
      <c r="MGN206" s="813"/>
      <c r="MGO206" s="813"/>
      <c r="MGP206" s="813"/>
      <c r="MGQ206" s="813"/>
      <c r="MGR206" s="813"/>
      <c r="MGS206" s="813"/>
      <c r="MGT206" s="813"/>
      <c r="MGU206" s="813"/>
      <c r="MGV206" s="813"/>
      <c r="MGW206" s="813"/>
      <c r="MGX206" s="813"/>
      <c r="MGY206" s="813"/>
      <c r="MGZ206" s="813"/>
      <c r="MHA206" s="813"/>
      <c r="MHB206" s="813"/>
      <c r="MHC206" s="813"/>
      <c r="MHD206" s="813"/>
      <c r="MHE206" s="813"/>
      <c r="MHF206" s="813"/>
      <c r="MHG206" s="813"/>
      <c r="MHH206" s="813"/>
      <c r="MHI206" s="813"/>
      <c r="MHJ206" s="813"/>
      <c r="MHK206" s="813"/>
      <c r="MHL206" s="813"/>
      <c r="MHM206" s="813"/>
      <c r="MHN206" s="813"/>
      <c r="MHO206" s="813"/>
      <c r="MHP206" s="813"/>
      <c r="MHQ206" s="813"/>
      <c r="MHR206" s="813"/>
      <c r="MHS206" s="813"/>
      <c r="MHT206" s="813"/>
      <c r="MHU206" s="813"/>
      <c r="MHV206" s="813"/>
      <c r="MHW206" s="813"/>
      <c r="MHX206" s="813"/>
      <c r="MHY206" s="813"/>
      <c r="MHZ206" s="813"/>
      <c r="MIA206" s="813"/>
      <c r="MIB206" s="813"/>
      <c r="MIC206" s="813"/>
      <c r="MID206" s="813"/>
      <c r="MIE206" s="813"/>
      <c r="MIF206" s="813"/>
      <c r="MIG206" s="813"/>
      <c r="MIH206" s="813"/>
      <c r="MII206" s="813"/>
      <c r="MIJ206" s="813"/>
      <c r="MIK206" s="813"/>
      <c r="MIL206" s="813"/>
      <c r="MIM206" s="813"/>
      <c r="MIN206" s="813"/>
      <c r="MIO206" s="813"/>
      <c r="MIP206" s="813"/>
      <c r="MIQ206" s="813"/>
      <c r="MIR206" s="813"/>
      <c r="MIS206" s="813"/>
      <c r="MIT206" s="813"/>
      <c r="MIU206" s="813"/>
      <c r="MIV206" s="813"/>
      <c r="MIW206" s="813"/>
      <c r="MIX206" s="813"/>
      <c r="MIY206" s="813"/>
      <c r="MIZ206" s="813"/>
      <c r="MJA206" s="813"/>
      <c r="MJB206" s="813"/>
      <c r="MJC206" s="813"/>
      <c r="MJD206" s="813"/>
      <c r="MJE206" s="813"/>
      <c r="MJF206" s="813"/>
      <c r="MJG206" s="813"/>
      <c r="MJH206" s="813"/>
      <c r="MJI206" s="813"/>
      <c r="MJJ206" s="813"/>
      <c r="MJK206" s="813"/>
      <c r="MJL206" s="813"/>
      <c r="MJM206" s="813"/>
      <c r="MJN206" s="813"/>
      <c r="MJO206" s="813"/>
      <c r="MJP206" s="813"/>
      <c r="MJQ206" s="813"/>
      <c r="MJR206" s="813"/>
      <c r="MJS206" s="813"/>
      <c r="MJT206" s="813"/>
      <c r="MJU206" s="813"/>
      <c r="MJV206" s="813"/>
      <c r="MJW206" s="813"/>
      <c r="MJX206" s="813"/>
      <c r="MJY206" s="813"/>
      <c r="MJZ206" s="813"/>
      <c r="MKA206" s="813"/>
      <c r="MKB206" s="813"/>
      <c r="MKC206" s="813"/>
      <c r="MKD206" s="813"/>
      <c r="MKE206" s="813"/>
      <c r="MKF206" s="813"/>
      <c r="MKG206" s="813"/>
      <c r="MKH206" s="813"/>
      <c r="MKI206" s="813"/>
      <c r="MKJ206" s="813"/>
      <c r="MKK206" s="813"/>
      <c r="MKL206" s="813"/>
      <c r="MKM206" s="813"/>
      <c r="MKN206" s="813"/>
      <c r="MKO206" s="813"/>
      <c r="MKP206" s="813"/>
      <c r="MKQ206" s="813"/>
      <c r="MKR206" s="813"/>
      <c r="MKS206" s="813"/>
      <c r="MKT206" s="813"/>
      <c r="MKU206" s="813"/>
      <c r="MKV206" s="813"/>
      <c r="MKW206" s="813"/>
      <c r="MKX206" s="813"/>
      <c r="MKY206" s="813"/>
      <c r="MKZ206" s="813"/>
      <c r="MLA206" s="813"/>
      <c r="MLB206" s="813"/>
      <c r="MLC206" s="813"/>
      <c r="MLD206" s="813"/>
      <c r="MLE206" s="813"/>
      <c r="MLF206" s="813"/>
      <c r="MLG206" s="813"/>
      <c r="MLH206" s="813"/>
      <c r="MLI206" s="813"/>
      <c r="MLJ206" s="813"/>
      <c r="MLK206" s="813"/>
      <c r="MLL206" s="813"/>
      <c r="MLM206" s="813"/>
      <c r="MLN206" s="813"/>
      <c r="MLO206" s="813"/>
      <c r="MLP206" s="813"/>
      <c r="MLQ206" s="813"/>
      <c r="MLR206" s="813"/>
      <c r="MLS206" s="813"/>
      <c r="MLT206" s="813"/>
      <c r="MLU206" s="813"/>
      <c r="MLV206" s="813"/>
      <c r="MLW206" s="813"/>
      <c r="MLX206" s="813"/>
      <c r="MLY206" s="813"/>
      <c r="MLZ206" s="813"/>
      <c r="MMA206" s="813"/>
      <c r="MMB206" s="813"/>
      <c r="MMC206" s="813"/>
      <c r="MMD206" s="813"/>
      <c r="MME206" s="813"/>
      <c r="MMF206" s="813"/>
      <c r="MMG206" s="813"/>
      <c r="MMH206" s="813"/>
      <c r="MMI206" s="813"/>
      <c r="MMJ206" s="813"/>
      <c r="MMK206" s="813"/>
      <c r="MML206" s="813"/>
      <c r="MMM206" s="813"/>
      <c r="MMN206" s="813"/>
      <c r="MMO206" s="813"/>
      <c r="MMP206" s="813"/>
      <c r="MMQ206" s="813"/>
      <c r="MMR206" s="813"/>
      <c r="MMS206" s="813"/>
      <c r="MMT206" s="813"/>
      <c r="MMU206" s="813"/>
      <c r="MMV206" s="813"/>
      <c r="MMW206" s="813"/>
      <c r="MMX206" s="813"/>
      <c r="MMY206" s="813"/>
      <c r="MMZ206" s="813"/>
      <c r="MNA206" s="813"/>
      <c r="MNB206" s="813"/>
      <c r="MNC206" s="813"/>
      <c r="MND206" s="813"/>
      <c r="MNE206" s="813"/>
      <c r="MNF206" s="813"/>
      <c r="MNG206" s="813"/>
      <c r="MNH206" s="813"/>
      <c r="MNI206" s="813"/>
      <c r="MNJ206" s="813"/>
      <c r="MNK206" s="813"/>
      <c r="MNL206" s="813"/>
      <c r="MNM206" s="813"/>
      <c r="MNN206" s="813"/>
      <c r="MNO206" s="813"/>
      <c r="MNP206" s="813"/>
      <c r="MNQ206" s="813"/>
      <c r="MNR206" s="813"/>
      <c r="MNS206" s="813"/>
      <c r="MNT206" s="813"/>
      <c r="MNU206" s="813"/>
      <c r="MNV206" s="813"/>
      <c r="MNW206" s="813"/>
      <c r="MNX206" s="813"/>
      <c r="MNY206" s="813"/>
      <c r="MNZ206" s="813"/>
      <c r="MOA206" s="813"/>
      <c r="MOB206" s="813"/>
      <c r="MOC206" s="813"/>
      <c r="MOD206" s="813"/>
      <c r="MOE206" s="813"/>
      <c r="MOF206" s="813"/>
      <c r="MOG206" s="813"/>
      <c r="MOH206" s="813"/>
      <c r="MOI206" s="813"/>
      <c r="MOJ206" s="813"/>
      <c r="MOK206" s="813"/>
      <c r="MOL206" s="813"/>
      <c r="MOM206" s="813"/>
      <c r="MON206" s="813"/>
      <c r="MOO206" s="813"/>
      <c r="MOP206" s="813"/>
      <c r="MOQ206" s="813"/>
      <c r="MOR206" s="813"/>
      <c r="MOS206" s="813"/>
      <c r="MOT206" s="813"/>
      <c r="MOU206" s="813"/>
      <c r="MOV206" s="813"/>
      <c r="MOW206" s="813"/>
      <c r="MOX206" s="813"/>
      <c r="MOY206" s="813"/>
      <c r="MOZ206" s="813"/>
      <c r="MPA206" s="813"/>
      <c r="MPB206" s="813"/>
      <c r="MPC206" s="813"/>
      <c r="MPD206" s="813"/>
      <c r="MPE206" s="813"/>
      <c r="MPF206" s="813"/>
      <c r="MPG206" s="813"/>
      <c r="MPH206" s="813"/>
      <c r="MPI206" s="813"/>
      <c r="MPJ206" s="813"/>
      <c r="MPK206" s="813"/>
      <c r="MPL206" s="813"/>
      <c r="MPM206" s="813"/>
      <c r="MPN206" s="813"/>
      <c r="MPO206" s="813"/>
      <c r="MPP206" s="813"/>
      <c r="MPQ206" s="813"/>
      <c r="MPR206" s="813"/>
      <c r="MPS206" s="813"/>
      <c r="MPT206" s="813"/>
      <c r="MPU206" s="813"/>
      <c r="MPV206" s="813"/>
      <c r="MPW206" s="813"/>
      <c r="MPX206" s="813"/>
      <c r="MPY206" s="813"/>
      <c r="MPZ206" s="813"/>
      <c r="MQA206" s="813"/>
      <c r="MQB206" s="813"/>
      <c r="MQC206" s="813"/>
      <c r="MQD206" s="813"/>
      <c r="MQE206" s="813"/>
      <c r="MQF206" s="813"/>
      <c r="MQG206" s="813"/>
      <c r="MQH206" s="813"/>
      <c r="MQI206" s="813"/>
      <c r="MQJ206" s="813"/>
      <c r="MQK206" s="813"/>
      <c r="MQL206" s="813"/>
      <c r="MQM206" s="813"/>
      <c r="MQN206" s="813"/>
      <c r="MQO206" s="813"/>
      <c r="MQP206" s="813"/>
      <c r="MQQ206" s="813"/>
      <c r="MQR206" s="813"/>
      <c r="MQS206" s="813"/>
      <c r="MQT206" s="813"/>
      <c r="MQU206" s="813"/>
      <c r="MQV206" s="813"/>
      <c r="MQW206" s="813"/>
      <c r="MQX206" s="813"/>
      <c r="MQY206" s="813"/>
      <c r="MQZ206" s="813"/>
      <c r="MRA206" s="813"/>
      <c r="MRB206" s="813"/>
      <c r="MRC206" s="813"/>
      <c r="MRD206" s="813"/>
      <c r="MRE206" s="813"/>
      <c r="MRF206" s="813"/>
      <c r="MRG206" s="813"/>
      <c r="MRH206" s="813"/>
      <c r="MRI206" s="813"/>
      <c r="MRJ206" s="813"/>
      <c r="MRK206" s="813"/>
      <c r="MRL206" s="813"/>
      <c r="MRM206" s="813"/>
      <c r="MRN206" s="813"/>
      <c r="MRO206" s="813"/>
      <c r="MRP206" s="813"/>
      <c r="MRQ206" s="813"/>
      <c r="MRR206" s="813"/>
      <c r="MRS206" s="813"/>
      <c r="MRT206" s="813"/>
      <c r="MRU206" s="813"/>
      <c r="MRV206" s="813"/>
      <c r="MRW206" s="813"/>
      <c r="MRX206" s="813"/>
      <c r="MRY206" s="813"/>
      <c r="MRZ206" s="813"/>
      <c r="MSA206" s="813"/>
      <c r="MSB206" s="813"/>
      <c r="MSC206" s="813"/>
      <c r="MSD206" s="813"/>
      <c r="MSE206" s="813"/>
      <c r="MSF206" s="813"/>
      <c r="MSG206" s="813"/>
      <c r="MSH206" s="813"/>
      <c r="MSI206" s="813"/>
      <c r="MSJ206" s="813"/>
      <c r="MSK206" s="813"/>
      <c r="MSL206" s="813"/>
      <c r="MSM206" s="813"/>
      <c r="MSN206" s="813"/>
      <c r="MSO206" s="813"/>
      <c r="MSP206" s="813"/>
      <c r="MSQ206" s="813"/>
      <c r="MSR206" s="813"/>
      <c r="MSS206" s="813"/>
      <c r="MST206" s="813"/>
      <c r="MSU206" s="813"/>
      <c r="MSV206" s="813"/>
      <c r="MSW206" s="813"/>
      <c r="MSX206" s="813"/>
      <c r="MSY206" s="813"/>
      <c r="MSZ206" s="813"/>
      <c r="MTA206" s="813"/>
      <c r="MTB206" s="813"/>
      <c r="MTC206" s="813"/>
      <c r="MTD206" s="813"/>
      <c r="MTE206" s="813"/>
      <c r="MTF206" s="813"/>
      <c r="MTG206" s="813"/>
      <c r="MTH206" s="813"/>
      <c r="MTI206" s="813"/>
      <c r="MTJ206" s="813"/>
      <c r="MTK206" s="813"/>
      <c r="MTL206" s="813"/>
      <c r="MTM206" s="813"/>
      <c r="MTN206" s="813"/>
      <c r="MTO206" s="813"/>
      <c r="MTP206" s="813"/>
      <c r="MTQ206" s="813"/>
      <c r="MTR206" s="813"/>
      <c r="MTS206" s="813"/>
      <c r="MTT206" s="813"/>
      <c r="MTU206" s="813"/>
      <c r="MTV206" s="813"/>
      <c r="MTW206" s="813"/>
      <c r="MTX206" s="813"/>
      <c r="MTY206" s="813"/>
      <c r="MTZ206" s="813"/>
      <c r="MUA206" s="813"/>
      <c r="MUB206" s="813"/>
      <c r="MUC206" s="813"/>
      <c r="MUD206" s="813"/>
      <c r="MUE206" s="813"/>
      <c r="MUF206" s="813"/>
      <c r="MUG206" s="813"/>
      <c r="MUH206" s="813"/>
      <c r="MUI206" s="813"/>
      <c r="MUJ206" s="813"/>
      <c r="MUK206" s="813"/>
      <c r="MUL206" s="813"/>
      <c r="MUM206" s="813"/>
      <c r="MUN206" s="813"/>
      <c r="MUO206" s="813"/>
      <c r="MUP206" s="813"/>
      <c r="MUQ206" s="813"/>
      <c r="MUR206" s="813"/>
      <c r="MUS206" s="813"/>
      <c r="MUT206" s="813"/>
      <c r="MUU206" s="813"/>
      <c r="MUV206" s="813"/>
      <c r="MUW206" s="813"/>
      <c r="MUX206" s="813"/>
      <c r="MUY206" s="813"/>
      <c r="MUZ206" s="813"/>
      <c r="MVA206" s="813"/>
      <c r="MVB206" s="813"/>
      <c r="MVC206" s="813"/>
      <c r="MVD206" s="813"/>
      <c r="MVE206" s="813"/>
      <c r="MVF206" s="813"/>
      <c r="MVG206" s="813"/>
      <c r="MVH206" s="813"/>
      <c r="MVI206" s="813"/>
      <c r="MVJ206" s="813"/>
      <c r="MVK206" s="813"/>
      <c r="MVL206" s="813"/>
      <c r="MVM206" s="813"/>
      <c r="MVN206" s="813"/>
      <c r="MVO206" s="813"/>
      <c r="MVP206" s="813"/>
      <c r="MVQ206" s="813"/>
      <c r="MVR206" s="813"/>
      <c r="MVS206" s="813"/>
      <c r="MVT206" s="813"/>
      <c r="MVU206" s="813"/>
      <c r="MVV206" s="813"/>
      <c r="MVW206" s="813"/>
      <c r="MVX206" s="813"/>
      <c r="MVY206" s="813"/>
      <c r="MVZ206" s="813"/>
      <c r="MWA206" s="813"/>
      <c r="MWB206" s="813"/>
      <c r="MWC206" s="813"/>
      <c r="MWD206" s="813"/>
      <c r="MWE206" s="813"/>
      <c r="MWF206" s="813"/>
      <c r="MWG206" s="813"/>
      <c r="MWH206" s="813"/>
      <c r="MWI206" s="813"/>
      <c r="MWJ206" s="813"/>
      <c r="MWK206" s="813"/>
      <c r="MWL206" s="813"/>
      <c r="MWM206" s="813"/>
      <c r="MWN206" s="813"/>
      <c r="MWO206" s="813"/>
      <c r="MWP206" s="813"/>
      <c r="MWQ206" s="813"/>
      <c r="MWR206" s="813"/>
      <c r="MWS206" s="813"/>
      <c r="MWT206" s="813"/>
      <c r="MWU206" s="813"/>
      <c r="MWV206" s="813"/>
      <c r="MWW206" s="813"/>
      <c r="MWX206" s="813"/>
      <c r="MWY206" s="813"/>
      <c r="MWZ206" s="813"/>
      <c r="MXA206" s="813"/>
      <c r="MXB206" s="813"/>
      <c r="MXC206" s="813"/>
      <c r="MXD206" s="813"/>
      <c r="MXE206" s="813"/>
      <c r="MXF206" s="813"/>
      <c r="MXG206" s="813"/>
      <c r="MXH206" s="813"/>
      <c r="MXI206" s="813"/>
      <c r="MXJ206" s="813"/>
      <c r="MXK206" s="813"/>
      <c r="MXL206" s="813"/>
      <c r="MXM206" s="813"/>
      <c r="MXN206" s="813"/>
      <c r="MXO206" s="813"/>
      <c r="MXP206" s="813"/>
      <c r="MXQ206" s="813"/>
      <c r="MXR206" s="813"/>
      <c r="MXS206" s="813"/>
      <c r="MXT206" s="813"/>
      <c r="MXU206" s="813"/>
      <c r="MXV206" s="813"/>
      <c r="MXW206" s="813"/>
      <c r="MXX206" s="813"/>
      <c r="MXY206" s="813"/>
      <c r="MXZ206" s="813"/>
      <c r="MYA206" s="813"/>
      <c r="MYB206" s="813"/>
      <c r="MYC206" s="813"/>
      <c r="MYD206" s="813"/>
      <c r="MYE206" s="813"/>
      <c r="MYF206" s="813"/>
      <c r="MYG206" s="813"/>
      <c r="MYH206" s="813"/>
      <c r="MYI206" s="813"/>
      <c r="MYJ206" s="813"/>
      <c r="MYK206" s="813"/>
      <c r="MYL206" s="813"/>
      <c r="MYM206" s="813"/>
      <c r="MYN206" s="813"/>
      <c r="MYO206" s="813"/>
      <c r="MYP206" s="813"/>
      <c r="MYQ206" s="813"/>
      <c r="MYR206" s="813"/>
      <c r="MYS206" s="813"/>
      <c r="MYT206" s="813"/>
      <c r="MYU206" s="813"/>
      <c r="MYV206" s="813"/>
      <c r="MYW206" s="813"/>
      <c r="MYX206" s="813"/>
      <c r="MYY206" s="813"/>
      <c r="MYZ206" s="813"/>
      <c r="MZA206" s="813"/>
      <c r="MZB206" s="813"/>
      <c r="MZC206" s="813"/>
      <c r="MZD206" s="813"/>
      <c r="MZE206" s="813"/>
      <c r="MZF206" s="813"/>
      <c r="MZG206" s="813"/>
      <c r="MZH206" s="813"/>
      <c r="MZI206" s="813"/>
      <c r="MZJ206" s="813"/>
      <c r="MZK206" s="813"/>
      <c r="MZL206" s="813"/>
      <c r="MZM206" s="813"/>
      <c r="MZN206" s="813"/>
      <c r="MZO206" s="813"/>
      <c r="MZP206" s="813"/>
      <c r="MZQ206" s="813"/>
      <c r="MZR206" s="813"/>
      <c r="MZS206" s="813"/>
      <c r="MZT206" s="813"/>
      <c r="MZU206" s="813"/>
      <c r="MZV206" s="813"/>
      <c r="MZW206" s="813"/>
      <c r="MZX206" s="813"/>
      <c r="MZY206" s="813"/>
      <c r="MZZ206" s="813"/>
      <c r="NAA206" s="813"/>
      <c r="NAB206" s="813"/>
      <c r="NAC206" s="813"/>
      <c r="NAD206" s="813"/>
      <c r="NAE206" s="813"/>
      <c r="NAF206" s="813"/>
      <c r="NAG206" s="813"/>
      <c r="NAH206" s="813"/>
      <c r="NAI206" s="813"/>
      <c r="NAJ206" s="813"/>
      <c r="NAK206" s="813"/>
      <c r="NAL206" s="813"/>
      <c r="NAM206" s="813"/>
      <c r="NAN206" s="813"/>
      <c r="NAO206" s="813"/>
      <c r="NAP206" s="813"/>
      <c r="NAQ206" s="813"/>
      <c r="NAR206" s="813"/>
      <c r="NAS206" s="813"/>
      <c r="NAT206" s="813"/>
      <c r="NAU206" s="813"/>
      <c r="NAV206" s="813"/>
      <c r="NAW206" s="813"/>
      <c r="NAX206" s="813"/>
      <c r="NAY206" s="813"/>
      <c r="NAZ206" s="813"/>
      <c r="NBA206" s="813"/>
      <c r="NBB206" s="813"/>
      <c r="NBC206" s="813"/>
      <c r="NBD206" s="813"/>
      <c r="NBE206" s="813"/>
      <c r="NBF206" s="813"/>
      <c r="NBG206" s="813"/>
      <c r="NBH206" s="813"/>
      <c r="NBI206" s="813"/>
      <c r="NBJ206" s="813"/>
      <c r="NBK206" s="813"/>
      <c r="NBL206" s="813"/>
      <c r="NBM206" s="813"/>
      <c r="NBN206" s="813"/>
      <c r="NBO206" s="813"/>
      <c r="NBP206" s="813"/>
      <c r="NBQ206" s="813"/>
      <c r="NBR206" s="813"/>
      <c r="NBS206" s="813"/>
      <c r="NBT206" s="813"/>
      <c r="NBU206" s="813"/>
      <c r="NBV206" s="813"/>
      <c r="NBW206" s="813"/>
      <c r="NBX206" s="813"/>
      <c r="NBY206" s="813"/>
      <c r="NBZ206" s="813"/>
      <c r="NCA206" s="813"/>
      <c r="NCB206" s="813"/>
      <c r="NCC206" s="813"/>
      <c r="NCD206" s="813"/>
      <c r="NCE206" s="813"/>
      <c r="NCF206" s="813"/>
      <c r="NCG206" s="813"/>
      <c r="NCH206" s="813"/>
      <c r="NCI206" s="813"/>
      <c r="NCJ206" s="813"/>
      <c r="NCK206" s="813"/>
      <c r="NCL206" s="813"/>
      <c r="NCM206" s="813"/>
      <c r="NCN206" s="813"/>
      <c r="NCO206" s="813"/>
      <c r="NCP206" s="813"/>
      <c r="NCQ206" s="813"/>
      <c r="NCR206" s="813"/>
      <c r="NCS206" s="813"/>
      <c r="NCT206" s="813"/>
      <c r="NCU206" s="813"/>
      <c r="NCV206" s="813"/>
      <c r="NCW206" s="813"/>
      <c r="NCX206" s="813"/>
      <c r="NCY206" s="813"/>
      <c r="NCZ206" s="813"/>
      <c r="NDA206" s="813"/>
      <c r="NDB206" s="813"/>
      <c r="NDC206" s="813"/>
      <c r="NDD206" s="813"/>
      <c r="NDE206" s="813"/>
      <c r="NDF206" s="813"/>
      <c r="NDG206" s="813"/>
      <c r="NDH206" s="813"/>
      <c r="NDI206" s="813"/>
      <c r="NDJ206" s="813"/>
      <c r="NDK206" s="813"/>
      <c r="NDL206" s="813"/>
      <c r="NDM206" s="813"/>
      <c r="NDN206" s="813"/>
      <c r="NDO206" s="813"/>
      <c r="NDP206" s="813"/>
      <c r="NDQ206" s="813"/>
      <c r="NDR206" s="813"/>
      <c r="NDS206" s="813"/>
      <c r="NDT206" s="813"/>
      <c r="NDU206" s="813"/>
      <c r="NDV206" s="813"/>
      <c r="NDW206" s="813"/>
      <c r="NDX206" s="813"/>
      <c r="NDY206" s="813"/>
      <c r="NDZ206" s="813"/>
      <c r="NEA206" s="813"/>
      <c r="NEB206" s="813"/>
      <c r="NEC206" s="813"/>
      <c r="NED206" s="813"/>
      <c r="NEE206" s="813"/>
      <c r="NEF206" s="813"/>
      <c r="NEG206" s="813"/>
      <c r="NEH206" s="813"/>
      <c r="NEI206" s="813"/>
      <c r="NEJ206" s="813"/>
      <c r="NEK206" s="813"/>
      <c r="NEL206" s="813"/>
      <c r="NEM206" s="813"/>
      <c r="NEN206" s="813"/>
      <c r="NEO206" s="813"/>
      <c r="NEP206" s="813"/>
      <c r="NEQ206" s="813"/>
      <c r="NER206" s="813"/>
      <c r="NES206" s="813"/>
      <c r="NET206" s="813"/>
      <c r="NEU206" s="813"/>
      <c r="NEV206" s="813"/>
      <c r="NEW206" s="813"/>
      <c r="NEX206" s="813"/>
      <c r="NEY206" s="813"/>
      <c r="NEZ206" s="813"/>
      <c r="NFA206" s="813"/>
      <c r="NFB206" s="813"/>
      <c r="NFC206" s="813"/>
      <c r="NFD206" s="813"/>
      <c r="NFE206" s="813"/>
      <c r="NFF206" s="813"/>
      <c r="NFG206" s="813"/>
      <c r="NFH206" s="813"/>
      <c r="NFI206" s="813"/>
      <c r="NFJ206" s="813"/>
      <c r="NFK206" s="813"/>
      <c r="NFL206" s="813"/>
      <c r="NFM206" s="813"/>
      <c r="NFN206" s="813"/>
      <c r="NFO206" s="813"/>
      <c r="NFP206" s="813"/>
      <c r="NFQ206" s="813"/>
      <c r="NFR206" s="813"/>
      <c r="NFS206" s="813"/>
      <c r="NFT206" s="813"/>
      <c r="NFU206" s="813"/>
      <c r="NFV206" s="813"/>
      <c r="NFW206" s="813"/>
      <c r="NFX206" s="813"/>
      <c r="NFY206" s="813"/>
      <c r="NFZ206" s="813"/>
      <c r="NGA206" s="813"/>
      <c r="NGB206" s="813"/>
      <c r="NGC206" s="813"/>
      <c r="NGD206" s="813"/>
      <c r="NGE206" s="813"/>
      <c r="NGF206" s="813"/>
      <c r="NGG206" s="813"/>
      <c r="NGH206" s="813"/>
      <c r="NGI206" s="813"/>
      <c r="NGJ206" s="813"/>
      <c r="NGK206" s="813"/>
      <c r="NGL206" s="813"/>
      <c r="NGM206" s="813"/>
      <c r="NGN206" s="813"/>
      <c r="NGO206" s="813"/>
      <c r="NGP206" s="813"/>
      <c r="NGQ206" s="813"/>
      <c r="NGR206" s="813"/>
      <c r="NGS206" s="813"/>
      <c r="NGT206" s="813"/>
      <c r="NGU206" s="813"/>
      <c r="NGV206" s="813"/>
      <c r="NGW206" s="813"/>
      <c r="NGX206" s="813"/>
      <c r="NGY206" s="813"/>
      <c r="NGZ206" s="813"/>
      <c r="NHA206" s="813"/>
      <c r="NHB206" s="813"/>
      <c r="NHC206" s="813"/>
      <c r="NHD206" s="813"/>
      <c r="NHE206" s="813"/>
      <c r="NHF206" s="813"/>
      <c r="NHG206" s="813"/>
      <c r="NHH206" s="813"/>
      <c r="NHI206" s="813"/>
      <c r="NHJ206" s="813"/>
      <c r="NHK206" s="813"/>
      <c r="NHL206" s="813"/>
      <c r="NHM206" s="813"/>
      <c r="NHN206" s="813"/>
      <c r="NHO206" s="813"/>
      <c r="NHP206" s="813"/>
      <c r="NHQ206" s="813"/>
      <c r="NHR206" s="813"/>
      <c r="NHS206" s="813"/>
      <c r="NHT206" s="813"/>
      <c r="NHU206" s="813"/>
      <c r="NHV206" s="813"/>
      <c r="NHW206" s="813"/>
      <c r="NHX206" s="813"/>
      <c r="NHY206" s="813"/>
      <c r="NHZ206" s="813"/>
      <c r="NIA206" s="813"/>
      <c r="NIB206" s="813"/>
      <c r="NIC206" s="813"/>
      <c r="NID206" s="813"/>
      <c r="NIE206" s="813"/>
      <c r="NIF206" s="813"/>
      <c r="NIG206" s="813"/>
      <c r="NIH206" s="813"/>
      <c r="NII206" s="813"/>
      <c r="NIJ206" s="813"/>
      <c r="NIK206" s="813"/>
      <c r="NIL206" s="813"/>
      <c r="NIM206" s="813"/>
      <c r="NIN206" s="813"/>
      <c r="NIO206" s="813"/>
      <c r="NIP206" s="813"/>
      <c r="NIQ206" s="813"/>
      <c r="NIR206" s="813"/>
      <c r="NIS206" s="813"/>
      <c r="NIT206" s="813"/>
      <c r="NIU206" s="813"/>
      <c r="NIV206" s="813"/>
      <c r="NIW206" s="813"/>
      <c r="NIX206" s="813"/>
      <c r="NIY206" s="813"/>
      <c r="NIZ206" s="813"/>
      <c r="NJA206" s="813"/>
      <c r="NJB206" s="813"/>
      <c r="NJC206" s="813"/>
      <c r="NJD206" s="813"/>
      <c r="NJE206" s="813"/>
      <c r="NJF206" s="813"/>
      <c r="NJG206" s="813"/>
      <c r="NJH206" s="813"/>
      <c r="NJI206" s="813"/>
      <c r="NJJ206" s="813"/>
      <c r="NJK206" s="813"/>
      <c r="NJL206" s="813"/>
      <c r="NJM206" s="813"/>
      <c r="NJN206" s="813"/>
      <c r="NJO206" s="813"/>
      <c r="NJP206" s="813"/>
      <c r="NJQ206" s="813"/>
      <c r="NJR206" s="813"/>
      <c r="NJS206" s="813"/>
      <c r="NJT206" s="813"/>
      <c r="NJU206" s="813"/>
      <c r="NJV206" s="813"/>
      <c r="NJW206" s="813"/>
      <c r="NJX206" s="813"/>
      <c r="NJY206" s="813"/>
      <c r="NJZ206" s="813"/>
      <c r="NKA206" s="813"/>
      <c r="NKB206" s="813"/>
      <c r="NKC206" s="813"/>
      <c r="NKD206" s="813"/>
      <c r="NKE206" s="813"/>
      <c r="NKF206" s="813"/>
      <c r="NKG206" s="813"/>
      <c r="NKH206" s="813"/>
      <c r="NKI206" s="813"/>
      <c r="NKJ206" s="813"/>
      <c r="NKK206" s="813"/>
      <c r="NKL206" s="813"/>
      <c r="NKM206" s="813"/>
      <c r="NKN206" s="813"/>
      <c r="NKO206" s="813"/>
      <c r="NKP206" s="813"/>
      <c r="NKQ206" s="813"/>
      <c r="NKR206" s="813"/>
      <c r="NKS206" s="813"/>
      <c r="NKT206" s="813"/>
      <c r="NKU206" s="813"/>
      <c r="NKV206" s="813"/>
      <c r="NKW206" s="813"/>
      <c r="NKX206" s="813"/>
      <c r="NKY206" s="813"/>
      <c r="NKZ206" s="813"/>
      <c r="NLA206" s="813"/>
      <c r="NLB206" s="813"/>
      <c r="NLC206" s="813"/>
      <c r="NLD206" s="813"/>
      <c r="NLE206" s="813"/>
      <c r="NLF206" s="813"/>
      <c r="NLG206" s="813"/>
      <c r="NLH206" s="813"/>
      <c r="NLI206" s="813"/>
      <c r="NLJ206" s="813"/>
      <c r="NLK206" s="813"/>
      <c r="NLL206" s="813"/>
      <c r="NLM206" s="813"/>
      <c r="NLN206" s="813"/>
      <c r="NLO206" s="813"/>
      <c r="NLP206" s="813"/>
      <c r="NLQ206" s="813"/>
      <c r="NLR206" s="813"/>
      <c r="NLS206" s="813"/>
      <c r="NLT206" s="813"/>
      <c r="NLU206" s="813"/>
      <c r="NLV206" s="813"/>
      <c r="NLW206" s="813"/>
      <c r="NLX206" s="813"/>
      <c r="NLY206" s="813"/>
      <c r="NLZ206" s="813"/>
      <c r="NMA206" s="813"/>
      <c r="NMB206" s="813"/>
      <c r="NMC206" s="813"/>
      <c r="NMD206" s="813"/>
      <c r="NME206" s="813"/>
      <c r="NMF206" s="813"/>
      <c r="NMG206" s="813"/>
      <c r="NMH206" s="813"/>
      <c r="NMI206" s="813"/>
      <c r="NMJ206" s="813"/>
      <c r="NMK206" s="813"/>
      <c r="NML206" s="813"/>
      <c r="NMM206" s="813"/>
      <c r="NMN206" s="813"/>
      <c r="NMO206" s="813"/>
      <c r="NMP206" s="813"/>
      <c r="NMQ206" s="813"/>
      <c r="NMR206" s="813"/>
      <c r="NMS206" s="813"/>
      <c r="NMT206" s="813"/>
      <c r="NMU206" s="813"/>
      <c r="NMV206" s="813"/>
      <c r="NMW206" s="813"/>
      <c r="NMX206" s="813"/>
      <c r="NMY206" s="813"/>
      <c r="NMZ206" s="813"/>
      <c r="NNA206" s="813"/>
      <c r="NNB206" s="813"/>
      <c r="NNC206" s="813"/>
      <c r="NND206" s="813"/>
      <c r="NNE206" s="813"/>
      <c r="NNF206" s="813"/>
      <c r="NNG206" s="813"/>
      <c r="NNH206" s="813"/>
      <c r="NNI206" s="813"/>
      <c r="NNJ206" s="813"/>
      <c r="NNK206" s="813"/>
      <c r="NNL206" s="813"/>
      <c r="NNM206" s="813"/>
      <c r="NNN206" s="813"/>
      <c r="NNO206" s="813"/>
      <c r="NNP206" s="813"/>
      <c r="NNQ206" s="813"/>
      <c r="NNR206" s="813"/>
      <c r="NNS206" s="813"/>
      <c r="NNT206" s="813"/>
      <c r="NNU206" s="813"/>
      <c r="NNV206" s="813"/>
      <c r="NNW206" s="813"/>
      <c r="NNX206" s="813"/>
      <c r="NNY206" s="813"/>
      <c r="NNZ206" s="813"/>
      <c r="NOA206" s="813"/>
      <c r="NOB206" s="813"/>
      <c r="NOC206" s="813"/>
      <c r="NOD206" s="813"/>
      <c r="NOE206" s="813"/>
      <c r="NOF206" s="813"/>
      <c r="NOG206" s="813"/>
      <c r="NOH206" s="813"/>
      <c r="NOI206" s="813"/>
      <c r="NOJ206" s="813"/>
      <c r="NOK206" s="813"/>
      <c r="NOL206" s="813"/>
      <c r="NOM206" s="813"/>
      <c r="NON206" s="813"/>
      <c r="NOO206" s="813"/>
      <c r="NOP206" s="813"/>
      <c r="NOQ206" s="813"/>
      <c r="NOR206" s="813"/>
      <c r="NOS206" s="813"/>
      <c r="NOT206" s="813"/>
      <c r="NOU206" s="813"/>
      <c r="NOV206" s="813"/>
      <c r="NOW206" s="813"/>
      <c r="NOX206" s="813"/>
      <c r="NOY206" s="813"/>
      <c r="NOZ206" s="813"/>
      <c r="NPA206" s="813"/>
      <c r="NPB206" s="813"/>
      <c r="NPC206" s="813"/>
      <c r="NPD206" s="813"/>
      <c r="NPE206" s="813"/>
      <c r="NPF206" s="813"/>
      <c r="NPG206" s="813"/>
      <c r="NPH206" s="813"/>
      <c r="NPI206" s="813"/>
      <c r="NPJ206" s="813"/>
      <c r="NPK206" s="813"/>
      <c r="NPL206" s="813"/>
      <c r="NPM206" s="813"/>
      <c r="NPN206" s="813"/>
      <c r="NPO206" s="813"/>
      <c r="NPP206" s="813"/>
      <c r="NPQ206" s="813"/>
      <c r="NPR206" s="813"/>
      <c r="NPS206" s="813"/>
      <c r="NPT206" s="813"/>
      <c r="NPU206" s="813"/>
      <c r="NPV206" s="813"/>
      <c r="NPW206" s="813"/>
      <c r="NPX206" s="813"/>
      <c r="NPY206" s="813"/>
      <c r="NPZ206" s="813"/>
      <c r="NQA206" s="813"/>
      <c r="NQB206" s="813"/>
      <c r="NQC206" s="813"/>
      <c r="NQD206" s="813"/>
      <c r="NQE206" s="813"/>
      <c r="NQF206" s="813"/>
      <c r="NQG206" s="813"/>
      <c r="NQH206" s="813"/>
      <c r="NQI206" s="813"/>
      <c r="NQJ206" s="813"/>
      <c r="NQK206" s="813"/>
      <c r="NQL206" s="813"/>
      <c r="NQM206" s="813"/>
      <c r="NQN206" s="813"/>
      <c r="NQO206" s="813"/>
      <c r="NQP206" s="813"/>
      <c r="NQQ206" s="813"/>
      <c r="NQR206" s="813"/>
      <c r="NQS206" s="813"/>
      <c r="NQT206" s="813"/>
      <c r="NQU206" s="813"/>
      <c r="NQV206" s="813"/>
      <c r="NQW206" s="813"/>
      <c r="NQX206" s="813"/>
      <c r="NQY206" s="813"/>
      <c r="NQZ206" s="813"/>
      <c r="NRA206" s="813"/>
      <c r="NRB206" s="813"/>
      <c r="NRC206" s="813"/>
      <c r="NRD206" s="813"/>
      <c r="NRE206" s="813"/>
      <c r="NRF206" s="813"/>
      <c r="NRG206" s="813"/>
      <c r="NRH206" s="813"/>
      <c r="NRI206" s="813"/>
      <c r="NRJ206" s="813"/>
      <c r="NRK206" s="813"/>
      <c r="NRL206" s="813"/>
      <c r="NRM206" s="813"/>
      <c r="NRN206" s="813"/>
      <c r="NRO206" s="813"/>
      <c r="NRP206" s="813"/>
      <c r="NRQ206" s="813"/>
      <c r="NRR206" s="813"/>
      <c r="NRS206" s="813"/>
      <c r="NRT206" s="813"/>
      <c r="NRU206" s="813"/>
      <c r="NRV206" s="813"/>
      <c r="NRW206" s="813"/>
      <c r="NRX206" s="813"/>
      <c r="NRY206" s="813"/>
      <c r="NRZ206" s="813"/>
      <c r="NSA206" s="813"/>
      <c r="NSB206" s="813"/>
      <c r="NSC206" s="813"/>
      <c r="NSD206" s="813"/>
      <c r="NSE206" s="813"/>
      <c r="NSF206" s="813"/>
      <c r="NSG206" s="813"/>
      <c r="NSH206" s="813"/>
      <c r="NSI206" s="813"/>
      <c r="NSJ206" s="813"/>
      <c r="NSK206" s="813"/>
      <c r="NSL206" s="813"/>
      <c r="NSM206" s="813"/>
      <c r="NSN206" s="813"/>
      <c r="NSO206" s="813"/>
      <c r="NSP206" s="813"/>
      <c r="NSQ206" s="813"/>
      <c r="NSR206" s="813"/>
      <c r="NSS206" s="813"/>
      <c r="NST206" s="813"/>
      <c r="NSU206" s="813"/>
      <c r="NSV206" s="813"/>
      <c r="NSW206" s="813"/>
      <c r="NSX206" s="813"/>
      <c r="NSY206" s="813"/>
      <c r="NSZ206" s="813"/>
      <c r="NTA206" s="813"/>
      <c r="NTB206" s="813"/>
      <c r="NTC206" s="813"/>
      <c r="NTD206" s="813"/>
      <c r="NTE206" s="813"/>
      <c r="NTF206" s="813"/>
      <c r="NTG206" s="813"/>
      <c r="NTH206" s="813"/>
      <c r="NTI206" s="813"/>
      <c r="NTJ206" s="813"/>
      <c r="NTK206" s="813"/>
      <c r="NTL206" s="813"/>
      <c r="NTM206" s="813"/>
      <c r="NTN206" s="813"/>
      <c r="NTO206" s="813"/>
      <c r="NTP206" s="813"/>
      <c r="NTQ206" s="813"/>
      <c r="NTR206" s="813"/>
      <c r="NTS206" s="813"/>
      <c r="NTT206" s="813"/>
      <c r="NTU206" s="813"/>
      <c r="NTV206" s="813"/>
      <c r="NTW206" s="813"/>
      <c r="NTX206" s="813"/>
      <c r="NTY206" s="813"/>
      <c r="NTZ206" s="813"/>
      <c r="NUA206" s="813"/>
      <c r="NUB206" s="813"/>
      <c r="NUC206" s="813"/>
      <c r="NUD206" s="813"/>
      <c r="NUE206" s="813"/>
      <c r="NUF206" s="813"/>
      <c r="NUG206" s="813"/>
      <c r="NUH206" s="813"/>
      <c r="NUI206" s="813"/>
      <c r="NUJ206" s="813"/>
      <c r="NUK206" s="813"/>
      <c r="NUL206" s="813"/>
      <c r="NUM206" s="813"/>
      <c r="NUN206" s="813"/>
      <c r="NUO206" s="813"/>
      <c r="NUP206" s="813"/>
      <c r="NUQ206" s="813"/>
      <c r="NUR206" s="813"/>
      <c r="NUS206" s="813"/>
      <c r="NUT206" s="813"/>
      <c r="NUU206" s="813"/>
      <c r="NUV206" s="813"/>
      <c r="NUW206" s="813"/>
      <c r="NUX206" s="813"/>
      <c r="NUY206" s="813"/>
      <c r="NUZ206" s="813"/>
      <c r="NVA206" s="813"/>
      <c r="NVB206" s="813"/>
      <c r="NVC206" s="813"/>
      <c r="NVD206" s="813"/>
      <c r="NVE206" s="813"/>
      <c r="NVF206" s="813"/>
      <c r="NVG206" s="813"/>
      <c r="NVH206" s="813"/>
      <c r="NVI206" s="813"/>
      <c r="NVJ206" s="813"/>
      <c r="NVK206" s="813"/>
      <c r="NVL206" s="813"/>
      <c r="NVM206" s="813"/>
      <c r="NVN206" s="813"/>
      <c r="NVO206" s="813"/>
      <c r="NVP206" s="813"/>
      <c r="NVQ206" s="813"/>
      <c r="NVR206" s="813"/>
      <c r="NVS206" s="813"/>
      <c r="NVT206" s="813"/>
      <c r="NVU206" s="813"/>
      <c r="NVV206" s="813"/>
      <c r="NVW206" s="813"/>
      <c r="NVX206" s="813"/>
      <c r="NVY206" s="813"/>
      <c r="NVZ206" s="813"/>
      <c r="NWA206" s="813"/>
      <c r="NWB206" s="813"/>
      <c r="NWC206" s="813"/>
      <c r="NWD206" s="813"/>
      <c r="NWE206" s="813"/>
      <c r="NWF206" s="813"/>
      <c r="NWG206" s="813"/>
      <c r="NWH206" s="813"/>
      <c r="NWI206" s="813"/>
      <c r="NWJ206" s="813"/>
      <c r="NWK206" s="813"/>
      <c r="NWL206" s="813"/>
      <c r="NWM206" s="813"/>
      <c r="NWN206" s="813"/>
      <c r="NWO206" s="813"/>
      <c r="NWP206" s="813"/>
      <c r="NWQ206" s="813"/>
      <c r="NWR206" s="813"/>
      <c r="NWS206" s="813"/>
      <c r="NWT206" s="813"/>
      <c r="NWU206" s="813"/>
      <c r="NWV206" s="813"/>
      <c r="NWW206" s="813"/>
      <c r="NWX206" s="813"/>
      <c r="NWY206" s="813"/>
      <c r="NWZ206" s="813"/>
      <c r="NXA206" s="813"/>
      <c r="NXB206" s="813"/>
      <c r="NXC206" s="813"/>
      <c r="NXD206" s="813"/>
      <c r="NXE206" s="813"/>
      <c r="NXF206" s="813"/>
      <c r="NXG206" s="813"/>
      <c r="NXH206" s="813"/>
      <c r="NXI206" s="813"/>
      <c r="NXJ206" s="813"/>
      <c r="NXK206" s="813"/>
      <c r="NXL206" s="813"/>
      <c r="NXM206" s="813"/>
      <c r="NXN206" s="813"/>
      <c r="NXO206" s="813"/>
      <c r="NXP206" s="813"/>
      <c r="NXQ206" s="813"/>
      <c r="NXR206" s="813"/>
      <c r="NXS206" s="813"/>
      <c r="NXT206" s="813"/>
      <c r="NXU206" s="813"/>
      <c r="NXV206" s="813"/>
      <c r="NXW206" s="813"/>
      <c r="NXX206" s="813"/>
      <c r="NXY206" s="813"/>
      <c r="NXZ206" s="813"/>
      <c r="NYA206" s="813"/>
      <c r="NYB206" s="813"/>
      <c r="NYC206" s="813"/>
      <c r="NYD206" s="813"/>
      <c r="NYE206" s="813"/>
      <c r="NYF206" s="813"/>
      <c r="NYG206" s="813"/>
      <c r="NYH206" s="813"/>
      <c r="NYI206" s="813"/>
      <c r="NYJ206" s="813"/>
      <c r="NYK206" s="813"/>
      <c r="NYL206" s="813"/>
      <c r="NYM206" s="813"/>
      <c r="NYN206" s="813"/>
      <c r="NYO206" s="813"/>
      <c r="NYP206" s="813"/>
      <c r="NYQ206" s="813"/>
      <c r="NYR206" s="813"/>
      <c r="NYS206" s="813"/>
      <c r="NYT206" s="813"/>
      <c r="NYU206" s="813"/>
      <c r="NYV206" s="813"/>
      <c r="NYW206" s="813"/>
      <c r="NYX206" s="813"/>
      <c r="NYY206" s="813"/>
      <c r="NYZ206" s="813"/>
      <c r="NZA206" s="813"/>
      <c r="NZB206" s="813"/>
      <c r="NZC206" s="813"/>
      <c r="NZD206" s="813"/>
      <c r="NZE206" s="813"/>
      <c r="NZF206" s="813"/>
      <c r="NZG206" s="813"/>
      <c r="NZH206" s="813"/>
      <c r="NZI206" s="813"/>
      <c r="NZJ206" s="813"/>
      <c r="NZK206" s="813"/>
      <c r="NZL206" s="813"/>
      <c r="NZM206" s="813"/>
      <c r="NZN206" s="813"/>
      <c r="NZO206" s="813"/>
      <c r="NZP206" s="813"/>
      <c r="NZQ206" s="813"/>
      <c r="NZR206" s="813"/>
      <c r="NZS206" s="813"/>
      <c r="NZT206" s="813"/>
      <c r="NZU206" s="813"/>
      <c r="NZV206" s="813"/>
      <c r="NZW206" s="813"/>
      <c r="NZX206" s="813"/>
      <c r="NZY206" s="813"/>
      <c r="NZZ206" s="813"/>
      <c r="OAA206" s="813"/>
      <c r="OAB206" s="813"/>
      <c r="OAC206" s="813"/>
      <c r="OAD206" s="813"/>
      <c r="OAE206" s="813"/>
      <c r="OAF206" s="813"/>
      <c r="OAG206" s="813"/>
      <c r="OAH206" s="813"/>
      <c r="OAI206" s="813"/>
      <c r="OAJ206" s="813"/>
      <c r="OAK206" s="813"/>
      <c r="OAL206" s="813"/>
      <c r="OAM206" s="813"/>
      <c r="OAN206" s="813"/>
      <c r="OAO206" s="813"/>
      <c r="OAP206" s="813"/>
      <c r="OAQ206" s="813"/>
      <c r="OAR206" s="813"/>
      <c r="OAS206" s="813"/>
      <c r="OAT206" s="813"/>
      <c r="OAU206" s="813"/>
      <c r="OAV206" s="813"/>
      <c r="OAW206" s="813"/>
      <c r="OAX206" s="813"/>
      <c r="OAY206" s="813"/>
      <c r="OAZ206" s="813"/>
      <c r="OBA206" s="813"/>
      <c r="OBB206" s="813"/>
      <c r="OBC206" s="813"/>
      <c r="OBD206" s="813"/>
      <c r="OBE206" s="813"/>
      <c r="OBF206" s="813"/>
      <c r="OBG206" s="813"/>
      <c r="OBH206" s="813"/>
      <c r="OBI206" s="813"/>
      <c r="OBJ206" s="813"/>
      <c r="OBK206" s="813"/>
      <c r="OBL206" s="813"/>
      <c r="OBM206" s="813"/>
      <c r="OBN206" s="813"/>
      <c r="OBO206" s="813"/>
      <c r="OBP206" s="813"/>
      <c r="OBQ206" s="813"/>
      <c r="OBR206" s="813"/>
      <c r="OBS206" s="813"/>
      <c r="OBT206" s="813"/>
      <c r="OBU206" s="813"/>
      <c r="OBV206" s="813"/>
      <c r="OBW206" s="813"/>
      <c r="OBX206" s="813"/>
      <c r="OBY206" s="813"/>
      <c r="OBZ206" s="813"/>
      <c r="OCA206" s="813"/>
      <c r="OCB206" s="813"/>
      <c r="OCC206" s="813"/>
      <c r="OCD206" s="813"/>
      <c r="OCE206" s="813"/>
      <c r="OCF206" s="813"/>
      <c r="OCG206" s="813"/>
      <c r="OCH206" s="813"/>
      <c r="OCI206" s="813"/>
      <c r="OCJ206" s="813"/>
      <c r="OCK206" s="813"/>
      <c r="OCL206" s="813"/>
      <c r="OCM206" s="813"/>
      <c r="OCN206" s="813"/>
      <c r="OCO206" s="813"/>
      <c r="OCP206" s="813"/>
      <c r="OCQ206" s="813"/>
      <c r="OCR206" s="813"/>
      <c r="OCS206" s="813"/>
      <c r="OCT206" s="813"/>
      <c r="OCU206" s="813"/>
      <c r="OCV206" s="813"/>
      <c r="OCW206" s="813"/>
      <c r="OCX206" s="813"/>
      <c r="OCY206" s="813"/>
      <c r="OCZ206" s="813"/>
      <c r="ODA206" s="813"/>
      <c r="ODB206" s="813"/>
      <c r="ODC206" s="813"/>
      <c r="ODD206" s="813"/>
      <c r="ODE206" s="813"/>
      <c r="ODF206" s="813"/>
      <c r="ODG206" s="813"/>
      <c r="ODH206" s="813"/>
      <c r="ODI206" s="813"/>
      <c r="ODJ206" s="813"/>
      <c r="ODK206" s="813"/>
      <c r="ODL206" s="813"/>
      <c r="ODM206" s="813"/>
      <c r="ODN206" s="813"/>
      <c r="ODO206" s="813"/>
      <c r="ODP206" s="813"/>
      <c r="ODQ206" s="813"/>
      <c r="ODR206" s="813"/>
      <c r="ODS206" s="813"/>
      <c r="ODT206" s="813"/>
      <c r="ODU206" s="813"/>
      <c r="ODV206" s="813"/>
      <c r="ODW206" s="813"/>
      <c r="ODX206" s="813"/>
      <c r="ODY206" s="813"/>
      <c r="ODZ206" s="813"/>
      <c r="OEA206" s="813"/>
      <c r="OEB206" s="813"/>
      <c r="OEC206" s="813"/>
      <c r="OED206" s="813"/>
      <c r="OEE206" s="813"/>
      <c r="OEF206" s="813"/>
      <c r="OEG206" s="813"/>
      <c r="OEH206" s="813"/>
      <c r="OEI206" s="813"/>
      <c r="OEJ206" s="813"/>
      <c r="OEK206" s="813"/>
      <c r="OEL206" s="813"/>
      <c r="OEM206" s="813"/>
      <c r="OEN206" s="813"/>
      <c r="OEO206" s="813"/>
      <c r="OEP206" s="813"/>
      <c r="OEQ206" s="813"/>
      <c r="OER206" s="813"/>
      <c r="OES206" s="813"/>
      <c r="OET206" s="813"/>
      <c r="OEU206" s="813"/>
      <c r="OEV206" s="813"/>
      <c r="OEW206" s="813"/>
      <c r="OEX206" s="813"/>
      <c r="OEY206" s="813"/>
      <c r="OEZ206" s="813"/>
      <c r="OFA206" s="813"/>
      <c r="OFB206" s="813"/>
      <c r="OFC206" s="813"/>
      <c r="OFD206" s="813"/>
      <c r="OFE206" s="813"/>
      <c r="OFF206" s="813"/>
      <c r="OFG206" s="813"/>
      <c r="OFH206" s="813"/>
      <c r="OFI206" s="813"/>
      <c r="OFJ206" s="813"/>
      <c r="OFK206" s="813"/>
      <c r="OFL206" s="813"/>
      <c r="OFM206" s="813"/>
      <c r="OFN206" s="813"/>
      <c r="OFO206" s="813"/>
      <c r="OFP206" s="813"/>
      <c r="OFQ206" s="813"/>
      <c r="OFR206" s="813"/>
      <c r="OFS206" s="813"/>
      <c r="OFT206" s="813"/>
      <c r="OFU206" s="813"/>
      <c r="OFV206" s="813"/>
      <c r="OFW206" s="813"/>
      <c r="OFX206" s="813"/>
      <c r="OFY206" s="813"/>
      <c r="OFZ206" s="813"/>
      <c r="OGA206" s="813"/>
      <c r="OGB206" s="813"/>
      <c r="OGC206" s="813"/>
      <c r="OGD206" s="813"/>
      <c r="OGE206" s="813"/>
      <c r="OGF206" s="813"/>
      <c r="OGG206" s="813"/>
      <c r="OGH206" s="813"/>
      <c r="OGI206" s="813"/>
      <c r="OGJ206" s="813"/>
      <c r="OGK206" s="813"/>
      <c r="OGL206" s="813"/>
      <c r="OGM206" s="813"/>
      <c r="OGN206" s="813"/>
      <c r="OGO206" s="813"/>
      <c r="OGP206" s="813"/>
      <c r="OGQ206" s="813"/>
      <c r="OGR206" s="813"/>
      <c r="OGS206" s="813"/>
      <c r="OGT206" s="813"/>
      <c r="OGU206" s="813"/>
      <c r="OGV206" s="813"/>
      <c r="OGW206" s="813"/>
      <c r="OGX206" s="813"/>
      <c r="OGY206" s="813"/>
      <c r="OGZ206" s="813"/>
      <c r="OHA206" s="813"/>
      <c r="OHB206" s="813"/>
      <c r="OHC206" s="813"/>
      <c r="OHD206" s="813"/>
      <c r="OHE206" s="813"/>
      <c r="OHF206" s="813"/>
      <c r="OHG206" s="813"/>
      <c r="OHH206" s="813"/>
      <c r="OHI206" s="813"/>
      <c r="OHJ206" s="813"/>
      <c r="OHK206" s="813"/>
      <c r="OHL206" s="813"/>
      <c r="OHM206" s="813"/>
      <c r="OHN206" s="813"/>
      <c r="OHO206" s="813"/>
      <c r="OHP206" s="813"/>
      <c r="OHQ206" s="813"/>
      <c r="OHR206" s="813"/>
      <c r="OHS206" s="813"/>
      <c r="OHT206" s="813"/>
      <c r="OHU206" s="813"/>
      <c r="OHV206" s="813"/>
      <c r="OHW206" s="813"/>
      <c r="OHX206" s="813"/>
      <c r="OHY206" s="813"/>
      <c r="OHZ206" s="813"/>
      <c r="OIA206" s="813"/>
      <c r="OIB206" s="813"/>
      <c r="OIC206" s="813"/>
      <c r="OID206" s="813"/>
      <c r="OIE206" s="813"/>
      <c r="OIF206" s="813"/>
      <c r="OIG206" s="813"/>
      <c r="OIH206" s="813"/>
      <c r="OII206" s="813"/>
      <c r="OIJ206" s="813"/>
      <c r="OIK206" s="813"/>
      <c r="OIL206" s="813"/>
      <c r="OIM206" s="813"/>
      <c r="OIN206" s="813"/>
      <c r="OIO206" s="813"/>
      <c r="OIP206" s="813"/>
      <c r="OIQ206" s="813"/>
      <c r="OIR206" s="813"/>
      <c r="OIS206" s="813"/>
      <c r="OIT206" s="813"/>
      <c r="OIU206" s="813"/>
      <c r="OIV206" s="813"/>
      <c r="OIW206" s="813"/>
      <c r="OIX206" s="813"/>
      <c r="OIY206" s="813"/>
      <c r="OIZ206" s="813"/>
      <c r="OJA206" s="813"/>
      <c r="OJB206" s="813"/>
      <c r="OJC206" s="813"/>
      <c r="OJD206" s="813"/>
      <c r="OJE206" s="813"/>
      <c r="OJF206" s="813"/>
      <c r="OJG206" s="813"/>
      <c r="OJH206" s="813"/>
      <c r="OJI206" s="813"/>
      <c r="OJJ206" s="813"/>
      <c r="OJK206" s="813"/>
      <c r="OJL206" s="813"/>
      <c r="OJM206" s="813"/>
      <c r="OJN206" s="813"/>
      <c r="OJO206" s="813"/>
      <c r="OJP206" s="813"/>
      <c r="OJQ206" s="813"/>
      <c r="OJR206" s="813"/>
      <c r="OJS206" s="813"/>
      <c r="OJT206" s="813"/>
      <c r="OJU206" s="813"/>
      <c r="OJV206" s="813"/>
      <c r="OJW206" s="813"/>
      <c r="OJX206" s="813"/>
      <c r="OJY206" s="813"/>
      <c r="OJZ206" s="813"/>
      <c r="OKA206" s="813"/>
      <c r="OKB206" s="813"/>
      <c r="OKC206" s="813"/>
      <c r="OKD206" s="813"/>
      <c r="OKE206" s="813"/>
      <c r="OKF206" s="813"/>
      <c r="OKG206" s="813"/>
      <c r="OKH206" s="813"/>
      <c r="OKI206" s="813"/>
      <c r="OKJ206" s="813"/>
      <c r="OKK206" s="813"/>
      <c r="OKL206" s="813"/>
      <c r="OKM206" s="813"/>
      <c r="OKN206" s="813"/>
      <c r="OKO206" s="813"/>
      <c r="OKP206" s="813"/>
      <c r="OKQ206" s="813"/>
      <c r="OKR206" s="813"/>
      <c r="OKS206" s="813"/>
      <c r="OKT206" s="813"/>
      <c r="OKU206" s="813"/>
      <c r="OKV206" s="813"/>
      <c r="OKW206" s="813"/>
      <c r="OKX206" s="813"/>
      <c r="OKY206" s="813"/>
      <c r="OKZ206" s="813"/>
      <c r="OLA206" s="813"/>
      <c r="OLB206" s="813"/>
      <c r="OLC206" s="813"/>
      <c r="OLD206" s="813"/>
      <c r="OLE206" s="813"/>
      <c r="OLF206" s="813"/>
      <c r="OLG206" s="813"/>
      <c r="OLH206" s="813"/>
      <c r="OLI206" s="813"/>
      <c r="OLJ206" s="813"/>
      <c r="OLK206" s="813"/>
      <c r="OLL206" s="813"/>
      <c r="OLM206" s="813"/>
      <c r="OLN206" s="813"/>
      <c r="OLO206" s="813"/>
      <c r="OLP206" s="813"/>
      <c r="OLQ206" s="813"/>
      <c r="OLR206" s="813"/>
      <c r="OLS206" s="813"/>
      <c r="OLT206" s="813"/>
      <c r="OLU206" s="813"/>
      <c r="OLV206" s="813"/>
      <c r="OLW206" s="813"/>
      <c r="OLX206" s="813"/>
      <c r="OLY206" s="813"/>
      <c r="OLZ206" s="813"/>
      <c r="OMA206" s="813"/>
      <c r="OMB206" s="813"/>
      <c r="OMC206" s="813"/>
      <c r="OMD206" s="813"/>
      <c r="OME206" s="813"/>
      <c r="OMF206" s="813"/>
      <c r="OMG206" s="813"/>
      <c r="OMH206" s="813"/>
      <c r="OMI206" s="813"/>
      <c r="OMJ206" s="813"/>
      <c r="OMK206" s="813"/>
      <c r="OML206" s="813"/>
      <c r="OMM206" s="813"/>
      <c r="OMN206" s="813"/>
      <c r="OMO206" s="813"/>
      <c r="OMP206" s="813"/>
      <c r="OMQ206" s="813"/>
      <c r="OMR206" s="813"/>
      <c r="OMS206" s="813"/>
      <c r="OMT206" s="813"/>
      <c r="OMU206" s="813"/>
      <c r="OMV206" s="813"/>
      <c r="OMW206" s="813"/>
      <c r="OMX206" s="813"/>
      <c r="OMY206" s="813"/>
      <c r="OMZ206" s="813"/>
      <c r="ONA206" s="813"/>
      <c r="ONB206" s="813"/>
      <c r="ONC206" s="813"/>
      <c r="OND206" s="813"/>
      <c r="ONE206" s="813"/>
      <c r="ONF206" s="813"/>
      <c r="ONG206" s="813"/>
      <c r="ONH206" s="813"/>
      <c r="ONI206" s="813"/>
      <c r="ONJ206" s="813"/>
      <c r="ONK206" s="813"/>
      <c r="ONL206" s="813"/>
      <c r="ONM206" s="813"/>
      <c r="ONN206" s="813"/>
      <c r="ONO206" s="813"/>
      <c r="ONP206" s="813"/>
      <c r="ONQ206" s="813"/>
      <c r="ONR206" s="813"/>
      <c r="ONS206" s="813"/>
      <c r="ONT206" s="813"/>
      <c r="ONU206" s="813"/>
      <c r="ONV206" s="813"/>
      <c r="ONW206" s="813"/>
      <c r="ONX206" s="813"/>
      <c r="ONY206" s="813"/>
      <c r="ONZ206" s="813"/>
      <c r="OOA206" s="813"/>
      <c r="OOB206" s="813"/>
      <c r="OOC206" s="813"/>
      <c r="OOD206" s="813"/>
      <c r="OOE206" s="813"/>
      <c r="OOF206" s="813"/>
      <c r="OOG206" s="813"/>
      <c r="OOH206" s="813"/>
      <c r="OOI206" s="813"/>
      <c r="OOJ206" s="813"/>
      <c r="OOK206" s="813"/>
      <c r="OOL206" s="813"/>
      <c r="OOM206" s="813"/>
      <c r="OON206" s="813"/>
      <c r="OOO206" s="813"/>
      <c r="OOP206" s="813"/>
      <c r="OOQ206" s="813"/>
      <c r="OOR206" s="813"/>
      <c r="OOS206" s="813"/>
      <c r="OOT206" s="813"/>
      <c r="OOU206" s="813"/>
      <c r="OOV206" s="813"/>
      <c r="OOW206" s="813"/>
      <c r="OOX206" s="813"/>
      <c r="OOY206" s="813"/>
      <c r="OOZ206" s="813"/>
      <c r="OPA206" s="813"/>
      <c r="OPB206" s="813"/>
      <c r="OPC206" s="813"/>
      <c r="OPD206" s="813"/>
      <c r="OPE206" s="813"/>
      <c r="OPF206" s="813"/>
      <c r="OPG206" s="813"/>
      <c r="OPH206" s="813"/>
      <c r="OPI206" s="813"/>
      <c r="OPJ206" s="813"/>
      <c r="OPK206" s="813"/>
      <c r="OPL206" s="813"/>
      <c r="OPM206" s="813"/>
      <c r="OPN206" s="813"/>
      <c r="OPO206" s="813"/>
      <c r="OPP206" s="813"/>
      <c r="OPQ206" s="813"/>
      <c r="OPR206" s="813"/>
      <c r="OPS206" s="813"/>
      <c r="OPT206" s="813"/>
      <c r="OPU206" s="813"/>
      <c r="OPV206" s="813"/>
      <c r="OPW206" s="813"/>
      <c r="OPX206" s="813"/>
      <c r="OPY206" s="813"/>
      <c r="OPZ206" s="813"/>
      <c r="OQA206" s="813"/>
      <c r="OQB206" s="813"/>
      <c r="OQC206" s="813"/>
      <c r="OQD206" s="813"/>
      <c r="OQE206" s="813"/>
      <c r="OQF206" s="813"/>
      <c r="OQG206" s="813"/>
      <c r="OQH206" s="813"/>
      <c r="OQI206" s="813"/>
      <c r="OQJ206" s="813"/>
      <c r="OQK206" s="813"/>
      <c r="OQL206" s="813"/>
      <c r="OQM206" s="813"/>
      <c r="OQN206" s="813"/>
      <c r="OQO206" s="813"/>
      <c r="OQP206" s="813"/>
      <c r="OQQ206" s="813"/>
      <c r="OQR206" s="813"/>
      <c r="OQS206" s="813"/>
      <c r="OQT206" s="813"/>
      <c r="OQU206" s="813"/>
      <c r="OQV206" s="813"/>
      <c r="OQW206" s="813"/>
      <c r="OQX206" s="813"/>
      <c r="OQY206" s="813"/>
      <c r="OQZ206" s="813"/>
      <c r="ORA206" s="813"/>
      <c r="ORB206" s="813"/>
      <c r="ORC206" s="813"/>
      <c r="ORD206" s="813"/>
      <c r="ORE206" s="813"/>
      <c r="ORF206" s="813"/>
      <c r="ORG206" s="813"/>
      <c r="ORH206" s="813"/>
      <c r="ORI206" s="813"/>
      <c r="ORJ206" s="813"/>
      <c r="ORK206" s="813"/>
      <c r="ORL206" s="813"/>
      <c r="ORM206" s="813"/>
      <c r="ORN206" s="813"/>
      <c r="ORO206" s="813"/>
      <c r="ORP206" s="813"/>
      <c r="ORQ206" s="813"/>
      <c r="ORR206" s="813"/>
      <c r="ORS206" s="813"/>
      <c r="ORT206" s="813"/>
      <c r="ORU206" s="813"/>
      <c r="ORV206" s="813"/>
      <c r="ORW206" s="813"/>
      <c r="ORX206" s="813"/>
      <c r="ORY206" s="813"/>
      <c r="ORZ206" s="813"/>
      <c r="OSA206" s="813"/>
      <c r="OSB206" s="813"/>
      <c r="OSC206" s="813"/>
      <c r="OSD206" s="813"/>
      <c r="OSE206" s="813"/>
      <c r="OSF206" s="813"/>
      <c r="OSG206" s="813"/>
      <c r="OSH206" s="813"/>
      <c r="OSI206" s="813"/>
      <c r="OSJ206" s="813"/>
      <c r="OSK206" s="813"/>
      <c r="OSL206" s="813"/>
      <c r="OSM206" s="813"/>
      <c r="OSN206" s="813"/>
      <c r="OSO206" s="813"/>
      <c r="OSP206" s="813"/>
      <c r="OSQ206" s="813"/>
      <c r="OSR206" s="813"/>
      <c r="OSS206" s="813"/>
      <c r="OST206" s="813"/>
      <c r="OSU206" s="813"/>
      <c r="OSV206" s="813"/>
      <c r="OSW206" s="813"/>
      <c r="OSX206" s="813"/>
      <c r="OSY206" s="813"/>
      <c r="OSZ206" s="813"/>
      <c r="OTA206" s="813"/>
      <c r="OTB206" s="813"/>
      <c r="OTC206" s="813"/>
      <c r="OTD206" s="813"/>
      <c r="OTE206" s="813"/>
      <c r="OTF206" s="813"/>
      <c r="OTG206" s="813"/>
      <c r="OTH206" s="813"/>
      <c r="OTI206" s="813"/>
      <c r="OTJ206" s="813"/>
      <c r="OTK206" s="813"/>
      <c r="OTL206" s="813"/>
      <c r="OTM206" s="813"/>
      <c r="OTN206" s="813"/>
      <c r="OTO206" s="813"/>
      <c r="OTP206" s="813"/>
      <c r="OTQ206" s="813"/>
      <c r="OTR206" s="813"/>
      <c r="OTS206" s="813"/>
      <c r="OTT206" s="813"/>
      <c r="OTU206" s="813"/>
      <c r="OTV206" s="813"/>
      <c r="OTW206" s="813"/>
      <c r="OTX206" s="813"/>
      <c r="OTY206" s="813"/>
      <c r="OTZ206" s="813"/>
      <c r="OUA206" s="813"/>
      <c r="OUB206" s="813"/>
      <c r="OUC206" s="813"/>
      <c r="OUD206" s="813"/>
      <c r="OUE206" s="813"/>
      <c r="OUF206" s="813"/>
      <c r="OUG206" s="813"/>
      <c r="OUH206" s="813"/>
      <c r="OUI206" s="813"/>
      <c r="OUJ206" s="813"/>
      <c r="OUK206" s="813"/>
      <c r="OUL206" s="813"/>
      <c r="OUM206" s="813"/>
      <c r="OUN206" s="813"/>
      <c r="OUO206" s="813"/>
      <c r="OUP206" s="813"/>
      <c r="OUQ206" s="813"/>
      <c r="OUR206" s="813"/>
      <c r="OUS206" s="813"/>
      <c r="OUT206" s="813"/>
      <c r="OUU206" s="813"/>
      <c r="OUV206" s="813"/>
      <c r="OUW206" s="813"/>
      <c r="OUX206" s="813"/>
      <c r="OUY206" s="813"/>
      <c r="OUZ206" s="813"/>
      <c r="OVA206" s="813"/>
      <c r="OVB206" s="813"/>
      <c r="OVC206" s="813"/>
      <c r="OVD206" s="813"/>
      <c r="OVE206" s="813"/>
      <c r="OVF206" s="813"/>
      <c r="OVG206" s="813"/>
      <c r="OVH206" s="813"/>
      <c r="OVI206" s="813"/>
      <c r="OVJ206" s="813"/>
      <c r="OVK206" s="813"/>
      <c r="OVL206" s="813"/>
      <c r="OVM206" s="813"/>
      <c r="OVN206" s="813"/>
      <c r="OVO206" s="813"/>
      <c r="OVP206" s="813"/>
      <c r="OVQ206" s="813"/>
      <c r="OVR206" s="813"/>
      <c r="OVS206" s="813"/>
      <c r="OVT206" s="813"/>
      <c r="OVU206" s="813"/>
      <c r="OVV206" s="813"/>
      <c r="OVW206" s="813"/>
      <c r="OVX206" s="813"/>
      <c r="OVY206" s="813"/>
      <c r="OVZ206" s="813"/>
      <c r="OWA206" s="813"/>
      <c r="OWB206" s="813"/>
      <c r="OWC206" s="813"/>
      <c r="OWD206" s="813"/>
      <c r="OWE206" s="813"/>
      <c r="OWF206" s="813"/>
      <c r="OWG206" s="813"/>
      <c r="OWH206" s="813"/>
      <c r="OWI206" s="813"/>
      <c r="OWJ206" s="813"/>
      <c r="OWK206" s="813"/>
      <c r="OWL206" s="813"/>
      <c r="OWM206" s="813"/>
      <c r="OWN206" s="813"/>
      <c r="OWO206" s="813"/>
      <c r="OWP206" s="813"/>
      <c r="OWQ206" s="813"/>
      <c r="OWR206" s="813"/>
      <c r="OWS206" s="813"/>
      <c r="OWT206" s="813"/>
      <c r="OWU206" s="813"/>
      <c r="OWV206" s="813"/>
      <c r="OWW206" s="813"/>
      <c r="OWX206" s="813"/>
      <c r="OWY206" s="813"/>
      <c r="OWZ206" s="813"/>
      <c r="OXA206" s="813"/>
      <c r="OXB206" s="813"/>
      <c r="OXC206" s="813"/>
      <c r="OXD206" s="813"/>
      <c r="OXE206" s="813"/>
      <c r="OXF206" s="813"/>
      <c r="OXG206" s="813"/>
      <c r="OXH206" s="813"/>
      <c r="OXI206" s="813"/>
      <c r="OXJ206" s="813"/>
      <c r="OXK206" s="813"/>
      <c r="OXL206" s="813"/>
      <c r="OXM206" s="813"/>
      <c r="OXN206" s="813"/>
      <c r="OXO206" s="813"/>
      <c r="OXP206" s="813"/>
      <c r="OXQ206" s="813"/>
      <c r="OXR206" s="813"/>
      <c r="OXS206" s="813"/>
      <c r="OXT206" s="813"/>
      <c r="OXU206" s="813"/>
      <c r="OXV206" s="813"/>
      <c r="OXW206" s="813"/>
      <c r="OXX206" s="813"/>
      <c r="OXY206" s="813"/>
      <c r="OXZ206" s="813"/>
      <c r="OYA206" s="813"/>
      <c r="OYB206" s="813"/>
      <c r="OYC206" s="813"/>
      <c r="OYD206" s="813"/>
      <c r="OYE206" s="813"/>
      <c r="OYF206" s="813"/>
      <c r="OYG206" s="813"/>
      <c r="OYH206" s="813"/>
      <c r="OYI206" s="813"/>
      <c r="OYJ206" s="813"/>
      <c r="OYK206" s="813"/>
      <c r="OYL206" s="813"/>
      <c r="OYM206" s="813"/>
      <c r="OYN206" s="813"/>
      <c r="OYO206" s="813"/>
      <c r="OYP206" s="813"/>
      <c r="OYQ206" s="813"/>
      <c r="OYR206" s="813"/>
      <c r="OYS206" s="813"/>
      <c r="OYT206" s="813"/>
      <c r="OYU206" s="813"/>
      <c r="OYV206" s="813"/>
      <c r="OYW206" s="813"/>
      <c r="OYX206" s="813"/>
      <c r="OYY206" s="813"/>
      <c r="OYZ206" s="813"/>
      <c r="OZA206" s="813"/>
      <c r="OZB206" s="813"/>
      <c r="OZC206" s="813"/>
      <c r="OZD206" s="813"/>
      <c r="OZE206" s="813"/>
      <c r="OZF206" s="813"/>
      <c r="OZG206" s="813"/>
      <c r="OZH206" s="813"/>
      <c r="OZI206" s="813"/>
      <c r="OZJ206" s="813"/>
      <c r="OZK206" s="813"/>
      <c r="OZL206" s="813"/>
      <c r="OZM206" s="813"/>
      <c r="OZN206" s="813"/>
      <c r="OZO206" s="813"/>
      <c r="OZP206" s="813"/>
      <c r="OZQ206" s="813"/>
      <c r="OZR206" s="813"/>
      <c r="OZS206" s="813"/>
      <c r="OZT206" s="813"/>
      <c r="OZU206" s="813"/>
      <c r="OZV206" s="813"/>
      <c r="OZW206" s="813"/>
      <c r="OZX206" s="813"/>
      <c r="OZY206" s="813"/>
      <c r="OZZ206" s="813"/>
      <c r="PAA206" s="813"/>
      <c r="PAB206" s="813"/>
      <c r="PAC206" s="813"/>
      <c r="PAD206" s="813"/>
      <c r="PAE206" s="813"/>
      <c r="PAF206" s="813"/>
      <c r="PAG206" s="813"/>
      <c r="PAH206" s="813"/>
      <c r="PAI206" s="813"/>
      <c r="PAJ206" s="813"/>
      <c r="PAK206" s="813"/>
      <c r="PAL206" s="813"/>
      <c r="PAM206" s="813"/>
      <c r="PAN206" s="813"/>
      <c r="PAO206" s="813"/>
      <c r="PAP206" s="813"/>
      <c r="PAQ206" s="813"/>
      <c r="PAR206" s="813"/>
      <c r="PAS206" s="813"/>
      <c r="PAT206" s="813"/>
      <c r="PAU206" s="813"/>
      <c r="PAV206" s="813"/>
      <c r="PAW206" s="813"/>
      <c r="PAX206" s="813"/>
      <c r="PAY206" s="813"/>
      <c r="PAZ206" s="813"/>
      <c r="PBA206" s="813"/>
      <c r="PBB206" s="813"/>
      <c r="PBC206" s="813"/>
      <c r="PBD206" s="813"/>
      <c r="PBE206" s="813"/>
      <c r="PBF206" s="813"/>
      <c r="PBG206" s="813"/>
      <c r="PBH206" s="813"/>
      <c r="PBI206" s="813"/>
      <c r="PBJ206" s="813"/>
      <c r="PBK206" s="813"/>
      <c r="PBL206" s="813"/>
      <c r="PBM206" s="813"/>
      <c r="PBN206" s="813"/>
      <c r="PBO206" s="813"/>
      <c r="PBP206" s="813"/>
      <c r="PBQ206" s="813"/>
      <c r="PBR206" s="813"/>
      <c r="PBS206" s="813"/>
      <c r="PBT206" s="813"/>
      <c r="PBU206" s="813"/>
      <c r="PBV206" s="813"/>
      <c r="PBW206" s="813"/>
      <c r="PBX206" s="813"/>
      <c r="PBY206" s="813"/>
      <c r="PBZ206" s="813"/>
      <c r="PCA206" s="813"/>
      <c r="PCB206" s="813"/>
      <c r="PCC206" s="813"/>
      <c r="PCD206" s="813"/>
      <c r="PCE206" s="813"/>
      <c r="PCF206" s="813"/>
      <c r="PCG206" s="813"/>
      <c r="PCH206" s="813"/>
      <c r="PCI206" s="813"/>
      <c r="PCJ206" s="813"/>
      <c r="PCK206" s="813"/>
      <c r="PCL206" s="813"/>
      <c r="PCM206" s="813"/>
      <c r="PCN206" s="813"/>
      <c r="PCO206" s="813"/>
      <c r="PCP206" s="813"/>
      <c r="PCQ206" s="813"/>
      <c r="PCR206" s="813"/>
      <c r="PCS206" s="813"/>
      <c r="PCT206" s="813"/>
      <c r="PCU206" s="813"/>
      <c r="PCV206" s="813"/>
      <c r="PCW206" s="813"/>
      <c r="PCX206" s="813"/>
      <c r="PCY206" s="813"/>
      <c r="PCZ206" s="813"/>
      <c r="PDA206" s="813"/>
      <c r="PDB206" s="813"/>
      <c r="PDC206" s="813"/>
      <c r="PDD206" s="813"/>
      <c r="PDE206" s="813"/>
      <c r="PDF206" s="813"/>
      <c r="PDG206" s="813"/>
      <c r="PDH206" s="813"/>
      <c r="PDI206" s="813"/>
      <c r="PDJ206" s="813"/>
      <c r="PDK206" s="813"/>
      <c r="PDL206" s="813"/>
      <c r="PDM206" s="813"/>
      <c r="PDN206" s="813"/>
      <c r="PDO206" s="813"/>
      <c r="PDP206" s="813"/>
      <c r="PDQ206" s="813"/>
      <c r="PDR206" s="813"/>
      <c r="PDS206" s="813"/>
      <c r="PDT206" s="813"/>
      <c r="PDU206" s="813"/>
      <c r="PDV206" s="813"/>
      <c r="PDW206" s="813"/>
      <c r="PDX206" s="813"/>
      <c r="PDY206" s="813"/>
      <c r="PDZ206" s="813"/>
      <c r="PEA206" s="813"/>
      <c r="PEB206" s="813"/>
      <c r="PEC206" s="813"/>
      <c r="PED206" s="813"/>
      <c r="PEE206" s="813"/>
      <c r="PEF206" s="813"/>
      <c r="PEG206" s="813"/>
      <c r="PEH206" s="813"/>
      <c r="PEI206" s="813"/>
      <c r="PEJ206" s="813"/>
      <c r="PEK206" s="813"/>
      <c r="PEL206" s="813"/>
      <c r="PEM206" s="813"/>
      <c r="PEN206" s="813"/>
      <c r="PEO206" s="813"/>
      <c r="PEP206" s="813"/>
      <c r="PEQ206" s="813"/>
      <c r="PER206" s="813"/>
      <c r="PES206" s="813"/>
      <c r="PET206" s="813"/>
      <c r="PEU206" s="813"/>
      <c r="PEV206" s="813"/>
      <c r="PEW206" s="813"/>
      <c r="PEX206" s="813"/>
      <c r="PEY206" s="813"/>
      <c r="PEZ206" s="813"/>
      <c r="PFA206" s="813"/>
      <c r="PFB206" s="813"/>
      <c r="PFC206" s="813"/>
      <c r="PFD206" s="813"/>
      <c r="PFE206" s="813"/>
      <c r="PFF206" s="813"/>
      <c r="PFG206" s="813"/>
      <c r="PFH206" s="813"/>
      <c r="PFI206" s="813"/>
      <c r="PFJ206" s="813"/>
      <c r="PFK206" s="813"/>
      <c r="PFL206" s="813"/>
      <c r="PFM206" s="813"/>
      <c r="PFN206" s="813"/>
      <c r="PFO206" s="813"/>
      <c r="PFP206" s="813"/>
      <c r="PFQ206" s="813"/>
      <c r="PFR206" s="813"/>
      <c r="PFS206" s="813"/>
      <c r="PFT206" s="813"/>
      <c r="PFU206" s="813"/>
      <c r="PFV206" s="813"/>
      <c r="PFW206" s="813"/>
      <c r="PFX206" s="813"/>
      <c r="PFY206" s="813"/>
      <c r="PFZ206" s="813"/>
      <c r="PGA206" s="813"/>
      <c r="PGB206" s="813"/>
      <c r="PGC206" s="813"/>
      <c r="PGD206" s="813"/>
      <c r="PGE206" s="813"/>
      <c r="PGF206" s="813"/>
      <c r="PGG206" s="813"/>
      <c r="PGH206" s="813"/>
      <c r="PGI206" s="813"/>
      <c r="PGJ206" s="813"/>
      <c r="PGK206" s="813"/>
      <c r="PGL206" s="813"/>
      <c r="PGM206" s="813"/>
      <c r="PGN206" s="813"/>
      <c r="PGO206" s="813"/>
      <c r="PGP206" s="813"/>
      <c r="PGQ206" s="813"/>
      <c r="PGR206" s="813"/>
      <c r="PGS206" s="813"/>
      <c r="PGT206" s="813"/>
      <c r="PGU206" s="813"/>
      <c r="PGV206" s="813"/>
      <c r="PGW206" s="813"/>
      <c r="PGX206" s="813"/>
      <c r="PGY206" s="813"/>
      <c r="PGZ206" s="813"/>
      <c r="PHA206" s="813"/>
      <c r="PHB206" s="813"/>
      <c r="PHC206" s="813"/>
      <c r="PHD206" s="813"/>
      <c r="PHE206" s="813"/>
      <c r="PHF206" s="813"/>
      <c r="PHG206" s="813"/>
      <c r="PHH206" s="813"/>
      <c r="PHI206" s="813"/>
      <c r="PHJ206" s="813"/>
      <c r="PHK206" s="813"/>
      <c r="PHL206" s="813"/>
      <c r="PHM206" s="813"/>
      <c r="PHN206" s="813"/>
      <c r="PHO206" s="813"/>
      <c r="PHP206" s="813"/>
      <c r="PHQ206" s="813"/>
      <c r="PHR206" s="813"/>
      <c r="PHS206" s="813"/>
      <c r="PHT206" s="813"/>
      <c r="PHU206" s="813"/>
      <c r="PHV206" s="813"/>
      <c r="PHW206" s="813"/>
      <c r="PHX206" s="813"/>
      <c r="PHY206" s="813"/>
      <c r="PHZ206" s="813"/>
      <c r="PIA206" s="813"/>
      <c r="PIB206" s="813"/>
      <c r="PIC206" s="813"/>
      <c r="PID206" s="813"/>
      <c r="PIE206" s="813"/>
      <c r="PIF206" s="813"/>
      <c r="PIG206" s="813"/>
      <c r="PIH206" s="813"/>
      <c r="PII206" s="813"/>
      <c r="PIJ206" s="813"/>
      <c r="PIK206" s="813"/>
      <c r="PIL206" s="813"/>
      <c r="PIM206" s="813"/>
      <c r="PIN206" s="813"/>
      <c r="PIO206" s="813"/>
      <c r="PIP206" s="813"/>
      <c r="PIQ206" s="813"/>
      <c r="PIR206" s="813"/>
      <c r="PIS206" s="813"/>
      <c r="PIT206" s="813"/>
      <c r="PIU206" s="813"/>
      <c r="PIV206" s="813"/>
      <c r="PIW206" s="813"/>
      <c r="PIX206" s="813"/>
      <c r="PIY206" s="813"/>
      <c r="PIZ206" s="813"/>
      <c r="PJA206" s="813"/>
      <c r="PJB206" s="813"/>
      <c r="PJC206" s="813"/>
      <c r="PJD206" s="813"/>
      <c r="PJE206" s="813"/>
      <c r="PJF206" s="813"/>
      <c r="PJG206" s="813"/>
      <c r="PJH206" s="813"/>
      <c r="PJI206" s="813"/>
      <c r="PJJ206" s="813"/>
      <c r="PJK206" s="813"/>
      <c r="PJL206" s="813"/>
      <c r="PJM206" s="813"/>
      <c r="PJN206" s="813"/>
      <c r="PJO206" s="813"/>
      <c r="PJP206" s="813"/>
      <c r="PJQ206" s="813"/>
      <c r="PJR206" s="813"/>
      <c r="PJS206" s="813"/>
      <c r="PJT206" s="813"/>
      <c r="PJU206" s="813"/>
      <c r="PJV206" s="813"/>
      <c r="PJW206" s="813"/>
      <c r="PJX206" s="813"/>
      <c r="PJY206" s="813"/>
      <c r="PJZ206" s="813"/>
      <c r="PKA206" s="813"/>
      <c r="PKB206" s="813"/>
      <c r="PKC206" s="813"/>
      <c r="PKD206" s="813"/>
      <c r="PKE206" s="813"/>
      <c r="PKF206" s="813"/>
      <c r="PKG206" s="813"/>
      <c r="PKH206" s="813"/>
      <c r="PKI206" s="813"/>
      <c r="PKJ206" s="813"/>
      <c r="PKK206" s="813"/>
      <c r="PKL206" s="813"/>
      <c r="PKM206" s="813"/>
      <c r="PKN206" s="813"/>
      <c r="PKO206" s="813"/>
      <c r="PKP206" s="813"/>
      <c r="PKQ206" s="813"/>
      <c r="PKR206" s="813"/>
      <c r="PKS206" s="813"/>
      <c r="PKT206" s="813"/>
      <c r="PKU206" s="813"/>
      <c r="PKV206" s="813"/>
      <c r="PKW206" s="813"/>
      <c r="PKX206" s="813"/>
      <c r="PKY206" s="813"/>
      <c r="PKZ206" s="813"/>
      <c r="PLA206" s="813"/>
      <c r="PLB206" s="813"/>
      <c r="PLC206" s="813"/>
      <c r="PLD206" s="813"/>
      <c r="PLE206" s="813"/>
      <c r="PLF206" s="813"/>
      <c r="PLG206" s="813"/>
      <c r="PLH206" s="813"/>
      <c r="PLI206" s="813"/>
      <c r="PLJ206" s="813"/>
      <c r="PLK206" s="813"/>
      <c r="PLL206" s="813"/>
      <c r="PLM206" s="813"/>
      <c r="PLN206" s="813"/>
      <c r="PLO206" s="813"/>
      <c r="PLP206" s="813"/>
      <c r="PLQ206" s="813"/>
      <c r="PLR206" s="813"/>
      <c r="PLS206" s="813"/>
      <c r="PLT206" s="813"/>
      <c r="PLU206" s="813"/>
      <c r="PLV206" s="813"/>
      <c r="PLW206" s="813"/>
      <c r="PLX206" s="813"/>
      <c r="PLY206" s="813"/>
      <c r="PLZ206" s="813"/>
      <c r="PMA206" s="813"/>
      <c r="PMB206" s="813"/>
      <c r="PMC206" s="813"/>
      <c r="PMD206" s="813"/>
      <c r="PME206" s="813"/>
      <c r="PMF206" s="813"/>
      <c r="PMG206" s="813"/>
      <c r="PMH206" s="813"/>
      <c r="PMI206" s="813"/>
      <c r="PMJ206" s="813"/>
      <c r="PMK206" s="813"/>
      <c r="PML206" s="813"/>
      <c r="PMM206" s="813"/>
      <c r="PMN206" s="813"/>
      <c r="PMO206" s="813"/>
      <c r="PMP206" s="813"/>
      <c r="PMQ206" s="813"/>
      <c r="PMR206" s="813"/>
      <c r="PMS206" s="813"/>
      <c r="PMT206" s="813"/>
      <c r="PMU206" s="813"/>
      <c r="PMV206" s="813"/>
      <c r="PMW206" s="813"/>
      <c r="PMX206" s="813"/>
      <c r="PMY206" s="813"/>
      <c r="PMZ206" s="813"/>
      <c r="PNA206" s="813"/>
      <c r="PNB206" s="813"/>
      <c r="PNC206" s="813"/>
      <c r="PND206" s="813"/>
      <c r="PNE206" s="813"/>
      <c r="PNF206" s="813"/>
      <c r="PNG206" s="813"/>
      <c r="PNH206" s="813"/>
      <c r="PNI206" s="813"/>
      <c r="PNJ206" s="813"/>
      <c r="PNK206" s="813"/>
      <c r="PNL206" s="813"/>
      <c r="PNM206" s="813"/>
      <c r="PNN206" s="813"/>
      <c r="PNO206" s="813"/>
      <c r="PNP206" s="813"/>
      <c r="PNQ206" s="813"/>
      <c r="PNR206" s="813"/>
      <c r="PNS206" s="813"/>
      <c r="PNT206" s="813"/>
      <c r="PNU206" s="813"/>
      <c r="PNV206" s="813"/>
      <c r="PNW206" s="813"/>
      <c r="PNX206" s="813"/>
      <c r="PNY206" s="813"/>
      <c r="PNZ206" s="813"/>
      <c r="POA206" s="813"/>
      <c r="POB206" s="813"/>
      <c r="POC206" s="813"/>
      <c r="POD206" s="813"/>
      <c r="POE206" s="813"/>
      <c r="POF206" s="813"/>
      <c r="POG206" s="813"/>
      <c r="POH206" s="813"/>
      <c r="POI206" s="813"/>
      <c r="POJ206" s="813"/>
      <c r="POK206" s="813"/>
      <c r="POL206" s="813"/>
      <c r="POM206" s="813"/>
      <c r="PON206" s="813"/>
      <c r="POO206" s="813"/>
      <c r="POP206" s="813"/>
      <c r="POQ206" s="813"/>
      <c r="POR206" s="813"/>
      <c r="POS206" s="813"/>
      <c r="POT206" s="813"/>
      <c r="POU206" s="813"/>
      <c r="POV206" s="813"/>
      <c r="POW206" s="813"/>
      <c r="POX206" s="813"/>
      <c r="POY206" s="813"/>
      <c r="POZ206" s="813"/>
      <c r="PPA206" s="813"/>
      <c r="PPB206" s="813"/>
      <c r="PPC206" s="813"/>
      <c r="PPD206" s="813"/>
      <c r="PPE206" s="813"/>
      <c r="PPF206" s="813"/>
      <c r="PPG206" s="813"/>
      <c r="PPH206" s="813"/>
      <c r="PPI206" s="813"/>
      <c r="PPJ206" s="813"/>
      <c r="PPK206" s="813"/>
      <c r="PPL206" s="813"/>
      <c r="PPM206" s="813"/>
      <c r="PPN206" s="813"/>
      <c r="PPO206" s="813"/>
      <c r="PPP206" s="813"/>
      <c r="PPQ206" s="813"/>
      <c r="PPR206" s="813"/>
      <c r="PPS206" s="813"/>
      <c r="PPT206" s="813"/>
      <c r="PPU206" s="813"/>
      <c r="PPV206" s="813"/>
      <c r="PPW206" s="813"/>
      <c r="PPX206" s="813"/>
      <c r="PPY206" s="813"/>
      <c r="PPZ206" s="813"/>
      <c r="PQA206" s="813"/>
      <c r="PQB206" s="813"/>
      <c r="PQC206" s="813"/>
      <c r="PQD206" s="813"/>
      <c r="PQE206" s="813"/>
      <c r="PQF206" s="813"/>
      <c r="PQG206" s="813"/>
      <c r="PQH206" s="813"/>
      <c r="PQI206" s="813"/>
      <c r="PQJ206" s="813"/>
      <c r="PQK206" s="813"/>
      <c r="PQL206" s="813"/>
      <c r="PQM206" s="813"/>
      <c r="PQN206" s="813"/>
      <c r="PQO206" s="813"/>
      <c r="PQP206" s="813"/>
      <c r="PQQ206" s="813"/>
      <c r="PQR206" s="813"/>
      <c r="PQS206" s="813"/>
      <c r="PQT206" s="813"/>
      <c r="PQU206" s="813"/>
      <c r="PQV206" s="813"/>
      <c r="PQW206" s="813"/>
      <c r="PQX206" s="813"/>
      <c r="PQY206" s="813"/>
      <c r="PQZ206" s="813"/>
      <c r="PRA206" s="813"/>
      <c r="PRB206" s="813"/>
      <c r="PRC206" s="813"/>
      <c r="PRD206" s="813"/>
      <c r="PRE206" s="813"/>
      <c r="PRF206" s="813"/>
      <c r="PRG206" s="813"/>
      <c r="PRH206" s="813"/>
      <c r="PRI206" s="813"/>
      <c r="PRJ206" s="813"/>
      <c r="PRK206" s="813"/>
      <c r="PRL206" s="813"/>
      <c r="PRM206" s="813"/>
      <c r="PRN206" s="813"/>
      <c r="PRO206" s="813"/>
      <c r="PRP206" s="813"/>
      <c r="PRQ206" s="813"/>
      <c r="PRR206" s="813"/>
      <c r="PRS206" s="813"/>
      <c r="PRT206" s="813"/>
      <c r="PRU206" s="813"/>
      <c r="PRV206" s="813"/>
      <c r="PRW206" s="813"/>
      <c r="PRX206" s="813"/>
      <c r="PRY206" s="813"/>
      <c r="PRZ206" s="813"/>
      <c r="PSA206" s="813"/>
      <c r="PSB206" s="813"/>
      <c r="PSC206" s="813"/>
      <c r="PSD206" s="813"/>
      <c r="PSE206" s="813"/>
      <c r="PSF206" s="813"/>
      <c r="PSG206" s="813"/>
      <c r="PSH206" s="813"/>
      <c r="PSI206" s="813"/>
      <c r="PSJ206" s="813"/>
      <c r="PSK206" s="813"/>
      <c r="PSL206" s="813"/>
      <c r="PSM206" s="813"/>
      <c r="PSN206" s="813"/>
      <c r="PSO206" s="813"/>
      <c r="PSP206" s="813"/>
      <c r="PSQ206" s="813"/>
      <c r="PSR206" s="813"/>
      <c r="PSS206" s="813"/>
      <c r="PST206" s="813"/>
      <c r="PSU206" s="813"/>
      <c r="PSV206" s="813"/>
      <c r="PSW206" s="813"/>
      <c r="PSX206" s="813"/>
      <c r="PSY206" s="813"/>
      <c r="PSZ206" s="813"/>
      <c r="PTA206" s="813"/>
      <c r="PTB206" s="813"/>
      <c r="PTC206" s="813"/>
      <c r="PTD206" s="813"/>
      <c r="PTE206" s="813"/>
      <c r="PTF206" s="813"/>
      <c r="PTG206" s="813"/>
      <c r="PTH206" s="813"/>
      <c r="PTI206" s="813"/>
      <c r="PTJ206" s="813"/>
      <c r="PTK206" s="813"/>
      <c r="PTL206" s="813"/>
      <c r="PTM206" s="813"/>
      <c r="PTN206" s="813"/>
      <c r="PTO206" s="813"/>
      <c r="PTP206" s="813"/>
      <c r="PTQ206" s="813"/>
      <c r="PTR206" s="813"/>
      <c r="PTS206" s="813"/>
      <c r="PTT206" s="813"/>
      <c r="PTU206" s="813"/>
      <c r="PTV206" s="813"/>
      <c r="PTW206" s="813"/>
      <c r="PTX206" s="813"/>
      <c r="PTY206" s="813"/>
      <c r="PTZ206" s="813"/>
      <c r="PUA206" s="813"/>
      <c r="PUB206" s="813"/>
      <c r="PUC206" s="813"/>
      <c r="PUD206" s="813"/>
      <c r="PUE206" s="813"/>
      <c r="PUF206" s="813"/>
      <c r="PUG206" s="813"/>
      <c r="PUH206" s="813"/>
      <c r="PUI206" s="813"/>
      <c r="PUJ206" s="813"/>
      <c r="PUK206" s="813"/>
      <c r="PUL206" s="813"/>
      <c r="PUM206" s="813"/>
      <c r="PUN206" s="813"/>
      <c r="PUO206" s="813"/>
      <c r="PUP206" s="813"/>
      <c r="PUQ206" s="813"/>
      <c r="PUR206" s="813"/>
      <c r="PUS206" s="813"/>
      <c r="PUT206" s="813"/>
      <c r="PUU206" s="813"/>
      <c r="PUV206" s="813"/>
      <c r="PUW206" s="813"/>
      <c r="PUX206" s="813"/>
      <c r="PUY206" s="813"/>
      <c r="PUZ206" s="813"/>
      <c r="PVA206" s="813"/>
      <c r="PVB206" s="813"/>
      <c r="PVC206" s="813"/>
      <c r="PVD206" s="813"/>
      <c r="PVE206" s="813"/>
      <c r="PVF206" s="813"/>
      <c r="PVG206" s="813"/>
      <c r="PVH206" s="813"/>
      <c r="PVI206" s="813"/>
      <c r="PVJ206" s="813"/>
      <c r="PVK206" s="813"/>
      <c r="PVL206" s="813"/>
      <c r="PVM206" s="813"/>
      <c r="PVN206" s="813"/>
      <c r="PVO206" s="813"/>
      <c r="PVP206" s="813"/>
      <c r="PVQ206" s="813"/>
      <c r="PVR206" s="813"/>
      <c r="PVS206" s="813"/>
      <c r="PVT206" s="813"/>
      <c r="PVU206" s="813"/>
      <c r="PVV206" s="813"/>
      <c r="PVW206" s="813"/>
      <c r="PVX206" s="813"/>
      <c r="PVY206" s="813"/>
      <c r="PVZ206" s="813"/>
      <c r="PWA206" s="813"/>
      <c r="PWB206" s="813"/>
      <c r="PWC206" s="813"/>
      <c r="PWD206" s="813"/>
      <c r="PWE206" s="813"/>
      <c r="PWF206" s="813"/>
      <c r="PWG206" s="813"/>
      <c r="PWH206" s="813"/>
      <c r="PWI206" s="813"/>
      <c r="PWJ206" s="813"/>
      <c r="PWK206" s="813"/>
      <c r="PWL206" s="813"/>
      <c r="PWM206" s="813"/>
      <c r="PWN206" s="813"/>
      <c r="PWO206" s="813"/>
      <c r="PWP206" s="813"/>
      <c r="PWQ206" s="813"/>
      <c r="PWR206" s="813"/>
      <c r="PWS206" s="813"/>
      <c r="PWT206" s="813"/>
      <c r="PWU206" s="813"/>
      <c r="PWV206" s="813"/>
      <c r="PWW206" s="813"/>
      <c r="PWX206" s="813"/>
      <c r="PWY206" s="813"/>
      <c r="PWZ206" s="813"/>
      <c r="PXA206" s="813"/>
      <c r="PXB206" s="813"/>
      <c r="PXC206" s="813"/>
      <c r="PXD206" s="813"/>
      <c r="PXE206" s="813"/>
      <c r="PXF206" s="813"/>
      <c r="PXG206" s="813"/>
      <c r="PXH206" s="813"/>
      <c r="PXI206" s="813"/>
      <c r="PXJ206" s="813"/>
      <c r="PXK206" s="813"/>
      <c r="PXL206" s="813"/>
      <c r="PXM206" s="813"/>
      <c r="PXN206" s="813"/>
      <c r="PXO206" s="813"/>
      <c r="PXP206" s="813"/>
      <c r="PXQ206" s="813"/>
      <c r="PXR206" s="813"/>
      <c r="PXS206" s="813"/>
      <c r="PXT206" s="813"/>
      <c r="PXU206" s="813"/>
      <c r="PXV206" s="813"/>
      <c r="PXW206" s="813"/>
      <c r="PXX206" s="813"/>
      <c r="PXY206" s="813"/>
      <c r="PXZ206" s="813"/>
      <c r="PYA206" s="813"/>
      <c r="PYB206" s="813"/>
      <c r="PYC206" s="813"/>
      <c r="PYD206" s="813"/>
      <c r="PYE206" s="813"/>
      <c r="PYF206" s="813"/>
      <c r="PYG206" s="813"/>
      <c r="PYH206" s="813"/>
      <c r="PYI206" s="813"/>
      <c r="PYJ206" s="813"/>
      <c r="PYK206" s="813"/>
      <c r="PYL206" s="813"/>
      <c r="PYM206" s="813"/>
      <c r="PYN206" s="813"/>
      <c r="PYO206" s="813"/>
      <c r="PYP206" s="813"/>
      <c r="PYQ206" s="813"/>
      <c r="PYR206" s="813"/>
      <c r="PYS206" s="813"/>
      <c r="PYT206" s="813"/>
      <c r="PYU206" s="813"/>
      <c r="PYV206" s="813"/>
      <c r="PYW206" s="813"/>
      <c r="PYX206" s="813"/>
      <c r="PYY206" s="813"/>
      <c r="PYZ206" s="813"/>
      <c r="PZA206" s="813"/>
      <c r="PZB206" s="813"/>
      <c r="PZC206" s="813"/>
      <c r="PZD206" s="813"/>
      <c r="PZE206" s="813"/>
      <c r="PZF206" s="813"/>
      <c r="PZG206" s="813"/>
      <c r="PZH206" s="813"/>
      <c r="PZI206" s="813"/>
      <c r="PZJ206" s="813"/>
      <c r="PZK206" s="813"/>
      <c r="PZL206" s="813"/>
      <c r="PZM206" s="813"/>
      <c r="PZN206" s="813"/>
      <c r="PZO206" s="813"/>
      <c r="PZP206" s="813"/>
      <c r="PZQ206" s="813"/>
      <c r="PZR206" s="813"/>
      <c r="PZS206" s="813"/>
      <c r="PZT206" s="813"/>
      <c r="PZU206" s="813"/>
      <c r="PZV206" s="813"/>
      <c r="PZW206" s="813"/>
      <c r="PZX206" s="813"/>
      <c r="PZY206" s="813"/>
      <c r="PZZ206" s="813"/>
      <c r="QAA206" s="813"/>
      <c r="QAB206" s="813"/>
      <c r="QAC206" s="813"/>
      <c r="QAD206" s="813"/>
      <c r="QAE206" s="813"/>
      <c r="QAF206" s="813"/>
      <c r="QAG206" s="813"/>
      <c r="QAH206" s="813"/>
      <c r="QAI206" s="813"/>
      <c r="QAJ206" s="813"/>
      <c r="QAK206" s="813"/>
      <c r="QAL206" s="813"/>
      <c r="QAM206" s="813"/>
      <c r="QAN206" s="813"/>
      <c r="QAO206" s="813"/>
      <c r="QAP206" s="813"/>
      <c r="QAQ206" s="813"/>
      <c r="QAR206" s="813"/>
      <c r="QAS206" s="813"/>
      <c r="QAT206" s="813"/>
      <c r="QAU206" s="813"/>
      <c r="QAV206" s="813"/>
      <c r="QAW206" s="813"/>
      <c r="QAX206" s="813"/>
      <c r="QAY206" s="813"/>
      <c r="QAZ206" s="813"/>
      <c r="QBA206" s="813"/>
      <c r="QBB206" s="813"/>
      <c r="QBC206" s="813"/>
      <c r="QBD206" s="813"/>
      <c r="QBE206" s="813"/>
      <c r="QBF206" s="813"/>
      <c r="QBG206" s="813"/>
      <c r="QBH206" s="813"/>
      <c r="QBI206" s="813"/>
      <c r="QBJ206" s="813"/>
      <c r="QBK206" s="813"/>
      <c r="QBL206" s="813"/>
      <c r="QBM206" s="813"/>
      <c r="QBN206" s="813"/>
      <c r="QBO206" s="813"/>
      <c r="QBP206" s="813"/>
      <c r="QBQ206" s="813"/>
      <c r="QBR206" s="813"/>
      <c r="QBS206" s="813"/>
      <c r="QBT206" s="813"/>
      <c r="QBU206" s="813"/>
      <c r="QBV206" s="813"/>
      <c r="QBW206" s="813"/>
      <c r="QBX206" s="813"/>
      <c r="QBY206" s="813"/>
      <c r="QBZ206" s="813"/>
      <c r="QCA206" s="813"/>
      <c r="QCB206" s="813"/>
      <c r="QCC206" s="813"/>
      <c r="QCD206" s="813"/>
      <c r="QCE206" s="813"/>
      <c r="QCF206" s="813"/>
      <c r="QCG206" s="813"/>
      <c r="QCH206" s="813"/>
      <c r="QCI206" s="813"/>
      <c r="QCJ206" s="813"/>
      <c r="QCK206" s="813"/>
      <c r="QCL206" s="813"/>
      <c r="QCM206" s="813"/>
      <c r="QCN206" s="813"/>
      <c r="QCO206" s="813"/>
      <c r="QCP206" s="813"/>
      <c r="QCQ206" s="813"/>
      <c r="QCR206" s="813"/>
      <c r="QCS206" s="813"/>
      <c r="QCT206" s="813"/>
      <c r="QCU206" s="813"/>
      <c r="QCV206" s="813"/>
      <c r="QCW206" s="813"/>
      <c r="QCX206" s="813"/>
      <c r="QCY206" s="813"/>
      <c r="QCZ206" s="813"/>
      <c r="QDA206" s="813"/>
      <c r="QDB206" s="813"/>
      <c r="QDC206" s="813"/>
      <c r="QDD206" s="813"/>
      <c r="QDE206" s="813"/>
      <c r="QDF206" s="813"/>
      <c r="QDG206" s="813"/>
      <c r="QDH206" s="813"/>
      <c r="QDI206" s="813"/>
      <c r="QDJ206" s="813"/>
      <c r="QDK206" s="813"/>
      <c r="QDL206" s="813"/>
      <c r="QDM206" s="813"/>
      <c r="QDN206" s="813"/>
      <c r="QDO206" s="813"/>
      <c r="QDP206" s="813"/>
      <c r="QDQ206" s="813"/>
      <c r="QDR206" s="813"/>
      <c r="QDS206" s="813"/>
      <c r="QDT206" s="813"/>
      <c r="QDU206" s="813"/>
      <c r="QDV206" s="813"/>
      <c r="QDW206" s="813"/>
      <c r="QDX206" s="813"/>
      <c r="QDY206" s="813"/>
      <c r="QDZ206" s="813"/>
      <c r="QEA206" s="813"/>
      <c r="QEB206" s="813"/>
      <c r="QEC206" s="813"/>
      <c r="QED206" s="813"/>
      <c r="QEE206" s="813"/>
      <c r="QEF206" s="813"/>
      <c r="QEG206" s="813"/>
      <c r="QEH206" s="813"/>
      <c r="QEI206" s="813"/>
      <c r="QEJ206" s="813"/>
      <c r="QEK206" s="813"/>
      <c r="QEL206" s="813"/>
      <c r="QEM206" s="813"/>
      <c r="QEN206" s="813"/>
      <c r="QEO206" s="813"/>
      <c r="QEP206" s="813"/>
      <c r="QEQ206" s="813"/>
      <c r="QER206" s="813"/>
      <c r="QES206" s="813"/>
      <c r="QET206" s="813"/>
      <c r="QEU206" s="813"/>
      <c r="QEV206" s="813"/>
      <c r="QEW206" s="813"/>
      <c r="QEX206" s="813"/>
      <c r="QEY206" s="813"/>
      <c r="QEZ206" s="813"/>
      <c r="QFA206" s="813"/>
      <c r="QFB206" s="813"/>
      <c r="QFC206" s="813"/>
      <c r="QFD206" s="813"/>
      <c r="QFE206" s="813"/>
      <c r="QFF206" s="813"/>
      <c r="QFG206" s="813"/>
      <c r="QFH206" s="813"/>
      <c r="QFI206" s="813"/>
      <c r="QFJ206" s="813"/>
      <c r="QFK206" s="813"/>
      <c r="QFL206" s="813"/>
      <c r="QFM206" s="813"/>
      <c r="QFN206" s="813"/>
      <c r="QFO206" s="813"/>
      <c r="QFP206" s="813"/>
      <c r="QFQ206" s="813"/>
      <c r="QFR206" s="813"/>
      <c r="QFS206" s="813"/>
      <c r="QFT206" s="813"/>
      <c r="QFU206" s="813"/>
      <c r="QFV206" s="813"/>
      <c r="QFW206" s="813"/>
      <c r="QFX206" s="813"/>
      <c r="QFY206" s="813"/>
      <c r="QFZ206" s="813"/>
      <c r="QGA206" s="813"/>
      <c r="QGB206" s="813"/>
      <c r="QGC206" s="813"/>
      <c r="QGD206" s="813"/>
      <c r="QGE206" s="813"/>
      <c r="QGF206" s="813"/>
      <c r="QGG206" s="813"/>
      <c r="QGH206" s="813"/>
      <c r="QGI206" s="813"/>
      <c r="QGJ206" s="813"/>
      <c r="QGK206" s="813"/>
      <c r="QGL206" s="813"/>
      <c r="QGM206" s="813"/>
      <c r="QGN206" s="813"/>
      <c r="QGO206" s="813"/>
      <c r="QGP206" s="813"/>
      <c r="QGQ206" s="813"/>
      <c r="QGR206" s="813"/>
      <c r="QGS206" s="813"/>
      <c r="QGT206" s="813"/>
      <c r="QGU206" s="813"/>
      <c r="QGV206" s="813"/>
      <c r="QGW206" s="813"/>
      <c r="QGX206" s="813"/>
      <c r="QGY206" s="813"/>
      <c r="QGZ206" s="813"/>
      <c r="QHA206" s="813"/>
      <c r="QHB206" s="813"/>
      <c r="QHC206" s="813"/>
      <c r="QHD206" s="813"/>
      <c r="QHE206" s="813"/>
      <c r="QHF206" s="813"/>
      <c r="QHG206" s="813"/>
      <c r="QHH206" s="813"/>
      <c r="QHI206" s="813"/>
      <c r="QHJ206" s="813"/>
      <c r="QHK206" s="813"/>
      <c r="QHL206" s="813"/>
      <c r="QHM206" s="813"/>
      <c r="QHN206" s="813"/>
      <c r="QHO206" s="813"/>
      <c r="QHP206" s="813"/>
      <c r="QHQ206" s="813"/>
      <c r="QHR206" s="813"/>
      <c r="QHS206" s="813"/>
      <c r="QHT206" s="813"/>
      <c r="QHU206" s="813"/>
      <c r="QHV206" s="813"/>
      <c r="QHW206" s="813"/>
      <c r="QHX206" s="813"/>
      <c r="QHY206" s="813"/>
      <c r="QHZ206" s="813"/>
      <c r="QIA206" s="813"/>
      <c r="QIB206" s="813"/>
      <c r="QIC206" s="813"/>
      <c r="QID206" s="813"/>
      <c r="QIE206" s="813"/>
      <c r="QIF206" s="813"/>
      <c r="QIG206" s="813"/>
      <c r="QIH206" s="813"/>
      <c r="QII206" s="813"/>
      <c r="QIJ206" s="813"/>
      <c r="QIK206" s="813"/>
      <c r="QIL206" s="813"/>
      <c r="QIM206" s="813"/>
      <c r="QIN206" s="813"/>
      <c r="QIO206" s="813"/>
      <c r="QIP206" s="813"/>
      <c r="QIQ206" s="813"/>
      <c r="QIR206" s="813"/>
      <c r="QIS206" s="813"/>
      <c r="QIT206" s="813"/>
      <c r="QIU206" s="813"/>
      <c r="QIV206" s="813"/>
      <c r="QIW206" s="813"/>
      <c r="QIX206" s="813"/>
      <c r="QIY206" s="813"/>
      <c r="QIZ206" s="813"/>
      <c r="QJA206" s="813"/>
      <c r="QJB206" s="813"/>
      <c r="QJC206" s="813"/>
      <c r="QJD206" s="813"/>
      <c r="QJE206" s="813"/>
      <c r="QJF206" s="813"/>
      <c r="QJG206" s="813"/>
      <c r="QJH206" s="813"/>
      <c r="QJI206" s="813"/>
      <c r="QJJ206" s="813"/>
      <c r="QJK206" s="813"/>
      <c r="QJL206" s="813"/>
      <c r="QJM206" s="813"/>
      <c r="QJN206" s="813"/>
      <c r="QJO206" s="813"/>
      <c r="QJP206" s="813"/>
      <c r="QJQ206" s="813"/>
      <c r="QJR206" s="813"/>
      <c r="QJS206" s="813"/>
      <c r="QJT206" s="813"/>
      <c r="QJU206" s="813"/>
      <c r="QJV206" s="813"/>
      <c r="QJW206" s="813"/>
      <c r="QJX206" s="813"/>
      <c r="QJY206" s="813"/>
      <c r="QJZ206" s="813"/>
      <c r="QKA206" s="813"/>
      <c r="QKB206" s="813"/>
      <c r="QKC206" s="813"/>
      <c r="QKD206" s="813"/>
      <c r="QKE206" s="813"/>
      <c r="QKF206" s="813"/>
      <c r="QKG206" s="813"/>
      <c r="QKH206" s="813"/>
      <c r="QKI206" s="813"/>
      <c r="QKJ206" s="813"/>
      <c r="QKK206" s="813"/>
      <c r="QKL206" s="813"/>
      <c r="QKM206" s="813"/>
      <c r="QKN206" s="813"/>
      <c r="QKO206" s="813"/>
      <c r="QKP206" s="813"/>
      <c r="QKQ206" s="813"/>
      <c r="QKR206" s="813"/>
      <c r="QKS206" s="813"/>
      <c r="QKT206" s="813"/>
      <c r="QKU206" s="813"/>
      <c r="QKV206" s="813"/>
      <c r="QKW206" s="813"/>
      <c r="QKX206" s="813"/>
      <c r="QKY206" s="813"/>
      <c r="QKZ206" s="813"/>
      <c r="QLA206" s="813"/>
      <c r="QLB206" s="813"/>
      <c r="QLC206" s="813"/>
      <c r="QLD206" s="813"/>
      <c r="QLE206" s="813"/>
      <c r="QLF206" s="813"/>
      <c r="QLG206" s="813"/>
      <c r="QLH206" s="813"/>
      <c r="QLI206" s="813"/>
      <c r="QLJ206" s="813"/>
      <c r="QLK206" s="813"/>
      <c r="QLL206" s="813"/>
      <c r="QLM206" s="813"/>
      <c r="QLN206" s="813"/>
      <c r="QLO206" s="813"/>
      <c r="QLP206" s="813"/>
      <c r="QLQ206" s="813"/>
      <c r="QLR206" s="813"/>
      <c r="QLS206" s="813"/>
      <c r="QLT206" s="813"/>
      <c r="QLU206" s="813"/>
      <c r="QLV206" s="813"/>
      <c r="QLW206" s="813"/>
      <c r="QLX206" s="813"/>
      <c r="QLY206" s="813"/>
      <c r="QLZ206" s="813"/>
      <c r="QMA206" s="813"/>
      <c r="QMB206" s="813"/>
      <c r="QMC206" s="813"/>
      <c r="QMD206" s="813"/>
      <c r="QME206" s="813"/>
      <c r="QMF206" s="813"/>
      <c r="QMG206" s="813"/>
      <c r="QMH206" s="813"/>
      <c r="QMI206" s="813"/>
      <c r="QMJ206" s="813"/>
      <c r="QMK206" s="813"/>
      <c r="QML206" s="813"/>
      <c r="QMM206" s="813"/>
      <c r="QMN206" s="813"/>
      <c r="QMO206" s="813"/>
      <c r="QMP206" s="813"/>
      <c r="QMQ206" s="813"/>
      <c r="QMR206" s="813"/>
      <c r="QMS206" s="813"/>
      <c r="QMT206" s="813"/>
      <c r="QMU206" s="813"/>
      <c r="QMV206" s="813"/>
      <c r="QMW206" s="813"/>
      <c r="QMX206" s="813"/>
      <c r="QMY206" s="813"/>
      <c r="QMZ206" s="813"/>
      <c r="QNA206" s="813"/>
      <c r="QNB206" s="813"/>
      <c r="QNC206" s="813"/>
      <c r="QND206" s="813"/>
      <c r="QNE206" s="813"/>
      <c r="QNF206" s="813"/>
      <c r="QNG206" s="813"/>
      <c r="QNH206" s="813"/>
      <c r="QNI206" s="813"/>
      <c r="QNJ206" s="813"/>
      <c r="QNK206" s="813"/>
      <c r="QNL206" s="813"/>
      <c r="QNM206" s="813"/>
      <c r="QNN206" s="813"/>
      <c r="QNO206" s="813"/>
      <c r="QNP206" s="813"/>
      <c r="QNQ206" s="813"/>
      <c r="QNR206" s="813"/>
      <c r="QNS206" s="813"/>
      <c r="QNT206" s="813"/>
      <c r="QNU206" s="813"/>
      <c r="QNV206" s="813"/>
      <c r="QNW206" s="813"/>
      <c r="QNX206" s="813"/>
      <c r="QNY206" s="813"/>
      <c r="QNZ206" s="813"/>
      <c r="QOA206" s="813"/>
      <c r="QOB206" s="813"/>
      <c r="QOC206" s="813"/>
      <c r="QOD206" s="813"/>
      <c r="QOE206" s="813"/>
      <c r="QOF206" s="813"/>
      <c r="QOG206" s="813"/>
      <c r="QOH206" s="813"/>
      <c r="QOI206" s="813"/>
      <c r="QOJ206" s="813"/>
      <c r="QOK206" s="813"/>
      <c r="QOL206" s="813"/>
      <c r="QOM206" s="813"/>
      <c r="QON206" s="813"/>
      <c r="QOO206" s="813"/>
      <c r="QOP206" s="813"/>
      <c r="QOQ206" s="813"/>
      <c r="QOR206" s="813"/>
      <c r="QOS206" s="813"/>
      <c r="QOT206" s="813"/>
      <c r="QOU206" s="813"/>
      <c r="QOV206" s="813"/>
      <c r="QOW206" s="813"/>
      <c r="QOX206" s="813"/>
      <c r="QOY206" s="813"/>
      <c r="QOZ206" s="813"/>
      <c r="QPA206" s="813"/>
      <c r="QPB206" s="813"/>
      <c r="QPC206" s="813"/>
      <c r="QPD206" s="813"/>
      <c r="QPE206" s="813"/>
      <c r="QPF206" s="813"/>
      <c r="QPG206" s="813"/>
      <c r="QPH206" s="813"/>
      <c r="QPI206" s="813"/>
      <c r="QPJ206" s="813"/>
      <c r="QPK206" s="813"/>
      <c r="QPL206" s="813"/>
      <c r="QPM206" s="813"/>
      <c r="QPN206" s="813"/>
      <c r="QPO206" s="813"/>
      <c r="QPP206" s="813"/>
      <c r="QPQ206" s="813"/>
      <c r="QPR206" s="813"/>
      <c r="QPS206" s="813"/>
      <c r="QPT206" s="813"/>
      <c r="QPU206" s="813"/>
      <c r="QPV206" s="813"/>
      <c r="QPW206" s="813"/>
      <c r="QPX206" s="813"/>
      <c r="QPY206" s="813"/>
      <c r="QPZ206" s="813"/>
      <c r="QQA206" s="813"/>
      <c r="QQB206" s="813"/>
      <c r="QQC206" s="813"/>
      <c r="QQD206" s="813"/>
      <c r="QQE206" s="813"/>
      <c r="QQF206" s="813"/>
      <c r="QQG206" s="813"/>
      <c r="QQH206" s="813"/>
      <c r="QQI206" s="813"/>
      <c r="QQJ206" s="813"/>
      <c r="QQK206" s="813"/>
      <c r="QQL206" s="813"/>
      <c r="QQM206" s="813"/>
      <c r="QQN206" s="813"/>
      <c r="QQO206" s="813"/>
      <c r="QQP206" s="813"/>
      <c r="QQQ206" s="813"/>
      <c r="QQR206" s="813"/>
      <c r="QQS206" s="813"/>
      <c r="QQT206" s="813"/>
      <c r="QQU206" s="813"/>
      <c r="QQV206" s="813"/>
      <c r="QQW206" s="813"/>
      <c r="QQX206" s="813"/>
      <c r="QQY206" s="813"/>
      <c r="QQZ206" s="813"/>
      <c r="QRA206" s="813"/>
      <c r="QRB206" s="813"/>
      <c r="QRC206" s="813"/>
      <c r="QRD206" s="813"/>
      <c r="QRE206" s="813"/>
      <c r="QRF206" s="813"/>
      <c r="QRG206" s="813"/>
      <c r="QRH206" s="813"/>
      <c r="QRI206" s="813"/>
      <c r="QRJ206" s="813"/>
      <c r="QRK206" s="813"/>
      <c r="QRL206" s="813"/>
      <c r="QRM206" s="813"/>
      <c r="QRN206" s="813"/>
      <c r="QRO206" s="813"/>
      <c r="QRP206" s="813"/>
      <c r="QRQ206" s="813"/>
      <c r="QRR206" s="813"/>
      <c r="QRS206" s="813"/>
      <c r="QRT206" s="813"/>
      <c r="QRU206" s="813"/>
      <c r="QRV206" s="813"/>
      <c r="QRW206" s="813"/>
      <c r="QRX206" s="813"/>
      <c r="QRY206" s="813"/>
      <c r="QRZ206" s="813"/>
      <c r="QSA206" s="813"/>
      <c r="QSB206" s="813"/>
      <c r="QSC206" s="813"/>
      <c r="QSD206" s="813"/>
      <c r="QSE206" s="813"/>
      <c r="QSF206" s="813"/>
      <c r="QSG206" s="813"/>
      <c r="QSH206" s="813"/>
      <c r="QSI206" s="813"/>
      <c r="QSJ206" s="813"/>
      <c r="QSK206" s="813"/>
      <c r="QSL206" s="813"/>
      <c r="QSM206" s="813"/>
      <c r="QSN206" s="813"/>
      <c r="QSO206" s="813"/>
      <c r="QSP206" s="813"/>
      <c r="QSQ206" s="813"/>
      <c r="QSR206" s="813"/>
      <c r="QSS206" s="813"/>
      <c r="QST206" s="813"/>
      <c r="QSU206" s="813"/>
      <c r="QSV206" s="813"/>
      <c r="QSW206" s="813"/>
      <c r="QSX206" s="813"/>
      <c r="QSY206" s="813"/>
      <c r="QSZ206" s="813"/>
      <c r="QTA206" s="813"/>
      <c r="QTB206" s="813"/>
      <c r="QTC206" s="813"/>
      <c r="QTD206" s="813"/>
      <c r="QTE206" s="813"/>
      <c r="QTF206" s="813"/>
      <c r="QTG206" s="813"/>
      <c r="QTH206" s="813"/>
      <c r="QTI206" s="813"/>
      <c r="QTJ206" s="813"/>
      <c r="QTK206" s="813"/>
      <c r="QTL206" s="813"/>
      <c r="QTM206" s="813"/>
      <c r="QTN206" s="813"/>
      <c r="QTO206" s="813"/>
      <c r="QTP206" s="813"/>
      <c r="QTQ206" s="813"/>
      <c r="QTR206" s="813"/>
      <c r="QTS206" s="813"/>
      <c r="QTT206" s="813"/>
      <c r="QTU206" s="813"/>
      <c r="QTV206" s="813"/>
      <c r="QTW206" s="813"/>
      <c r="QTX206" s="813"/>
      <c r="QTY206" s="813"/>
      <c r="QTZ206" s="813"/>
      <c r="QUA206" s="813"/>
      <c r="QUB206" s="813"/>
      <c r="QUC206" s="813"/>
      <c r="QUD206" s="813"/>
      <c r="QUE206" s="813"/>
      <c r="QUF206" s="813"/>
      <c r="QUG206" s="813"/>
      <c r="QUH206" s="813"/>
      <c r="QUI206" s="813"/>
      <c r="QUJ206" s="813"/>
      <c r="QUK206" s="813"/>
      <c r="QUL206" s="813"/>
      <c r="QUM206" s="813"/>
      <c r="QUN206" s="813"/>
      <c r="QUO206" s="813"/>
      <c r="QUP206" s="813"/>
      <c r="QUQ206" s="813"/>
      <c r="QUR206" s="813"/>
      <c r="QUS206" s="813"/>
      <c r="QUT206" s="813"/>
      <c r="QUU206" s="813"/>
      <c r="QUV206" s="813"/>
      <c r="QUW206" s="813"/>
      <c r="QUX206" s="813"/>
      <c r="QUY206" s="813"/>
      <c r="QUZ206" s="813"/>
      <c r="QVA206" s="813"/>
      <c r="QVB206" s="813"/>
      <c r="QVC206" s="813"/>
      <c r="QVD206" s="813"/>
      <c r="QVE206" s="813"/>
      <c r="QVF206" s="813"/>
      <c r="QVG206" s="813"/>
      <c r="QVH206" s="813"/>
      <c r="QVI206" s="813"/>
      <c r="QVJ206" s="813"/>
      <c r="QVK206" s="813"/>
      <c r="QVL206" s="813"/>
      <c r="QVM206" s="813"/>
      <c r="QVN206" s="813"/>
      <c r="QVO206" s="813"/>
      <c r="QVP206" s="813"/>
      <c r="QVQ206" s="813"/>
      <c r="QVR206" s="813"/>
      <c r="QVS206" s="813"/>
      <c r="QVT206" s="813"/>
      <c r="QVU206" s="813"/>
      <c r="QVV206" s="813"/>
      <c r="QVW206" s="813"/>
      <c r="QVX206" s="813"/>
      <c r="QVY206" s="813"/>
      <c r="QVZ206" s="813"/>
      <c r="QWA206" s="813"/>
      <c r="QWB206" s="813"/>
      <c r="QWC206" s="813"/>
      <c r="QWD206" s="813"/>
      <c r="QWE206" s="813"/>
      <c r="QWF206" s="813"/>
      <c r="QWG206" s="813"/>
      <c r="QWH206" s="813"/>
      <c r="QWI206" s="813"/>
      <c r="QWJ206" s="813"/>
      <c r="QWK206" s="813"/>
      <c r="QWL206" s="813"/>
      <c r="QWM206" s="813"/>
      <c r="QWN206" s="813"/>
      <c r="QWO206" s="813"/>
      <c r="QWP206" s="813"/>
      <c r="QWQ206" s="813"/>
      <c r="QWR206" s="813"/>
      <c r="QWS206" s="813"/>
      <c r="QWT206" s="813"/>
      <c r="QWU206" s="813"/>
      <c r="QWV206" s="813"/>
      <c r="QWW206" s="813"/>
      <c r="QWX206" s="813"/>
      <c r="QWY206" s="813"/>
      <c r="QWZ206" s="813"/>
      <c r="QXA206" s="813"/>
      <c r="QXB206" s="813"/>
      <c r="QXC206" s="813"/>
      <c r="QXD206" s="813"/>
      <c r="QXE206" s="813"/>
      <c r="QXF206" s="813"/>
      <c r="QXG206" s="813"/>
      <c r="QXH206" s="813"/>
      <c r="QXI206" s="813"/>
      <c r="QXJ206" s="813"/>
      <c r="QXK206" s="813"/>
      <c r="QXL206" s="813"/>
      <c r="QXM206" s="813"/>
      <c r="QXN206" s="813"/>
      <c r="QXO206" s="813"/>
      <c r="QXP206" s="813"/>
      <c r="QXQ206" s="813"/>
      <c r="QXR206" s="813"/>
      <c r="QXS206" s="813"/>
      <c r="QXT206" s="813"/>
      <c r="QXU206" s="813"/>
      <c r="QXV206" s="813"/>
      <c r="QXW206" s="813"/>
      <c r="QXX206" s="813"/>
      <c r="QXY206" s="813"/>
      <c r="QXZ206" s="813"/>
      <c r="QYA206" s="813"/>
      <c r="QYB206" s="813"/>
      <c r="QYC206" s="813"/>
      <c r="QYD206" s="813"/>
      <c r="QYE206" s="813"/>
      <c r="QYF206" s="813"/>
      <c r="QYG206" s="813"/>
      <c r="QYH206" s="813"/>
      <c r="QYI206" s="813"/>
      <c r="QYJ206" s="813"/>
      <c r="QYK206" s="813"/>
      <c r="QYL206" s="813"/>
      <c r="QYM206" s="813"/>
      <c r="QYN206" s="813"/>
      <c r="QYO206" s="813"/>
      <c r="QYP206" s="813"/>
      <c r="QYQ206" s="813"/>
      <c r="QYR206" s="813"/>
      <c r="QYS206" s="813"/>
      <c r="QYT206" s="813"/>
      <c r="QYU206" s="813"/>
      <c r="QYV206" s="813"/>
      <c r="QYW206" s="813"/>
      <c r="QYX206" s="813"/>
      <c r="QYY206" s="813"/>
      <c r="QYZ206" s="813"/>
      <c r="QZA206" s="813"/>
      <c r="QZB206" s="813"/>
      <c r="QZC206" s="813"/>
      <c r="QZD206" s="813"/>
      <c r="QZE206" s="813"/>
      <c r="QZF206" s="813"/>
      <c r="QZG206" s="813"/>
      <c r="QZH206" s="813"/>
      <c r="QZI206" s="813"/>
      <c r="QZJ206" s="813"/>
      <c r="QZK206" s="813"/>
      <c r="QZL206" s="813"/>
      <c r="QZM206" s="813"/>
      <c r="QZN206" s="813"/>
      <c r="QZO206" s="813"/>
      <c r="QZP206" s="813"/>
      <c r="QZQ206" s="813"/>
      <c r="QZR206" s="813"/>
      <c r="QZS206" s="813"/>
      <c r="QZT206" s="813"/>
      <c r="QZU206" s="813"/>
      <c r="QZV206" s="813"/>
      <c r="QZW206" s="813"/>
      <c r="QZX206" s="813"/>
      <c r="QZY206" s="813"/>
      <c r="QZZ206" s="813"/>
      <c r="RAA206" s="813"/>
      <c r="RAB206" s="813"/>
      <c r="RAC206" s="813"/>
      <c r="RAD206" s="813"/>
      <c r="RAE206" s="813"/>
      <c r="RAF206" s="813"/>
      <c r="RAG206" s="813"/>
      <c r="RAH206" s="813"/>
      <c r="RAI206" s="813"/>
      <c r="RAJ206" s="813"/>
      <c r="RAK206" s="813"/>
      <c r="RAL206" s="813"/>
      <c r="RAM206" s="813"/>
      <c r="RAN206" s="813"/>
      <c r="RAO206" s="813"/>
      <c r="RAP206" s="813"/>
      <c r="RAQ206" s="813"/>
      <c r="RAR206" s="813"/>
      <c r="RAS206" s="813"/>
      <c r="RAT206" s="813"/>
      <c r="RAU206" s="813"/>
      <c r="RAV206" s="813"/>
      <c r="RAW206" s="813"/>
      <c r="RAX206" s="813"/>
      <c r="RAY206" s="813"/>
      <c r="RAZ206" s="813"/>
      <c r="RBA206" s="813"/>
      <c r="RBB206" s="813"/>
      <c r="RBC206" s="813"/>
      <c r="RBD206" s="813"/>
      <c r="RBE206" s="813"/>
      <c r="RBF206" s="813"/>
      <c r="RBG206" s="813"/>
      <c r="RBH206" s="813"/>
      <c r="RBI206" s="813"/>
      <c r="RBJ206" s="813"/>
      <c r="RBK206" s="813"/>
      <c r="RBL206" s="813"/>
      <c r="RBM206" s="813"/>
      <c r="RBN206" s="813"/>
      <c r="RBO206" s="813"/>
      <c r="RBP206" s="813"/>
      <c r="RBQ206" s="813"/>
      <c r="RBR206" s="813"/>
      <c r="RBS206" s="813"/>
      <c r="RBT206" s="813"/>
      <c r="RBU206" s="813"/>
      <c r="RBV206" s="813"/>
      <c r="RBW206" s="813"/>
      <c r="RBX206" s="813"/>
      <c r="RBY206" s="813"/>
      <c r="RBZ206" s="813"/>
      <c r="RCA206" s="813"/>
      <c r="RCB206" s="813"/>
      <c r="RCC206" s="813"/>
      <c r="RCD206" s="813"/>
      <c r="RCE206" s="813"/>
      <c r="RCF206" s="813"/>
      <c r="RCG206" s="813"/>
      <c r="RCH206" s="813"/>
      <c r="RCI206" s="813"/>
      <c r="RCJ206" s="813"/>
      <c r="RCK206" s="813"/>
      <c r="RCL206" s="813"/>
      <c r="RCM206" s="813"/>
      <c r="RCN206" s="813"/>
      <c r="RCO206" s="813"/>
      <c r="RCP206" s="813"/>
      <c r="RCQ206" s="813"/>
      <c r="RCR206" s="813"/>
      <c r="RCS206" s="813"/>
      <c r="RCT206" s="813"/>
      <c r="RCU206" s="813"/>
      <c r="RCV206" s="813"/>
      <c r="RCW206" s="813"/>
      <c r="RCX206" s="813"/>
      <c r="RCY206" s="813"/>
      <c r="RCZ206" s="813"/>
      <c r="RDA206" s="813"/>
      <c r="RDB206" s="813"/>
      <c r="RDC206" s="813"/>
      <c r="RDD206" s="813"/>
      <c r="RDE206" s="813"/>
      <c r="RDF206" s="813"/>
      <c r="RDG206" s="813"/>
      <c r="RDH206" s="813"/>
      <c r="RDI206" s="813"/>
      <c r="RDJ206" s="813"/>
      <c r="RDK206" s="813"/>
      <c r="RDL206" s="813"/>
      <c r="RDM206" s="813"/>
      <c r="RDN206" s="813"/>
      <c r="RDO206" s="813"/>
      <c r="RDP206" s="813"/>
      <c r="RDQ206" s="813"/>
      <c r="RDR206" s="813"/>
      <c r="RDS206" s="813"/>
      <c r="RDT206" s="813"/>
      <c r="RDU206" s="813"/>
      <c r="RDV206" s="813"/>
      <c r="RDW206" s="813"/>
      <c r="RDX206" s="813"/>
      <c r="RDY206" s="813"/>
      <c r="RDZ206" s="813"/>
      <c r="REA206" s="813"/>
      <c r="REB206" s="813"/>
      <c r="REC206" s="813"/>
      <c r="RED206" s="813"/>
      <c r="REE206" s="813"/>
      <c r="REF206" s="813"/>
      <c r="REG206" s="813"/>
      <c r="REH206" s="813"/>
      <c r="REI206" s="813"/>
      <c r="REJ206" s="813"/>
      <c r="REK206" s="813"/>
      <c r="REL206" s="813"/>
      <c r="REM206" s="813"/>
      <c r="REN206" s="813"/>
      <c r="REO206" s="813"/>
      <c r="REP206" s="813"/>
      <c r="REQ206" s="813"/>
      <c r="RER206" s="813"/>
      <c r="RES206" s="813"/>
      <c r="RET206" s="813"/>
      <c r="REU206" s="813"/>
      <c r="REV206" s="813"/>
      <c r="REW206" s="813"/>
      <c r="REX206" s="813"/>
      <c r="REY206" s="813"/>
      <c r="REZ206" s="813"/>
      <c r="RFA206" s="813"/>
      <c r="RFB206" s="813"/>
      <c r="RFC206" s="813"/>
      <c r="RFD206" s="813"/>
      <c r="RFE206" s="813"/>
      <c r="RFF206" s="813"/>
      <c r="RFG206" s="813"/>
      <c r="RFH206" s="813"/>
      <c r="RFI206" s="813"/>
      <c r="RFJ206" s="813"/>
      <c r="RFK206" s="813"/>
      <c r="RFL206" s="813"/>
      <c r="RFM206" s="813"/>
      <c r="RFN206" s="813"/>
      <c r="RFO206" s="813"/>
      <c r="RFP206" s="813"/>
      <c r="RFQ206" s="813"/>
      <c r="RFR206" s="813"/>
      <c r="RFS206" s="813"/>
      <c r="RFT206" s="813"/>
      <c r="RFU206" s="813"/>
      <c r="RFV206" s="813"/>
      <c r="RFW206" s="813"/>
      <c r="RFX206" s="813"/>
      <c r="RFY206" s="813"/>
      <c r="RFZ206" s="813"/>
      <c r="RGA206" s="813"/>
      <c r="RGB206" s="813"/>
      <c r="RGC206" s="813"/>
      <c r="RGD206" s="813"/>
      <c r="RGE206" s="813"/>
      <c r="RGF206" s="813"/>
      <c r="RGG206" s="813"/>
      <c r="RGH206" s="813"/>
      <c r="RGI206" s="813"/>
      <c r="RGJ206" s="813"/>
      <c r="RGK206" s="813"/>
      <c r="RGL206" s="813"/>
      <c r="RGM206" s="813"/>
      <c r="RGN206" s="813"/>
      <c r="RGO206" s="813"/>
      <c r="RGP206" s="813"/>
      <c r="RGQ206" s="813"/>
      <c r="RGR206" s="813"/>
      <c r="RGS206" s="813"/>
      <c r="RGT206" s="813"/>
      <c r="RGU206" s="813"/>
      <c r="RGV206" s="813"/>
      <c r="RGW206" s="813"/>
      <c r="RGX206" s="813"/>
      <c r="RGY206" s="813"/>
      <c r="RGZ206" s="813"/>
      <c r="RHA206" s="813"/>
      <c r="RHB206" s="813"/>
      <c r="RHC206" s="813"/>
      <c r="RHD206" s="813"/>
      <c r="RHE206" s="813"/>
      <c r="RHF206" s="813"/>
      <c r="RHG206" s="813"/>
      <c r="RHH206" s="813"/>
      <c r="RHI206" s="813"/>
      <c r="RHJ206" s="813"/>
      <c r="RHK206" s="813"/>
      <c r="RHL206" s="813"/>
      <c r="RHM206" s="813"/>
      <c r="RHN206" s="813"/>
      <c r="RHO206" s="813"/>
      <c r="RHP206" s="813"/>
      <c r="RHQ206" s="813"/>
      <c r="RHR206" s="813"/>
      <c r="RHS206" s="813"/>
      <c r="RHT206" s="813"/>
      <c r="RHU206" s="813"/>
      <c r="RHV206" s="813"/>
      <c r="RHW206" s="813"/>
      <c r="RHX206" s="813"/>
      <c r="RHY206" s="813"/>
      <c r="RHZ206" s="813"/>
      <c r="RIA206" s="813"/>
      <c r="RIB206" s="813"/>
      <c r="RIC206" s="813"/>
      <c r="RID206" s="813"/>
      <c r="RIE206" s="813"/>
      <c r="RIF206" s="813"/>
      <c r="RIG206" s="813"/>
      <c r="RIH206" s="813"/>
      <c r="RII206" s="813"/>
      <c r="RIJ206" s="813"/>
      <c r="RIK206" s="813"/>
      <c r="RIL206" s="813"/>
      <c r="RIM206" s="813"/>
      <c r="RIN206" s="813"/>
      <c r="RIO206" s="813"/>
      <c r="RIP206" s="813"/>
      <c r="RIQ206" s="813"/>
      <c r="RIR206" s="813"/>
      <c r="RIS206" s="813"/>
      <c r="RIT206" s="813"/>
      <c r="RIU206" s="813"/>
      <c r="RIV206" s="813"/>
      <c r="RIW206" s="813"/>
      <c r="RIX206" s="813"/>
      <c r="RIY206" s="813"/>
      <c r="RIZ206" s="813"/>
      <c r="RJA206" s="813"/>
      <c r="RJB206" s="813"/>
      <c r="RJC206" s="813"/>
      <c r="RJD206" s="813"/>
      <c r="RJE206" s="813"/>
      <c r="RJF206" s="813"/>
      <c r="RJG206" s="813"/>
      <c r="RJH206" s="813"/>
      <c r="RJI206" s="813"/>
      <c r="RJJ206" s="813"/>
      <c r="RJK206" s="813"/>
      <c r="RJL206" s="813"/>
      <c r="RJM206" s="813"/>
      <c r="RJN206" s="813"/>
      <c r="RJO206" s="813"/>
      <c r="RJP206" s="813"/>
      <c r="RJQ206" s="813"/>
      <c r="RJR206" s="813"/>
      <c r="RJS206" s="813"/>
      <c r="RJT206" s="813"/>
      <c r="RJU206" s="813"/>
      <c r="RJV206" s="813"/>
      <c r="RJW206" s="813"/>
      <c r="RJX206" s="813"/>
      <c r="RJY206" s="813"/>
      <c r="RJZ206" s="813"/>
      <c r="RKA206" s="813"/>
      <c r="RKB206" s="813"/>
      <c r="RKC206" s="813"/>
      <c r="RKD206" s="813"/>
      <c r="RKE206" s="813"/>
      <c r="RKF206" s="813"/>
      <c r="RKG206" s="813"/>
      <c r="RKH206" s="813"/>
      <c r="RKI206" s="813"/>
      <c r="RKJ206" s="813"/>
      <c r="RKK206" s="813"/>
      <c r="RKL206" s="813"/>
      <c r="RKM206" s="813"/>
      <c r="RKN206" s="813"/>
      <c r="RKO206" s="813"/>
      <c r="RKP206" s="813"/>
      <c r="RKQ206" s="813"/>
      <c r="RKR206" s="813"/>
      <c r="RKS206" s="813"/>
      <c r="RKT206" s="813"/>
      <c r="RKU206" s="813"/>
      <c r="RKV206" s="813"/>
      <c r="RKW206" s="813"/>
      <c r="RKX206" s="813"/>
      <c r="RKY206" s="813"/>
      <c r="RKZ206" s="813"/>
      <c r="RLA206" s="813"/>
      <c r="RLB206" s="813"/>
      <c r="RLC206" s="813"/>
      <c r="RLD206" s="813"/>
      <c r="RLE206" s="813"/>
      <c r="RLF206" s="813"/>
      <c r="RLG206" s="813"/>
      <c r="RLH206" s="813"/>
      <c r="RLI206" s="813"/>
      <c r="RLJ206" s="813"/>
      <c r="RLK206" s="813"/>
      <c r="RLL206" s="813"/>
      <c r="RLM206" s="813"/>
      <c r="RLN206" s="813"/>
      <c r="RLO206" s="813"/>
      <c r="RLP206" s="813"/>
      <c r="RLQ206" s="813"/>
      <c r="RLR206" s="813"/>
      <c r="RLS206" s="813"/>
      <c r="RLT206" s="813"/>
      <c r="RLU206" s="813"/>
      <c r="RLV206" s="813"/>
      <c r="RLW206" s="813"/>
      <c r="RLX206" s="813"/>
      <c r="RLY206" s="813"/>
      <c r="RLZ206" s="813"/>
      <c r="RMA206" s="813"/>
      <c r="RMB206" s="813"/>
      <c r="RMC206" s="813"/>
      <c r="RMD206" s="813"/>
      <c r="RME206" s="813"/>
      <c r="RMF206" s="813"/>
      <c r="RMG206" s="813"/>
      <c r="RMH206" s="813"/>
      <c r="RMI206" s="813"/>
      <c r="RMJ206" s="813"/>
      <c r="RMK206" s="813"/>
      <c r="RML206" s="813"/>
      <c r="RMM206" s="813"/>
      <c r="RMN206" s="813"/>
      <c r="RMO206" s="813"/>
      <c r="RMP206" s="813"/>
      <c r="RMQ206" s="813"/>
      <c r="RMR206" s="813"/>
      <c r="RMS206" s="813"/>
      <c r="RMT206" s="813"/>
      <c r="RMU206" s="813"/>
      <c r="RMV206" s="813"/>
      <c r="RMW206" s="813"/>
      <c r="RMX206" s="813"/>
      <c r="RMY206" s="813"/>
      <c r="RMZ206" s="813"/>
      <c r="RNA206" s="813"/>
      <c r="RNB206" s="813"/>
      <c r="RNC206" s="813"/>
      <c r="RND206" s="813"/>
      <c r="RNE206" s="813"/>
      <c r="RNF206" s="813"/>
      <c r="RNG206" s="813"/>
      <c r="RNH206" s="813"/>
      <c r="RNI206" s="813"/>
      <c r="RNJ206" s="813"/>
      <c r="RNK206" s="813"/>
      <c r="RNL206" s="813"/>
      <c r="RNM206" s="813"/>
      <c r="RNN206" s="813"/>
      <c r="RNO206" s="813"/>
      <c r="RNP206" s="813"/>
      <c r="RNQ206" s="813"/>
      <c r="RNR206" s="813"/>
      <c r="RNS206" s="813"/>
      <c r="RNT206" s="813"/>
      <c r="RNU206" s="813"/>
      <c r="RNV206" s="813"/>
      <c r="RNW206" s="813"/>
      <c r="RNX206" s="813"/>
      <c r="RNY206" s="813"/>
      <c r="RNZ206" s="813"/>
      <c r="ROA206" s="813"/>
      <c r="ROB206" s="813"/>
      <c r="ROC206" s="813"/>
      <c r="ROD206" s="813"/>
      <c r="ROE206" s="813"/>
      <c r="ROF206" s="813"/>
      <c r="ROG206" s="813"/>
      <c r="ROH206" s="813"/>
      <c r="ROI206" s="813"/>
      <c r="ROJ206" s="813"/>
      <c r="ROK206" s="813"/>
      <c r="ROL206" s="813"/>
      <c r="ROM206" s="813"/>
      <c r="RON206" s="813"/>
      <c r="ROO206" s="813"/>
      <c r="ROP206" s="813"/>
      <c r="ROQ206" s="813"/>
      <c r="ROR206" s="813"/>
      <c r="ROS206" s="813"/>
      <c r="ROT206" s="813"/>
      <c r="ROU206" s="813"/>
      <c r="ROV206" s="813"/>
      <c r="ROW206" s="813"/>
      <c r="ROX206" s="813"/>
      <c r="ROY206" s="813"/>
      <c r="ROZ206" s="813"/>
      <c r="RPA206" s="813"/>
      <c r="RPB206" s="813"/>
      <c r="RPC206" s="813"/>
      <c r="RPD206" s="813"/>
      <c r="RPE206" s="813"/>
      <c r="RPF206" s="813"/>
      <c r="RPG206" s="813"/>
      <c r="RPH206" s="813"/>
      <c r="RPI206" s="813"/>
      <c r="RPJ206" s="813"/>
      <c r="RPK206" s="813"/>
      <c r="RPL206" s="813"/>
      <c r="RPM206" s="813"/>
      <c r="RPN206" s="813"/>
      <c r="RPO206" s="813"/>
      <c r="RPP206" s="813"/>
      <c r="RPQ206" s="813"/>
      <c r="RPR206" s="813"/>
      <c r="RPS206" s="813"/>
      <c r="RPT206" s="813"/>
      <c r="RPU206" s="813"/>
      <c r="RPV206" s="813"/>
      <c r="RPW206" s="813"/>
      <c r="RPX206" s="813"/>
      <c r="RPY206" s="813"/>
      <c r="RPZ206" s="813"/>
      <c r="RQA206" s="813"/>
      <c r="RQB206" s="813"/>
      <c r="RQC206" s="813"/>
      <c r="RQD206" s="813"/>
      <c r="RQE206" s="813"/>
      <c r="RQF206" s="813"/>
      <c r="RQG206" s="813"/>
      <c r="RQH206" s="813"/>
      <c r="RQI206" s="813"/>
      <c r="RQJ206" s="813"/>
      <c r="RQK206" s="813"/>
      <c r="RQL206" s="813"/>
      <c r="RQM206" s="813"/>
      <c r="RQN206" s="813"/>
      <c r="RQO206" s="813"/>
      <c r="RQP206" s="813"/>
      <c r="RQQ206" s="813"/>
      <c r="RQR206" s="813"/>
      <c r="RQS206" s="813"/>
      <c r="RQT206" s="813"/>
      <c r="RQU206" s="813"/>
      <c r="RQV206" s="813"/>
      <c r="RQW206" s="813"/>
      <c r="RQX206" s="813"/>
      <c r="RQY206" s="813"/>
      <c r="RQZ206" s="813"/>
      <c r="RRA206" s="813"/>
      <c r="RRB206" s="813"/>
      <c r="RRC206" s="813"/>
      <c r="RRD206" s="813"/>
      <c r="RRE206" s="813"/>
      <c r="RRF206" s="813"/>
      <c r="RRG206" s="813"/>
      <c r="RRH206" s="813"/>
      <c r="RRI206" s="813"/>
      <c r="RRJ206" s="813"/>
      <c r="RRK206" s="813"/>
      <c r="RRL206" s="813"/>
      <c r="RRM206" s="813"/>
      <c r="RRN206" s="813"/>
      <c r="RRO206" s="813"/>
      <c r="RRP206" s="813"/>
      <c r="RRQ206" s="813"/>
      <c r="RRR206" s="813"/>
      <c r="RRS206" s="813"/>
      <c r="RRT206" s="813"/>
      <c r="RRU206" s="813"/>
      <c r="RRV206" s="813"/>
      <c r="RRW206" s="813"/>
      <c r="RRX206" s="813"/>
      <c r="RRY206" s="813"/>
      <c r="RRZ206" s="813"/>
      <c r="RSA206" s="813"/>
      <c r="RSB206" s="813"/>
      <c r="RSC206" s="813"/>
      <c r="RSD206" s="813"/>
      <c r="RSE206" s="813"/>
      <c r="RSF206" s="813"/>
      <c r="RSG206" s="813"/>
      <c r="RSH206" s="813"/>
      <c r="RSI206" s="813"/>
      <c r="RSJ206" s="813"/>
      <c r="RSK206" s="813"/>
      <c r="RSL206" s="813"/>
      <c r="RSM206" s="813"/>
      <c r="RSN206" s="813"/>
      <c r="RSO206" s="813"/>
      <c r="RSP206" s="813"/>
      <c r="RSQ206" s="813"/>
      <c r="RSR206" s="813"/>
      <c r="RSS206" s="813"/>
      <c r="RST206" s="813"/>
      <c r="RSU206" s="813"/>
      <c r="RSV206" s="813"/>
      <c r="RSW206" s="813"/>
      <c r="RSX206" s="813"/>
      <c r="RSY206" s="813"/>
      <c r="RSZ206" s="813"/>
      <c r="RTA206" s="813"/>
      <c r="RTB206" s="813"/>
      <c r="RTC206" s="813"/>
      <c r="RTD206" s="813"/>
      <c r="RTE206" s="813"/>
      <c r="RTF206" s="813"/>
      <c r="RTG206" s="813"/>
      <c r="RTH206" s="813"/>
      <c r="RTI206" s="813"/>
      <c r="RTJ206" s="813"/>
      <c r="RTK206" s="813"/>
      <c r="RTL206" s="813"/>
      <c r="RTM206" s="813"/>
      <c r="RTN206" s="813"/>
      <c r="RTO206" s="813"/>
      <c r="RTP206" s="813"/>
      <c r="RTQ206" s="813"/>
      <c r="RTR206" s="813"/>
      <c r="RTS206" s="813"/>
      <c r="RTT206" s="813"/>
      <c r="RTU206" s="813"/>
      <c r="RTV206" s="813"/>
      <c r="RTW206" s="813"/>
      <c r="RTX206" s="813"/>
      <c r="RTY206" s="813"/>
      <c r="RTZ206" s="813"/>
      <c r="RUA206" s="813"/>
      <c r="RUB206" s="813"/>
      <c r="RUC206" s="813"/>
      <c r="RUD206" s="813"/>
      <c r="RUE206" s="813"/>
      <c r="RUF206" s="813"/>
      <c r="RUG206" s="813"/>
      <c r="RUH206" s="813"/>
      <c r="RUI206" s="813"/>
      <c r="RUJ206" s="813"/>
      <c r="RUK206" s="813"/>
      <c r="RUL206" s="813"/>
      <c r="RUM206" s="813"/>
      <c r="RUN206" s="813"/>
      <c r="RUO206" s="813"/>
      <c r="RUP206" s="813"/>
      <c r="RUQ206" s="813"/>
      <c r="RUR206" s="813"/>
      <c r="RUS206" s="813"/>
      <c r="RUT206" s="813"/>
      <c r="RUU206" s="813"/>
      <c r="RUV206" s="813"/>
      <c r="RUW206" s="813"/>
      <c r="RUX206" s="813"/>
      <c r="RUY206" s="813"/>
      <c r="RUZ206" s="813"/>
      <c r="RVA206" s="813"/>
      <c r="RVB206" s="813"/>
      <c r="RVC206" s="813"/>
      <c r="RVD206" s="813"/>
      <c r="RVE206" s="813"/>
      <c r="RVF206" s="813"/>
      <c r="RVG206" s="813"/>
      <c r="RVH206" s="813"/>
      <c r="RVI206" s="813"/>
      <c r="RVJ206" s="813"/>
      <c r="RVK206" s="813"/>
      <c r="RVL206" s="813"/>
      <c r="RVM206" s="813"/>
      <c r="RVN206" s="813"/>
      <c r="RVO206" s="813"/>
      <c r="RVP206" s="813"/>
      <c r="RVQ206" s="813"/>
      <c r="RVR206" s="813"/>
      <c r="RVS206" s="813"/>
      <c r="RVT206" s="813"/>
      <c r="RVU206" s="813"/>
      <c r="RVV206" s="813"/>
      <c r="RVW206" s="813"/>
      <c r="RVX206" s="813"/>
      <c r="RVY206" s="813"/>
      <c r="RVZ206" s="813"/>
      <c r="RWA206" s="813"/>
      <c r="RWB206" s="813"/>
      <c r="RWC206" s="813"/>
      <c r="RWD206" s="813"/>
      <c r="RWE206" s="813"/>
      <c r="RWF206" s="813"/>
      <c r="RWG206" s="813"/>
      <c r="RWH206" s="813"/>
      <c r="RWI206" s="813"/>
      <c r="RWJ206" s="813"/>
      <c r="RWK206" s="813"/>
      <c r="RWL206" s="813"/>
      <c r="RWM206" s="813"/>
      <c r="RWN206" s="813"/>
      <c r="RWO206" s="813"/>
      <c r="RWP206" s="813"/>
      <c r="RWQ206" s="813"/>
      <c r="RWR206" s="813"/>
      <c r="RWS206" s="813"/>
      <c r="RWT206" s="813"/>
      <c r="RWU206" s="813"/>
      <c r="RWV206" s="813"/>
      <c r="RWW206" s="813"/>
      <c r="RWX206" s="813"/>
      <c r="RWY206" s="813"/>
      <c r="RWZ206" s="813"/>
      <c r="RXA206" s="813"/>
      <c r="RXB206" s="813"/>
      <c r="RXC206" s="813"/>
      <c r="RXD206" s="813"/>
      <c r="RXE206" s="813"/>
      <c r="RXF206" s="813"/>
      <c r="RXG206" s="813"/>
      <c r="RXH206" s="813"/>
      <c r="RXI206" s="813"/>
      <c r="RXJ206" s="813"/>
      <c r="RXK206" s="813"/>
      <c r="RXL206" s="813"/>
      <c r="RXM206" s="813"/>
      <c r="RXN206" s="813"/>
      <c r="RXO206" s="813"/>
      <c r="RXP206" s="813"/>
      <c r="RXQ206" s="813"/>
      <c r="RXR206" s="813"/>
      <c r="RXS206" s="813"/>
      <c r="RXT206" s="813"/>
      <c r="RXU206" s="813"/>
      <c r="RXV206" s="813"/>
      <c r="RXW206" s="813"/>
      <c r="RXX206" s="813"/>
      <c r="RXY206" s="813"/>
      <c r="RXZ206" s="813"/>
      <c r="RYA206" s="813"/>
      <c r="RYB206" s="813"/>
      <c r="RYC206" s="813"/>
      <c r="RYD206" s="813"/>
      <c r="RYE206" s="813"/>
      <c r="RYF206" s="813"/>
      <c r="RYG206" s="813"/>
      <c r="RYH206" s="813"/>
      <c r="RYI206" s="813"/>
      <c r="RYJ206" s="813"/>
      <c r="RYK206" s="813"/>
      <c r="RYL206" s="813"/>
      <c r="RYM206" s="813"/>
      <c r="RYN206" s="813"/>
      <c r="RYO206" s="813"/>
      <c r="RYP206" s="813"/>
      <c r="RYQ206" s="813"/>
      <c r="RYR206" s="813"/>
      <c r="RYS206" s="813"/>
      <c r="RYT206" s="813"/>
      <c r="RYU206" s="813"/>
      <c r="RYV206" s="813"/>
      <c r="RYW206" s="813"/>
      <c r="RYX206" s="813"/>
      <c r="RYY206" s="813"/>
      <c r="RYZ206" s="813"/>
      <c r="RZA206" s="813"/>
      <c r="RZB206" s="813"/>
      <c r="RZC206" s="813"/>
      <c r="RZD206" s="813"/>
      <c r="RZE206" s="813"/>
      <c r="RZF206" s="813"/>
      <c r="RZG206" s="813"/>
      <c r="RZH206" s="813"/>
      <c r="RZI206" s="813"/>
      <c r="RZJ206" s="813"/>
      <c r="RZK206" s="813"/>
      <c r="RZL206" s="813"/>
      <c r="RZM206" s="813"/>
      <c r="RZN206" s="813"/>
      <c r="RZO206" s="813"/>
      <c r="RZP206" s="813"/>
      <c r="RZQ206" s="813"/>
      <c r="RZR206" s="813"/>
      <c r="RZS206" s="813"/>
      <c r="RZT206" s="813"/>
      <c r="RZU206" s="813"/>
      <c r="RZV206" s="813"/>
      <c r="RZW206" s="813"/>
      <c r="RZX206" s="813"/>
      <c r="RZY206" s="813"/>
      <c r="RZZ206" s="813"/>
      <c r="SAA206" s="813"/>
      <c r="SAB206" s="813"/>
      <c r="SAC206" s="813"/>
      <c r="SAD206" s="813"/>
      <c r="SAE206" s="813"/>
      <c r="SAF206" s="813"/>
      <c r="SAG206" s="813"/>
      <c r="SAH206" s="813"/>
      <c r="SAI206" s="813"/>
      <c r="SAJ206" s="813"/>
      <c r="SAK206" s="813"/>
      <c r="SAL206" s="813"/>
      <c r="SAM206" s="813"/>
      <c r="SAN206" s="813"/>
      <c r="SAO206" s="813"/>
      <c r="SAP206" s="813"/>
      <c r="SAQ206" s="813"/>
      <c r="SAR206" s="813"/>
      <c r="SAS206" s="813"/>
      <c r="SAT206" s="813"/>
      <c r="SAU206" s="813"/>
      <c r="SAV206" s="813"/>
      <c r="SAW206" s="813"/>
      <c r="SAX206" s="813"/>
      <c r="SAY206" s="813"/>
      <c r="SAZ206" s="813"/>
      <c r="SBA206" s="813"/>
      <c r="SBB206" s="813"/>
      <c r="SBC206" s="813"/>
      <c r="SBD206" s="813"/>
      <c r="SBE206" s="813"/>
      <c r="SBF206" s="813"/>
      <c r="SBG206" s="813"/>
      <c r="SBH206" s="813"/>
      <c r="SBI206" s="813"/>
      <c r="SBJ206" s="813"/>
      <c r="SBK206" s="813"/>
      <c r="SBL206" s="813"/>
      <c r="SBM206" s="813"/>
      <c r="SBN206" s="813"/>
      <c r="SBO206" s="813"/>
      <c r="SBP206" s="813"/>
      <c r="SBQ206" s="813"/>
      <c r="SBR206" s="813"/>
      <c r="SBS206" s="813"/>
      <c r="SBT206" s="813"/>
      <c r="SBU206" s="813"/>
      <c r="SBV206" s="813"/>
      <c r="SBW206" s="813"/>
      <c r="SBX206" s="813"/>
      <c r="SBY206" s="813"/>
      <c r="SBZ206" s="813"/>
      <c r="SCA206" s="813"/>
      <c r="SCB206" s="813"/>
      <c r="SCC206" s="813"/>
      <c r="SCD206" s="813"/>
      <c r="SCE206" s="813"/>
      <c r="SCF206" s="813"/>
      <c r="SCG206" s="813"/>
      <c r="SCH206" s="813"/>
      <c r="SCI206" s="813"/>
      <c r="SCJ206" s="813"/>
      <c r="SCK206" s="813"/>
      <c r="SCL206" s="813"/>
      <c r="SCM206" s="813"/>
      <c r="SCN206" s="813"/>
      <c r="SCO206" s="813"/>
      <c r="SCP206" s="813"/>
      <c r="SCQ206" s="813"/>
      <c r="SCR206" s="813"/>
      <c r="SCS206" s="813"/>
      <c r="SCT206" s="813"/>
      <c r="SCU206" s="813"/>
      <c r="SCV206" s="813"/>
      <c r="SCW206" s="813"/>
      <c r="SCX206" s="813"/>
      <c r="SCY206" s="813"/>
      <c r="SCZ206" s="813"/>
      <c r="SDA206" s="813"/>
      <c r="SDB206" s="813"/>
      <c r="SDC206" s="813"/>
      <c r="SDD206" s="813"/>
      <c r="SDE206" s="813"/>
      <c r="SDF206" s="813"/>
      <c r="SDG206" s="813"/>
      <c r="SDH206" s="813"/>
      <c r="SDI206" s="813"/>
      <c r="SDJ206" s="813"/>
      <c r="SDK206" s="813"/>
      <c r="SDL206" s="813"/>
      <c r="SDM206" s="813"/>
      <c r="SDN206" s="813"/>
      <c r="SDO206" s="813"/>
      <c r="SDP206" s="813"/>
      <c r="SDQ206" s="813"/>
      <c r="SDR206" s="813"/>
      <c r="SDS206" s="813"/>
      <c r="SDT206" s="813"/>
      <c r="SDU206" s="813"/>
      <c r="SDV206" s="813"/>
      <c r="SDW206" s="813"/>
      <c r="SDX206" s="813"/>
      <c r="SDY206" s="813"/>
      <c r="SDZ206" s="813"/>
      <c r="SEA206" s="813"/>
      <c r="SEB206" s="813"/>
      <c r="SEC206" s="813"/>
      <c r="SED206" s="813"/>
      <c r="SEE206" s="813"/>
      <c r="SEF206" s="813"/>
      <c r="SEG206" s="813"/>
      <c r="SEH206" s="813"/>
      <c r="SEI206" s="813"/>
      <c r="SEJ206" s="813"/>
      <c r="SEK206" s="813"/>
      <c r="SEL206" s="813"/>
      <c r="SEM206" s="813"/>
      <c r="SEN206" s="813"/>
      <c r="SEO206" s="813"/>
      <c r="SEP206" s="813"/>
      <c r="SEQ206" s="813"/>
      <c r="SER206" s="813"/>
      <c r="SES206" s="813"/>
      <c r="SET206" s="813"/>
      <c r="SEU206" s="813"/>
      <c r="SEV206" s="813"/>
      <c r="SEW206" s="813"/>
      <c r="SEX206" s="813"/>
      <c r="SEY206" s="813"/>
      <c r="SEZ206" s="813"/>
      <c r="SFA206" s="813"/>
      <c r="SFB206" s="813"/>
      <c r="SFC206" s="813"/>
      <c r="SFD206" s="813"/>
      <c r="SFE206" s="813"/>
      <c r="SFF206" s="813"/>
      <c r="SFG206" s="813"/>
      <c r="SFH206" s="813"/>
      <c r="SFI206" s="813"/>
      <c r="SFJ206" s="813"/>
      <c r="SFK206" s="813"/>
      <c r="SFL206" s="813"/>
      <c r="SFM206" s="813"/>
      <c r="SFN206" s="813"/>
      <c r="SFO206" s="813"/>
      <c r="SFP206" s="813"/>
      <c r="SFQ206" s="813"/>
      <c r="SFR206" s="813"/>
      <c r="SFS206" s="813"/>
      <c r="SFT206" s="813"/>
      <c r="SFU206" s="813"/>
      <c r="SFV206" s="813"/>
      <c r="SFW206" s="813"/>
      <c r="SFX206" s="813"/>
      <c r="SFY206" s="813"/>
      <c r="SFZ206" s="813"/>
      <c r="SGA206" s="813"/>
      <c r="SGB206" s="813"/>
      <c r="SGC206" s="813"/>
      <c r="SGD206" s="813"/>
      <c r="SGE206" s="813"/>
      <c r="SGF206" s="813"/>
      <c r="SGG206" s="813"/>
      <c r="SGH206" s="813"/>
      <c r="SGI206" s="813"/>
      <c r="SGJ206" s="813"/>
      <c r="SGK206" s="813"/>
      <c r="SGL206" s="813"/>
      <c r="SGM206" s="813"/>
      <c r="SGN206" s="813"/>
      <c r="SGO206" s="813"/>
      <c r="SGP206" s="813"/>
      <c r="SGQ206" s="813"/>
      <c r="SGR206" s="813"/>
      <c r="SGS206" s="813"/>
      <c r="SGT206" s="813"/>
      <c r="SGU206" s="813"/>
      <c r="SGV206" s="813"/>
      <c r="SGW206" s="813"/>
      <c r="SGX206" s="813"/>
      <c r="SGY206" s="813"/>
      <c r="SGZ206" s="813"/>
      <c r="SHA206" s="813"/>
      <c r="SHB206" s="813"/>
      <c r="SHC206" s="813"/>
      <c r="SHD206" s="813"/>
      <c r="SHE206" s="813"/>
      <c r="SHF206" s="813"/>
      <c r="SHG206" s="813"/>
      <c r="SHH206" s="813"/>
      <c r="SHI206" s="813"/>
      <c r="SHJ206" s="813"/>
      <c r="SHK206" s="813"/>
      <c r="SHL206" s="813"/>
      <c r="SHM206" s="813"/>
      <c r="SHN206" s="813"/>
      <c r="SHO206" s="813"/>
      <c r="SHP206" s="813"/>
      <c r="SHQ206" s="813"/>
      <c r="SHR206" s="813"/>
      <c r="SHS206" s="813"/>
      <c r="SHT206" s="813"/>
      <c r="SHU206" s="813"/>
      <c r="SHV206" s="813"/>
      <c r="SHW206" s="813"/>
      <c r="SHX206" s="813"/>
      <c r="SHY206" s="813"/>
      <c r="SHZ206" s="813"/>
      <c r="SIA206" s="813"/>
      <c r="SIB206" s="813"/>
      <c r="SIC206" s="813"/>
      <c r="SID206" s="813"/>
      <c r="SIE206" s="813"/>
      <c r="SIF206" s="813"/>
      <c r="SIG206" s="813"/>
      <c r="SIH206" s="813"/>
      <c r="SII206" s="813"/>
      <c r="SIJ206" s="813"/>
      <c r="SIK206" s="813"/>
      <c r="SIL206" s="813"/>
      <c r="SIM206" s="813"/>
      <c r="SIN206" s="813"/>
      <c r="SIO206" s="813"/>
      <c r="SIP206" s="813"/>
      <c r="SIQ206" s="813"/>
      <c r="SIR206" s="813"/>
      <c r="SIS206" s="813"/>
      <c r="SIT206" s="813"/>
      <c r="SIU206" s="813"/>
      <c r="SIV206" s="813"/>
      <c r="SIW206" s="813"/>
      <c r="SIX206" s="813"/>
      <c r="SIY206" s="813"/>
      <c r="SIZ206" s="813"/>
      <c r="SJA206" s="813"/>
      <c r="SJB206" s="813"/>
      <c r="SJC206" s="813"/>
      <c r="SJD206" s="813"/>
      <c r="SJE206" s="813"/>
      <c r="SJF206" s="813"/>
      <c r="SJG206" s="813"/>
      <c r="SJH206" s="813"/>
      <c r="SJI206" s="813"/>
      <c r="SJJ206" s="813"/>
      <c r="SJK206" s="813"/>
      <c r="SJL206" s="813"/>
      <c r="SJM206" s="813"/>
      <c r="SJN206" s="813"/>
      <c r="SJO206" s="813"/>
      <c r="SJP206" s="813"/>
      <c r="SJQ206" s="813"/>
      <c r="SJR206" s="813"/>
      <c r="SJS206" s="813"/>
      <c r="SJT206" s="813"/>
      <c r="SJU206" s="813"/>
      <c r="SJV206" s="813"/>
      <c r="SJW206" s="813"/>
      <c r="SJX206" s="813"/>
      <c r="SJY206" s="813"/>
      <c r="SJZ206" s="813"/>
      <c r="SKA206" s="813"/>
      <c r="SKB206" s="813"/>
      <c r="SKC206" s="813"/>
      <c r="SKD206" s="813"/>
      <c r="SKE206" s="813"/>
      <c r="SKF206" s="813"/>
      <c r="SKG206" s="813"/>
      <c r="SKH206" s="813"/>
      <c r="SKI206" s="813"/>
      <c r="SKJ206" s="813"/>
      <c r="SKK206" s="813"/>
      <c r="SKL206" s="813"/>
      <c r="SKM206" s="813"/>
      <c r="SKN206" s="813"/>
      <c r="SKO206" s="813"/>
      <c r="SKP206" s="813"/>
      <c r="SKQ206" s="813"/>
      <c r="SKR206" s="813"/>
      <c r="SKS206" s="813"/>
      <c r="SKT206" s="813"/>
      <c r="SKU206" s="813"/>
      <c r="SKV206" s="813"/>
      <c r="SKW206" s="813"/>
      <c r="SKX206" s="813"/>
      <c r="SKY206" s="813"/>
      <c r="SKZ206" s="813"/>
      <c r="SLA206" s="813"/>
      <c r="SLB206" s="813"/>
      <c r="SLC206" s="813"/>
      <c r="SLD206" s="813"/>
      <c r="SLE206" s="813"/>
      <c r="SLF206" s="813"/>
      <c r="SLG206" s="813"/>
      <c r="SLH206" s="813"/>
      <c r="SLI206" s="813"/>
      <c r="SLJ206" s="813"/>
      <c r="SLK206" s="813"/>
      <c r="SLL206" s="813"/>
      <c r="SLM206" s="813"/>
      <c r="SLN206" s="813"/>
      <c r="SLO206" s="813"/>
      <c r="SLP206" s="813"/>
      <c r="SLQ206" s="813"/>
      <c r="SLR206" s="813"/>
      <c r="SLS206" s="813"/>
      <c r="SLT206" s="813"/>
      <c r="SLU206" s="813"/>
      <c r="SLV206" s="813"/>
      <c r="SLW206" s="813"/>
      <c r="SLX206" s="813"/>
      <c r="SLY206" s="813"/>
      <c r="SLZ206" s="813"/>
      <c r="SMA206" s="813"/>
      <c r="SMB206" s="813"/>
      <c r="SMC206" s="813"/>
      <c r="SMD206" s="813"/>
      <c r="SME206" s="813"/>
      <c r="SMF206" s="813"/>
      <c r="SMG206" s="813"/>
      <c r="SMH206" s="813"/>
      <c r="SMI206" s="813"/>
      <c r="SMJ206" s="813"/>
      <c r="SMK206" s="813"/>
      <c r="SML206" s="813"/>
      <c r="SMM206" s="813"/>
      <c r="SMN206" s="813"/>
      <c r="SMO206" s="813"/>
      <c r="SMP206" s="813"/>
      <c r="SMQ206" s="813"/>
      <c r="SMR206" s="813"/>
      <c r="SMS206" s="813"/>
      <c r="SMT206" s="813"/>
      <c r="SMU206" s="813"/>
      <c r="SMV206" s="813"/>
      <c r="SMW206" s="813"/>
      <c r="SMX206" s="813"/>
      <c r="SMY206" s="813"/>
      <c r="SMZ206" s="813"/>
      <c r="SNA206" s="813"/>
      <c r="SNB206" s="813"/>
      <c r="SNC206" s="813"/>
      <c r="SND206" s="813"/>
      <c r="SNE206" s="813"/>
      <c r="SNF206" s="813"/>
      <c r="SNG206" s="813"/>
      <c r="SNH206" s="813"/>
      <c r="SNI206" s="813"/>
      <c r="SNJ206" s="813"/>
      <c r="SNK206" s="813"/>
      <c r="SNL206" s="813"/>
      <c r="SNM206" s="813"/>
      <c r="SNN206" s="813"/>
      <c r="SNO206" s="813"/>
      <c r="SNP206" s="813"/>
      <c r="SNQ206" s="813"/>
      <c r="SNR206" s="813"/>
      <c r="SNS206" s="813"/>
      <c r="SNT206" s="813"/>
      <c r="SNU206" s="813"/>
      <c r="SNV206" s="813"/>
      <c r="SNW206" s="813"/>
      <c r="SNX206" s="813"/>
      <c r="SNY206" s="813"/>
      <c r="SNZ206" s="813"/>
      <c r="SOA206" s="813"/>
      <c r="SOB206" s="813"/>
      <c r="SOC206" s="813"/>
      <c r="SOD206" s="813"/>
      <c r="SOE206" s="813"/>
      <c r="SOF206" s="813"/>
      <c r="SOG206" s="813"/>
      <c r="SOH206" s="813"/>
      <c r="SOI206" s="813"/>
      <c r="SOJ206" s="813"/>
      <c r="SOK206" s="813"/>
      <c r="SOL206" s="813"/>
      <c r="SOM206" s="813"/>
      <c r="SON206" s="813"/>
      <c r="SOO206" s="813"/>
      <c r="SOP206" s="813"/>
      <c r="SOQ206" s="813"/>
      <c r="SOR206" s="813"/>
      <c r="SOS206" s="813"/>
      <c r="SOT206" s="813"/>
      <c r="SOU206" s="813"/>
      <c r="SOV206" s="813"/>
      <c r="SOW206" s="813"/>
      <c r="SOX206" s="813"/>
      <c r="SOY206" s="813"/>
      <c r="SOZ206" s="813"/>
      <c r="SPA206" s="813"/>
      <c r="SPB206" s="813"/>
      <c r="SPC206" s="813"/>
      <c r="SPD206" s="813"/>
      <c r="SPE206" s="813"/>
      <c r="SPF206" s="813"/>
      <c r="SPG206" s="813"/>
      <c r="SPH206" s="813"/>
      <c r="SPI206" s="813"/>
      <c r="SPJ206" s="813"/>
      <c r="SPK206" s="813"/>
      <c r="SPL206" s="813"/>
      <c r="SPM206" s="813"/>
      <c r="SPN206" s="813"/>
      <c r="SPO206" s="813"/>
      <c r="SPP206" s="813"/>
      <c r="SPQ206" s="813"/>
      <c r="SPR206" s="813"/>
      <c r="SPS206" s="813"/>
      <c r="SPT206" s="813"/>
      <c r="SPU206" s="813"/>
      <c r="SPV206" s="813"/>
      <c r="SPW206" s="813"/>
      <c r="SPX206" s="813"/>
      <c r="SPY206" s="813"/>
      <c r="SPZ206" s="813"/>
      <c r="SQA206" s="813"/>
      <c r="SQB206" s="813"/>
      <c r="SQC206" s="813"/>
      <c r="SQD206" s="813"/>
      <c r="SQE206" s="813"/>
      <c r="SQF206" s="813"/>
      <c r="SQG206" s="813"/>
      <c r="SQH206" s="813"/>
      <c r="SQI206" s="813"/>
      <c r="SQJ206" s="813"/>
      <c r="SQK206" s="813"/>
      <c r="SQL206" s="813"/>
      <c r="SQM206" s="813"/>
      <c r="SQN206" s="813"/>
      <c r="SQO206" s="813"/>
      <c r="SQP206" s="813"/>
      <c r="SQQ206" s="813"/>
      <c r="SQR206" s="813"/>
      <c r="SQS206" s="813"/>
      <c r="SQT206" s="813"/>
      <c r="SQU206" s="813"/>
      <c r="SQV206" s="813"/>
      <c r="SQW206" s="813"/>
      <c r="SQX206" s="813"/>
      <c r="SQY206" s="813"/>
      <c r="SQZ206" s="813"/>
      <c r="SRA206" s="813"/>
      <c r="SRB206" s="813"/>
      <c r="SRC206" s="813"/>
      <c r="SRD206" s="813"/>
      <c r="SRE206" s="813"/>
      <c r="SRF206" s="813"/>
      <c r="SRG206" s="813"/>
      <c r="SRH206" s="813"/>
      <c r="SRI206" s="813"/>
      <c r="SRJ206" s="813"/>
      <c r="SRK206" s="813"/>
      <c r="SRL206" s="813"/>
      <c r="SRM206" s="813"/>
      <c r="SRN206" s="813"/>
      <c r="SRO206" s="813"/>
      <c r="SRP206" s="813"/>
      <c r="SRQ206" s="813"/>
      <c r="SRR206" s="813"/>
      <c r="SRS206" s="813"/>
      <c r="SRT206" s="813"/>
      <c r="SRU206" s="813"/>
      <c r="SRV206" s="813"/>
      <c r="SRW206" s="813"/>
      <c r="SRX206" s="813"/>
      <c r="SRY206" s="813"/>
      <c r="SRZ206" s="813"/>
      <c r="SSA206" s="813"/>
      <c r="SSB206" s="813"/>
      <c r="SSC206" s="813"/>
      <c r="SSD206" s="813"/>
      <c r="SSE206" s="813"/>
      <c r="SSF206" s="813"/>
      <c r="SSG206" s="813"/>
      <c r="SSH206" s="813"/>
      <c r="SSI206" s="813"/>
      <c r="SSJ206" s="813"/>
      <c r="SSK206" s="813"/>
      <c r="SSL206" s="813"/>
      <c r="SSM206" s="813"/>
      <c r="SSN206" s="813"/>
      <c r="SSO206" s="813"/>
      <c r="SSP206" s="813"/>
      <c r="SSQ206" s="813"/>
      <c r="SSR206" s="813"/>
      <c r="SSS206" s="813"/>
      <c r="SST206" s="813"/>
      <c r="SSU206" s="813"/>
      <c r="SSV206" s="813"/>
      <c r="SSW206" s="813"/>
      <c r="SSX206" s="813"/>
      <c r="SSY206" s="813"/>
      <c r="SSZ206" s="813"/>
      <c r="STA206" s="813"/>
      <c r="STB206" s="813"/>
      <c r="STC206" s="813"/>
      <c r="STD206" s="813"/>
      <c r="STE206" s="813"/>
      <c r="STF206" s="813"/>
      <c r="STG206" s="813"/>
      <c r="STH206" s="813"/>
      <c r="STI206" s="813"/>
      <c r="STJ206" s="813"/>
      <c r="STK206" s="813"/>
      <c r="STL206" s="813"/>
      <c r="STM206" s="813"/>
      <c r="STN206" s="813"/>
      <c r="STO206" s="813"/>
      <c r="STP206" s="813"/>
      <c r="STQ206" s="813"/>
      <c r="STR206" s="813"/>
      <c r="STS206" s="813"/>
      <c r="STT206" s="813"/>
      <c r="STU206" s="813"/>
      <c r="STV206" s="813"/>
      <c r="STW206" s="813"/>
      <c r="STX206" s="813"/>
      <c r="STY206" s="813"/>
      <c r="STZ206" s="813"/>
      <c r="SUA206" s="813"/>
      <c r="SUB206" s="813"/>
      <c r="SUC206" s="813"/>
      <c r="SUD206" s="813"/>
      <c r="SUE206" s="813"/>
      <c r="SUF206" s="813"/>
      <c r="SUG206" s="813"/>
      <c r="SUH206" s="813"/>
      <c r="SUI206" s="813"/>
      <c r="SUJ206" s="813"/>
      <c r="SUK206" s="813"/>
      <c r="SUL206" s="813"/>
      <c r="SUM206" s="813"/>
      <c r="SUN206" s="813"/>
      <c r="SUO206" s="813"/>
      <c r="SUP206" s="813"/>
      <c r="SUQ206" s="813"/>
      <c r="SUR206" s="813"/>
      <c r="SUS206" s="813"/>
      <c r="SUT206" s="813"/>
      <c r="SUU206" s="813"/>
      <c r="SUV206" s="813"/>
      <c r="SUW206" s="813"/>
      <c r="SUX206" s="813"/>
      <c r="SUY206" s="813"/>
      <c r="SUZ206" s="813"/>
      <c r="SVA206" s="813"/>
      <c r="SVB206" s="813"/>
      <c r="SVC206" s="813"/>
      <c r="SVD206" s="813"/>
      <c r="SVE206" s="813"/>
      <c r="SVF206" s="813"/>
      <c r="SVG206" s="813"/>
      <c r="SVH206" s="813"/>
      <c r="SVI206" s="813"/>
      <c r="SVJ206" s="813"/>
      <c r="SVK206" s="813"/>
      <c r="SVL206" s="813"/>
      <c r="SVM206" s="813"/>
      <c r="SVN206" s="813"/>
      <c r="SVO206" s="813"/>
      <c r="SVP206" s="813"/>
      <c r="SVQ206" s="813"/>
      <c r="SVR206" s="813"/>
      <c r="SVS206" s="813"/>
      <c r="SVT206" s="813"/>
      <c r="SVU206" s="813"/>
      <c r="SVV206" s="813"/>
      <c r="SVW206" s="813"/>
      <c r="SVX206" s="813"/>
      <c r="SVY206" s="813"/>
      <c r="SVZ206" s="813"/>
      <c r="SWA206" s="813"/>
      <c r="SWB206" s="813"/>
      <c r="SWC206" s="813"/>
      <c r="SWD206" s="813"/>
      <c r="SWE206" s="813"/>
      <c r="SWF206" s="813"/>
      <c r="SWG206" s="813"/>
      <c r="SWH206" s="813"/>
      <c r="SWI206" s="813"/>
      <c r="SWJ206" s="813"/>
      <c r="SWK206" s="813"/>
      <c r="SWL206" s="813"/>
      <c r="SWM206" s="813"/>
      <c r="SWN206" s="813"/>
      <c r="SWO206" s="813"/>
      <c r="SWP206" s="813"/>
      <c r="SWQ206" s="813"/>
      <c r="SWR206" s="813"/>
      <c r="SWS206" s="813"/>
      <c r="SWT206" s="813"/>
      <c r="SWU206" s="813"/>
      <c r="SWV206" s="813"/>
      <c r="SWW206" s="813"/>
      <c r="SWX206" s="813"/>
      <c r="SWY206" s="813"/>
      <c r="SWZ206" s="813"/>
      <c r="SXA206" s="813"/>
      <c r="SXB206" s="813"/>
      <c r="SXC206" s="813"/>
      <c r="SXD206" s="813"/>
      <c r="SXE206" s="813"/>
      <c r="SXF206" s="813"/>
      <c r="SXG206" s="813"/>
      <c r="SXH206" s="813"/>
      <c r="SXI206" s="813"/>
      <c r="SXJ206" s="813"/>
      <c r="SXK206" s="813"/>
      <c r="SXL206" s="813"/>
      <c r="SXM206" s="813"/>
      <c r="SXN206" s="813"/>
      <c r="SXO206" s="813"/>
      <c r="SXP206" s="813"/>
      <c r="SXQ206" s="813"/>
      <c r="SXR206" s="813"/>
      <c r="SXS206" s="813"/>
      <c r="SXT206" s="813"/>
      <c r="SXU206" s="813"/>
      <c r="SXV206" s="813"/>
      <c r="SXW206" s="813"/>
      <c r="SXX206" s="813"/>
      <c r="SXY206" s="813"/>
      <c r="SXZ206" s="813"/>
      <c r="SYA206" s="813"/>
      <c r="SYB206" s="813"/>
      <c r="SYC206" s="813"/>
      <c r="SYD206" s="813"/>
      <c r="SYE206" s="813"/>
      <c r="SYF206" s="813"/>
      <c r="SYG206" s="813"/>
      <c r="SYH206" s="813"/>
      <c r="SYI206" s="813"/>
      <c r="SYJ206" s="813"/>
      <c r="SYK206" s="813"/>
      <c r="SYL206" s="813"/>
      <c r="SYM206" s="813"/>
      <c r="SYN206" s="813"/>
      <c r="SYO206" s="813"/>
      <c r="SYP206" s="813"/>
      <c r="SYQ206" s="813"/>
      <c r="SYR206" s="813"/>
      <c r="SYS206" s="813"/>
      <c r="SYT206" s="813"/>
      <c r="SYU206" s="813"/>
      <c r="SYV206" s="813"/>
      <c r="SYW206" s="813"/>
      <c r="SYX206" s="813"/>
      <c r="SYY206" s="813"/>
      <c r="SYZ206" s="813"/>
      <c r="SZA206" s="813"/>
      <c r="SZB206" s="813"/>
      <c r="SZC206" s="813"/>
      <c r="SZD206" s="813"/>
      <c r="SZE206" s="813"/>
      <c r="SZF206" s="813"/>
      <c r="SZG206" s="813"/>
      <c r="SZH206" s="813"/>
      <c r="SZI206" s="813"/>
      <c r="SZJ206" s="813"/>
      <c r="SZK206" s="813"/>
      <c r="SZL206" s="813"/>
      <c r="SZM206" s="813"/>
      <c r="SZN206" s="813"/>
      <c r="SZO206" s="813"/>
      <c r="SZP206" s="813"/>
      <c r="SZQ206" s="813"/>
      <c r="SZR206" s="813"/>
      <c r="SZS206" s="813"/>
      <c r="SZT206" s="813"/>
      <c r="SZU206" s="813"/>
      <c r="SZV206" s="813"/>
      <c r="SZW206" s="813"/>
      <c r="SZX206" s="813"/>
      <c r="SZY206" s="813"/>
      <c r="SZZ206" s="813"/>
      <c r="TAA206" s="813"/>
      <c r="TAB206" s="813"/>
      <c r="TAC206" s="813"/>
      <c r="TAD206" s="813"/>
      <c r="TAE206" s="813"/>
      <c r="TAF206" s="813"/>
      <c r="TAG206" s="813"/>
      <c r="TAH206" s="813"/>
      <c r="TAI206" s="813"/>
      <c r="TAJ206" s="813"/>
      <c r="TAK206" s="813"/>
      <c r="TAL206" s="813"/>
      <c r="TAM206" s="813"/>
      <c r="TAN206" s="813"/>
      <c r="TAO206" s="813"/>
      <c r="TAP206" s="813"/>
      <c r="TAQ206" s="813"/>
      <c r="TAR206" s="813"/>
      <c r="TAS206" s="813"/>
      <c r="TAT206" s="813"/>
      <c r="TAU206" s="813"/>
      <c r="TAV206" s="813"/>
      <c r="TAW206" s="813"/>
      <c r="TAX206" s="813"/>
      <c r="TAY206" s="813"/>
      <c r="TAZ206" s="813"/>
      <c r="TBA206" s="813"/>
      <c r="TBB206" s="813"/>
      <c r="TBC206" s="813"/>
      <c r="TBD206" s="813"/>
      <c r="TBE206" s="813"/>
      <c r="TBF206" s="813"/>
      <c r="TBG206" s="813"/>
      <c r="TBH206" s="813"/>
      <c r="TBI206" s="813"/>
      <c r="TBJ206" s="813"/>
      <c r="TBK206" s="813"/>
      <c r="TBL206" s="813"/>
      <c r="TBM206" s="813"/>
      <c r="TBN206" s="813"/>
      <c r="TBO206" s="813"/>
      <c r="TBP206" s="813"/>
      <c r="TBQ206" s="813"/>
      <c r="TBR206" s="813"/>
      <c r="TBS206" s="813"/>
      <c r="TBT206" s="813"/>
      <c r="TBU206" s="813"/>
      <c r="TBV206" s="813"/>
      <c r="TBW206" s="813"/>
      <c r="TBX206" s="813"/>
      <c r="TBY206" s="813"/>
      <c r="TBZ206" s="813"/>
      <c r="TCA206" s="813"/>
      <c r="TCB206" s="813"/>
      <c r="TCC206" s="813"/>
      <c r="TCD206" s="813"/>
      <c r="TCE206" s="813"/>
      <c r="TCF206" s="813"/>
      <c r="TCG206" s="813"/>
      <c r="TCH206" s="813"/>
      <c r="TCI206" s="813"/>
      <c r="TCJ206" s="813"/>
      <c r="TCK206" s="813"/>
      <c r="TCL206" s="813"/>
      <c r="TCM206" s="813"/>
      <c r="TCN206" s="813"/>
      <c r="TCO206" s="813"/>
      <c r="TCP206" s="813"/>
      <c r="TCQ206" s="813"/>
      <c r="TCR206" s="813"/>
      <c r="TCS206" s="813"/>
      <c r="TCT206" s="813"/>
      <c r="TCU206" s="813"/>
      <c r="TCV206" s="813"/>
      <c r="TCW206" s="813"/>
      <c r="TCX206" s="813"/>
      <c r="TCY206" s="813"/>
      <c r="TCZ206" s="813"/>
      <c r="TDA206" s="813"/>
      <c r="TDB206" s="813"/>
      <c r="TDC206" s="813"/>
      <c r="TDD206" s="813"/>
      <c r="TDE206" s="813"/>
      <c r="TDF206" s="813"/>
      <c r="TDG206" s="813"/>
      <c r="TDH206" s="813"/>
      <c r="TDI206" s="813"/>
      <c r="TDJ206" s="813"/>
      <c r="TDK206" s="813"/>
      <c r="TDL206" s="813"/>
      <c r="TDM206" s="813"/>
      <c r="TDN206" s="813"/>
      <c r="TDO206" s="813"/>
      <c r="TDP206" s="813"/>
      <c r="TDQ206" s="813"/>
      <c r="TDR206" s="813"/>
      <c r="TDS206" s="813"/>
      <c r="TDT206" s="813"/>
      <c r="TDU206" s="813"/>
      <c r="TDV206" s="813"/>
      <c r="TDW206" s="813"/>
      <c r="TDX206" s="813"/>
      <c r="TDY206" s="813"/>
      <c r="TDZ206" s="813"/>
      <c r="TEA206" s="813"/>
      <c r="TEB206" s="813"/>
      <c r="TEC206" s="813"/>
      <c r="TED206" s="813"/>
      <c r="TEE206" s="813"/>
      <c r="TEF206" s="813"/>
      <c r="TEG206" s="813"/>
      <c r="TEH206" s="813"/>
      <c r="TEI206" s="813"/>
      <c r="TEJ206" s="813"/>
      <c r="TEK206" s="813"/>
      <c r="TEL206" s="813"/>
      <c r="TEM206" s="813"/>
      <c r="TEN206" s="813"/>
      <c r="TEO206" s="813"/>
      <c r="TEP206" s="813"/>
      <c r="TEQ206" s="813"/>
      <c r="TER206" s="813"/>
      <c r="TES206" s="813"/>
      <c r="TET206" s="813"/>
      <c r="TEU206" s="813"/>
      <c r="TEV206" s="813"/>
      <c r="TEW206" s="813"/>
      <c r="TEX206" s="813"/>
      <c r="TEY206" s="813"/>
      <c r="TEZ206" s="813"/>
      <c r="TFA206" s="813"/>
      <c r="TFB206" s="813"/>
      <c r="TFC206" s="813"/>
      <c r="TFD206" s="813"/>
      <c r="TFE206" s="813"/>
      <c r="TFF206" s="813"/>
      <c r="TFG206" s="813"/>
      <c r="TFH206" s="813"/>
      <c r="TFI206" s="813"/>
      <c r="TFJ206" s="813"/>
      <c r="TFK206" s="813"/>
      <c r="TFL206" s="813"/>
      <c r="TFM206" s="813"/>
      <c r="TFN206" s="813"/>
      <c r="TFO206" s="813"/>
      <c r="TFP206" s="813"/>
      <c r="TFQ206" s="813"/>
      <c r="TFR206" s="813"/>
      <c r="TFS206" s="813"/>
      <c r="TFT206" s="813"/>
      <c r="TFU206" s="813"/>
      <c r="TFV206" s="813"/>
      <c r="TFW206" s="813"/>
      <c r="TFX206" s="813"/>
      <c r="TFY206" s="813"/>
      <c r="TFZ206" s="813"/>
      <c r="TGA206" s="813"/>
      <c r="TGB206" s="813"/>
      <c r="TGC206" s="813"/>
      <c r="TGD206" s="813"/>
      <c r="TGE206" s="813"/>
      <c r="TGF206" s="813"/>
      <c r="TGG206" s="813"/>
      <c r="TGH206" s="813"/>
      <c r="TGI206" s="813"/>
      <c r="TGJ206" s="813"/>
      <c r="TGK206" s="813"/>
      <c r="TGL206" s="813"/>
      <c r="TGM206" s="813"/>
      <c r="TGN206" s="813"/>
      <c r="TGO206" s="813"/>
      <c r="TGP206" s="813"/>
      <c r="TGQ206" s="813"/>
      <c r="TGR206" s="813"/>
      <c r="TGS206" s="813"/>
      <c r="TGT206" s="813"/>
      <c r="TGU206" s="813"/>
      <c r="TGV206" s="813"/>
      <c r="TGW206" s="813"/>
      <c r="TGX206" s="813"/>
      <c r="TGY206" s="813"/>
      <c r="TGZ206" s="813"/>
      <c r="THA206" s="813"/>
      <c r="THB206" s="813"/>
      <c r="THC206" s="813"/>
      <c r="THD206" s="813"/>
      <c r="THE206" s="813"/>
      <c r="THF206" s="813"/>
      <c r="THG206" s="813"/>
      <c r="THH206" s="813"/>
      <c r="THI206" s="813"/>
      <c r="THJ206" s="813"/>
      <c r="THK206" s="813"/>
      <c r="THL206" s="813"/>
      <c r="THM206" s="813"/>
      <c r="THN206" s="813"/>
      <c r="THO206" s="813"/>
      <c r="THP206" s="813"/>
      <c r="THQ206" s="813"/>
      <c r="THR206" s="813"/>
      <c r="THS206" s="813"/>
      <c r="THT206" s="813"/>
      <c r="THU206" s="813"/>
      <c r="THV206" s="813"/>
      <c r="THW206" s="813"/>
      <c r="THX206" s="813"/>
      <c r="THY206" s="813"/>
      <c r="THZ206" s="813"/>
      <c r="TIA206" s="813"/>
      <c r="TIB206" s="813"/>
      <c r="TIC206" s="813"/>
      <c r="TID206" s="813"/>
      <c r="TIE206" s="813"/>
      <c r="TIF206" s="813"/>
      <c r="TIG206" s="813"/>
      <c r="TIH206" s="813"/>
      <c r="TII206" s="813"/>
      <c r="TIJ206" s="813"/>
      <c r="TIK206" s="813"/>
      <c r="TIL206" s="813"/>
      <c r="TIM206" s="813"/>
      <c r="TIN206" s="813"/>
      <c r="TIO206" s="813"/>
      <c r="TIP206" s="813"/>
      <c r="TIQ206" s="813"/>
      <c r="TIR206" s="813"/>
      <c r="TIS206" s="813"/>
      <c r="TIT206" s="813"/>
      <c r="TIU206" s="813"/>
      <c r="TIV206" s="813"/>
      <c r="TIW206" s="813"/>
      <c r="TIX206" s="813"/>
      <c r="TIY206" s="813"/>
      <c r="TIZ206" s="813"/>
      <c r="TJA206" s="813"/>
      <c r="TJB206" s="813"/>
      <c r="TJC206" s="813"/>
      <c r="TJD206" s="813"/>
      <c r="TJE206" s="813"/>
      <c r="TJF206" s="813"/>
      <c r="TJG206" s="813"/>
      <c r="TJH206" s="813"/>
      <c r="TJI206" s="813"/>
      <c r="TJJ206" s="813"/>
      <c r="TJK206" s="813"/>
      <c r="TJL206" s="813"/>
      <c r="TJM206" s="813"/>
      <c r="TJN206" s="813"/>
      <c r="TJO206" s="813"/>
      <c r="TJP206" s="813"/>
      <c r="TJQ206" s="813"/>
      <c r="TJR206" s="813"/>
      <c r="TJS206" s="813"/>
      <c r="TJT206" s="813"/>
      <c r="TJU206" s="813"/>
      <c r="TJV206" s="813"/>
      <c r="TJW206" s="813"/>
      <c r="TJX206" s="813"/>
      <c r="TJY206" s="813"/>
      <c r="TJZ206" s="813"/>
      <c r="TKA206" s="813"/>
      <c r="TKB206" s="813"/>
      <c r="TKC206" s="813"/>
      <c r="TKD206" s="813"/>
      <c r="TKE206" s="813"/>
      <c r="TKF206" s="813"/>
      <c r="TKG206" s="813"/>
      <c r="TKH206" s="813"/>
      <c r="TKI206" s="813"/>
      <c r="TKJ206" s="813"/>
      <c r="TKK206" s="813"/>
      <c r="TKL206" s="813"/>
      <c r="TKM206" s="813"/>
      <c r="TKN206" s="813"/>
      <c r="TKO206" s="813"/>
      <c r="TKP206" s="813"/>
      <c r="TKQ206" s="813"/>
      <c r="TKR206" s="813"/>
      <c r="TKS206" s="813"/>
      <c r="TKT206" s="813"/>
      <c r="TKU206" s="813"/>
      <c r="TKV206" s="813"/>
      <c r="TKW206" s="813"/>
      <c r="TKX206" s="813"/>
      <c r="TKY206" s="813"/>
      <c r="TKZ206" s="813"/>
      <c r="TLA206" s="813"/>
      <c r="TLB206" s="813"/>
      <c r="TLC206" s="813"/>
      <c r="TLD206" s="813"/>
      <c r="TLE206" s="813"/>
      <c r="TLF206" s="813"/>
      <c r="TLG206" s="813"/>
      <c r="TLH206" s="813"/>
      <c r="TLI206" s="813"/>
      <c r="TLJ206" s="813"/>
      <c r="TLK206" s="813"/>
      <c r="TLL206" s="813"/>
      <c r="TLM206" s="813"/>
      <c r="TLN206" s="813"/>
      <c r="TLO206" s="813"/>
      <c r="TLP206" s="813"/>
      <c r="TLQ206" s="813"/>
      <c r="TLR206" s="813"/>
      <c r="TLS206" s="813"/>
      <c r="TLT206" s="813"/>
      <c r="TLU206" s="813"/>
      <c r="TLV206" s="813"/>
      <c r="TLW206" s="813"/>
      <c r="TLX206" s="813"/>
      <c r="TLY206" s="813"/>
      <c r="TLZ206" s="813"/>
      <c r="TMA206" s="813"/>
      <c r="TMB206" s="813"/>
      <c r="TMC206" s="813"/>
      <c r="TMD206" s="813"/>
      <c r="TME206" s="813"/>
      <c r="TMF206" s="813"/>
      <c r="TMG206" s="813"/>
      <c r="TMH206" s="813"/>
      <c r="TMI206" s="813"/>
      <c r="TMJ206" s="813"/>
      <c r="TMK206" s="813"/>
      <c r="TML206" s="813"/>
      <c r="TMM206" s="813"/>
      <c r="TMN206" s="813"/>
      <c r="TMO206" s="813"/>
      <c r="TMP206" s="813"/>
      <c r="TMQ206" s="813"/>
      <c r="TMR206" s="813"/>
      <c r="TMS206" s="813"/>
      <c r="TMT206" s="813"/>
      <c r="TMU206" s="813"/>
      <c r="TMV206" s="813"/>
      <c r="TMW206" s="813"/>
      <c r="TMX206" s="813"/>
      <c r="TMY206" s="813"/>
      <c r="TMZ206" s="813"/>
      <c r="TNA206" s="813"/>
      <c r="TNB206" s="813"/>
      <c r="TNC206" s="813"/>
      <c r="TND206" s="813"/>
      <c r="TNE206" s="813"/>
      <c r="TNF206" s="813"/>
      <c r="TNG206" s="813"/>
      <c r="TNH206" s="813"/>
      <c r="TNI206" s="813"/>
      <c r="TNJ206" s="813"/>
      <c r="TNK206" s="813"/>
      <c r="TNL206" s="813"/>
      <c r="TNM206" s="813"/>
      <c r="TNN206" s="813"/>
      <c r="TNO206" s="813"/>
      <c r="TNP206" s="813"/>
      <c r="TNQ206" s="813"/>
      <c r="TNR206" s="813"/>
      <c r="TNS206" s="813"/>
      <c r="TNT206" s="813"/>
      <c r="TNU206" s="813"/>
      <c r="TNV206" s="813"/>
      <c r="TNW206" s="813"/>
      <c r="TNX206" s="813"/>
      <c r="TNY206" s="813"/>
      <c r="TNZ206" s="813"/>
      <c r="TOA206" s="813"/>
      <c r="TOB206" s="813"/>
      <c r="TOC206" s="813"/>
      <c r="TOD206" s="813"/>
      <c r="TOE206" s="813"/>
      <c r="TOF206" s="813"/>
      <c r="TOG206" s="813"/>
      <c r="TOH206" s="813"/>
      <c r="TOI206" s="813"/>
      <c r="TOJ206" s="813"/>
      <c r="TOK206" s="813"/>
      <c r="TOL206" s="813"/>
      <c r="TOM206" s="813"/>
      <c r="TON206" s="813"/>
      <c r="TOO206" s="813"/>
      <c r="TOP206" s="813"/>
      <c r="TOQ206" s="813"/>
      <c r="TOR206" s="813"/>
      <c r="TOS206" s="813"/>
      <c r="TOT206" s="813"/>
      <c r="TOU206" s="813"/>
      <c r="TOV206" s="813"/>
      <c r="TOW206" s="813"/>
      <c r="TOX206" s="813"/>
      <c r="TOY206" s="813"/>
      <c r="TOZ206" s="813"/>
      <c r="TPA206" s="813"/>
      <c r="TPB206" s="813"/>
      <c r="TPC206" s="813"/>
      <c r="TPD206" s="813"/>
      <c r="TPE206" s="813"/>
      <c r="TPF206" s="813"/>
      <c r="TPG206" s="813"/>
      <c r="TPH206" s="813"/>
      <c r="TPI206" s="813"/>
      <c r="TPJ206" s="813"/>
      <c r="TPK206" s="813"/>
      <c r="TPL206" s="813"/>
      <c r="TPM206" s="813"/>
      <c r="TPN206" s="813"/>
      <c r="TPO206" s="813"/>
      <c r="TPP206" s="813"/>
      <c r="TPQ206" s="813"/>
      <c r="TPR206" s="813"/>
      <c r="TPS206" s="813"/>
      <c r="TPT206" s="813"/>
      <c r="TPU206" s="813"/>
      <c r="TPV206" s="813"/>
      <c r="TPW206" s="813"/>
      <c r="TPX206" s="813"/>
      <c r="TPY206" s="813"/>
      <c r="TPZ206" s="813"/>
      <c r="TQA206" s="813"/>
      <c r="TQB206" s="813"/>
      <c r="TQC206" s="813"/>
      <c r="TQD206" s="813"/>
      <c r="TQE206" s="813"/>
      <c r="TQF206" s="813"/>
      <c r="TQG206" s="813"/>
      <c r="TQH206" s="813"/>
      <c r="TQI206" s="813"/>
      <c r="TQJ206" s="813"/>
      <c r="TQK206" s="813"/>
      <c r="TQL206" s="813"/>
      <c r="TQM206" s="813"/>
      <c r="TQN206" s="813"/>
      <c r="TQO206" s="813"/>
      <c r="TQP206" s="813"/>
      <c r="TQQ206" s="813"/>
      <c r="TQR206" s="813"/>
      <c r="TQS206" s="813"/>
      <c r="TQT206" s="813"/>
      <c r="TQU206" s="813"/>
      <c r="TQV206" s="813"/>
      <c r="TQW206" s="813"/>
      <c r="TQX206" s="813"/>
      <c r="TQY206" s="813"/>
      <c r="TQZ206" s="813"/>
      <c r="TRA206" s="813"/>
      <c r="TRB206" s="813"/>
      <c r="TRC206" s="813"/>
      <c r="TRD206" s="813"/>
      <c r="TRE206" s="813"/>
      <c r="TRF206" s="813"/>
      <c r="TRG206" s="813"/>
      <c r="TRH206" s="813"/>
      <c r="TRI206" s="813"/>
      <c r="TRJ206" s="813"/>
      <c r="TRK206" s="813"/>
      <c r="TRL206" s="813"/>
      <c r="TRM206" s="813"/>
      <c r="TRN206" s="813"/>
      <c r="TRO206" s="813"/>
      <c r="TRP206" s="813"/>
      <c r="TRQ206" s="813"/>
      <c r="TRR206" s="813"/>
      <c r="TRS206" s="813"/>
      <c r="TRT206" s="813"/>
      <c r="TRU206" s="813"/>
      <c r="TRV206" s="813"/>
      <c r="TRW206" s="813"/>
      <c r="TRX206" s="813"/>
      <c r="TRY206" s="813"/>
      <c r="TRZ206" s="813"/>
      <c r="TSA206" s="813"/>
      <c r="TSB206" s="813"/>
      <c r="TSC206" s="813"/>
      <c r="TSD206" s="813"/>
      <c r="TSE206" s="813"/>
      <c r="TSF206" s="813"/>
      <c r="TSG206" s="813"/>
      <c r="TSH206" s="813"/>
      <c r="TSI206" s="813"/>
      <c r="TSJ206" s="813"/>
      <c r="TSK206" s="813"/>
      <c r="TSL206" s="813"/>
      <c r="TSM206" s="813"/>
      <c r="TSN206" s="813"/>
      <c r="TSO206" s="813"/>
      <c r="TSP206" s="813"/>
      <c r="TSQ206" s="813"/>
      <c r="TSR206" s="813"/>
      <c r="TSS206" s="813"/>
      <c r="TST206" s="813"/>
      <c r="TSU206" s="813"/>
      <c r="TSV206" s="813"/>
      <c r="TSW206" s="813"/>
      <c r="TSX206" s="813"/>
      <c r="TSY206" s="813"/>
      <c r="TSZ206" s="813"/>
      <c r="TTA206" s="813"/>
      <c r="TTB206" s="813"/>
      <c r="TTC206" s="813"/>
      <c r="TTD206" s="813"/>
      <c r="TTE206" s="813"/>
      <c r="TTF206" s="813"/>
      <c r="TTG206" s="813"/>
      <c r="TTH206" s="813"/>
      <c r="TTI206" s="813"/>
      <c r="TTJ206" s="813"/>
      <c r="TTK206" s="813"/>
      <c r="TTL206" s="813"/>
      <c r="TTM206" s="813"/>
      <c r="TTN206" s="813"/>
      <c r="TTO206" s="813"/>
      <c r="TTP206" s="813"/>
      <c r="TTQ206" s="813"/>
      <c r="TTR206" s="813"/>
      <c r="TTS206" s="813"/>
      <c r="TTT206" s="813"/>
      <c r="TTU206" s="813"/>
      <c r="TTV206" s="813"/>
      <c r="TTW206" s="813"/>
      <c r="TTX206" s="813"/>
      <c r="TTY206" s="813"/>
      <c r="TTZ206" s="813"/>
      <c r="TUA206" s="813"/>
      <c r="TUB206" s="813"/>
      <c r="TUC206" s="813"/>
      <c r="TUD206" s="813"/>
      <c r="TUE206" s="813"/>
      <c r="TUF206" s="813"/>
      <c r="TUG206" s="813"/>
      <c r="TUH206" s="813"/>
      <c r="TUI206" s="813"/>
      <c r="TUJ206" s="813"/>
      <c r="TUK206" s="813"/>
      <c r="TUL206" s="813"/>
      <c r="TUM206" s="813"/>
      <c r="TUN206" s="813"/>
      <c r="TUO206" s="813"/>
      <c r="TUP206" s="813"/>
      <c r="TUQ206" s="813"/>
      <c r="TUR206" s="813"/>
      <c r="TUS206" s="813"/>
      <c r="TUT206" s="813"/>
      <c r="TUU206" s="813"/>
      <c r="TUV206" s="813"/>
      <c r="TUW206" s="813"/>
      <c r="TUX206" s="813"/>
      <c r="TUY206" s="813"/>
      <c r="TUZ206" s="813"/>
      <c r="TVA206" s="813"/>
      <c r="TVB206" s="813"/>
      <c r="TVC206" s="813"/>
      <c r="TVD206" s="813"/>
      <c r="TVE206" s="813"/>
      <c r="TVF206" s="813"/>
      <c r="TVG206" s="813"/>
      <c r="TVH206" s="813"/>
      <c r="TVI206" s="813"/>
      <c r="TVJ206" s="813"/>
      <c r="TVK206" s="813"/>
      <c r="TVL206" s="813"/>
      <c r="TVM206" s="813"/>
      <c r="TVN206" s="813"/>
      <c r="TVO206" s="813"/>
      <c r="TVP206" s="813"/>
      <c r="TVQ206" s="813"/>
      <c r="TVR206" s="813"/>
      <c r="TVS206" s="813"/>
      <c r="TVT206" s="813"/>
      <c r="TVU206" s="813"/>
      <c r="TVV206" s="813"/>
      <c r="TVW206" s="813"/>
      <c r="TVX206" s="813"/>
      <c r="TVY206" s="813"/>
      <c r="TVZ206" s="813"/>
      <c r="TWA206" s="813"/>
      <c r="TWB206" s="813"/>
      <c r="TWC206" s="813"/>
      <c r="TWD206" s="813"/>
      <c r="TWE206" s="813"/>
      <c r="TWF206" s="813"/>
      <c r="TWG206" s="813"/>
      <c r="TWH206" s="813"/>
      <c r="TWI206" s="813"/>
      <c r="TWJ206" s="813"/>
      <c r="TWK206" s="813"/>
      <c r="TWL206" s="813"/>
      <c r="TWM206" s="813"/>
      <c r="TWN206" s="813"/>
      <c r="TWO206" s="813"/>
      <c r="TWP206" s="813"/>
      <c r="TWQ206" s="813"/>
      <c r="TWR206" s="813"/>
      <c r="TWS206" s="813"/>
      <c r="TWT206" s="813"/>
      <c r="TWU206" s="813"/>
      <c r="TWV206" s="813"/>
      <c r="TWW206" s="813"/>
      <c r="TWX206" s="813"/>
      <c r="TWY206" s="813"/>
      <c r="TWZ206" s="813"/>
      <c r="TXA206" s="813"/>
      <c r="TXB206" s="813"/>
      <c r="TXC206" s="813"/>
      <c r="TXD206" s="813"/>
      <c r="TXE206" s="813"/>
      <c r="TXF206" s="813"/>
      <c r="TXG206" s="813"/>
      <c r="TXH206" s="813"/>
      <c r="TXI206" s="813"/>
      <c r="TXJ206" s="813"/>
      <c r="TXK206" s="813"/>
      <c r="TXL206" s="813"/>
      <c r="TXM206" s="813"/>
      <c r="TXN206" s="813"/>
      <c r="TXO206" s="813"/>
      <c r="TXP206" s="813"/>
      <c r="TXQ206" s="813"/>
      <c r="TXR206" s="813"/>
      <c r="TXS206" s="813"/>
      <c r="TXT206" s="813"/>
      <c r="TXU206" s="813"/>
      <c r="TXV206" s="813"/>
      <c r="TXW206" s="813"/>
      <c r="TXX206" s="813"/>
      <c r="TXY206" s="813"/>
      <c r="TXZ206" s="813"/>
      <c r="TYA206" s="813"/>
      <c r="TYB206" s="813"/>
      <c r="TYC206" s="813"/>
      <c r="TYD206" s="813"/>
      <c r="TYE206" s="813"/>
      <c r="TYF206" s="813"/>
      <c r="TYG206" s="813"/>
      <c r="TYH206" s="813"/>
      <c r="TYI206" s="813"/>
      <c r="TYJ206" s="813"/>
      <c r="TYK206" s="813"/>
      <c r="TYL206" s="813"/>
      <c r="TYM206" s="813"/>
      <c r="TYN206" s="813"/>
      <c r="TYO206" s="813"/>
      <c r="TYP206" s="813"/>
      <c r="TYQ206" s="813"/>
      <c r="TYR206" s="813"/>
      <c r="TYS206" s="813"/>
      <c r="TYT206" s="813"/>
      <c r="TYU206" s="813"/>
      <c r="TYV206" s="813"/>
      <c r="TYW206" s="813"/>
      <c r="TYX206" s="813"/>
      <c r="TYY206" s="813"/>
      <c r="TYZ206" s="813"/>
      <c r="TZA206" s="813"/>
      <c r="TZB206" s="813"/>
      <c r="TZC206" s="813"/>
      <c r="TZD206" s="813"/>
      <c r="TZE206" s="813"/>
      <c r="TZF206" s="813"/>
      <c r="TZG206" s="813"/>
      <c r="TZH206" s="813"/>
      <c r="TZI206" s="813"/>
      <c r="TZJ206" s="813"/>
      <c r="TZK206" s="813"/>
      <c r="TZL206" s="813"/>
      <c r="TZM206" s="813"/>
      <c r="TZN206" s="813"/>
      <c r="TZO206" s="813"/>
      <c r="TZP206" s="813"/>
      <c r="TZQ206" s="813"/>
      <c r="TZR206" s="813"/>
      <c r="TZS206" s="813"/>
      <c r="TZT206" s="813"/>
      <c r="TZU206" s="813"/>
      <c r="TZV206" s="813"/>
      <c r="TZW206" s="813"/>
      <c r="TZX206" s="813"/>
      <c r="TZY206" s="813"/>
      <c r="TZZ206" s="813"/>
      <c r="UAA206" s="813"/>
      <c r="UAB206" s="813"/>
      <c r="UAC206" s="813"/>
      <c r="UAD206" s="813"/>
      <c r="UAE206" s="813"/>
      <c r="UAF206" s="813"/>
      <c r="UAG206" s="813"/>
      <c r="UAH206" s="813"/>
      <c r="UAI206" s="813"/>
      <c r="UAJ206" s="813"/>
      <c r="UAK206" s="813"/>
      <c r="UAL206" s="813"/>
      <c r="UAM206" s="813"/>
      <c r="UAN206" s="813"/>
      <c r="UAO206" s="813"/>
      <c r="UAP206" s="813"/>
      <c r="UAQ206" s="813"/>
      <c r="UAR206" s="813"/>
      <c r="UAS206" s="813"/>
      <c r="UAT206" s="813"/>
      <c r="UAU206" s="813"/>
      <c r="UAV206" s="813"/>
      <c r="UAW206" s="813"/>
      <c r="UAX206" s="813"/>
      <c r="UAY206" s="813"/>
      <c r="UAZ206" s="813"/>
      <c r="UBA206" s="813"/>
      <c r="UBB206" s="813"/>
      <c r="UBC206" s="813"/>
      <c r="UBD206" s="813"/>
      <c r="UBE206" s="813"/>
      <c r="UBF206" s="813"/>
      <c r="UBG206" s="813"/>
      <c r="UBH206" s="813"/>
      <c r="UBI206" s="813"/>
      <c r="UBJ206" s="813"/>
      <c r="UBK206" s="813"/>
      <c r="UBL206" s="813"/>
      <c r="UBM206" s="813"/>
      <c r="UBN206" s="813"/>
      <c r="UBO206" s="813"/>
      <c r="UBP206" s="813"/>
      <c r="UBQ206" s="813"/>
      <c r="UBR206" s="813"/>
      <c r="UBS206" s="813"/>
      <c r="UBT206" s="813"/>
      <c r="UBU206" s="813"/>
      <c r="UBV206" s="813"/>
      <c r="UBW206" s="813"/>
      <c r="UBX206" s="813"/>
      <c r="UBY206" s="813"/>
      <c r="UBZ206" s="813"/>
      <c r="UCA206" s="813"/>
      <c r="UCB206" s="813"/>
      <c r="UCC206" s="813"/>
      <c r="UCD206" s="813"/>
      <c r="UCE206" s="813"/>
      <c r="UCF206" s="813"/>
      <c r="UCG206" s="813"/>
      <c r="UCH206" s="813"/>
      <c r="UCI206" s="813"/>
      <c r="UCJ206" s="813"/>
      <c r="UCK206" s="813"/>
      <c r="UCL206" s="813"/>
      <c r="UCM206" s="813"/>
      <c r="UCN206" s="813"/>
      <c r="UCO206" s="813"/>
      <c r="UCP206" s="813"/>
      <c r="UCQ206" s="813"/>
      <c r="UCR206" s="813"/>
      <c r="UCS206" s="813"/>
      <c r="UCT206" s="813"/>
      <c r="UCU206" s="813"/>
      <c r="UCV206" s="813"/>
      <c r="UCW206" s="813"/>
      <c r="UCX206" s="813"/>
      <c r="UCY206" s="813"/>
      <c r="UCZ206" s="813"/>
      <c r="UDA206" s="813"/>
      <c r="UDB206" s="813"/>
      <c r="UDC206" s="813"/>
      <c r="UDD206" s="813"/>
      <c r="UDE206" s="813"/>
      <c r="UDF206" s="813"/>
      <c r="UDG206" s="813"/>
      <c r="UDH206" s="813"/>
      <c r="UDI206" s="813"/>
      <c r="UDJ206" s="813"/>
      <c r="UDK206" s="813"/>
      <c r="UDL206" s="813"/>
      <c r="UDM206" s="813"/>
      <c r="UDN206" s="813"/>
      <c r="UDO206" s="813"/>
      <c r="UDP206" s="813"/>
      <c r="UDQ206" s="813"/>
      <c r="UDR206" s="813"/>
      <c r="UDS206" s="813"/>
      <c r="UDT206" s="813"/>
      <c r="UDU206" s="813"/>
      <c r="UDV206" s="813"/>
      <c r="UDW206" s="813"/>
      <c r="UDX206" s="813"/>
      <c r="UDY206" s="813"/>
      <c r="UDZ206" s="813"/>
      <c r="UEA206" s="813"/>
      <c r="UEB206" s="813"/>
      <c r="UEC206" s="813"/>
      <c r="UED206" s="813"/>
      <c r="UEE206" s="813"/>
      <c r="UEF206" s="813"/>
      <c r="UEG206" s="813"/>
      <c r="UEH206" s="813"/>
      <c r="UEI206" s="813"/>
      <c r="UEJ206" s="813"/>
      <c r="UEK206" s="813"/>
      <c r="UEL206" s="813"/>
      <c r="UEM206" s="813"/>
      <c r="UEN206" s="813"/>
      <c r="UEO206" s="813"/>
      <c r="UEP206" s="813"/>
      <c r="UEQ206" s="813"/>
      <c r="UER206" s="813"/>
      <c r="UES206" s="813"/>
      <c r="UET206" s="813"/>
      <c r="UEU206" s="813"/>
      <c r="UEV206" s="813"/>
      <c r="UEW206" s="813"/>
      <c r="UEX206" s="813"/>
      <c r="UEY206" s="813"/>
      <c r="UEZ206" s="813"/>
      <c r="UFA206" s="813"/>
      <c r="UFB206" s="813"/>
      <c r="UFC206" s="813"/>
      <c r="UFD206" s="813"/>
      <c r="UFE206" s="813"/>
      <c r="UFF206" s="813"/>
      <c r="UFG206" s="813"/>
      <c r="UFH206" s="813"/>
      <c r="UFI206" s="813"/>
      <c r="UFJ206" s="813"/>
      <c r="UFK206" s="813"/>
      <c r="UFL206" s="813"/>
      <c r="UFM206" s="813"/>
      <c r="UFN206" s="813"/>
      <c r="UFO206" s="813"/>
      <c r="UFP206" s="813"/>
      <c r="UFQ206" s="813"/>
      <c r="UFR206" s="813"/>
      <c r="UFS206" s="813"/>
      <c r="UFT206" s="813"/>
      <c r="UFU206" s="813"/>
      <c r="UFV206" s="813"/>
      <c r="UFW206" s="813"/>
      <c r="UFX206" s="813"/>
      <c r="UFY206" s="813"/>
      <c r="UFZ206" s="813"/>
      <c r="UGA206" s="813"/>
      <c r="UGB206" s="813"/>
      <c r="UGC206" s="813"/>
      <c r="UGD206" s="813"/>
      <c r="UGE206" s="813"/>
      <c r="UGF206" s="813"/>
      <c r="UGG206" s="813"/>
      <c r="UGH206" s="813"/>
      <c r="UGI206" s="813"/>
      <c r="UGJ206" s="813"/>
      <c r="UGK206" s="813"/>
      <c r="UGL206" s="813"/>
      <c r="UGM206" s="813"/>
      <c r="UGN206" s="813"/>
      <c r="UGO206" s="813"/>
      <c r="UGP206" s="813"/>
      <c r="UGQ206" s="813"/>
      <c r="UGR206" s="813"/>
      <c r="UGS206" s="813"/>
      <c r="UGT206" s="813"/>
      <c r="UGU206" s="813"/>
      <c r="UGV206" s="813"/>
      <c r="UGW206" s="813"/>
      <c r="UGX206" s="813"/>
      <c r="UGY206" s="813"/>
      <c r="UGZ206" s="813"/>
      <c r="UHA206" s="813"/>
      <c r="UHB206" s="813"/>
      <c r="UHC206" s="813"/>
      <c r="UHD206" s="813"/>
      <c r="UHE206" s="813"/>
      <c r="UHF206" s="813"/>
      <c r="UHG206" s="813"/>
      <c r="UHH206" s="813"/>
      <c r="UHI206" s="813"/>
      <c r="UHJ206" s="813"/>
      <c r="UHK206" s="813"/>
      <c r="UHL206" s="813"/>
      <c r="UHM206" s="813"/>
      <c r="UHN206" s="813"/>
      <c r="UHO206" s="813"/>
      <c r="UHP206" s="813"/>
      <c r="UHQ206" s="813"/>
      <c r="UHR206" s="813"/>
      <c r="UHS206" s="813"/>
      <c r="UHT206" s="813"/>
      <c r="UHU206" s="813"/>
      <c r="UHV206" s="813"/>
      <c r="UHW206" s="813"/>
      <c r="UHX206" s="813"/>
      <c r="UHY206" s="813"/>
      <c r="UHZ206" s="813"/>
      <c r="UIA206" s="813"/>
      <c r="UIB206" s="813"/>
      <c r="UIC206" s="813"/>
      <c r="UID206" s="813"/>
      <c r="UIE206" s="813"/>
      <c r="UIF206" s="813"/>
      <c r="UIG206" s="813"/>
      <c r="UIH206" s="813"/>
      <c r="UII206" s="813"/>
      <c r="UIJ206" s="813"/>
      <c r="UIK206" s="813"/>
      <c r="UIL206" s="813"/>
      <c r="UIM206" s="813"/>
      <c r="UIN206" s="813"/>
      <c r="UIO206" s="813"/>
      <c r="UIP206" s="813"/>
      <c r="UIQ206" s="813"/>
      <c r="UIR206" s="813"/>
      <c r="UIS206" s="813"/>
      <c r="UIT206" s="813"/>
      <c r="UIU206" s="813"/>
      <c r="UIV206" s="813"/>
      <c r="UIW206" s="813"/>
      <c r="UIX206" s="813"/>
      <c r="UIY206" s="813"/>
      <c r="UIZ206" s="813"/>
      <c r="UJA206" s="813"/>
      <c r="UJB206" s="813"/>
      <c r="UJC206" s="813"/>
      <c r="UJD206" s="813"/>
      <c r="UJE206" s="813"/>
      <c r="UJF206" s="813"/>
      <c r="UJG206" s="813"/>
      <c r="UJH206" s="813"/>
      <c r="UJI206" s="813"/>
      <c r="UJJ206" s="813"/>
      <c r="UJK206" s="813"/>
      <c r="UJL206" s="813"/>
      <c r="UJM206" s="813"/>
      <c r="UJN206" s="813"/>
      <c r="UJO206" s="813"/>
      <c r="UJP206" s="813"/>
      <c r="UJQ206" s="813"/>
      <c r="UJR206" s="813"/>
      <c r="UJS206" s="813"/>
      <c r="UJT206" s="813"/>
      <c r="UJU206" s="813"/>
      <c r="UJV206" s="813"/>
      <c r="UJW206" s="813"/>
      <c r="UJX206" s="813"/>
      <c r="UJY206" s="813"/>
      <c r="UJZ206" s="813"/>
      <c r="UKA206" s="813"/>
      <c r="UKB206" s="813"/>
      <c r="UKC206" s="813"/>
      <c r="UKD206" s="813"/>
      <c r="UKE206" s="813"/>
      <c r="UKF206" s="813"/>
      <c r="UKG206" s="813"/>
      <c r="UKH206" s="813"/>
      <c r="UKI206" s="813"/>
      <c r="UKJ206" s="813"/>
      <c r="UKK206" s="813"/>
      <c r="UKL206" s="813"/>
      <c r="UKM206" s="813"/>
      <c r="UKN206" s="813"/>
      <c r="UKO206" s="813"/>
      <c r="UKP206" s="813"/>
      <c r="UKQ206" s="813"/>
      <c r="UKR206" s="813"/>
      <c r="UKS206" s="813"/>
      <c r="UKT206" s="813"/>
      <c r="UKU206" s="813"/>
      <c r="UKV206" s="813"/>
      <c r="UKW206" s="813"/>
      <c r="UKX206" s="813"/>
      <c r="UKY206" s="813"/>
      <c r="UKZ206" s="813"/>
      <c r="ULA206" s="813"/>
      <c r="ULB206" s="813"/>
      <c r="ULC206" s="813"/>
      <c r="ULD206" s="813"/>
      <c r="ULE206" s="813"/>
      <c r="ULF206" s="813"/>
      <c r="ULG206" s="813"/>
      <c r="ULH206" s="813"/>
      <c r="ULI206" s="813"/>
      <c r="ULJ206" s="813"/>
      <c r="ULK206" s="813"/>
      <c r="ULL206" s="813"/>
      <c r="ULM206" s="813"/>
      <c r="ULN206" s="813"/>
      <c r="ULO206" s="813"/>
      <c r="ULP206" s="813"/>
      <c r="ULQ206" s="813"/>
      <c r="ULR206" s="813"/>
      <c r="ULS206" s="813"/>
      <c r="ULT206" s="813"/>
      <c r="ULU206" s="813"/>
      <c r="ULV206" s="813"/>
      <c r="ULW206" s="813"/>
      <c r="ULX206" s="813"/>
      <c r="ULY206" s="813"/>
      <c r="ULZ206" s="813"/>
      <c r="UMA206" s="813"/>
      <c r="UMB206" s="813"/>
      <c r="UMC206" s="813"/>
      <c r="UMD206" s="813"/>
      <c r="UME206" s="813"/>
      <c r="UMF206" s="813"/>
      <c r="UMG206" s="813"/>
      <c r="UMH206" s="813"/>
      <c r="UMI206" s="813"/>
      <c r="UMJ206" s="813"/>
      <c r="UMK206" s="813"/>
      <c r="UML206" s="813"/>
      <c r="UMM206" s="813"/>
      <c r="UMN206" s="813"/>
      <c r="UMO206" s="813"/>
      <c r="UMP206" s="813"/>
      <c r="UMQ206" s="813"/>
      <c r="UMR206" s="813"/>
      <c r="UMS206" s="813"/>
      <c r="UMT206" s="813"/>
      <c r="UMU206" s="813"/>
      <c r="UMV206" s="813"/>
      <c r="UMW206" s="813"/>
      <c r="UMX206" s="813"/>
      <c r="UMY206" s="813"/>
      <c r="UMZ206" s="813"/>
      <c r="UNA206" s="813"/>
      <c r="UNB206" s="813"/>
      <c r="UNC206" s="813"/>
      <c r="UND206" s="813"/>
      <c r="UNE206" s="813"/>
      <c r="UNF206" s="813"/>
      <c r="UNG206" s="813"/>
      <c r="UNH206" s="813"/>
      <c r="UNI206" s="813"/>
      <c r="UNJ206" s="813"/>
      <c r="UNK206" s="813"/>
      <c r="UNL206" s="813"/>
      <c r="UNM206" s="813"/>
      <c r="UNN206" s="813"/>
      <c r="UNO206" s="813"/>
      <c r="UNP206" s="813"/>
      <c r="UNQ206" s="813"/>
      <c r="UNR206" s="813"/>
      <c r="UNS206" s="813"/>
      <c r="UNT206" s="813"/>
      <c r="UNU206" s="813"/>
      <c r="UNV206" s="813"/>
      <c r="UNW206" s="813"/>
      <c r="UNX206" s="813"/>
      <c r="UNY206" s="813"/>
      <c r="UNZ206" s="813"/>
      <c r="UOA206" s="813"/>
      <c r="UOB206" s="813"/>
      <c r="UOC206" s="813"/>
      <c r="UOD206" s="813"/>
      <c r="UOE206" s="813"/>
      <c r="UOF206" s="813"/>
      <c r="UOG206" s="813"/>
      <c r="UOH206" s="813"/>
      <c r="UOI206" s="813"/>
      <c r="UOJ206" s="813"/>
      <c r="UOK206" s="813"/>
      <c r="UOL206" s="813"/>
      <c r="UOM206" s="813"/>
      <c r="UON206" s="813"/>
      <c r="UOO206" s="813"/>
      <c r="UOP206" s="813"/>
      <c r="UOQ206" s="813"/>
      <c r="UOR206" s="813"/>
      <c r="UOS206" s="813"/>
      <c r="UOT206" s="813"/>
      <c r="UOU206" s="813"/>
      <c r="UOV206" s="813"/>
      <c r="UOW206" s="813"/>
      <c r="UOX206" s="813"/>
      <c r="UOY206" s="813"/>
      <c r="UOZ206" s="813"/>
      <c r="UPA206" s="813"/>
      <c r="UPB206" s="813"/>
      <c r="UPC206" s="813"/>
      <c r="UPD206" s="813"/>
      <c r="UPE206" s="813"/>
      <c r="UPF206" s="813"/>
      <c r="UPG206" s="813"/>
      <c r="UPH206" s="813"/>
      <c r="UPI206" s="813"/>
      <c r="UPJ206" s="813"/>
      <c r="UPK206" s="813"/>
      <c r="UPL206" s="813"/>
      <c r="UPM206" s="813"/>
      <c r="UPN206" s="813"/>
      <c r="UPO206" s="813"/>
      <c r="UPP206" s="813"/>
      <c r="UPQ206" s="813"/>
      <c r="UPR206" s="813"/>
      <c r="UPS206" s="813"/>
      <c r="UPT206" s="813"/>
      <c r="UPU206" s="813"/>
      <c r="UPV206" s="813"/>
      <c r="UPW206" s="813"/>
      <c r="UPX206" s="813"/>
      <c r="UPY206" s="813"/>
      <c r="UPZ206" s="813"/>
      <c r="UQA206" s="813"/>
      <c r="UQB206" s="813"/>
      <c r="UQC206" s="813"/>
      <c r="UQD206" s="813"/>
      <c r="UQE206" s="813"/>
      <c r="UQF206" s="813"/>
      <c r="UQG206" s="813"/>
      <c r="UQH206" s="813"/>
      <c r="UQI206" s="813"/>
      <c r="UQJ206" s="813"/>
      <c r="UQK206" s="813"/>
      <c r="UQL206" s="813"/>
      <c r="UQM206" s="813"/>
      <c r="UQN206" s="813"/>
      <c r="UQO206" s="813"/>
      <c r="UQP206" s="813"/>
      <c r="UQQ206" s="813"/>
      <c r="UQR206" s="813"/>
      <c r="UQS206" s="813"/>
      <c r="UQT206" s="813"/>
      <c r="UQU206" s="813"/>
      <c r="UQV206" s="813"/>
      <c r="UQW206" s="813"/>
      <c r="UQX206" s="813"/>
      <c r="UQY206" s="813"/>
      <c r="UQZ206" s="813"/>
      <c r="URA206" s="813"/>
      <c r="URB206" s="813"/>
      <c r="URC206" s="813"/>
      <c r="URD206" s="813"/>
      <c r="URE206" s="813"/>
      <c r="URF206" s="813"/>
      <c r="URG206" s="813"/>
      <c r="URH206" s="813"/>
      <c r="URI206" s="813"/>
      <c r="URJ206" s="813"/>
      <c r="URK206" s="813"/>
      <c r="URL206" s="813"/>
      <c r="URM206" s="813"/>
      <c r="URN206" s="813"/>
      <c r="URO206" s="813"/>
      <c r="URP206" s="813"/>
      <c r="URQ206" s="813"/>
      <c r="URR206" s="813"/>
      <c r="URS206" s="813"/>
      <c r="URT206" s="813"/>
      <c r="URU206" s="813"/>
      <c r="URV206" s="813"/>
      <c r="URW206" s="813"/>
      <c r="URX206" s="813"/>
      <c r="URY206" s="813"/>
      <c r="URZ206" s="813"/>
      <c r="USA206" s="813"/>
      <c r="USB206" s="813"/>
      <c r="USC206" s="813"/>
      <c r="USD206" s="813"/>
      <c r="USE206" s="813"/>
      <c r="USF206" s="813"/>
      <c r="USG206" s="813"/>
      <c r="USH206" s="813"/>
      <c r="USI206" s="813"/>
      <c r="USJ206" s="813"/>
      <c r="USK206" s="813"/>
      <c r="USL206" s="813"/>
      <c r="USM206" s="813"/>
      <c r="USN206" s="813"/>
      <c r="USO206" s="813"/>
      <c r="USP206" s="813"/>
      <c r="USQ206" s="813"/>
      <c r="USR206" s="813"/>
      <c r="USS206" s="813"/>
      <c r="UST206" s="813"/>
      <c r="USU206" s="813"/>
      <c r="USV206" s="813"/>
      <c r="USW206" s="813"/>
      <c r="USX206" s="813"/>
      <c r="USY206" s="813"/>
      <c r="USZ206" s="813"/>
      <c r="UTA206" s="813"/>
      <c r="UTB206" s="813"/>
      <c r="UTC206" s="813"/>
      <c r="UTD206" s="813"/>
      <c r="UTE206" s="813"/>
      <c r="UTF206" s="813"/>
      <c r="UTG206" s="813"/>
      <c r="UTH206" s="813"/>
      <c r="UTI206" s="813"/>
      <c r="UTJ206" s="813"/>
      <c r="UTK206" s="813"/>
      <c r="UTL206" s="813"/>
      <c r="UTM206" s="813"/>
      <c r="UTN206" s="813"/>
      <c r="UTO206" s="813"/>
      <c r="UTP206" s="813"/>
      <c r="UTQ206" s="813"/>
      <c r="UTR206" s="813"/>
      <c r="UTS206" s="813"/>
      <c r="UTT206" s="813"/>
      <c r="UTU206" s="813"/>
      <c r="UTV206" s="813"/>
      <c r="UTW206" s="813"/>
      <c r="UTX206" s="813"/>
      <c r="UTY206" s="813"/>
      <c r="UTZ206" s="813"/>
      <c r="UUA206" s="813"/>
      <c r="UUB206" s="813"/>
      <c r="UUC206" s="813"/>
      <c r="UUD206" s="813"/>
      <c r="UUE206" s="813"/>
      <c r="UUF206" s="813"/>
      <c r="UUG206" s="813"/>
      <c r="UUH206" s="813"/>
      <c r="UUI206" s="813"/>
      <c r="UUJ206" s="813"/>
      <c r="UUK206" s="813"/>
      <c r="UUL206" s="813"/>
      <c r="UUM206" s="813"/>
      <c r="UUN206" s="813"/>
      <c r="UUO206" s="813"/>
      <c r="UUP206" s="813"/>
      <c r="UUQ206" s="813"/>
      <c r="UUR206" s="813"/>
      <c r="UUS206" s="813"/>
      <c r="UUT206" s="813"/>
      <c r="UUU206" s="813"/>
      <c r="UUV206" s="813"/>
      <c r="UUW206" s="813"/>
      <c r="UUX206" s="813"/>
      <c r="UUY206" s="813"/>
      <c r="UUZ206" s="813"/>
      <c r="UVA206" s="813"/>
      <c r="UVB206" s="813"/>
      <c r="UVC206" s="813"/>
      <c r="UVD206" s="813"/>
      <c r="UVE206" s="813"/>
      <c r="UVF206" s="813"/>
      <c r="UVG206" s="813"/>
      <c r="UVH206" s="813"/>
      <c r="UVI206" s="813"/>
      <c r="UVJ206" s="813"/>
      <c r="UVK206" s="813"/>
      <c r="UVL206" s="813"/>
      <c r="UVM206" s="813"/>
      <c r="UVN206" s="813"/>
      <c r="UVO206" s="813"/>
      <c r="UVP206" s="813"/>
      <c r="UVQ206" s="813"/>
      <c r="UVR206" s="813"/>
      <c r="UVS206" s="813"/>
      <c r="UVT206" s="813"/>
      <c r="UVU206" s="813"/>
      <c r="UVV206" s="813"/>
      <c r="UVW206" s="813"/>
      <c r="UVX206" s="813"/>
      <c r="UVY206" s="813"/>
      <c r="UVZ206" s="813"/>
      <c r="UWA206" s="813"/>
      <c r="UWB206" s="813"/>
      <c r="UWC206" s="813"/>
      <c r="UWD206" s="813"/>
      <c r="UWE206" s="813"/>
      <c r="UWF206" s="813"/>
      <c r="UWG206" s="813"/>
      <c r="UWH206" s="813"/>
      <c r="UWI206" s="813"/>
      <c r="UWJ206" s="813"/>
      <c r="UWK206" s="813"/>
      <c r="UWL206" s="813"/>
      <c r="UWM206" s="813"/>
      <c r="UWN206" s="813"/>
      <c r="UWO206" s="813"/>
      <c r="UWP206" s="813"/>
      <c r="UWQ206" s="813"/>
      <c r="UWR206" s="813"/>
      <c r="UWS206" s="813"/>
      <c r="UWT206" s="813"/>
      <c r="UWU206" s="813"/>
      <c r="UWV206" s="813"/>
      <c r="UWW206" s="813"/>
      <c r="UWX206" s="813"/>
      <c r="UWY206" s="813"/>
      <c r="UWZ206" s="813"/>
      <c r="UXA206" s="813"/>
      <c r="UXB206" s="813"/>
      <c r="UXC206" s="813"/>
      <c r="UXD206" s="813"/>
      <c r="UXE206" s="813"/>
      <c r="UXF206" s="813"/>
      <c r="UXG206" s="813"/>
      <c r="UXH206" s="813"/>
      <c r="UXI206" s="813"/>
      <c r="UXJ206" s="813"/>
      <c r="UXK206" s="813"/>
      <c r="UXL206" s="813"/>
      <c r="UXM206" s="813"/>
      <c r="UXN206" s="813"/>
      <c r="UXO206" s="813"/>
      <c r="UXP206" s="813"/>
      <c r="UXQ206" s="813"/>
      <c r="UXR206" s="813"/>
      <c r="UXS206" s="813"/>
      <c r="UXT206" s="813"/>
      <c r="UXU206" s="813"/>
      <c r="UXV206" s="813"/>
      <c r="UXW206" s="813"/>
      <c r="UXX206" s="813"/>
      <c r="UXY206" s="813"/>
      <c r="UXZ206" s="813"/>
      <c r="UYA206" s="813"/>
      <c r="UYB206" s="813"/>
      <c r="UYC206" s="813"/>
      <c r="UYD206" s="813"/>
      <c r="UYE206" s="813"/>
      <c r="UYF206" s="813"/>
      <c r="UYG206" s="813"/>
      <c r="UYH206" s="813"/>
      <c r="UYI206" s="813"/>
      <c r="UYJ206" s="813"/>
      <c r="UYK206" s="813"/>
      <c r="UYL206" s="813"/>
      <c r="UYM206" s="813"/>
      <c r="UYN206" s="813"/>
      <c r="UYO206" s="813"/>
      <c r="UYP206" s="813"/>
      <c r="UYQ206" s="813"/>
      <c r="UYR206" s="813"/>
      <c r="UYS206" s="813"/>
      <c r="UYT206" s="813"/>
      <c r="UYU206" s="813"/>
      <c r="UYV206" s="813"/>
      <c r="UYW206" s="813"/>
      <c r="UYX206" s="813"/>
      <c r="UYY206" s="813"/>
      <c r="UYZ206" s="813"/>
      <c r="UZA206" s="813"/>
      <c r="UZB206" s="813"/>
      <c r="UZC206" s="813"/>
      <c r="UZD206" s="813"/>
      <c r="UZE206" s="813"/>
      <c r="UZF206" s="813"/>
      <c r="UZG206" s="813"/>
      <c r="UZH206" s="813"/>
      <c r="UZI206" s="813"/>
      <c r="UZJ206" s="813"/>
      <c r="UZK206" s="813"/>
      <c r="UZL206" s="813"/>
      <c r="UZM206" s="813"/>
      <c r="UZN206" s="813"/>
      <c r="UZO206" s="813"/>
      <c r="UZP206" s="813"/>
      <c r="UZQ206" s="813"/>
      <c r="UZR206" s="813"/>
      <c r="UZS206" s="813"/>
      <c r="UZT206" s="813"/>
      <c r="UZU206" s="813"/>
      <c r="UZV206" s="813"/>
      <c r="UZW206" s="813"/>
      <c r="UZX206" s="813"/>
      <c r="UZY206" s="813"/>
      <c r="UZZ206" s="813"/>
      <c r="VAA206" s="813"/>
      <c r="VAB206" s="813"/>
      <c r="VAC206" s="813"/>
      <c r="VAD206" s="813"/>
      <c r="VAE206" s="813"/>
      <c r="VAF206" s="813"/>
      <c r="VAG206" s="813"/>
      <c r="VAH206" s="813"/>
      <c r="VAI206" s="813"/>
      <c r="VAJ206" s="813"/>
      <c r="VAK206" s="813"/>
      <c r="VAL206" s="813"/>
      <c r="VAM206" s="813"/>
      <c r="VAN206" s="813"/>
      <c r="VAO206" s="813"/>
      <c r="VAP206" s="813"/>
      <c r="VAQ206" s="813"/>
      <c r="VAR206" s="813"/>
      <c r="VAS206" s="813"/>
      <c r="VAT206" s="813"/>
      <c r="VAU206" s="813"/>
      <c r="VAV206" s="813"/>
      <c r="VAW206" s="813"/>
      <c r="VAX206" s="813"/>
      <c r="VAY206" s="813"/>
      <c r="VAZ206" s="813"/>
      <c r="VBA206" s="813"/>
      <c r="VBB206" s="813"/>
      <c r="VBC206" s="813"/>
      <c r="VBD206" s="813"/>
      <c r="VBE206" s="813"/>
      <c r="VBF206" s="813"/>
      <c r="VBG206" s="813"/>
      <c r="VBH206" s="813"/>
      <c r="VBI206" s="813"/>
      <c r="VBJ206" s="813"/>
      <c r="VBK206" s="813"/>
      <c r="VBL206" s="813"/>
      <c r="VBM206" s="813"/>
      <c r="VBN206" s="813"/>
      <c r="VBO206" s="813"/>
      <c r="VBP206" s="813"/>
      <c r="VBQ206" s="813"/>
      <c r="VBR206" s="813"/>
      <c r="VBS206" s="813"/>
      <c r="VBT206" s="813"/>
      <c r="VBU206" s="813"/>
      <c r="VBV206" s="813"/>
      <c r="VBW206" s="813"/>
      <c r="VBX206" s="813"/>
      <c r="VBY206" s="813"/>
      <c r="VBZ206" s="813"/>
      <c r="VCA206" s="813"/>
      <c r="VCB206" s="813"/>
      <c r="VCC206" s="813"/>
      <c r="VCD206" s="813"/>
      <c r="VCE206" s="813"/>
      <c r="VCF206" s="813"/>
      <c r="VCG206" s="813"/>
      <c r="VCH206" s="813"/>
      <c r="VCI206" s="813"/>
      <c r="VCJ206" s="813"/>
      <c r="VCK206" s="813"/>
      <c r="VCL206" s="813"/>
      <c r="VCM206" s="813"/>
      <c r="VCN206" s="813"/>
      <c r="VCO206" s="813"/>
      <c r="VCP206" s="813"/>
      <c r="VCQ206" s="813"/>
      <c r="VCR206" s="813"/>
      <c r="VCS206" s="813"/>
      <c r="VCT206" s="813"/>
      <c r="VCU206" s="813"/>
      <c r="VCV206" s="813"/>
      <c r="VCW206" s="813"/>
      <c r="VCX206" s="813"/>
      <c r="VCY206" s="813"/>
      <c r="VCZ206" s="813"/>
      <c r="VDA206" s="813"/>
      <c r="VDB206" s="813"/>
      <c r="VDC206" s="813"/>
      <c r="VDD206" s="813"/>
      <c r="VDE206" s="813"/>
      <c r="VDF206" s="813"/>
      <c r="VDG206" s="813"/>
      <c r="VDH206" s="813"/>
      <c r="VDI206" s="813"/>
      <c r="VDJ206" s="813"/>
      <c r="VDK206" s="813"/>
      <c r="VDL206" s="813"/>
      <c r="VDM206" s="813"/>
      <c r="VDN206" s="813"/>
      <c r="VDO206" s="813"/>
      <c r="VDP206" s="813"/>
      <c r="VDQ206" s="813"/>
      <c r="VDR206" s="813"/>
      <c r="VDS206" s="813"/>
      <c r="VDT206" s="813"/>
      <c r="VDU206" s="813"/>
      <c r="VDV206" s="813"/>
      <c r="VDW206" s="813"/>
      <c r="VDX206" s="813"/>
      <c r="VDY206" s="813"/>
      <c r="VDZ206" s="813"/>
      <c r="VEA206" s="813"/>
      <c r="VEB206" s="813"/>
      <c r="VEC206" s="813"/>
      <c r="VED206" s="813"/>
      <c r="VEE206" s="813"/>
      <c r="VEF206" s="813"/>
      <c r="VEG206" s="813"/>
      <c r="VEH206" s="813"/>
      <c r="VEI206" s="813"/>
      <c r="VEJ206" s="813"/>
      <c r="VEK206" s="813"/>
      <c r="VEL206" s="813"/>
      <c r="VEM206" s="813"/>
      <c r="VEN206" s="813"/>
      <c r="VEO206" s="813"/>
      <c r="VEP206" s="813"/>
      <c r="VEQ206" s="813"/>
      <c r="VER206" s="813"/>
      <c r="VES206" s="813"/>
      <c r="VET206" s="813"/>
      <c r="VEU206" s="813"/>
      <c r="VEV206" s="813"/>
      <c r="VEW206" s="813"/>
      <c r="VEX206" s="813"/>
      <c r="VEY206" s="813"/>
      <c r="VEZ206" s="813"/>
      <c r="VFA206" s="813"/>
      <c r="VFB206" s="813"/>
      <c r="VFC206" s="813"/>
      <c r="VFD206" s="813"/>
      <c r="VFE206" s="813"/>
      <c r="VFF206" s="813"/>
      <c r="VFG206" s="813"/>
      <c r="VFH206" s="813"/>
      <c r="VFI206" s="813"/>
      <c r="VFJ206" s="813"/>
      <c r="VFK206" s="813"/>
      <c r="VFL206" s="813"/>
      <c r="VFM206" s="813"/>
      <c r="VFN206" s="813"/>
      <c r="VFO206" s="813"/>
      <c r="VFP206" s="813"/>
      <c r="VFQ206" s="813"/>
      <c r="VFR206" s="813"/>
      <c r="VFS206" s="813"/>
      <c r="VFT206" s="813"/>
      <c r="VFU206" s="813"/>
      <c r="VFV206" s="813"/>
      <c r="VFW206" s="813"/>
      <c r="VFX206" s="813"/>
      <c r="VFY206" s="813"/>
      <c r="VFZ206" s="813"/>
      <c r="VGA206" s="813"/>
      <c r="VGB206" s="813"/>
      <c r="VGC206" s="813"/>
      <c r="VGD206" s="813"/>
      <c r="VGE206" s="813"/>
      <c r="VGF206" s="813"/>
      <c r="VGG206" s="813"/>
      <c r="VGH206" s="813"/>
      <c r="VGI206" s="813"/>
      <c r="VGJ206" s="813"/>
      <c r="VGK206" s="813"/>
      <c r="VGL206" s="813"/>
      <c r="VGM206" s="813"/>
      <c r="VGN206" s="813"/>
      <c r="VGO206" s="813"/>
      <c r="VGP206" s="813"/>
      <c r="VGQ206" s="813"/>
      <c r="VGR206" s="813"/>
      <c r="VGS206" s="813"/>
      <c r="VGT206" s="813"/>
      <c r="VGU206" s="813"/>
      <c r="VGV206" s="813"/>
      <c r="VGW206" s="813"/>
      <c r="VGX206" s="813"/>
      <c r="VGY206" s="813"/>
      <c r="VGZ206" s="813"/>
      <c r="VHA206" s="813"/>
      <c r="VHB206" s="813"/>
      <c r="VHC206" s="813"/>
      <c r="VHD206" s="813"/>
      <c r="VHE206" s="813"/>
      <c r="VHF206" s="813"/>
      <c r="VHG206" s="813"/>
      <c r="VHH206" s="813"/>
      <c r="VHI206" s="813"/>
      <c r="VHJ206" s="813"/>
      <c r="VHK206" s="813"/>
      <c r="VHL206" s="813"/>
      <c r="VHM206" s="813"/>
      <c r="VHN206" s="813"/>
      <c r="VHO206" s="813"/>
      <c r="VHP206" s="813"/>
      <c r="VHQ206" s="813"/>
      <c r="VHR206" s="813"/>
      <c r="VHS206" s="813"/>
      <c r="VHT206" s="813"/>
      <c r="VHU206" s="813"/>
      <c r="VHV206" s="813"/>
      <c r="VHW206" s="813"/>
      <c r="VHX206" s="813"/>
      <c r="VHY206" s="813"/>
      <c r="VHZ206" s="813"/>
      <c r="VIA206" s="813"/>
      <c r="VIB206" s="813"/>
      <c r="VIC206" s="813"/>
      <c r="VID206" s="813"/>
      <c r="VIE206" s="813"/>
      <c r="VIF206" s="813"/>
      <c r="VIG206" s="813"/>
      <c r="VIH206" s="813"/>
      <c r="VII206" s="813"/>
      <c r="VIJ206" s="813"/>
      <c r="VIK206" s="813"/>
      <c r="VIL206" s="813"/>
      <c r="VIM206" s="813"/>
      <c r="VIN206" s="813"/>
      <c r="VIO206" s="813"/>
      <c r="VIP206" s="813"/>
      <c r="VIQ206" s="813"/>
      <c r="VIR206" s="813"/>
      <c r="VIS206" s="813"/>
      <c r="VIT206" s="813"/>
      <c r="VIU206" s="813"/>
      <c r="VIV206" s="813"/>
      <c r="VIW206" s="813"/>
      <c r="VIX206" s="813"/>
      <c r="VIY206" s="813"/>
      <c r="VIZ206" s="813"/>
      <c r="VJA206" s="813"/>
      <c r="VJB206" s="813"/>
      <c r="VJC206" s="813"/>
      <c r="VJD206" s="813"/>
      <c r="VJE206" s="813"/>
      <c r="VJF206" s="813"/>
      <c r="VJG206" s="813"/>
      <c r="VJH206" s="813"/>
      <c r="VJI206" s="813"/>
      <c r="VJJ206" s="813"/>
      <c r="VJK206" s="813"/>
      <c r="VJL206" s="813"/>
      <c r="VJM206" s="813"/>
      <c r="VJN206" s="813"/>
      <c r="VJO206" s="813"/>
      <c r="VJP206" s="813"/>
      <c r="VJQ206" s="813"/>
      <c r="VJR206" s="813"/>
      <c r="VJS206" s="813"/>
      <c r="VJT206" s="813"/>
      <c r="VJU206" s="813"/>
      <c r="VJV206" s="813"/>
      <c r="VJW206" s="813"/>
      <c r="VJX206" s="813"/>
      <c r="VJY206" s="813"/>
      <c r="VJZ206" s="813"/>
      <c r="VKA206" s="813"/>
      <c r="VKB206" s="813"/>
      <c r="VKC206" s="813"/>
      <c r="VKD206" s="813"/>
      <c r="VKE206" s="813"/>
      <c r="VKF206" s="813"/>
      <c r="VKG206" s="813"/>
      <c r="VKH206" s="813"/>
      <c r="VKI206" s="813"/>
      <c r="VKJ206" s="813"/>
      <c r="VKK206" s="813"/>
      <c r="VKL206" s="813"/>
      <c r="VKM206" s="813"/>
      <c r="VKN206" s="813"/>
      <c r="VKO206" s="813"/>
      <c r="VKP206" s="813"/>
      <c r="VKQ206" s="813"/>
      <c r="VKR206" s="813"/>
      <c r="VKS206" s="813"/>
      <c r="VKT206" s="813"/>
      <c r="VKU206" s="813"/>
      <c r="VKV206" s="813"/>
      <c r="VKW206" s="813"/>
      <c r="VKX206" s="813"/>
      <c r="VKY206" s="813"/>
      <c r="VKZ206" s="813"/>
      <c r="VLA206" s="813"/>
      <c r="VLB206" s="813"/>
      <c r="VLC206" s="813"/>
      <c r="VLD206" s="813"/>
      <c r="VLE206" s="813"/>
      <c r="VLF206" s="813"/>
      <c r="VLG206" s="813"/>
      <c r="VLH206" s="813"/>
      <c r="VLI206" s="813"/>
      <c r="VLJ206" s="813"/>
      <c r="VLK206" s="813"/>
      <c r="VLL206" s="813"/>
      <c r="VLM206" s="813"/>
      <c r="VLN206" s="813"/>
      <c r="VLO206" s="813"/>
      <c r="VLP206" s="813"/>
      <c r="VLQ206" s="813"/>
      <c r="VLR206" s="813"/>
      <c r="VLS206" s="813"/>
      <c r="VLT206" s="813"/>
      <c r="VLU206" s="813"/>
      <c r="VLV206" s="813"/>
      <c r="VLW206" s="813"/>
      <c r="VLX206" s="813"/>
      <c r="VLY206" s="813"/>
      <c r="VLZ206" s="813"/>
      <c r="VMA206" s="813"/>
      <c r="VMB206" s="813"/>
      <c r="VMC206" s="813"/>
      <c r="VMD206" s="813"/>
      <c r="VME206" s="813"/>
      <c r="VMF206" s="813"/>
      <c r="VMG206" s="813"/>
      <c r="VMH206" s="813"/>
      <c r="VMI206" s="813"/>
      <c r="VMJ206" s="813"/>
      <c r="VMK206" s="813"/>
      <c r="VML206" s="813"/>
      <c r="VMM206" s="813"/>
      <c r="VMN206" s="813"/>
      <c r="VMO206" s="813"/>
      <c r="VMP206" s="813"/>
      <c r="VMQ206" s="813"/>
      <c r="VMR206" s="813"/>
      <c r="VMS206" s="813"/>
      <c r="VMT206" s="813"/>
      <c r="VMU206" s="813"/>
      <c r="VMV206" s="813"/>
      <c r="VMW206" s="813"/>
      <c r="VMX206" s="813"/>
      <c r="VMY206" s="813"/>
      <c r="VMZ206" s="813"/>
      <c r="VNA206" s="813"/>
      <c r="VNB206" s="813"/>
      <c r="VNC206" s="813"/>
      <c r="VND206" s="813"/>
      <c r="VNE206" s="813"/>
      <c r="VNF206" s="813"/>
      <c r="VNG206" s="813"/>
      <c r="VNH206" s="813"/>
      <c r="VNI206" s="813"/>
      <c r="VNJ206" s="813"/>
      <c r="VNK206" s="813"/>
      <c r="VNL206" s="813"/>
      <c r="VNM206" s="813"/>
      <c r="VNN206" s="813"/>
      <c r="VNO206" s="813"/>
      <c r="VNP206" s="813"/>
      <c r="VNQ206" s="813"/>
      <c r="VNR206" s="813"/>
      <c r="VNS206" s="813"/>
      <c r="VNT206" s="813"/>
      <c r="VNU206" s="813"/>
      <c r="VNV206" s="813"/>
      <c r="VNW206" s="813"/>
      <c r="VNX206" s="813"/>
      <c r="VNY206" s="813"/>
      <c r="VNZ206" s="813"/>
      <c r="VOA206" s="813"/>
      <c r="VOB206" s="813"/>
      <c r="VOC206" s="813"/>
      <c r="VOD206" s="813"/>
      <c r="VOE206" s="813"/>
      <c r="VOF206" s="813"/>
      <c r="VOG206" s="813"/>
      <c r="VOH206" s="813"/>
      <c r="VOI206" s="813"/>
      <c r="VOJ206" s="813"/>
      <c r="VOK206" s="813"/>
      <c r="VOL206" s="813"/>
      <c r="VOM206" s="813"/>
      <c r="VON206" s="813"/>
      <c r="VOO206" s="813"/>
      <c r="VOP206" s="813"/>
      <c r="VOQ206" s="813"/>
      <c r="VOR206" s="813"/>
      <c r="VOS206" s="813"/>
      <c r="VOT206" s="813"/>
      <c r="VOU206" s="813"/>
      <c r="VOV206" s="813"/>
      <c r="VOW206" s="813"/>
      <c r="VOX206" s="813"/>
      <c r="VOY206" s="813"/>
      <c r="VOZ206" s="813"/>
      <c r="VPA206" s="813"/>
      <c r="VPB206" s="813"/>
      <c r="VPC206" s="813"/>
      <c r="VPD206" s="813"/>
      <c r="VPE206" s="813"/>
      <c r="VPF206" s="813"/>
      <c r="VPG206" s="813"/>
      <c r="VPH206" s="813"/>
      <c r="VPI206" s="813"/>
      <c r="VPJ206" s="813"/>
      <c r="VPK206" s="813"/>
      <c r="VPL206" s="813"/>
      <c r="VPM206" s="813"/>
      <c r="VPN206" s="813"/>
      <c r="VPO206" s="813"/>
      <c r="VPP206" s="813"/>
      <c r="VPQ206" s="813"/>
      <c r="VPR206" s="813"/>
      <c r="VPS206" s="813"/>
      <c r="VPT206" s="813"/>
      <c r="VPU206" s="813"/>
      <c r="VPV206" s="813"/>
      <c r="VPW206" s="813"/>
      <c r="VPX206" s="813"/>
      <c r="VPY206" s="813"/>
      <c r="VPZ206" s="813"/>
      <c r="VQA206" s="813"/>
      <c r="VQB206" s="813"/>
      <c r="VQC206" s="813"/>
      <c r="VQD206" s="813"/>
      <c r="VQE206" s="813"/>
      <c r="VQF206" s="813"/>
      <c r="VQG206" s="813"/>
      <c r="VQH206" s="813"/>
      <c r="VQI206" s="813"/>
      <c r="VQJ206" s="813"/>
      <c r="VQK206" s="813"/>
      <c r="VQL206" s="813"/>
      <c r="VQM206" s="813"/>
      <c r="VQN206" s="813"/>
      <c r="VQO206" s="813"/>
      <c r="VQP206" s="813"/>
      <c r="VQQ206" s="813"/>
      <c r="VQR206" s="813"/>
      <c r="VQS206" s="813"/>
      <c r="VQT206" s="813"/>
      <c r="VQU206" s="813"/>
      <c r="VQV206" s="813"/>
      <c r="VQW206" s="813"/>
      <c r="VQX206" s="813"/>
      <c r="VQY206" s="813"/>
      <c r="VQZ206" s="813"/>
      <c r="VRA206" s="813"/>
      <c r="VRB206" s="813"/>
      <c r="VRC206" s="813"/>
      <c r="VRD206" s="813"/>
      <c r="VRE206" s="813"/>
      <c r="VRF206" s="813"/>
      <c r="VRG206" s="813"/>
      <c r="VRH206" s="813"/>
      <c r="VRI206" s="813"/>
      <c r="VRJ206" s="813"/>
      <c r="VRK206" s="813"/>
      <c r="VRL206" s="813"/>
      <c r="VRM206" s="813"/>
      <c r="VRN206" s="813"/>
      <c r="VRO206" s="813"/>
      <c r="VRP206" s="813"/>
      <c r="VRQ206" s="813"/>
      <c r="VRR206" s="813"/>
      <c r="VRS206" s="813"/>
      <c r="VRT206" s="813"/>
      <c r="VRU206" s="813"/>
      <c r="VRV206" s="813"/>
      <c r="VRW206" s="813"/>
      <c r="VRX206" s="813"/>
      <c r="VRY206" s="813"/>
      <c r="VRZ206" s="813"/>
      <c r="VSA206" s="813"/>
      <c r="VSB206" s="813"/>
      <c r="VSC206" s="813"/>
      <c r="VSD206" s="813"/>
      <c r="VSE206" s="813"/>
      <c r="VSF206" s="813"/>
      <c r="VSG206" s="813"/>
      <c r="VSH206" s="813"/>
      <c r="VSI206" s="813"/>
      <c r="VSJ206" s="813"/>
      <c r="VSK206" s="813"/>
      <c r="VSL206" s="813"/>
      <c r="VSM206" s="813"/>
      <c r="VSN206" s="813"/>
      <c r="VSO206" s="813"/>
      <c r="VSP206" s="813"/>
      <c r="VSQ206" s="813"/>
      <c r="VSR206" s="813"/>
      <c r="VSS206" s="813"/>
      <c r="VST206" s="813"/>
      <c r="VSU206" s="813"/>
      <c r="VSV206" s="813"/>
      <c r="VSW206" s="813"/>
      <c r="VSX206" s="813"/>
      <c r="VSY206" s="813"/>
      <c r="VSZ206" s="813"/>
      <c r="VTA206" s="813"/>
      <c r="VTB206" s="813"/>
      <c r="VTC206" s="813"/>
      <c r="VTD206" s="813"/>
      <c r="VTE206" s="813"/>
      <c r="VTF206" s="813"/>
      <c r="VTG206" s="813"/>
      <c r="VTH206" s="813"/>
      <c r="VTI206" s="813"/>
      <c r="VTJ206" s="813"/>
      <c r="VTK206" s="813"/>
      <c r="VTL206" s="813"/>
      <c r="VTM206" s="813"/>
      <c r="VTN206" s="813"/>
      <c r="VTO206" s="813"/>
      <c r="VTP206" s="813"/>
      <c r="VTQ206" s="813"/>
      <c r="VTR206" s="813"/>
      <c r="VTS206" s="813"/>
      <c r="VTT206" s="813"/>
      <c r="VTU206" s="813"/>
      <c r="VTV206" s="813"/>
      <c r="VTW206" s="813"/>
      <c r="VTX206" s="813"/>
      <c r="VTY206" s="813"/>
      <c r="VTZ206" s="813"/>
      <c r="VUA206" s="813"/>
      <c r="VUB206" s="813"/>
      <c r="VUC206" s="813"/>
      <c r="VUD206" s="813"/>
      <c r="VUE206" s="813"/>
      <c r="VUF206" s="813"/>
      <c r="VUG206" s="813"/>
      <c r="VUH206" s="813"/>
      <c r="VUI206" s="813"/>
      <c r="VUJ206" s="813"/>
      <c r="VUK206" s="813"/>
      <c r="VUL206" s="813"/>
      <c r="VUM206" s="813"/>
      <c r="VUN206" s="813"/>
      <c r="VUO206" s="813"/>
      <c r="VUP206" s="813"/>
      <c r="VUQ206" s="813"/>
      <c r="VUR206" s="813"/>
      <c r="VUS206" s="813"/>
      <c r="VUT206" s="813"/>
      <c r="VUU206" s="813"/>
      <c r="VUV206" s="813"/>
      <c r="VUW206" s="813"/>
      <c r="VUX206" s="813"/>
      <c r="VUY206" s="813"/>
      <c r="VUZ206" s="813"/>
      <c r="VVA206" s="813"/>
      <c r="VVB206" s="813"/>
      <c r="VVC206" s="813"/>
      <c r="VVD206" s="813"/>
      <c r="VVE206" s="813"/>
      <c r="VVF206" s="813"/>
      <c r="VVG206" s="813"/>
      <c r="VVH206" s="813"/>
      <c r="VVI206" s="813"/>
      <c r="VVJ206" s="813"/>
      <c r="VVK206" s="813"/>
      <c r="VVL206" s="813"/>
      <c r="VVM206" s="813"/>
      <c r="VVN206" s="813"/>
      <c r="VVO206" s="813"/>
      <c r="VVP206" s="813"/>
      <c r="VVQ206" s="813"/>
      <c r="VVR206" s="813"/>
      <c r="VVS206" s="813"/>
      <c r="VVT206" s="813"/>
      <c r="VVU206" s="813"/>
      <c r="VVV206" s="813"/>
      <c r="VVW206" s="813"/>
      <c r="VVX206" s="813"/>
      <c r="VVY206" s="813"/>
      <c r="VVZ206" s="813"/>
      <c r="VWA206" s="813"/>
      <c r="VWB206" s="813"/>
      <c r="VWC206" s="813"/>
      <c r="VWD206" s="813"/>
      <c r="VWE206" s="813"/>
      <c r="VWF206" s="813"/>
      <c r="VWG206" s="813"/>
      <c r="VWH206" s="813"/>
      <c r="VWI206" s="813"/>
      <c r="VWJ206" s="813"/>
      <c r="VWK206" s="813"/>
      <c r="VWL206" s="813"/>
      <c r="VWM206" s="813"/>
      <c r="VWN206" s="813"/>
      <c r="VWO206" s="813"/>
      <c r="VWP206" s="813"/>
      <c r="VWQ206" s="813"/>
      <c r="VWR206" s="813"/>
      <c r="VWS206" s="813"/>
      <c r="VWT206" s="813"/>
      <c r="VWU206" s="813"/>
      <c r="VWV206" s="813"/>
      <c r="VWW206" s="813"/>
      <c r="VWX206" s="813"/>
      <c r="VWY206" s="813"/>
      <c r="VWZ206" s="813"/>
      <c r="VXA206" s="813"/>
      <c r="VXB206" s="813"/>
      <c r="VXC206" s="813"/>
      <c r="VXD206" s="813"/>
      <c r="VXE206" s="813"/>
      <c r="VXF206" s="813"/>
      <c r="VXG206" s="813"/>
      <c r="VXH206" s="813"/>
      <c r="VXI206" s="813"/>
      <c r="VXJ206" s="813"/>
      <c r="VXK206" s="813"/>
      <c r="VXL206" s="813"/>
      <c r="VXM206" s="813"/>
      <c r="VXN206" s="813"/>
      <c r="VXO206" s="813"/>
      <c r="VXP206" s="813"/>
      <c r="VXQ206" s="813"/>
      <c r="VXR206" s="813"/>
      <c r="VXS206" s="813"/>
      <c r="VXT206" s="813"/>
      <c r="VXU206" s="813"/>
      <c r="VXV206" s="813"/>
      <c r="VXW206" s="813"/>
      <c r="VXX206" s="813"/>
      <c r="VXY206" s="813"/>
      <c r="VXZ206" s="813"/>
      <c r="VYA206" s="813"/>
      <c r="VYB206" s="813"/>
      <c r="VYC206" s="813"/>
      <c r="VYD206" s="813"/>
      <c r="VYE206" s="813"/>
      <c r="VYF206" s="813"/>
      <c r="VYG206" s="813"/>
      <c r="VYH206" s="813"/>
      <c r="VYI206" s="813"/>
      <c r="VYJ206" s="813"/>
      <c r="VYK206" s="813"/>
      <c r="VYL206" s="813"/>
      <c r="VYM206" s="813"/>
      <c r="VYN206" s="813"/>
      <c r="VYO206" s="813"/>
      <c r="VYP206" s="813"/>
      <c r="VYQ206" s="813"/>
      <c r="VYR206" s="813"/>
      <c r="VYS206" s="813"/>
      <c r="VYT206" s="813"/>
      <c r="VYU206" s="813"/>
      <c r="VYV206" s="813"/>
      <c r="VYW206" s="813"/>
      <c r="VYX206" s="813"/>
      <c r="VYY206" s="813"/>
      <c r="VYZ206" s="813"/>
      <c r="VZA206" s="813"/>
      <c r="VZB206" s="813"/>
      <c r="VZC206" s="813"/>
      <c r="VZD206" s="813"/>
      <c r="VZE206" s="813"/>
      <c r="VZF206" s="813"/>
      <c r="VZG206" s="813"/>
      <c r="VZH206" s="813"/>
      <c r="VZI206" s="813"/>
      <c r="VZJ206" s="813"/>
      <c r="VZK206" s="813"/>
      <c r="VZL206" s="813"/>
      <c r="VZM206" s="813"/>
      <c r="VZN206" s="813"/>
      <c r="VZO206" s="813"/>
      <c r="VZP206" s="813"/>
      <c r="VZQ206" s="813"/>
      <c r="VZR206" s="813"/>
      <c r="VZS206" s="813"/>
      <c r="VZT206" s="813"/>
      <c r="VZU206" s="813"/>
      <c r="VZV206" s="813"/>
      <c r="VZW206" s="813"/>
      <c r="VZX206" s="813"/>
      <c r="VZY206" s="813"/>
      <c r="VZZ206" s="813"/>
      <c r="WAA206" s="813"/>
      <c r="WAB206" s="813"/>
      <c r="WAC206" s="813"/>
      <c r="WAD206" s="813"/>
      <c r="WAE206" s="813"/>
      <c r="WAF206" s="813"/>
      <c r="WAG206" s="813"/>
      <c r="WAH206" s="813"/>
      <c r="WAI206" s="813"/>
      <c r="WAJ206" s="813"/>
      <c r="WAK206" s="813"/>
      <c r="WAL206" s="813"/>
      <c r="WAM206" s="813"/>
      <c r="WAN206" s="813"/>
      <c r="WAO206" s="813"/>
      <c r="WAP206" s="813"/>
      <c r="WAQ206" s="813"/>
      <c r="WAR206" s="813"/>
      <c r="WAS206" s="813"/>
      <c r="WAT206" s="813"/>
      <c r="WAU206" s="813"/>
      <c r="WAV206" s="813"/>
      <c r="WAW206" s="813"/>
      <c r="WAX206" s="813"/>
      <c r="WAY206" s="813"/>
      <c r="WAZ206" s="813"/>
      <c r="WBA206" s="813"/>
      <c r="WBB206" s="813"/>
      <c r="WBC206" s="813"/>
      <c r="WBD206" s="813"/>
      <c r="WBE206" s="813"/>
      <c r="WBF206" s="813"/>
      <c r="WBG206" s="813"/>
      <c r="WBH206" s="813"/>
      <c r="WBI206" s="813"/>
      <c r="WBJ206" s="813"/>
      <c r="WBK206" s="813"/>
      <c r="WBL206" s="813"/>
      <c r="WBM206" s="813"/>
      <c r="WBN206" s="813"/>
      <c r="WBO206" s="813"/>
      <c r="WBP206" s="813"/>
      <c r="WBQ206" s="813"/>
      <c r="WBR206" s="813"/>
      <c r="WBS206" s="813"/>
      <c r="WBT206" s="813"/>
      <c r="WBU206" s="813"/>
      <c r="WBV206" s="813"/>
      <c r="WBW206" s="813"/>
      <c r="WBX206" s="813"/>
      <c r="WBY206" s="813"/>
      <c r="WBZ206" s="813"/>
      <c r="WCA206" s="813"/>
      <c r="WCB206" s="813"/>
      <c r="WCC206" s="813"/>
      <c r="WCD206" s="813"/>
      <c r="WCE206" s="813"/>
      <c r="WCF206" s="813"/>
      <c r="WCG206" s="813"/>
      <c r="WCH206" s="813"/>
      <c r="WCI206" s="813"/>
      <c r="WCJ206" s="813"/>
      <c r="WCK206" s="813"/>
      <c r="WCL206" s="813"/>
      <c r="WCM206" s="813"/>
      <c r="WCN206" s="813"/>
      <c r="WCO206" s="813"/>
      <c r="WCP206" s="813"/>
      <c r="WCQ206" s="813"/>
      <c r="WCR206" s="813"/>
      <c r="WCS206" s="813"/>
      <c r="WCT206" s="813"/>
      <c r="WCU206" s="813"/>
      <c r="WCV206" s="813"/>
      <c r="WCW206" s="813"/>
      <c r="WCX206" s="813"/>
      <c r="WCY206" s="813"/>
      <c r="WCZ206" s="813"/>
      <c r="WDA206" s="813"/>
      <c r="WDB206" s="813"/>
      <c r="WDC206" s="813"/>
      <c r="WDD206" s="813"/>
      <c r="WDE206" s="813"/>
      <c r="WDF206" s="813"/>
      <c r="WDG206" s="813"/>
      <c r="WDH206" s="813"/>
      <c r="WDI206" s="813"/>
      <c r="WDJ206" s="813"/>
      <c r="WDK206" s="813"/>
      <c r="WDL206" s="813"/>
      <c r="WDM206" s="813"/>
      <c r="WDN206" s="813"/>
      <c r="WDO206" s="813"/>
      <c r="WDP206" s="813"/>
      <c r="WDQ206" s="813"/>
      <c r="WDR206" s="813"/>
      <c r="WDS206" s="813"/>
      <c r="WDT206" s="813"/>
      <c r="WDU206" s="813"/>
      <c r="WDV206" s="813"/>
      <c r="WDW206" s="813"/>
      <c r="WDX206" s="813"/>
      <c r="WDY206" s="813"/>
      <c r="WDZ206" s="813"/>
      <c r="WEA206" s="813"/>
      <c r="WEB206" s="813"/>
      <c r="WEC206" s="813"/>
      <c r="WED206" s="813"/>
      <c r="WEE206" s="813"/>
      <c r="WEF206" s="813"/>
      <c r="WEG206" s="813"/>
      <c r="WEH206" s="813"/>
      <c r="WEI206" s="813"/>
      <c r="WEJ206" s="813"/>
      <c r="WEK206" s="813"/>
      <c r="WEL206" s="813"/>
      <c r="WEM206" s="813"/>
      <c r="WEN206" s="813"/>
      <c r="WEO206" s="813"/>
      <c r="WEP206" s="813"/>
      <c r="WEQ206" s="813"/>
      <c r="WER206" s="813"/>
      <c r="WES206" s="813"/>
      <c r="WET206" s="813"/>
      <c r="WEU206" s="813"/>
      <c r="WEV206" s="813"/>
      <c r="WEW206" s="813"/>
      <c r="WEX206" s="813"/>
      <c r="WEY206" s="813"/>
      <c r="WEZ206" s="813"/>
      <c r="WFA206" s="813"/>
      <c r="WFB206" s="813"/>
      <c r="WFC206" s="813"/>
      <c r="WFD206" s="813"/>
      <c r="WFE206" s="813"/>
      <c r="WFF206" s="813"/>
      <c r="WFG206" s="813"/>
      <c r="WFH206" s="813"/>
      <c r="WFI206" s="813"/>
      <c r="WFJ206" s="813"/>
      <c r="WFK206" s="813"/>
      <c r="WFL206" s="813"/>
      <c r="WFM206" s="813"/>
      <c r="WFN206" s="813"/>
      <c r="WFO206" s="813"/>
      <c r="WFP206" s="813"/>
      <c r="WFQ206" s="813"/>
      <c r="WFR206" s="813"/>
      <c r="WFS206" s="813"/>
      <c r="WFT206" s="813"/>
      <c r="WFU206" s="813"/>
      <c r="WFV206" s="813"/>
      <c r="WFW206" s="813"/>
      <c r="WFX206" s="813"/>
      <c r="WFY206" s="813"/>
      <c r="WFZ206" s="813"/>
      <c r="WGA206" s="813"/>
      <c r="WGB206" s="813"/>
      <c r="WGC206" s="813"/>
      <c r="WGD206" s="813"/>
      <c r="WGE206" s="813"/>
      <c r="WGF206" s="813"/>
      <c r="WGG206" s="813"/>
      <c r="WGH206" s="813"/>
      <c r="WGI206" s="813"/>
      <c r="WGJ206" s="813"/>
      <c r="WGK206" s="813"/>
      <c r="WGL206" s="813"/>
      <c r="WGM206" s="813"/>
      <c r="WGN206" s="813"/>
      <c r="WGO206" s="813"/>
      <c r="WGP206" s="813"/>
      <c r="WGQ206" s="813"/>
      <c r="WGR206" s="813"/>
      <c r="WGS206" s="813"/>
      <c r="WGT206" s="813"/>
      <c r="WGU206" s="813"/>
      <c r="WGV206" s="813"/>
      <c r="WGW206" s="813"/>
      <c r="WGX206" s="813"/>
      <c r="WGY206" s="813"/>
      <c r="WGZ206" s="813"/>
      <c r="WHA206" s="813"/>
      <c r="WHB206" s="813"/>
      <c r="WHC206" s="813"/>
      <c r="WHD206" s="813"/>
      <c r="WHE206" s="813"/>
      <c r="WHF206" s="813"/>
      <c r="WHG206" s="813"/>
      <c r="WHH206" s="813"/>
      <c r="WHI206" s="813"/>
      <c r="WHJ206" s="813"/>
      <c r="WHK206" s="813"/>
      <c r="WHL206" s="813"/>
      <c r="WHM206" s="813"/>
      <c r="WHN206" s="813"/>
      <c r="WHO206" s="813"/>
      <c r="WHP206" s="813"/>
      <c r="WHQ206" s="813"/>
      <c r="WHR206" s="813"/>
      <c r="WHS206" s="813"/>
      <c r="WHT206" s="813"/>
      <c r="WHU206" s="813"/>
      <c r="WHV206" s="813"/>
      <c r="WHW206" s="813"/>
      <c r="WHX206" s="813"/>
      <c r="WHY206" s="813"/>
      <c r="WHZ206" s="813"/>
      <c r="WIA206" s="813"/>
      <c r="WIB206" s="813"/>
      <c r="WIC206" s="813"/>
      <c r="WID206" s="813"/>
      <c r="WIE206" s="813"/>
      <c r="WIF206" s="813"/>
      <c r="WIG206" s="813"/>
      <c r="WIH206" s="813"/>
      <c r="WII206" s="813"/>
      <c r="WIJ206" s="813"/>
      <c r="WIK206" s="813"/>
      <c r="WIL206" s="813"/>
      <c r="WIM206" s="813"/>
      <c r="WIN206" s="813"/>
      <c r="WIO206" s="813"/>
      <c r="WIP206" s="813"/>
      <c r="WIQ206" s="813"/>
      <c r="WIR206" s="813"/>
      <c r="WIS206" s="813"/>
      <c r="WIT206" s="813"/>
      <c r="WIU206" s="813"/>
      <c r="WIV206" s="813"/>
      <c r="WIW206" s="813"/>
      <c r="WIX206" s="813"/>
      <c r="WIY206" s="813"/>
      <c r="WIZ206" s="813"/>
      <c r="WJA206" s="813"/>
      <c r="WJB206" s="813"/>
      <c r="WJC206" s="813"/>
      <c r="WJD206" s="813"/>
      <c r="WJE206" s="813"/>
      <c r="WJF206" s="813"/>
      <c r="WJG206" s="813"/>
      <c r="WJH206" s="813"/>
      <c r="WJI206" s="813"/>
      <c r="WJJ206" s="813"/>
      <c r="WJK206" s="813"/>
      <c r="WJL206" s="813"/>
      <c r="WJM206" s="813"/>
      <c r="WJN206" s="813"/>
      <c r="WJO206" s="813"/>
      <c r="WJP206" s="813"/>
      <c r="WJQ206" s="813"/>
      <c r="WJR206" s="813"/>
      <c r="WJS206" s="813"/>
      <c r="WJT206" s="813"/>
      <c r="WJU206" s="813"/>
      <c r="WJV206" s="813"/>
      <c r="WJW206" s="813"/>
      <c r="WJX206" s="813"/>
      <c r="WJY206" s="813"/>
      <c r="WJZ206" s="813"/>
      <c r="WKA206" s="813"/>
      <c r="WKB206" s="813"/>
      <c r="WKC206" s="813"/>
      <c r="WKD206" s="813"/>
      <c r="WKE206" s="813"/>
      <c r="WKF206" s="813"/>
      <c r="WKG206" s="813"/>
      <c r="WKH206" s="813"/>
      <c r="WKI206" s="813"/>
      <c r="WKJ206" s="813"/>
      <c r="WKK206" s="813"/>
      <c r="WKL206" s="813"/>
      <c r="WKM206" s="813"/>
      <c r="WKN206" s="813"/>
      <c r="WKO206" s="813"/>
      <c r="WKP206" s="813"/>
      <c r="WKQ206" s="813"/>
      <c r="WKR206" s="813"/>
      <c r="WKS206" s="813"/>
      <c r="WKT206" s="813"/>
      <c r="WKU206" s="813"/>
      <c r="WKV206" s="813"/>
      <c r="WKW206" s="813"/>
      <c r="WKX206" s="813"/>
      <c r="WKY206" s="813"/>
      <c r="WKZ206" s="813"/>
      <c r="WLA206" s="813"/>
      <c r="WLB206" s="813"/>
      <c r="WLC206" s="813"/>
      <c r="WLD206" s="813"/>
      <c r="WLE206" s="813"/>
      <c r="WLF206" s="813"/>
      <c r="WLG206" s="813"/>
      <c r="WLH206" s="813"/>
      <c r="WLI206" s="813"/>
      <c r="WLJ206" s="813"/>
      <c r="WLK206" s="813"/>
      <c r="WLL206" s="813"/>
      <c r="WLM206" s="813"/>
      <c r="WLN206" s="813"/>
      <c r="WLO206" s="813"/>
      <c r="WLP206" s="813"/>
      <c r="WLQ206" s="813"/>
      <c r="WLR206" s="813"/>
      <c r="WLS206" s="813"/>
      <c r="WLT206" s="813"/>
      <c r="WLU206" s="813"/>
      <c r="WLV206" s="813"/>
      <c r="WLW206" s="813"/>
      <c r="WLX206" s="813"/>
      <c r="WLY206" s="813"/>
      <c r="WLZ206" s="813"/>
      <c r="WMA206" s="813"/>
      <c r="WMB206" s="813"/>
      <c r="WMC206" s="813"/>
      <c r="WMD206" s="813"/>
      <c r="WME206" s="813"/>
      <c r="WMF206" s="813"/>
      <c r="WMG206" s="813"/>
      <c r="WMH206" s="813"/>
      <c r="WMI206" s="813"/>
      <c r="WMJ206" s="813"/>
      <c r="WMK206" s="813"/>
      <c r="WML206" s="813"/>
      <c r="WMM206" s="813"/>
      <c r="WMN206" s="813"/>
      <c r="WMO206" s="813"/>
      <c r="WMP206" s="813"/>
      <c r="WMQ206" s="813"/>
      <c r="WMR206" s="813"/>
      <c r="WMS206" s="813"/>
      <c r="WMT206" s="813"/>
      <c r="WMU206" s="813"/>
      <c r="WMV206" s="813"/>
      <c r="WMW206" s="813"/>
      <c r="WMX206" s="813"/>
      <c r="WMY206" s="813"/>
      <c r="WMZ206" s="813"/>
      <c r="WNA206" s="813"/>
      <c r="WNB206" s="813"/>
      <c r="WNC206" s="813"/>
      <c r="WND206" s="813"/>
      <c r="WNE206" s="813"/>
      <c r="WNF206" s="813"/>
      <c r="WNG206" s="813"/>
      <c r="WNH206" s="813"/>
      <c r="WNI206" s="813"/>
      <c r="WNJ206" s="813"/>
      <c r="WNK206" s="813"/>
      <c r="WNL206" s="813"/>
      <c r="WNM206" s="813"/>
      <c r="WNN206" s="813"/>
      <c r="WNO206" s="813"/>
      <c r="WNP206" s="813"/>
      <c r="WNQ206" s="813"/>
      <c r="WNR206" s="813"/>
      <c r="WNS206" s="813"/>
      <c r="WNT206" s="813"/>
      <c r="WNU206" s="813"/>
      <c r="WNV206" s="813"/>
      <c r="WNW206" s="813"/>
      <c r="WNX206" s="813"/>
      <c r="WNY206" s="813"/>
      <c r="WNZ206" s="813"/>
      <c r="WOA206" s="813"/>
      <c r="WOB206" s="813"/>
      <c r="WOC206" s="813"/>
      <c r="WOD206" s="813"/>
      <c r="WOE206" s="813"/>
      <c r="WOF206" s="813"/>
      <c r="WOG206" s="813"/>
      <c r="WOH206" s="813"/>
      <c r="WOI206" s="813"/>
      <c r="WOJ206" s="813"/>
      <c r="WOK206" s="813"/>
      <c r="WOL206" s="813"/>
      <c r="WOM206" s="813"/>
      <c r="WON206" s="813"/>
      <c r="WOO206" s="813"/>
      <c r="WOP206" s="813"/>
      <c r="WOQ206" s="813"/>
      <c r="WOR206" s="813"/>
      <c r="WOS206" s="813"/>
      <c r="WOT206" s="813"/>
      <c r="WOU206" s="813"/>
      <c r="WOV206" s="813"/>
      <c r="WOW206" s="813"/>
      <c r="WOX206" s="813"/>
      <c r="WOY206" s="813"/>
      <c r="WOZ206" s="813"/>
      <c r="WPA206" s="813"/>
      <c r="WPB206" s="813"/>
      <c r="WPC206" s="813"/>
      <c r="WPD206" s="813"/>
      <c r="WPE206" s="813"/>
      <c r="WPF206" s="813"/>
      <c r="WPG206" s="813"/>
      <c r="WPH206" s="813"/>
      <c r="WPI206" s="813"/>
      <c r="WPJ206" s="813"/>
      <c r="WPK206" s="813"/>
      <c r="WPL206" s="813"/>
      <c r="WPM206" s="813"/>
      <c r="WPN206" s="813"/>
      <c r="WPO206" s="813"/>
      <c r="WPP206" s="813"/>
      <c r="WPQ206" s="813"/>
      <c r="WPR206" s="813"/>
      <c r="WPS206" s="813"/>
      <c r="WPT206" s="813"/>
      <c r="WPU206" s="813"/>
      <c r="WPV206" s="813"/>
      <c r="WPW206" s="813"/>
      <c r="WPX206" s="813"/>
      <c r="WPY206" s="813"/>
      <c r="WPZ206" s="813"/>
      <c r="WQA206" s="813"/>
      <c r="WQB206" s="813"/>
      <c r="WQC206" s="813"/>
      <c r="WQD206" s="813"/>
      <c r="WQE206" s="813"/>
      <c r="WQF206" s="813"/>
      <c r="WQG206" s="813"/>
      <c r="WQH206" s="813"/>
      <c r="WQI206" s="813"/>
      <c r="WQJ206" s="813"/>
      <c r="WQK206" s="813"/>
      <c r="WQL206" s="813"/>
      <c r="WQM206" s="813"/>
      <c r="WQN206" s="813"/>
      <c r="WQO206" s="813"/>
      <c r="WQP206" s="813"/>
      <c r="WQQ206" s="813"/>
      <c r="WQR206" s="813"/>
      <c r="WQS206" s="813"/>
      <c r="WQT206" s="813"/>
      <c r="WQU206" s="813"/>
      <c r="WQV206" s="813"/>
      <c r="WQW206" s="813"/>
      <c r="WQX206" s="813"/>
      <c r="WQY206" s="813"/>
      <c r="WQZ206" s="813"/>
      <c r="WRA206" s="813"/>
      <c r="WRB206" s="813"/>
      <c r="WRC206" s="813"/>
      <c r="WRD206" s="813"/>
      <c r="WRE206" s="813"/>
      <c r="WRF206" s="813"/>
      <c r="WRG206" s="813"/>
      <c r="WRH206" s="813"/>
      <c r="WRI206" s="813"/>
      <c r="WRJ206" s="813"/>
      <c r="WRK206" s="813"/>
      <c r="WRL206" s="813"/>
      <c r="WRM206" s="813"/>
      <c r="WRN206" s="813"/>
      <c r="WRO206" s="813"/>
      <c r="WRP206" s="813"/>
      <c r="WRQ206" s="813"/>
      <c r="WRR206" s="813"/>
      <c r="WRS206" s="813"/>
      <c r="WRT206" s="813"/>
      <c r="WRU206" s="813"/>
      <c r="WRV206" s="813"/>
      <c r="WRW206" s="813"/>
      <c r="WRX206" s="813"/>
      <c r="WRY206" s="813"/>
      <c r="WRZ206" s="813"/>
      <c r="WSA206" s="813"/>
      <c r="WSB206" s="813"/>
      <c r="WSC206" s="813"/>
      <c r="WSD206" s="813"/>
      <c r="WSE206" s="813"/>
      <c r="WSF206" s="813"/>
      <c r="WSG206" s="813"/>
      <c r="WSH206" s="813"/>
      <c r="WSI206" s="813"/>
      <c r="WSJ206" s="813"/>
      <c r="WSK206" s="813"/>
      <c r="WSL206" s="813"/>
      <c r="WSM206" s="813"/>
      <c r="WSN206" s="813"/>
      <c r="WSO206" s="813"/>
      <c r="WSP206" s="813"/>
      <c r="WSQ206" s="813"/>
      <c r="WSR206" s="813"/>
      <c r="WSS206" s="813"/>
      <c r="WST206" s="813"/>
      <c r="WSU206" s="813"/>
      <c r="WSV206" s="813"/>
      <c r="WSW206" s="813"/>
      <c r="WSX206" s="813"/>
      <c r="WSY206" s="813"/>
      <c r="WSZ206" s="813"/>
      <c r="WTA206" s="813"/>
      <c r="WTB206" s="813"/>
      <c r="WTC206" s="813"/>
      <c r="WTD206" s="813"/>
      <c r="WTE206" s="813"/>
      <c r="WTF206" s="813"/>
      <c r="WTG206" s="813"/>
      <c r="WTH206" s="813"/>
      <c r="WTI206" s="813"/>
      <c r="WTJ206" s="813"/>
      <c r="WTK206" s="813"/>
      <c r="WTL206" s="813"/>
      <c r="WTM206" s="813"/>
      <c r="WTN206" s="813"/>
      <c r="WTO206" s="813"/>
      <c r="WTP206" s="813"/>
      <c r="WTQ206" s="813"/>
      <c r="WTR206" s="813"/>
      <c r="WTS206" s="813"/>
      <c r="WTT206" s="813"/>
      <c r="WTU206" s="813"/>
      <c r="WTV206" s="813"/>
      <c r="WTW206" s="813"/>
      <c r="WTX206" s="813"/>
      <c r="WTY206" s="813"/>
      <c r="WTZ206" s="813"/>
      <c r="WUA206" s="813"/>
      <c r="WUB206" s="813"/>
      <c r="WUC206" s="813"/>
      <c r="WUD206" s="813"/>
      <c r="WUE206" s="813"/>
      <c r="WUF206" s="813"/>
      <c r="WUG206" s="813"/>
      <c r="WUH206" s="813"/>
      <c r="WUI206" s="813"/>
      <c r="WUJ206" s="813"/>
      <c r="WUK206" s="813"/>
      <c r="WUL206" s="813"/>
      <c r="WUM206" s="813"/>
      <c r="WUN206" s="813"/>
      <c r="WUO206" s="813"/>
      <c r="WUP206" s="813"/>
      <c r="WUQ206" s="813"/>
      <c r="WUR206" s="813"/>
      <c r="WUS206" s="813"/>
      <c r="WUT206" s="813"/>
      <c r="WUU206" s="813"/>
      <c r="WUV206" s="813"/>
      <c r="WUW206" s="813"/>
      <c r="WUX206" s="813"/>
      <c r="WUY206" s="813"/>
      <c r="WUZ206" s="813"/>
      <c r="WVA206" s="813"/>
      <c r="WVB206" s="813"/>
      <c r="WVC206" s="813"/>
      <c r="WVD206" s="813"/>
      <c r="WVE206" s="813"/>
      <c r="WVF206" s="813"/>
      <c r="WVG206" s="813"/>
      <c r="WVH206" s="813"/>
      <c r="WVI206" s="813"/>
      <c r="WVJ206" s="813"/>
      <c r="WVK206" s="813"/>
      <c r="WVL206" s="813"/>
      <c r="WVM206" s="813"/>
      <c r="WVN206" s="813"/>
      <c r="WVO206" s="813"/>
      <c r="WVP206" s="813"/>
      <c r="WVQ206" s="813"/>
      <c r="WVR206" s="813"/>
      <c r="WVS206" s="813"/>
      <c r="WVT206" s="813"/>
      <c r="WVU206" s="813"/>
      <c r="WVV206" s="813"/>
      <c r="WVW206" s="813"/>
      <c r="WVX206" s="813"/>
      <c r="WVY206" s="813"/>
      <c r="WVZ206" s="813"/>
      <c r="WWA206" s="813"/>
      <c r="WWB206" s="813"/>
      <c r="WWC206" s="813"/>
      <c r="WWD206" s="813"/>
      <c r="WWE206" s="813"/>
      <c r="WWF206" s="813"/>
      <c r="WWG206" s="813"/>
      <c r="WWH206" s="813"/>
      <c r="WWI206" s="813"/>
      <c r="WWJ206" s="813"/>
      <c r="WWK206" s="813"/>
      <c r="WWL206" s="813"/>
      <c r="WWM206" s="813"/>
      <c r="WWN206" s="813"/>
      <c r="WWO206" s="813"/>
      <c r="WWP206" s="813"/>
      <c r="WWQ206" s="813"/>
      <c r="WWR206" s="813"/>
      <c r="WWS206" s="813"/>
      <c r="WWT206" s="813"/>
      <c r="WWU206" s="813"/>
      <c r="WWV206" s="813"/>
      <c r="WWW206" s="813"/>
      <c r="WWX206" s="813"/>
      <c r="WWY206" s="813"/>
      <c r="WWZ206" s="813"/>
      <c r="WXA206" s="813"/>
      <c r="WXB206" s="813"/>
      <c r="WXC206" s="813"/>
      <c r="WXD206" s="813"/>
      <c r="WXE206" s="813"/>
      <c r="WXF206" s="813"/>
      <c r="WXG206" s="813"/>
      <c r="WXH206" s="813"/>
      <c r="WXI206" s="813"/>
      <c r="WXJ206" s="813"/>
      <c r="WXK206" s="813"/>
      <c r="WXL206" s="813"/>
      <c r="WXM206" s="813"/>
      <c r="WXN206" s="813"/>
      <c r="WXO206" s="813"/>
      <c r="WXP206" s="813"/>
      <c r="WXQ206" s="813"/>
      <c r="WXR206" s="813"/>
      <c r="WXS206" s="813"/>
      <c r="WXT206" s="813"/>
      <c r="WXU206" s="813"/>
      <c r="WXV206" s="813"/>
      <c r="WXW206" s="813"/>
      <c r="WXX206" s="813"/>
      <c r="WXY206" s="813"/>
      <c r="WXZ206" s="813"/>
      <c r="WYA206" s="813"/>
      <c r="WYB206" s="813"/>
      <c r="WYC206" s="813"/>
      <c r="WYD206" s="813"/>
      <c r="WYE206" s="813"/>
      <c r="WYF206" s="813"/>
      <c r="WYG206" s="813"/>
      <c r="WYH206" s="813"/>
      <c r="WYI206" s="813"/>
      <c r="WYJ206" s="813"/>
      <c r="WYK206" s="813"/>
      <c r="WYL206" s="813"/>
      <c r="WYM206" s="813"/>
      <c r="WYN206" s="813"/>
      <c r="WYO206" s="813"/>
      <c r="WYP206" s="813"/>
      <c r="WYQ206" s="813"/>
      <c r="WYR206" s="813"/>
      <c r="WYS206" s="813"/>
      <c r="WYT206" s="813"/>
      <c r="WYU206" s="813"/>
      <c r="WYV206" s="813"/>
      <c r="WYW206" s="813"/>
      <c r="WYX206" s="813"/>
      <c r="WYY206" s="813"/>
      <c r="WYZ206" s="813"/>
      <c r="WZA206" s="813"/>
      <c r="WZB206" s="813"/>
      <c r="WZC206" s="813"/>
      <c r="WZD206" s="813"/>
      <c r="WZE206" s="813"/>
      <c r="WZF206" s="813"/>
      <c r="WZG206" s="813"/>
      <c r="WZH206" s="813"/>
      <c r="WZI206" s="813"/>
      <c r="WZJ206" s="813"/>
      <c r="WZK206" s="813"/>
      <c r="WZL206" s="813"/>
      <c r="WZM206" s="813"/>
      <c r="WZN206" s="813"/>
      <c r="WZO206" s="813"/>
      <c r="WZP206" s="813"/>
      <c r="WZQ206" s="813"/>
      <c r="WZR206" s="813"/>
      <c r="WZS206" s="813"/>
      <c r="WZT206" s="813"/>
      <c r="WZU206" s="813"/>
      <c r="WZV206" s="813"/>
      <c r="WZW206" s="813"/>
      <c r="WZX206" s="813"/>
      <c r="WZY206" s="813"/>
      <c r="WZZ206" s="813"/>
      <c r="XAA206" s="813"/>
      <c r="XAB206" s="813"/>
      <c r="XAC206" s="813"/>
      <c r="XAD206" s="813"/>
      <c r="XAE206" s="813"/>
      <c r="XAF206" s="813"/>
      <c r="XAG206" s="813"/>
      <c r="XAH206" s="813"/>
      <c r="XAI206" s="813"/>
      <c r="XAJ206" s="813"/>
      <c r="XAK206" s="813"/>
      <c r="XAL206" s="813"/>
      <c r="XAM206" s="813"/>
      <c r="XAN206" s="813"/>
      <c r="XAO206" s="813"/>
      <c r="XAP206" s="813"/>
      <c r="XAQ206" s="813"/>
      <c r="XAR206" s="813"/>
      <c r="XAS206" s="813"/>
      <c r="XAT206" s="813"/>
      <c r="XAU206" s="813"/>
      <c r="XAV206" s="813"/>
      <c r="XAW206" s="813"/>
      <c r="XAX206" s="813"/>
      <c r="XAY206" s="813"/>
      <c r="XAZ206" s="813"/>
      <c r="XBA206" s="813"/>
      <c r="XBB206" s="813"/>
      <c r="XBC206" s="813"/>
      <c r="XBD206" s="813"/>
      <c r="XBE206" s="813"/>
      <c r="XBF206" s="813"/>
      <c r="XBG206" s="813"/>
      <c r="XBH206" s="813"/>
      <c r="XBI206" s="813"/>
      <c r="XBJ206" s="813"/>
      <c r="XBK206" s="813"/>
      <c r="XBL206" s="813"/>
      <c r="XBM206" s="813"/>
      <c r="XBN206" s="813"/>
      <c r="XBO206" s="813"/>
      <c r="XBP206" s="813"/>
      <c r="XBQ206" s="813"/>
      <c r="XBR206" s="813"/>
      <c r="XBS206" s="813"/>
      <c r="XBT206" s="813"/>
      <c r="XBU206" s="813"/>
      <c r="XBV206" s="813"/>
      <c r="XBW206" s="813"/>
      <c r="XBX206" s="813"/>
      <c r="XBY206" s="813"/>
      <c r="XBZ206" s="813"/>
      <c r="XCA206" s="813"/>
      <c r="XCB206" s="813"/>
      <c r="XCC206" s="813"/>
      <c r="XCD206" s="813"/>
      <c r="XCE206" s="813"/>
      <c r="XCF206" s="813"/>
      <c r="XCG206" s="813"/>
      <c r="XCH206" s="813"/>
      <c r="XCI206" s="813"/>
      <c r="XCJ206" s="813"/>
      <c r="XCK206" s="813"/>
      <c r="XCL206" s="813"/>
      <c r="XCM206" s="813"/>
      <c r="XCN206" s="813"/>
      <c r="XCO206" s="813"/>
      <c r="XCP206" s="813"/>
      <c r="XCQ206" s="813"/>
      <c r="XCR206" s="813"/>
      <c r="XCS206" s="813"/>
      <c r="XCT206" s="813"/>
      <c r="XCU206" s="813"/>
      <c r="XCV206" s="813"/>
      <c r="XCW206" s="813"/>
      <c r="XCX206" s="813"/>
      <c r="XCY206" s="813"/>
      <c r="XCZ206" s="813"/>
      <c r="XDA206" s="813"/>
      <c r="XDB206" s="813"/>
      <c r="XDC206" s="813"/>
      <c r="XDD206" s="813"/>
      <c r="XDE206" s="813"/>
      <c r="XDF206" s="813"/>
      <c r="XDG206" s="813"/>
      <c r="XDH206" s="813"/>
      <c r="XDI206" s="813"/>
      <c r="XDJ206" s="813"/>
      <c r="XDK206" s="813"/>
      <c r="XDL206" s="813"/>
      <c r="XDM206" s="813"/>
      <c r="XDN206" s="813"/>
      <c r="XDO206" s="813"/>
      <c r="XDP206" s="813"/>
      <c r="XDQ206" s="813"/>
      <c r="XDR206" s="813"/>
      <c r="XDS206" s="813"/>
      <c r="XDT206" s="813"/>
      <c r="XDU206" s="813"/>
      <c r="XDV206" s="813"/>
      <c r="XDW206" s="813"/>
      <c r="XDX206" s="813"/>
      <c r="XDY206" s="813"/>
      <c r="XDZ206" s="813"/>
      <c r="XEA206" s="813"/>
      <c r="XEB206" s="813"/>
      <c r="XEC206" s="813"/>
      <c r="XED206" s="813"/>
      <c r="XEE206" s="813"/>
      <c r="XEF206" s="813"/>
      <c r="XEG206" s="813"/>
      <c r="XEH206" s="813"/>
      <c r="XEI206" s="813"/>
      <c r="XEJ206" s="813"/>
      <c r="XEK206" s="813"/>
      <c r="XEL206" s="813"/>
      <c r="XEM206" s="813"/>
      <c r="XEN206" s="813"/>
      <c r="XEO206" s="813"/>
      <c r="XEP206" s="813"/>
      <c r="XEQ206" s="813"/>
      <c r="XER206" s="813"/>
      <c r="XES206" s="813"/>
      <c r="XET206" s="813"/>
      <c r="XEU206" s="813"/>
      <c r="XEV206" s="813"/>
      <c r="XEW206" s="813"/>
      <c r="XEX206" s="813"/>
      <c r="XEY206" s="813"/>
      <c r="XEZ206" s="813"/>
    </row>
    <row r="207" spans="1:16380" s="793" customFormat="1" ht="30">
      <c r="A207" s="834" t="str">
        <f>'Current Assumptions'!A207</f>
        <v>Percentage of Product Submittals rejected on first review</v>
      </c>
      <c r="B207" s="865">
        <f>'Current Assumptions'!B207</f>
        <v>0</v>
      </c>
      <c r="C207" s="834" t="s">
        <v>868</v>
      </c>
      <c r="D207" s="801">
        <v>0.9</v>
      </c>
      <c r="E207" s="929">
        <f>(100%-$D$207)*B207</f>
        <v>0</v>
      </c>
      <c r="F207" s="1027" t="str">
        <f>'Current Assumptions'!D207</f>
        <v>Percentage of submittals rejected upon review</v>
      </c>
      <c r="G207" s="838"/>
      <c r="H207" s="989"/>
      <c r="I207" s="944"/>
      <c r="J207" s="944"/>
      <c r="K207" s="944"/>
      <c r="L207" s="944"/>
      <c r="M207" s="944"/>
      <c r="N207" s="944"/>
      <c r="O207" s="944"/>
      <c r="P207" s="944"/>
      <c r="Q207" s="944"/>
      <c r="R207" s="944"/>
      <c r="S207" s="944"/>
      <c r="T207" s="944"/>
      <c r="U207" s="944"/>
      <c r="V207" s="944"/>
      <c r="W207" s="944"/>
      <c r="X207" s="944"/>
      <c r="Y207" s="944"/>
      <c r="Z207" s="944"/>
      <c r="AA207" s="944"/>
      <c r="AB207" s="944"/>
      <c r="AC207" s="944"/>
      <c r="AD207" s="944"/>
      <c r="AE207" s="944"/>
      <c r="AF207" s="944"/>
      <c r="AG207" s="944"/>
      <c r="AH207" s="944"/>
      <c r="AI207" s="944"/>
      <c r="AJ207" s="944"/>
      <c r="AK207" s="944"/>
      <c r="AL207" s="944"/>
      <c r="AM207" s="944"/>
      <c r="AN207" s="944"/>
      <c r="AO207" s="944"/>
      <c r="AP207" s="944"/>
      <c r="AQ207" s="944"/>
      <c r="AR207" s="944"/>
      <c r="AS207" s="944"/>
      <c r="AT207" s="944"/>
      <c r="AU207" s="944"/>
      <c r="AV207" s="944"/>
      <c r="AW207" s="944"/>
      <c r="AX207" s="944"/>
      <c r="AY207" s="944"/>
      <c r="AZ207" s="944"/>
      <c r="BA207" s="944"/>
      <c r="BB207" s="944"/>
      <c r="BC207" s="944"/>
      <c r="BD207" s="944"/>
      <c r="BE207" s="944"/>
      <c r="BF207" s="944"/>
      <c r="BG207" s="944"/>
      <c r="BH207" s="944"/>
      <c r="BI207" s="944"/>
      <c r="BJ207" s="944"/>
      <c r="BK207" s="944"/>
      <c r="BL207" s="944"/>
      <c r="BM207" s="944"/>
      <c r="BN207" s="944"/>
      <c r="BO207" s="944"/>
      <c r="BP207" s="944"/>
      <c r="BQ207" s="944"/>
      <c r="BR207" s="944"/>
      <c r="BS207" s="944"/>
      <c r="BT207" s="944"/>
      <c r="BU207" s="944"/>
      <c r="BV207" s="944"/>
      <c r="BW207" s="944"/>
      <c r="BX207" s="944"/>
      <c r="BY207" s="944"/>
      <c r="BZ207" s="944"/>
      <c r="CA207" s="944"/>
      <c r="CB207" s="944"/>
      <c r="CC207" s="944"/>
      <c r="CD207" s="944"/>
      <c r="CE207" s="944"/>
      <c r="CF207" s="944"/>
      <c r="CG207" s="944"/>
      <c r="CH207" s="944"/>
      <c r="CI207" s="944"/>
      <c r="CJ207" s="944"/>
      <c r="CK207" s="944"/>
      <c r="CL207" s="944"/>
      <c r="CM207" s="944"/>
      <c r="CN207" s="944"/>
      <c r="CO207" s="944"/>
      <c r="CP207" s="944"/>
      <c r="CQ207" s="944"/>
      <c r="CR207" s="944"/>
      <c r="CS207" s="944"/>
      <c r="CT207" s="944"/>
      <c r="CU207" s="944"/>
      <c r="CV207" s="944"/>
      <c r="CW207" s="944"/>
      <c r="CX207" s="944"/>
      <c r="CY207" s="944"/>
      <c r="CZ207" s="944"/>
      <c r="DA207" s="944"/>
      <c r="DB207" s="944"/>
      <c r="DC207" s="944"/>
      <c r="DD207" s="944"/>
      <c r="DE207" s="944"/>
      <c r="DF207" s="944"/>
      <c r="DG207" s="944"/>
      <c r="DH207" s="944"/>
      <c r="DI207" s="944"/>
      <c r="DJ207" s="944"/>
      <c r="DK207" s="944"/>
      <c r="DL207" s="944"/>
      <c r="DM207" s="944"/>
      <c r="DN207" s="944"/>
      <c r="DO207" s="944"/>
      <c r="DP207" s="944"/>
      <c r="DQ207" s="944"/>
      <c r="DR207" s="944"/>
      <c r="DS207" s="944"/>
      <c r="DT207" s="944"/>
      <c r="DU207" s="944"/>
      <c r="DV207" s="944"/>
      <c r="DW207" s="944"/>
      <c r="DX207" s="944"/>
      <c r="DY207" s="944"/>
      <c r="DZ207" s="944"/>
      <c r="EA207" s="944"/>
      <c r="EB207" s="944"/>
      <c r="EC207" s="944"/>
      <c r="ED207" s="944"/>
      <c r="EE207" s="944"/>
      <c r="EF207" s="944"/>
      <c r="EG207" s="944"/>
      <c r="EH207" s="944"/>
      <c r="EI207" s="944"/>
      <c r="EJ207" s="944"/>
      <c r="EK207" s="944"/>
      <c r="EL207" s="944"/>
      <c r="EM207" s="944"/>
      <c r="EN207" s="944"/>
      <c r="EO207" s="944"/>
      <c r="EP207" s="944"/>
      <c r="EQ207" s="944"/>
      <c r="ER207" s="944"/>
      <c r="ES207" s="944"/>
      <c r="ET207" s="944"/>
      <c r="EU207" s="944"/>
      <c r="EV207" s="944"/>
      <c r="EW207" s="944"/>
      <c r="EX207" s="944"/>
      <c r="EY207" s="944"/>
      <c r="EZ207" s="944"/>
      <c r="FA207" s="944"/>
      <c r="FB207" s="944"/>
      <c r="FC207" s="944"/>
      <c r="FD207" s="944"/>
      <c r="FE207" s="944"/>
      <c r="FF207" s="944"/>
      <c r="FG207" s="944"/>
      <c r="FH207" s="944"/>
      <c r="FI207" s="944"/>
      <c r="FJ207" s="944"/>
      <c r="FK207" s="944"/>
      <c r="FL207" s="944"/>
      <c r="FM207" s="944"/>
      <c r="FN207" s="944"/>
      <c r="FO207" s="944"/>
      <c r="FP207" s="944"/>
      <c r="FQ207" s="944"/>
      <c r="FR207" s="944"/>
      <c r="FS207" s="944"/>
      <c r="FT207" s="944"/>
      <c r="FU207" s="944"/>
      <c r="FV207" s="944"/>
      <c r="FW207" s="944"/>
      <c r="FX207" s="944"/>
      <c r="FY207" s="944"/>
      <c r="FZ207" s="944"/>
      <c r="GA207" s="944"/>
      <c r="GB207" s="944"/>
      <c r="GC207" s="944"/>
      <c r="GD207" s="944"/>
      <c r="GE207" s="944"/>
      <c r="GF207" s="944"/>
      <c r="GG207" s="944"/>
      <c r="GH207" s="944"/>
      <c r="GI207" s="944"/>
      <c r="GJ207" s="944"/>
      <c r="GK207" s="944"/>
      <c r="GL207" s="944"/>
      <c r="GM207" s="944"/>
      <c r="GN207" s="944"/>
      <c r="GO207" s="944"/>
      <c r="GP207" s="944"/>
      <c r="GQ207" s="944"/>
      <c r="GR207" s="944"/>
      <c r="GS207" s="944"/>
      <c r="GT207" s="944"/>
      <c r="GU207" s="944"/>
      <c r="GV207" s="944"/>
      <c r="GW207" s="944"/>
      <c r="GX207" s="944"/>
      <c r="GY207" s="944"/>
      <c r="GZ207" s="944"/>
      <c r="HA207" s="944"/>
      <c r="HB207" s="944"/>
      <c r="HC207" s="944"/>
      <c r="HD207" s="944"/>
      <c r="HE207" s="944"/>
      <c r="HF207" s="944"/>
      <c r="HG207" s="944"/>
      <c r="HH207" s="944"/>
      <c r="HI207" s="944"/>
      <c r="HJ207" s="944"/>
      <c r="HK207" s="944"/>
      <c r="HL207" s="944"/>
      <c r="HM207" s="944"/>
      <c r="HN207" s="944"/>
      <c r="HO207" s="944"/>
      <c r="HP207" s="944"/>
      <c r="HQ207" s="944"/>
      <c r="HR207" s="944"/>
      <c r="HS207" s="944"/>
      <c r="HT207" s="944"/>
      <c r="HU207" s="944"/>
      <c r="HV207" s="944"/>
      <c r="HW207" s="944"/>
      <c r="HX207" s="944"/>
      <c r="HY207" s="944"/>
      <c r="HZ207" s="944"/>
      <c r="IA207" s="944"/>
      <c r="IB207" s="944"/>
      <c r="IC207" s="944"/>
      <c r="ID207" s="944"/>
      <c r="IE207" s="944"/>
      <c r="IF207" s="944"/>
      <c r="IG207" s="944"/>
      <c r="IH207" s="944"/>
      <c r="II207" s="944"/>
      <c r="IJ207" s="944"/>
      <c r="IK207" s="944"/>
      <c r="IL207" s="944"/>
      <c r="IM207" s="944"/>
      <c r="IN207" s="944"/>
      <c r="IO207" s="944"/>
      <c r="IP207" s="944"/>
      <c r="IQ207" s="944"/>
      <c r="IR207" s="944"/>
      <c r="IS207" s="944"/>
      <c r="IT207" s="944"/>
      <c r="IU207" s="944"/>
      <c r="IV207" s="944"/>
      <c r="IW207" s="944"/>
      <c r="IX207" s="944"/>
      <c r="IY207" s="944"/>
      <c r="IZ207" s="944"/>
      <c r="JA207" s="944"/>
      <c r="JB207" s="944"/>
      <c r="JC207" s="944"/>
      <c r="JD207" s="944"/>
      <c r="JE207" s="944"/>
      <c r="JF207" s="944"/>
      <c r="JG207" s="944"/>
      <c r="JH207" s="944"/>
      <c r="JI207" s="944"/>
      <c r="JJ207" s="944"/>
      <c r="JK207" s="944"/>
      <c r="JL207" s="944"/>
      <c r="JM207" s="944"/>
      <c r="JN207" s="944"/>
      <c r="JO207" s="944"/>
      <c r="JP207" s="944"/>
      <c r="JQ207" s="944"/>
      <c r="JR207" s="944"/>
      <c r="JS207" s="944"/>
      <c r="JT207" s="944"/>
      <c r="JU207" s="944"/>
      <c r="JV207" s="944"/>
      <c r="JW207" s="944"/>
      <c r="JX207" s="944"/>
      <c r="JY207" s="944"/>
      <c r="JZ207" s="944"/>
      <c r="KA207" s="944"/>
      <c r="KB207" s="944"/>
      <c r="KC207" s="944"/>
      <c r="KD207" s="944"/>
      <c r="KE207" s="944"/>
      <c r="KF207" s="944"/>
      <c r="KG207" s="944"/>
      <c r="KH207" s="944"/>
      <c r="KI207" s="944"/>
      <c r="KJ207" s="944"/>
      <c r="KK207" s="944"/>
      <c r="KL207" s="944"/>
      <c r="KM207" s="944"/>
      <c r="KN207" s="944"/>
      <c r="KO207" s="944"/>
      <c r="KP207" s="944"/>
      <c r="KQ207" s="944"/>
      <c r="KR207" s="944"/>
      <c r="KS207" s="944"/>
      <c r="KT207" s="944"/>
      <c r="KU207" s="944"/>
      <c r="KV207" s="944"/>
      <c r="KW207" s="944"/>
      <c r="KX207" s="944"/>
      <c r="KY207" s="944"/>
      <c r="KZ207" s="944"/>
      <c r="LA207" s="944"/>
      <c r="LB207" s="944"/>
      <c r="LC207" s="944"/>
      <c r="LD207" s="944"/>
      <c r="LE207" s="944"/>
      <c r="LF207" s="944"/>
      <c r="LG207" s="944"/>
      <c r="LH207" s="944"/>
      <c r="LI207" s="944"/>
      <c r="LJ207" s="944"/>
      <c r="LK207" s="944"/>
      <c r="LL207" s="944"/>
      <c r="LM207" s="944"/>
      <c r="LN207" s="944"/>
      <c r="LO207" s="944"/>
      <c r="LP207" s="944"/>
      <c r="LQ207" s="944"/>
      <c r="LR207" s="944"/>
      <c r="LS207" s="944"/>
      <c r="LT207" s="944"/>
      <c r="LU207" s="944"/>
      <c r="LV207" s="944"/>
      <c r="LW207" s="944"/>
      <c r="LX207" s="944"/>
      <c r="LY207" s="944"/>
      <c r="LZ207" s="944"/>
      <c r="MA207" s="944"/>
      <c r="MB207" s="944"/>
      <c r="MC207" s="944"/>
      <c r="MD207" s="944"/>
      <c r="ME207" s="944"/>
      <c r="MF207" s="944"/>
      <c r="MG207" s="944"/>
      <c r="MH207" s="944"/>
      <c r="MI207" s="944"/>
      <c r="MJ207" s="944"/>
      <c r="MK207" s="944"/>
      <c r="ML207" s="944"/>
      <c r="MM207" s="944"/>
      <c r="MN207" s="944"/>
      <c r="MO207" s="944"/>
      <c r="MP207" s="944"/>
      <c r="MQ207" s="944"/>
      <c r="MR207" s="944"/>
      <c r="MS207" s="944"/>
      <c r="MT207" s="944"/>
      <c r="MU207" s="944"/>
      <c r="MV207" s="944"/>
      <c r="MW207" s="944"/>
      <c r="MX207" s="944"/>
      <c r="MY207" s="944"/>
      <c r="MZ207" s="944"/>
      <c r="NA207" s="944"/>
      <c r="NB207" s="944"/>
      <c r="NC207" s="944"/>
      <c r="ND207" s="944"/>
      <c r="NE207" s="944"/>
      <c r="NF207" s="944"/>
      <c r="NG207" s="944"/>
      <c r="NH207" s="944"/>
      <c r="NI207" s="944"/>
      <c r="NJ207" s="944"/>
      <c r="NK207" s="944"/>
      <c r="NL207" s="944"/>
      <c r="NM207" s="944"/>
      <c r="NN207" s="944"/>
      <c r="NO207" s="944"/>
      <c r="NP207" s="944"/>
      <c r="NQ207" s="944"/>
      <c r="NR207" s="944"/>
      <c r="NS207" s="944"/>
      <c r="NT207" s="944"/>
      <c r="NU207" s="944"/>
      <c r="NV207" s="944"/>
      <c r="NW207" s="944"/>
      <c r="NX207" s="944"/>
      <c r="NY207" s="944"/>
      <c r="NZ207" s="944"/>
      <c r="OA207" s="944"/>
      <c r="OB207" s="944"/>
      <c r="OC207" s="944"/>
      <c r="OD207" s="944"/>
      <c r="OE207" s="944"/>
      <c r="OF207" s="944"/>
      <c r="OG207" s="944"/>
      <c r="OH207" s="944"/>
      <c r="OI207" s="944"/>
      <c r="OJ207" s="944"/>
      <c r="OK207" s="944"/>
      <c r="OL207" s="944"/>
      <c r="OM207" s="944"/>
      <c r="ON207" s="944"/>
      <c r="OO207" s="944"/>
      <c r="OP207" s="944"/>
      <c r="OQ207" s="944"/>
      <c r="OR207" s="944"/>
      <c r="OS207" s="944"/>
      <c r="OT207" s="944"/>
      <c r="OU207" s="944"/>
      <c r="OV207" s="944"/>
      <c r="OW207" s="944"/>
      <c r="OX207" s="944"/>
      <c r="OY207" s="944"/>
      <c r="OZ207" s="944"/>
      <c r="PA207" s="944"/>
      <c r="PB207" s="944"/>
      <c r="PC207" s="944"/>
      <c r="PD207" s="944"/>
      <c r="PE207" s="944"/>
      <c r="PF207" s="944"/>
      <c r="PG207" s="944"/>
      <c r="PH207" s="944"/>
      <c r="PI207" s="944"/>
      <c r="PJ207" s="944"/>
      <c r="PK207" s="944"/>
      <c r="PL207" s="944"/>
      <c r="PM207" s="944"/>
      <c r="PN207" s="944"/>
      <c r="PO207" s="944"/>
      <c r="PP207" s="944"/>
      <c r="PQ207" s="944"/>
      <c r="PR207" s="944"/>
      <c r="PS207" s="944"/>
      <c r="PT207" s="944"/>
      <c r="PU207" s="944"/>
      <c r="PV207" s="944"/>
      <c r="PW207" s="944"/>
      <c r="PX207" s="944"/>
      <c r="PY207" s="944"/>
      <c r="PZ207" s="944"/>
      <c r="QA207" s="944"/>
      <c r="QB207" s="944"/>
      <c r="QC207" s="944"/>
      <c r="QD207" s="944"/>
      <c r="QE207" s="944"/>
      <c r="QF207" s="944"/>
      <c r="QG207" s="944"/>
      <c r="QH207" s="944"/>
      <c r="QI207" s="944"/>
      <c r="QJ207" s="944"/>
      <c r="QK207" s="944"/>
      <c r="QL207" s="944"/>
      <c r="QM207" s="944"/>
      <c r="QN207" s="944"/>
      <c r="QO207" s="944"/>
      <c r="QP207" s="944"/>
      <c r="QQ207" s="944"/>
      <c r="QR207" s="944"/>
      <c r="QS207" s="944"/>
      <c r="QT207" s="944"/>
      <c r="QU207" s="944"/>
      <c r="QV207" s="944"/>
      <c r="QW207" s="944"/>
      <c r="QX207" s="944"/>
      <c r="QY207" s="944"/>
      <c r="QZ207" s="944"/>
      <c r="RA207" s="944"/>
      <c r="RB207" s="944"/>
      <c r="RC207" s="944"/>
      <c r="RD207" s="944"/>
      <c r="RE207" s="944"/>
      <c r="RF207" s="944"/>
      <c r="RG207" s="944"/>
      <c r="RH207" s="944"/>
      <c r="RI207" s="944"/>
      <c r="RJ207" s="944"/>
      <c r="RK207" s="944"/>
      <c r="RL207" s="944"/>
      <c r="RM207" s="944"/>
      <c r="RN207" s="944"/>
      <c r="RO207" s="944"/>
      <c r="RP207" s="944"/>
      <c r="RQ207" s="944"/>
      <c r="RR207" s="944"/>
      <c r="RS207" s="944"/>
      <c r="RT207" s="944"/>
      <c r="RU207" s="944"/>
      <c r="RV207" s="944"/>
      <c r="RW207" s="944"/>
      <c r="RX207" s="944"/>
      <c r="RY207" s="944"/>
      <c r="RZ207" s="944"/>
      <c r="SA207" s="944"/>
      <c r="SB207" s="944"/>
      <c r="SC207" s="944"/>
      <c r="SD207" s="944"/>
      <c r="SE207" s="944"/>
      <c r="SF207" s="944"/>
      <c r="SG207" s="944"/>
      <c r="SH207" s="944"/>
      <c r="SI207" s="944"/>
      <c r="SJ207" s="944"/>
      <c r="SK207" s="944"/>
      <c r="SL207" s="944"/>
      <c r="SM207" s="944"/>
      <c r="SN207" s="944"/>
      <c r="SO207" s="944"/>
      <c r="SP207" s="944"/>
      <c r="SQ207" s="944"/>
      <c r="SR207" s="944"/>
      <c r="SS207" s="944"/>
      <c r="ST207" s="944"/>
      <c r="SU207" s="944"/>
      <c r="SV207" s="944"/>
      <c r="SW207" s="944"/>
      <c r="SX207" s="944"/>
      <c r="SY207" s="944"/>
      <c r="SZ207" s="944"/>
      <c r="TA207" s="944"/>
      <c r="TB207" s="944"/>
      <c r="TC207" s="944"/>
      <c r="TD207" s="944"/>
      <c r="TE207" s="944"/>
      <c r="TF207" s="944"/>
      <c r="TG207" s="944"/>
      <c r="TH207" s="944"/>
      <c r="TI207" s="944"/>
      <c r="TJ207" s="944"/>
      <c r="TK207" s="944"/>
      <c r="TL207" s="944"/>
      <c r="TM207" s="944"/>
      <c r="TN207" s="944"/>
      <c r="TO207" s="944"/>
      <c r="TP207" s="944"/>
      <c r="TQ207" s="944"/>
      <c r="TR207" s="944"/>
      <c r="TS207" s="944"/>
      <c r="TT207" s="944"/>
      <c r="TU207" s="944"/>
      <c r="TV207" s="944"/>
      <c r="TW207" s="944"/>
      <c r="TX207" s="944"/>
      <c r="TY207" s="944"/>
      <c r="TZ207" s="944"/>
      <c r="UA207" s="944"/>
      <c r="UB207" s="944"/>
      <c r="UC207" s="944"/>
      <c r="UD207" s="944"/>
      <c r="UE207" s="944"/>
      <c r="UF207" s="944"/>
      <c r="UG207" s="944"/>
      <c r="UH207" s="944"/>
      <c r="UI207" s="944"/>
      <c r="UJ207" s="944"/>
      <c r="UK207" s="944"/>
      <c r="UL207" s="944"/>
      <c r="UM207" s="944"/>
      <c r="UN207" s="944"/>
      <c r="UO207" s="944"/>
      <c r="UP207" s="944"/>
      <c r="UQ207" s="944"/>
      <c r="UR207" s="944"/>
      <c r="US207" s="944"/>
      <c r="UT207" s="944"/>
      <c r="UU207" s="944"/>
      <c r="UV207" s="944"/>
      <c r="UW207" s="944"/>
      <c r="UX207" s="944"/>
      <c r="UY207" s="944"/>
      <c r="UZ207" s="944"/>
      <c r="VA207" s="944"/>
      <c r="VB207" s="944"/>
      <c r="VC207" s="944"/>
      <c r="VD207" s="944"/>
      <c r="VE207" s="944"/>
      <c r="VF207" s="944"/>
      <c r="VG207" s="944"/>
      <c r="VH207" s="944"/>
      <c r="VI207" s="944"/>
      <c r="VJ207" s="944"/>
      <c r="VK207" s="944"/>
      <c r="VL207" s="944"/>
      <c r="VM207" s="944"/>
      <c r="VN207" s="944"/>
      <c r="VO207" s="944"/>
      <c r="VP207" s="944"/>
      <c r="VQ207" s="944"/>
      <c r="VR207" s="944"/>
      <c r="VS207" s="944"/>
      <c r="VT207" s="944"/>
      <c r="VU207" s="944"/>
      <c r="VV207" s="944"/>
      <c r="VW207" s="944"/>
      <c r="VX207" s="944"/>
      <c r="VY207" s="944"/>
      <c r="VZ207" s="944"/>
      <c r="WA207" s="944"/>
      <c r="WB207" s="944"/>
      <c r="WC207" s="944"/>
      <c r="WD207" s="944"/>
      <c r="WE207" s="944"/>
      <c r="WF207" s="944"/>
      <c r="WG207" s="944"/>
      <c r="WH207" s="944"/>
      <c r="WI207" s="944"/>
      <c r="WJ207" s="944"/>
      <c r="WK207" s="944"/>
      <c r="WL207" s="944"/>
      <c r="WM207" s="944"/>
      <c r="WN207" s="944"/>
      <c r="WO207" s="944"/>
      <c r="WP207" s="944"/>
      <c r="WQ207" s="944"/>
      <c r="WR207" s="944"/>
      <c r="WS207" s="944"/>
      <c r="WT207" s="944"/>
      <c r="WU207" s="944"/>
      <c r="WV207" s="944"/>
      <c r="WW207" s="944"/>
      <c r="WX207" s="944"/>
      <c r="WY207" s="944"/>
      <c r="WZ207" s="944"/>
      <c r="XA207" s="944"/>
      <c r="XB207" s="944"/>
      <c r="XC207" s="944"/>
      <c r="XD207" s="944"/>
      <c r="XE207" s="944"/>
      <c r="XF207" s="944"/>
      <c r="XG207" s="944"/>
      <c r="XH207" s="944"/>
      <c r="XI207" s="944"/>
      <c r="XJ207" s="944"/>
      <c r="XK207" s="944"/>
      <c r="XL207" s="944"/>
      <c r="XM207" s="944"/>
      <c r="XN207" s="944"/>
      <c r="XO207" s="944"/>
      <c r="XP207" s="944"/>
      <c r="XQ207" s="944"/>
      <c r="XR207" s="944"/>
      <c r="XS207" s="944"/>
      <c r="XT207" s="944"/>
      <c r="XU207" s="944"/>
      <c r="XV207" s="944"/>
      <c r="XW207" s="944"/>
      <c r="XX207" s="944"/>
      <c r="XY207" s="944"/>
      <c r="XZ207" s="944"/>
      <c r="YA207" s="944"/>
      <c r="YB207" s="944"/>
      <c r="YC207" s="944"/>
      <c r="YD207" s="944"/>
      <c r="YE207" s="944"/>
      <c r="YF207" s="944"/>
      <c r="YG207" s="944"/>
      <c r="YH207" s="944"/>
      <c r="YI207" s="944"/>
      <c r="YJ207" s="944"/>
      <c r="YK207" s="944"/>
      <c r="YL207" s="944"/>
      <c r="YM207" s="944"/>
      <c r="YN207" s="944"/>
      <c r="YO207" s="944"/>
      <c r="YP207" s="944"/>
      <c r="YQ207" s="944"/>
      <c r="YR207" s="944"/>
      <c r="YS207" s="944"/>
      <c r="YT207" s="944"/>
      <c r="YU207" s="944"/>
      <c r="YV207" s="944"/>
      <c r="YW207" s="944"/>
      <c r="YX207" s="944"/>
      <c r="YY207" s="944"/>
      <c r="YZ207" s="944"/>
      <c r="ZA207" s="944"/>
      <c r="ZB207" s="944"/>
      <c r="ZC207" s="944"/>
      <c r="ZD207" s="944"/>
      <c r="ZE207" s="944"/>
      <c r="ZF207" s="944"/>
      <c r="ZG207" s="944"/>
      <c r="ZH207" s="944"/>
      <c r="ZI207" s="944"/>
      <c r="ZJ207" s="944"/>
      <c r="ZK207" s="944"/>
      <c r="ZL207" s="944"/>
      <c r="ZM207" s="944"/>
      <c r="ZN207" s="944"/>
      <c r="ZO207" s="944"/>
      <c r="ZP207" s="944"/>
      <c r="ZQ207" s="944"/>
      <c r="ZR207" s="944"/>
      <c r="ZS207" s="944"/>
      <c r="ZT207" s="944"/>
      <c r="ZU207" s="944"/>
      <c r="ZV207" s="944"/>
      <c r="ZW207" s="944"/>
      <c r="ZX207" s="944"/>
      <c r="ZY207" s="944"/>
      <c r="ZZ207" s="944"/>
      <c r="AAA207" s="944"/>
      <c r="AAB207" s="944"/>
      <c r="AAC207" s="944"/>
      <c r="AAD207" s="944"/>
      <c r="AAE207" s="944"/>
      <c r="AAF207" s="944"/>
      <c r="AAG207" s="944"/>
      <c r="AAH207" s="944"/>
      <c r="AAI207" s="944"/>
      <c r="AAJ207" s="944"/>
      <c r="AAK207" s="944"/>
      <c r="AAL207" s="944"/>
      <c r="AAM207" s="944"/>
      <c r="AAN207" s="944"/>
      <c r="AAO207" s="944"/>
      <c r="AAP207" s="944"/>
      <c r="AAQ207" s="944"/>
      <c r="AAR207" s="944"/>
      <c r="AAS207" s="944"/>
      <c r="AAT207" s="944"/>
      <c r="AAU207" s="944"/>
      <c r="AAV207" s="944"/>
      <c r="AAW207" s="944"/>
      <c r="AAX207" s="944"/>
      <c r="AAY207" s="944"/>
      <c r="AAZ207" s="944"/>
      <c r="ABA207" s="944"/>
      <c r="ABB207" s="944"/>
      <c r="ABC207" s="944"/>
      <c r="ABD207" s="944"/>
      <c r="ABE207" s="944"/>
      <c r="ABF207" s="944"/>
      <c r="ABG207" s="944"/>
      <c r="ABH207" s="944"/>
      <c r="ABI207" s="944"/>
      <c r="ABJ207" s="944"/>
      <c r="ABK207" s="944"/>
      <c r="ABL207" s="944"/>
      <c r="ABM207" s="944"/>
      <c r="ABN207" s="944"/>
      <c r="ABO207" s="944"/>
      <c r="ABP207" s="944"/>
      <c r="ABQ207" s="944"/>
      <c r="ABR207" s="944"/>
      <c r="ABS207" s="944"/>
      <c r="ABT207" s="944"/>
      <c r="ABU207" s="944"/>
      <c r="ABV207" s="944"/>
      <c r="ABW207" s="944"/>
      <c r="ABX207" s="944"/>
      <c r="ABY207" s="944"/>
      <c r="ABZ207" s="944"/>
      <c r="ACA207" s="944"/>
      <c r="ACB207" s="944"/>
      <c r="ACC207" s="944"/>
      <c r="ACD207" s="944"/>
      <c r="ACE207" s="944"/>
      <c r="ACF207" s="944"/>
      <c r="ACG207" s="944"/>
      <c r="ACH207" s="944"/>
      <c r="ACI207" s="944"/>
      <c r="ACJ207" s="944"/>
      <c r="ACK207" s="944"/>
      <c r="ACL207" s="944"/>
      <c r="ACM207" s="944"/>
      <c r="ACN207" s="944"/>
      <c r="ACO207" s="944"/>
      <c r="ACP207" s="944"/>
      <c r="ACQ207" s="944"/>
      <c r="ACR207" s="944"/>
      <c r="ACS207" s="944"/>
      <c r="ACT207" s="944"/>
      <c r="ACU207" s="944"/>
      <c r="ACV207" s="944"/>
      <c r="ACW207" s="944"/>
      <c r="ACX207" s="944"/>
      <c r="ACY207" s="944"/>
      <c r="ACZ207" s="944"/>
      <c r="ADA207" s="944"/>
      <c r="ADB207" s="944"/>
      <c r="ADC207" s="944"/>
      <c r="ADD207" s="944"/>
      <c r="ADE207" s="944"/>
      <c r="ADF207" s="944"/>
      <c r="ADG207" s="944"/>
      <c r="ADH207" s="944"/>
      <c r="ADI207" s="944"/>
      <c r="ADJ207" s="944"/>
      <c r="ADK207" s="944"/>
      <c r="ADL207" s="944"/>
      <c r="ADM207" s="944"/>
      <c r="ADN207" s="944"/>
      <c r="ADO207" s="944"/>
      <c r="ADP207" s="944"/>
      <c r="ADQ207" s="944"/>
      <c r="ADR207" s="944"/>
      <c r="ADS207" s="944"/>
      <c r="ADT207" s="944"/>
      <c r="ADU207" s="944"/>
      <c r="ADV207" s="944"/>
      <c r="ADW207" s="944"/>
      <c r="ADX207" s="944"/>
      <c r="ADY207" s="944"/>
      <c r="ADZ207" s="944"/>
      <c r="AEA207" s="944"/>
      <c r="AEB207" s="944"/>
      <c r="AEC207" s="944"/>
      <c r="AED207" s="944"/>
      <c r="AEE207" s="944"/>
      <c r="AEF207" s="944"/>
      <c r="AEG207" s="944"/>
      <c r="AEH207" s="944"/>
      <c r="AEI207" s="944"/>
      <c r="AEJ207" s="944"/>
      <c r="AEK207" s="944"/>
      <c r="AEL207" s="944"/>
      <c r="AEM207" s="944"/>
      <c r="AEN207" s="944"/>
      <c r="AEO207" s="944"/>
      <c r="AEP207" s="944"/>
      <c r="AEQ207" s="944"/>
      <c r="AER207" s="944"/>
      <c r="AES207" s="944"/>
      <c r="AET207" s="944"/>
      <c r="AEU207" s="944"/>
      <c r="AEV207" s="944"/>
      <c r="AEW207" s="944"/>
      <c r="AEX207" s="944"/>
      <c r="AEY207" s="944"/>
      <c r="AEZ207" s="944"/>
      <c r="AFA207" s="944"/>
      <c r="AFB207" s="944"/>
      <c r="AFC207" s="944"/>
      <c r="AFD207" s="944"/>
      <c r="AFE207" s="944"/>
      <c r="AFF207" s="944"/>
      <c r="AFG207" s="944"/>
      <c r="AFH207" s="944"/>
      <c r="AFI207" s="944"/>
      <c r="AFJ207" s="944"/>
      <c r="AFK207" s="944"/>
      <c r="AFL207" s="944"/>
      <c r="AFM207" s="944"/>
      <c r="AFN207" s="944"/>
      <c r="AFO207" s="944"/>
      <c r="AFP207" s="944"/>
      <c r="AFQ207" s="944"/>
      <c r="AFR207" s="944"/>
      <c r="AFS207" s="944"/>
      <c r="AFT207" s="944"/>
      <c r="AFU207" s="944"/>
      <c r="AFV207" s="944"/>
      <c r="AFW207" s="944"/>
      <c r="AFX207" s="944"/>
      <c r="AFY207" s="944"/>
      <c r="AFZ207" s="944"/>
      <c r="AGA207" s="944"/>
      <c r="AGB207" s="944"/>
      <c r="AGC207" s="944"/>
      <c r="AGD207" s="944"/>
      <c r="AGE207" s="944"/>
      <c r="AGF207" s="944"/>
      <c r="AGG207" s="944"/>
      <c r="AGH207" s="944"/>
      <c r="AGI207" s="944"/>
      <c r="AGJ207" s="944"/>
      <c r="AGK207" s="944"/>
      <c r="AGL207" s="944"/>
      <c r="AGM207" s="944"/>
      <c r="AGN207" s="944"/>
      <c r="AGO207" s="944"/>
      <c r="AGP207" s="944"/>
      <c r="AGQ207" s="944"/>
      <c r="AGR207" s="944"/>
      <c r="AGS207" s="944"/>
      <c r="AGT207" s="944"/>
      <c r="AGU207" s="944"/>
      <c r="AGV207" s="944"/>
      <c r="AGW207" s="944"/>
      <c r="AGX207" s="944"/>
      <c r="AGY207" s="944"/>
      <c r="AGZ207" s="944"/>
      <c r="AHA207" s="944"/>
      <c r="AHB207" s="944"/>
      <c r="AHC207" s="944"/>
      <c r="AHD207" s="944"/>
      <c r="AHE207" s="944"/>
      <c r="AHF207" s="944"/>
      <c r="AHG207" s="944"/>
      <c r="AHH207" s="944"/>
      <c r="AHI207" s="944"/>
      <c r="AHJ207" s="944"/>
      <c r="AHK207" s="944"/>
      <c r="AHL207" s="944"/>
      <c r="AHM207" s="944"/>
      <c r="AHN207" s="944"/>
      <c r="AHO207" s="944"/>
      <c r="AHP207" s="944"/>
      <c r="AHQ207" s="944"/>
      <c r="AHR207" s="944"/>
      <c r="AHS207" s="944"/>
      <c r="AHT207" s="944"/>
      <c r="AHU207" s="944"/>
      <c r="AHV207" s="944"/>
      <c r="AHW207" s="944"/>
      <c r="AHX207" s="944"/>
      <c r="AHY207" s="944"/>
      <c r="AHZ207" s="944"/>
      <c r="AIA207" s="944"/>
      <c r="AIB207" s="944"/>
      <c r="AIC207" s="944"/>
      <c r="AID207" s="944"/>
      <c r="AIE207" s="944"/>
      <c r="AIF207" s="944"/>
      <c r="AIG207" s="944"/>
      <c r="AIH207" s="944"/>
      <c r="AII207" s="944"/>
      <c r="AIJ207" s="944"/>
      <c r="AIK207" s="944"/>
      <c r="AIL207" s="944"/>
      <c r="AIM207" s="944"/>
      <c r="AIN207" s="944"/>
      <c r="AIO207" s="944"/>
      <c r="AIP207" s="944"/>
      <c r="AIQ207" s="944"/>
      <c r="AIR207" s="944"/>
      <c r="AIS207" s="944"/>
      <c r="AIT207" s="944"/>
      <c r="AIU207" s="944"/>
      <c r="AIV207" s="944"/>
      <c r="AIW207" s="944"/>
      <c r="AIX207" s="944"/>
      <c r="AIY207" s="944"/>
      <c r="AIZ207" s="944"/>
      <c r="AJA207" s="944"/>
      <c r="AJB207" s="944"/>
      <c r="AJC207" s="944"/>
      <c r="AJD207" s="944"/>
      <c r="AJE207" s="944"/>
      <c r="AJF207" s="944"/>
      <c r="AJG207" s="944"/>
      <c r="AJH207" s="944"/>
      <c r="AJI207" s="944"/>
      <c r="AJJ207" s="944"/>
      <c r="AJK207" s="944"/>
      <c r="AJL207" s="944"/>
      <c r="AJM207" s="944"/>
      <c r="AJN207" s="944"/>
      <c r="AJO207" s="944"/>
      <c r="AJP207" s="944"/>
      <c r="AJQ207" s="944"/>
      <c r="AJR207" s="944"/>
      <c r="AJS207" s="944"/>
      <c r="AJT207" s="944"/>
      <c r="AJU207" s="944"/>
      <c r="AJV207" s="944"/>
      <c r="AJW207" s="944"/>
      <c r="AJX207" s="944"/>
      <c r="AJY207" s="944"/>
      <c r="AJZ207" s="944"/>
      <c r="AKA207" s="944"/>
      <c r="AKB207" s="944"/>
      <c r="AKC207" s="944"/>
      <c r="AKD207" s="944"/>
      <c r="AKE207" s="944"/>
      <c r="AKF207" s="944"/>
      <c r="AKG207" s="944"/>
      <c r="AKH207" s="944"/>
      <c r="AKI207" s="944"/>
      <c r="AKJ207" s="944"/>
      <c r="AKK207" s="944"/>
      <c r="AKL207" s="944"/>
      <c r="AKM207" s="944"/>
      <c r="AKN207" s="944"/>
      <c r="AKO207" s="944"/>
      <c r="AKP207" s="944"/>
      <c r="AKQ207" s="944"/>
      <c r="AKR207" s="944"/>
      <c r="AKS207" s="944"/>
      <c r="AKT207" s="944"/>
      <c r="AKU207" s="944"/>
      <c r="AKV207" s="944"/>
      <c r="AKW207" s="944"/>
      <c r="AKX207" s="944"/>
      <c r="AKY207" s="944"/>
      <c r="AKZ207" s="944"/>
      <c r="ALA207" s="944"/>
      <c r="ALB207" s="944"/>
      <c r="ALC207" s="944"/>
      <c r="ALD207" s="944"/>
      <c r="ALE207" s="944"/>
      <c r="ALF207" s="944"/>
      <c r="ALG207" s="944"/>
      <c r="ALH207" s="944"/>
      <c r="ALI207" s="944"/>
      <c r="ALJ207" s="944"/>
      <c r="ALK207" s="944"/>
      <c r="ALL207" s="944"/>
      <c r="ALM207" s="944"/>
      <c r="ALN207" s="944"/>
      <c r="ALO207" s="944"/>
      <c r="ALP207" s="944"/>
      <c r="ALQ207" s="944"/>
      <c r="ALR207" s="944"/>
      <c r="ALS207" s="944"/>
      <c r="ALT207" s="944"/>
      <c r="ALU207" s="944"/>
      <c r="ALV207" s="944"/>
      <c r="ALW207" s="944"/>
      <c r="ALX207" s="944"/>
      <c r="ALY207" s="944"/>
      <c r="ALZ207" s="944"/>
      <c r="AMA207" s="944"/>
      <c r="AMB207" s="944"/>
      <c r="AMC207" s="944"/>
      <c r="AMD207" s="944"/>
      <c r="AME207" s="944"/>
      <c r="AMF207" s="944"/>
      <c r="AMG207" s="944"/>
      <c r="AMH207" s="944"/>
      <c r="AMI207" s="944"/>
      <c r="AMJ207" s="944"/>
      <c r="AMK207" s="944"/>
      <c r="AML207" s="944"/>
      <c r="AMM207" s="944"/>
      <c r="AMN207" s="944"/>
      <c r="AMO207" s="944"/>
      <c r="AMP207" s="944"/>
      <c r="AMQ207" s="944"/>
      <c r="AMR207" s="944"/>
      <c r="AMS207" s="944"/>
      <c r="AMT207" s="944"/>
      <c r="AMU207" s="944"/>
      <c r="AMV207" s="944"/>
      <c r="AMW207" s="944"/>
      <c r="AMX207" s="944"/>
      <c r="AMY207" s="944"/>
      <c r="AMZ207" s="944"/>
      <c r="ANA207" s="944"/>
      <c r="ANB207" s="944"/>
      <c r="ANC207" s="944"/>
      <c r="AND207" s="944"/>
      <c r="ANE207" s="944"/>
      <c r="ANF207" s="944"/>
      <c r="ANG207" s="944"/>
      <c r="ANH207" s="944"/>
      <c r="ANI207" s="944"/>
      <c r="ANJ207" s="944"/>
      <c r="ANK207" s="944"/>
      <c r="ANL207" s="944"/>
      <c r="ANM207" s="944"/>
      <c r="ANN207" s="944"/>
      <c r="ANO207" s="944"/>
      <c r="ANP207" s="944"/>
      <c r="ANQ207" s="944"/>
      <c r="ANR207" s="944"/>
      <c r="ANS207" s="944"/>
      <c r="ANT207" s="944"/>
      <c r="ANU207" s="944"/>
      <c r="ANV207" s="944"/>
      <c r="ANW207" s="944"/>
      <c r="ANX207" s="944"/>
      <c r="ANY207" s="944"/>
      <c r="ANZ207" s="944"/>
      <c r="AOA207" s="944"/>
      <c r="AOB207" s="944"/>
      <c r="AOC207" s="944"/>
      <c r="AOD207" s="944"/>
      <c r="AOE207" s="944"/>
      <c r="AOF207" s="944"/>
      <c r="AOG207" s="944"/>
      <c r="AOH207" s="944"/>
      <c r="AOI207" s="944"/>
      <c r="AOJ207" s="944"/>
      <c r="AOK207" s="944"/>
      <c r="AOL207" s="944"/>
      <c r="AOM207" s="944"/>
      <c r="AON207" s="944"/>
      <c r="AOO207" s="944"/>
      <c r="AOP207" s="944"/>
      <c r="AOQ207" s="944"/>
      <c r="AOR207" s="944"/>
      <c r="AOS207" s="944"/>
      <c r="AOT207" s="944"/>
      <c r="AOU207" s="944"/>
      <c r="AOV207" s="944"/>
      <c r="AOW207" s="944"/>
      <c r="AOX207" s="944"/>
      <c r="AOY207" s="944"/>
      <c r="AOZ207" s="944"/>
      <c r="APA207" s="944"/>
      <c r="APB207" s="944"/>
      <c r="APC207" s="944"/>
      <c r="APD207" s="944"/>
      <c r="APE207" s="944"/>
      <c r="APF207" s="944"/>
      <c r="APG207" s="944"/>
      <c r="APH207" s="944"/>
      <c r="API207" s="944"/>
      <c r="APJ207" s="944"/>
      <c r="APK207" s="944"/>
      <c r="APL207" s="944"/>
      <c r="APM207" s="944"/>
      <c r="APN207" s="944"/>
      <c r="APO207" s="944"/>
      <c r="APP207" s="944"/>
      <c r="APQ207" s="944"/>
      <c r="APR207" s="944"/>
      <c r="APS207" s="944"/>
      <c r="APT207" s="944"/>
      <c r="APU207" s="944"/>
      <c r="APV207" s="944"/>
      <c r="APW207" s="944"/>
      <c r="APX207" s="944"/>
      <c r="APY207" s="944"/>
      <c r="APZ207" s="944"/>
      <c r="AQA207" s="944"/>
      <c r="AQB207" s="944"/>
      <c r="AQC207" s="944"/>
      <c r="AQD207" s="944"/>
      <c r="AQE207" s="944"/>
      <c r="AQF207" s="944"/>
      <c r="AQG207" s="944"/>
      <c r="AQH207" s="944"/>
      <c r="AQI207" s="944"/>
      <c r="AQJ207" s="944"/>
      <c r="AQK207" s="944"/>
      <c r="AQL207" s="944"/>
      <c r="AQM207" s="944"/>
      <c r="AQN207" s="944"/>
      <c r="AQO207" s="944"/>
      <c r="AQP207" s="944"/>
      <c r="AQQ207" s="944"/>
      <c r="AQR207" s="944"/>
      <c r="AQS207" s="944"/>
      <c r="AQT207" s="944"/>
      <c r="AQU207" s="944"/>
      <c r="AQV207" s="944"/>
      <c r="AQW207" s="944"/>
      <c r="AQX207" s="944"/>
      <c r="AQY207" s="944"/>
      <c r="AQZ207" s="944"/>
      <c r="ARA207" s="944"/>
      <c r="ARB207" s="944"/>
      <c r="ARC207" s="944"/>
      <c r="ARD207" s="944"/>
      <c r="ARE207" s="944"/>
      <c r="ARF207" s="944"/>
      <c r="ARG207" s="944"/>
      <c r="ARH207" s="944"/>
      <c r="ARI207" s="944"/>
      <c r="ARJ207" s="944"/>
      <c r="ARK207" s="944"/>
      <c r="ARL207" s="944"/>
      <c r="ARM207" s="944"/>
      <c r="ARN207" s="944"/>
      <c r="ARO207" s="944"/>
      <c r="ARP207" s="944"/>
      <c r="ARQ207" s="944"/>
      <c r="ARR207" s="944"/>
      <c r="ARS207" s="944"/>
      <c r="ART207" s="944"/>
      <c r="ARU207" s="944"/>
      <c r="ARV207" s="944"/>
      <c r="ARW207" s="944"/>
      <c r="ARX207" s="944"/>
      <c r="ARY207" s="944"/>
      <c r="ARZ207" s="944"/>
      <c r="ASA207" s="944"/>
      <c r="ASB207" s="944"/>
      <c r="ASC207" s="944"/>
      <c r="ASD207" s="944"/>
      <c r="ASE207" s="944"/>
      <c r="ASF207" s="944"/>
      <c r="ASG207" s="944"/>
      <c r="ASH207" s="944"/>
      <c r="ASI207" s="944"/>
      <c r="ASJ207" s="944"/>
      <c r="ASK207" s="944"/>
      <c r="ASL207" s="944"/>
      <c r="ASM207" s="944"/>
      <c r="ASN207" s="944"/>
      <c r="ASO207" s="944"/>
      <c r="ASP207" s="944"/>
      <c r="ASQ207" s="944"/>
      <c r="ASR207" s="944"/>
      <c r="ASS207" s="944"/>
      <c r="AST207" s="944"/>
      <c r="ASU207" s="944"/>
      <c r="ASV207" s="944"/>
      <c r="ASW207" s="944"/>
      <c r="ASX207" s="944"/>
      <c r="ASY207" s="944"/>
      <c r="ASZ207" s="944"/>
      <c r="ATA207" s="944"/>
      <c r="ATB207" s="944"/>
      <c r="ATC207" s="944"/>
      <c r="ATD207" s="944"/>
      <c r="ATE207" s="944"/>
      <c r="ATF207" s="944"/>
      <c r="ATG207" s="944"/>
      <c r="ATH207" s="944"/>
      <c r="ATI207" s="944"/>
      <c r="ATJ207" s="944"/>
      <c r="ATK207" s="944"/>
      <c r="ATL207" s="944"/>
      <c r="ATM207" s="944"/>
      <c r="ATN207" s="944"/>
      <c r="ATO207" s="944"/>
      <c r="ATP207" s="944"/>
      <c r="ATQ207" s="944"/>
      <c r="ATR207" s="944"/>
      <c r="ATS207" s="944"/>
      <c r="ATT207" s="944"/>
      <c r="ATU207" s="944"/>
      <c r="ATV207" s="944"/>
      <c r="ATW207" s="944"/>
      <c r="ATX207" s="944"/>
      <c r="ATY207" s="944"/>
      <c r="ATZ207" s="944"/>
      <c r="AUA207" s="944"/>
      <c r="AUB207" s="944"/>
      <c r="AUC207" s="944"/>
      <c r="AUD207" s="944"/>
      <c r="AUE207" s="944"/>
      <c r="AUF207" s="944"/>
      <c r="AUG207" s="944"/>
      <c r="AUH207" s="944"/>
      <c r="AUI207" s="944"/>
      <c r="AUJ207" s="944"/>
      <c r="AUK207" s="944"/>
      <c r="AUL207" s="944"/>
      <c r="AUM207" s="944"/>
      <c r="AUN207" s="944"/>
      <c r="AUO207" s="944"/>
      <c r="AUP207" s="944"/>
      <c r="AUQ207" s="944"/>
      <c r="AUR207" s="944"/>
      <c r="AUS207" s="944"/>
      <c r="AUT207" s="944"/>
      <c r="AUU207" s="944"/>
      <c r="AUV207" s="944"/>
      <c r="AUW207" s="944"/>
      <c r="AUX207" s="944"/>
      <c r="AUY207" s="944"/>
      <c r="AUZ207" s="944"/>
      <c r="AVA207" s="944"/>
      <c r="AVB207" s="944"/>
      <c r="AVC207" s="944"/>
      <c r="AVD207" s="944"/>
      <c r="AVE207" s="944"/>
      <c r="AVF207" s="944"/>
      <c r="AVG207" s="944"/>
      <c r="AVH207" s="944"/>
      <c r="AVI207" s="944"/>
      <c r="AVJ207" s="944"/>
      <c r="AVK207" s="944"/>
      <c r="AVL207" s="944"/>
      <c r="AVM207" s="944"/>
      <c r="AVN207" s="944"/>
      <c r="AVO207" s="944"/>
      <c r="AVP207" s="944"/>
      <c r="AVQ207" s="944"/>
      <c r="AVR207" s="944"/>
      <c r="AVS207" s="944"/>
      <c r="AVT207" s="944"/>
      <c r="AVU207" s="944"/>
      <c r="AVV207" s="944"/>
      <c r="AVW207" s="944"/>
      <c r="AVX207" s="944"/>
      <c r="AVY207" s="944"/>
      <c r="AVZ207" s="944"/>
      <c r="AWA207" s="944"/>
      <c r="AWB207" s="944"/>
      <c r="AWC207" s="944"/>
      <c r="AWD207" s="944"/>
      <c r="AWE207" s="944"/>
      <c r="AWF207" s="944"/>
      <c r="AWG207" s="944"/>
      <c r="AWH207" s="944"/>
      <c r="AWI207" s="944"/>
      <c r="AWJ207" s="944"/>
      <c r="AWK207" s="944"/>
      <c r="AWL207" s="944"/>
      <c r="AWM207" s="944"/>
      <c r="AWN207" s="944"/>
      <c r="AWO207" s="944"/>
      <c r="AWP207" s="944"/>
      <c r="AWQ207" s="944"/>
      <c r="AWR207" s="944"/>
      <c r="AWS207" s="944"/>
      <c r="AWT207" s="944"/>
      <c r="AWU207" s="944"/>
      <c r="AWV207" s="944"/>
      <c r="AWW207" s="944"/>
      <c r="AWX207" s="944"/>
      <c r="AWY207" s="944"/>
      <c r="AWZ207" s="944"/>
      <c r="AXA207" s="944"/>
      <c r="AXB207" s="944"/>
      <c r="AXC207" s="944"/>
      <c r="AXD207" s="944"/>
      <c r="AXE207" s="944"/>
      <c r="AXF207" s="944"/>
      <c r="AXG207" s="944"/>
      <c r="AXH207" s="944"/>
      <c r="AXI207" s="944"/>
      <c r="AXJ207" s="944"/>
      <c r="AXK207" s="944"/>
      <c r="AXL207" s="944"/>
      <c r="AXM207" s="944"/>
      <c r="AXN207" s="944"/>
      <c r="AXO207" s="944"/>
      <c r="AXP207" s="944"/>
      <c r="AXQ207" s="944"/>
      <c r="AXR207" s="944"/>
      <c r="AXS207" s="944"/>
      <c r="AXT207" s="944"/>
      <c r="AXU207" s="944"/>
      <c r="AXV207" s="944"/>
      <c r="AXW207" s="944"/>
      <c r="AXX207" s="944"/>
      <c r="AXY207" s="944"/>
      <c r="AXZ207" s="944"/>
      <c r="AYA207" s="944"/>
      <c r="AYB207" s="944"/>
      <c r="AYC207" s="944"/>
      <c r="AYD207" s="944"/>
      <c r="AYE207" s="944"/>
      <c r="AYF207" s="944"/>
      <c r="AYG207" s="944"/>
      <c r="AYH207" s="944"/>
      <c r="AYI207" s="944"/>
      <c r="AYJ207" s="944"/>
      <c r="AYK207" s="944"/>
      <c r="AYL207" s="944"/>
      <c r="AYM207" s="944"/>
      <c r="AYN207" s="944"/>
      <c r="AYO207" s="944"/>
      <c r="AYP207" s="944"/>
      <c r="AYQ207" s="944"/>
      <c r="AYR207" s="944"/>
      <c r="AYS207" s="944"/>
      <c r="AYT207" s="944"/>
      <c r="AYU207" s="944"/>
      <c r="AYV207" s="944"/>
      <c r="AYW207" s="944"/>
      <c r="AYX207" s="944"/>
      <c r="AYY207" s="944"/>
      <c r="AYZ207" s="944"/>
      <c r="AZA207" s="944"/>
      <c r="AZB207" s="944"/>
      <c r="AZC207" s="944"/>
      <c r="AZD207" s="944"/>
      <c r="AZE207" s="944"/>
      <c r="AZF207" s="944"/>
      <c r="AZG207" s="944"/>
      <c r="AZH207" s="944"/>
      <c r="AZI207" s="944"/>
      <c r="AZJ207" s="944"/>
      <c r="AZK207" s="944"/>
      <c r="AZL207" s="944"/>
      <c r="AZM207" s="944"/>
      <c r="AZN207" s="944"/>
      <c r="AZO207" s="944"/>
      <c r="AZP207" s="944"/>
      <c r="AZQ207" s="944"/>
      <c r="AZR207" s="944"/>
      <c r="AZS207" s="944"/>
      <c r="AZT207" s="944"/>
      <c r="AZU207" s="944"/>
      <c r="AZV207" s="944"/>
      <c r="AZW207" s="944"/>
      <c r="AZX207" s="944"/>
      <c r="AZY207" s="944"/>
      <c r="AZZ207" s="944"/>
      <c r="BAA207" s="944"/>
      <c r="BAB207" s="944"/>
      <c r="BAC207" s="944"/>
      <c r="BAD207" s="944"/>
      <c r="BAE207" s="944"/>
      <c r="BAF207" s="944"/>
      <c r="BAG207" s="944"/>
      <c r="BAH207" s="944"/>
      <c r="BAI207" s="944"/>
      <c r="BAJ207" s="944"/>
      <c r="BAK207" s="944"/>
      <c r="BAL207" s="944"/>
      <c r="BAM207" s="944"/>
      <c r="BAN207" s="944"/>
      <c r="BAO207" s="944"/>
      <c r="BAP207" s="944"/>
      <c r="BAQ207" s="944"/>
      <c r="BAR207" s="944"/>
      <c r="BAS207" s="944"/>
      <c r="BAT207" s="944"/>
      <c r="BAU207" s="944"/>
      <c r="BAV207" s="944"/>
      <c r="BAW207" s="944"/>
      <c r="BAX207" s="944"/>
      <c r="BAY207" s="944"/>
      <c r="BAZ207" s="944"/>
      <c r="BBA207" s="944"/>
      <c r="BBB207" s="944"/>
      <c r="BBC207" s="944"/>
      <c r="BBD207" s="944"/>
      <c r="BBE207" s="944"/>
      <c r="BBF207" s="944"/>
      <c r="BBG207" s="944"/>
      <c r="BBH207" s="944"/>
      <c r="BBI207" s="944"/>
      <c r="BBJ207" s="944"/>
      <c r="BBK207" s="944"/>
      <c r="BBL207" s="944"/>
      <c r="BBM207" s="944"/>
      <c r="BBN207" s="944"/>
      <c r="BBO207" s="944"/>
      <c r="BBP207" s="944"/>
      <c r="BBQ207" s="944"/>
      <c r="BBR207" s="944"/>
      <c r="BBS207" s="944"/>
      <c r="BBT207" s="944"/>
      <c r="BBU207" s="944"/>
      <c r="BBV207" s="944"/>
      <c r="BBW207" s="944"/>
      <c r="BBX207" s="944"/>
      <c r="BBY207" s="944"/>
      <c r="BBZ207" s="944"/>
      <c r="BCA207" s="944"/>
      <c r="BCB207" s="944"/>
      <c r="BCC207" s="944"/>
      <c r="BCD207" s="944"/>
      <c r="BCE207" s="944"/>
      <c r="BCF207" s="944"/>
      <c r="BCG207" s="944"/>
      <c r="BCH207" s="944"/>
      <c r="BCI207" s="944"/>
      <c r="BCJ207" s="944"/>
      <c r="BCK207" s="944"/>
      <c r="BCL207" s="944"/>
      <c r="BCM207" s="944"/>
      <c r="BCN207" s="944"/>
      <c r="BCO207" s="944"/>
      <c r="BCP207" s="944"/>
      <c r="BCQ207" s="944"/>
      <c r="BCR207" s="944"/>
      <c r="BCS207" s="944"/>
      <c r="BCT207" s="944"/>
      <c r="BCU207" s="944"/>
      <c r="BCV207" s="944"/>
      <c r="BCW207" s="944"/>
      <c r="BCX207" s="944"/>
      <c r="BCY207" s="944"/>
      <c r="BCZ207" s="944"/>
      <c r="BDA207" s="944"/>
      <c r="BDB207" s="944"/>
      <c r="BDC207" s="944"/>
      <c r="BDD207" s="944"/>
      <c r="BDE207" s="944"/>
      <c r="BDF207" s="944"/>
      <c r="BDG207" s="944"/>
      <c r="BDH207" s="944"/>
      <c r="BDI207" s="944"/>
      <c r="BDJ207" s="944"/>
      <c r="BDK207" s="944"/>
      <c r="BDL207" s="944"/>
      <c r="BDM207" s="944"/>
      <c r="BDN207" s="944"/>
      <c r="BDO207" s="944"/>
      <c r="BDP207" s="944"/>
      <c r="BDQ207" s="944"/>
      <c r="BDR207" s="944"/>
      <c r="BDS207" s="944"/>
      <c r="BDT207" s="944"/>
      <c r="BDU207" s="944"/>
      <c r="BDV207" s="944"/>
      <c r="BDW207" s="944"/>
      <c r="BDX207" s="944"/>
      <c r="BDY207" s="944"/>
      <c r="BDZ207" s="944"/>
      <c r="BEA207" s="944"/>
      <c r="BEB207" s="944"/>
      <c r="BEC207" s="944"/>
      <c r="BED207" s="944"/>
      <c r="BEE207" s="944"/>
      <c r="BEF207" s="944"/>
      <c r="BEG207" s="944"/>
      <c r="BEH207" s="944"/>
      <c r="BEI207" s="944"/>
      <c r="BEJ207" s="944"/>
      <c r="BEK207" s="944"/>
      <c r="BEL207" s="944"/>
      <c r="BEM207" s="944"/>
      <c r="BEN207" s="944"/>
      <c r="BEO207" s="944"/>
      <c r="BEP207" s="944"/>
      <c r="BEQ207" s="944"/>
      <c r="BER207" s="944"/>
      <c r="BES207" s="944"/>
      <c r="BET207" s="944"/>
      <c r="BEU207" s="944"/>
      <c r="BEV207" s="944"/>
      <c r="BEW207" s="944"/>
      <c r="BEX207" s="944"/>
      <c r="BEY207" s="944"/>
      <c r="BEZ207" s="944"/>
      <c r="BFA207" s="944"/>
      <c r="BFB207" s="944"/>
      <c r="BFC207" s="944"/>
      <c r="BFD207" s="944"/>
      <c r="BFE207" s="944"/>
      <c r="BFF207" s="944"/>
      <c r="BFG207" s="944"/>
      <c r="BFH207" s="944"/>
      <c r="BFI207" s="944"/>
      <c r="BFJ207" s="944"/>
      <c r="BFK207" s="944"/>
      <c r="BFL207" s="944"/>
      <c r="BFM207" s="944"/>
      <c r="BFN207" s="944"/>
      <c r="BFO207" s="944"/>
      <c r="BFP207" s="944"/>
      <c r="BFQ207" s="944"/>
      <c r="BFR207" s="944"/>
      <c r="BFS207" s="944"/>
      <c r="BFT207" s="944"/>
      <c r="BFU207" s="944"/>
      <c r="BFV207" s="944"/>
      <c r="BFW207" s="944"/>
      <c r="BFX207" s="944"/>
      <c r="BFY207" s="944"/>
      <c r="BFZ207" s="944"/>
      <c r="BGA207" s="944"/>
      <c r="BGB207" s="944"/>
      <c r="BGC207" s="944"/>
      <c r="BGD207" s="944"/>
      <c r="BGE207" s="944"/>
      <c r="BGF207" s="944"/>
      <c r="BGG207" s="944"/>
      <c r="BGH207" s="944"/>
      <c r="BGI207" s="944"/>
      <c r="BGJ207" s="944"/>
      <c r="BGK207" s="944"/>
      <c r="BGL207" s="944"/>
      <c r="BGM207" s="944"/>
      <c r="BGN207" s="944"/>
      <c r="BGO207" s="944"/>
      <c r="BGP207" s="944"/>
      <c r="BGQ207" s="944"/>
      <c r="BGR207" s="944"/>
      <c r="BGS207" s="944"/>
      <c r="BGT207" s="944"/>
      <c r="BGU207" s="944"/>
      <c r="BGV207" s="944"/>
      <c r="BGW207" s="944"/>
      <c r="BGX207" s="944"/>
      <c r="BGY207" s="944"/>
      <c r="BGZ207" s="944"/>
      <c r="BHA207" s="944"/>
      <c r="BHB207" s="944"/>
      <c r="BHC207" s="944"/>
      <c r="BHD207" s="944"/>
      <c r="BHE207" s="944"/>
      <c r="BHF207" s="944"/>
      <c r="BHG207" s="944"/>
      <c r="BHH207" s="944"/>
      <c r="BHI207" s="944"/>
      <c r="BHJ207" s="944"/>
      <c r="BHK207" s="944"/>
      <c r="BHL207" s="944"/>
      <c r="BHM207" s="944"/>
      <c r="BHN207" s="944"/>
      <c r="BHO207" s="944"/>
      <c r="BHP207" s="944"/>
      <c r="BHQ207" s="944"/>
      <c r="BHR207" s="944"/>
      <c r="BHS207" s="944"/>
      <c r="BHT207" s="944"/>
      <c r="BHU207" s="944"/>
      <c r="BHV207" s="944"/>
      <c r="BHW207" s="944"/>
      <c r="BHX207" s="944"/>
      <c r="BHY207" s="944"/>
      <c r="BHZ207" s="944"/>
      <c r="BIA207" s="944"/>
      <c r="BIB207" s="944"/>
      <c r="BIC207" s="944"/>
      <c r="BID207" s="944"/>
      <c r="BIE207" s="944"/>
      <c r="BIF207" s="944"/>
      <c r="BIG207" s="944"/>
      <c r="BIH207" s="944"/>
      <c r="BII207" s="944"/>
      <c r="BIJ207" s="944"/>
      <c r="BIK207" s="944"/>
      <c r="BIL207" s="944"/>
      <c r="BIM207" s="944"/>
      <c r="BIN207" s="944"/>
      <c r="BIO207" s="944"/>
      <c r="BIP207" s="944"/>
      <c r="BIQ207" s="944"/>
      <c r="BIR207" s="944"/>
      <c r="BIS207" s="944"/>
      <c r="BIT207" s="944"/>
      <c r="BIU207" s="944"/>
      <c r="BIV207" s="944"/>
      <c r="BIW207" s="944"/>
      <c r="BIX207" s="944"/>
      <c r="BIY207" s="944"/>
      <c r="BIZ207" s="944"/>
      <c r="BJA207" s="944"/>
      <c r="BJB207" s="944"/>
      <c r="BJC207" s="944"/>
      <c r="BJD207" s="944"/>
      <c r="BJE207" s="944"/>
      <c r="BJF207" s="944"/>
      <c r="BJG207" s="944"/>
      <c r="BJH207" s="944"/>
      <c r="BJI207" s="944"/>
      <c r="BJJ207" s="944"/>
      <c r="BJK207" s="944"/>
      <c r="BJL207" s="944"/>
      <c r="BJM207" s="944"/>
      <c r="BJN207" s="944"/>
      <c r="BJO207" s="944"/>
      <c r="BJP207" s="944"/>
      <c r="BJQ207" s="944"/>
      <c r="BJR207" s="944"/>
      <c r="BJS207" s="944"/>
      <c r="BJT207" s="944"/>
      <c r="BJU207" s="944"/>
      <c r="BJV207" s="944"/>
      <c r="BJW207" s="944"/>
      <c r="BJX207" s="944"/>
      <c r="BJY207" s="944"/>
      <c r="BJZ207" s="944"/>
      <c r="BKA207" s="944"/>
      <c r="BKB207" s="944"/>
      <c r="BKC207" s="944"/>
      <c r="BKD207" s="944"/>
      <c r="BKE207" s="944"/>
      <c r="BKF207" s="944"/>
      <c r="BKG207" s="944"/>
      <c r="BKH207" s="944"/>
      <c r="BKI207" s="944"/>
      <c r="BKJ207" s="944"/>
      <c r="BKK207" s="944"/>
      <c r="BKL207" s="944"/>
      <c r="BKM207" s="944"/>
      <c r="BKN207" s="944"/>
      <c r="BKO207" s="944"/>
      <c r="BKP207" s="944"/>
      <c r="BKQ207" s="944"/>
      <c r="BKR207" s="944"/>
      <c r="BKS207" s="944"/>
      <c r="BKT207" s="944"/>
      <c r="BKU207" s="944"/>
      <c r="BKV207" s="944"/>
      <c r="BKW207" s="944"/>
      <c r="BKX207" s="944"/>
      <c r="BKY207" s="944"/>
      <c r="BKZ207" s="944"/>
      <c r="BLA207" s="944"/>
      <c r="BLB207" s="944"/>
      <c r="BLC207" s="944"/>
      <c r="BLD207" s="944"/>
      <c r="BLE207" s="944"/>
      <c r="BLF207" s="944"/>
      <c r="BLG207" s="944"/>
      <c r="BLH207" s="944"/>
      <c r="BLI207" s="944"/>
      <c r="BLJ207" s="944"/>
      <c r="BLK207" s="944"/>
      <c r="BLL207" s="944"/>
      <c r="BLM207" s="944"/>
      <c r="BLN207" s="944"/>
      <c r="BLO207" s="944"/>
      <c r="BLP207" s="944"/>
      <c r="BLQ207" s="944"/>
      <c r="BLR207" s="944"/>
      <c r="BLS207" s="944"/>
      <c r="BLT207" s="944"/>
      <c r="BLU207" s="944"/>
      <c r="BLV207" s="944"/>
      <c r="BLW207" s="944"/>
      <c r="BLX207" s="944"/>
      <c r="BLY207" s="944"/>
      <c r="BLZ207" s="944"/>
      <c r="BMA207" s="944"/>
      <c r="BMB207" s="944"/>
      <c r="BMC207" s="944"/>
      <c r="BMD207" s="944"/>
      <c r="BME207" s="944"/>
      <c r="BMF207" s="944"/>
      <c r="BMG207" s="944"/>
      <c r="BMH207" s="944"/>
      <c r="BMI207" s="944"/>
      <c r="BMJ207" s="944"/>
      <c r="BMK207" s="944"/>
      <c r="BML207" s="944"/>
      <c r="BMM207" s="944"/>
      <c r="BMN207" s="944"/>
      <c r="BMO207" s="944"/>
      <c r="BMP207" s="944"/>
      <c r="BMQ207" s="944"/>
      <c r="BMR207" s="944"/>
      <c r="BMS207" s="944"/>
      <c r="BMT207" s="944"/>
      <c r="BMU207" s="944"/>
      <c r="BMV207" s="944"/>
      <c r="BMW207" s="944"/>
      <c r="BMX207" s="944"/>
      <c r="BMY207" s="944"/>
      <c r="BMZ207" s="944"/>
      <c r="BNA207" s="944"/>
      <c r="BNB207" s="944"/>
      <c r="BNC207" s="944"/>
      <c r="BND207" s="944"/>
      <c r="BNE207" s="944"/>
      <c r="BNF207" s="944"/>
      <c r="BNG207" s="944"/>
      <c r="BNH207" s="944"/>
      <c r="BNI207" s="944"/>
      <c r="BNJ207" s="944"/>
      <c r="BNK207" s="944"/>
      <c r="BNL207" s="944"/>
      <c r="BNM207" s="944"/>
      <c r="BNN207" s="944"/>
      <c r="BNO207" s="944"/>
      <c r="BNP207" s="944"/>
      <c r="BNQ207" s="944"/>
      <c r="BNR207" s="944"/>
      <c r="BNS207" s="944"/>
      <c r="BNT207" s="944"/>
      <c r="BNU207" s="944"/>
      <c r="BNV207" s="944"/>
      <c r="BNW207" s="944"/>
      <c r="BNX207" s="944"/>
      <c r="BNY207" s="944"/>
      <c r="BNZ207" s="944"/>
      <c r="BOA207" s="944"/>
      <c r="BOB207" s="944"/>
      <c r="BOC207" s="944"/>
      <c r="BOD207" s="944"/>
      <c r="BOE207" s="944"/>
      <c r="BOF207" s="944"/>
      <c r="BOG207" s="944"/>
      <c r="BOH207" s="944"/>
      <c r="BOI207" s="944"/>
      <c r="BOJ207" s="944"/>
      <c r="BOK207" s="944"/>
      <c r="BOL207" s="944"/>
      <c r="BOM207" s="944"/>
      <c r="BON207" s="944"/>
      <c r="BOO207" s="944"/>
      <c r="BOP207" s="944"/>
      <c r="BOQ207" s="944"/>
      <c r="BOR207" s="944"/>
      <c r="BOS207" s="944"/>
      <c r="BOT207" s="944"/>
      <c r="BOU207" s="944"/>
      <c r="BOV207" s="944"/>
      <c r="BOW207" s="944"/>
      <c r="BOX207" s="944"/>
      <c r="BOY207" s="944"/>
      <c r="BOZ207" s="944"/>
      <c r="BPA207" s="944"/>
      <c r="BPB207" s="944"/>
      <c r="BPC207" s="944"/>
      <c r="BPD207" s="944"/>
      <c r="BPE207" s="944"/>
      <c r="BPF207" s="944"/>
      <c r="BPG207" s="944"/>
      <c r="BPH207" s="944"/>
      <c r="BPI207" s="944"/>
      <c r="BPJ207" s="944"/>
      <c r="BPK207" s="944"/>
      <c r="BPL207" s="944"/>
      <c r="BPM207" s="944"/>
      <c r="BPN207" s="944"/>
      <c r="BPO207" s="944"/>
      <c r="BPP207" s="944"/>
      <c r="BPQ207" s="944"/>
      <c r="BPR207" s="944"/>
      <c r="BPS207" s="944"/>
      <c r="BPT207" s="944"/>
      <c r="BPU207" s="944"/>
      <c r="BPV207" s="944"/>
      <c r="BPW207" s="944"/>
      <c r="BPX207" s="944"/>
      <c r="BPY207" s="944"/>
      <c r="BPZ207" s="944"/>
      <c r="BQA207" s="944"/>
      <c r="BQB207" s="944"/>
      <c r="BQC207" s="944"/>
      <c r="BQD207" s="944"/>
      <c r="BQE207" s="944"/>
      <c r="BQF207" s="944"/>
      <c r="BQG207" s="944"/>
      <c r="BQH207" s="944"/>
      <c r="BQI207" s="944"/>
      <c r="BQJ207" s="944"/>
      <c r="BQK207" s="944"/>
      <c r="BQL207" s="944"/>
      <c r="BQM207" s="944"/>
      <c r="BQN207" s="944"/>
      <c r="BQO207" s="944"/>
      <c r="BQP207" s="944"/>
      <c r="BQQ207" s="944"/>
      <c r="BQR207" s="944"/>
      <c r="BQS207" s="944"/>
      <c r="BQT207" s="944"/>
      <c r="BQU207" s="944"/>
      <c r="BQV207" s="944"/>
      <c r="BQW207" s="944"/>
      <c r="BQX207" s="944"/>
      <c r="BQY207" s="944"/>
      <c r="BQZ207" s="944"/>
      <c r="BRA207" s="944"/>
      <c r="BRB207" s="944"/>
      <c r="BRC207" s="944"/>
      <c r="BRD207" s="944"/>
      <c r="BRE207" s="944"/>
      <c r="BRF207" s="944"/>
      <c r="BRG207" s="944"/>
      <c r="BRH207" s="944"/>
      <c r="BRI207" s="944"/>
      <c r="BRJ207" s="944"/>
      <c r="BRK207" s="944"/>
      <c r="BRL207" s="944"/>
      <c r="BRM207" s="944"/>
      <c r="BRN207" s="944"/>
      <c r="BRO207" s="944"/>
      <c r="BRP207" s="944"/>
      <c r="BRQ207" s="944"/>
      <c r="BRR207" s="944"/>
      <c r="BRS207" s="944"/>
      <c r="BRT207" s="944"/>
      <c r="BRU207" s="944"/>
      <c r="BRV207" s="944"/>
      <c r="BRW207" s="944"/>
      <c r="BRX207" s="944"/>
      <c r="BRY207" s="944"/>
      <c r="BRZ207" s="944"/>
      <c r="BSA207" s="944"/>
      <c r="BSB207" s="944"/>
      <c r="BSC207" s="944"/>
      <c r="BSD207" s="944"/>
      <c r="BSE207" s="944"/>
      <c r="BSF207" s="944"/>
      <c r="BSG207" s="944"/>
      <c r="BSH207" s="944"/>
      <c r="BSI207" s="944"/>
      <c r="BSJ207" s="944"/>
      <c r="BSK207" s="944"/>
      <c r="BSL207" s="944"/>
      <c r="BSM207" s="944"/>
      <c r="BSN207" s="944"/>
      <c r="BSO207" s="944"/>
      <c r="BSP207" s="944"/>
      <c r="BSQ207" s="944"/>
      <c r="BSR207" s="944"/>
      <c r="BSS207" s="944"/>
      <c r="BST207" s="944"/>
      <c r="BSU207" s="944"/>
      <c r="BSV207" s="944"/>
      <c r="BSW207" s="944"/>
      <c r="BSX207" s="944"/>
      <c r="BSY207" s="944"/>
      <c r="BSZ207" s="944"/>
      <c r="BTA207" s="944"/>
      <c r="BTB207" s="944"/>
      <c r="BTC207" s="944"/>
      <c r="BTD207" s="944"/>
      <c r="BTE207" s="944"/>
      <c r="BTF207" s="944"/>
      <c r="BTG207" s="944"/>
      <c r="BTH207" s="944"/>
      <c r="BTI207" s="944"/>
      <c r="BTJ207" s="944"/>
      <c r="BTK207" s="944"/>
      <c r="BTL207" s="944"/>
      <c r="BTM207" s="944"/>
      <c r="BTN207" s="944"/>
      <c r="BTO207" s="944"/>
      <c r="BTP207" s="944"/>
      <c r="BTQ207" s="944"/>
      <c r="BTR207" s="944"/>
      <c r="BTS207" s="944"/>
      <c r="BTT207" s="944"/>
      <c r="BTU207" s="944"/>
      <c r="BTV207" s="944"/>
      <c r="BTW207" s="944"/>
      <c r="BTX207" s="944"/>
      <c r="BTY207" s="944"/>
      <c r="BTZ207" s="944"/>
      <c r="BUA207" s="944"/>
      <c r="BUB207" s="944"/>
      <c r="BUC207" s="944"/>
      <c r="BUD207" s="944"/>
      <c r="BUE207" s="944"/>
      <c r="BUF207" s="944"/>
      <c r="BUG207" s="944"/>
      <c r="BUH207" s="944"/>
      <c r="BUI207" s="944"/>
      <c r="BUJ207" s="944"/>
      <c r="BUK207" s="944"/>
      <c r="BUL207" s="944"/>
      <c r="BUM207" s="944"/>
      <c r="BUN207" s="944"/>
      <c r="BUO207" s="944"/>
      <c r="BUP207" s="944"/>
      <c r="BUQ207" s="944"/>
      <c r="BUR207" s="944"/>
      <c r="BUS207" s="944"/>
      <c r="BUT207" s="944"/>
      <c r="BUU207" s="944"/>
      <c r="BUV207" s="944"/>
      <c r="BUW207" s="944"/>
      <c r="BUX207" s="944"/>
      <c r="BUY207" s="944"/>
      <c r="BUZ207" s="944"/>
      <c r="BVA207" s="944"/>
      <c r="BVB207" s="944"/>
      <c r="BVC207" s="944"/>
      <c r="BVD207" s="944"/>
      <c r="BVE207" s="944"/>
      <c r="BVF207" s="944"/>
      <c r="BVG207" s="944"/>
      <c r="BVH207" s="944"/>
      <c r="BVI207" s="944"/>
      <c r="BVJ207" s="944"/>
      <c r="BVK207" s="944"/>
      <c r="BVL207" s="944"/>
      <c r="BVM207" s="944"/>
      <c r="BVN207" s="944"/>
      <c r="BVO207" s="944"/>
      <c r="BVP207" s="944"/>
      <c r="BVQ207" s="944"/>
      <c r="BVR207" s="944"/>
      <c r="BVS207" s="944"/>
      <c r="BVT207" s="944"/>
      <c r="BVU207" s="944"/>
      <c r="BVV207" s="944"/>
      <c r="BVW207" s="944"/>
      <c r="BVX207" s="944"/>
      <c r="BVY207" s="944"/>
      <c r="BVZ207" s="944"/>
      <c r="BWA207" s="944"/>
      <c r="BWB207" s="944"/>
      <c r="BWC207" s="944"/>
      <c r="BWD207" s="944"/>
      <c r="BWE207" s="944"/>
      <c r="BWF207" s="944"/>
      <c r="BWG207" s="944"/>
      <c r="BWH207" s="944"/>
      <c r="BWI207" s="944"/>
      <c r="BWJ207" s="944"/>
      <c r="BWK207" s="944"/>
      <c r="BWL207" s="944"/>
      <c r="BWM207" s="944"/>
      <c r="BWN207" s="944"/>
      <c r="BWO207" s="944"/>
      <c r="BWP207" s="944"/>
      <c r="BWQ207" s="944"/>
      <c r="BWR207" s="944"/>
      <c r="BWS207" s="944"/>
      <c r="BWT207" s="944"/>
      <c r="BWU207" s="944"/>
      <c r="BWV207" s="944"/>
      <c r="BWW207" s="944"/>
      <c r="BWX207" s="944"/>
      <c r="BWY207" s="944"/>
      <c r="BWZ207" s="944"/>
      <c r="BXA207" s="944"/>
      <c r="BXB207" s="944"/>
      <c r="BXC207" s="944"/>
      <c r="BXD207" s="944"/>
      <c r="BXE207" s="944"/>
      <c r="BXF207" s="944"/>
      <c r="BXG207" s="944"/>
      <c r="BXH207" s="944"/>
      <c r="BXI207" s="944"/>
      <c r="BXJ207" s="944"/>
      <c r="BXK207" s="944"/>
      <c r="BXL207" s="944"/>
      <c r="BXM207" s="944"/>
      <c r="BXN207" s="944"/>
      <c r="BXO207" s="944"/>
      <c r="BXP207" s="944"/>
      <c r="BXQ207" s="944"/>
      <c r="BXR207" s="944"/>
      <c r="BXS207" s="944"/>
      <c r="BXT207" s="944"/>
      <c r="BXU207" s="944"/>
      <c r="BXV207" s="944"/>
      <c r="BXW207" s="944"/>
      <c r="BXX207" s="944"/>
      <c r="BXY207" s="944"/>
      <c r="BXZ207" s="944"/>
      <c r="BYA207" s="944"/>
      <c r="BYB207" s="944"/>
      <c r="BYC207" s="944"/>
      <c r="BYD207" s="944"/>
      <c r="BYE207" s="944"/>
      <c r="BYF207" s="944"/>
      <c r="BYG207" s="944"/>
      <c r="BYH207" s="944"/>
      <c r="BYI207" s="944"/>
      <c r="BYJ207" s="944"/>
      <c r="BYK207" s="944"/>
      <c r="BYL207" s="944"/>
      <c r="BYM207" s="944"/>
      <c r="BYN207" s="944"/>
      <c r="BYO207" s="944"/>
      <c r="BYP207" s="944"/>
      <c r="BYQ207" s="944"/>
      <c r="BYR207" s="944"/>
      <c r="BYS207" s="944"/>
      <c r="BYT207" s="944"/>
      <c r="BYU207" s="944"/>
      <c r="BYV207" s="944"/>
      <c r="BYW207" s="944"/>
      <c r="BYX207" s="944"/>
      <c r="BYY207" s="944"/>
      <c r="BYZ207" s="944"/>
      <c r="BZA207" s="944"/>
      <c r="BZB207" s="944"/>
      <c r="BZC207" s="944"/>
      <c r="BZD207" s="944"/>
      <c r="BZE207" s="944"/>
      <c r="BZF207" s="944"/>
      <c r="BZG207" s="944"/>
      <c r="BZH207" s="944"/>
      <c r="BZI207" s="944"/>
      <c r="BZJ207" s="944"/>
      <c r="BZK207" s="944"/>
      <c r="BZL207" s="944"/>
      <c r="BZM207" s="944"/>
      <c r="BZN207" s="944"/>
      <c r="BZO207" s="944"/>
      <c r="BZP207" s="944"/>
      <c r="BZQ207" s="944"/>
      <c r="BZR207" s="944"/>
      <c r="BZS207" s="944"/>
      <c r="BZT207" s="944"/>
      <c r="BZU207" s="944"/>
      <c r="BZV207" s="944"/>
      <c r="BZW207" s="944"/>
      <c r="BZX207" s="944"/>
      <c r="BZY207" s="944"/>
      <c r="BZZ207" s="944"/>
      <c r="CAA207" s="944"/>
      <c r="CAB207" s="944"/>
      <c r="CAC207" s="944"/>
      <c r="CAD207" s="944"/>
      <c r="CAE207" s="944"/>
      <c r="CAF207" s="944"/>
      <c r="CAG207" s="944"/>
      <c r="CAH207" s="944"/>
      <c r="CAI207" s="944"/>
      <c r="CAJ207" s="944"/>
      <c r="CAK207" s="944"/>
      <c r="CAL207" s="944"/>
      <c r="CAM207" s="944"/>
      <c r="CAN207" s="944"/>
      <c r="CAO207" s="944"/>
      <c r="CAP207" s="944"/>
      <c r="CAQ207" s="944"/>
      <c r="CAR207" s="944"/>
      <c r="CAS207" s="944"/>
      <c r="CAT207" s="944"/>
      <c r="CAU207" s="944"/>
      <c r="CAV207" s="944"/>
      <c r="CAW207" s="944"/>
      <c r="CAX207" s="944"/>
      <c r="CAY207" s="944"/>
      <c r="CAZ207" s="944"/>
      <c r="CBA207" s="944"/>
      <c r="CBB207" s="944"/>
      <c r="CBC207" s="944"/>
      <c r="CBD207" s="944"/>
      <c r="CBE207" s="944"/>
      <c r="CBF207" s="944"/>
      <c r="CBG207" s="944"/>
      <c r="CBH207" s="944"/>
      <c r="CBI207" s="944"/>
      <c r="CBJ207" s="944"/>
      <c r="CBK207" s="944"/>
      <c r="CBL207" s="944"/>
      <c r="CBM207" s="944"/>
      <c r="CBN207" s="944"/>
      <c r="CBO207" s="944"/>
      <c r="CBP207" s="944"/>
      <c r="CBQ207" s="944"/>
      <c r="CBR207" s="944"/>
      <c r="CBS207" s="944"/>
      <c r="CBT207" s="944"/>
      <c r="CBU207" s="944"/>
      <c r="CBV207" s="944"/>
      <c r="CBW207" s="944"/>
      <c r="CBX207" s="944"/>
      <c r="CBY207" s="944"/>
      <c r="CBZ207" s="944"/>
      <c r="CCA207" s="944"/>
      <c r="CCB207" s="944"/>
      <c r="CCC207" s="944"/>
      <c r="CCD207" s="944"/>
      <c r="CCE207" s="944"/>
      <c r="CCF207" s="944"/>
      <c r="CCG207" s="944"/>
      <c r="CCH207" s="944"/>
      <c r="CCI207" s="944"/>
      <c r="CCJ207" s="944"/>
      <c r="CCK207" s="944"/>
      <c r="CCL207" s="944"/>
      <c r="CCM207" s="944"/>
      <c r="CCN207" s="944"/>
      <c r="CCO207" s="944"/>
      <c r="CCP207" s="944"/>
      <c r="CCQ207" s="944"/>
      <c r="CCR207" s="944"/>
      <c r="CCS207" s="944"/>
      <c r="CCT207" s="944"/>
      <c r="CCU207" s="944"/>
      <c r="CCV207" s="944"/>
      <c r="CCW207" s="944"/>
      <c r="CCX207" s="944"/>
      <c r="CCY207" s="944"/>
      <c r="CCZ207" s="944"/>
      <c r="CDA207" s="944"/>
      <c r="CDB207" s="944"/>
      <c r="CDC207" s="944"/>
      <c r="CDD207" s="944"/>
      <c r="CDE207" s="944"/>
      <c r="CDF207" s="944"/>
      <c r="CDG207" s="944"/>
      <c r="CDH207" s="944"/>
      <c r="CDI207" s="944"/>
      <c r="CDJ207" s="944"/>
      <c r="CDK207" s="944"/>
      <c r="CDL207" s="944"/>
      <c r="CDM207" s="944"/>
      <c r="CDN207" s="944"/>
      <c r="CDO207" s="944"/>
      <c r="CDP207" s="944"/>
      <c r="CDQ207" s="944"/>
      <c r="CDR207" s="944"/>
      <c r="CDS207" s="944"/>
      <c r="CDT207" s="944"/>
      <c r="CDU207" s="944"/>
      <c r="CDV207" s="944"/>
      <c r="CDW207" s="944"/>
      <c r="CDX207" s="944"/>
      <c r="CDY207" s="944"/>
      <c r="CDZ207" s="944"/>
      <c r="CEA207" s="944"/>
      <c r="CEB207" s="944"/>
      <c r="CEC207" s="944"/>
      <c r="CED207" s="944"/>
      <c r="CEE207" s="944"/>
      <c r="CEF207" s="944"/>
      <c r="CEG207" s="944"/>
      <c r="CEH207" s="944"/>
      <c r="CEI207" s="944"/>
      <c r="CEJ207" s="944"/>
      <c r="CEK207" s="944"/>
      <c r="CEL207" s="944"/>
      <c r="CEM207" s="944"/>
      <c r="CEN207" s="944"/>
      <c r="CEO207" s="944"/>
      <c r="CEP207" s="944"/>
      <c r="CEQ207" s="944"/>
      <c r="CER207" s="944"/>
      <c r="CES207" s="944"/>
      <c r="CET207" s="944"/>
      <c r="CEU207" s="944"/>
      <c r="CEV207" s="944"/>
      <c r="CEW207" s="944"/>
      <c r="CEX207" s="944"/>
      <c r="CEY207" s="944"/>
      <c r="CEZ207" s="944"/>
      <c r="CFA207" s="944"/>
      <c r="CFB207" s="944"/>
      <c r="CFC207" s="944"/>
      <c r="CFD207" s="944"/>
      <c r="CFE207" s="944"/>
      <c r="CFF207" s="944"/>
      <c r="CFG207" s="944"/>
      <c r="CFH207" s="944"/>
      <c r="CFI207" s="944"/>
      <c r="CFJ207" s="944"/>
      <c r="CFK207" s="944"/>
      <c r="CFL207" s="944"/>
      <c r="CFM207" s="944"/>
      <c r="CFN207" s="944"/>
      <c r="CFO207" s="944"/>
      <c r="CFP207" s="944"/>
      <c r="CFQ207" s="944"/>
      <c r="CFR207" s="944"/>
      <c r="CFS207" s="944"/>
      <c r="CFT207" s="944"/>
      <c r="CFU207" s="944"/>
      <c r="CFV207" s="944"/>
      <c r="CFW207" s="944"/>
      <c r="CFX207" s="944"/>
      <c r="CFY207" s="944"/>
      <c r="CFZ207" s="944"/>
      <c r="CGA207" s="944"/>
      <c r="CGB207" s="944"/>
      <c r="CGC207" s="944"/>
      <c r="CGD207" s="944"/>
      <c r="CGE207" s="944"/>
      <c r="CGF207" s="944"/>
      <c r="CGG207" s="944"/>
      <c r="CGH207" s="944"/>
      <c r="CGI207" s="944"/>
      <c r="CGJ207" s="944"/>
      <c r="CGK207" s="944"/>
      <c r="CGL207" s="944"/>
      <c r="CGM207" s="944"/>
      <c r="CGN207" s="944"/>
      <c r="CGO207" s="944"/>
      <c r="CGP207" s="944"/>
      <c r="CGQ207" s="944"/>
      <c r="CGR207" s="944"/>
      <c r="CGS207" s="944"/>
      <c r="CGT207" s="944"/>
      <c r="CGU207" s="944"/>
      <c r="CGV207" s="944"/>
      <c r="CGW207" s="944"/>
      <c r="CGX207" s="944"/>
      <c r="CGY207" s="944"/>
      <c r="CGZ207" s="944"/>
      <c r="CHA207" s="944"/>
      <c r="CHB207" s="944"/>
      <c r="CHC207" s="944"/>
      <c r="CHD207" s="944"/>
      <c r="CHE207" s="944"/>
      <c r="CHF207" s="944"/>
      <c r="CHG207" s="944"/>
      <c r="CHH207" s="944"/>
      <c r="CHI207" s="944"/>
      <c r="CHJ207" s="944"/>
      <c r="CHK207" s="944"/>
      <c r="CHL207" s="944"/>
      <c r="CHM207" s="944"/>
      <c r="CHN207" s="944"/>
      <c r="CHO207" s="944"/>
      <c r="CHP207" s="944"/>
      <c r="CHQ207" s="944"/>
      <c r="CHR207" s="944"/>
      <c r="CHS207" s="944"/>
      <c r="CHT207" s="944"/>
      <c r="CHU207" s="944"/>
      <c r="CHV207" s="944"/>
      <c r="CHW207" s="944"/>
      <c r="CHX207" s="944"/>
      <c r="CHY207" s="944"/>
      <c r="CHZ207" s="944"/>
      <c r="CIA207" s="944"/>
      <c r="CIB207" s="944"/>
      <c r="CIC207" s="944"/>
      <c r="CID207" s="944"/>
      <c r="CIE207" s="944"/>
      <c r="CIF207" s="944"/>
      <c r="CIG207" s="944"/>
      <c r="CIH207" s="944"/>
      <c r="CII207" s="944"/>
      <c r="CIJ207" s="944"/>
      <c r="CIK207" s="944"/>
      <c r="CIL207" s="944"/>
      <c r="CIM207" s="944"/>
      <c r="CIN207" s="944"/>
      <c r="CIO207" s="944"/>
      <c r="CIP207" s="944"/>
      <c r="CIQ207" s="944"/>
      <c r="CIR207" s="944"/>
      <c r="CIS207" s="944"/>
      <c r="CIT207" s="944"/>
      <c r="CIU207" s="944"/>
      <c r="CIV207" s="944"/>
      <c r="CIW207" s="944"/>
      <c r="CIX207" s="944"/>
      <c r="CIY207" s="944"/>
      <c r="CIZ207" s="944"/>
      <c r="CJA207" s="944"/>
      <c r="CJB207" s="944"/>
      <c r="CJC207" s="944"/>
      <c r="CJD207" s="944"/>
      <c r="CJE207" s="944"/>
      <c r="CJF207" s="944"/>
      <c r="CJG207" s="944"/>
      <c r="CJH207" s="944"/>
      <c r="CJI207" s="944"/>
      <c r="CJJ207" s="944"/>
      <c r="CJK207" s="944"/>
      <c r="CJL207" s="944"/>
      <c r="CJM207" s="944"/>
      <c r="CJN207" s="944"/>
      <c r="CJO207" s="944"/>
      <c r="CJP207" s="944"/>
      <c r="CJQ207" s="944"/>
      <c r="CJR207" s="944"/>
      <c r="CJS207" s="944"/>
      <c r="CJT207" s="944"/>
      <c r="CJU207" s="944"/>
      <c r="CJV207" s="944"/>
      <c r="CJW207" s="944"/>
      <c r="CJX207" s="944"/>
      <c r="CJY207" s="944"/>
      <c r="CJZ207" s="944"/>
      <c r="CKA207" s="944"/>
      <c r="CKB207" s="944"/>
      <c r="CKC207" s="944"/>
      <c r="CKD207" s="944"/>
      <c r="CKE207" s="944"/>
      <c r="CKF207" s="944"/>
      <c r="CKG207" s="944"/>
      <c r="CKH207" s="944"/>
      <c r="CKI207" s="944"/>
      <c r="CKJ207" s="944"/>
      <c r="CKK207" s="944"/>
      <c r="CKL207" s="944"/>
      <c r="CKM207" s="944"/>
      <c r="CKN207" s="944"/>
      <c r="CKO207" s="944"/>
      <c r="CKP207" s="944"/>
      <c r="CKQ207" s="944"/>
      <c r="CKR207" s="944"/>
      <c r="CKS207" s="944"/>
      <c r="CKT207" s="944"/>
      <c r="CKU207" s="944"/>
      <c r="CKV207" s="944"/>
      <c r="CKW207" s="944"/>
      <c r="CKX207" s="944"/>
      <c r="CKY207" s="944"/>
      <c r="CKZ207" s="944"/>
      <c r="CLA207" s="944"/>
      <c r="CLB207" s="944"/>
      <c r="CLC207" s="944"/>
      <c r="CLD207" s="944"/>
      <c r="CLE207" s="944"/>
      <c r="CLF207" s="944"/>
      <c r="CLG207" s="944"/>
      <c r="CLH207" s="944"/>
      <c r="CLI207" s="944"/>
      <c r="CLJ207" s="944"/>
      <c r="CLK207" s="944"/>
      <c r="CLL207" s="944"/>
      <c r="CLM207" s="944"/>
      <c r="CLN207" s="944"/>
      <c r="CLO207" s="944"/>
      <c r="CLP207" s="944"/>
      <c r="CLQ207" s="944"/>
      <c r="CLR207" s="944"/>
      <c r="CLS207" s="944"/>
      <c r="CLT207" s="944"/>
      <c r="CLU207" s="944"/>
      <c r="CLV207" s="944"/>
      <c r="CLW207" s="944"/>
      <c r="CLX207" s="944"/>
      <c r="CLY207" s="944"/>
      <c r="CLZ207" s="944"/>
      <c r="CMA207" s="944"/>
      <c r="CMB207" s="944"/>
      <c r="CMC207" s="944"/>
      <c r="CMD207" s="944"/>
      <c r="CME207" s="944"/>
      <c r="CMF207" s="944"/>
      <c r="CMG207" s="944"/>
      <c r="CMH207" s="944"/>
      <c r="CMI207" s="944"/>
      <c r="CMJ207" s="944"/>
      <c r="CMK207" s="944"/>
      <c r="CML207" s="944"/>
      <c r="CMM207" s="944"/>
      <c r="CMN207" s="944"/>
      <c r="CMO207" s="944"/>
      <c r="CMP207" s="944"/>
      <c r="CMQ207" s="944"/>
      <c r="CMR207" s="944"/>
      <c r="CMS207" s="944"/>
      <c r="CMT207" s="944"/>
      <c r="CMU207" s="944"/>
      <c r="CMV207" s="944"/>
      <c r="CMW207" s="944"/>
      <c r="CMX207" s="944"/>
      <c r="CMY207" s="944"/>
      <c r="CMZ207" s="944"/>
      <c r="CNA207" s="944"/>
      <c r="CNB207" s="944"/>
      <c r="CNC207" s="944"/>
      <c r="CND207" s="944"/>
      <c r="CNE207" s="944"/>
      <c r="CNF207" s="944"/>
      <c r="CNG207" s="944"/>
      <c r="CNH207" s="944"/>
      <c r="CNI207" s="944"/>
      <c r="CNJ207" s="944"/>
      <c r="CNK207" s="944"/>
      <c r="CNL207" s="944"/>
      <c r="CNM207" s="944"/>
      <c r="CNN207" s="944"/>
      <c r="CNO207" s="944"/>
      <c r="CNP207" s="944"/>
      <c r="CNQ207" s="944"/>
      <c r="CNR207" s="944"/>
      <c r="CNS207" s="944"/>
      <c r="CNT207" s="944"/>
      <c r="CNU207" s="944"/>
      <c r="CNV207" s="944"/>
      <c r="CNW207" s="944"/>
      <c r="CNX207" s="944"/>
      <c r="CNY207" s="944"/>
      <c r="CNZ207" s="944"/>
      <c r="COA207" s="944"/>
      <c r="COB207" s="944"/>
      <c r="COC207" s="944"/>
      <c r="COD207" s="944"/>
      <c r="COE207" s="944"/>
      <c r="COF207" s="944"/>
      <c r="COG207" s="944"/>
      <c r="COH207" s="944"/>
      <c r="COI207" s="944"/>
      <c r="COJ207" s="944"/>
      <c r="COK207" s="944"/>
      <c r="COL207" s="944"/>
      <c r="COM207" s="944"/>
      <c r="CON207" s="944"/>
      <c r="COO207" s="944"/>
      <c r="COP207" s="944"/>
      <c r="COQ207" s="944"/>
      <c r="COR207" s="944"/>
      <c r="COS207" s="944"/>
      <c r="COT207" s="944"/>
      <c r="COU207" s="944"/>
      <c r="COV207" s="944"/>
      <c r="COW207" s="944"/>
      <c r="COX207" s="944"/>
      <c r="COY207" s="944"/>
      <c r="COZ207" s="944"/>
      <c r="CPA207" s="944"/>
      <c r="CPB207" s="944"/>
      <c r="CPC207" s="944"/>
      <c r="CPD207" s="944"/>
      <c r="CPE207" s="944"/>
      <c r="CPF207" s="944"/>
      <c r="CPG207" s="944"/>
      <c r="CPH207" s="944"/>
      <c r="CPI207" s="944"/>
      <c r="CPJ207" s="944"/>
      <c r="CPK207" s="944"/>
      <c r="CPL207" s="944"/>
      <c r="CPM207" s="944"/>
      <c r="CPN207" s="944"/>
      <c r="CPO207" s="944"/>
      <c r="CPP207" s="944"/>
      <c r="CPQ207" s="944"/>
      <c r="CPR207" s="944"/>
      <c r="CPS207" s="944"/>
      <c r="CPT207" s="944"/>
      <c r="CPU207" s="944"/>
      <c r="CPV207" s="944"/>
      <c r="CPW207" s="944"/>
      <c r="CPX207" s="944"/>
      <c r="CPY207" s="944"/>
      <c r="CPZ207" s="944"/>
      <c r="CQA207" s="944"/>
      <c r="CQB207" s="944"/>
      <c r="CQC207" s="944"/>
      <c r="CQD207" s="944"/>
      <c r="CQE207" s="944"/>
      <c r="CQF207" s="944"/>
      <c r="CQG207" s="944"/>
      <c r="CQH207" s="944"/>
      <c r="CQI207" s="944"/>
      <c r="CQJ207" s="944"/>
      <c r="CQK207" s="944"/>
      <c r="CQL207" s="944"/>
      <c r="CQM207" s="944"/>
      <c r="CQN207" s="944"/>
      <c r="CQO207" s="944"/>
      <c r="CQP207" s="944"/>
      <c r="CQQ207" s="944"/>
      <c r="CQR207" s="944"/>
      <c r="CQS207" s="944"/>
      <c r="CQT207" s="944"/>
      <c r="CQU207" s="944"/>
      <c r="CQV207" s="944"/>
      <c r="CQW207" s="944"/>
      <c r="CQX207" s="944"/>
      <c r="CQY207" s="944"/>
      <c r="CQZ207" s="944"/>
      <c r="CRA207" s="944"/>
      <c r="CRB207" s="944"/>
      <c r="CRC207" s="944"/>
      <c r="CRD207" s="944"/>
      <c r="CRE207" s="944"/>
      <c r="CRF207" s="944"/>
      <c r="CRG207" s="944"/>
      <c r="CRH207" s="944"/>
      <c r="CRI207" s="944"/>
      <c r="CRJ207" s="944"/>
      <c r="CRK207" s="944"/>
      <c r="CRL207" s="944"/>
      <c r="CRM207" s="944"/>
      <c r="CRN207" s="944"/>
      <c r="CRO207" s="944"/>
      <c r="CRP207" s="944"/>
      <c r="CRQ207" s="944"/>
      <c r="CRR207" s="944"/>
      <c r="CRS207" s="944"/>
      <c r="CRT207" s="944"/>
      <c r="CRU207" s="944"/>
      <c r="CRV207" s="944"/>
      <c r="CRW207" s="944"/>
      <c r="CRX207" s="944"/>
      <c r="CRY207" s="944"/>
      <c r="CRZ207" s="944"/>
      <c r="CSA207" s="944"/>
      <c r="CSB207" s="944"/>
      <c r="CSC207" s="944"/>
      <c r="CSD207" s="944"/>
      <c r="CSE207" s="944"/>
      <c r="CSF207" s="944"/>
      <c r="CSG207" s="944"/>
      <c r="CSH207" s="944"/>
      <c r="CSI207" s="944"/>
      <c r="CSJ207" s="944"/>
      <c r="CSK207" s="944"/>
      <c r="CSL207" s="944"/>
      <c r="CSM207" s="944"/>
      <c r="CSN207" s="944"/>
      <c r="CSO207" s="944"/>
      <c r="CSP207" s="944"/>
      <c r="CSQ207" s="944"/>
      <c r="CSR207" s="944"/>
      <c r="CSS207" s="944"/>
      <c r="CST207" s="944"/>
      <c r="CSU207" s="944"/>
      <c r="CSV207" s="944"/>
      <c r="CSW207" s="944"/>
      <c r="CSX207" s="944"/>
      <c r="CSY207" s="944"/>
      <c r="CSZ207" s="944"/>
      <c r="CTA207" s="944"/>
      <c r="CTB207" s="944"/>
      <c r="CTC207" s="944"/>
      <c r="CTD207" s="944"/>
      <c r="CTE207" s="944"/>
      <c r="CTF207" s="944"/>
      <c r="CTG207" s="944"/>
      <c r="CTH207" s="944"/>
      <c r="CTI207" s="944"/>
      <c r="CTJ207" s="944"/>
      <c r="CTK207" s="944"/>
      <c r="CTL207" s="944"/>
      <c r="CTM207" s="944"/>
      <c r="CTN207" s="944"/>
      <c r="CTO207" s="944"/>
      <c r="CTP207" s="944"/>
      <c r="CTQ207" s="944"/>
      <c r="CTR207" s="944"/>
      <c r="CTS207" s="944"/>
      <c r="CTT207" s="944"/>
      <c r="CTU207" s="944"/>
      <c r="CTV207" s="944"/>
      <c r="CTW207" s="944"/>
      <c r="CTX207" s="944"/>
      <c r="CTY207" s="944"/>
      <c r="CTZ207" s="944"/>
      <c r="CUA207" s="944"/>
      <c r="CUB207" s="944"/>
      <c r="CUC207" s="944"/>
      <c r="CUD207" s="944"/>
      <c r="CUE207" s="944"/>
      <c r="CUF207" s="944"/>
      <c r="CUG207" s="944"/>
      <c r="CUH207" s="944"/>
      <c r="CUI207" s="944"/>
      <c r="CUJ207" s="944"/>
      <c r="CUK207" s="944"/>
      <c r="CUL207" s="944"/>
      <c r="CUM207" s="944"/>
      <c r="CUN207" s="944"/>
      <c r="CUO207" s="944"/>
      <c r="CUP207" s="944"/>
      <c r="CUQ207" s="944"/>
      <c r="CUR207" s="944"/>
      <c r="CUS207" s="944"/>
      <c r="CUT207" s="944"/>
      <c r="CUU207" s="944"/>
      <c r="CUV207" s="944"/>
      <c r="CUW207" s="944"/>
      <c r="CUX207" s="944"/>
      <c r="CUY207" s="944"/>
      <c r="CUZ207" s="944"/>
      <c r="CVA207" s="944"/>
      <c r="CVB207" s="944"/>
      <c r="CVC207" s="944"/>
      <c r="CVD207" s="944"/>
      <c r="CVE207" s="944"/>
      <c r="CVF207" s="944"/>
      <c r="CVG207" s="944"/>
      <c r="CVH207" s="944"/>
      <c r="CVI207" s="944"/>
      <c r="CVJ207" s="944"/>
      <c r="CVK207" s="944"/>
      <c r="CVL207" s="944"/>
      <c r="CVM207" s="944"/>
      <c r="CVN207" s="944"/>
      <c r="CVO207" s="944"/>
      <c r="CVP207" s="944"/>
      <c r="CVQ207" s="944"/>
      <c r="CVR207" s="944"/>
      <c r="CVS207" s="944"/>
      <c r="CVT207" s="944"/>
      <c r="CVU207" s="944"/>
      <c r="CVV207" s="944"/>
      <c r="CVW207" s="944"/>
      <c r="CVX207" s="944"/>
      <c r="CVY207" s="944"/>
      <c r="CVZ207" s="944"/>
      <c r="CWA207" s="944"/>
      <c r="CWB207" s="944"/>
      <c r="CWC207" s="944"/>
      <c r="CWD207" s="944"/>
      <c r="CWE207" s="944"/>
      <c r="CWF207" s="944"/>
      <c r="CWG207" s="944"/>
      <c r="CWH207" s="944"/>
      <c r="CWI207" s="944"/>
      <c r="CWJ207" s="944"/>
      <c r="CWK207" s="944"/>
      <c r="CWL207" s="944"/>
      <c r="CWM207" s="944"/>
      <c r="CWN207" s="944"/>
      <c r="CWO207" s="944"/>
      <c r="CWP207" s="944"/>
      <c r="CWQ207" s="944"/>
      <c r="CWR207" s="944"/>
      <c r="CWS207" s="944"/>
      <c r="CWT207" s="944"/>
      <c r="CWU207" s="944"/>
      <c r="CWV207" s="944"/>
      <c r="CWW207" s="944"/>
      <c r="CWX207" s="944"/>
      <c r="CWY207" s="944"/>
      <c r="CWZ207" s="944"/>
      <c r="CXA207" s="944"/>
      <c r="CXB207" s="944"/>
      <c r="CXC207" s="944"/>
      <c r="CXD207" s="944"/>
      <c r="CXE207" s="944"/>
      <c r="CXF207" s="944"/>
      <c r="CXG207" s="944"/>
      <c r="CXH207" s="944"/>
      <c r="CXI207" s="944"/>
      <c r="CXJ207" s="944"/>
      <c r="CXK207" s="944"/>
      <c r="CXL207" s="944"/>
      <c r="CXM207" s="944"/>
      <c r="CXN207" s="944"/>
      <c r="CXO207" s="944"/>
      <c r="CXP207" s="944"/>
      <c r="CXQ207" s="944"/>
      <c r="CXR207" s="944"/>
      <c r="CXS207" s="944"/>
      <c r="CXT207" s="944"/>
      <c r="CXU207" s="944"/>
      <c r="CXV207" s="944"/>
      <c r="CXW207" s="944"/>
      <c r="CXX207" s="944"/>
      <c r="CXY207" s="944"/>
      <c r="CXZ207" s="944"/>
      <c r="CYA207" s="944"/>
      <c r="CYB207" s="944"/>
      <c r="CYC207" s="944"/>
      <c r="CYD207" s="944"/>
      <c r="CYE207" s="944"/>
      <c r="CYF207" s="944"/>
      <c r="CYG207" s="944"/>
      <c r="CYH207" s="944"/>
      <c r="CYI207" s="944"/>
      <c r="CYJ207" s="944"/>
      <c r="CYK207" s="944"/>
      <c r="CYL207" s="944"/>
      <c r="CYM207" s="944"/>
      <c r="CYN207" s="944"/>
      <c r="CYO207" s="944"/>
      <c r="CYP207" s="944"/>
      <c r="CYQ207" s="944"/>
      <c r="CYR207" s="944"/>
      <c r="CYS207" s="944"/>
      <c r="CYT207" s="944"/>
      <c r="CYU207" s="944"/>
      <c r="CYV207" s="944"/>
      <c r="CYW207" s="944"/>
      <c r="CYX207" s="944"/>
      <c r="CYY207" s="944"/>
      <c r="CYZ207" s="944"/>
      <c r="CZA207" s="944"/>
      <c r="CZB207" s="944"/>
      <c r="CZC207" s="944"/>
      <c r="CZD207" s="944"/>
      <c r="CZE207" s="944"/>
      <c r="CZF207" s="944"/>
      <c r="CZG207" s="944"/>
      <c r="CZH207" s="944"/>
      <c r="CZI207" s="944"/>
      <c r="CZJ207" s="944"/>
      <c r="CZK207" s="944"/>
      <c r="CZL207" s="944"/>
      <c r="CZM207" s="944"/>
      <c r="CZN207" s="944"/>
      <c r="CZO207" s="944"/>
      <c r="CZP207" s="944"/>
      <c r="CZQ207" s="944"/>
      <c r="CZR207" s="944"/>
      <c r="CZS207" s="944"/>
      <c r="CZT207" s="944"/>
      <c r="CZU207" s="944"/>
      <c r="CZV207" s="944"/>
      <c r="CZW207" s="944"/>
      <c r="CZX207" s="944"/>
      <c r="CZY207" s="944"/>
      <c r="CZZ207" s="944"/>
      <c r="DAA207" s="944"/>
      <c r="DAB207" s="944"/>
      <c r="DAC207" s="944"/>
      <c r="DAD207" s="944"/>
      <c r="DAE207" s="944"/>
      <c r="DAF207" s="944"/>
      <c r="DAG207" s="944"/>
      <c r="DAH207" s="944"/>
      <c r="DAI207" s="944"/>
      <c r="DAJ207" s="944"/>
      <c r="DAK207" s="944"/>
      <c r="DAL207" s="944"/>
      <c r="DAM207" s="944"/>
      <c r="DAN207" s="944"/>
      <c r="DAO207" s="944"/>
      <c r="DAP207" s="944"/>
      <c r="DAQ207" s="944"/>
      <c r="DAR207" s="944"/>
      <c r="DAS207" s="944"/>
      <c r="DAT207" s="944"/>
      <c r="DAU207" s="944"/>
      <c r="DAV207" s="944"/>
      <c r="DAW207" s="944"/>
      <c r="DAX207" s="944"/>
      <c r="DAY207" s="944"/>
      <c r="DAZ207" s="944"/>
      <c r="DBA207" s="944"/>
      <c r="DBB207" s="944"/>
      <c r="DBC207" s="944"/>
      <c r="DBD207" s="944"/>
      <c r="DBE207" s="944"/>
      <c r="DBF207" s="944"/>
      <c r="DBG207" s="944"/>
      <c r="DBH207" s="944"/>
      <c r="DBI207" s="944"/>
      <c r="DBJ207" s="944"/>
      <c r="DBK207" s="944"/>
      <c r="DBL207" s="944"/>
      <c r="DBM207" s="944"/>
      <c r="DBN207" s="944"/>
      <c r="DBO207" s="944"/>
      <c r="DBP207" s="944"/>
      <c r="DBQ207" s="944"/>
      <c r="DBR207" s="944"/>
      <c r="DBS207" s="944"/>
      <c r="DBT207" s="944"/>
      <c r="DBU207" s="944"/>
      <c r="DBV207" s="944"/>
      <c r="DBW207" s="944"/>
      <c r="DBX207" s="944"/>
      <c r="DBY207" s="944"/>
      <c r="DBZ207" s="944"/>
      <c r="DCA207" s="944"/>
      <c r="DCB207" s="944"/>
      <c r="DCC207" s="944"/>
      <c r="DCD207" s="944"/>
      <c r="DCE207" s="944"/>
      <c r="DCF207" s="944"/>
      <c r="DCG207" s="944"/>
      <c r="DCH207" s="944"/>
      <c r="DCI207" s="944"/>
      <c r="DCJ207" s="944"/>
      <c r="DCK207" s="944"/>
      <c r="DCL207" s="944"/>
      <c r="DCM207" s="944"/>
      <c r="DCN207" s="944"/>
      <c r="DCO207" s="944"/>
      <c r="DCP207" s="944"/>
      <c r="DCQ207" s="944"/>
      <c r="DCR207" s="944"/>
      <c r="DCS207" s="944"/>
      <c r="DCT207" s="944"/>
      <c r="DCU207" s="944"/>
      <c r="DCV207" s="944"/>
      <c r="DCW207" s="944"/>
      <c r="DCX207" s="944"/>
      <c r="DCY207" s="944"/>
      <c r="DCZ207" s="944"/>
      <c r="DDA207" s="944"/>
      <c r="DDB207" s="944"/>
      <c r="DDC207" s="944"/>
      <c r="DDD207" s="944"/>
      <c r="DDE207" s="944"/>
      <c r="DDF207" s="944"/>
      <c r="DDG207" s="944"/>
      <c r="DDH207" s="944"/>
      <c r="DDI207" s="944"/>
      <c r="DDJ207" s="944"/>
      <c r="DDK207" s="944"/>
      <c r="DDL207" s="944"/>
      <c r="DDM207" s="944"/>
      <c r="DDN207" s="944"/>
      <c r="DDO207" s="944"/>
      <c r="DDP207" s="944"/>
      <c r="DDQ207" s="944"/>
      <c r="DDR207" s="944"/>
      <c r="DDS207" s="944"/>
      <c r="DDT207" s="944"/>
      <c r="DDU207" s="944"/>
      <c r="DDV207" s="944"/>
      <c r="DDW207" s="944"/>
      <c r="DDX207" s="944"/>
      <c r="DDY207" s="944"/>
      <c r="DDZ207" s="944"/>
      <c r="DEA207" s="944"/>
      <c r="DEB207" s="944"/>
      <c r="DEC207" s="944"/>
      <c r="DED207" s="944"/>
      <c r="DEE207" s="944"/>
      <c r="DEF207" s="944"/>
      <c r="DEG207" s="944"/>
      <c r="DEH207" s="944"/>
      <c r="DEI207" s="944"/>
      <c r="DEJ207" s="944"/>
      <c r="DEK207" s="944"/>
      <c r="DEL207" s="944"/>
      <c r="DEM207" s="944"/>
      <c r="DEN207" s="944"/>
      <c r="DEO207" s="944"/>
      <c r="DEP207" s="944"/>
      <c r="DEQ207" s="944"/>
      <c r="DER207" s="944"/>
      <c r="DES207" s="944"/>
      <c r="DET207" s="944"/>
      <c r="DEU207" s="944"/>
      <c r="DEV207" s="944"/>
      <c r="DEW207" s="944"/>
      <c r="DEX207" s="944"/>
      <c r="DEY207" s="944"/>
      <c r="DEZ207" s="944"/>
      <c r="DFA207" s="944"/>
      <c r="DFB207" s="944"/>
      <c r="DFC207" s="944"/>
      <c r="DFD207" s="944"/>
      <c r="DFE207" s="944"/>
      <c r="DFF207" s="944"/>
      <c r="DFG207" s="944"/>
      <c r="DFH207" s="944"/>
      <c r="DFI207" s="944"/>
      <c r="DFJ207" s="944"/>
      <c r="DFK207" s="944"/>
      <c r="DFL207" s="944"/>
      <c r="DFM207" s="944"/>
      <c r="DFN207" s="944"/>
      <c r="DFO207" s="944"/>
      <c r="DFP207" s="944"/>
      <c r="DFQ207" s="944"/>
      <c r="DFR207" s="944"/>
      <c r="DFS207" s="944"/>
      <c r="DFT207" s="944"/>
      <c r="DFU207" s="944"/>
      <c r="DFV207" s="944"/>
      <c r="DFW207" s="944"/>
      <c r="DFX207" s="944"/>
      <c r="DFY207" s="944"/>
      <c r="DFZ207" s="944"/>
      <c r="DGA207" s="944"/>
      <c r="DGB207" s="944"/>
      <c r="DGC207" s="944"/>
      <c r="DGD207" s="944"/>
      <c r="DGE207" s="944"/>
      <c r="DGF207" s="944"/>
      <c r="DGG207" s="944"/>
      <c r="DGH207" s="944"/>
      <c r="DGI207" s="944"/>
      <c r="DGJ207" s="944"/>
      <c r="DGK207" s="944"/>
      <c r="DGL207" s="944"/>
      <c r="DGM207" s="944"/>
      <c r="DGN207" s="944"/>
      <c r="DGO207" s="944"/>
      <c r="DGP207" s="944"/>
      <c r="DGQ207" s="944"/>
      <c r="DGR207" s="944"/>
      <c r="DGS207" s="944"/>
      <c r="DGT207" s="944"/>
      <c r="DGU207" s="944"/>
      <c r="DGV207" s="944"/>
      <c r="DGW207" s="944"/>
      <c r="DGX207" s="944"/>
      <c r="DGY207" s="944"/>
      <c r="DGZ207" s="944"/>
      <c r="DHA207" s="944"/>
      <c r="DHB207" s="944"/>
      <c r="DHC207" s="944"/>
      <c r="DHD207" s="944"/>
      <c r="DHE207" s="944"/>
      <c r="DHF207" s="944"/>
      <c r="DHG207" s="944"/>
      <c r="DHH207" s="944"/>
      <c r="DHI207" s="944"/>
      <c r="DHJ207" s="944"/>
      <c r="DHK207" s="944"/>
      <c r="DHL207" s="944"/>
      <c r="DHM207" s="944"/>
      <c r="DHN207" s="944"/>
      <c r="DHO207" s="944"/>
      <c r="DHP207" s="944"/>
      <c r="DHQ207" s="944"/>
      <c r="DHR207" s="944"/>
      <c r="DHS207" s="944"/>
      <c r="DHT207" s="944"/>
      <c r="DHU207" s="944"/>
      <c r="DHV207" s="944"/>
      <c r="DHW207" s="944"/>
      <c r="DHX207" s="944"/>
      <c r="DHY207" s="944"/>
      <c r="DHZ207" s="944"/>
      <c r="DIA207" s="944"/>
      <c r="DIB207" s="944"/>
      <c r="DIC207" s="944"/>
      <c r="DID207" s="944"/>
      <c r="DIE207" s="944"/>
      <c r="DIF207" s="944"/>
      <c r="DIG207" s="944"/>
      <c r="DIH207" s="944"/>
      <c r="DII207" s="944"/>
      <c r="DIJ207" s="944"/>
      <c r="DIK207" s="944"/>
      <c r="DIL207" s="944"/>
      <c r="DIM207" s="944"/>
      <c r="DIN207" s="944"/>
      <c r="DIO207" s="944"/>
      <c r="DIP207" s="944"/>
      <c r="DIQ207" s="944"/>
      <c r="DIR207" s="944"/>
      <c r="DIS207" s="944"/>
      <c r="DIT207" s="944"/>
      <c r="DIU207" s="944"/>
      <c r="DIV207" s="944"/>
      <c r="DIW207" s="944"/>
      <c r="DIX207" s="944"/>
      <c r="DIY207" s="944"/>
      <c r="DIZ207" s="944"/>
      <c r="DJA207" s="944"/>
      <c r="DJB207" s="944"/>
      <c r="DJC207" s="944"/>
      <c r="DJD207" s="944"/>
      <c r="DJE207" s="944"/>
      <c r="DJF207" s="944"/>
      <c r="DJG207" s="944"/>
      <c r="DJH207" s="944"/>
      <c r="DJI207" s="944"/>
      <c r="DJJ207" s="944"/>
      <c r="DJK207" s="944"/>
      <c r="DJL207" s="944"/>
      <c r="DJM207" s="944"/>
      <c r="DJN207" s="944"/>
      <c r="DJO207" s="944"/>
      <c r="DJP207" s="944"/>
      <c r="DJQ207" s="944"/>
      <c r="DJR207" s="944"/>
      <c r="DJS207" s="944"/>
      <c r="DJT207" s="944"/>
      <c r="DJU207" s="944"/>
      <c r="DJV207" s="944"/>
      <c r="DJW207" s="944"/>
      <c r="DJX207" s="944"/>
      <c r="DJY207" s="944"/>
      <c r="DJZ207" s="944"/>
      <c r="DKA207" s="944"/>
      <c r="DKB207" s="944"/>
      <c r="DKC207" s="944"/>
      <c r="DKD207" s="944"/>
      <c r="DKE207" s="944"/>
      <c r="DKF207" s="944"/>
      <c r="DKG207" s="944"/>
      <c r="DKH207" s="944"/>
      <c r="DKI207" s="944"/>
      <c r="DKJ207" s="944"/>
      <c r="DKK207" s="944"/>
      <c r="DKL207" s="944"/>
      <c r="DKM207" s="944"/>
      <c r="DKN207" s="944"/>
      <c r="DKO207" s="944"/>
      <c r="DKP207" s="944"/>
      <c r="DKQ207" s="944"/>
      <c r="DKR207" s="944"/>
      <c r="DKS207" s="944"/>
      <c r="DKT207" s="944"/>
      <c r="DKU207" s="944"/>
      <c r="DKV207" s="944"/>
      <c r="DKW207" s="944"/>
      <c r="DKX207" s="944"/>
      <c r="DKY207" s="944"/>
      <c r="DKZ207" s="944"/>
      <c r="DLA207" s="944"/>
      <c r="DLB207" s="944"/>
      <c r="DLC207" s="944"/>
      <c r="DLD207" s="944"/>
      <c r="DLE207" s="944"/>
      <c r="DLF207" s="944"/>
      <c r="DLG207" s="944"/>
      <c r="DLH207" s="944"/>
      <c r="DLI207" s="944"/>
      <c r="DLJ207" s="944"/>
      <c r="DLK207" s="944"/>
      <c r="DLL207" s="944"/>
      <c r="DLM207" s="944"/>
      <c r="DLN207" s="944"/>
      <c r="DLO207" s="944"/>
      <c r="DLP207" s="944"/>
      <c r="DLQ207" s="944"/>
      <c r="DLR207" s="944"/>
      <c r="DLS207" s="944"/>
      <c r="DLT207" s="944"/>
      <c r="DLU207" s="944"/>
      <c r="DLV207" s="944"/>
      <c r="DLW207" s="944"/>
      <c r="DLX207" s="944"/>
      <c r="DLY207" s="944"/>
      <c r="DLZ207" s="944"/>
      <c r="DMA207" s="944"/>
      <c r="DMB207" s="944"/>
      <c r="DMC207" s="944"/>
      <c r="DMD207" s="944"/>
      <c r="DME207" s="944"/>
      <c r="DMF207" s="944"/>
      <c r="DMG207" s="944"/>
      <c r="DMH207" s="944"/>
      <c r="DMI207" s="944"/>
      <c r="DMJ207" s="944"/>
      <c r="DMK207" s="944"/>
      <c r="DML207" s="944"/>
      <c r="DMM207" s="944"/>
      <c r="DMN207" s="944"/>
      <c r="DMO207" s="944"/>
      <c r="DMP207" s="944"/>
      <c r="DMQ207" s="944"/>
      <c r="DMR207" s="944"/>
      <c r="DMS207" s="944"/>
      <c r="DMT207" s="944"/>
      <c r="DMU207" s="944"/>
      <c r="DMV207" s="944"/>
      <c r="DMW207" s="944"/>
      <c r="DMX207" s="944"/>
      <c r="DMY207" s="944"/>
      <c r="DMZ207" s="944"/>
      <c r="DNA207" s="944"/>
      <c r="DNB207" s="944"/>
      <c r="DNC207" s="944"/>
      <c r="DND207" s="944"/>
      <c r="DNE207" s="944"/>
      <c r="DNF207" s="944"/>
      <c r="DNG207" s="944"/>
      <c r="DNH207" s="944"/>
      <c r="DNI207" s="944"/>
      <c r="DNJ207" s="944"/>
      <c r="DNK207" s="944"/>
      <c r="DNL207" s="944"/>
      <c r="DNM207" s="944"/>
      <c r="DNN207" s="944"/>
      <c r="DNO207" s="944"/>
      <c r="DNP207" s="944"/>
      <c r="DNQ207" s="944"/>
      <c r="DNR207" s="944"/>
      <c r="DNS207" s="944"/>
      <c r="DNT207" s="944"/>
      <c r="DNU207" s="944"/>
      <c r="DNV207" s="944"/>
      <c r="DNW207" s="944"/>
      <c r="DNX207" s="944"/>
      <c r="DNY207" s="944"/>
      <c r="DNZ207" s="944"/>
      <c r="DOA207" s="944"/>
      <c r="DOB207" s="944"/>
      <c r="DOC207" s="944"/>
      <c r="DOD207" s="944"/>
      <c r="DOE207" s="944"/>
      <c r="DOF207" s="944"/>
      <c r="DOG207" s="944"/>
      <c r="DOH207" s="944"/>
      <c r="DOI207" s="944"/>
      <c r="DOJ207" s="944"/>
      <c r="DOK207" s="944"/>
      <c r="DOL207" s="944"/>
      <c r="DOM207" s="944"/>
      <c r="DON207" s="944"/>
      <c r="DOO207" s="944"/>
      <c r="DOP207" s="944"/>
      <c r="DOQ207" s="944"/>
      <c r="DOR207" s="944"/>
      <c r="DOS207" s="944"/>
      <c r="DOT207" s="944"/>
      <c r="DOU207" s="944"/>
      <c r="DOV207" s="944"/>
      <c r="DOW207" s="944"/>
      <c r="DOX207" s="944"/>
      <c r="DOY207" s="944"/>
      <c r="DOZ207" s="944"/>
      <c r="DPA207" s="944"/>
      <c r="DPB207" s="944"/>
      <c r="DPC207" s="944"/>
      <c r="DPD207" s="944"/>
      <c r="DPE207" s="944"/>
      <c r="DPF207" s="944"/>
      <c r="DPG207" s="944"/>
      <c r="DPH207" s="944"/>
      <c r="DPI207" s="944"/>
      <c r="DPJ207" s="944"/>
      <c r="DPK207" s="944"/>
      <c r="DPL207" s="944"/>
      <c r="DPM207" s="944"/>
      <c r="DPN207" s="944"/>
      <c r="DPO207" s="944"/>
      <c r="DPP207" s="944"/>
      <c r="DPQ207" s="944"/>
      <c r="DPR207" s="944"/>
      <c r="DPS207" s="944"/>
      <c r="DPT207" s="944"/>
      <c r="DPU207" s="944"/>
      <c r="DPV207" s="944"/>
      <c r="DPW207" s="944"/>
      <c r="DPX207" s="944"/>
      <c r="DPY207" s="944"/>
      <c r="DPZ207" s="944"/>
      <c r="DQA207" s="944"/>
      <c r="DQB207" s="944"/>
      <c r="DQC207" s="944"/>
      <c r="DQD207" s="944"/>
      <c r="DQE207" s="944"/>
      <c r="DQF207" s="944"/>
      <c r="DQG207" s="944"/>
      <c r="DQH207" s="944"/>
      <c r="DQI207" s="944"/>
      <c r="DQJ207" s="944"/>
      <c r="DQK207" s="944"/>
      <c r="DQL207" s="944"/>
      <c r="DQM207" s="944"/>
      <c r="DQN207" s="944"/>
      <c r="DQO207" s="944"/>
      <c r="DQP207" s="944"/>
      <c r="DQQ207" s="944"/>
      <c r="DQR207" s="944"/>
      <c r="DQS207" s="944"/>
      <c r="DQT207" s="944"/>
      <c r="DQU207" s="944"/>
      <c r="DQV207" s="944"/>
      <c r="DQW207" s="944"/>
      <c r="DQX207" s="944"/>
      <c r="DQY207" s="944"/>
      <c r="DQZ207" s="944"/>
      <c r="DRA207" s="944"/>
      <c r="DRB207" s="944"/>
      <c r="DRC207" s="944"/>
      <c r="DRD207" s="944"/>
      <c r="DRE207" s="944"/>
      <c r="DRF207" s="944"/>
      <c r="DRG207" s="944"/>
      <c r="DRH207" s="944"/>
      <c r="DRI207" s="944"/>
      <c r="DRJ207" s="944"/>
      <c r="DRK207" s="944"/>
      <c r="DRL207" s="944"/>
      <c r="DRM207" s="944"/>
      <c r="DRN207" s="944"/>
      <c r="DRO207" s="944"/>
      <c r="DRP207" s="944"/>
      <c r="DRQ207" s="944"/>
      <c r="DRR207" s="944"/>
      <c r="DRS207" s="944"/>
      <c r="DRT207" s="944"/>
      <c r="DRU207" s="944"/>
      <c r="DRV207" s="944"/>
      <c r="DRW207" s="944"/>
      <c r="DRX207" s="944"/>
      <c r="DRY207" s="944"/>
      <c r="DRZ207" s="944"/>
      <c r="DSA207" s="944"/>
      <c r="DSB207" s="944"/>
      <c r="DSC207" s="944"/>
      <c r="DSD207" s="944"/>
      <c r="DSE207" s="944"/>
      <c r="DSF207" s="944"/>
      <c r="DSG207" s="944"/>
      <c r="DSH207" s="944"/>
      <c r="DSI207" s="944"/>
      <c r="DSJ207" s="944"/>
      <c r="DSK207" s="944"/>
      <c r="DSL207" s="944"/>
      <c r="DSM207" s="944"/>
      <c r="DSN207" s="944"/>
      <c r="DSO207" s="944"/>
      <c r="DSP207" s="944"/>
      <c r="DSQ207" s="944"/>
      <c r="DSR207" s="944"/>
      <c r="DSS207" s="944"/>
      <c r="DST207" s="944"/>
      <c r="DSU207" s="944"/>
      <c r="DSV207" s="944"/>
      <c r="DSW207" s="944"/>
      <c r="DSX207" s="944"/>
      <c r="DSY207" s="944"/>
      <c r="DSZ207" s="944"/>
      <c r="DTA207" s="944"/>
      <c r="DTB207" s="944"/>
      <c r="DTC207" s="944"/>
      <c r="DTD207" s="944"/>
      <c r="DTE207" s="944"/>
      <c r="DTF207" s="944"/>
      <c r="DTG207" s="944"/>
      <c r="DTH207" s="944"/>
      <c r="DTI207" s="944"/>
      <c r="DTJ207" s="944"/>
      <c r="DTK207" s="944"/>
      <c r="DTL207" s="944"/>
      <c r="DTM207" s="944"/>
      <c r="DTN207" s="944"/>
      <c r="DTO207" s="944"/>
      <c r="DTP207" s="944"/>
      <c r="DTQ207" s="944"/>
      <c r="DTR207" s="944"/>
      <c r="DTS207" s="944"/>
      <c r="DTT207" s="944"/>
      <c r="DTU207" s="944"/>
      <c r="DTV207" s="944"/>
      <c r="DTW207" s="944"/>
      <c r="DTX207" s="944"/>
      <c r="DTY207" s="944"/>
      <c r="DTZ207" s="944"/>
      <c r="DUA207" s="944"/>
      <c r="DUB207" s="944"/>
      <c r="DUC207" s="944"/>
      <c r="DUD207" s="944"/>
      <c r="DUE207" s="944"/>
      <c r="DUF207" s="944"/>
      <c r="DUG207" s="944"/>
      <c r="DUH207" s="944"/>
      <c r="DUI207" s="944"/>
      <c r="DUJ207" s="944"/>
      <c r="DUK207" s="944"/>
      <c r="DUL207" s="944"/>
      <c r="DUM207" s="944"/>
      <c r="DUN207" s="944"/>
      <c r="DUO207" s="944"/>
      <c r="DUP207" s="944"/>
      <c r="DUQ207" s="944"/>
      <c r="DUR207" s="944"/>
      <c r="DUS207" s="944"/>
      <c r="DUT207" s="944"/>
      <c r="DUU207" s="944"/>
      <c r="DUV207" s="944"/>
      <c r="DUW207" s="944"/>
      <c r="DUX207" s="944"/>
      <c r="DUY207" s="944"/>
      <c r="DUZ207" s="944"/>
      <c r="DVA207" s="944"/>
      <c r="DVB207" s="944"/>
      <c r="DVC207" s="944"/>
      <c r="DVD207" s="944"/>
      <c r="DVE207" s="944"/>
      <c r="DVF207" s="944"/>
      <c r="DVG207" s="944"/>
      <c r="DVH207" s="944"/>
      <c r="DVI207" s="944"/>
      <c r="DVJ207" s="944"/>
      <c r="DVK207" s="944"/>
      <c r="DVL207" s="944"/>
      <c r="DVM207" s="944"/>
      <c r="DVN207" s="944"/>
      <c r="DVO207" s="944"/>
      <c r="DVP207" s="944"/>
      <c r="DVQ207" s="944"/>
      <c r="DVR207" s="944"/>
      <c r="DVS207" s="944"/>
      <c r="DVT207" s="944"/>
      <c r="DVU207" s="944"/>
      <c r="DVV207" s="944"/>
      <c r="DVW207" s="944"/>
      <c r="DVX207" s="944"/>
      <c r="DVY207" s="944"/>
      <c r="DVZ207" s="944"/>
      <c r="DWA207" s="944"/>
      <c r="DWB207" s="944"/>
      <c r="DWC207" s="944"/>
      <c r="DWD207" s="944"/>
      <c r="DWE207" s="944"/>
      <c r="DWF207" s="944"/>
      <c r="DWG207" s="944"/>
      <c r="DWH207" s="944"/>
      <c r="DWI207" s="944"/>
      <c r="DWJ207" s="944"/>
      <c r="DWK207" s="944"/>
      <c r="DWL207" s="944"/>
      <c r="DWM207" s="944"/>
      <c r="DWN207" s="944"/>
      <c r="DWO207" s="944"/>
      <c r="DWP207" s="944"/>
      <c r="DWQ207" s="944"/>
      <c r="DWR207" s="944"/>
      <c r="DWS207" s="944"/>
      <c r="DWT207" s="944"/>
      <c r="DWU207" s="944"/>
      <c r="DWV207" s="944"/>
      <c r="DWW207" s="944"/>
      <c r="DWX207" s="944"/>
      <c r="DWY207" s="944"/>
      <c r="DWZ207" s="944"/>
      <c r="DXA207" s="944"/>
      <c r="DXB207" s="944"/>
      <c r="DXC207" s="944"/>
      <c r="DXD207" s="944"/>
      <c r="DXE207" s="944"/>
      <c r="DXF207" s="944"/>
      <c r="DXG207" s="944"/>
      <c r="DXH207" s="944"/>
      <c r="DXI207" s="944"/>
      <c r="DXJ207" s="944"/>
      <c r="DXK207" s="944"/>
      <c r="DXL207" s="944"/>
      <c r="DXM207" s="944"/>
      <c r="DXN207" s="944"/>
      <c r="DXO207" s="944"/>
      <c r="DXP207" s="944"/>
      <c r="DXQ207" s="944"/>
      <c r="DXR207" s="944"/>
      <c r="DXS207" s="944"/>
      <c r="DXT207" s="944"/>
      <c r="DXU207" s="944"/>
      <c r="DXV207" s="944"/>
      <c r="DXW207" s="944"/>
      <c r="DXX207" s="944"/>
      <c r="DXY207" s="944"/>
      <c r="DXZ207" s="944"/>
      <c r="DYA207" s="944"/>
      <c r="DYB207" s="944"/>
      <c r="DYC207" s="944"/>
      <c r="DYD207" s="944"/>
      <c r="DYE207" s="944"/>
      <c r="DYF207" s="944"/>
      <c r="DYG207" s="944"/>
      <c r="DYH207" s="944"/>
      <c r="DYI207" s="944"/>
      <c r="DYJ207" s="944"/>
      <c r="DYK207" s="944"/>
      <c r="DYL207" s="944"/>
      <c r="DYM207" s="944"/>
      <c r="DYN207" s="944"/>
      <c r="DYO207" s="944"/>
      <c r="DYP207" s="944"/>
      <c r="DYQ207" s="944"/>
      <c r="DYR207" s="944"/>
      <c r="DYS207" s="944"/>
      <c r="DYT207" s="944"/>
      <c r="DYU207" s="944"/>
      <c r="DYV207" s="944"/>
      <c r="DYW207" s="944"/>
      <c r="DYX207" s="944"/>
      <c r="DYY207" s="944"/>
      <c r="DYZ207" s="944"/>
      <c r="DZA207" s="944"/>
      <c r="DZB207" s="944"/>
      <c r="DZC207" s="944"/>
      <c r="DZD207" s="944"/>
      <c r="DZE207" s="944"/>
      <c r="DZF207" s="944"/>
      <c r="DZG207" s="944"/>
      <c r="DZH207" s="944"/>
      <c r="DZI207" s="944"/>
      <c r="DZJ207" s="944"/>
      <c r="DZK207" s="944"/>
      <c r="DZL207" s="944"/>
      <c r="DZM207" s="944"/>
      <c r="DZN207" s="944"/>
      <c r="DZO207" s="944"/>
      <c r="DZP207" s="944"/>
      <c r="DZQ207" s="944"/>
      <c r="DZR207" s="944"/>
      <c r="DZS207" s="944"/>
      <c r="DZT207" s="944"/>
      <c r="DZU207" s="944"/>
      <c r="DZV207" s="944"/>
      <c r="DZW207" s="944"/>
      <c r="DZX207" s="944"/>
      <c r="DZY207" s="944"/>
      <c r="DZZ207" s="944"/>
      <c r="EAA207" s="944"/>
      <c r="EAB207" s="944"/>
      <c r="EAC207" s="944"/>
      <c r="EAD207" s="944"/>
      <c r="EAE207" s="944"/>
      <c r="EAF207" s="944"/>
      <c r="EAG207" s="944"/>
      <c r="EAH207" s="944"/>
      <c r="EAI207" s="944"/>
      <c r="EAJ207" s="944"/>
      <c r="EAK207" s="944"/>
      <c r="EAL207" s="944"/>
      <c r="EAM207" s="944"/>
      <c r="EAN207" s="944"/>
      <c r="EAO207" s="944"/>
      <c r="EAP207" s="944"/>
      <c r="EAQ207" s="944"/>
      <c r="EAR207" s="944"/>
      <c r="EAS207" s="944"/>
      <c r="EAT207" s="944"/>
      <c r="EAU207" s="944"/>
      <c r="EAV207" s="944"/>
      <c r="EAW207" s="944"/>
      <c r="EAX207" s="944"/>
      <c r="EAY207" s="944"/>
      <c r="EAZ207" s="944"/>
      <c r="EBA207" s="944"/>
      <c r="EBB207" s="944"/>
      <c r="EBC207" s="944"/>
      <c r="EBD207" s="944"/>
      <c r="EBE207" s="944"/>
      <c r="EBF207" s="944"/>
      <c r="EBG207" s="944"/>
      <c r="EBH207" s="944"/>
      <c r="EBI207" s="944"/>
      <c r="EBJ207" s="944"/>
      <c r="EBK207" s="944"/>
      <c r="EBL207" s="944"/>
      <c r="EBM207" s="944"/>
      <c r="EBN207" s="944"/>
      <c r="EBO207" s="944"/>
      <c r="EBP207" s="944"/>
      <c r="EBQ207" s="944"/>
      <c r="EBR207" s="944"/>
      <c r="EBS207" s="944"/>
      <c r="EBT207" s="944"/>
      <c r="EBU207" s="944"/>
      <c r="EBV207" s="944"/>
      <c r="EBW207" s="944"/>
      <c r="EBX207" s="944"/>
      <c r="EBY207" s="944"/>
      <c r="EBZ207" s="944"/>
      <c r="ECA207" s="944"/>
      <c r="ECB207" s="944"/>
      <c r="ECC207" s="944"/>
      <c r="ECD207" s="944"/>
      <c r="ECE207" s="944"/>
      <c r="ECF207" s="944"/>
      <c r="ECG207" s="944"/>
      <c r="ECH207" s="944"/>
      <c r="ECI207" s="944"/>
      <c r="ECJ207" s="944"/>
      <c r="ECK207" s="944"/>
      <c r="ECL207" s="944"/>
      <c r="ECM207" s="944"/>
      <c r="ECN207" s="944"/>
      <c r="ECO207" s="944"/>
      <c r="ECP207" s="944"/>
      <c r="ECQ207" s="944"/>
      <c r="ECR207" s="944"/>
      <c r="ECS207" s="944"/>
      <c r="ECT207" s="944"/>
      <c r="ECU207" s="944"/>
      <c r="ECV207" s="944"/>
      <c r="ECW207" s="944"/>
      <c r="ECX207" s="944"/>
      <c r="ECY207" s="944"/>
      <c r="ECZ207" s="944"/>
      <c r="EDA207" s="944"/>
      <c r="EDB207" s="944"/>
      <c r="EDC207" s="944"/>
      <c r="EDD207" s="944"/>
      <c r="EDE207" s="944"/>
      <c r="EDF207" s="944"/>
      <c r="EDG207" s="944"/>
      <c r="EDH207" s="944"/>
      <c r="EDI207" s="944"/>
      <c r="EDJ207" s="944"/>
      <c r="EDK207" s="944"/>
      <c r="EDL207" s="944"/>
      <c r="EDM207" s="944"/>
      <c r="EDN207" s="944"/>
      <c r="EDO207" s="944"/>
      <c r="EDP207" s="944"/>
      <c r="EDQ207" s="944"/>
      <c r="EDR207" s="944"/>
      <c r="EDS207" s="944"/>
      <c r="EDT207" s="944"/>
      <c r="EDU207" s="944"/>
      <c r="EDV207" s="944"/>
      <c r="EDW207" s="944"/>
      <c r="EDX207" s="944"/>
      <c r="EDY207" s="944"/>
      <c r="EDZ207" s="944"/>
      <c r="EEA207" s="944"/>
      <c r="EEB207" s="944"/>
      <c r="EEC207" s="944"/>
      <c r="EED207" s="944"/>
      <c r="EEE207" s="944"/>
      <c r="EEF207" s="944"/>
      <c r="EEG207" s="944"/>
      <c r="EEH207" s="944"/>
      <c r="EEI207" s="944"/>
      <c r="EEJ207" s="944"/>
      <c r="EEK207" s="944"/>
      <c r="EEL207" s="944"/>
      <c r="EEM207" s="944"/>
      <c r="EEN207" s="944"/>
      <c r="EEO207" s="944"/>
      <c r="EEP207" s="944"/>
      <c r="EEQ207" s="944"/>
      <c r="EER207" s="944"/>
      <c r="EES207" s="944"/>
      <c r="EET207" s="944"/>
      <c r="EEU207" s="944"/>
      <c r="EEV207" s="944"/>
      <c r="EEW207" s="944"/>
      <c r="EEX207" s="944"/>
      <c r="EEY207" s="944"/>
      <c r="EEZ207" s="944"/>
      <c r="EFA207" s="944"/>
      <c r="EFB207" s="944"/>
      <c r="EFC207" s="944"/>
      <c r="EFD207" s="944"/>
      <c r="EFE207" s="944"/>
      <c r="EFF207" s="944"/>
      <c r="EFG207" s="944"/>
      <c r="EFH207" s="944"/>
      <c r="EFI207" s="944"/>
      <c r="EFJ207" s="944"/>
      <c r="EFK207" s="944"/>
      <c r="EFL207" s="944"/>
      <c r="EFM207" s="944"/>
      <c r="EFN207" s="944"/>
      <c r="EFO207" s="944"/>
      <c r="EFP207" s="944"/>
      <c r="EFQ207" s="944"/>
      <c r="EFR207" s="944"/>
      <c r="EFS207" s="944"/>
      <c r="EFT207" s="944"/>
      <c r="EFU207" s="944"/>
      <c r="EFV207" s="944"/>
      <c r="EFW207" s="944"/>
      <c r="EFX207" s="944"/>
      <c r="EFY207" s="944"/>
      <c r="EFZ207" s="944"/>
      <c r="EGA207" s="944"/>
      <c r="EGB207" s="944"/>
      <c r="EGC207" s="944"/>
      <c r="EGD207" s="944"/>
      <c r="EGE207" s="944"/>
      <c r="EGF207" s="944"/>
      <c r="EGG207" s="944"/>
      <c r="EGH207" s="944"/>
      <c r="EGI207" s="944"/>
      <c r="EGJ207" s="944"/>
      <c r="EGK207" s="944"/>
      <c r="EGL207" s="944"/>
      <c r="EGM207" s="944"/>
      <c r="EGN207" s="944"/>
      <c r="EGO207" s="944"/>
      <c r="EGP207" s="944"/>
      <c r="EGQ207" s="944"/>
      <c r="EGR207" s="944"/>
      <c r="EGS207" s="944"/>
      <c r="EGT207" s="944"/>
      <c r="EGU207" s="944"/>
      <c r="EGV207" s="944"/>
      <c r="EGW207" s="944"/>
      <c r="EGX207" s="944"/>
      <c r="EGY207" s="944"/>
      <c r="EGZ207" s="944"/>
      <c r="EHA207" s="944"/>
      <c r="EHB207" s="944"/>
      <c r="EHC207" s="944"/>
      <c r="EHD207" s="944"/>
      <c r="EHE207" s="944"/>
      <c r="EHF207" s="944"/>
      <c r="EHG207" s="944"/>
      <c r="EHH207" s="944"/>
      <c r="EHI207" s="944"/>
      <c r="EHJ207" s="944"/>
      <c r="EHK207" s="944"/>
      <c r="EHL207" s="944"/>
      <c r="EHM207" s="944"/>
      <c r="EHN207" s="944"/>
      <c r="EHO207" s="944"/>
      <c r="EHP207" s="944"/>
      <c r="EHQ207" s="944"/>
      <c r="EHR207" s="944"/>
      <c r="EHS207" s="944"/>
      <c r="EHT207" s="944"/>
      <c r="EHU207" s="944"/>
      <c r="EHV207" s="944"/>
      <c r="EHW207" s="944"/>
      <c r="EHX207" s="944"/>
      <c r="EHY207" s="944"/>
      <c r="EHZ207" s="944"/>
      <c r="EIA207" s="944"/>
      <c r="EIB207" s="944"/>
      <c r="EIC207" s="944"/>
      <c r="EID207" s="944"/>
      <c r="EIE207" s="944"/>
      <c r="EIF207" s="944"/>
      <c r="EIG207" s="944"/>
      <c r="EIH207" s="944"/>
      <c r="EII207" s="944"/>
      <c r="EIJ207" s="944"/>
      <c r="EIK207" s="944"/>
      <c r="EIL207" s="944"/>
      <c r="EIM207" s="944"/>
      <c r="EIN207" s="944"/>
      <c r="EIO207" s="944"/>
      <c r="EIP207" s="944"/>
      <c r="EIQ207" s="944"/>
      <c r="EIR207" s="944"/>
      <c r="EIS207" s="944"/>
      <c r="EIT207" s="944"/>
      <c r="EIU207" s="944"/>
      <c r="EIV207" s="944"/>
      <c r="EIW207" s="944"/>
      <c r="EIX207" s="944"/>
      <c r="EIY207" s="944"/>
      <c r="EIZ207" s="944"/>
      <c r="EJA207" s="944"/>
      <c r="EJB207" s="944"/>
      <c r="EJC207" s="944"/>
      <c r="EJD207" s="944"/>
      <c r="EJE207" s="944"/>
      <c r="EJF207" s="944"/>
      <c r="EJG207" s="944"/>
      <c r="EJH207" s="944"/>
      <c r="EJI207" s="944"/>
      <c r="EJJ207" s="944"/>
      <c r="EJK207" s="944"/>
      <c r="EJL207" s="944"/>
      <c r="EJM207" s="944"/>
      <c r="EJN207" s="944"/>
      <c r="EJO207" s="944"/>
      <c r="EJP207" s="944"/>
      <c r="EJQ207" s="944"/>
      <c r="EJR207" s="944"/>
      <c r="EJS207" s="944"/>
      <c r="EJT207" s="944"/>
      <c r="EJU207" s="944"/>
      <c r="EJV207" s="944"/>
      <c r="EJW207" s="944"/>
      <c r="EJX207" s="944"/>
      <c r="EJY207" s="944"/>
      <c r="EJZ207" s="944"/>
      <c r="EKA207" s="944"/>
      <c r="EKB207" s="944"/>
      <c r="EKC207" s="944"/>
      <c r="EKD207" s="944"/>
      <c r="EKE207" s="944"/>
      <c r="EKF207" s="944"/>
      <c r="EKG207" s="944"/>
      <c r="EKH207" s="944"/>
      <c r="EKI207" s="944"/>
      <c r="EKJ207" s="944"/>
      <c r="EKK207" s="944"/>
      <c r="EKL207" s="944"/>
      <c r="EKM207" s="944"/>
      <c r="EKN207" s="944"/>
      <c r="EKO207" s="944"/>
      <c r="EKP207" s="944"/>
      <c r="EKQ207" s="944"/>
      <c r="EKR207" s="944"/>
      <c r="EKS207" s="944"/>
      <c r="EKT207" s="944"/>
      <c r="EKU207" s="944"/>
      <c r="EKV207" s="944"/>
      <c r="EKW207" s="944"/>
      <c r="EKX207" s="944"/>
      <c r="EKY207" s="944"/>
      <c r="EKZ207" s="944"/>
      <c r="ELA207" s="944"/>
      <c r="ELB207" s="944"/>
      <c r="ELC207" s="944"/>
      <c r="ELD207" s="944"/>
      <c r="ELE207" s="944"/>
      <c r="ELF207" s="944"/>
      <c r="ELG207" s="944"/>
      <c r="ELH207" s="944"/>
      <c r="ELI207" s="944"/>
      <c r="ELJ207" s="944"/>
      <c r="ELK207" s="944"/>
      <c r="ELL207" s="944"/>
      <c r="ELM207" s="944"/>
      <c r="ELN207" s="944"/>
      <c r="ELO207" s="944"/>
      <c r="ELP207" s="944"/>
      <c r="ELQ207" s="944"/>
      <c r="ELR207" s="944"/>
      <c r="ELS207" s="944"/>
      <c r="ELT207" s="944"/>
      <c r="ELU207" s="944"/>
      <c r="ELV207" s="944"/>
      <c r="ELW207" s="944"/>
      <c r="ELX207" s="944"/>
      <c r="ELY207" s="944"/>
      <c r="ELZ207" s="944"/>
      <c r="EMA207" s="944"/>
      <c r="EMB207" s="944"/>
      <c r="EMC207" s="944"/>
      <c r="EMD207" s="944"/>
      <c r="EME207" s="944"/>
      <c r="EMF207" s="944"/>
      <c r="EMG207" s="944"/>
      <c r="EMH207" s="944"/>
      <c r="EMI207" s="944"/>
      <c r="EMJ207" s="944"/>
      <c r="EMK207" s="944"/>
      <c r="EML207" s="944"/>
      <c r="EMM207" s="944"/>
      <c r="EMN207" s="944"/>
      <c r="EMO207" s="944"/>
      <c r="EMP207" s="944"/>
      <c r="EMQ207" s="944"/>
      <c r="EMR207" s="944"/>
      <c r="EMS207" s="944"/>
      <c r="EMT207" s="944"/>
      <c r="EMU207" s="944"/>
      <c r="EMV207" s="944"/>
      <c r="EMW207" s="944"/>
      <c r="EMX207" s="944"/>
      <c r="EMY207" s="944"/>
      <c r="EMZ207" s="944"/>
      <c r="ENA207" s="944"/>
      <c r="ENB207" s="944"/>
      <c r="ENC207" s="944"/>
      <c r="END207" s="944"/>
      <c r="ENE207" s="944"/>
      <c r="ENF207" s="944"/>
      <c r="ENG207" s="944"/>
      <c r="ENH207" s="944"/>
      <c r="ENI207" s="944"/>
      <c r="ENJ207" s="944"/>
      <c r="ENK207" s="944"/>
      <c r="ENL207" s="944"/>
      <c r="ENM207" s="944"/>
      <c r="ENN207" s="944"/>
      <c r="ENO207" s="944"/>
      <c r="ENP207" s="944"/>
      <c r="ENQ207" s="944"/>
      <c r="ENR207" s="944"/>
      <c r="ENS207" s="944"/>
      <c r="ENT207" s="944"/>
      <c r="ENU207" s="944"/>
      <c r="ENV207" s="944"/>
      <c r="ENW207" s="944"/>
      <c r="ENX207" s="944"/>
      <c r="ENY207" s="944"/>
      <c r="ENZ207" s="944"/>
      <c r="EOA207" s="944"/>
      <c r="EOB207" s="944"/>
      <c r="EOC207" s="944"/>
      <c r="EOD207" s="944"/>
      <c r="EOE207" s="944"/>
      <c r="EOF207" s="944"/>
      <c r="EOG207" s="944"/>
      <c r="EOH207" s="944"/>
      <c r="EOI207" s="944"/>
      <c r="EOJ207" s="944"/>
      <c r="EOK207" s="944"/>
      <c r="EOL207" s="944"/>
      <c r="EOM207" s="944"/>
      <c r="EON207" s="944"/>
      <c r="EOO207" s="944"/>
      <c r="EOP207" s="944"/>
      <c r="EOQ207" s="944"/>
      <c r="EOR207" s="944"/>
      <c r="EOS207" s="944"/>
      <c r="EOT207" s="944"/>
      <c r="EOU207" s="944"/>
      <c r="EOV207" s="944"/>
      <c r="EOW207" s="944"/>
      <c r="EOX207" s="944"/>
      <c r="EOY207" s="944"/>
      <c r="EOZ207" s="944"/>
      <c r="EPA207" s="944"/>
      <c r="EPB207" s="944"/>
      <c r="EPC207" s="944"/>
      <c r="EPD207" s="944"/>
      <c r="EPE207" s="944"/>
      <c r="EPF207" s="944"/>
      <c r="EPG207" s="944"/>
      <c r="EPH207" s="944"/>
      <c r="EPI207" s="944"/>
      <c r="EPJ207" s="944"/>
      <c r="EPK207" s="944"/>
      <c r="EPL207" s="944"/>
      <c r="EPM207" s="944"/>
      <c r="EPN207" s="944"/>
      <c r="EPO207" s="944"/>
      <c r="EPP207" s="944"/>
      <c r="EPQ207" s="944"/>
      <c r="EPR207" s="944"/>
      <c r="EPS207" s="944"/>
      <c r="EPT207" s="944"/>
      <c r="EPU207" s="944"/>
      <c r="EPV207" s="944"/>
      <c r="EPW207" s="944"/>
      <c r="EPX207" s="944"/>
      <c r="EPY207" s="944"/>
      <c r="EPZ207" s="944"/>
      <c r="EQA207" s="944"/>
      <c r="EQB207" s="944"/>
      <c r="EQC207" s="944"/>
      <c r="EQD207" s="944"/>
      <c r="EQE207" s="944"/>
      <c r="EQF207" s="944"/>
      <c r="EQG207" s="944"/>
      <c r="EQH207" s="944"/>
      <c r="EQI207" s="944"/>
      <c r="EQJ207" s="944"/>
      <c r="EQK207" s="944"/>
      <c r="EQL207" s="944"/>
      <c r="EQM207" s="944"/>
      <c r="EQN207" s="944"/>
      <c r="EQO207" s="944"/>
      <c r="EQP207" s="944"/>
      <c r="EQQ207" s="944"/>
      <c r="EQR207" s="944"/>
      <c r="EQS207" s="944"/>
      <c r="EQT207" s="944"/>
      <c r="EQU207" s="944"/>
      <c r="EQV207" s="944"/>
      <c r="EQW207" s="944"/>
      <c r="EQX207" s="944"/>
      <c r="EQY207" s="944"/>
      <c r="EQZ207" s="944"/>
      <c r="ERA207" s="944"/>
      <c r="ERB207" s="944"/>
      <c r="ERC207" s="944"/>
      <c r="ERD207" s="944"/>
      <c r="ERE207" s="944"/>
      <c r="ERF207" s="944"/>
      <c r="ERG207" s="944"/>
      <c r="ERH207" s="944"/>
      <c r="ERI207" s="944"/>
      <c r="ERJ207" s="944"/>
      <c r="ERK207" s="944"/>
      <c r="ERL207" s="944"/>
      <c r="ERM207" s="944"/>
      <c r="ERN207" s="944"/>
      <c r="ERO207" s="944"/>
      <c r="ERP207" s="944"/>
      <c r="ERQ207" s="944"/>
      <c r="ERR207" s="944"/>
      <c r="ERS207" s="944"/>
      <c r="ERT207" s="944"/>
      <c r="ERU207" s="944"/>
      <c r="ERV207" s="944"/>
      <c r="ERW207" s="944"/>
      <c r="ERX207" s="944"/>
      <c r="ERY207" s="944"/>
      <c r="ERZ207" s="944"/>
      <c r="ESA207" s="944"/>
      <c r="ESB207" s="944"/>
      <c r="ESC207" s="944"/>
      <c r="ESD207" s="944"/>
      <c r="ESE207" s="944"/>
      <c r="ESF207" s="944"/>
      <c r="ESG207" s="944"/>
      <c r="ESH207" s="944"/>
      <c r="ESI207" s="944"/>
      <c r="ESJ207" s="944"/>
      <c r="ESK207" s="944"/>
      <c r="ESL207" s="944"/>
      <c r="ESM207" s="944"/>
      <c r="ESN207" s="944"/>
      <c r="ESO207" s="944"/>
      <c r="ESP207" s="944"/>
      <c r="ESQ207" s="944"/>
      <c r="ESR207" s="944"/>
      <c r="ESS207" s="944"/>
      <c r="EST207" s="944"/>
      <c r="ESU207" s="944"/>
      <c r="ESV207" s="944"/>
      <c r="ESW207" s="944"/>
      <c r="ESX207" s="944"/>
      <c r="ESY207" s="944"/>
      <c r="ESZ207" s="944"/>
      <c r="ETA207" s="944"/>
      <c r="ETB207" s="944"/>
      <c r="ETC207" s="944"/>
      <c r="ETD207" s="944"/>
      <c r="ETE207" s="944"/>
      <c r="ETF207" s="944"/>
      <c r="ETG207" s="944"/>
      <c r="ETH207" s="944"/>
      <c r="ETI207" s="944"/>
      <c r="ETJ207" s="944"/>
      <c r="ETK207" s="944"/>
      <c r="ETL207" s="944"/>
      <c r="ETM207" s="944"/>
      <c r="ETN207" s="944"/>
      <c r="ETO207" s="944"/>
      <c r="ETP207" s="944"/>
      <c r="ETQ207" s="944"/>
      <c r="ETR207" s="944"/>
      <c r="ETS207" s="944"/>
      <c r="ETT207" s="944"/>
      <c r="ETU207" s="944"/>
      <c r="ETV207" s="944"/>
      <c r="ETW207" s="944"/>
      <c r="ETX207" s="944"/>
      <c r="ETY207" s="944"/>
      <c r="ETZ207" s="944"/>
      <c r="EUA207" s="944"/>
      <c r="EUB207" s="944"/>
      <c r="EUC207" s="944"/>
      <c r="EUD207" s="944"/>
      <c r="EUE207" s="944"/>
      <c r="EUF207" s="944"/>
      <c r="EUG207" s="944"/>
      <c r="EUH207" s="944"/>
      <c r="EUI207" s="944"/>
      <c r="EUJ207" s="944"/>
      <c r="EUK207" s="944"/>
      <c r="EUL207" s="944"/>
      <c r="EUM207" s="944"/>
      <c r="EUN207" s="944"/>
      <c r="EUO207" s="944"/>
      <c r="EUP207" s="944"/>
      <c r="EUQ207" s="944"/>
      <c r="EUR207" s="944"/>
      <c r="EUS207" s="944"/>
      <c r="EUT207" s="944"/>
      <c r="EUU207" s="944"/>
      <c r="EUV207" s="944"/>
      <c r="EUW207" s="944"/>
      <c r="EUX207" s="944"/>
      <c r="EUY207" s="944"/>
      <c r="EUZ207" s="944"/>
      <c r="EVA207" s="944"/>
      <c r="EVB207" s="944"/>
      <c r="EVC207" s="944"/>
      <c r="EVD207" s="944"/>
      <c r="EVE207" s="944"/>
      <c r="EVF207" s="944"/>
      <c r="EVG207" s="944"/>
      <c r="EVH207" s="944"/>
      <c r="EVI207" s="944"/>
      <c r="EVJ207" s="944"/>
      <c r="EVK207" s="944"/>
      <c r="EVL207" s="944"/>
      <c r="EVM207" s="944"/>
      <c r="EVN207" s="944"/>
      <c r="EVO207" s="944"/>
      <c r="EVP207" s="944"/>
      <c r="EVQ207" s="944"/>
      <c r="EVR207" s="944"/>
      <c r="EVS207" s="944"/>
      <c r="EVT207" s="944"/>
      <c r="EVU207" s="944"/>
      <c r="EVV207" s="944"/>
      <c r="EVW207" s="944"/>
      <c r="EVX207" s="944"/>
      <c r="EVY207" s="944"/>
      <c r="EVZ207" s="944"/>
      <c r="EWA207" s="944"/>
      <c r="EWB207" s="944"/>
      <c r="EWC207" s="944"/>
      <c r="EWD207" s="944"/>
      <c r="EWE207" s="944"/>
      <c r="EWF207" s="944"/>
      <c r="EWG207" s="944"/>
      <c r="EWH207" s="944"/>
      <c r="EWI207" s="944"/>
      <c r="EWJ207" s="944"/>
      <c r="EWK207" s="944"/>
      <c r="EWL207" s="944"/>
      <c r="EWM207" s="944"/>
      <c r="EWN207" s="944"/>
      <c r="EWO207" s="944"/>
      <c r="EWP207" s="944"/>
      <c r="EWQ207" s="944"/>
      <c r="EWR207" s="944"/>
      <c r="EWS207" s="944"/>
      <c r="EWT207" s="944"/>
      <c r="EWU207" s="944"/>
      <c r="EWV207" s="944"/>
      <c r="EWW207" s="944"/>
      <c r="EWX207" s="944"/>
      <c r="EWY207" s="944"/>
      <c r="EWZ207" s="944"/>
      <c r="EXA207" s="944"/>
      <c r="EXB207" s="944"/>
      <c r="EXC207" s="944"/>
      <c r="EXD207" s="944"/>
      <c r="EXE207" s="944"/>
      <c r="EXF207" s="944"/>
      <c r="EXG207" s="944"/>
      <c r="EXH207" s="944"/>
      <c r="EXI207" s="944"/>
      <c r="EXJ207" s="944"/>
      <c r="EXK207" s="944"/>
      <c r="EXL207" s="944"/>
      <c r="EXM207" s="944"/>
      <c r="EXN207" s="944"/>
      <c r="EXO207" s="944"/>
      <c r="EXP207" s="944"/>
      <c r="EXQ207" s="944"/>
      <c r="EXR207" s="944"/>
      <c r="EXS207" s="944"/>
      <c r="EXT207" s="944"/>
      <c r="EXU207" s="944"/>
      <c r="EXV207" s="944"/>
      <c r="EXW207" s="944"/>
      <c r="EXX207" s="944"/>
      <c r="EXY207" s="944"/>
      <c r="EXZ207" s="944"/>
      <c r="EYA207" s="944"/>
      <c r="EYB207" s="944"/>
      <c r="EYC207" s="944"/>
      <c r="EYD207" s="944"/>
      <c r="EYE207" s="944"/>
      <c r="EYF207" s="944"/>
      <c r="EYG207" s="944"/>
      <c r="EYH207" s="944"/>
      <c r="EYI207" s="944"/>
      <c r="EYJ207" s="944"/>
      <c r="EYK207" s="944"/>
      <c r="EYL207" s="944"/>
      <c r="EYM207" s="944"/>
      <c r="EYN207" s="944"/>
      <c r="EYO207" s="944"/>
      <c r="EYP207" s="944"/>
      <c r="EYQ207" s="944"/>
      <c r="EYR207" s="944"/>
      <c r="EYS207" s="944"/>
      <c r="EYT207" s="944"/>
      <c r="EYU207" s="944"/>
      <c r="EYV207" s="944"/>
      <c r="EYW207" s="944"/>
      <c r="EYX207" s="944"/>
      <c r="EYY207" s="944"/>
      <c r="EYZ207" s="944"/>
      <c r="EZA207" s="944"/>
      <c r="EZB207" s="944"/>
      <c r="EZC207" s="944"/>
      <c r="EZD207" s="944"/>
      <c r="EZE207" s="944"/>
      <c r="EZF207" s="944"/>
      <c r="EZG207" s="944"/>
      <c r="EZH207" s="944"/>
      <c r="EZI207" s="944"/>
      <c r="EZJ207" s="944"/>
      <c r="EZK207" s="944"/>
      <c r="EZL207" s="944"/>
      <c r="EZM207" s="944"/>
      <c r="EZN207" s="944"/>
      <c r="EZO207" s="944"/>
      <c r="EZP207" s="944"/>
      <c r="EZQ207" s="944"/>
      <c r="EZR207" s="944"/>
      <c r="EZS207" s="944"/>
      <c r="EZT207" s="944"/>
      <c r="EZU207" s="944"/>
      <c r="EZV207" s="944"/>
      <c r="EZW207" s="944"/>
      <c r="EZX207" s="944"/>
      <c r="EZY207" s="944"/>
      <c r="EZZ207" s="944"/>
      <c r="FAA207" s="944"/>
      <c r="FAB207" s="944"/>
      <c r="FAC207" s="944"/>
      <c r="FAD207" s="944"/>
      <c r="FAE207" s="944"/>
      <c r="FAF207" s="944"/>
      <c r="FAG207" s="944"/>
      <c r="FAH207" s="944"/>
      <c r="FAI207" s="944"/>
      <c r="FAJ207" s="944"/>
      <c r="FAK207" s="944"/>
      <c r="FAL207" s="944"/>
      <c r="FAM207" s="944"/>
      <c r="FAN207" s="944"/>
      <c r="FAO207" s="944"/>
      <c r="FAP207" s="944"/>
      <c r="FAQ207" s="944"/>
      <c r="FAR207" s="944"/>
      <c r="FAS207" s="944"/>
      <c r="FAT207" s="944"/>
      <c r="FAU207" s="944"/>
      <c r="FAV207" s="944"/>
      <c r="FAW207" s="944"/>
      <c r="FAX207" s="944"/>
      <c r="FAY207" s="944"/>
      <c r="FAZ207" s="944"/>
      <c r="FBA207" s="944"/>
      <c r="FBB207" s="944"/>
      <c r="FBC207" s="944"/>
      <c r="FBD207" s="944"/>
      <c r="FBE207" s="944"/>
      <c r="FBF207" s="944"/>
      <c r="FBG207" s="944"/>
      <c r="FBH207" s="944"/>
      <c r="FBI207" s="944"/>
      <c r="FBJ207" s="944"/>
      <c r="FBK207" s="944"/>
      <c r="FBL207" s="944"/>
      <c r="FBM207" s="944"/>
      <c r="FBN207" s="944"/>
      <c r="FBO207" s="944"/>
      <c r="FBP207" s="944"/>
      <c r="FBQ207" s="944"/>
      <c r="FBR207" s="944"/>
      <c r="FBS207" s="944"/>
      <c r="FBT207" s="944"/>
      <c r="FBU207" s="944"/>
      <c r="FBV207" s="944"/>
      <c r="FBW207" s="944"/>
      <c r="FBX207" s="944"/>
      <c r="FBY207" s="944"/>
      <c r="FBZ207" s="944"/>
      <c r="FCA207" s="944"/>
      <c r="FCB207" s="944"/>
      <c r="FCC207" s="944"/>
      <c r="FCD207" s="944"/>
      <c r="FCE207" s="944"/>
      <c r="FCF207" s="944"/>
      <c r="FCG207" s="944"/>
      <c r="FCH207" s="944"/>
      <c r="FCI207" s="944"/>
      <c r="FCJ207" s="944"/>
      <c r="FCK207" s="944"/>
      <c r="FCL207" s="944"/>
      <c r="FCM207" s="944"/>
      <c r="FCN207" s="944"/>
      <c r="FCO207" s="944"/>
      <c r="FCP207" s="944"/>
      <c r="FCQ207" s="944"/>
      <c r="FCR207" s="944"/>
      <c r="FCS207" s="944"/>
      <c r="FCT207" s="944"/>
      <c r="FCU207" s="944"/>
      <c r="FCV207" s="944"/>
      <c r="FCW207" s="944"/>
      <c r="FCX207" s="944"/>
      <c r="FCY207" s="944"/>
      <c r="FCZ207" s="944"/>
      <c r="FDA207" s="944"/>
      <c r="FDB207" s="944"/>
      <c r="FDC207" s="944"/>
      <c r="FDD207" s="944"/>
      <c r="FDE207" s="944"/>
      <c r="FDF207" s="944"/>
      <c r="FDG207" s="944"/>
      <c r="FDH207" s="944"/>
      <c r="FDI207" s="944"/>
      <c r="FDJ207" s="944"/>
      <c r="FDK207" s="944"/>
      <c r="FDL207" s="944"/>
      <c r="FDM207" s="944"/>
      <c r="FDN207" s="944"/>
      <c r="FDO207" s="944"/>
      <c r="FDP207" s="944"/>
      <c r="FDQ207" s="944"/>
      <c r="FDR207" s="944"/>
      <c r="FDS207" s="944"/>
      <c r="FDT207" s="944"/>
      <c r="FDU207" s="944"/>
      <c r="FDV207" s="944"/>
      <c r="FDW207" s="944"/>
      <c r="FDX207" s="944"/>
      <c r="FDY207" s="944"/>
      <c r="FDZ207" s="944"/>
      <c r="FEA207" s="944"/>
      <c r="FEB207" s="944"/>
      <c r="FEC207" s="944"/>
      <c r="FED207" s="944"/>
      <c r="FEE207" s="944"/>
      <c r="FEF207" s="944"/>
      <c r="FEG207" s="944"/>
      <c r="FEH207" s="944"/>
      <c r="FEI207" s="944"/>
      <c r="FEJ207" s="944"/>
      <c r="FEK207" s="944"/>
      <c r="FEL207" s="944"/>
      <c r="FEM207" s="944"/>
      <c r="FEN207" s="944"/>
      <c r="FEO207" s="944"/>
      <c r="FEP207" s="944"/>
      <c r="FEQ207" s="944"/>
      <c r="FER207" s="944"/>
      <c r="FES207" s="944"/>
      <c r="FET207" s="944"/>
      <c r="FEU207" s="944"/>
      <c r="FEV207" s="944"/>
      <c r="FEW207" s="944"/>
      <c r="FEX207" s="944"/>
      <c r="FEY207" s="944"/>
      <c r="FEZ207" s="944"/>
      <c r="FFA207" s="944"/>
      <c r="FFB207" s="944"/>
      <c r="FFC207" s="944"/>
      <c r="FFD207" s="944"/>
      <c r="FFE207" s="944"/>
      <c r="FFF207" s="944"/>
      <c r="FFG207" s="944"/>
      <c r="FFH207" s="944"/>
      <c r="FFI207" s="944"/>
      <c r="FFJ207" s="944"/>
      <c r="FFK207" s="944"/>
      <c r="FFL207" s="944"/>
      <c r="FFM207" s="944"/>
      <c r="FFN207" s="944"/>
      <c r="FFO207" s="944"/>
      <c r="FFP207" s="944"/>
      <c r="FFQ207" s="944"/>
      <c r="FFR207" s="944"/>
      <c r="FFS207" s="944"/>
      <c r="FFT207" s="944"/>
      <c r="FFU207" s="944"/>
      <c r="FFV207" s="944"/>
      <c r="FFW207" s="944"/>
      <c r="FFX207" s="944"/>
      <c r="FFY207" s="944"/>
      <c r="FFZ207" s="944"/>
      <c r="FGA207" s="944"/>
      <c r="FGB207" s="944"/>
      <c r="FGC207" s="944"/>
      <c r="FGD207" s="944"/>
      <c r="FGE207" s="944"/>
      <c r="FGF207" s="944"/>
      <c r="FGG207" s="944"/>
      <c r="FGH207" s="944"/>
      <c r="FGI207" s="944"/>
      <c r="FGJ207" s="944"/>
      <c r="FGK207" s="944"/>
      <c r="FGL207" s="944"/>
      <c r="FGM207" s="944"/>
      <c r="FGN207" s="944"/>
      <c r="FGO207" s="944"/>
      <c r="FGP207" s="944"/>
      <c r="FGQ207" s="944"/>
      <c r="FGR207" s="944"/>
      <c r="FGS207" s="944"/>
      <c r="FGT207" s="944"/>
      <c r="FGU207" s="944"/>
      <c r="FGV207" s="944"/>
      <c r="FGW207" s="944"/>
      <c r="FGX207" s="944"/>
      <c r="FGY207" s="944"/>
      <c r="FGZ207" s="944"/>
      <c r="FHA207" s="944"/>
      <c r="FHB207" s="944"/>
      <c r="FHC207" s="944"/>
      <c r="FHD207" s="944"/>
      <c r="FHE207" s="944"/>
      <c r="FHF207" s="944"/>
      <c r="FHG207" s="944"/>
      <c r="FHH207" s="944"/>
      <c r="FHI207" s="944"/>
      <c r="FHJ207" s="944"/>
      <c r="FHK207" s="944"/>
      <c r="FHL207" s="944"/>
      <c r="FHM207" s="944"/>
      <c r="FHN207" s="944"/>
      <c r="FHO207" s="944"/>
      <c r="FHP207" s="944"/>
      <c r="FHQ207" s="944"/>
      <c r="FHR207" s="944"/>
      <c r="FHS207" s="944"/>
      <c r="FHT207" s="944"/>
      <c r="FHU207" s="944"/>
      <c r="FHV207" s="944"/>
      <c r="FHW207" s="944"/>
      <c r="FHX207" s="944"/>
      <c r="FHY207" s="944"/>
      <c r="FHZ207" s="944"/>
      <c r="FIA207" s="944"/>
      <c r="FIB207" s="944"/>
      <c r="FIC207" s="944"/>
      <c r="FID207" s="944"/>
      <c r="FIE207" s="944"/>
      <c r="FIF207" s="944"/>
      <c r="FIG207" s="944"/>
      <c r="FIH207" s="944"/>
      <c r="FII207" s="944"/>
      <c r="FIJ207" s="944"/>
      <c r="FIK207" s="944"/>
      <c r="FIL207" s="944"/>
      <c r="FIM207" s="944"/>
      <c r="FIN207" s="944"/>
      <c r="FIO207" s="944"/>
      <c r="FIP207" s="944"/>
      <c r="FIQ207" s="944"/>
      <c r="FIR207" s="944"/>
      <c r="FIS207" s="944"/>
      <c r="FIT207" s="944"/>
      <c r="FIU207" s="944"/>
      <c r="FIV207" s="944"/>
      <c r="FIW207" s="944"/>
      <c r="FIX207" s="944"/>
      <c r="FIY207" s="944"/>
      <c r="FIZ207" s="944"/>
      <c r="FJA207" s="944"/>
      <c r="FJB207" s="944"/>
      <c r="FJC207" s="944"/>
      <c r="FJD207" s="944"/>
      <c r="FJE207" s="944"/>
      <c r="FJF207" s="944"/>
      <c r="FJG207" s="944"/>
      <c r="FJH207" s="944"/>
      <c r="FJI207" s="944"/>
      <c r="FJJ207" s="944"/>
      <c r="FJK207" s="944"/>
      <c r="FJL207" s="944"/>
      <c r="FJM207" s="944"/>
      <c r="FJN207" s="944"/>
      <c r="FJO207" s="944"/>
      <c r="FJP207" s="944"/>
      <c r="FJQ207" s="944"/>
      <c r="FJR207" s="944"/>
      <c r="FJS207" s="944"/>
      <c r="FJT207" s="944"/>
      <c r="FJU207" s="944"/>
      <c r="FJV207" s="944"/>
      <c r="FJW207" s="944"/>
      <c r="FJX207" s="944"/>
      <c r="FJY207" s="944"/>
      <c r="FJZ207" s="944"/>
      <c r="FKA207" s="944"/>
      <c r="FKB207" s="944"/>
      <c r="FKC207" s="944"/>
      <c r="FKD207" s="944"/>
      <c r="FKE207" s="944"/>
      <c r="FKF207" s="944"/>
      <c r="FKG207" s="944"/>
      <c r="FKH207" s="944"/>
      <c r="FKI207" s="944"/>
      <c r="FKJ207" s="944"/>
      <c r="FKK207" s="944"/>
      <c r="FKL207" s="944"/>
      <c r="FKM207" s="944"/>
      <c r="FKN207" s="944"/>
      <c r="FKO207" s="944"/>
      <c r="FKP207" s="944"/>
      <c r="FKQ207" s="944"/>
      <c r="FKR207" s="944"/>
      <c r="FKS207" s="944"/>
      <c r="FKT207" s="944"/>
      <c r="FKU207" s="944"/>
      <c r="FKV207" s="944"/>
      <c r="FKW207" s="944"/>
      <c r="FKX207" s="944"/>
      <c r="FKY207" s="944"/>
      <c r="FKZ207" s="944"/>
      <c r="FLA207" s="944"/>
      <c r="FLB207" s="944"/>
      <c r="FLC207" s="944"/>
      <c r="FLD207" s="944"/>
      <c r="FLE207" s="944"/>
      <c r="FLF207" s="944"/>
      <c r="FLG207" s="944"/>
      <c r="FLH207" s="944"/>
      <c r="FLI207" s="944"/>
      <c r="FLJ207" s="944"/>
      <c r="FLK207" s="944"/>
      <c r="FLL207" s="944"/>
      <c r="FLM207" s="944"/>
      <c r="FLN207" s="944"/>
      <c r="FLO207" s="944"/>
      <c r="FLP207" s="944"/>
      <c r="FLQ207" s="944"/>
      <c r="FLR207" s="944"/>
      <c r="FLS207" s="944"/>
      <c r="FLT207" s="944"/>
      <c r="FLU207" s="944"/>
      <c r="FLV207" s="944"/>
      <c r="FLW207" s="944"/>
      <c r="FLX207" s="944"/>
      <c r="FLY207" s="944"/>
      <c r="FLZ207" s="944"/>
      <c r="FMA207" s="944"/>
      <c r="FMB207" s="944"/>
      <c r="FMC207" s="944"/>
      <c r="FMD207" s="944"/>
      <c r="FME207" s="944"/>
      <c r="FMF207" s="944"/>
      <c r="FMG207" s="944"/>
      <c r="FMH207" s="944"/>
      <c r="FMI207" s="944"/>
      <c r="FMJ207" s="944"/>
      <c r="FMK207" s="944"/>
      <c r="FML207" s="944"/>
      <c r="FMM207" s="944"/>
      <c r="FMN207" s="944"/>
      <c r="FMO207" s="944"/>
      <c r="FMP207" s="944"/>
      <c r="FMQ207" s="944"/>
      <c r="FMR207" s="944"/>
      <c r="FMS207" s="944"/>
      <c r="FMT207" s="944"/>
      <c r="FMU207" s="944"/>
      <c r="FMV207" s="944"/>
      <c r="FMW207" s="944"/>
      <c r="FMX207" s="944"/>
      <c r="FMY207" s="944"/>
      <c r="FMZ207" s="944"/>
      <c r="FNA207" s="944"/>
      <c r="FNB207" s="944"/>
      <c r="FNC207" s="944"/>
      <c r="FND207" s="944"/>
      <c r="FNE207" s="944"/>
      <c r="FNF207" s="944"/>
      <c r="FNG207" s="944"/>
      <c r="FNH207" s="944"/>
      <c r="FNI207" s="944"/>
      <c r="FNJ207" s="944"/>
      <c r="FNK207" s="944"/>
      <c r="FNL207" s="944"/>
      <c r="FNM207" s="944"/>
      <c r="FNN207" s="944"/>
      <c r="FNO207" s="944"/>
      <c r="FNP207" s="944"/>
      <c r="FNQ207" s="944"/>
      <c r="FNR207" s="944"/>
      <c r="FNS207" s="944"/>
      <c r="FNT207" s="944"/>
      <c r="FNU207" s="944"/>
      <c r="FNV207" s="944"/>
      <c r="FNW207" s="944"/>
      <c r="FNX207" s="944"/>
      <c r="FNY207" s="944"/>
      <c r="FNZ207" s="944"/>
      <c r="FOA207" s="944"/>
      <c r="FOB207" s="944"/>
      <c r="FOC207" s="944"/>
      <c r="FOD207" s="944"/>
      <c r="FOE207" s="944"/>
      <c r="FOF207" s="944"/>
      <c r="FOG207" s="944"/>
      <c r="FOH207" s="944"/>
      <c r="FOI207" s="944"/>
      <c r="FOJ207" s="944"/>
      <c r="FOK207" s="944"/>
      <c r="FOL207" s="944"/>
      <c r="FOM207" s="944"/>
      <c r="FON207" s="944"/>
      <c r="FOO207" s="944"/>
      <c r="FOP207" s="944"/>
      <c r="FOQ207" s="944"/>
      <c r="FOR207" s="944"/>
      <c r="FOS207" s="944"/>
      <c r="FOT207" s="944"/>
      <c r="FOU207" s="944"/>
      <c r="FOV207" s="944"/>
      <c r="FOW207" s="944"/>
      <c r="FOX207" s="944"/>
      <c r="FOY207" s="944"/>
      <c r="FOZ207" s="944"/>
      <c r="FPA207" s="944"/>
      <c r="FPB207" s="944"/>
      <c r="FPC207" s="944"/>
      <c r="FPD207" s="944"/>
      <c r="FPE207" s="944"/>
      <c r="FPF207" s="944"/>
      <c r="FPG207" s="944"/>
      <c r="FPH207" s="944"/>
      <c r="FPI207" s="944"/>
      <c r="FPJ207" s="944"/>
      <c r="FPK207" s="944"/>
      <c r="FPL207" s="944"/>
      <c r="FPM207" s="944"/>
      <c r="FPN207" s="944"/>
      <c r="FPO207" s="944"/>
      <c r="FPP207" s="944"/>
      <c r="FPQ207" s="944"/>
      <c r="FPR207" s="944"/>
      <c r="FPS207" s="944"/>
      <c r="FPT207" s="944"/>
      <c r="FPU207" s="944"/>
      <c r="FPV207" s="944"/>
      <c r="FPW207" s="944"/>
      <c r="FPX207" s="944"/>
      <c r="FPY207" s="944"/>
      <c r="FPZ207" s="944"/>
      <c r="FQA207" s="944"/>
      <c r="FQB207" s="944"/>
      <c r="FQC207" s="944"/>
      <c r="FQD207" s="944"/>
      <c r="FQE207" s="944"/>
      <c r="FQF207" s="944"/>
      <c r="FQG207" s="944"/>
      <c r="FQH207" s="944"/>
      <c r="FQI207" s="944"/>
      <c r="FQJ207" s="944"/>
      <c r="FQK207" s="944"/>
      <c r="FQL207" s="944"/>
      <c r="FQM207" s="944"/>
      <c r="FQN207" s="944"/>
      <c r="FQO207" s="944"/>
      <c r="FQP207" s="944"/>
      <c r="FQQ207" s="944"/>
      <c r="FQR207" s="944"/>
      <c r="FQS207" s="944"/>
      <c r="FQT207" s="944"/>
      <c r="FQU207" s="944"/>
      <c r="FQV207" s="944"/>
      <c r="FQW207" s="944"/>
      <c r="FQX207" s="944"/>
      <c r="FQY207" s="944"/>
      <c r="FQZ207" s="944"/>
      <c r="FRA207" s="944"/>
      <c r="FRB207" s="944"/>
      <c r="FRC207" s="944"/>
      <c r="FRD207" s="944"/>
      <c r="FRE207" s="944"/>
      <c r="FRF207" s="944"/>
      <c r="FRG207" s="944"/>
      <c r="FRH207" s="944"/>
      <c r="FRI207" s="944"/>
      <c r="FRJ207" s="944"/>
      <c r="FRK207" s="944"/>
      <c r="FRL207" s="944"/>
      <c r="FRM207" s="944"/>
      <c r="FRN207" s="944"/>
      <c r="FRO207" s="944"/>
      <c r="FRP207" s="944"/>
      <c r="FRQ207" s="944"/>
      <c r="FRR207" s="944"/>
      <c r="FRS207" s="944"/>
      <c r="FRT207" s="944"/>
      <c r="FRU207" s="944"/>
      <c r="FRV207" s="944"/>
      <c r="FRW207" s="944"/>
      <c r="FRX207" s="944"/>
      <c r="FRY207" s="944"/>
      <c r="FRZ207" s="944"/>
      <c r="FSA207" s="944"/>
      <c r="FSB207" s="944"/>
      <c r="FSC207" s="944"/>
      <c r="FSD207" s="944"/>
      <c r="FSE207" s="944"/>
      <c r="FSF207" s="944"/>
      <c r="FSG207" s="944"/>
      <c r="FSH207" s="944"/>
      <c r="FSI207" s="944"/>
      <c r="FSJ207" s="944"/>
      <c r="FSK207" s="944"/>
      <c r="FSL207" s="944"/>
      <c r="FSM207" s="944"/>
      <c r="FSN207" s="944"/>
      <c r="FSO207" s="944"/>
      <c r="FSP207" s="944"/>
      <c r="FSQ207" s="944"/>
      <c r="FSR207" s="944"/>
      <c r="FSS207" s="944"/>
      <c r="FST207" s="944"/>
      <c r="FSU207" s="944"/>
      <c r="FSV207" s="944"/>
      <c r="FSW207" s="944"/>
      <c r="FSX207" s="944"/>
      <c r="FSY207" s="944"/>
      <c r="FSZ207" s="944"/>
      <c r="FTA207" s="944"/>
      <c r="FTB207" s="944"/>
      <c r="FTC207" s="944"/>
      <c r="FTD207" s="944"/>
      <c r="FTE207" s="944"/>
      <c r="FTF207" s="944"/>
      <c r="FTG207" s="944"/>
      <c r="FTH207" s="944"/>
      <c r="FTI207" s="944"/>
      <c r="FTJ207" s="944"/>
      <c r="FTK207" s="944"/>
      <c r="FTL207" s="944"/>
      <c r="FTM207" s="944"/>
      <c r="FTN207" s="944"/>
      <c r="FTO207" s="944"/>
      <c r="FTP207" s="944"/>
      <c r="FTQ207" s="944"/>
      <c r="FTR207" s="944"/>
      <c r="FTS207" s="944"/>
      <c r="FTT207" s="944"/>
      <c r="FTU207" s="944"/>
      <c r="FTV207" s="944"/>
      <c r="FTW207" s="944"/>
      <c r="FTX207" s="944"/>
      <c r="FTY207" s="944"/>
      <c r="FTZ207" s="944"/>
      <c r="FUA207" s="944"/>
      <c r="FUB207" s="944"/>
      <c r="FUC207" s="944"/>
      <c r="FUD207" s="944"/>
      <c r="FUE207" s="944"/>
      <c r="FUF207" s="944"/>
      <c r="FUG207" s="944"/>
      <c r="FUH207" s="944"/>
      <c r="FUI207" s="944"/>
      <c r="FUJ207" s="944"/>
      <c r="FUK207" s="944"/>
      <c r="FUL207" s="944"/>
      <c r="FUM207" s="944"/>
      <c r="FUN207" s="944"/>
      <c r="FUO207" s="944"/>
      <c r="FUP207" s="944"/>
      <c r="FUQ207" s="944"/>
      <c r="FUR207" s="944"/>
      <c r="FUS207" s="944"/>
      <c r="FUT207" s="944"/>
      <c r="FUU207" s="944"/>
      <c r="FUV207" s="944"/>
      <c r="FUW207" s="944"/>
      <c r="FUX207" s="944"/>
      <c r="FUY207" s="944"/>
      <c r="FUZ207" s="944"/>
      <c r="FVA207" s="944"/>
      <c r="FVB207" s="944"/>
      <c r="FVC207" s="944"/>
      <c r="FVD207" s="944"/>
      <c r="FVE207" s="944"/>
      <c r="FVF207" s="944"/>
      <c r="FVG207" s="944"/>
      <c r="FVH207" s="944"/>
      <c r="FVI207" s="944"/>
      <c r="FVJ207" s="944"/>
      <c r="FVK207" s="944"/>
      <c r="FVL207" s="944"/>
      <c r="FVM207" s="944"/>
      <c r="FVN207" s="944"/>
      <c r="FVO207" s="944"/>
      <c r="FVP207" s="944"/>
      <c r="FVQ207" s="944"/>
      <c r="FVR207" s="944"/>
      <c r="FVS207" s="944"/>
      <c r="FVT207" s="944"/>
      <c r="FVU207" s="944"/>
      <c r="FVV207" s="944"/>
      <c r="FVW207" s="944"/>
      <c r="FVX207" s="944"/>
      <c r="FVY207" s="944"/>
      <c r="FVZ207" s="944"/>
      <c r="FWA207" s="944"/>
      <c r="FWB207" s="944"/>
      <c r="FWC207" s="944"/>
      <c r="FWD207" s="944"/>
      <c r="FWE207" s="944"/>
      <c r="FWF207" s="944"/>
      <c r="FWG207" s="944"/>
      <c r="FWH207" s="944"/>
      <c r="FWI207" s="944"/>
      <c r="FWJ207" s="944"/>
      <c r="FWK207" s="944"/>
      <c r="FWL207" s="944"/>
      <c r="FWM207" s="944"/>
      <c r="FWN207" s="944"/>
      <c r="FWO207" s="944"/>
      <c r="FWP207" s="944"/>
      <c r="FWQ207" s="944"/>
      <c r="FWR207" s="944"/>
      <c r="FWS207" s="944"/>
      <c r="FWT207" s="944"/>
      <c r="FWU207" s="944"/>
      <c r="FWV207" s="944"/>
      <c r="FWW207" s="944"/>
      <c r="FWX207" s="944"/>
      <c r="FWY207" s="944"/>
      <c r="FWZ207" s="944"/>
      <c r="FXA207" s="944"/>
      <c r="FXB207" s="944"/>
      <c r="FXC207" s="944"/>
      <c r="FXD207" s="944"/>
      <c r="FXE207" s="944"/>
      <c r="FXF207" s="944"/>
      <c r="FXG207" s="944"/>
      <c r="FXH207" s="944"/>
      <c r="FXI207" s="944"/>
      <c r="FXJ207" s="944"/>
      <c r="FXK207" s="944"/>
      <c r="FXL207" s="944"/>
      <c r="FXM207" s="944"/>
      <c r="FXN207" s="944"/>
      <c r="FXO207" s="944"/>
      <c r="FXP207" s="944"/>
      <c r="FXQ207" s="944"/>
      <c r="FXR207" s="944"/>
      <c r="FXS207" s="944"/>
      <c r="FXT207" s="944"/>
      <c r="FXU207" s="944"/>
      <c r="FXV207" s="944"/>
      <c r="FXW207" s="944"/>
      <c r="FXX207" s="944"/>
      <c r="FXY207" s="944"/>
      <c r="FXZ207" s="944"/>
      <c r="FYA207" s="944"/>
      <c r="FYB207" s="944"/>
      <c r="FYC207" s="944"/>
      <c r="FYD207" s="944"/>
      <c r="FYE207" s="944"/>
      <c r="FYF207" s="944"/>
      <c r="FYG207" s="944"/>
      <c r="FYH207" s="944"/>
      <c r="FYI207" s="944"/>
      <c r="FYJ207" s="944"/>
      <c r="FYK207" s="944"/>
      <c r="FYL207" s="944"/>
      <c r="FYM207" s="944"/>
      <c r="FYN207" s="944"/>
      <c r="FYO207" s="944"/>
      <c r="FYP207" s="944"/>
      <c r="FYQ207" s="944"/>
      <c r="FYR207" s="944"/>
      <c r="FYS207" s="944"/>
      <c r="FYT207" s="944"/>
      <c r="FYU207" s="944"/>
      <c r="FYV207" s="944"/>
      <c r="FYW207" s="944"/>
      <c r="FYX207" s="944"/>
      <c r="FYY207" s="944"/>
      <c r="FYZ207" s="944"/>
      <c r="FZA207" s="944"/>
      <c r="FZB207" s="944"/>
      <c r="FZC207" s="944"/>
      <c r="FZD207" s="944"/>
      <c r="FZE207" s="944"/>
      <c r="FZF207" s="944"/>
      <c r="FZG207" s="944"/>
      <c r="FZH207" s="944"/>
      <c r="FZI207" s="944"/>
      <c r="FZJ207" s="944"/>
      <c r="FZK207" s="944"/>
      <c r="FZL207" s="944"/>
      <c r="FZM207" s="944"/>
      <c r="FZN207" s="944"/>
      <c r="FZO207" s="944"/>
      <c r="FZP207" s="944"/>
      <c r="FZQ207" s="944"/>
      <c r="FZR207" s="944"/>
      <c r="FZS207" s="944"/>
      <c r="FZT207" s="944"/>
      <c r="FZU207" s="944"/>
      <c r="FZV207" s="944"/>
      <c r="FZW207" s="944"/>
      <c r="FZX207" s="944"/>
      <c r="FZY207" s="944"/>
      <c r="FZZ207" s="944"/>
      <c r="GAA207" s="944"/>
      <c r="GAB207" s="944"/>
      <c r="GAC207" s="944"/>
      <c r="GAD207" s="944"/>
      <c r="GAE207" s="944"/>
      <c r="GAF207" s="944"/>
      <c r="GAG207" s="944"/>
      <c r="GAH207" s="944"/>
      <c r="GAI207" s="944"/>
      <c r="GAJ207" s="944"/>
      <c r="GAK207" s="944"/>
      <c r="GAL207" s="944"/>
      <c r="GAM207" s="944"/>
      <c r="GAN207" s="944"/>
      <c r="GAO207" s="944"/>
      <c r="GAP207" s="944"/>
      <c r="GAQ207" s="944"/>
      <c r="GAR207" s="944"/>
      <c r="GAS207" s="944"/>
      <c r="GAT207" s="944"/>
      <c r="GAU207" s="944"/>
      <c r="GAV207" s="944"/>
      <c r="GAW207" s="944"/>
      <c r="GAX207" s="944"/>
      <c r="GAY207" s="944"/>
      <c r="GAZ207" s="944"/>
      <c r="GBA207" s="944"/>
      <c r="GBB207" s="944"/>
      <c r="GBC207" s="944"/>
      <c r="GBD207" s="944"/>
      <c r="GBE207" s="944"/>
      <c r="GBF207" s="944"/>
      <c r="GBG207" s="944"/>
      <c r="GBH207" s="944"/>
      <c r="GBI207" s="944"/>
      <c r="GBJ207" s="944"/>
      <c r="GBK207" s="944"/>
      <c r="GBL207" s="944"/>
      <c r="GBM207" s="944"/>
      <c r="GBN207" s="944"/>
      <c r="GBO207" s="944"/>
      <c r="GBP207" s="944"/>
      <c r="GBQ207" s="944"/>
      <c r="GBR207" s="944"/>
      <c r="GBS207" s="944"/>
      <c r="GBT207" s="944"/>
      <c r="GBU207" s="944"/>
      <c r="GBV207" s="944"/>
      <c r="GBW207" s="944"/>
      <c r="GBX207" s="944"/>
      <c r="GBY207" s="944"/>
      <c r="GBZ207" s="944"/>
      <c r="GCA207" s="944"/>
      <c r="GCB207" s="944"/>
      <c r="GCC207" s="944"/>
      <c r="GCD207" s="944"/>
      <c r="GCE207" s="944"/>
      <c r="GCF207" s="944"/>
      <c r="GCG207" s="944"/>
      <c r="GCH207" s="944"/>
      <c r="GCI207" s="944"/>
      <c r="GCJ207" s="944"/>
      <c r="GCK207" s="944"/>
      <c r="GCL207" s="944"/>
      <c r="GCM207" s="944"/>
      <c r="GCN207" s="944"/>
      <c r="GCO207" s="944"/>
      <c r="GCP207" s="944"/>
      <c r="GCQ207" s="944"/>
      <c r="GCR207" s="944"/>
      <c r="GCS207" s="944"/>
      <c r="GCT207" s="944"/>
      <c r="GCU207" s="944"/>
      <c r="GCV207" s="944"/>
      <c r="GCW207" s="944"/>
      <c r="GCX207" s="944"/>
      <c r="GCY207" s="944"/>
      <c r="GCZ207" s="944"/>
      <c r="GDA207" s="944"/>
      <c r="GDB207" s="944"/>
      <c r="GDC207" s="944"/>
      <c r="GDD207" s="944"/>
      <c r="GDE207" s="944"/>
      <c r="GDF207" s="944"/>
      <c r="GDG207" s="944"/>
      <c r="GDH207" s="944"/>
      <c r="GDI207" s="944"/>
      <c r="GDJ207" s="944"/>
      <c r="GDK207" s="944"/>
      <c r="GDL207" s="944"/>
      <c r="GDM207" s="944"/>
      <c r="GDN207" s="944"/>
      <c r="GDO207" s="944"/>
      <c r="GDP207" s="944"/>
      <c r="GDQ207" s="944"/>
      <c r="GDR207" s="944"/>
      <c r="GDS207" s="944"/>
      <c r="GDT207" s="944"/>
      <c r="GDU207" s="944"/>
      <c r="GDV207" s="944"/>
      <c r="GDW207" s="944"/>
      <c r="GDX207" s="944"/>
      <c r="GDY207" s="944"/>
      <c r="GDZ207" s="944"/>
      <c r="GEA207" s="944"/>
      <c r="GEB207" s="944"/>
      <c r="GEC207" s="944"/>
      <c r="GED207" s="944"/>
      <c r="GEE207" s="944"/>
      <c r="GEF207" s="944"/>
      <c r="GEG207" s="944"/>
      <c r="GEH207" s="944"/>
      <c r="GEI207" s="944"/>
      <c r="GEJ207" s="944"/>
      <c r="GEK207" s="944"/>
      <c r="GEL207" s="944"/>
      <c r="GEM207" s="944"/>
      <c r="GEN207" s="944"/>
      <c r="GEO207" s="944"/>
      <c r="GEP207" s="944"/>
      <c r="GEQ207" s="944"/>
      <c r="GER207" s="944"/>
      <c r="GES207" s="944"/>
      <c r="GET207" s="944"/>
      <c r="GEU207" s="944"/>
      <c r="GEV207" s="944"/>
      <c r="GEW207" s="944"/>
      <c r="GEX207" s="944"/>
      <c r="GEY207" s="944"/>
      <c r="GEZ207" s="944"/>
      <c r="GFA207" s="944"/>
      <c r="GFB207" s="944"/>
      <c r="GFC207" s="944"/>
      <c r="GFD207" s="944"/>
      <c r="GFE207" s="944"/>
      <c r="GFF207" s="944"/>
      <c r="GFG207" s="944"/>
      <c r="GFH207" s="944"/>
      <c r="GFI207" s="944"/>
      <c r="GFJ207" s="944"/>
      <c r="GFK207" s="944"/>
      <c r="GFL207" s="944"/>
      <c r="GFM207" s="944"/>
      <c r="GFN207" s="944"/>
      <c r="GFO207" s="944"/>
      <c r="GFP207" s="944"/>
      <c r="GFQ207" s="944"/>
      <c r="GFR207" s="944"/>
      <c r="GFS207" s="944"/>
      <c r="GFT207" s="944"/>
      <c r="GFU207" s="944"/>
      <c r="GFV207" s="944"/>
      <c r="GFW207" s="944"/>
      <c r="GFX207" s="944"/>
      <c r="GFY207" s="944"/>
      <c r="GFZ207" s="944"/>
      <c r="GGA207" s="944"/>
      <c r="GGB207" s="944"/>
      <c r="GGC207" s="944"/>
      <c r="GGD207" s="944"/>
      <c r="GGE207" s="944"/>
      <c r="GGF207" s="944"/>
      <c r="GGG207" s="944"/>
      <c r="GGH207" s="944"/>
      <c r="GGI207" s="944"/>
      <c r="GGJ207" s="944"/>
      <c r="GGK207" s="944"/>
      <c r="GGL207" s="944"/>
      <c r="GGM207" s="944"/>
      <c r="GGN207" s="944"/>
      <c r="GGO207" s="944"/>
      <c r="GGP207" s="944"/>
      <c r="GGQ207" s="944"/>
      <c r="GGR207" s="944"/>
      <c r="GGS207" s="944"/>
      <c r="GGT207" s="944"/>
      <c r="GGU207" s="944"/>
      <c r="GGV207" s="944"/>
      <c r="GGW207" s="944"/>
      <c r="GGX207" s="944"/>
      <c r="GGY207" s="944"/>
      <c r="GGZ207" s="944"/>
      <c r="GHA207" s="944"/>
      <c r="GHB207" s="944"/>
      <c r="GHC207" s="944"/>
      <c r="GHD207" s="944"/>
      <c r="GHE207" s="944"/>
      <c r="GHF207" s="944"/>
      <c r="GHG207" s="944"/>
      <c r="GHH207" s="944"/>
      <c r="GHI207" s="944"/>
      <c r="GHJ207" s="944"/>
      <c r="GHK207" s="944"/>
      <c r="GHL207" s="944"/>
      <c r="GHM207" s="944"/>
      <c r="GHN207" s="944"/>
      <c r="GHO207" s="944"/>
      <c r="GHP207" s="944"/>
      <c r="GHQ207" s="944"/>
      <c r="GHR207" s="944"/>
      <c r="GHS207" s="944"/>
      <c r="GHT207" s="944"/>
      <c r="GHU207" s="944"/>
      <c r="GHV207" s="944"/>
      <c r="GHW207" s="944"/>
      <c r="GHX207" s="944"/>
      <c r="GHY207" s="944"/>
      <c r="GHZ207" s="944"/>
      <c r="GIA207" s="944"/>
      <c r="GIB207" s="944"/>
      <c r="GIC207" s="944"/>
      <c r="GID207" s="944"/>
      <c r="GIE207" s="944"/>
      <c r="GIF207" s="944"/>
      <c r="GIG207" s="944"/>
      <c r="GIH207" s="944"/>
      <c r="GII207" s="944"/>
      <c r="GIJ207" s="944"/>
      <c r="GIK207" s="944"/>
      <c r="GIL207" s="944"/>
      <c r="GIM207" s="944"/>
      <c r="GIN207" s="944"/>
      <c r="GIO207" s="944"/>
      <c r="GIP207" s="944"/>
      <c r="GIQ207" s="944"/>
      <c r="GIR207" s="944"/>
      <c r="GIS207" s="944"/>
      <c r="GIT207" s="944"/>
      <c r="GIU207" s="944"/>
      <c r="GIV207" s="944"/>
      <c r="GIW207" s="944"/>
      <c r="GIX207" s="944"/>
      <c r="GIY207" s="944"/>
      <c r="GIZ207" s="944"/>
      <c r="GJA207" s="944"/>
      <c r="GJB207" s="944"/>
      <c r="GJC207" s="944"/>
      <c r="GJD207" s="944"/>
      <c r="GJE207" s="944"/>
      <c r="GJF207" s="944"/>
      <c r="GJG207" s="944"/>
      <c r="GJH207" s="944"/>
      <c r="GJI207" s="944"/>
      <c r="GJJ207" s="944"/>
      <c r="GJK207" s="944"/>
      <c r="GJL207" s="944"/>
      <c r="GJM207" s="944"/>
      <c r="GJN207" s="944"/>
      <c r="GJO207" s="944"/>
      <c r="GJP207" s="944"/>
      <c r="GJQ207" s="944"/>
      <c r="GJR207" s="944"/>
      <c r="GJS207" s="944"/>
      <c r="GJT207" s="944"/>
      <c r="GJU207" s="944"/>
      <c r="GJV207" s="944"/>
      <c r="GJW207" s="944"/>
      <c r="GJX207" s="944"/>
      <c r="GJY207" s="944"/>
      <c r="GJZ207" s="944"/>
      <c r="GKA207" s="944"/>
      <c r="GKB207" s="944"/>
      <c r="GKC207" s="944"/>
      <c r="GKD207" s="944"/>
      <c r="GKE207" s="944"/>
      <c r="GKF207" s="944"/>
      <c r="GKG207" s="944"/>
      <c r="GKH207" s="944"/>
      <c r="GKI207" s="944"/>
      <c r="GKJ207" s="944"/>
      <c r="GKK207" s="944"/>
      <c r="GKL207" s="944"/>
      <c r="GKM207" s="944"/>
      <c r="GKN207" s="944"/>
      <c r="GKO207" s="944"/>
      <c r="GKP207" s="944"/>
      <c r="GKQ207" s="944"/>
      <c r="GKR207" s="944"/>
      <c r="GKS207" s="944"/>
      <c r="GKT207" s="944"/>
      <c r="GKU207" s="944"/>
      <c r="GKV207" s="944"/>
      <c r="GKW207" s="944"/>
      <c r="GKX207" s="944"/>
      <c r="GKY207" s="944"/>
      <c r="GKZ207" s="944"/>
      <c r="GLA207" s="944"/>
      <c r="GLB207" s="944"/>
      <c r="GLC207" s="944"/>
      <c r="GLD207" s="944"/>
      <c r="GLE207" s="944"/>
      <c r="GLF207" s="944"/>
      <c r="GLG207" s="944"/>
      <c r="GLH207" s="944"/>
      <c r="GLI207" s="944"/>
      <c r="GLJ207" s="944"/>
      <c r="GLK207" s="944"/>
      <c r="GLL207" s="944"/>
      <c r="GLM207" s="944"/>
      <c r="GLN207" s="944"/>
      <c r="GLO207" s="944"/>
      <c r="GLP207" s="944"/>
      <c r="GLQ207" s="944"/>
      <c r="GLR207" s="944"/>
      <c r="GLS207" s="944"/>
      <c r="GLT207" s="944"/>
      <c r="GLU207" s="944"/>
      <c r="GLV207" s="944"/>
      <c r="GLW207" s="944"/>
      <c r="GLX207" s="944"/>
      <c r="GLY207" s="944"/>
      <c r="GLZ207" s="944"/>
      <c r="GMA207" s="944"/>
      <c r="GMB207" s="944"/>
      <c r="GMC207" s="944"/>
      <c r="GMD207" s="944"/>
      <c r="GME207" s="944"/>
      <c r="GMF207" s="944"/>
      <c r="GMG207" s="944"/>
      <c r="GMH207" s="944"/>
      <c r="GMI207" s="944"/>
      <c r="GMJ207" s="944"/>
      <c r="GMK207" s="944"/>
      <c r="GML207" s="944"/>
      <c r="GMM207" s="944"/>
      <c r="GMN207" s="944"/>
      <c r="GMO207" s="944"/>
      <c r="GMP207" s="944"/>
      <c r="GMQ207" s="944"/>
      <c r="GMR207" s="944"/>
      <c r="GMS207" s="944"/>
      <c r="GMT207" s="944"/>
      <c r="GMU207" s="944"/>
      <c r="GMV207" s="944"/>
      <c r="GMW207" s="944"/>
      <c r="GMX207" s="944"/>
      <c r="GMY207" s="944"/>
      <c r="GMZ207" s="944"/>
      <c r="GNA207" s="944"/>
      <c r="GNB207" s="944"/>
      <c r="GNC207" s="944"/>
      <c r="GND207" s="944"/>
      <c r="GNE207" s="944"/>
      <c r="GNF207" s="944"/>
      <c r="GNG207" s="944"/>
      <c r="GNH207" s="944"/>
      <c r="GNI207" s="944"/>
      <c r="GNJ207" s="944"/>
      <c r="GNK207" s="944"/>
      <c r="GNL207" s="944"/>
      <c r="GNM207" s="944"/>
      <c r="GNN207" s="944"/>
      <c r="GNO207" s="944"/>
      <c r="GNP207" s="944"/>
      <c r="GNQ207" s="944"/>
      <c r="GNR207" s="944"/>
      <c r="GNS207" s="944"/>
      <c r="GNT207" s="944"/>
      <c r="GNU207" s="944"/>
      <c r="GNV207" s="944"/>
      <c r="GNW207" s="944"/>
      <c r="GNX207" s="944"/>
      <c r="GNY207" s="944"/>
      <c r="GNZ207" s="944"/>
      <c r="GOA207" s="944"/>
      <c r="GOB207" s="944"/>
      <c r="GOC207" s="944"/>
      <c r="GOD207" s="944"/>
      <c r="GOE207" s="944"/>
      <c r="GOF207" s="944"/>
      <c r="GOG207" s="944"/>
      <c r="GOH207" s="944"/>
      <c r="GOI207" s="944"/>
      <c r="GOJ207" s="944"/>
      <c r="GOK207" s="944"/>
      <c r="GOL207" s="944"/>
      <c r="GOM207" s="944"/>
      <c r="GON207" s="944"/>
      <c r="GOO207" s="944"/>
      <c r="GOP207" s="944"/>
      <c r="GOQ207" s="944"/>
      <c r="GOR207" s="944"/>
      <c r="GOS207" s="944"/>
      <c r="GOT207" s="944"/>
      <c r="GOU207" s="944"/>
      <c r="GOV207" s="944"/>
      <c r="GOW207" s="944"/>
      <c r="GOX207" s="944"/>
      <c r="GOY207" s="944"/>
      <c r="GOZ207" s="944"/>
      <c r="GPA207" s="944"/>
      <c r="GPB207" s="944"/>
      <c r="GPC207" s="944"/>
      <c r="GPD207" s="944"/>
      <c r="GPE207" s="944"/>
      <c r="GPF207" s="944"/>
      <c r="GPG207" s="944"/>
      <c r="GPH207" s="944"/>
      <c r="GPI207" s="944"/>
      <c r="GPJ207" s="944"/>
      <c r="GPK207" s="944"/>
      <c r="GPL207" s="944"/>
      <c r="GPM207" s="944"/>
      <c r="GPN207" s="944"/>
      <c r="GPO207" s="944"/>
      <c r="GPP207" s="944"/>
      <c r="GPQ207" s="944"/>
      <c r="GPR207" s="944"/>
      <c r="GPS207" s="944"/>
      <c r="GPT207" s="944"/>
      <c r="GPU207" s="944"/>
      <c r="GPV207" s="944"/>
      <c r="GPW207" s="944"/>
      <c r="GPX207" s="944"/>
      <c r="GPY207" s="944"/>
      <c r="GPZ207" s="944"/>
      <c r="GQA207" s="944"/>
      <c r="GQB207" s="944"/>
      <c r="GQC207" s="944"/>
      <c r="GQD207" s="944"/>
      <c r="GQE207" s="944"/>
      <c r="GQF207" s="944"/>
      <c r="GQG207" s="944"/>
      <c r="GQH207" s="944"/>
      <c r="GQI207" s="944"/>
      <c r="GQJ207" s="944"/>
      <c r="GQK207" s="944"/>
      <c r="GQL207" s="944"/>
      <c r="GQM207" s="944"/>
      <c r="GQN207" s="944"/>
      <c r="GQO207" s="944"/>
      <c r="GQP207" s="944"/>
      <c r="GQQ207" s="944"/>
      <c r="GQR207" s="944"/>
      <c r="GQS207" s="944"/>
      <c r="GQT207" s="944"/>
      <c r="GQU207" s="944"/>
      <c r="GQV207" s="944"/>
      <c r="GQW207" s="944"/>
      <c r="GQX207" s="944"/>
      <c r="GQY207" s="944"/>
      <c r="GQZ207" s="944"/>
      <c r="GRA207" s="944"/>
      <c r="GRB207" s="944"/>
      <c r="GRC207" s="944"/>
      <c r="GRD207" s="944"/>
      <c r="GRE207" s="944"/>
      <c r="GRF207" s="944"/>
      <c r="GRG207" s="944"/>
      <c r="GRH207" s="944"/>
      <c r="GRI207" s="944"/>
      <c r="GRJ207" s="944"/>
      <c r="GRK207" s="944"/>
      <c r="GRL207" s="944"/>
      <c r="GRM207" s="944"/>
      <c r="GRN207" s="944"/>
      <c r="GRO207" s="944"/>
      <c r="GRP207" s="944"/>
      <c r="GRQ207" s="944"/>
      <c r="GRR207" s="944"/>
      <c r="GRS207" s="944"/>
      <c r="GRT207" s="944"/>
      <c r="GRU207" s="944"/>
      <c r="GRV207" s="944"/>
      <c r="GRW207" s="944"/>
      <c r="GRX207" s="944"/>
      <c r="GRY207" s="944"/>
      <c r="GRZ207" s="944"/>
      <c r="GSA207" s="944"/>
      <c r="GSB207" s="944"/>
      <c r="GSC207" s="944"/>
      <c r="GSD207" s="944"/>
      <c r="GSE207" s="944"/>
      <c r="GSF207" s="944"/>
      <c r="GSG207" s="944"/>
      <c r="GSH207" s="944"/>
      <c r="GSI207" s="944"/>
      <c r="GSJ207" s="944"/>
      <c r="GSK207" s="944"/>
      <c r="GSL207" s="944"/>
      <c r="GSM207" s="944"/>
      <c r="GSN207" s="944"/>
      <c r="GSO207" s="944"/>
      <c r="GSP207" s="944"/>
      <c r="GSQ207" s="944"/>
      <c r="GSR207" s="944"/>
      <c r="GSS207" s="944"/>
      <c r="GST207" s="944"/>
      <c r="GSU207" s="944"/>
      <c r="GSV207" s="944"/>
      <c r="GSW207" s="944"/>
      <c r="GSX207" s="944"/>
      <c r="GSY207" s="944"/>
      <c r="GSZ207" s="944"/>
      <c r="GTA207" s="944"/>
      <c r="GTB207" s="944"/>
      <c r="GTC207" s="944"/>
      <c r="GTD207" s="944"/>
      <c r="GTE207" s="944"/>
      <c r="GTF207" s="944"/>
      <c r="GTG207" s="944"/>
      <c r="GTH207" s="944"/>
      <c r="GTI207" s="944"/>
      <c r="GTJ207" s="944"/>
      <c r="GTK207" s="944"/>
      <c r="GTL207" s="944"/>
      <c r="GTM207" s="944"/>
      <c r="GTN207" s="944"/>
      <c r="GTO207" s="944"/>
      <c r="GTP207" s="944"/>
      <c r="GTQ207" s="944"/>
      <c r="GTR207" s="944"/>
      <c r="GTS207" s="944"/>
      <c r="GTT207" s="944"/>
      <c r="GTU207" s="944"/>
      <c r="GTV207" s="944"/>
      <c r="GTW207" s="944"/>
      <c r="GTX207" s="944"/>
      <c r="GTY207" s="944"/>
      <c r="GTZ207" s="944"/>
      <c r="GUA207" s="944"/>
      <c r="GUB207" s="944"/>
      <c r="GUC207" s="944"/>
      <c r="GUD207" s="944"/>
      <c r="GUE207" s="944"/>
      <c r="GUF207" s="944"/>
      <c r="GUG207" s="944"/>
      <c r="GUH207" s="944"/>
      <c r="GUI207" s="944"/>
      <c r="GUJ207" s="944"/>
      <c r="GUK207" s="944"/>
      <c r="GUL207" s="944"/>
      <c r="GUM207" s="944"/>
      <c r="GUN207" s="944"/>
      <c r="GUO207" s="944"/>
      <c r="GUP207" s="944"/>
      <c r="GUQ207" s="944"/>
      <c r="GUR207" s="944"/>
      <c r="GUS207" s="944"/>
      <c r="GUT207" s="944"/>
      <c r="GUU207" s="944"/>
      <c r="GUV207" s="944"/>
      <c r="GUW207" s="944"/>
      <c r="GUX207" s="944"/>
      <c r="GUY207" s="944"/>
      <c r="GUZ207" s="944"/>
      <c r="GVA207" s="944"/>
      <c r="GVB207" s="944"/>
      <c r="GVC207" s="944"/>
      <c r="GVD207" s="944"/>
      <c r="GVE207" s="944"/>
      <c r="GVF207" s="944"/>
      <c r="GVG207" s="944"/>
      <c r="GVH207" s="944"/>
      <c r="GVI207" s="944"/>
      <c r="GVJ207" s="944"/>
      <c r="GVK207" s="944"/>
      <c r="GVL207" s="944"/>
      <c r="GVM207" s="944"/>
      <c r="GVN207" s="944"/>
      <c r="GVO207" s="944"/>
      <c r="GVP207" s="944"/>
      <c r="GVQ207" s="944"/>
      <c r="GVR207" s="944"/>
      <c r="GVS207" s="944"/>
      <c r="GVT207" s="944"/>
      <c r="GVU207" s="944"/>
      <c r="GVV207" s="944"/>
      <c r="GVW207" s="944"/>
      <c r="GVX207" s="944"/>
      <c r="GVY207" s="944"/>
      <c r="GVZ207" s="944"/>
      <c r="GWA207" s="944"/>
      <c r="GWB207" s="944"/>
      <c r="GWC207" s="944"/>
      <c r="GWD207" s="944"/>
      <c r="GWE207" s="944"/>
      <c r="GWF207" s="944"/>
      <c r="GWG207" s="944"/>
      <c r="GWH207" s="944"/>
      <c r="GWI207" s="944"/>
      <c r="GWJ207" s="944"/>
      <c r="GWK207" s="944"/>
      <c r="GWL207" s="944"/>
      <c r="GWM207" s="944"/>
      <c r="GWN207" s="944"/>
      <c r="GWO207" s="944"/>
      <c r="GWP207" s="944"/>
      <c r="GWQ207" s="944"/>
      <c r="GWR207" s="944"/>
      <c r="GWS207" s="944"/>
      <c r="GWT207" s="944"/>
      <c r="GWU207" s="944"/>
      <c r="GWV207" s="944"/>
      <c r="GWW207" s="944"/>
      <c r="GWX207" s="944"/>
      <c r="GWY207" s="944"/>
      <c r="GWZ207" s="944"/>
      <c r="GXA207" s="944"/>
      <c r="GXB207" s="944"/>
      <c r="GXC207" s="944"/>
      <c r="GXD207" s="944"/>
      <c r="GXE207" s="944"/>
      <c r="GXF207" s="944"/>
      <c r="GXG207" s="944"/>
      <c r="GXH207" s="944"/>
      <c r="GXI207" s="944"/>
      <c r="GXJ207" s="944"/>
      <c r="GXK207" s="944"/>
      <c r="GXL207" s="944"/>
      <c r="GXM207" s="944"/>
      <c r="GXN207" s="944"/>
      <c r="GXO207" s="944"/>
      <c r="GXP207" s="944"/>
      <c r="GXQ207" s="944"/>
      <c r="GXR207" s="944"/>
      <c r="GXS207" s="944"/>
      <c r="GXT207" s="944"/>
      <c r="GXU207" s="944"/>
      <c r="GXV207" s="944"/>
      <c r="GXW207" s="944"/>
      <c r="GXX207" s="944"/>
      <c r="GXY207" s="944"/>
      <c r="GXZ207" s="944"/>
      <c r="GYA207" s="944"/>
      <c r="GYB207" s="944"/>
      <c r="GYC207" s="944"/>
      <c r="GYD207" s="944"/>
      <c r="GYE207" s="944"/>
      <c r="GYF207" s="944"/>
      <c r="GYG207" s="944"/>
      <c r="GYH207" s="944"/>
      <c r="GYI207" s="944"/>
      <c r="GYJ207" s="944"/>
      <c r="GYK207" s="944"/>
      <c r="GYL207" s="944"/>
      <c r="GYM207" s="944"/>
      <c r="GYN207" s="944"/>
      <c r="GYO207" s="944"/>
      <c r="GYP207" s="944"/>
      <c r="GYQ207" s="944"/>
      <c r="GYR207" s="944"/>
      <c r="GYS207" s="944"/>
      <c r="GYT207" s="944"/>
      <c r="GYU207" s="944"/>
      <c r="GYV207" s="944"/>
      <c r="GYW207" s="944"/>
      <c r="GYX207" s="944"/>
      <c r="GYY207" s="944"/>
      <c r="GYZ207" s="944"/>
      <c r="GZA207" s="944"/>
      <c r="GZB207" s="944"/>
      <c r="GZC207" s="944"/>
      <c r="GZD207" s="944"/>
      <c r="GZE207" s="944"/>
      <c r="GZF207" s="944"/>
      <c r="GZG207" s="944"/>
      <c r="GZH207" s="944"/>
      <c r="GZI207" s="944"/>
      <c r="GZJ207" s="944"/>
      <c r="GZK207" s="944"/>
      <c r="GZL207" s="944"/>
      <c r="GZM207" s="944"/>
      <c r="GZN207" s="944"/>
      <c r="GZO207" s="944"/>
      <c r="GZP207" s="944"/>
      <c r="GZQ207" s="944"/>
      <c r="GZR207" s="944"/>
      <c r="GZS207" s="944"/>
      <c r="GZT207" s="944"/>
      <c r="GZU207" s="944"/>
      <c r="GZV207" s="944"/>
      <c r="GZW207" s="944"/>
      <c r="GZX207" s="944"/>
      <c r="GZY207" s="944"/>
      <c r="GZZ207" s="944"/>
      <c r="HAA207" s="944"/>
      <c r="HAB207" s="944"/>
      <c r="HAC207" s="944"/>
      <c r="HAD207" s="944"/>
      <c r="HAE207" s="944"/>
      <c r="HAF207" s="944"/>
      <c r="HAG207" s="944"/>
      <c r="HAH207" s="944"/>
      <c r="HAI207" s="944"/>
      <c r="HAJ207" s="944"/>
      <c r="HAK207" s="944"/>
      <c r="HAL207" s="944"/>
      <c r="HAM207" s="944"/>
      <c r="HAN207" s="944"/>
      <c r="HAO207" s="944"/>
      <c r="HAP207" s="944"/>
      <c r="HAQ207" s="944"/>
      <c r="HAR207" s="944"/>
      <c r="HAS207" s="944"/>
      <c r="HAT207" s="944"/>
      <c r="HAU207" s="944"/>
      <c r="HAV207" s="944"/>
      <c r="HAW207" s="944"/>
      <c r="HAX207" s="944"/>
      <c r="HAY207" s="944"/>
      <c r="HAZ207" s="944"/>
      <c r="HBA207" s="944"/>
      <c r="HBB207" s="944"/>
      <c r="HBC207" s="944"/>
      <c r="HBD207" s="944"/>
      <c r="HBE207" s="944"/>
      <c r="HBF207" s="944"/>
      <c r="HBG207" s="944"/>
      <c r="HBH207" s="944"/>
      <c r="HBI207" s="944"/>
      <c r="HBJ207" s="944"/>
      <c r="HBK207" s="944"/>
      <c r="HBL207" s="944"/>
      <c r="HBM207" s="944"/>
      <c r="HBN207" s="944"/>
      <c r="HBO207" s="944"/>
      <c r="HBP207" s="944"/>
      <c r="HBQ207" s="944"/>
      <c r="HBR207" s="944"/>
      <c r="HBS207" s="944"/>
      <c r="HBT207" s="944"/>
      <c r="HBU207" s="944"/>
      <c r="HBV207" s="944"/>
      <c r="HBW207" s="944"/>
      <c r="HBX207" s="944"/>
      <c r="HBY207" s="944"/>
      <c r="HBZ207" s="944"/>
      <c r="HCA207" s="944"/>
      <c r="HCB207" s="944"/>
      <c r="HCC207" s="944"/>
      <c r="HCD207" s="944"/>
      <c r="HCE207" s="944"/>
      <c r="HCF207" s="944"/>
      <c r="HCG207" s="944"/>
      <c r="HCH207" s="944"/>
      <c r="HCI207" s="944"/>
      <c r="HCJ207" s="944"/>
      <c r="HCK207" s="944"/>
      <c r="HCL207" s="944"/>
      <c r="HCM207" s="944"/>
      <c r="HCN207" s="944"/>
      <c r="HCO207" s="944"/>
      <c r="HCP207" s="944"/>
      <c r="HCQ207" s="944"/>
      <c r="HCR207" s="944"/>
      <c r="HCS207" s="944"/>
      <c r="HCT207" s="944"/>
      <c r="HCU207" s="944"/>
      <c r="HCV207" s="944"/>
      <c r="HCW207" s="944"/>
      <c r="HCX207" s="944"/>
      <c r="HCY207" s="944"/>
      <c r="HCZ207" s="944"/>
      <c r="HDA207" s="944"/>
      <c r="HDB207" s="944"/>
      <c r="HDC207" s="944"/>
      <c r="HDD207" s="944"/>
      <c r="HDE207" s="944"/>
      <c r="HDF207" s="944"/>
      <c r="HDG207" s="944"/>
      <c r="HDH207" s="944"/>
      <c r="HDI207" s="944"/>
      <c r="HDJ207" s="944"/>
      <c r="HDK207" s="944"/>
      <c r="HDL207" s="944"/>
      <c r="HDM207" s="944"/>
      <c r="HDN207" s="944"/>
      <c r="HDO207" s="944"/>
      <c r="HDP207" s="944"/>
      <c r="HDQ207" s="944"/>
      <c r="HDR207" s="944"/>
      <c r="HDS207" s="944"/>
      <c r="HDT207" s="944"/>
      <c r="HDU207" s="944"/>
      <c r="HDV207" s="944"/>
      <c r="HDW207" s="944"/>
      <c r="HDX207" s="944"/>
      <c r="HDY207" s="944"/>
      <c r="HDZ207" s="944"/>
      <c r="HEA207" s="944"/>
      <c r="HEB207" s="944"/>
      <c r="HEC207" s="944"/>
      <c r="HED207" s="944"/>
      <c r="HEE207" s="944"/>
      <c r="HEF207" s="944"/>
      <c r="HEG207" s="944"/>
      <c r="HEH207" s="944"/>
      <c r="HEI207" s="944"/>
      <c r="HEJ207" s="944"/>
      <c r="HEK207" s="944"/>
      <c r="HEL207" s="944"/>
      <c r="HEM207" s="944"/>
      <c r="HEN207" s="944"/>
      <c r="HEO207" s="944"/>
      <c r="HEP207" s="944"/>
      <c r="HEQ207" s="944"/>
      <c r="HER207" s="944"/>
      <c r="HES207" s="944"/>
      <c r="HET207" s="944"/>
      <c r="HEU207" s="944"/>
      <c r="HEV207" s="944"/>
      <c r="HEW207" s="944"/>
      <c r="HEX207" s="944"/>
      <c r="HEY207" s="944"/>
      <c r="HEZ207" s="944"/>
      <c r="HFA207" s="944"/>
      <c r="HFB207" s="944"/>
      <c r="HFC207" s="944"/>
      <c r="HFD207" s="944"/>
      <c r="HFE207" s="944"/>
      <c r="HFF207" s="944"/>
      <c r="HFG207" s="944"/>
      <c r="HFH207" s="944"/>
      <c r="HFI207" s="944"/>
      <c r="HFJ207" s="944"/>
      <c r="HFK207" s="944"/>
      <c r="HFL207" s="944"/>
      <c r="HFM207" s="944"/>
      <c r="HFN207" s="944"/>
      <c r="HFO207" s="944"/>
      <c r="HFP207" s="944"/>
      <c r="HFQ207" s="944"/>
      <c r="HFR207" s="944"/>
      <c r="HFS207" s="944"/>
      <c r="HFT207" s="944"/>
      <c r="HFU207" s="944"/>
      <c r="HFV207" s="944"/>
      <c r="HFW207" s="944"/>
      <c r="HFX207" s="944"/>
      <c r="HFY207" s="944"/>
      <c r="HFZ207" s="944"/>
      <c r="HGA207" s="944"/>
      <c r="HGB207" s="944"/>
      <c r="HGC207" s="944"/>
      <c r="HGD207" s="944"/>
      <c r="HGE207" s="944"/>
      <c r="HGF207" s="944"/>
      <c r="HGG207" s="944"/>
      <c r="HGH207" s="944"/>
      <c r="HGI207" s="944"/>
      <c r="HGJ207" s="944"/>
      <c r="HGK207" s="944"/>
      <c r="HGL207" s="944"/>
      <c r="HGM207" s="944"/>
      <c r="HGN207" s="944"/>
      <c r="HGO207" s="944"/>
      <c r="HGP207" s="944"/>
      <c r="HGQ207" s="944"/>
      <c r="HGR207" s="944"/>
      <c r="HGS207" s="944"/>
      <c r="HGT207" s="944"/>
      <c r="HGU207" s="944"/>
      <c r="HGV207" s="944"/>
      <c r="HGW207" s="944"/>
      <c r="HGX207" s="944"/>
      <c r="HGY207" s="944"/>
      <c r="HGZ207" s="944"/>
      <c r="HHA207" s="944"/>
      <c r="HHB207" s="944"/>
      <c r="HHC207" s="944"/>
      <c r="HHD207" s="944"/>
      <c r="HHE207" s="944"/>
      <c r="HHF207" s="944"/>
      <c r="HHG207" s="944"/>
      <c r="HHH207" s="944"/>
      <c r="HHI207" s="944"/>
      <c r="HHJ207" s="944"/>
      <c r="HHK207" s="944"/>
      <c r="HHL207" s="944"/>
      <c r="HHM207" s="944"/>
      <c r="HHN207" s="944"/>
      <c r="HHO207" s="944"/>
      <c r="HHP207" s="944"/>
      <c r="HHQ207" s="944"/>
      <c r="HHR207" s="944"/>
      <c r="HHS207" s="944"/>
      <c r="HHT207" s="944"/>
      <c r="HHU207" s="944"/>
      <c r="HHV207" s="944"/>
      <c r="HHW207" s="944"/>
      <c r="HHX207" s="944"/>
      <c r="HHY207" s="944"/>
      <c r="HHZ207" s="944"/>
      <c r="HIA207" s="944"/>
      <c r="HIB207" s="944"/>
      <c r="HIC207" s="944"/>
      <c r="HID207" s="944"/>
      <c r="HIE207" s="944"/>
      <c r="HIF207" s="944"/>
      <c r="HIG207" s="944"/>
      <c r="HIH207" s="944"/>
      <c r="HII207" s="944"/>
      <c r="HIJ207" s="944"/>
      <c r="HIK207" s="944"/>
      <c r="HIL207" s="944"/>
      <c r="HIM207" s="944"/>
      <c r="HIN207" s="944"/>
      <c r="HIO207" s="944"/>
      <c r="HIP207" s="944"/>
      <c r="HIQ207" s="944"/>
      <c r="HIR207" s="944"/>
      <c r="HIS207" s="944"/>
      <c r="HIT207" s="944"/>
      <c r="HIU207" s="944"/>
      <c r="HIV207" s="944"/>
      <c r="HIW207" s="944"/>
      <c r="HIX207" s="944"/>
      <c r="HIY207" s="944"/>
      <c r="HIZ207" s="944"/>
      <c r="HJA207" s="944"/>
      <c r="HJB207" s="944"/>
      <c r="HJC207" s="944"/>
      <c r="HJD207" s="944"/>
      <c r="HJE207" s="944"/>
      <c r="HJF207" s="944"/>
      <c r="HJG207" s="944"/>
      <c r="HJH207" s="944"/>
      <c r="HJI207" s="944"/>
      <c r="HJJ207" s="944"/>
      <c r="HJK207" s="944"/>
      <c r="HJL207" s="944"/>
      <c r="HJM207" s="944"/>
      <c r="HJN207" s="944"/>
      <c r="HJO207" s="944"/>
      <c r="HJP207" s="944"/>
      <c r="HJQ207" s="944"/>
      <c r="HJR207" s="944"/>
      <c r="HJS207" s="944"/>
      <c r="HJT207" s="944"/>
      <c r="HJU207" s="944"/>
      <c r="HJV207" s="944"/>
      <c r="HJW207" s="944"/>
      <c r="HJX207" s="944"/>
      <c r="HJY207" s="944"/>
      <c r="HJZ207" s="944"/>
      <c r="HKA207" s="944"/>
      <c r="HKB207" s="944"/>
      <c r="HKC207" s="944"/>
      <c r="HKD207" s="944"/>
      <c r="HKE207" s="944"/>
      <c r="HKF207" s="944"/>
      <c r="HKG207" s="944"/>
      <c r="HKH207" s="944"/>
      <c r="HKI207" s="944"/>
      <c r="HKJ207" s="944"/>
      <c r="HKK207" s="944"/>
      <c r="HKL207" s="944"/>
      <c r="HKM207" s="944"/>
      <c r="HKN207" s="944"/>
      <c r="HKO207" s="944"/>
      <c r="HKP207" s="944"/>
      <c r="HKQ207" s="944"/>
      <c r="HKR207" s="944"/>
      <c r="HKS207" s="944"/>
      <c r="HKT207" s="944"/>
      <c r="HKU207" s="944"/>
      <c r="HKV207" s="944"/>
      <c r="HKW207" s="944"/>
      <c r="HKX207" s="944"/>
      <c r="HKY207" s="944"/>
      <c r="HKZ207" s="944"/>
      <c r="HLA207" s="944"/>
      <c r="HLB207" s="944"/>
      <c r="HLC207" s="944"/>
      <c r="HLD207" s="944"/>
      <c r="HLE207" s="944"/>
      <c r="HLF207" s="944"/>
      <c r="HLG207" s="944"/>
      <c r="HLH207" s="944"/>
      <c r="HLI207" s="944"/>
      <c r="HLJ207" s="944"/>
      <c r="HLK207" s="944"/>
      <c r="HLL207" s="944"/>
      <c r="HLM207" s="944"/>
      <c r="HLN207" s="944"/>
      <c r="HLO207" s="944"/>
      <c r="HLP207" s="944"/>
      <c r="HLQ207" s="944"/>
      <c r="HLR207" s="944"/>
      <c r="HLS207" s="944"/>
      <c r="HLT207" s="944"/>
      <c r="HLU207" s="944"/>
      <c r="HLV207" s="944"/>
      <c r="HLW207" s="944"/>
      <c r="HLX207" s="944"/>
      <c r="HLY207" s="944"/>
      <c r="HLZ207" s="944"/>
      <c r="HMA207" s="944"/>
      <c r="HMB207" s="944"/>
      <c r="HMC207" s="944"/>
      <c r="HMD207" s="944"/>
      <c r="HME207" s="944"/>
      <c r="HMF207" s="944"/>
      <c r="HMG207" s="944"/>
      <c r="HMH207" s="944"/>
      <c r="HMI207" s="944"/>
      <c r="HMJ207" s="944"/>
      <c r="HMK207" s="944"/>
      <c r="HML207" s="944"/>
      <c r="HMM207" s="944"/>
      <c r="HMN207" s="944"/>
      <c r="HMO207" s="944"/>
      <c r="HMP207" s="944"/>
      <c r="HMQ207" s="944"/>
      <c r="HMR207" s="944"/>
      <c r="HMS207" s="944"/>
      <c r="HMT207" s="944"/>
      <c r="HMU207" s="944"/>
      <c r="HMV207" s="944"/>
      <c r="HMW207" s="944"/>
      <c r="HMX207" s="944"/>
      <c r="HMY207" s="944"/>
      <c r="HMZ207" s="944"/>
      <c r="HNA207" s="944"/>
      <c r="HNB207" s="944"/>
      <c r="HNC207" s="944"/>
      <c r="HND207" s="944"/>
      <c r="HNE207" s="944"/>
      <c r="HNF207" s="944"/>
      <c r="HNG207" s="944"/>
      <c r="HNH207" s="944"/>
      <c r="HNI207" s="944"/>
      <c r="HNJ207" s="944"/>
      <c r="HNK207" s="944"/>
      <c r="HNL207" s="944"/>
      <c r="HNM207" s="944"/>
      <c r="HNN207" s="944"/>
      <c r="HNO207" s="944"/>
      <c r="HNP207" s="944"/>
      <c r="HNQ207" s="944"/>
      <c r="HNR207" s="944"/>
      <c r="HNS207" s="944"/>
      <c r="HNT207" s="944"/>
      <c r="HNU207" s="944"/>
      <c r="HNV207" s="944"/>
      <c r="HNW207" s="944"/>
      <c r="HNX207" s="944"/>
      <c r="HNY207" s="944"/>
      <c r="HNZ207" s="944"/>
      <c r="HOA207" s="944"/>
      <c r="HOB207" s="944"/>
      <c r="HOC207" s="944"/>
      <c r="HOD207" s="944"/>
      <c r="HOE207" s="944"/>
      <c r="HOF207" s="944"/>
      <c r="HOG207" s="944"/>
      <c r="HOH207" s="944"/>
      <c r="HOI207" s="944"/>
      <c r="HOJ207" s="944"/>
      <c r="HOK207" s="944"/>
      <c r="HOL207" s="944"/>
      <c r="HOM207" s="944"/>
      <c r="HON207" s="944"/>
      <c r="HOO207" s="944"/>
      <c r="HOP207" s="944"/>
      <c r="HOQ207" s="944"/>
      <c r="HOR207" s="944"/>
      <c r="HOS207" s="944"/>
      <c r="HOT207" s="944"/>
      <c r="HOU207" s="944"/>
      <c r="HOV207" s="944"/>
      <c r="HOW207" s="944"/>
      <c r="HOX207" s="944"/>
      <c r="HOY207" s="944"/>
      <c r="HOZ207" s="944"/>
      <c r="HPA207" s="944"/>
      <c r="HPB207" s="944"/>
      <c r="HPC207" s="944"/>
      <c r="HPD207" s="944"/>
      <c r="HPE207" s="944"/>
      <c r="HPF207" s="944"/>
      <c r="HPG207" s="944"/>
      <c r="HPH207" s="944"/>
      <c r="HPI207" s="944"/>
      <c r="HPJ207" s="944"/>
      <c r="HPK207" s="944"/>
      <c r="HPL207" s="944"/>
      <c r="HPM207" s="944"/>
      <c r="HPN207" s="944"/>
      <c r="HPO207" s="944"/>
      <c r="HPP207" s="944"/>
      <c r="HPQ207" s="944"/>
      <c r="HPR207" s="944"/>
      <c r="HPS207" s="944"/>
      <c r="HPT207" s="944"/>
      <c r="HPU207" s="944"/>
      <c r="HPV207" s="944"/>
      <c r="HPW207" s="944"/>
      <c r="HPX207" s="944"/>
      <c r="HPY207" s="944"/>
      <c r="HPZ207" s="944"/>
      <c r="HQA207" s="944"/>
      <c r="HQB207" s="944"/>
      <c r="HQC207" s="944"/>
      <c r="HQD207" s="944"/>
      <c r="HQE207" s="944"/>
      <c r="HQF207" s="944"/>
      <c r="HQG207" s="944"/>
      <c r="HQH207" s="944"/>
      <c r="HQI207" s="944"/>
      <c r="HQJ207" s="944"/>
      <c r="HQK207" s="944"/>
      <c r="HQL207" s="944"/>
      <c r="HQM207" s="944"/>
      <c r="HQN207" s="944"/>
      <c r="HQO207" s="944"/>
      <c r="HQP207" s="944"/>
      <c r="HQQ207" s="944"/>
      <c r="HQR207" s="944"/>
      <c r="HQS207" s="944"/>
      <c r="HQT207" s="944"/>
      <c r="HQU207" s="944"/>
      <c r="HQV207" s="944"/>
      <c r="HQW207" s="944"/>
      <c r="HQX207" s="944"/>
      <c r="HQY207" s="944"/>
      <c r="HQZ207" s="944"/>
      <c r="HRA207" s="944"/>
      <c r="HRB207" s="944"/>
      <c r="HRC207" s="944"/>
      <c r="HRD207" s="944"/>
      <c r="HRE207" s="944"/>
      <c r="HRF207" s="944"/>
      <c r="HRG207" s="944"/>
      <c r="HRH207" s="944"/>
      <c r="HRI207" s="944"/>
      <c r="HRJ207" s="944"/>
      <c r="HRK207" s="944"/>
      <c r="HRL207" s="944"/>
      <c r="HRM207" s="944"/>
      <c r="HRN207" s="944"/>
      <c r="HRO207" s="944"/>
      <c r="HRP207" s="944"/>
      <c r="HRQ207" s="944"/>
      <c r="HRR207" s="944"/>
      <c r="HRS207" s="944"/>
      <c r="HRT207" s="944"/>
      <c r="HRU207" s="944"/>
      <c r="HRV207" s="944"/>
      <c r="HRW207" s="944"/>
      <c r="HRX207" s="944"/>
      <c r="HRY207" s="944"/>
      <c r="HRZ207" s="944"/>
      <c r="HSA207" s="944"/>
      <c r="HSB207" s="944"/>
      <c r="HSC207" s="944"/>
      <c r="HSD207" s="944"/>
      <c r="HSE207" s="944"/>
      <c r="HSF207" s="944"/>
      <c r="HSG207" s="944"/>
      <c r="HSH207" s="944"/>
      <c r="HSI207" s="944"/>
      <c r="HSJ207" s="944"/>
      <c r="HSK207" s="944"/>
      <c r="HSL207" s="944"/>
      <c r="HSM207" s="944"/>
      <c r="HSN207" s="944"/>
      <c r="HSO207" s="944"/>
      <c r="HSP207" s="944"/>
      <c r="HSQ207" s="944"/>
      <c r="HSR207" s="944"/>
      <c r="HSS207" s="944"/>
      <c r="HST207" s="944"/>
      <c r="HSU207" s="944"/>
      <c r="HSV207" s="944"/>
      <c r="HSW207" s="944"/>
      <c r="HSX207" s="944"/>
      <c r="HSY207" s="944"/>
      <c r="HSZ207" s="944"/>
      <c r="HTA207" s="944"/>
      <c r="HTB207" s="944"/>
      <c r="HTC207" s="944"/>
      <c r="HTD207" s="944"/>
      <c r="HTE207" s="944"/>
      <c r="HTF207" s="944"/>
      <c r="HTG207" s="944"/>
      <c r="HTH207" s="944"/>
      <c r="HTI207" s="944"/>
      <c r="HTJ207" s="944"/>
      <c r="HTK207" s="944"/>
      <c r="HTL207" s="944"/>
      <c r="HTM207" s="944"/>
      <c r="HTN207" s="944"/>
      <c r="HTO207" s="944"/>
      <c r="HTP207" s="944"/>
      <c r="HTQ207" s="944"/>
      <c r="HTR207" s="944"/>
      <c r="HTS207" s="944"/>
      <c r="HTT207" s="944"/>
      <c r="HTU207" s="944"/>
      <c r="HTV207" s="944"/>
      <c r="HTW207" s="944"/>
      <c r="HTX207" s="944"/>
      <c r="HTY207" s="944"/>
      <c r="HTZ207" s="944"/>
      <c r="HUA207" s="944"/>
      <c r="HUB207" s="944"/>
      <c r="HUC207" s="944"/>
      <c r="HUD207" s="944"/>
      <c r="HUE207" s="944"/>
      <c r="HUF207" s="944"/>
      <c r="HUG207" s="944"/>
      <c r="HUH207" s="944"/>
      <c r="HUI207" s="944"/>
      <c r="HUJ207" s="944"/>
      <c r="HUK207" s="944"/>
      <c r="HUL207" s="944"/>
      <c r="HUM207" s="944"/>
      <c r="HUN207" s="944"/>
      <c r="HUO207" s="944"/>
      <c r="HUP207" s="944"/>
      <c r="HUQ207" s="944"/>
      <c r="HUR207" s="944"/>
      <c r="HUS207" s="944"/>
      <c r="HUT207" s="944"/>
      <c r="HUU207" s="944"/>
      <c r="HUV207" s="944"/>
      <c r="HUW207" s="944"/>
      <c r="HUX207" s="944"/>
      <c r="HUY207" s="944"/>
      <c r="HUZ207" s="944"/>
      <c r="HVA207" s="944"/>
      <c r="HVB207" s="944"/>
      <c r="HVC207" s="944"/>
      <c r="HVD207" s="944"/>
      <c r="HVE207" s="944"/>
      <c r="HVF207" s="944"/>
      <c r="HVG207" s="944"/>
      <c r="HVH207" s="944"/>
      <c r="HVI207" s="944"/>
      <c r="HVJ207" s="944"/>
      <c r="HVK207" s="944"/>
      <c r="HVL207" s="944"/>
      <c r="HVM207" s="944"/>
      <c r="HVN207" s="944"/>
      <c r="HVO207" s="944"/>
      <c r="HVP207" s="944"/>
      <c r="HVQ207" s="944"/>
      <c r="HVR207" s="944"/>
      <c r="HVS207" s="944"/>
      <c r="HVT207" s="944"/>
      <c r="HVU207" s="944"/>
      <c r="HVV207" s="944"/>
      <c r="HVW207" s="944"/>
      <c r="HVX207" s="944"/>
      <c r="HVY207" s="944"/>
      <c r="HVZ207" s="944"/>
      <c r="HWA207" s="944"/>
      <c r="HWB207" s="944"/>
      <c r="HWC207" s="944"/>
      <c r="HWD207" s="944"/>
      <c r="HWE207" s="944"/>
      <c r="HWF207" s="944"/>
      <c r="HWG207" s="944"/>
      <c r="HWH207" s="944"/>
      <c r="HWI207" s="944"/>
      <c r="HWJ207" s="944"/>
      <c r="HWK207" s="944"/>
      <c r="HWL207" s="944"/>
      <c r="HWM207" s="944"/>
      <c r="HWN207" s="944"/>
      <c r="HWO207" s="944"/>
      <c r="HWP207" s="944"/>
      <c r="HWQ207" s="944"/>
      <c r="HWR207" s="944"/>
      <c r="HWS207" s="944"/>
      <c r="HWT207" s="944"/>
      <c r="HWU207" s="944"/>
      <c r="HWV207" s="944"/>
      <c r="HWW207" s="944"/>
      <c r="HWX207" s="944"/>
      <c r="HWY207" s="944"/>
      <c r="HWZ207" s="944"/>
      <c r="HXA207" s="944"/>
      <c r="HXB207" s="944"/>
      <c r="HXC207" s="944"/>
      <c r="HXD207" s="944"/>
      <c r="HXE207" s="944"/>
      <c r="HXF207" s="944"/>
      <c r="HXG207" s="944"/>
      <c r="HXH207" s="944"/>
      <c r="HXI207" s="944"/>
      <c r="HXJ207" s="944"/>
      <c r="HXK207" s="944"/>
      <c r="HXL207" s="944"/>
      <c r="HXM207" s="944"/>
      <c r="HXN207" s="944"/>
      <c r="HXO207" s="944"/>
      <c r="HXP207" s="944"/>
      <c r="HXQ207" s="944"/>
      <c r="HXR207" s="944"/>
      <c r="HXS207" s="944"/>
      <c r="HXT207" s="944"/>
      <c r="HXU207" s="944"/>
      <c r="HXV207" s="944"/>
      <c r="HXW207" s="944"/>
      <c r="HXX207" s="944"/>
      <c r="HXY207" s="944"/>
      <c r="HXZ207" s="944"/>
      <c r="HYA207" s="944"/>
      <c r="HYB207" s="944"/>
      <c r="HYC207" s="944"/>
      <c r="HYD207" s="944"/>
      <c r="HYE207" s="944"/>
      <c r="HYF207" s="944"/>
      <c r="HYG207" s="944"/>
      <c r="HYH207" s="944"/>
      <c r="HYI207" s="944"/>
      <c r="HYJ207" s="944"/>
      <c r="HYK207" s="944"/>
      <c r="HYL207" s="944"/>
      <c r="HYM207" s="944"/>
      <c r="HYN207" s="944"/>
      <c r="HYO207" s="944"/>
      <c r="HYP207" s="944"/>
      <c r="HYQ207" s="944"/>
      <c r="HYR207" s="944"/>
      <c r="HYS207" s="944"/>
      <c r="HYT207" s="944"/>
      <c r="HYU207" s="944"/>
      <c r="HYV207" s="944"/>
      <c r="HYW207" s="944"/>
      <c r="HYX207" s="944"/>
      <c r="HYY207" s="944"/>
      <c r="HYZ207" s="944"/>
      <c r="HZA207" s="944"/>
      <c r="HZB207" s="944"/>
      <c r="HZC207" s="944"/>
      <c r="HZD207" s="944"/>
      <c r="HZE207" s="944"/>
      <c r="HZF207" s="944"/>
      <c r="HZG207" s="944"/>
      <c r="HZH207" s="944"/>
      <c r="HZI207" s="944"/>
      <c r="HZJ207" s="944"/>
      <c r="HZK207" s="944"/>
      <c r="HZL207" s="944"/>
      <c r="HZM207" s="944"/>
      <c r="HZN207" s="944"/>
      <c r="HZO207" s="944"/>
      <c r="HZP207" s="944"/>
      <c r="HZQ207" s="944"/>
      <c r="HZR207" s="944"/>
      <c r="HZS207" s="944"/>
      <c r="HZT207" s="944"/>
      <c r="HZU207" s="944"/>
      <c r="HZV207" s="944"/>
      <c r="HZW207" s="944"/>
      <c r="HZX207" s="944"/>
      <c r="HZY207" s="944"/>
      <c r="HZZ207" s="944"/>
      <c r="IAA207" s="944"/>
      <c r="IAB207" s="944"/>
      <c r="IAC207" s="944"/>
      <c r="IAD207" s="944"/>
      <c r="IAE207" s="944"/>
      <c r="IAF207" s="944"/>
      <c r="IAG207" s="944"/>
      <c r="IAH207" s="944"/>
      <c r="IAI207" s="944"/>
      <c r="IAJ207" s="944"/>
      <c r="IAK207" s="944"/>
      <c r="IAL207" s="944"/>
      <c r="IAM207" s="944"/>
      <c r="IAN207" s="944"/>
      <c r="IAO207" s="944"/>
      <c r="IAP207" s="944"/>
      <c r="IAQ207" s="944"/>
      <c r="IAR207" s="944"/>
      <c r="IAS207" s="944"/>
      <c r="IAT207" s="944"/>
      <c r="IAU207" s="944"/>
      <c r="IAV207" s="944"/>
      <c r="IAW207" s="944"/>
      <c r="IAX207" s="944"/>
      <c r="IAY207" s="944"/>
      <c r="IAZ207" s="944"/>
      <c r="IBA207" s="944"/>
      <c r="IBB207" s="944"/>
      <c r="IBC207" s="944"/>
      <c r="IBD207" s="944"/>
      <c r="IBE207" s="944"/>
      <c r="IBF207" s="944"/>
      <c r="IBG207" s="944"/>
      <c r="IBH207" s="944"/>
      <c r="IBI207" s="944"/>
      <c r="IBJ207" s="944"/>
      <c r="IBK207" s="944"/>
      <c r="IBL207" s="944"/>
      <c r="IBM207" s="944"/>
      <c r="IBN207" s="944"/>
      <c r="IBO207" s="944"/>
      <c r="IBP207" s="944"/>
      <c r="IBQ207" s="944"/>
      <c r="IBR207" s="944"/>
      <c r="IBS207" s="944"/>
      <c r="IBT207" s="944"/>
      <c r="IBU207" s="944"/>
      <c r="IBV207" s="944"/>
      <c r="IBW207" s="944"/>
      <c r="IBX207" s="944"/>
      <c r="IBY207" s="944"/>
      <c r="IBZ207" s="944"/>
      <c r="ICA207" s="944"/>
      <c r="ICB207" s="944"/>
      <c r="ICC207" s="944"/>
      <c r="ICD207" s="944"/>
      <c r="ICE207" s="944"/>
      <c r="ICF207" s="944"/>
      <c r="ICG207" s="944"/>
      <c r="ICH207" s="944"/>
      <c r="ICI207" s="944"/>
      <c r="ICJ207" s="944"/>
      <c r="ICK207" s="944"/>
      <c r="ICL207" s="944"/>
      <c r="ICM207" s="944"/>
      <c r="ICN207" s="944"/>
      <c r="ICO207" s="944"/>
      <c r="ICP207" s="944"/>
      <c r="ICQ207" s="944"/>
      <c r="ICR207" s="944"/>
      <c r="ICS207" s="944"/>
      <c r="ICT207" s="944"/>
      <c r="ICU207" s="944"/>
      <c r="ICV207" s="944"/>
      <c r="ICW207" s="944"/>
      <c r="ICX207" s="944"/>
      <c r="ICY207" s="944"/>
      <c r="ICZ207" s="944"/>
      <c r="IDA207" s="944"/>
      <c r="IDB207" s="944"/>
      <c r="IDC207" s="944"/>
      <c r="IDD207" s="944"/>
      <c r="IDE207" s="944"/>
      <c r="IDF207" s="944"/>
      <c r="IDG207" s="944"/>
      <c r="IDH207" s="944"/>
      <c r="IDI207" s="944"/>
      <c r="IDJ207" s="944"/>
      <c r="IDK207" s="944"/>
      <c r="IDL207" s="944"/>
      <c r="IDM207" s="944"/>
      <c r="IDN207" s="944"/>
      <c r="IDO207" s="944"/>
      <c r="IDP207" s="944"/>
      <c r="IDQ207" s="944"/>
      <c r="IDR207" s="944"/>
      <c r="IDS207" s="944"/>
      <c r="IDT207" s="944"/>
      <c r="IDU207" s="944"/>
      <c r="IDV207" s="944"/>
      <c r="IDW207" s="944"/>
      <c r="IDX207" s="944"/>
      <c r="IDY207" s="944"/>
      <c r="IDZ207" s="944"/>
      <c r="IEA207" s="944"/>
      <c r="IEB207" s="944"/>
      <c r="IEC207" s="944"/>
      <c r="IED207" s="944"/>
      <c r="IEE207" s="944"/>
      <c r="IEF207" s="944"/>
      <c r="IEG207" s="944"/>
      <c r="IEH207" s="944"/>
      <c r="IEI207" s="944"/>
      <c r="IEJ207" s="944"/>
      <c r="IEK207" s="944"/>
      <c r="IEL207" s="944"/>
      <c r="IEM207" s="944"/>
      <c r="IEN207" s="944"/>
      <c r="IEO207" s="944"/>
      <c r="IEP207" s="944"/>
      <c r="IEQ207" s="944"/>
      <c r="IER207" s="944"/>
      <c r="IES207" s="944"/>
      <c r="IET207" s="944"/>
      <c r="IEU207" s="944"/>
      <c r="IEV207" s="944"/>
      <c r="IEW207" s="944"/>
      <c r="IEX207" s="944"/>
      <c r="IEY207" s="944"/>
      <c r="IEZ207" s="944"/>
      <c r="IFA207" s="944"/>
      <c r="IFB207" s="944"/>
      <c r="IFC207" s="944"/>
      <c r="IFD207" s="944"/>
      <c r="IFE207" s="944"/>
      <c r="IFF207" s="944"/>
      <c r="IFG207" s="944"/>
      <c r="IFH207" s="944"/>
      <c r="IFI207" s="944"/>
      <c r="IFJ207" s="944"/>
      <c r="IFK207" s="944"/>
      <c r="IFL207" s="944"/>
      <c r="IFM207" s="944"/>
      <c r="IFN207" s="944"/>
      <c r="IFO207" s="944"/>
      <c r="IFP207" s="944"/>
      <c r="IFQ207" s="944"/>
      <c r="IFR207" s="944"/>
      <c r="IFS207" s="944"/>
      <c r="IFT207" s="944"/>
      <c r="IFU207" s="944"/>
      <c r="IFV207" s="944"/>
      <c r="IFW207" s="944"/>
      <c r="IFX207" s="944"/>
      <c r="IFY207" s="944"/>
      <c r="IFZ207" s="944"/>
      <c r="IGA207" s="944"/>
      <c r="IGB207" s="944"/>
      <c r="IGC207" s="944"/>
      <c r="IGD207" s="944"/>
      <c r="IGE207" s="944"/>
      <c r="IGF207" s="944"/>
      <c r="IGG207" s="944"/>
      <c r="IGH207" s="944"/>
      <c r="IGI207" s="944"/>
      <c r="IGJ207" s="944"/>
      <c r="IGK207" s="944"/>
      <c r="IGL207" s="944"/>
      <c r="IGM207" s="944"/>
      <c r="IGN207" s="944"/>
      <c r="IGO207" s="944"/>
      <c r="IGP207" s="944"/>
      <c r="IGQ207" s="944"/>
      <c r="IGR207" s="944"/>
      <c r="IGS207" s="944"/>
      <c r="IGT207" s="944"/>
      <c r="IGU207" s="944"/>
      <c r="IGV207" s="944"/>
      <c r="IGW207" s="944"/>
      <c r="IGX207" s="944"/>
      <c r="IGY207" s="944"/>
      <c r="IGZ207" s="944"/>
      <c r="IHA207" s="944"/>
      <c r="IHB207" s="944"/>
      <c r="IHC207" s="944"/>
      <c r="IHD207" s="944"/>
      <c r="IHE207" s="944"/>
      <c r="IHF207" s="944"/>
      <c r="IHG207" s="944"/>
      <c r="IHH207" s="944"/>
      <c r="IHI207" s="944"/>
      <c r="IHJ207" s="944"/>
      <c r="IHK207" s="944"/>
      <c r="IHL207" s="944"/>
      <c r="IHM207" s="944"/>
      <c r="IHN207" s="944"/>
      <c r="IHO207" s="944"/>
      <c r="IHP207" s="944"/>
      <c r="IHQ207" s="944"/>
      <c r="IHR207" s="944"/>
      <c r="IHS207" s="944"/>
      <c r="IHT207" s="944"/>
      <c r="IHU207" s="944"/>
      <c r="IHV207" s="944"/>
      <c r="IHW207" s="944"/>
      <c r="IHX207" s="944"/>
      <c r="IHY207" s="944"/>
      <c r="IHZ207" s="944"/>
      <c r="IIA207" s="944"/>
      <c r="IIB207" s="944"/>
      <c r="IIC207" s="944"/>
      <c r="IID207" s="944"/>
      <c r="IIE207" s="944"/>
      <c r="IIF207" s="944"/>
      <c r="IIG207" s="944"/>
      <c r="IIH207" s="944"/>
      <c r="III207" s="944"/>
      <c r="IIJ207" s="944"/>
      <c r="IIK207" s="944"/>
      <c r="IIL207" s="944"/>
      <c r="IIM207" s="944"/>
      <c r="IIN207" s="944"/>
      <c r="IIO207" s="944"/>
      <c r="IIP207" s="944"/>
      <c r="IIQ207" s="944"/>
      <c r="IIR207" s="944"/>
      <c r="IIS207" s="944"/>
      <c r="IIT207" s="944"/>
      <c r="IIU207" s="944"/>
      <c r="IIV207" s="944"/>
      <c r="IIW207" s="944"/>
      <c r="IIX207" s="944"/>
      <c r="IIY207" s="944"/>
      <c r="IIZ207" s="944"/>
      <c r="IJA207" s="944"/>
      <c r="IJB207" s="944"/>
      <c r="IJC207" s="944"/>
      <c r="IJD207" s="944"/>
      <c r="IJE207" s="944"/>
      <c r="IJF207" s="944"/>
      <c r="IJG207" s="944"/>
      <c r="IJH207" s="944"/>
      <c r="IJI207" s="944"/>
      <c r="IJJ207" s="944"/>
      <c r="IJK207" s="944"/>
      <c r="IJL207" s="944"/>
      <c r="IJM207" s="944"/>
      <c r="IJN207" s="944"/>
      <c r="IJO207" s="944"/>
      <c r="IJP207" s="944"/>
      <c r="IJQ207" s="944"/>
      <c r="IJR207" s="944"/>
      <c r="IJS207" s="944"/>
      <c r="IJT207" s="944"/>
      <c r="IJU207" s="944"/>
      <c r="IJV207" s="944"/>
      <c r="IJW207" s="944"/>
      <c r="IJX207" s="944"/>
      <c r="IJY207" s="944"/>
      <c r="IJZ207" s="944"/>
      <c r="IKA207" s="944"/>
      <c r="IKB207" s="944"/>
      <c r="IKC207" s="944"/>
      <c r="IKD207" s="944"/>
      <c r="IKE207" s="944"/>
      <c r="IKF207" s="944"/>
      <c r="IKG207" s="944"/>
      <c r="IKH207" s="944"/>
      <c r="IKI207" s="944"/>
      <c r="IKJ207" s="944"/>
      <c r="IKK207" s="944"/>
      <c r="IKL207" s="944"/>
      <c r="IKM207" s="944"/>
      <c r="IKN207" s="944"/>
      <c r="IKO207" s="944"/>
      <c r="IKP207" s="944"/>
      <c r="IKQ207" s="944"/>
      <c r="IKR207" s="944"/>
      <c r="IKS207" s="944"/>
      <c r="IKT207" s="944"/>
      <c r="IKU207" s="944"/>
      <c r="IKV207" s="944"/>
      <c r="IKW207" s="944"/>
      <c r="IKX207" s="944"/>
      <c r="IKY207" s="944"/>
      <c r="IKZ207" s="944"/>
      <c r="ILA207" s="944"/>
      <c r="ILB207" s="944"/>
      <c r="ILC207" s="944"/>
      <c r="ILD207" s="944"/>
      <c r="ILE207" s="944"/>
      <c r="ILF207" s="944"/>
      <c r="ILG207" s="944"/>
      <c r="ILH207" s="944"/>
      <c r="ILI207" s="944"/>
      <c r="ILJ207" s="944"/>
      <c r="ILK207" s="944"/>
      <c r="ILL207" s="944"/>
      <c r="ILM207" s="944"/>
      <c r="ILN207" s="944"/>
      <c r="ILO207" s="944"/>
      <c r="ILP207" s="944"/>
      <c r="ILQ207" s="944"/>
      <c r="ILR207" s="944"/>
      <c r="ILS207" s="944"/>
      <c r="ILT207" s="944"/>
      <c r="ILU207" s="944"/>
      <c r="ILV207" s="944"/>
      <c r="ILW207" s="944"/>
      <c r="ILX207" s="944"/>
      <c r="ILY207" s="944"/>
      <c r="ILZ207" s="944"/>
      <c r="IMA207" s="944"/>
      <c r="IMB207" s="944"/>
      <c r="IMC207" s="944"/>
      <c r="IMD207" s="944"/>
      <c r="IME207" s="944"/>
      <c r="IMF207" s="944"/>
      <c r="IMG207" s="944"/>
      <c r="IMH207" s="944"/>
      <c r="IMI207" s="944"/>
      <c r="IMJ207" s="944"/>
      <c r="IMK207" s="944"/>
      <c r="IML207" s="944"/>
      <c r="IMM207" s="944"/>
      <c r="IMN207" s="944"/>
      <c r="IMO207" s="944"/>
      <c r="IMP207" s="944"/>
      <c r="IMQ207" s="944"/>
      <c r="IMR207" s="944"/>
      <c r="IMS207" s="944"/>
      <c r="IMT207" s="944"/>
      <c r="IMU207" s="944"/>
      <c r="IMV207" s="944"/>
      <c r="IMW207" s="944"/>
      <c r="IMX207" s="944"/>
      <c r="IMY207" s="944"/>
      <c r="IMZ207" s="944"/>
      <c r="INA207" s="944"/>
      <c r="INB207" s="944"/>
      <c r="INC207" s="944"/>
      <c r="IND207" s="944"/>
      <c r="INE207" s="944"/>
      <c r="INF207" s="944"/>
      <c r="ING207" s="944"/>
      <c r="INH207" s="944"/>
      <c r="INI207" s="944"/>
      <c r="INJ207" s="944"/>
      <c r="INK207" s="944"/>
      <c r="INL207" s="944"/>
      <c r="INM207" s="944"/>
      <c r="INN207" s="944"/>
      <c r="INO207" s="944"/>
      <c r="INP207" s="944"/>
      <c r="INQ207" s="944"/>
      <c r="INR207" s="944"/>
      <c r="INS207" s="944"/>
      <c r="INT207" s="944"/>
      <c r="INU207" s="944"/>
      <c r="INV207" s="944"/>
      <c r="INW207" s="944"/>
      <c r="INX207" s="944"/>
      <c r="INY207" s="944"/>
      <c r="INZ207" s="944"/>
      <c r="IOA207" s="944"/>
      <c r="IOB207" s="944"/>
      <c r="IOC207" s="944"/>
      <c r="IOD207" s="944"/>
      <c r="IOE207" s="944"/>
      <c r="IOF207" s="944"/>
      <c r="IOG207" s="944"/>
      <c r="IOH207" s="944"/>
      <c r="IOI207" s="944"/>
      <c r="IOJ207" s="944"/>
      <c r="IOK207" s="944"/>
      <c r="IOL207" s="944"/>
      <c r="IOM207" s="944"/>
      <c r="ION207" s="944"/>
      <c r="IOO207" s="944"/>
      <c r="IOP207" s="944"/>
      <c r="IOQ207" s="944"/>
      <c r="IOR207" s="944"/>
      <c r="IOS207" s="944"/>
      <c r="IOT207" s="944"/>
      <c r="IOU207" s="944"/>
      <c r="IOV207" s="944"/>
      <c r="IOW207" s="944"/>
      <c r="IOX207" s="944"/>
      <c r="IOY207" s="944"/>
      <c r="IOZ207" s="944"/>
      <c r="IPA207" s="944"/>
      <c r="IPB207" s="944"/>
      <c r="IPC207" s="944"/>
      <c r="IPD207" s="944"/>
      <c r="IPE207" s="944"/>
      <c r="IPF207" s="944"/>
      <c r="IPG207" s="944"/>
      <c r="IPH207" s="944"/>
      <c r="IPI207" s="944"/>
      <c r="IPJ207" s="944"/>
      <c r="IPK207" s="944"/>
      <c r="IPL207" s="944"/>
      <c r="IPM207" s="944"/>
      <c r="IPN207" s="944"/>
      <c r="IPO207" s="944"/>
      <c r="IPP207" s="944"/>
      <c r="IPQ207" s="944"/>
      <c r="IPR207" s="944"/>
      <c r="IPS207" s="944"/>
      <c r="IPT207" s="944"/>
      <c r="IPU207" s="944"/>
      <c r="IPV207" s="944"/>
      <c r="IPW207" s="944"/>
      <c r="IPX207" s="944"/>
      <c r="IPY207" s="944"/>
      <c r="IPZ207" s="944"/>
      <c r="IQA207" s="944"/>
      <c r="IQB207" s="944"/>
      <c r="IQC207" s="944"/>
      <c r="IQD207" s="944"/>
      <c r="IQE207" s="944"/>
      <c r="IQF207" s="944"/>
      <c r="IQG207" s="944"/>
      <c r="IQH207" s="944"/>
      <c r="IQI207" s="944"/>
      <c r="IQJ207" s="944"/>
      <c r="IQK207" s="944"/>
      <c r="IQL207" s="944"/>
      <c r="IQM207" s="944"/>
      <c r="IQN207" s="944"/>
      <c r="IQO207" s="944"/>
      <c r="IQP207" s="944"/>
      <c r="IQQ207" s="944"/>
      <c r="IQR207" s="944"/>
      <c r="IQS207" s="944"/>
      <c r="IQT207" s="944"/>
      <c r="IQU207" s="944"/>
      <c r="IQV207" s="944"/>
      <c r="IQW207" s="944"/>
      <c r="IQX207" s="944"/>
      <c r="IQY207" s="944"/>
      <c r="IQZ207" s="944"/>
      <c r="IRA207" s="944"/>
      <c r="IRB207" s="944"/>
      <c r="IRC207" s="944"/>
      <c r="IRD207" s="944"/>
      <c r="IRE207" s="944"/>
      <c r="IRF207" s="944"/>
      <c r="IRG207" s="944"/>
      <c r="IRH207" s="944"/>
      <c r="IRI207" s="944"/>
      <c r="IRJ207" s="944"/>
      <c r="IRK207" s="944"/>
      <c r="IRL207" s="944"/>
      <c r="IRM207" s="944"/>
      <c r="IRN207" s="944"/>
      <c r="IRO207" s="944"/>
      <c r="IRP207" s="944"/>
      <c r="IRQ207" s="944"/>
      <c r="IRR207" s="944"/>
      <c r="IRS207" s="944"/>
      <c r="IRT207" s="944"/>
      <c r="IRU207" s="944"/>
      <c r="IRV207" s="944"/>
      <c r="IRW207" s="944"/>
      <c r="IRX207" s="944"/>
      <c r="IRY207" s="944"/>
      <c r="IRZ207" s="944"/>
      <c r="ISA207" s="944"/>
      <c r="ISB207" s="944"/>
      <c r="ISC207" s="944"/>
      <c r="ISD207" s="944"/>
      <c r="ISE207" s="944"/>
      <c r="ISF207" s="944"/>
      <c r="ISG207" s="944"/>
      <c r="ISH207" s="944"/>
      <c r="ISI207" s="944"/>
      <c r="ISJ207" s="944"/>
      <c r="ISK207" s="944"/>
      <c r="ISL207" s="944"/>
      <c r="ISM207" s="944"/>
      <c r="ISN207" s="944"/>
      <c r="ISO207" s="944"/>
      <c r="ISP207" s="944"/>
      <c r="ISQ207" s="944"/>
      <c r="ISR207" s="944"/>
      <c r="ISS207" s="944"/>
      <c r="IST207" s="944"/>
      <c r="ISU207" s="944"/>
      <c r="ISV207" s="944"/>
      <c r="ISW207" s="944"/>
      <c r="ISX207" s="944"/>
      <c r="ISY207" s="944"/>
      <c r="ISZ207" s="944"/>
      <c r="ITA207" s="944"/>
      <c r="ITB207" s="944"/>
      <c r="ITC207" s="944"/>
      <c r="ITD207" s="944"/>
      <c r="ITE207" s="944"/>
      <c r="ITF207" s="944"/>
      <c r="ITG207" s="944"/>
      <c r="ITH207" s="944"/>
      <c r="ITI207" s="944"/>
      <c r="ITJ207" s="944"/>
      <c r="ITK207" s="944"/>
      <c r="ITL207" s="944"/>
      <c r="ITM207" s="944"/>
      <c r="ITN207" s="944"/>
      <c r="ITO207" s="944"/>
      <c r="ITP207" s="944"/>
      <c r="ITQ207" s="944"/>
      <c r="ITR207" s="944"/>
      <c r="ITS207" s="944"/>
      <c r="ITT207" s="944"/>
      <c r="ITU207" s="944"/>
      <c r="ITV207" s="944"/>
      <c r="ITW207" s="944"/>
      <c r="ITX207" s="944"/>
      <c r="ITY207" s="944"/>
      <c r="ITZ207" s="944"/>
      <c r="IUA207" s="944"/>
      <c r="IUB207" s="944"/>
      <c r="IUC207" s="944"/>
      <c r="IUD207" s="944"/>
      <c r="IUE207" s="944"/>
      <c r="IUF207" s="944"/>
      <c r="IUG207" s="944"/>
      <c r="IUH207" s="944"/>
      <c r="IUI207" s="944"/>
      <c r="IUJ207" s="944"/>
      <c r="IUK207" s="944"/>
      <c r="IUL207" s="944"/>
      <c r="IUM207" s="944"/>
      <c r="IUN207" s="944"/>
      <c r="IUO207" s="944"/>
      <c r="IUP207" s="944"/>
      <c r="IUQ207" s="944"/>
      <c r="IUR207" s="944"/>
      <c r="IUS207" s="944"/>
      <c r="IUT207" s="944"/>
      <c r="IUU207" s="944"/>
      <c r="IUV207" s="944"/>
      <c r="IUW207" s="944"/>
      <c r="IUX207" s="944"/>
      <c r="IUY207" s="944"/>
      <c r="IUZ207" s="944"/>
      <c r="IVA207" s="944"/>
      <c r="IVB207" s="944"/>
      <c r="IVC207" s="944"/>
      <c r="IVD207" s="944"/>
      <c r="IVE207" s="944"/>
      <c r="IVF207" s="944"/>
      <c r="IVG207" s="944"/>
      <c r="IVH207" s="944"/>
      <c r="IVI207" s="944"/>
      <c r="IVJ207" s="944"/>
      <c r="IVK207" s="944"/>
      <c r="IVL207" s="944"/>
      <c r="IVM207" s="944"/>
      <c r="IVN207" s="944"/>
      <c r="IVO207" s="944"/>
      <c r="IVP207" s="944"/>
      <c r="IVQ207" s="944"/>
      <c r="IVR207" s="944"/>
      <c r="IVS207" s="944"/>
      <c r="IVT207" s="944"/>
      <c r="IVU207" s="944"/>
      <c r="IVV207" s="944"/>
      <c r="IVW207" s="944"/>
      <c r="IVX207" s="944"/>
      <c r="IVY207" s="944"/>
      <c r="IVZ207" s="944"/>
      <c r="IWA207" s="944"/>
      <c r="IWB207" s="944"/>
      <c r="IWC207" s="944"/>
      <c r="IWD207" s="944"/>
      <c r="IWE207" s="944"/>
      <c r="IWF207" s="944"/>
      <c r="IWG207" s="944"/>
      <c r="IWH207" s="944"/>
      <c r="IWI207" s="944"/>
      <c r="IWJ207" s="944"/>
      <c r="IWK207" s="944"/>
      <c r="IWL207" s="944"/>
      <c r="IWM207" s="944"/>
      <c r="IWN207" s="944"/>
      <c r="IWO207" s="944"/>
      <c r="IWP207" s="944"/>
      <c r="IWQ207" s="944"/>
      <c r="IWR207" s="944"/>
      <c r="IWS207" s="944"/>
      <c r="IWT207" s="944"/>
      <c r="IWU207" s="944"/>
      <c r="IWV207" s="944"/>
      <c r="IWW207" s="944"/>
      <c r="IWX207" s="944"/>
      <c r="IWY207" s="944"/>
      <c r="IWZ207" s="944"/>
      <c r="IXA207" s="944"/>
      <c r="IXB207" s="944"/>
      <c r="IXC207" s="944"/>
      <c r="IXD207" s="944"/>
      <c r="IXE207" s="944"/>
      <c r="IXF207" s="944"/>
      <c r="IXG207" s="944"/>
      <c r="IXH207" s="944"/>
      <c r="IXI207" s="944"/>
      <c r="IXJ207" s="944"/>
      <c r="IXK207" s="944"/>
      <c r="IXL207" s="944"/>
      <c r="IXM207" s="944"/>
      <c r="IXN207" s="944"/>
      <c r="IXO207" s="944"/>
      <c r="IXP207" s="944"/>
      <c r="IXQ207" s="944"/>
      <c r="IXR207" s="944"/>
      <c r="IXS207" s="944"/>
      <c r="IXT207" s="944"/>
      <c r="IXU207" s="944"/>
      <c r="IXV207" s="944"/>
      <c r="IXW207" s="944"/>
      <c r="IXX207" s="944"/>
      <c r="IXY207" s="944"/>
      <c r="IXZ207" s="944"/>
      <c r="IYA207" s="944"/>
      <c r="IYB207" s="944"/>
      <c r="IYC207" s="944"/>
      <c r="IYD207" s="944"/>
      <c r="IYE207" s="944"/>
      <c r="IYF207" s="944"/>
      <c r="IYG207" s="944"/>
      <c r="IYH207" s="944"/>
      <c r="IYI207" s="944"/>
      <c r="IYJ207" s="944"/>
      <c r="IYK207" s="944"/>
      <c r="IYL207" s="944"/>
      <c r="IYM207" s="944"/>
      <c r="IYN207" s="944"/>
      <c r="IYO207" s="944"/>
      <c r="IYP207" s="944"/>
      <c r="IYQ207" s="944"/>
      <c r="IYR207" s="944"/>
      <c r="IYS207" s="944"/>
      <c r="IYT207" s="944"/>
      <c r="IYU207" s="944"/>
      <c r="IYV207" s="944"/>
      <c r="IYW207" s="944"/>
      <c r="IYX207" s="944"/>
      <c r="IYY207" s="944"/>
      <c r="IYZ207" s="944"/>
      <c r="IZA207" s="944"/>
      <c r="IZB207" s="944"/>
      <c r="IZC207" s="944"/>
      <c r="IZD207" s="944"/>
      <c r="IZE207" s="944"/>
      <c r="IZF207" s="944"/>
      <c r="IZG207" s="944"/>
      <c r="IZH207" s="944"/>
      <c r="IZI207" s="944"/>
      <c r="IZJ207" s="944"/>
      <c r="IZK207" s="944"/>
      <c r="IZL207" s="944"/>
      <c r="IZM207" s="944"/>
      <c r="IZN207" s="944"/>
      <c r="IZO207" s="944"/>
      <c r="IZP207" s="944"/>
      <c r="IZQ207" s="944"/>
      <c r="IZR207" s="944"/>
      <c r="IZS207" s="944"/>
      <c r="IZT207" s="944"/>
      <c r="IZU207" s="944"/>
      <c r="IZV207" s="944"/>
      <c r="IZW207" s="944"/>
      <c r="IZX207" s="944"/>
      <c r="IZY207" s="944"/>
      <c r="IZZ207" s="944"/>
      <c r="JAA207" s="944"/>
      <c r="JAB207" s="944"/>
      <c r="JAC207" s="944"/>
      <c r="JAD207" s="944"/>
      <c r="JAE207" s="944"/>
      <c r="JAF207" s="944"/>
      <c r="JAG207" s="944"/>
      <c r="JAH207" s="944"/>
      <c r="JAI207" s="944"/>
      <c r="JAJ207" s="944"/>
      <c r="JAK207" s="944"/>
      <c r="JAL207" s="944"/>
      <c r="JAM207" s="944"/>
      <c r="JAN207" s="944"/>
      <c r="JAO207" s="944"/>
      <c r="JAP207" s="944"/>
      <c r="JAQ207" s="944"/>
      <c r="JAR207" s="944"/>
      <c r="JAS207" s="944"/>
      <c r="JAT207" s="944"/>
      <c r="JAU207" s="944"/>
      <c r="JAV207" s="944"/>
      <c r="JAW207" s="944"/>
      <c r="JAX207" s="944"/>
      <c r="JAY207" s="944"/>
      <c r="JAZ207" s="944"/>
      <c r="JBA207" s="944"/>
      <c r="JBB207" s="944"/>
      <c r="JBC207" s="944"/>
      <c r="JBD207" s="944"/>
      <c r="JBE207" s="944"/>
      <c r="JBF207" s="944"/>
      <c r="JBG207" s="944"/>
      <c r="JBH207" s="944"/>
      <c r="JBI207" s="944"/>
      <c r="JBJ207" s="944"/>
      <c r="JBK207" s="944"/>
      <c r="JBL207" s="944"/>
      <c r="JBM207" s="944"/>
      <c r="JBN207" s="944"/>
      <c r="JBO207" s="944"/>
      <c r="JBP207" s="944"/>
      <c r="JBQ207" s="944"/>
      <c r="JBR207" s="944"/>
      <c r="JBS207" s="944"/>
      <c r="JBT207" s="944"/>
      <c r="JBU207" s="944"/>
      <c r="JBV207" s="944"/>
      <c r="JBW207" s="944"/>
      <c r="JBX207" s="944"/>
      <c r="JBY207" s="944"/>
      <c r="JBZ207" s="944"/>
      <c r="JCA207" s="944"/>
      <c r="JCB207" s="944"/>
      <c r="JCC207" s="944"/>
      <c r="JCD207" s="944"/>
      <c r="JCE207" s="944"/>
      <c r="JCF207" s="944"/>
      <c r="JCG207" s="944"/>
      <c r="JCH207" s="944"/>
      <c r="JCI207" s="944"/>
      <c r="JCJ207" s="944"/>
      <c r="JCK207" s="944"/>
      <c r="JCL207" s="944"/>
      <c r="JCM207" s="944"/>
      <c r="JCN207" s="944"/>
      <c r="JCO207" s="944"/>
      <c r="JCP207" s="944"/>
      <c r="JCQ207" s="944"/>
      <c r="JCR207" s="944"/>
      <c r="JCS207" s="944"/>
      <c r="JCT207" s="944"/>
      <c r="JCU207" s="944"/>
      <c r="JCV207" s="944"/>
      <c r="JCW207" s="944"/>
      <c r="JCX207" s="944"/>
      <c r="JCY207" s="944"/>
      <c r="JCZ207" s="944"/>
      <c r="JDA207" s="944"/>
      <c r="JDB207" s="944"/>
      <c r="JDC207" s="944"/>
      <c r="JDD207" s="944"/>
      <c r="JDE207" s="944"/>
      <c r="JDF207" s="944"/>
      <c r="JDG207" s="944"/>
      <c r="JDH207" s="944"/>
      <c r="JDI207" s="944"/>
      <c r="JDJ207" s="944"/>
      <c r="JDK207" s="944"/>
      <c r="JDL207" s="944"/>
      <c r="JDM207" s="944"/>
      <c r="JDN207" s="944"/>
      <c r="JDO207" s="944"/>
      <c r="JDP207" s="944"/>
      <c r="JDQ207" s="944"/>
      <c r="JDR207" s="944"/>
      <c r="JDS207" s="944"/>
      <c r="JDT207" s="944"/>
      <c r="JDU207" s="944"/>
      <c r="JDV207" s="944"/>
      <c r="JDW207" s="944"/>
      <c r="JDX207" s="944"/>
      <c r="JDY207" s="944"/>
      <c r="JDZ207" s="944"/>
      <c r="JEA207" s="944"/>
      <c r="JEB207" s="944"/>
      <c r="JEC207" s="944"/>
      <c r="JED207" s="944"/>
      <c r="JEE207" s="944"/>
      <c r="JEF207" s="944"/>
      <c r="JEG207" s="944"/>
      <c r="JEH207" s="944"/>
      <c r="JEI207" s="944"/>
      <c r="JEJ207" s="944"/>
      <c r="JEK207" s="944"/>
      <c r="JEL207" s="944"/>
      <c r="JEM207" s="944"/>
      <c r="JEN207" s="944"/>
      <c r="JEO207" s="944"/>
      <c r="JEP207" s="944"/>
      <c r="JEQ207" s="944"/>
      <c r="JER207" s="944"/>
      <c r="JES207" s="944"/>
      <c r="JET207" s="944"/>
      <c r="JEU207" s="944"/>
      <c r="JEV207" s="944"/>
      <c r="JEW207" s="944"/>
      <c r="JEX207" s="944"/>
      <c r="JEY207" s="944"/>
      <c r="JEZ207" s="944"/>
      <c r="JFA207" s="944"/>
      <c r="JFB207" s="944"/>
      <c r="JFC207" s="944"/>
      <c r="JFD207" s="944"/>
      <c r="JFE207" s="944"/>
      <c r="JFF207" s="944"/>
      <c r="JFG207" s="944"/>
      <c r="JFH207" s="944"/>
      <c r="JFI207" s="944"/>
      <c r="JFJ207" s="944"/>
      <c r="JFK207" s="944"/>
      <c r="JFL207" s="944"/>
      <c r="JFM207" s="944"/>
      <c r="JFN207" s="944"/>
      <c r="JFO207" s="944"/>
      <c r="JFP207" s="944"/>
      <c r="JFQ207" s="944"/>
      <c r="JFR207" s="944"/>
      <c r="JFS207" s="944"/>
      <c r="JFT207" s="944"/>
      <c r="JFU207" s="944"/>
      <c r="JFV207" s="944"/>
      <c r="JFW207" s="944"/>
      <c r="JFX207" s="944"/>
      <c r="JFY207" s="944"/>
      <c r="JFZ207" s="944"/>
      <c r="JGA207" s="944"/>
      <c r="JGB207" s="944"/>
      <c r="JGC207" s="944"/>
      <c r="JGD207" s="944"/>
      <c r="JGE207" s="944"/>
      <c r="JGF207" s="944"/>
      <c r="JGG207" s="944"/>
      <c r="JGH207" s="944"/>
      <c r="JGI207" s="944"/>
      <c r="JGJ207" s="944"/>
      <c r="JGK207" s="944"/>
      <c r="JGL207" s="944"/>
      <c r="JGM207" s="944"/>
      <c r="JGN207" s="944"/>
      <c r="JGO207" s="944"/>
      <c r="JGP207" s="944"/>
      <c r="JGQ207" s="944"/>
      <c r="JGR207" s="944"/>
      <c r="JGS207" s="944"/>
      <c r="JGT207" s="944"/>
      <c r="JGU207" s="944"/>
      <c r="JGV207" s="944"/>
      <c r="JGW207" s="944"/>
      <c r="JGX207" s="944"/>
      <c r="JGY207" s="944"/>
      <c r="JGZ207" s="944"/>
      <c r="JHA207" s="944"/>
      <c r="JHB207" s="944"/>
      <c r="JHC207" s="944"/>
      <c r="JHD207" s="944"/>
      <c r="JHE207" s="944"/>
      <c r="JHF207" s="944"/>
      <c r="JHG207" s="944"/>
      <c r="JHH207" s="944"/>
      <c r="JHI207" s="944"/>
      <c r="JHJ207" s="944"/>
      <c r="JHK207" s="944"/>
      <c r="JHL207" s="944"/>
      <c r="JHM207" s="944"/>
      <c r="JHN207" s="944"/>
      <c r="JHO207" s="944"/>
      <c r="JHP207" s="944"/>
      <c r="JHQ207" s="944"/>
      <c r="JHR207" s="944"/>
      <c r="JHS207" s="944"/>
      <c r="JHT207" s="944"/>
      <c r="JHU207" s="944"/>
      <c r="JHV207" s="944"/>
      <c r="JHW207" s="944"/>
      <c r="JHX207" s="944"/>
      <c r="JHY207" s="944"/>
      <c r="JHZ207" s="944"/>
      <c r="JIA207" s="944"/>
      <c r="JIB207" s="944"/>
      <c r="JIC207" s="944"/>
      <c r="JID207" s="944"/>
      <c r="JIE207" s="944"/>
      <c r="JIF207" s="944"/>
      <c r="JIG207" s="944"/>
      <c r="JIH207" s="944"/>
      <c r="JII207" s="944"/>
      <c r="JIJ207" s="944"/>
      <c r="JIK207" s="944"/>
      <c r="JIL207" s="944"/>
      <c r="JIM207" s="944"/>
      <c r="JIN207" s="944"/>
      <c r="JIO207" s="944"/>
      <c r="JIP207" s="944"/>
      <c r="JIQ207" s="944"/>
      <c r="JIR207" s="944"/>
      <c r="JIS207" s="944"/>
      <c r="JIT207" s="944"/>
      <c r="JIU207" s="944"/>
      <c r="JIV207" s="944"/>
      <c r="JIW207" s="944"/>
      <c r="JIX207" s="944"/>
      <c r="JIY207" s="944"/>
      <c r="JIZ207" s="944"/>
      <c r="JJA207" s="944"/>
      <c r="JJB207" s="944"/>
      <c r="JJC207" s="944"/>
      <c r="JJD207" s="944"/>
      <c r="JJE207" s="944"/>
      <c r="JJF207" s="944"/>
      <c r="JJG207" s="944"/>
      <c r="JJH207" s="944"/>
      <c r="JJI207" s="944"/>
      <c r="JJJ207" s="944"/>
      <c r="JJK207" s="944"/>
      <c r="JJL207" s="944"/>
      <c r="JJM207" s="944"/>
      <c r="JJN207" s="944"/>
      <c r="JJO207" s="944"/>
      <c r="JJP207" s="944"/>
      <c r="JJQ207" s="944"/>
      <c r="JJR207" s="944"/>
      <c r="JJS207" s="944"/>
      <c r="JJT207" s="944"/>
      <c r="JJU207" s="944"/>
      <c r="JJV207" s="944"/>
      <c r="JJW207" s="944"/>
      <c r="JJX207" s="944"/>
      <c r="JJY207" s="944"/>
      <c r="JJZ207" s="944"/>
      <c r="JKA207" s="944"/>
      <c r="JKB207" s="944"/>
      <c r="JKC207" s="944"/>
      <c r="JKD207" s="944"/>
      <c r="JKE207" s="944"/>
      <c r="JKF207" s="944"/>
      <c r="JKG207" s="944"/>
      <c r="JKH207" s="944"/>
      <c r="JKI207" s="944"/>
      <c r="JKJ207" s="944"/>
      <c r="JKK207" s="944"/>
      <c r="JKL207" s="944"/>
      <c r="JKM207" s="944"/>
      <c r="JKN207" s="944"/>
      <c r="JKO207" s="944"/>
      <c r="JKP207" s="944"/>
      <c r="JKQ207" s="944"/>
      <c r="JKR207" s="944"/>
      <c r="JKS207" s="944"/>
      <c r="JKT207" s="944"/>
      <c r="JKU207" s="944"/>
      <c r="JKV207" s="944"/>
      <c r="JKW207" s="944"/>
      <c r="JKX207" s="944"/>
      <c r="JKY207" s="944"/>
      <c r="JKZ207" s="944"/>
      <c r="JLA207" s="944"/>
      <c r="JLB207" s="944"/>
      <c r="JLC207" s="944"/>
      <c r="JLD207" s="944"/>
      <c r="JLE207" s="944"/>
      <c r="JLF207" s="944"/>
      <c r="JLG207" s="944"/>
      <c r="JLH207" s="944"/>
      <c r="JLI207" s="944"/>
      <c r="JLJ207" s="944"/>
      <c r="JLK207" s="944"/>
      <c r="JLL207" s="944"/>
      <c r="JLM207" s="944"/>
      <c r="JLN207" s="944"/>
      <c r="JLO207" s="944"/>
      <c r="JLP207" s="944"/>
      <c r="JLQ207" s="944"/>
      <c r="JLR207" s="944"/>
      <c r="JLS207" s="944"/>
      <c r="JLT207" s="944"/>
      <c r="JLU207" s="944"/>
      <c r="JLV207" s="944"/>
      <c r="JLW207" s="944"/>
      <c r="JLX207" s="944"/>
      <c r="JLY207" s="944"/>
      <c r="JLZ207" s="944"/>
      <c r="JMA207" s="944"/>
      <c r="JMB207" s="944"/>
      <c r="JMC207" s="944"/>
      <c r="JMD207" s="944"/>
      <c r="JME207" s="944"/>
      <c r="JMF207" s="944"/>
      <c r="JMG207" s="944"/>
      <c r="JMH207" s="944"/>
      <c r="JMI207" s="944"/>
      <c r="JMJ207" s="944"/>
      <c r="JMK207" s="944"/>
      <c r="JML207" s="944"/>
      <c r="JMM207" s="944"/>
      <c r="JMN207" s="944"/>
      <c r="JMO207" s="944"/>
      <c r="JMP207" s="944"/>
      <c r="JMQ207" s="944"/>
      <c r="JMR207" s="944"/>
      <c r="JMS207" s="944"/>
      <c r="JMT207" s="944"/>
      <c r="JMU207" s="944"/>
      <c r="JMV207" s="944"/>
      <c r="JMW207" s="944"/>
      <c r="JMX207" s="944"/>
      <c r="JMY207" s="944"/>
      <c r="JMZ207" s="944"/>
      <c r="JNA207" s="944"/>
      <c r="JNB207" s="944"/>
      <c r="JNC207" s="944"/>
      <c r="JND207" s="944"/>
      <c r="JNE207" s="944"/>
      <c r="JNF207" s="944"/>
      <c r="JNG207" s="944"/>
      <c r="JNH207" s="944"/>
      <c r="JNI207" s="944"/>
      <c r="JNJ207" s="944"/>
      <c r="JNK207" s="944"/>
      <c r="JNL207" s="944"/>
      <c r="JNM207" s="944"/>
      <c r="JNN207" s="944"/>
      <c r="JNO207" s="944"/>
      <c r="JNP207" s="944"/>
      <c r="JNQ207" s="944"/>
      <c r="JNR207" s="944"/>
      <c r="JNS207" s="944"/>
      <c r="JNT207" s="944"/>
      <c r="JNU207" s="944"/>
      <c r="JNV207" s="944"/>
      <c r="JNW207" s="944"/>
      <c r="JNX207" s="944"/>
      <c r="JNY207" s="944"/>
      <c r="JNZ207" s="944"/>
      <c r="JOA207" s="944"/>
      <c r="JOB207" s="944"/>
      <c r="JOC207" s="944"/>
      <c r="JOD207" s="944"/>
      <c r="JOE207" s="944"/>
      <c r="JOF207" s="944"/>
      <c r="JOG207" s="944"/>
      <c r="JOH207" s="944"/>
      <c r="JOI207" s="944"/>
      <c r="JOJ207" s="944"/>
      <c r="JOK207" s="944"/>
      <c r="JOL207" s="944"/>
      <c r="JOM207" s="944"/>
      <c r="JON207" s="944"/>
      <c r="JOO207" s="944"/>
      <c r="JOP207" s="944"/>
      <c r="JOQ207" s="944"/>
      <c r="JOR207" s="944"/>
      <c r="JOS207" s="944"/>
      <c r="JOT207" s="944"/>
      <c r="JOU207" s="944"/>
      <c r="JOV207" s="944"/>
      <c r="JOW207" s="944"/>
      <c r="JOX207" s="944"/>
      <c r="JOY207" s="944"/>
      <c r="JOZ207" s="944"/>
      <c r="JPA207" s="944"/>
      <c r="JPB207" s="944"/>
      <c r="JPC207" s="944"/>
      <c r="JPD207" s="944"/>
      <c r="JPE207" s="944"/>
      <c r="JPF207" s="944"/>
      <c r="JPG207" s="944"/>
      <c r="JPH207" s="944"/>
      <c r="JPI207" s="944"/>
      <c r="JPJ207" s="944"/>
      <c r="JPK207" s="944"/>
      <c r="JPL207" s="944"/>
      <c r="JPM207" s="944"/>
      <c r="JPN207" s="944"/>
      <c r="JPO207" s="944"/>
      <c r="JPP207" s="944"/>
      <c r="JPQ207" s="944"/>
      <c r="JPR207" s="944"/>
      <c r="JPS207" s="944"/>
      <c r="JPT207" s="944"/>
      <c r="JPU207" s="944"/>
      <c r="JPV207" s="944"/>
      <c r="JPW207" s="944"/>
      <c r="JPX207" s="944"/>
      <c r="JPY207" s="944"/>
      <c r="JPZ207" s="944"/>
      <c r="JQA207" s="944"/>
      <c r="JQB207" s="944"/>
      <c r="JQC207" s="944"/>
      <c r="JQD207" s="944"/>
      <c r="JQE207" s="944"/>
      <c r="JQF207" s="944"/>
      <c r="JQG207" s="944"/>
      <c r="JQH207" s="944"/>
      <c r="JQI207" s="944"/>
      <c r="JQJ207" s="944"/>
      <c r="JQK207" s="944"/>
      <c r="JQL207" s="944"/>
      <c r="JQM207" s="944"/>
      <c r="JQN207" s="944"/>
      <c r="JQO207" s="944"/>
      <c r="JQP207" s="944"/>
      <c r="JQQ207" s="944"/>
      <c r="JQR207" s="944"/>
      <c r="JQS207" s="944"/>
      <c r="JQT207" s="944"/>
      <c r="JQU207" s="944"/>
      <c r="JQV207" s="944"/>
      <c r="JQW207" s="944"/>
      <c r="JQX207" s="944"/>
      <c r="JQY207" s="944"/>
      <c r="JQZ207" s="944"/>
      <c r="JRA207" s="944"/>
      <c r="JRB207" s="944"/>
      <c r="JRC207" s="944"/>
      <c r="JRD207" s="944"/>
      <c r="JRE207" s="944"/>
      <c r="JRF207" s="944"/>
      <c r="JRG207" s="944"/>
      <c r="JRH207" s="944"/>
      <c r="JRI207" s="944"/>
      <c r="JRJ207" s="944"/>
      <c r="JRK207" s="944"/>
      <c r="JRL207" s="944"/>
      <c r="JRM207" s="944"/>
      <c r="JRN207" s="944"/>
      <c r="JRO207" s="944"/>
      <c r="JRP207" s="944"/>
      <c r="JRQ207" s="944"/>
      <c r="JRR207" s="944"/>
      <c r="JRS207" s="944"/>
      <c r="JRT207" s="944"/>
      <c r="JRU207" s="944"/>
      <c r="JRV207" s="944"/>
      <c r="JRW207" s="944"/>
      <c r="JRX207" s="944"/>
      <c r="JRY207" s="944"/>
      <c r="JRZ207" s="944"/>
      <c r="JSA207" s="944"/>
      <c r="JSB207" s="944"/>
      <c r="JSC207" s="944"/>
      <c r="JSD207" s="944"/>
      <c r="JSE207" s="944"/>
      <c r="JSF207" s="944"/>
      <c r="JSG207" s="944"/>
      <c r="JSH207" s="944"/>
      <c r="JSI207" s="944"/>
      <c r="JSJ207" s="944"/>
      <c r="JSK207" s="944"/>
      <c r="JSL207" s="944"/>
      <c r="JSM207" s="944"/>
      <c r="JSN207" s="944"/>
      <c r="JSO207" s="944"/>
      <c r="JSP207" s="944"/>
      <c r="JSQ207" s="944"/>
      <c r="JSR207" s="944"/>
      <c r="JSS207" s="944"/>
      <c r="JST207" s="944"/>
      <c r="JSU207" s="944"/>
      <c r="JSV207" s="944"/>
      <c r="JSW207" s="944"/>
      <c r="JSX207" s="944"/>
      <c r="JSY207" s="944"/>
      <c r="JSZ207" s="944"/>
      <c r="JTA207" s="944"/>
      <c r="JTB207" s="944"/>
      <c r="JTC207" s="944"/>
      <c r="JTD207" s="944"/>
      <c r="JTE207" s="944"/>
      <c r="JTF207" s="944"/>
      <c r="JTG207" s="944"/>
      <c r="JTH207" s="944"/>
      <c r="JTI207" s="944"/>
      <c r="JTJ207" s="944"/>
      <c r="JTK207" s="944"/>
      <c r="JTL207" s="944"/>
      <c r="JTM207" s="944"/>
      <c r="JTN207" s="944"/>
      <c r="JTO207" s="944"/>
      <c r="JTP207" s="944"/>
      <c r="JTQ207" s="944"/>
      <c r="JTR207" s="944"/>
      <c r="JTS207" s="944"/>
      <c r="JTT207" s="944"/>
      <c r="JTU207" s="944"/>
      <c r="JTV207" s="944"/>
      <c r="JTW207" s="944"/>
      <c r="JTX207" s="944"/>
      <c r="JTY207" s="944"/>
      <c r="JTZ207" s="944"/>
      <c r="JUA207" s="944"/>
      <c r="JUB207" s="944"/>
      <c r="JUC207" s="944"/>
      <c r="JUD207" s="944"/>
      <c r="JUE207" s="944"/>
      <c r="JUF207" s="944"/>
      <c r="JUG207" s="944"/>
      <c r="JUH207" s="944"/>
      <c r="JUI207" s="944"/>
      <c r="JUJ207" s="944"/>
      <c r="JUK207" s="944"/>
      <c r="JUL207" s="944"/>
      <c r="JUM207" s="944"/>
      <c r="JUN207" s="944"/>
      <c r="JUO207" s="944"/>
      <c r="JUP207" s="944"/>
      <c r="JUQ207" s="944"/>
      <c r="JUR207" s="944"/>
      <c r="JUS207" s="944"/>
      <c r="JUT207" s="944"/>
      <c r="JUU207" s="944"/>
      <c r="JUV207" s="944"/>
      <c r="JUW207" s="944"/>
      <c r="JUX207" s="944"/>
      <c r="JUY207" s="944"/>
      <c r="JUZ207" s="944"/>
      <c r="JVA207" s="944"/>
      <c r="JVB207" s="944"/>
      <c r="JVC207" s="944"/>
      <c r="JVD207" s="944"/>
      <c r="JVE207" s="944"/>
      <c r="JVF207" s="944"/>
      <c r="JVG207" s="944"/>
      <c r="JVH207" s="944"/>
      <c r="JVI207" s="944"/>
      <c r="JVJ207" s="944"/>
      <c r="JVK207" s="944"/>
      <c r="JVL207" s="944"/>
      <c r="JVM207" s="944"/>
      <c r="JVN207" s="944"/>
      <c r="JVO207" s="944"/>
      <c r="JVP207" s="944"/>
      <c r="JVQ207" s="944"/>
      <c r="JVR207" s="944"/>
      <c r="JVS207" s="944"/>
      <c r="JVT207" s="944"/>
      <c r="JVU207" s="944"/>
      <c r="JVV207" s="944"/>
      <c r="JVW207" s="944"/>
      <c r="JVX207" s="944"/>
      <c r="JVY207" s="944"/>
      <c r="JVZ207" s="944"/>
      <c r="JWA207" s="944"/>
      <c r="JWB207" s="944"/>
      <c r="JWC207" s="944"/>
      <c r="JWD207" s="944"/>
      <c r="JWE207" s="944"/>
      <c r="JWF207" s="944"/>
      <c r="JWG207" s="944"/>
      <c r="JWH207" s="944"/>
      <c r="JWI207" s="944"/>
      <c r="JWJ207" s="944"/>
      <c r="JWK207" s="944"/>
      <c r="JWL207" s="944"/>
      <c r="JWM207" s="944"/>
      <c r="JWN207" s="944"/>
      <c r="JWO207" s="944"/>
      <c r="JWP207" s="944"/>
      <c r="JWQ207" s="944"/>
      <c r="JWR207" s="944"/>
      <c r="JWS207" s="944"/>
      <c r="JWT207" s="944"/>
      <c r="JWU207" s="944"/>
      <c r="JWV207" s="944"/>
      <c r="JWW207" s="944"/>
      <c r="JWX207" s="944"/>
      <c r="JWY207" s="944"/>
      <c r="JWZ207" s="944"/>
      <c r="JXA207" s="944"/>
      <c r="JXB207" s="944"/>
      <c r="JXC207" s="944"/>
      <c r="JXD207" s="944"/>
      <c r="JXE207" s="944"/>
      <c r="JXF207" s="944"/>
      <c r="JXG207" s="944"/>
      <c r="JXH207" s="944"/>
      <c r="JXI207" s="944"/>
      <c r="JXJ207" s="944"/>
      <c r="JXK207" s="944"/>
      <c r="JXL207" s="944"/>
      <c r="JXM207" s="944"/>
      <c r="JXN207" s="944"/>
      <c r="JXO207" s="944"/>
      <c r="JXP207" s="944"/>
      <c r="JXQ207" s="944"/>
      <c r="JXR207" s="944"/>
      <c r="JXS207" s="944"/>
      <c r="JXT207" s="944"/>
      <c r="JXU207" s="944"/>
      <c r="JXV207" s="944"/>
      <c r="JXW207" s="944"/>
      <c r="JXX207" s="944"/>
      <c r="JXY207" s="944"/>
      <c r="JXZ207" s="944"/>
      <c r="JYA207" s="944"/>
      <c r="JYB207" s="944"/>
      <c r="JYC207" s="944"/>
      <c r="JYD207" s="944"/>
      <c r="JYE207" s="944"/>
      <c r="JYF207" s="944"/>
      <c r="JYG207" s="944"/>
      <c r="JYH207" s="944"/>
      <c r="JYI207" s="944"/>
      <c r="JYJ207" s="944"/>
      <c r="JYK207" s="944"/>
      <c r="JYL207" s="944"/>
      <c r="JYM207" s="944"/>
      <c r="JYN207" s="944"/>
      <c r="JYO207" s="944"/>
      <c r="JYP207" s="944"/>
      <c r="JYQ207" s="944"/>
      <c r="JYR207" s="944"/>
      <c r="JYS207" s="944"/>
      <c r="JYT207" s="944"/>
      <c r="JYU207" s="944"/>
      <c r="JYV207" s="944"/>
      <c r="JYW207" s="944"/>
      <c r="JYX207" s="944"/>
      <c r="JYY207" s="944"/>
      <c r="JYZ207" s="944"/>
      <c r="JZA207" s="944"/>
      <c r="JZB207" s="944"/>
      <c r="JZC207" s="944"/>
      <c r="JZD207" s="944"/>
      <c r="JZE207" s="944"/>
      <c r="JZF207" s="944"/>
      <c r="JZG207" s="944"/>
      <c r="JZH207" s="944"/>
      <c r="JZI207" s="944"/>
      <c r="JZJ207" s="944"/>
      <c r="JZK207" s="944"/>
      <c r="JZL207" s="944"/>
      <c r="JZM207" s="944"/>
      <c r="JZN207" s="944"/>
      <c r="JZO207" s="944"/>
      <c r="JZP207" s="944"/>
      <c r="JZQ207" s="944"/>
      <c r="JZR207" s="944"/>
      <c r="JZS207" s="944"/>
      <c r="JZT207" s="944"/>
      <c r="JZU207" s="944"/>
      <c r="JZV207" s="944"/>
      <c r="JZW207" s="944"/>
      <c r="JZX207" s="944"/>
      <c r="JZY207" s="944"/>
      <c r="JZZ207" s="944"/>
      <c r="KAA207" s="944"/>
      <c r="KAB207" s="944"/>
      <c r="KAC207" s="944"/>
      <c r="KAD207" s="944"/>
      <c r="KAE207" s="944"/>
      <c r="KAF207" s="944"/>
      <c r="KAG207" s="944"/>
      <c r="KAH207" s="944"/>
      <c r="KAI207" s="944"/>
      <c r="KAJ207" s="944"/>
      <c r="KAK207" s="944"/>
      <c r="KAL207" s="944"/>
      <c r="KAM207" s="944"/>
      <c r="KAN207" s="944"/>
      <c r="KAO207" s="944"/>
      <c r="KAP207" s="944"/>
      <c r="KAQ207" s="944"/>
      <c r="KAR207" s="944"/>
      <c r="KAS207" s="944"/>
      <c r="KAT207" s="944"/>
      <c r="KAU207" s="944"/>
      <c r="KAV207" s="944"/>
      <c r="KAW207" s="944"/>
      <c r="KAX207" s="944"/>
      <c r="KAY207" s="944"/>
      <c r="KAZ207" s="944"/>
      <c r="KBA207" s="944"/>
      <c r="KBB207" s="944"/>
      <c r="KBC207" s="944"/>
      <c r="KBD207" s="944"/>
      <c r="KBE207" s="944"/>
      <c r="KBF207" s="944"/>
      <c r="KBG207" s="944"/>
      <c r="KBH207" s="944"/>
      <c r="KBI207" s="944"/>
      <c r="KBJ207" s="944"/>
      <c r="KBK207" s="944"/>
      <c r="KBL207" s="944"/>
      <c r="KBM207" s="944"/>
      <c r="KBN207" s="944"/>
      <c r="KBO207" s="944"/>
      <c r="KBP207" s="944"/>
      <c r="KBQ207" s="944"/>
      <c r="KBR207" s="944"/>
      <c r="KBS207" s="944"/>
      <c r="KBT207" s="944"/>
      <c r="KBU207" s="944"/>
      <c r="KBV207" s="944"/>
      <c r="KBW207" s="944"/>
      <c r="KBX207" s="944"/>
      <c r="KBY207" s="944"/>
      <c r="KBZ207" s="944"/>
      <c r="KCA207" s="944"/>
      <c r="KCB207" s="944"/>
      <c r="KCC207" s="944"/>
      <c r="KCD207" s="944"/>
      <c r="KCE207" s="944"/>
      <c r="KCF207" s="944"/>
      <c r="KCG207" s="944"/>
      <c r="KCH207" s="944"/>
      <c r="KCI207" s="944"/>
      <c r="KCJ207" s="944"/>
      <c r="KCK207" s="944"/>
      <c r="KCL207" s="944"/>
      <c r="KCM207" s="944"/>
      <c r="KCN207" s="944"/>
      <c r="KCO207" s="944"/>
      <c r="KCP207" s="944"/>
      <c r="KCQ207" s="944"/>
      <c r="KCR207" s="944"/>
      <c r="KCS207" s="944"/>
      <c r="KCT207" s="944"/>
      <c r="KCU207" s="944"/>
      <c r="KCV207" s="944"/>
      <c r="KCW207" s="944"/>
      <c r="KCX207" s="944"/>
      <c r="KCY207" s="944"/>
      <c r="KCZ207" s="944"/>
      <c r="KDA207" s="944"/>
      <c r="KDB207" s="944"/>
      <c r="KDC207" s="944"/>
      <c r="KDD207" s="944"/>
      <c r="KDE207" s="944"/>
      <c r="KDF207" s="944"/>
      <c r="KDG207" s="944"/>
      <c r="KDH207" s="944"/>
      <c r="KDI207" s="944"/>
      <c r="KDJ207" s="944"/>
      <c r="KDK207" s="944"/>
      <c r="KDL207" s="944"/>
      <c r="KDM207" s="944"/>
      <c r="KDN207" s="944"/>
      <c r="KDO207" s="944"/>
      <c r="KDP207" s="944"/>
      <c r="KDQ207" s="944"/>
      <c r="KDR207" s="944"/>
      <c r="KDS207" s="944"/>
      <c r="KDT207" s="944"/>
      <c r="KDU207" s="944"/>
      <c r="KDV207" s="944"/>
      <c r="KDW207" s="944"/>
      <c r="KDX207" s="944"/>
      <c r="KDY207" s="944"/>
      <c r="KDZ207" s="944"/>
      <c r="KEA207" s="944"/>
      <c r="KEB207" s="944"/>
      <c r="KEC207" s="944"/>
      <c r="KED207" s="944"/>
      <c r="KEE207" s="944"/>
      <c r="KEF207" s="944"/>
      <c r="KEG207" s="944"/>
      <c r="KEH207" s="944"/>
      <c r="KEI207" s="944"/>
      <c r="KEJ207" s="944"/>
      <c r="KEK207" s="944"/>
      <c r="KEL207" s="944"/>
      <c r="KEM207" s="944"/>
      <c r="KEN207" s="944"/>
      <c r="KEO207" s="944"/>
      <c r="KEP207" s="944"/>
      <c r="KEQ207" s="944"/>
      <c r="KER207" s="944"/>
      <c r="KES207" s="944"/>
      <c r="KET207" s="944"/>
      <c r="KEU207" s="944"/>
      <c r="KEV207" s="944"/>
      <c r="KEW207" s="944"/>
      <c r="KEX207" s="944"/>
      <c r="KEY207" s="944"/>
      <c r="KEZ207" s="944"/>
      <c r="KFA207" s="944"/>
      <c r="KFB207" s="944"/>
      <c r="KFC207" s="944"/>
      <c r="KFD207" s="944"/>
      <c r="KFE207" s="944"/>
      <c r="KFF207" s="944"/>
      <c r="KFG207" s="944"/>
      <c r="KFH207" s="944"/>
      <c r="KFI207" s="944"/>
      <c r="KFJ207" s="944"/>
      <c r="KFK207" s="944"/>
      <c r="KFL207" s="944"/>
      <c r="KFM207" s="944"/>
      <c r="KFN207" s="944"/>
      <c r="KFO207" s="944"/>
      <c r="KFP207" s="944"/>
      <c r="KFQ207" s="944"/>
      <c r="KFR207" s="944"/>
      <c r="KFS207" s="944"/>
      <c r="KFT207" s="944"/>
      <c r="KFU207" s="944"/>
      <c r="KFV207" s="944"/>
      <c r="KFW207" s="944"/>
      <c r="KFX207" s="944"/>
      <c r="KFY207" s="944"/>
      <c r="KFZ207" s="944"/>
      <c r="KGA207" s="944"/>
      <c r="KGB207" s="944"/>
      <c r="KGC207" s="944"/>
      <c r="KGD207" s="944"/>
      <c r="KGE207" s="944"/>
      <c r="KGF207" s="944"/>
      <c r="KGG207" s="944"/>
      <c r="KGH207" s="944"/>
      <c r="KGI207" s="944"/>
      <c r="KGJ207" s="944"/>
      <c r="KGK207" s="944"/>
      <c r="KGL207" s="944"/>
      <c r="KGM207" s="944"/>
      <c r="KGN207" s="944"/>
      <c r="KGO207" s="944"/>
      <c r="KGP207" s="944"/>
      <c r="KGQ207" s="944"/>
      <c r="KGR207" s="944"/>
      <c r="KGS207" s="944"/>
      <c r="KGT207" s="944"/>
      <c r="KGU207" s="944"/>
      <c r="KGV207" s="944"/>
      <c r="KGW207" s="944"/>
      <c r="KGX207" s="944"/>
      <c r="KGY207" s="944"/>
      <c r="KGZ207" s="944"/>
      <c r="KHA207" s="944"/>
      <c r="KHB207" s="944"/>
      <c r="KHC207" s="944"/>
      <c r="KHD207" s="944"/>
      <c r="KHE207" s="944"/>
      <c r="KHF207" s="944"/>
      <c r="KHG207" s="944"/>
      <c r="KHH207" s="944"/>
      <c r="KHI207" s="944"/>
      <c r="KHJ207" s="944"/>
      <c r="KHK207" s="944"/>
      <c r="KHL207" s="944"/>
      <c r="KHM207" s="944"/>
      <c r="KHN207" s="944"/>
      <c r="KHO207" s="944"/>
      <c r="KHP207" s="944"/>
      <c r="KHQ207" s="944"/>
      <c r="KHR207" s="944"/>
      <c r="KHS207" s="944"/>
      <c r="KHT207" s="944"/>
      <c r="KHU207" s="944"/>
      <c r="KHV207" s="944"/>
      <c r="KHW207" s="944"/>
      <c r="KHX207" s="944"/>
      <c r="KHY207" s="944"/>
      <c r="KHZ207" s="944"/>
      <c r="KIA207" s="944"/>
      <c r="KIB207" s="944"/>
      <c r="KIC207" s="944"/>
      <c r="KID207" s="944"/>
      <c r="KIE207" s="944"/>
      <c r="KIF207" s="944"/>
      <c r="KIG207" s="944"/>
      <c r="KIH207" s="944"/>
      <c r="KII207" s="944"/>
      <c r="KIJ207" s="944"/>
      <c r="KIK207" s="944"/>
      <c r="KIL207" s="944"/>
      <c r="KIM207" s="944"/>
      <c r="KIN207" s="944"/>
      <c r="KIO207" s="944"/>
      <c r="KIP207" s="944"/>
      <c r="KIQ207" s="944"/>
      <c r="KIR207" s="944"/>
      <c r="KIS207" s="944"/>
      <c r="KIT207" s="944"/>
      <c r="KIU207" s="944"/>
      <c r="KIV207" s="944"/>
      <c r="KIW207" s="944"/>
      <c r="KIX207" s="944"/>
      <c r="KIY207" s="944"/>
      <c r="KIZ207" s="944"/>
      <c r="KJA207" s="944"/>
      <c r="KJB207" s="944"/>
      <c r="KJC207" s="944"/>
      <c r="KJD207" s="944"/>
      <c r="KJE207" s="944"/>
      <c r="KJF207" s="944"/>
      <c r="KJG207" s="944"/>
      <c r="KJH207" s="944"/>
      <c r="KJI207" s="944"/>
      <c r="KJJ207" s="944"/>
      <c r="KJK207" s="944"/>
      <c r="KJL207" s="944"/>
      <c r="KJM207" s="944"/>
      <c r="KJN207" s="944"/>
      <c r="KJO207" s="944"/>
      <c r="KJP207" s="944"/>
      <c r="KJQ207" s="944"/>
      <c r="KJR207" s="944"/>
      <c r="KJS207" s="944"/>
      <c r="KJT207" s="944"/>
      <c r="KJU207" s="944"/>
      <c r="KJV207" s="944"/>
      <c r="KJW207" s="944"/>
      <c r="KJX207" s="944"/>
      <c r="KJY207" s="944"/>
      <c r="KJZ207" s="944"/>
      <c r="KKA207" s="944"/>
      <c r="KKB207" s="944"/>
      <c r="KKC207" s="944"/>
      <c r="KKD207" s="944"/>
      <c r="KKE207" s="944"/>
      <c r="KKF207" s="944"/>
      <c r="KKG207" s="944"/>
      <c r="KKH207" s="944"/>
      <c r="KKI207" s="944"/>
      <c r="KKJ207" s="944"/>
      <c r="KKK207" s="944"/>
      <c r="KKL207" s="944"/>
      <c r="KKM207" s="944"/>
      <c r="KKN207" s="944"/>
      <c r="KKO207" s="944"/>
      <c r="KKP207" s="944"/>
      <c r="KKQ207" s="944"/>
      <c r="KKR207" s="944"/>
      <c r="KKS207" s="944"/>
      <c r="KKT207" s="944"/>
      <c r="KKU207" s="944"/>
      <c r="KKV207" s="944"/>
      <c r="KKW207" s="944"/>
      <c r="KKX207" s="944"/>
      <c r="KKY207" s="944"/>
      <c r="KKZ207" s="944"/>
      <c r="KLA207" s="944"/>
      <c r="KLB207" s="944"/>
      <c r="KLC207" s="944"/>
      <c r="KLD207" s="944"/>
      <c r="KLE207" s="944"/>
      <c r="KLF207" s="944"/>
      <c r="KLG207" s="944"/>
      <c r="KLH207" s="944"/>
      <c r="KLI207" s="944"/>
      <c r="KLJ207" s="944"/>
      <c r="KLK207" s="944"/>
      <c r="KLL207" s="944"/>
      <c r="KLM207" s="944"/>
      <c r="KLN207" s="944"/>
      <c r="KLO207" s="944"/>
      <c r="KLP207" s="944"/>
      <c r="KLQ207" s="944"/>
      <c r="KLR207" s="944"/>
      <c r="KLS207" s="944"/>
      <c r="KLT207" s="944"/>
      <c r="KLU207" s="944"/>
      <c r="KLV207" s="944"/>
      <c r="KLW207" s="944"/>
      <c r="KLX207" s="944"/>
      <c r="KLY207" s="944"/>
      <c r="KLZ207" s="944"/>
      <c r="KMA207" s="944"/>
      <c r="KMB207" s="944"/>
      <c r="KMC207" s="944"/>
      <c r="KMD207" s="944"/>
      <c r="KME207" s="944"/>
      <c r="KMF207" s="944"/>
      <c r="KMG207" s="944"/>
      <c r="KMH207" s="944"/>
      <c r="KMI207" s="944"/>
      <c r="KMJ207" s="944"/>
      <c r="KMK207" s="944"/>
      <c r="KML207" s="944"/>
      <c r="KMM207" s="944"/>
      <c r="KMN207" s="944"/>
      <c r="KMO207" s="944"/>
      <c r="KMP207" s="944"/>
      <c r="KMQ207" s="944"/>
      <c r="KMR207" s="944"/>
      <c r="KMS207" s="944"/>
      <c r="KMT207" s="944"/>
      <c r="KMU207" s="944"/>
      <c r="KMV207" s="944"/>
      <c r="KMW207" s="944"/>
      <c r="KMX207" s="944"/>
      <c r="KMY207" s="944"/>
      <c r="KMZ207" s="944"/>
      <c r="KNA207" s="944"/>
      <c r="KNB207" s="944"/>
      <c r="KNC207" s="944"/>
      <c r="KND207" s="944"/>
      <c r="KNE207" s="944"/>
      <c r="KNF207" s="944"/>
      <c r="KNG207" s="944"/>
      <c r="KNH207" s="944"/>
      <c r="KNI207" s="944"/>
      <c r="KNJ207" s="944"/>
      <c r="KNK207" s="944"/>
      <c r="KNL207" s="944"/>
      <c r="KNM207" s="944"/>
      <c r="KNN207" s="944"/>
      <c r="KNO207" s="944"/>
      <c r="KNP207" s="944"/>
      <c r="KNQ207" s="944"/>
      <c r="KNR207" s="944"/>
      <c r="KNS207" s="944"/>
      <c r="KNT207" s="944"/>
      <c r="KNU207" s="944"/>
      <c r="KNV207" s="944"/>
      <c r="KNW207" s="944"/>
      <c r="KNX207" s="944"/>
      <c r="KNY207" s="944"/>
      <c r="KNZ207" s="944"/>
      <c r="KOA207" s="944"/>
      <c r="KOB207" s="944"/>
      <c r="KOC207" s="944"/>
      <c r="KOD207" s="944"/>
      <c r="KOE207" s="944"/>
      <c r="KOF207" s="944"/>
      <c r="KOG207" s="944"/>
      <c r="KOH207" s="944"/>
      <c r="KOI207" s="944"/>
      <c r="KOJ207" s="944"/>
      <c r="KOK207" s="944"/>
      <c r="KOL207" s="944"/>
      <c r="KOM207" s="944"/>
      <c r="KON207" s="944"/>
      <c r="KOO207" s="944"/>
      <c r="KOP207" s="944"/>
      <c r="KOQ207" s="944"/>
      <c r="KOR207" s="944"/>
      <c r="KOS207" s="944"/>
      <c r="KOT207" s="944"/>
      <c r="KOU207" s="944"/>
      <c r="KOV207" s="944"/>
      <c r="KOW207" s="944"/>
      <c r="KOX207" s="944"/>
      <c r="KOY207" s="944"/>
      <c r="KOZ207" s="944"/>
      <c r="KPA207" s="944"/>
      <c r="KPB207" s="944"/>
      <c r="KPC207" s="944"/>
      <c r="KPD207" s="944"/>
      <c r="KPE207" s="944"/>
      <c r="KPF207" s="944"/>
      <c r="KPG207" s="944"/>
      <c r="KPH207" s="944"/>
      <c r="KPI207" s="944"/>
      <c r="KPJ207" s="944"/>
      <c r="KPK207" s="944"/>
      <c r="KPL207" s="944"/>
      <c r="KPM207" s="944"/>
      <c r="KPN207" s="944"/>
      <c r="KPO207" s="944"/>
      <c r="KPP207" s="944"/>
      <c r="KPQ207" s="944"/>
      <c r="KPR207" s="944"/>
      <c r="KPS207" s="944"/>
      <c r="KPT207" s="944"/>
      <c r="KPU207" s="944"/>
      <c r="KPV207" s="944"/>
      <c r="KPW207" s="944"/>
      <c r="KPX207" s="944"/>
      <c r="KPY207" s="944"/>
      <c r="KPZ207" s="944"/>
      <c r="KQA207" s="944"/>
      <c r="KQB207" s="944"/>
      <c r="KQC207" s="944"/>
      <c r="KQD207" s="944"/>
      <c r="KQE207" s="944"/>
      <c r="KQF207" s="944"/>
      <c r="KQG207" s="944"/>
      <c r="KQH207" s="944"/>
      <c r="KQI207" s="944"/>
      <c r="KQJ207" s="944"/>
      <c r="KQK207" s="944"/>
      <c r="KQL207" s="944"/>
      <c r="KQM207" s="944"/>
      <c r="KQN207" s="944"/>
      <c r="KQO207" s="944"/>
      <c r="KQP207" s="944"/>
      <c r="KQQ207" s="944"/>
      <c r="KQR207" s="944"/>
      <c r="KQS207" s="944"/>
      <c r="KQT207" s="944"/>
      <c r="KQU207" s="944"/>
      <c r="KQV207" s="944"/>
      <c r="KQW207" s="944"/>
      <c r="KQX207" s="944"/>
      <c r="KQY207" s="944"/>
      <c r="KQZ207" s="944"/>
      <c r="KRA207" s="944"/>
      <c r="KRB207" s="944"/>
      <c r="KRC207" s="944"/>
      <c r="KRD207" s="944"/>
      <c r="KRE207" s="944"/>
      <c r="KRF207" s="944"/>
      <c r="KRG207" s="944"/>
      <c r="KRH207" s="944"/>
      <c r="KRI207" s="944"/>
      <c r="KRJ207" s="944"/>
      <c r="KRK207" s="944"/>
      <c r="KRL207" s="944"/>
      <c r="KRM207" s="944"/>
      <c r="KRN207" s="944"/>
      <c r="KRO207" s="944"/>
      <c r="KRP207" s="944"/>
      <c r="KRQ207" s="944"/>
      <c r="KRR207" s="944"/>
      <c r="KRS207" s="944"/>
      <c r="KRT207" s="944"/>
      <c r="KRU207" s="944"/>
      <c r="KRV207" s="944"/>
      <c r="KRW207" s="944"/>
      <c r="KRX207" s="944"/>
      <c r="KRY207" s="944"/>
      <c r="KRZ207" s="944"/>
      <c r="KSA207" s="944"/>
      <c r="KSB207" s="944"/>
      <c r="KSC207" s="944"/>
      <c r="KSD207" s="944"/>
      <c r="KSE207" s="944"/>
      <c r="KSF207" s="944"/>
      <c r="KSG207" s="944"/>
      <c r="KSH207" s="944"/>
      <c r="KSI207" s="944"/>
      <c r="KSJ207" s="944"/>
      <c r="KSK207" s="944"/>
      <c r="KSL207" s="944"/>
      <c r="KSM207" s="944"/>
      <c r="KSN207" s="944"/>
      <c r="KSO207" s="944"/>
      <c r="KSP207" s="944"/>
      <c r="KSQ207" s="944"/>
      <c r="KSR207" s="944"/>
      <c r="KSS207" s="944"/>
      <c r="KST207" s="944"/>
      <c r="KSU207" s="944"/>
      <c r="KSV207" s="944"/>
      <c r="KSW207" s="944"/>
      <c r="KSX207" s="944"/>
      <c r="KSY207" s="944"/>
      <c r="KSZ207" s="944"/>
      <c r="KTA207" s="944"/>
      <c r="KTB207" s="944"/>
      <c r="KTC207" s="944"/>
      <c r="KTD207" s="944"/>
      <c r="KTE207" s="944"/>
      <c r="KTF207" s="944"/>
      <c r="KTG207" s="944"/>
      <c r="KTH207" s="944"/>
      <c r="KTI207" s="944"/>
      <c r="KTJ207" s="944"/>
      <c r="KTK207" s="944"/>
      <c r="KTL207" s="944"/>
      <c r="KTM207" s="944"/>
      <c r="KTN207" s="944"/>
      <c r="KTO207" s="944"/>
      <c r="KTP207" s="944"/>
      <c r="KTQ207" s="944"/>
      <c r="KTR207" s="944"/>
      <c r="KTS207" s="944"/>
      <c r="KTT207" s="944"/>
      <c r="KTU207" s="944"/>
      <c r="KTV207" s="944"/>
      <c r="KTW207" s="944"/>
      <c r="KTX207" s="944"/>
      <c r="KTY207" s="944"/>
      <c r="KTZ207" s="944"/>
      <c r="KUA207" s="944"/>
      <c r="KUB207" s="944"/>
      <c r="KUC207" s="944"/>
      <c r="KUD207" s="944"/>
      <c r="KUE207" s="944"/>
      <c r="KUF207" s="944"/>
      <c r="KUG207" s="944"/>
      <c r="KUH207" s="944"/>
      <c r="KUI207" s="944"/>
      <c r="KUJ207" s="944"/>
      <c r="KUK207" s="944"/>
      <c r="KUL207" s="944"/>
      <c r="KUM207" s="944"/>
      <c r="KUN207" s="944"/>
      <c r="KUO207" s="944"/>
      <c r="KUP207" s="944"/>
      <c r="KUQ207" s="944"/>
      <c r="KUR207" s="944"/>
      <c r="KUS207" s="944"/>
      <c r="KUT207" s="944"/>
      <c r="KUU207" s="944"/>
      <c r="KUV207" s="944"/>
      <c r="KUW207" s="944"/>
      <c r="KUX207" s="944"/>
      <c r="KUY207" s="944"/>
      <c r="KUZ207" s="944"/>
      <c r="KVA207" s="944"/>
      <c r="KVB207" s="944"/>
      <c r="KVC207" s="944"/>
      <c r="KVD207" s="944"/>
      <c r="KVE207" s="944"/>
      <c r="KVF207" s="944"/>
      <c r="KVG207" s="944"/>
      <c r="KVH207" s="944"/>
      <c r="KVI207" s="944"/>
      <c r="KVJ207" s="944"/>
      <c r="KVK207" s="944"/>
      <c r="KVL207" s="944"/>
      <c r="KVM207" s="944"/>
      <c r="KVN207" s="944"/>
      <c r="KVO207" s="944"/>
      <c r="KVP207" s="944"/>
      <c r="KVQ207" s="944"/>
      <c r="KVR207" s="944"/>
      <c r="KVS207" s="944"/>
      <c r="KVT207" s="944"/>
      <c r="KVU207" s="944"/>
      <c r="KVV207" s="944"/>
      <c r="KVW207" s="944"/>
      <c r="KVX207" s="944"/>
      <c r="KVY207" s="944"/>
      <c r="KVZ207" s="944"/>
      <c r="KWA207" s="944"/>
      <c r="KWB207" s="944"/>
      <c r="KWC207" s="944"/>
      <c r="KWD207" s="944"/>
      <c r="KWE207" s="944"/>
      <c r="KWF207" s="944"/>
      <c r="KWG207" s="944"/>
      <c r="KWH207" s="944"/>
      <c r="KWI207" s="944"/>
      <c r="KWJ207" s="944"/>
      <c r="KWK207" s="944"/>
      <c r="KWL207" s="944"/>
      <c r="KWM207" s="944"/>
      <c r="KWN207" s="944"/>
      <c r="KWO207" s="944"/>
      <c r="KWP207" s="944"/>
      <c r="KWQ207" s="944"/>
      <c r="KWR207" s="944"/>
      <c r="KWS207" s="944"/>
      <c r="KWT207" s="944"/>
      <c r="KWU207" s="944"/>
      <c r="KWV207" s="944"/>
      <c r="KWW207" s="944"/>
      <c r="KWX207" s="944"/>
      <c r="KWY207" s="944"/>
      <c r="KWZ207" s="944"/>
      <c r="KXA207" s="944"/>
      <c r="KXB207" s="944"/>
      <c r="KXC207" s="944"/>
      <c r="KXD207" s="944"/>
      <c r="KXE207" s="944"/>
      <c r="KXF207" s="944"/>
      <c r="KXG207" s="944"/>
      <c r="KXH207" s="944"/>
      <c r="KXI207" s="944"/>
      <c r="KXJ207" s="944"/>
      <c r="KXK207" s="944"/>
      <c r="KXL207" s="944"/>
      <c r="KXM207" s="944"/>
      <c r="KXN207" s="944"/>
      <c r="KXO207" s="944"/>
      <c r="KXP207" s="944"/>
      <c r="KXQ207" s="944"/>
      <c r="KXR207" s="944"/>
      <c r="KXS207" s="944"/>
      <c r="KXT207" s="944"/>
      <c r="KXU207" s="944"/>
      <c r="KXV207" s="944"/>
      <c r="KXW207" s="944"/>
      <c r="KXX207" s="944"/>
      <c r="KXY207" s="944"/>
      <c r="KXZ207" s="944"/>
      <c r="KYA207" s="944"/>
      <c r="KYB207" s="944"/>
      <c r="KYC207" s="944"/>
      <c r="KYD207" s="944"/>
      <c r="KYE207" s="944"/>
      <c r="KYF207" s="944"/>
      <c r="KYG207" s="944"/>
      <c r="KYH207" s="944"/>
      <c r="KYI207" s="944"/>
      <c r="KYJ207" s="944"/>
      <c r="KYK207" s="944"/>
      <c r="KYL207" s="944"/>
      <c r="KYM207" s="944"/>
      <c r="KYN207" s="944"/>
      <c r="KYO207" s="944"/>
      <c r="KYP207" s="944"/>
      <c r="KYQ207" s="944"/>
      <c r="KYR207" s="944"/>
      <c r="KYS207" s="944"/>
      <c r="KYT207" s="944"/>
      <c r="KYU207" s="944"/>
      <c r="KYV207" s="944"/>
      <c r="KYW207" s="944"/>
      <c r="KYX207" s="944"/>
      <c r="KYY207" s="944"/>
      <c r="KYZ207" s="944"/>
      <c r="KZA207" s="944"/>
      <c r="KZB207" s="944"/>
      <c r="KZC207" s="944"/>
      <c r="KZD207" s="944"/>
      <c r="KZE207" s="944"/>
      <c r="KZF207" s="944"/>
      <c r="KZG207" s="944"/>
      <c r="KZH207" s="944"/>
      <c r="KZI207" s="944"/>
      <c r="KZJ207" s="944"/>
      <c r="KZK207" s="944"/>
      <c r="KZL207" s="944"/>
      <c r="KZM207" s="944"/>
      <c r="KZN207" s="944"/>
      <c r="KZO207" s="944"/>
      <c r="KZP207" s="944"/>
      <c r="KZQ207" s="944"/>
      <c r="KZR207" s="944"/>
      <c r="KZS207" s="944"/>
      <c r="KZT207" s="944"/>
      <c r="KZU207" s="944"/>
      <c r="KZV207" s="944"/>
      <c r="KZW207" s="944"/>
      <c r="KZX207" s="944"/>
      <c r="KZY207" s="944"/>
      <c r="KZZ207" s="944"/>
      <c r="LAA207" s="944"/>
      <c r="LAB207" s="944"/>
      <c r="LAC207" s="944"/>
      <c r="LAD207" s="944"/>
      <c r="LAE207" s="944"/>
      <c r="LAF207" s="944"/>
      <c r="LAG207" s="944"/>
      <c r="LAH207" s="944"/>
      <c r="LAI207" s="944"/>
      <c r="LAJ207" s="944"/>
      <c r="LAK207" s="944"/>
      <c r="LAL207" s="944"/>
      <c r="LAM207" s="944"/>
      <c r="LAN207" s="944"/>
      <c r="LAO207" s="944"/>
      <c r="LAP207" s="944"/>
      <c r="LAQ207" s="944"/>
      <c r="LAR207" s="944"/>
      <c r="LAS207" s="944"/>
      <c r="LAT207" s="944"/>
      <c r="LAU207" s="944"/>
      <c r="LAV207" s="944"/>
      <c r="LAW207" s="944"/>
      <c r="LAX207" s="944"/>
      <c r="LAY207" s="944"/>
      <c r="LAZ207" s="944"/>
      <c r="LBA207" s="944"/>
      <c r="LBB207" s="944"/>
      <c r="LBC207" s="944"/>
      <c r="LBD207" s="944"/>
      <c r="LBE207" s="944"/>
      <c r="LBF207" s="944"/>
      <c r="LBG207" s="944"/>
      <c r="LBH207" s="944"/>
      <c r="LBI207" s="944"/>
      <c r="LBJ207" s="944"/>
      <c r="LBK207" s="944"/>
      <c r="LBL207" s="944"/>
      <c r="LBM207" s="944"/>
      <c r="LBN207" s="944"/>
      <c r="LBO207" s="944"/>
      <c r="LBP207" s="944"/>
      <c r="LBQ207" s="944"/>
      <c r="LBR207" s="944"/>
      <c r="LBS207" s="944"/>
      <c r="LBT207" s="944"/>
      <c r="LBU207" s="944"/>
      <c r="LBV207" s="944"/>
      <c r="LBW207" s="944"/>
      <c r="LBX207" s="944"/>
      <c r="LBY207" s="944"/>
      <c r="LBZ207" s="944"/>
      <c r="LCA207" s="944"/>
      <c r="LCB207" s="944"/>
      <c r="LCC207" s="944"/>
      <c r="LCD207" s="944"/>
      <c r="LCE207" s="944"/>
      <c r="LCF207" s="944"/>
      <c r="LCG207" s="944"/>
      <c r="LCH207" s="944"/>
      <c r="LCI207" s="944"/>
      <c r="LCJ207" s="944"/>
      <c r="LCK207" s="944"/>
      <c r="LCL207" s="944"/>
      <c r="LCM207" s="944"/>
      <c r="LCN207" s="944"/>
      <c r="LCO207" s="944"/>
      <c r="LCP207" s="944"/>
      <c r="LCQ207" s="944"/>
      <c r="LCR207" s="944"/>
      <c r="LCS207" s="944"/>
      <c r="LCT207" s="944"/>
      <c r="LCU207" s="944"/>
      <c r="LCV207" s="944"/>
      <c r="LCW207" s="944"/>
      <c r="LCX207" s="944"/>
      <c r="LCY207" s="944"/>
      <c r="LCZ207" s="944"/>
      <c r="LDA207" s="944"/>
      <c r="LDB207" s="944"/>
      <c r="LDC207" s="944"/>
      <c r="LDD207" s="944"/>
      <c r="LDE207" s="944"/>
      <c r="LDF207" s="944"/>
      <c r="LDG207" s="944"/>
      <c r="LDH207" s="944"/>
      <c r="LDI207" s="944"/>
      <c r="LDJ207" s="944"/>
      <c r="LDK207" s="944"/>
      <c r="LDL207" s="944"/>
      <c r="LDM207" s="944"/>
      <c r="LDN207" s="944"/>
      <c r="LDO207" s="944"/>
      <c r="LDP207" s="944"/>
      <c r="LDQ207" s="944"/>
      <c r="LDR207" s="944"/>
      <c r="LDS207" s="944"/>
      <c r="LDT207" s="944"/>
      <c r="LDU207" s="944"/>
      <c r="LDV207" s="944"/>
      <c r="LDW207" s="944"/>
      <c r="LDX207" s="944"/>
      <c r="LDY207" s="944"/>
      <c r="LDZ207" s="944"/>
      <c r="LEA207" s="944"/>
      <c r="LEB207" s="944"/>
      <c r="LEC207" s="944"/>
      <c r="LED207" s="944"/>
      <c r="LEE207" s="944"/>
      <c r="LEF207" s="944"/>
      <c r="LEG207" s="944"/>
      <c r="LEH207" s="944"/>
      <c r="LEI207" s="944"/>
      <c r="LEJ207" s="944"/>
      <c r="LEK207" s="944"/>
      <c r="LEL207" s="944"/>
      <c r="LEM207" s="944"/>
      <c r="LEN207" s="944"/>
      <c r="LEO207" s="944"/>
      <c r="LEP207" s="944"/>
      <c r="LEQ207" s="944"/>
      <c r="LER207" s="944"/>
      <c r="LES207" s="944"/>
      <c r="LET207" s="944"/>
      <c r="LEU207" s="944"/>
      <c r="LEV207" s="944"/>
      <c r="LEW207" s="944"/>
      <c r="LEX207" s="944"/>
      <c r="LEY207" s="944"/>
      <c r="LEZ207" s="944"/>
      <c r="LFA207" s="944"/>
      <c r="LFB207" s="944"/>
      <c r="LFC207" s="944"/>
      <c r="LFD207" s="944"/>
      <c r="LFE207" s="944"/>
      <c r="LFF207" s="944"/>
      <c r="LFG207" s="944"/>
      <c r="LFH207" s="944"/>
      <c r="LFI207" s="944"/>
      <c r="LFJ207" s="944"/>
      <c r="LFK207" s="944"/>
      <c r="LFL207" s="944"/>
      <c r="LFM207" s="944"/>
      <c r="LFN207" s="944"/>
      <c r="LFO207" s="944"/>
      <c r="LFP207" s="944"/>
      <c r="LFQ207" s="944"/>
      <c r="LFR207" s="944"/>
      <c r="LFS207" s="944"/>
      <c r="LFT207" s="944"/>
      <c r="LFU207" s="944"/>
      <c r="LFV207" s="944"/>
      <c r="LFW207" s="944"/>
      <c r="LFX207" s="944"/>
      <c r="LFY207" s="944"/>
      <c r="LFZ207" s="944"/>
      <c r="LGA207" s="944"/>
      <c r="LGB207" s="944"/>
      <c r="LGC207" s="944"/>
      <c r="LGD207" s="944"/>
      <c r="LGE207" s="944"/>
      <c r="LGF207" s="944"/>
      <c r="LGG207" s="944"/>
      <c r="LGH207" s="944"/>
      <c r="LGI207" s="944"/>
      <c r="LGJ207" s="944"/>
      <c r="LGK207" s="944"/>
      <c r="LGL207" s="944"/>
      <c r="LGM207" s="944"/>
      <c r="LGN207" s="944"/>
      <c r="LGO207" s="944"/>
      <c r="LGP207" s="944"/>
      <c r="LGQ207" s="944"/>
      <c r="LGR207" s="944"/>
      <c r="LGS207" s="944"/>
      <c r="LGT207" s="944"/>
      <c r="LGU207" s="944"/>
      <c r="LGV207" s="944"/>
      <c r="LGW207" s="944"/>
      <c r="LGX207" s="944"/>
      <c r="LGY207" s="944"/>
      <c r="LGZ207" s="944"/>
      <c r="LHA207" s="944"/>
      <c r="LHB207" s="944"/>
      <c r="LHC207" s="944"/>
      <c r="LHD207" s="944"/>
      <c r="LHE207" s="944"/>
      <c r="LHF207" s="944"/>
      <c r="LHG207" s="944"/>
      <c r="LHH207" s="944"/>
      <c r="LHI207" s="944"/>
      <c r="LHJ207" s="944"/>
      <c r="LHK207" s="944"/>
      <c r="LHL207" s="944"/>
      <c r="LHM207" s="944"/>
      <c r="LHN207" s="944"/>
      <c r="LHO207" s="944"/>
      <c r="LHP207" s="944"/>
      <c r="LHQ207" s="944"/>
      <c r="LHR207" s="944"/>
      <c r="LHS207" s="944"/>
      <c r="LHT207" s="944"/>
      <c r="LHU207" s="944"/>
      <c r="LHV207" s="944"/>
      <c r="LHW207" s="944"/>
      <c r="LHX207" s="944"/>
      <c r="LHY207" s="944"/>
      <c r="LHZ207" s="944"/>
      <c r="LIA207" s="944"/>
      <c r="LIB207" s="944"/>
      <c r="LIC207" s="944"/>
      <c r="LID207" s="944"/>
      <c r="LIE207" s="944"/>
      <c r="LIF207" s="944"/>
      <c r="LIG207" s="944"/>
      <c r="LIH207" s="944"/>
      <c r="LII207" s="944"/>
      <c r="LIJ207" s="944"/>
      <c r="LIK207" s="944"/>
      <c r="LIL207" s="944"/>
      <c r="LIM207" s="944"/>
      <c r="LIN207" s="944"/>
      <c r="LIO207" s="944"/>
      <c r="LIP207" s="944"/>
      <c r="LIQ207" s="944"/>
      <c r="LIR207" s="944"/>
      <c r="LIS207" s="944"/>
      <c r="LIT207" s="944"/>
      <c r="LIU207" s="944"/>
      <c r="LIV207" s="944"/>
      <c r="LIW207" s="944"/>
      <c r="LIX207" s="944"/>
      <c r="LIY207" s="944"/>
      <c r="LIZ207" s="944"/>
      <c r="LJA207" s="944"/>
      <c r="LJB207" s="944"/>
      <c r="LJC207" s="944"/>
      <c r="LJD207" s="944"/>
      <c r="LJE207" s="944"/>
      <c r="LJF207" s="944"/>
      <c r="LJG207" s="944"/>
      <c r="LJH207" s="944"/>
      <c r="LJI207" s="944"/>
      <c r="LJJ207" s="944"/>
      <c r="LJK207" s="944"/>
      <c r="LJL207" s="944"/>
      <c r="LJM207" s="944"/>
      <c r="LJN207" s="944"/>
      <c r="LJO207" s="944"/>
      <c r="LJP207" s="944"/>
      <c r="LJQ207" s="944"/>
      <c r="LJR207" s="944"/>
      <c r="LJS207" s="944"/>
      <c r="LJT207" s="944"/>
      <c r="LJU207" s="944"/>
      <c r="LJV207" s="944"/>
      <c r="LJW207" s="944"/>
      <c r="LJX207" s="944"/>
      <c r="LJY207" s="944"/>
      <c r="LJZ207" s="944"/>
      <c r="LKA207" s="944"/>
      <c r="LKB207" s="944"/>
      <c r="LKC207" s="944"/>
      <c r="LKD207" s="944"/>
      <c r="LKE207" s="944"/>
      <c r="LKF207" s="944"/>
      <c r="LKG207" s="944"/>
      <c r="LKH207" s="944"/>
      <c r="LKI207" s="944"/>
      <c r="LKJ207" s="944"/>
      <c r="LKK207" s="944"/>
      <c r="LKL207" s="944"/>
      <c r="LKM207" s="944"/>
      <c r="LKN207" s="944"/>
      <c r="LKO207" s="944"/>
      <c r="LKP207" s="944"/>
      <c r="LKQ207" s="944"/>
      <c r="LKR207" s="944"/>
      <c r="LKS207" s="944"/>
      <c r="LKT207" s="944"/>
      <c r="LKU207" s="944"/>
      <c r="LKV207" s="944"/>
      <c r="LKW207" s="944"/>
      <c r="LKX207" s="944"/>
      <c r="LKY207" s="944"/>
      <c r="LKZ207" s="944"/>
      <c r="LLA207" s="944"/>
      <c r="LLB207" s="944"/>
      <c r="LLC207" s="944"/>
      <c r="LLD207" s="944"/>
      <c r="LLE207" s="944"/>
      <c r="LLF207" s="944"/>
      <c r="LLG207" s="944"/>
      <c r="LLH207" s="944"/>
      <c r="LLI207" s="944"/>
      <c r="LLJ207" s="944"/>
      <c r="LLK207" s="944"/>
      <c r="LLL207" s="944"/>
      <c r="LLM207" s="944"/>
      <c r="LLN207" s="944"/>
      <c r="LLO207" s="944"/>
      <c r="LLP207" s="944"/>
      <c r="LLQ207" s="944"/>
      <c r="LLR207" s="944"/>
      <c r="LLS207" s="944"/>
      <c r="LLT207" s="944"/>
      <c r="LLU207" s="944"/>
      <c r="LLV207" s="944"/>
      <c r="LLW207" s="944"/>
      <c r="LLX207" s="944"/>
      <c r="LLY207" s="944"/>
      <c r="LLZ207" s="944"/>
      <c r="LMA207" s="944"/>
      <c r="LMB207" s="944"/>
      <c r="LMC207" s="944"/>
      <c r="LMD207" s="944"/>
      <c r="LME207" s="944"/>
      <c r="LMF207" s="944"/>
      <c r="LMG207" s="944"/>
      <c r="LMH207" s="944"/>
      <c r="LMI207" s="944"/>
      <c r="LMJ207" s="944"/>
      <c r="LMK207" s="944"/>
      <c r="LML207" s="944"/>
      <c r="LMM207" s="944"/>
      <c r="LMN207" s="944"/>
      <c r="LMO207" s="944"/>
      <c r="LMP207" s="944"/>
      <c r="LMQ207" s="944"/>
      <c r="LMR207" s="944"/>
      <c r="LMS207" s="944"/>
      <c r="LMT207" s="944"/>
      <c r="LMU207" s="944"/>
      <c r="LMV207" s="944"/>
      <c r="LMW207" s="944"/>
      <c r="LMX207" s="944"/>
      <c r="LMY207" s="944"/>
      <c r="LMZ207" s="944"/>
      <c r="LNA207" s="944"/>
      <c r="LNB207" s="944"/>
      <c r="LNC207" s="944"/>
      <c r="LND207" s="944"/>
      <c r="LNE207" s="944"/>
      <c r="LNF207" s="944"/>
      <c r="LNG207" s="944"/>
      <c r="LNH207" s="944"/>
      <c r="LNI207" s="944"/>
      <c r="LNJ207" s="944"/>
      <c r="LNK207" s="944"/>
      <c r="LNL207" s="944"/>
      <c r="LNM207" s="944"/>
      <c r="LNN207" s="944"/>
      <c r="LNO207" s="944"/>
      <c r="LNP207" s="944"/>
      <c r="LNQ207" s="944"/>
      <c r="LNR207" s="944"/>
      <c r="LNS207" s="944"/>
      <c r="LNT207" s="944"/>
      <c r="LNU207" s="944"/>
      <c r="LNV207" s="944"/>
      <c r="LNW207" s="944"/>
      <c r="LNX207" s="944"/>
      <c r="LNY207" s="944"/>
      <c r="LNZ207" s="944"/>
      <c r="LOA207" s="944"/>
      <c r="LOB207" s="944"/>
      <c r="LOC207" s="944"/>
      <c r="LOD207" s="944"/>
      <c r="LOE207" s="944"/>
      <c r="LOF207" s="944"/>
      <c r="LOG207" s="944"/>
      <c r="LOH207" s="944"/>
      <c r="LOI207" s="944"/>
      <c r="LOJ207" s="944"/>
      <c r="LOK207" s="944"/>
      <c r="LOL207" s="944"/>
      <c r="LOM207" s="944"/>
      <c r="LON207" s="944"/>
      <c r="LOO207" s="944"/>
      <c r="LOP207" s="944"/>
      <c r="LOQ207" s="944"/>
      <c r="LOR207" s="944"/>
      <c r="LOS207" s="944"/>
      <c r="LOT207" s="944"/>
      <c r="LOU207" s="944"/>
      <c r="LOV207" s="944"/>
      <c r="LOW207" s="944"/>
      <c r="LOX207" s="944"/>
      <c r="LOY207" s="944"/>
      <c r="LOZ207" s="944"/>
      <c r="LPA207" s="944"/>
      <c r="LPB207" s="944"/>
      <c r="LPC207" s="944"/>
      <c r="LPD207" s="944"/>
      <c r="LPE207" s="944"/>
      <c r="LPF207" s="944"/>
      <c r="LPG207" s="944"/>
      <c r="LPH207" s="944"/>
      <c r="LPI207" s="944"/>
      <c r="LPJ207" s="944"/>
      <c r="LPK207" s="944"/>
      <c r="LPL207" s="944"/>
      <c r="LPM207" s="944"/>
      <c r="LPN207" s="944"/>
      <c r="LPO207" s="944"/>
      <c r="LPP207" s="944"/>
      <c r="LPQ207" s="944"/>
      <c r="LPR207" s="944"/>
      <c r="LPS207" s="944"/>
      <c r="LPT207" s="944"/>
      <c r="LPU207" s="944"/>
      <c r="LPV207" s="944"/>
      <c r="LPW207" s="944"/>
      <c r="LPX207" s="944"/>
      <c r="LPY207" s="944"/>
      <c r="LPZ207" s="944"/>
      <c r="LQA207" s="944"/>
      <c r="LQB207" s="944"/>
      <c r="LQC207" s="944"/>
      <c r="LQD207" s="944"/>
      <c r="LQE207" s="944"/>
      <c r="LQF207" s="944"/>
      <c r="LQG207" s="944"/>
      <c r="LQH207" s="944"/>
      <c r="LQI207" s="944"/>
      <c r="LQJ207" s="944"/>
      <c r="LQK207" s="944"/>
      <c r="LQL207" s="944"/>
      <c r="LQM207" s="944"/>
      <c r="LQN207" s="944"/>
      <c r="LQO207" s="944"/>
      <c r="LQP207" s="944"/>
      <c r="LQQ207" s="944"/>
      <c r="LQR207" s="944"/>
      <c r="LQS207" s="944"/>
      <c r="LQT207" s="944"/>
      <c r="LQU207" s="944"/>
      <c r="LQV207" s="944"/>
      <c r="LQW207" s="944"/>
      <c r="LQX207" s="944"/>
      <c r="LQY207" s="944"/>
      <c r="LQZ207" s="944"/>
      <c r="LRA207" s="944"/>
      <c r="LRB207" s="944"/>
      <c r="LRC207" s="944"/>
      <c r="LRD207" s="944"/>
      <c r="LRE207" s="944"/>
      <c r="LRF207" s="944"/>
      <c r="LRG207" s="944"/>
      <c r="LRH207" s="944"/>
      <c r="LRI207" s="944"/>
      <c r="LRJ207" s="944"/>
      <c r="LRK207" s="944"/>
      <c r="LRL207" s="944"/>
      <c r="LRM207" s="944"/>
      <c r="LRN207" s="944"/>
      <c r="LRO207" s="944"/>
      <c r="LRP207" s="944"/>
      <c r="LRQ207" s="944"/>
      <c r="LRR207" s="944"/>
      <c r="LRS207" s="944"/>
      <c r="LRT207" s="944"/>
      <c r="LRU207" s="944"/>
      <c r="LRV207" s="944"/>
      <c r="LRW207" s="944"/>
      <c r="LRX207" s="944"/>
      <c r="LRY207" s="944"/>
      <c r="LRZ207" s="944"/>
      <c r="LSA207" s="944"/>
      <c r="LSB207" s="944"/>
      <c r="LSC207" s="944"/>
      <c r="LSD207" s="944"/>
      <c r="LSE207" s="944"/>
      <c r="LSF207" s="944"/>
      <c r="LSG207" s="944"/>
      <c r="LSH207" s="944"/>
      <c r="LSI207" s="944"/>
      <c r="LSJ207" s="944"/>
      <c r="LSK207" s="944"/>
      <c r="LSL207" s="944"/>
      <c r="LSM207" s="944"/>
      <c r="LSN207" s="944"/>
      <c r="LSO207" s="944"/>
      <c r="LSP207" s="944"/>
      <c r="LSQ207" s="944"/>
      <c r="LSR207" s="944"/>
      <c r="LSS207" s="944"/>
      <c r="LST207" s="944"/>
      <c r="LSU207" s="944"/>
      <c r="LSV207" s="944"/>
      <c r="LSW207" s="944"/>
      <c r="LSX207" s="944"/>
      <c r="LSY207" s="944"/>
      <c r="LSZ207" s="944"/>
      <c r="LTA207" s="944"/>
      <c r="LTB207" s="944"/>
      <c r="LTC207" s="944"/>
      <c r="LTD207" s="944"/>
      <c r="LTE207" s="944"/>
      <c r="LTF207" s="944"/>
      <c r="LTG207" s="944"/>
      <c r="LTH207" s="944"/>
      <c r="LTI207" s="944"/>
      <c r="LTJ207" s="944"/>
      <c r="LTK207" s="944"/>
      <c r="LTL207" s="944"/>
      <c r="LTM207" s="944"/>
      <c r="LTN207" s="944"/>
      <c r="LTO207" s="944"/>
      <c r="LTP207" s="944"/>
      <c r="LTQ207" s="944"/>
      <c r="LTR207" s="944"/>
      <c r="LTS207" s="944"/>
      <c r="LTT207" s="944"/>
      <c r="LTU207" s="944"/>
      <c r="LTV207" s="944"/>
      <c r="LTW207" s="944"/>
      <c r="LTX207" s="944"/>
      <c r="LTY207" s="944"/>
      <c r="LTZ207" s="944"/>
      <c r="LUA207" s="944"/>
      <c r="LUB207" s="944"/>
      <c r="LUC207" s="944"/>
      <c r="LUD207" s="944"/>
      <c r="LUE207" s="944"/>
      <c r="LUF207" s="944"/>
      <c r="LUG207" s="944"/>
      <c r="LUH207" s="944"/>
      <c r="LUI207" s="944"/>
      <c r="LUJ207" s="944"/>
      <c r="LUK207" s="944"/>
      <c r="LUL207" s="944"/>
      <c r="LUM207" s="944"/>
      <c r="LUN207" s="944"/>
      <c r="LUO207" s="944"/>
      <c r="LUP207" s="944"/>
      <c r="LUQ207" s="944"/>
      <c r="LUR207" s="944"/>
      <c r="LUS207" s="944"/>
      <c r="LUT207" s="944"/>
      <c r="LUU207" s="944"/>
      <c r="LUV207" s="944"/>
      <c r="LUW207" s="944"/>
      <c r="LUX207" s="944"/>
      <c r="LUY207" s="944"/>
      <c r="LUZ207" s="944"/>
      <c r="LVA207" s="944"/>
      <c r="LVB207" s="944"/>
      <c r="LVC207" s="944"/>
      <c r="LVD207" s="944"/>
      <c r="LVE207" s="944"/>
      <c r="LVF207" s="944"/>
      <c r="LVG207" s="944"/>
      <c r="LVH207" s="944"/>
      <c r="LVI207" s="944"/>
      <c r="LVJ207" s="944"/>
      <c r="LVK207" s="944"/>
      <c r="LVL207" s="944"/>
      <c r="LVM207" s="944"/>
      <c r="LVN207" s="944"/>
      <c r="LVO207" s="944"/>
      <c r="LVP207" s="944"/>
      <c r="LVQ207" s="944"/>
      <c r="LVR207" s="944"/>
      <c r="LVS207" s="944"/>
      <c r="LVT207" s="944"/>
      <c r="LVU207" s="944"/>
      <c r="LVV207" s="944"/>
      <c r="LVW207" s="944"/>
      <c r="LVX207" s="944"/>
      <c r="LVY207" s="944"/>
      <c r="LVZ207" s="944"/>
      <c r="LWA207" s="944"/>
      <c r="LWB207" s="944"/>
      <c r="LWC207" s="944"/>
      <c r="LWD207" s="944"/>
      <c r="LWE207" s="944"/>
      <c r="LWF207" s="944"/>
      <c r="LWG207" s="944"/>
      <c r="LWH207" s="944"/>
      <c r="LWI207" s="944"/>
      <c r="LWJ207" s="944"/>
      <c r="LWK207" s="944"/>
      <c r="LWL207" s="944"/>
      <c r="LWM207" s="944"/>
      <c r="LWN207" s="944"/>
      <c r="LWO207" s="944"/>
      <c r="LWP207" s="944"/>
      <c r="LWQ207" s="944"/>
      <c r="LWR207" s="944"/>
      <c r="LWS207" s="944"/>
      <c r="LWT207" s="944"/>
      <c r="LWU207" s="944"/>
      <c r="LWV207" s="944"/>
      <c r="LWW207" s="944"/>
      <c r="LWX207" s="944"/>
      <c r="LWY207" s="944"/>
      <c r="LWZ207" s="944"/>
      <c r="LXA207" s="944"/>
      <c r="LXB207" s="944"/>
      <c r="LXC207" s="944"/>
      <c r="LXD207" s="944"/>
      <c r="LXE207" s="944"/>
      <c r="LXF207" s="944"/>
      <c r="LXG207" s="944"/>
      <c r="LXH207" s="944"/>
      <c r="LXI207" s="944"/>
      <c r="LXJ207" s="944"/>
      <c r="LXK207" s="944"/>
      <c r="LXL207" s="944"/>
      <c r="LXM207" s="944"/>
      <c r="LXN207" s="944"/>
      <c r="LXO207" s="944"/>
      <c r="LXP207" s="944"/>
      <c r="LXQ207" s="944"/>
      <c r="LXR207" s="944"/>
      <c r="LXS207" s="944"/>
      <c r="LXT207" s="944"/>
      <c r="LXU207" s="944"/>
      <c r="LXV207" s="944"/>
      <c r="LXW207" s="944"/>
      <c r="LXX207" s="944"/>
      <c r="LXY207" s="944"/>
      <c r="LXZ207" s="944"/>
      <c r="LYA207" s="944"/>
      <c r="LYB207" s="944"/>
      <c r="LYC207" s="944"/>
      <c r="LYD207" s="944"/>
      <c r="LYE207" s="944"/>
      <c r="LYF207" s="944"/>
      <c r="LYG207" s="944"/>
      <c r="LYH207" s="944"/>
      <c r="LYI207" s="944"/>
      <c r="LYJ207" s="944"/>
      <c r="LYK207" s="944"/>
      <c r="LYL207" s="944"/>
      <c r="LYM207" s="944"/>
      <c r="LYN207" s="944"/>
      <c r="LYO207" s="944"/>
      <c r="LYP207" s="944"/>
      <c r="LYQ207" s="944"/>
      <c r="LYR207" s="944"/>
      <c r="LYS207" s="944"/>
      <c r="LYT207" s="944"/>
      <c r="LYU207" s="944"/>
      <c r="LYV207" s="944"/>
      <c r="LYW207" s="944"/>
      <c r="LYX207" s="944"/>
      <c r="LYY207" s="944"/>
      <c r="LYZ207" s="944"/>
      <c r="LZA207" s="944"/>
      <c r="LZB207" s="944"/>
      <c r="LZC207" s="944"/>
      <c r="LZD207" s="944"/>
      <c r="LZE207" s="944"/>
      <c r="LZF207" s="944"/>
      <c r="LZG207" s="944"/>
      <c r="LZH207" s="944"/>
      <c r="LZI207" s="944"/>
      <c r="LZJ207" s="944"/>
      <c r="LZK207" s="944"/>
      <c r="LZL207" s="944"/>
      <c r="LZM207" s="944"/>
      <c r="LZN207" s="944"/>
      <c r="LZO207" s="944"/>
      <c r="LZP207" s="944"/>
      <c r="LZQ207" s="944"/>
      <c r="LZR207" s="944"/>
      <c r="LZS207" s="944"/>
      <c r="LZT207" s="944"/>
      <c r="LZU207" s="944"/>
      <c r="LZV207" s="944"/>
      <c r="LZW207" s="944"/>
      <c r="LZX207" s="944"/>
      <c r="LZY207" s="944"/>
      <c r="LZZ207" s="944"/>
      <c r="MAA207" s="944"/>
      <c r="MAB207" s="944"/>
      <c r="MAC207" s="944"/>
      <c r="MAD207" s="944"/>
      <c r="MAE207" s="944"/>
      <c r="MAF207" s="944"/>
      <c r="MAG207" s="944"/>
      <c r="MAH207" s="944"/>
      <c r="MAI207" s="944"/>
      <c r="MAJ207" s="944"/>
      <c r="MAK207" s="944"/>
      <c r="MAL207" s="944"/>
      <c r="MAM207" s="944"/>
      <c r="MAN207" s="944"/>
      <c r="MAO207" s="944"/>
      <c r="MAP207" s="944"/>
      <c r="MAQ207" s="944"/>
      <c r="MAR207" s="944"/>
      <c r="MAS207" s="944"/>
      <c r="MAT207" s="944"/>
      <c r="MAU207" s="944"/>
      <c r="MAV207" s="944"/>
      <c r="MAW207" s="944"/>
      <c r="MAX207" s="944"/>
      <c r="MAY207" s="944"/>
      <c r="MAZ207" s="944"/>
      <c r="MBA207" s="944"/>
      <c r="MBB207" s="944"/>
      <c r="MBC207" s="944"/>
      <c r="MBD207" s="944"/>
      <c r="MBE207" s="944"/>
      <c r="MBF207" s="944"/>
      <c r="MBG207" s="944"/>
      <c r="MBH207" s="944"/>
      <c r="MBI207" s="944"/>
      <c r="MBJ207" s="944"/>
      <c r="MBK207" s="944"/>
      <c r="MBL207" s="944"/>
      <c r="MBM207" s="944"/>
      <c r="MBN207" s="944"/>
      <c r="MBO207" s="944"/>
      <c r="MBP207" s="944"/>
      <c r="MBQ207" s="944"/>
      <c r="MBR207" s="944"/>
      <c r="MBS207" s="944"/>
      <c r="MBT207" s="944"/>
      <c r="MBU207" s="944"/>
      <c r="MBV207" s="944"/>
      <c r="MBW207" s="944"/>
      <c r="MBX207" s="944"/>
      <c r="MBY207" s="944"/>
      <c r="MBZ207" s="944"/>
      <c r="MCA207" s="944"/>
      <c r="MCB207" s="944"/>
      <c r="MCC207" s="944"/>
      <c r="MCD207" s="944"/>
      <c r="MCE207" s="944"/>
      <c r="MCF207" s="944"/>
      <c r="MCG207" s="944"/>
      <c r="MCH207" s="944"/>
      <c r="MCI207" s="944"/>
      <c r="MCJ207" s="944"/>
      <c r="MCK207" s="944"/>
      <c r="MCL207" s="944"/>
      <c r="MCM207" s="944"/>
      <c r="MCN207" s="944"/>
      <c r="MCO207" s="944"/>
      <c r="MCP207" s="944"/>
      <c r="MCQ207" s="944"/>
      <c r="MCR207" s="944"/>
      <c r="MCS207" s="944"/>
      <c r="MCT207" s="944"/>
      <c r="MCU207" s="944"/>
      <c r="MCV207" s="944"/>
      <c r="MCW207" s="944"/>
      <c r="MCX207" s="944"/>
      <c r="MCY207" s="944"/>
      <c r="MCZ207" s="944"/>
      <c r="MDA207" s="944"/>
      <c r="MDB207" s="944"/>
      <c r="MDC207" s="944"/>
      <c r="MDD207" s="944"/>
      <c r="MDE207" s="944"/>
      <c r="MDF207" s="944"/>
      <c r="MDG207" s="944"/>
      <c r="MDH207" s="944"/>
      <c r="MDI207" s="944"/>
      <c r="MDJ207" s="944"/>
      <c r="MDK207" s="944"/>
      <c r="MDL207" s="944"/>
      <c r="MDM207" s="944"/>
      <c r="MDN207" s="944"/>
      <c r="MDO207" s="944"/>
      <c r="MDP207" s="944"/>
      <c r="MDQ207" s="944"/>
      <c r="MDR207" s="944"/>
      <c r="MDS207" s="944"/>
      <c r="MDT207" s="944"/>
      <c r="MDU207" s="944"/>
      <c r="MDV207" s="944"/>
      <c r="MDW207" s="944"/>
      <c r="MDX207" s="944"/>
      <c r="MDY207" s="944"/>
      <c r="MDZ207" s="944"/>
      <c r="MEA207" s="944"/>
      <c r="MEB207" s="944"/>
      <c r="MEC207" s="944"/>
      <c r="MED207" s="944"/>
      <c r="MEE207" s="944"/>
      <c r="MEF207" s="944"/>
      <c r="MEG207" s="944"/>
      <c r="MEH207" s="944"/>
      <c r="MEI207" s="944"/>
      <c r="MEJ207" s="944"/>
      <c r="MEK207" s="944"/>
      <c r="MEL207" s="944"/>
      <c r="MEM207" s="944"/>
      <c r="MEN207" s="944"/>
      <c r="MEO207" s="944"/>
      <c r="MEP207" s="944"/>
      <c r="MEQ207" s="944"/>
      <c r="MER207" s="944"/>
      <c r="MES207" s="944"/>
      <c r="MET207" s="944"/>
      <c r="MEU207" s="944"/>
      <c r="MEV207" s="944"/>
      <c r="MEW207" s="944"/>
      <c r="MEX207" s="944"/>
      <c r="MEY207" s="944"/>
      <c r="MEZ207" s="944"/>
      <c r="MFA207" s="944"/>
      <c r="MFB207" s="944"/>
      <c r="MFC207" s="944"/>
      <c r="MFD207" s="944"/>
      <c r="MFE207" s="944"/>
      <c r="MFF207" s="944"/>
      <c r="MFG207" s="944"/>
      <c r="MFH207" s="944"/>
      <c r="MFI207" s="944"/>
      <c r="MFJ207" s="944"/>
      <c r="MFK207" s="944"/>
      <c r="MFL207" s="944"/>
      <c r="MFM207" s="944"/>
      <c r="MFN207" s="944"/>
      <c r="MFO207" s="944"/>
      <c r="MFP207" s="944"/>
      <c r="MFQ207" s="944"/>
      <c r="MFR207" s="944"/>
      <c r="MFS207" s="944"/>
      <c r="MFT207" s="944"/>
      <c r="MFU207" s="944"/>
      <c r="MFV207" s="944"/>
      <c r="MFW207" s="944"/>
      <c r="MFX207" s="944"/>
      <c r="MFY207" s="944"/>
      <c r="MFZ207" s="944"/>
      <c r="MGA207" s="944"/>
      <c r="MGB207" s="944"/>
      <c r="MGC207" s="944"/>
      <c r="MGD207" s="944"/>
      <c r="MGE207" s="944"/>
      <c r="MGF207" s="944"/>
      <c r="MGG207" s="944"/>
      <c r="MGH207" s="944"/>
      <c r="MGI207" s="944"/>
      <c r="MGJ207" s="944"/>
      <c r="MGK207" s="944"/>
      <c r="MGL207" s="944"/>
      <c r="MGM207" s="944"/>
      <c r="MGN207" s="944"/>
      <c r="MGO207" s="944"/>
      <c r="MGP207" s="944"/>
      <c r="MGQ207" s="944"/>
      <c r="MGR207" s="944"/>
      <c r="MGS207" s="944"/>
      <c r="MGT207" s="944"/>
      <c r="MGU207" s="944"/>
      <c r="MGV207" s="944"/>
      <c r="MGW207" s="944"/>
      <c r="MGX207" s="944"/>
      <c r="MGY207" s="944"/>
      <c r="MGZ207" s="944"/>
      <c r="MHA207" s="944"/>
      <c r="MHB207" s="944"/>
      <c r="MHC207" s="944"/>
      <c r="MHD207" s="944"/>
      <c r="MHE207" s="944"/>
      <c r="MHF207" s="944"/>
      <c r="MHG207" s="944"/>
      <c r="MHH207" s="944"/>
      <c r="MHI207" s="944"/>
      <c r="MHJ207" s="944"/>
      <c r="MHK207" s="944"/>
      <c r="MHL207" s="944"/>
      <c r="MHM207" s="944"/>
      <c r="MHN207" s="944"/>
      <c r="MHO207" s="944"/>
      <c r="MHP207" s="944"/>
      <c r="MHQ207" s="944"/>
      <c r="MHR207" s="944"/>
      <c r="MHS207" s="944"/>
      <c r="MHT207" s="944"/>
      <c r="MHU207" s="944"/>
      <c r="MHV207" s="944"/>
      <c r="MHW207" s="944"/>
      <c r="MHX207" s="944"/>
      <c r="MHY207" s="944"/>
      <c r="MHZ207" s="944"/>
      <c r="MIA207" s="944"/>
      <c r="MIB207" s="944"/>
      <c r="MIC207" s="944"/>
      <c r="MID207" s="944"/>
      <c r="MIE207" s="944"/>
      <c r="MIF207" s="944"/>
      <c r="MIG207" s="944"/>
      <c r="MIH207" s="944"/>
      <c r="MII207" s="944"/>
      <c r="MIJ207" s="944"/>
      <c r="MIK207" s="944"/>
      <c r="MIL207" s="944"/>
      <c r="MIM207" s="944"/>
      <c r="MIN207" s="944"/>
      <c r="MIO207" s="944"/>
      <c r="MIP207" s="944"/>
      <c r="MIQ207" s="944"/>
      <c r="MIR207" s="944"/>
      <c r="MIS207" s="944"/>
      <c r="MIT207" s="944"/>
      <c r="MIU207" s="944"/>
      <c r="MIV207" s="944"/>
      <c r="MIW207" s="944"/>
      <c r="MIX207" s="944"/>
      <c r="MIY207" s="944"/>
      <c r="MIZ207" s="944"/>
      <c r="MJA207" s="944"/>
      <c r="MJB207" s="944"/>
      <c r="MJC207" s="944"/>
      <c r="MJD207" s="944"/>
      <c r="MJE207" s="944"/>
      <c r="MJF207" s="944"/>
      <c r="MJG207" s="944"/>
      <c r="MJH207" s="944"/>
      <c r="MJI207" s="944"/>
      <c r="MJJ207" s="944"/>
      <c r="MJK207" s="944"/>
      <c r="MJL207" s="944"/>
      <c r="MJM207" s="944"/>
      <c r="MJN207" s="944"/>
      <c r="MJO207" s="944"/>
      <c r="MJP207" s="944"/>
      <c r="MJQ207" s="944"/>
      <c r="MJR207" s="944"/>
      <c r="MJS207" s="944"/>
      <c r="MJT207" s="944"/>
      <c r="MJU207" s="944"/>
      <c r="MJV207" s="944"/>
      <c r="MJW207" s="944"/>
      <c r="MJX207" s="944"/>
      <c r="MJY207" s="944"/>
      <c r="MJZ207" s="944"/>
      <c r="MKA207" s="944"/>
      <c r="MKB207" s="944"/>
      <c r="MKC207" s="944"/>
      <c r="MKD207" s="944"/>
      <c r="MKE207" s="944"/>
      <c r="MKF207" s="944"/>
      <c r="MKG207" s="944"/>
      <c r="MKH207" s="944"/>
      <c r="MKI207" s="944"/>
      <c r="MKJ207" s="944"/>
      <c r="MKK207" s="944"/>
      <c r="MKL207" s="944"/>
      <c r="MKM207" s="944"/>
      <c r="MKN207" s="944"/>
      <c r="MKO207" s="944"/>
      <c r="MKP207" s="944"/>
      <c r="MKQ207" s="944"/>
      <c r="MKR207" s="944"/>
      <c r="MKS207" s="944"/>
      <c r="MKT207" s="944"/>
      <c r="MKU207" s="944"/>
      <c r="MKV207" s="944"/>
      <c r="MKW207" s="944"/>
      <c r="MKX207" s="944"/>
      <c r="MKY207" s="944"/>
      <c r="MKZ207" s="944"/>
      <c r="MLA207" s="944"/>
      <c r="MLB207" s="944"/>
      <c r="MLC207" s="944"/>
      <c r="MLD207" s="944"/>
      <c r="MLE207" s="944"/>
      <c r="MLF207" s="944"/>
      <c r="MLG207" s="944"/>
      <c r="MLH207" s="944"/>
      <c r="MLI207" s="944"/>
      <c r="MLJ207" s="944"/>
      <c r="MLK207" s="944"/>
      <c r="MLL207" s="944"/>
      <c r="MLM207" s="944"/>
      <c r="MLN207" s="944"/>
      <c r="MLO207" s="944"/>
      <c r="MLP207" s="944"/>
      <c r="MLQ207" s="944"/>
      <c r="MLR207" s="944"/>
      <c r="MLS207" s="944"/>
      <c r="MLT207" s="944"/>
      <c r="MLU207" s="944"/>
      <c r="MLV207" s="944"/>
      <c r="MLW207" s="944"/>
      <c r="MLX207" s="944"/>
      <c r="MLY207" s="944"/>
      <c r="MLZ207" s="944"/>
      <c r="MMA207" s="944"/>
      <c r="MMB207" s="944"/>
      <c r="MMC207" s="944"/>
      <c r="MMD207" s="944"/>
      <c r="MME207" s="944"/>
      <c r="MMF207" s="944"/>
      <c r="MMG207" s="944"/>
      <c r="MMH207" s="944"/>
      <c r="MMI207" s="944"/>
      <c r="MMJ207" s="944"/>
      <c r="MMK207" s="944"/>
      <c r="MML207" s="944"/>
      <c r="MMM207" s="944"/>
      <c r="MMN207" s="944"/>
      <c r="MMO207" s="944"/>
      <c r="MMP207" s="944"/>
      <c r="MMQ207" s="944"/>
      <c r="MMR207" s="944"/>
      <c r="MMS207" s="944"/>
      <c r="MMT207" s="944"/>
      <c r="MMU207" s="944"/>
      <c r="MMV207" s="944"/>
      <c r="MMW207" s="944"/>
      <c r="MMX207" s="944"/>
      <c r="MMY207" s="944"/>
      <c r="MMZ207" s="944"/>
      <c r="MNA207" s="944"/>
      <c r="MNB207" s="944"/>
      <c r="MNC207" s="944"/>
      <c r="MND207" s="944"/>
      <c r="MNE207" s="944"/>
      <c r="MNF207" s="944"/>
      <c r="MNG207" s="944"/>
      <c r="MNH207" s="944"/>
      <c r="MNI207" s="944"/>
      <c r="MNJ207" s="944"/>
      <c r="MNK207" s="944"/>
      <c r="MNL207" s="944"/>
      <c r="MNM207" s="944"/>
      <c r="MNN207" s="944"/>
      <c r="MNO207" s="944"/>
      <c r="MNP207" s="944"/>
      <c r="MNQ207" s="944"/>
      <c r="MNR207" s="944"/>
      <c r="MNS207" s="944"/>
      <c r="MNT207" s="944"/>
      <c r="MNU207" s="944"/>
      <c r="MNV207" s="944"/>
      <c r="MNW207" s="944"/>
      <c r="MNX207" s="944"/>
      <c r="MNY207" s="944"/>
      <c r="MNZ207" s="944"/>
      <c r="MOA207" s="944"/>
      <c r="MOB207" s="944"/>
      <c r="MOC207" s="944"/>
      <c r="MOD207" s="944"/>
      <c r="MOE207" s="944"/>
      <c r="MOF207" s="944"/>
      <c r="MOG207" s="944"/>
      <c r="MOH207" s="944"/>
      <c r="MOI207" s="944"/>
      <c r="MOJ207" s="944"/>
      <c r="MOK207" s="944"/>
      <c r="MOL207" s="944"/>
      <c r="MOM207" s="944"/>
      <c r="MON207" s="944"/>
      <c r="MOO207" s="944"/>
      <c r="MOP207" s="944"/>
      <c r="MOQ207" s="944"/>
      <c r="MOR207" s="944"/>
      <c r="MOS207" s="944"/>
      <c r="MOT207" s="944"/>
      <c r="MOU207" s="944"/>
      <c r="MOV207" s="944"/>
      <c r="MOW207" s="944"/>
      <c r="MOX207" s="944"/>
      <c r="MOY207" s="944"/>
      <c r="MOZ207" s="944"/>
      <c r="MPA207" s="944"/>
      <c r="MPB207" s="944"/>
      <c r="MPC207" s="944"/>
      <c r="MPD207" s="944"/>
      <c r="MPE207" s="944"/>
      <c r="MPF207" s="944"/>
      <c r="MPG207" s="944"/>
      <c r="MPH207" s="944"/>
      <c r="MPI207" s="944"/>
      <c r="MPJ207" s="944"/>
      <c r="MPK207" s="944"/>
      <c r="MPL207" s="944"/>
      <c r="MPM207" s="944"/>
      <c r="MPN207" s="944"/>
      <c r="MPO207" s="944"/>
      <c r="MPP207" s="944"/>
      <c r="MPQ207" s="944"/>
      <c r="MPR207" s="944"/>
      <c r="MPS207" s="944"/>
      <c r="MPT207" s="944"/>
      <c r="MPU207" s="944"/>
      <c r="MPV207" s="944"/>
      <c r="MPW207" s="944"/>
      <c r="MPX207" s="944"/>
      <c r="MPY207" s="944"/>
      <c r="MPZ207" s="944"/>
      <c r="MQA207" s="944"/>
      <c r="MQB207" s="944"/>
      <c r="MQC207" s="944"/>
      <c r="MQD207" s="944"/>
      <c r="MQE207" s="944"/>
      <c r="MQF207" s="944"/>
      <c r="MQG207" s="944"/>
      <c r="MQH207" s="944"/>
      <c r="MQI207" s="944"/>
      <c r="MQJ207" s="944"/>
      <c r="MQK207" s="944"/>
      <c r="MQL207" s="944"/>
      <c r="MQM207" s="944"/>
      <c r="MQN207" s="944"/>
      <c r="MQO207" s="944"/>
      <c r="MQP207" s="944"/>
      <c r="MQQ207" s="944"/>
      <c r="MQR207" s="944"/>
      <c r="MQS207" s="944"/>
      <c r="MQT207" s="944"/>
      <c r="MQU207" s="944"/>
      <c r="MQV207" s="944"/>
      <c r="MQW207" s="944"/>
      <c r="MQX207" s="944"/>
      <c r="MQY207" s="944"/>
      <c r="MQZ207" s="944"/>
      <c r="MRA207" s="944"/>
      <c r="MRB207" s="944"/>
      <c r="MRC207" s="944"/>
      <c r="MRD207" s="944"/>
      <c r="MRE207" s="944"/>
      <c r="MRF207" s="944"/>
      <c r="MRG207" s="944"/>
      <c r="MRH207" s="944"/>
      <c r="MRI207" s="944"/>
      <c r="MRJ207" s="944"/>
      <c r="MRK207" s="944"/>
      <c r="MRL207" s="944"/>
      <c r="MRM207" s="944"/>
      <c r="MRN207" s="944"/>
      <c r="MRO207" s="944"/>
      <c r="MRP207" s="944"/>
      <c r="MRQ207" s="944"/>
      <c r="MRR207" s="944"/>
      <c r="MRS207" s="944"/>
      <c r="MRT207" s="944"/>
      <c r="MRU207" s="944"/>
      <c r="MRV207" s="944"/>
      <c r="MRW207" s="944"/>
      <c r="MRX207" s="944"/>
      <c r="MRY207" s="944"/>
      <c r="MRZ207" s="944"/>
      <c r="MSA207" s="944"/>
      <c r="MSB207" s="944"/>
      <c r="MSC207" s="944"/>
      <c r="MSD207" s="944"/>
      <c r="MSE207" s="944"/>
      <c r="MSF207" s="944"/>
      <c r="MSG207" s="944"/>
      <c r="MSH207" s="944"/>
      <c r="MSI207" s="944"/>
      <c r="MSJ207" s="944"/>
      <c r="MSK207" s="944"/>
      <c r="MSL207" s="944"/>
      <c r="MSM207" s="944"/>
      <c r="MSN207" s="944"/>
      <c r="MSO207" s="944"/>
      <c r="MSP207" s="944"/>
      <c r="MSQ207" s="944"/>
      <c r="MSR207" s="944"/>
      <c r="MSS207" s="944"/>
      <c r="MST207" s="944"/>
      <c r="MSU207" s="944"/>
      <c r="MSV207" s="944"/>
      <c r="MSW207" s="944"/>
      <c r="MSX207" s="944"/>
      <c r="MSY207" s="944"/>
      <c r="MSZ207" s="944"/>
      <c r="MTA207" s="944"/>
      <c r="MTB207" s="944"/>
      <c r="MTC207" s="944"/>
      <c r="MTD207" s="944"/>
      <c r="MTE207" s="944"/>
      <c r="MTF207" s="944"/>
      <c r="MTG207" s="944"/>
      <c r="MTH207" s="944"/>
      <c r="MTI207" s="944"/>
      <c r="MTJ207" s="944"/>
      <c r="MTK207" s="944"/>
      <c r="MTL207" s="944"/>
      <c r="MTM207" s="944"/>
      <c r="MTN207" s="944"/>
      <c r="MTO207" s="944"/>
      <c r="MTP207" s="944"/>
      <c r="MTQ207" s="944"/>
      <c r="MTR207" s="944"/>
      <c r="MTS207" s="944"/>
      <c r="MTT207" s="944"/>
      <c r="MTU207" s="944"/>
      <c r="MTV207" s="944"/>
      <c r="MTW207" s="944"/>
      <c r="MTX207" s="944"/>
      <c r="MTY207" s="944"/>
      <c r="MTZ207" s="944"/>
      <c r="MUA207" s="944"/>
      <c r="MUB207" s="944"/>
      <c r="MUC207" s="944"/>
      <c r="MUD207" s="944"/>
      <c r="MUE207" s="944"/>
      <c r="MUF207" s="944"/>
      <c r="MUG207" s="944"/>
      <c r="MUH207" s="944"/>
      <c r="MUI207" s="944"/>
      <c r="MUJ207" s="944"/>
      <c r="MUK207" s="944"/>
      <c r="MUL207" s="944"/>
      <c r="MUM207" s="944"/>
      <c r="MUN207" s="944"/>
      <c r="MUO207" s="944"/>
      <c r="MUP207" s="944"/>
      <c r="MUQ207" s="944"/>
      <c r="MUR207" s="944"/>
      <c r="MUS207" s="944"/>
      <c r="MUT207" s="944"/>
      <c r="MUU207" s="944"/>
      <c r="MUV207" s="944"/>
      <c r="MUW207" s="944"/>
      <c r="MUX207" s="944"/>
      <c r="MUY207" s="944"/>
      <c r="MUZ207" s="944"/>
      <c r="MVA207" s="944"/>
      <c r="MVB207" s="944"/>
      <c r="MVC207" s="944"/>
      <c r="MVD207" s="944"/>
      <c r="MVE207" s="944"/>
      <c r="MVF207" s="944"/>
      <c r="MVG207" s="944"/>
      <c r="MVH207" s="944"/>
      <c r="MVI207" s="944"/>
      <c r="MVJ207" s="944"/>
      <c r="MVK207" s="944"/>
      <c r="MVL207" s="944"/>
      <c r="MVM207" s="944"/>
      <c r="MVN207" s="944"/>
      <c r="MVO207" s="944"/>
      <c r="MVP207" s="944"/>
      <c r="MVQ207" s="944"/>
      <c r="MVR207" s="944"/>
      <c r="MVS207" s="944"/>
      <c r="MVT207" s="944"/>
      <c r="MVU207" s="944"/>
      <c r="MVV207" s="944"/>
      <c r="MVW207" s="944"/>
      <c r="MVX207" s="944"/>
      <c r="MVY207" s="944"/>
      <c r="MVZ207" s="944"/>
      <c r="MWA207" s="944"/>
      <c r="MWB207" s="944"/>
      <c r="MWC207" s="944"/>
      <c r="MWD207" s="944"/>
      <c r="MWE207" s="944"/>
      <c r="MWF207" s="944"/>
      <c r="MWG207" s="944"/>
      <c r="MWH207" s="944"/>
      <c r="MWI207" s="944"/>
      <c r="MWJ207" s="944"/>
      <c r="MWK207" s="944"/>
      <c r="MWL207" s="944"/>
      <c r="MWM207" s="944"/>
      <c r="MWN207" s="944"/>
      <c r="MWO207" s="944"/>
      <c r="MWP207" s="944"/>
      <c r="MWQ207" s="944"/>
      <c r="MWR207" s="944"/>
      <c r="MWS207" s="944"/>
      <c r="MWT207" s="944"/>
      <c r="MWU207" s="944"/>
      <c r="MWV207" s="944"/>
      <c r="MWW207" s="944"/>
      <c r="MWX207" s="944"/>
      <c r="MWY207" s="944"/>
      <c r="MWZ207" s="944"/>
      <c r="MXA207" s="944"/>
      <c r="MXB207" s="944"/>
      <c r="MXC207" s="944"/>
      <c r="MXD207" s="944"/>
      <c r="MXE207" s="944"/>
      <c r="MXF207" s="944"/>
      <c r="MXG207" s="944"/>
      <c r="MXH207" s="944"/>
      <c r="MXI207" s="944"/>
      <c r="MXJ207" s="944"/>
      <c r="MXK207" s="944"/>
      <c r="MXL207" s="944"/>
      <c r="MXM207" s="944"/>
      <c r="MXN207" s="944"/>
      <c r="MXO207" s="944"/>
      <c r="MXP207" s="944"/>
      <c r="MXQ207" s="944"/>
      <c r="MXR207" s="944"/>
      <c r="MXS207" s="944"/>
      <c r="MXT207" s="944"/>
      <c r="MXU207" s="944"/>
      <c r="MXV207" s="944"/>
      <c r="MXW207" s="944"/>
      <c r="MXX207" s="944"/>
      <c r="MXY207" s="944"/>
      <c r="MXZ207" s="944"/>
      <c r="MYA207" s="944"/>
      <c r="MYB207" s="944"/>
      <c r="MYC207" s="944"/>
      <c r="MYD207" s="944"/>
      <c r="MYE207" s="944"/>
      <c r="MYF207" s="944"/>
      <c r="MYG207" s="944"/>
      <c r="MYH207" s="944"/>
      <c r="MYI207" s="944"/>
      <c r="MYJ207" s="944"/>
      <c r="MYK207" s="944"/>
      <c r="MYL207" s="944"/>
      <c r="MYM207" s="944"/>
      <c r="MYN207" s="944"/>
      <c r="MYO207" s="944"/>
      <c r="MYP207" s="944"/>
      <c r="MYQ207" s="944"/>
      <c r="MYR207" s="944"/>
      <c r="MYS207" s="944"/>
      <c r="MYT207" s="944"/>
      <c r="MYU207" s="944"/>
      <c r="MYV207" s="944"/>
      <c r="MYW207" s="944"/>
      <c r="MYX207" s="944"/>
      <c r="MYY207" s="944"/>
      <c r="MYZ207" s="944"/>
      <c r="MZA207" s="944"/>
      <c r="MZB207" s="944"/>
      <c r="MZC207" s="944"/>
      <c r="MZD207" s="944"/>
      <c r="MZE207" s="944"/>
      <c r="MZF207" s="944"/>
      <c r="MZG207" s="944"/>
      <c r="MZH207" s="944"/>
      <c r="MZI207" s="944"/>
      <c r="MZJ207" s="944"/>
      <c r="MZK207" s="944"/>
      <c r="MZL207" s="944"/>
      <c r="MZM207" s="944"/>
      <c r="MZN207" s="944"/>
      <c r="MZO207" s="944"/>
      <c r="MZP207" s="944"/>
      <c r="MZQ207" s="944"/>
      <c r="MZR207" s="944"/>
      <c r="MZS207" s="944"/>
      <c r="MZT207" s="944"/>
      <c r="MZU207" s="944"/>
      <c r="MZV207" s="944"/>
      <c r="MZW207" s="944"/>
      <c r="MZX207" s="944"/>
      <c r="MZY207" s="944"/>
      <c r="MZZ207" s="944"/>
      <c r="NAA207" s="944"/>
      <c r="NAB207" s="944"/>
      <c r="NAC207" s="944"/>
      <c r="NAD207" s="944"/>
      <c r="NAE207" s="944"/>
      <c r="NAF207" s="944"/>
      <c r="NAG207" s="944"/>
      <c r="NAH207" s="944"/>
      <c r="NAI207" s="944"/>
      <c r="NAJ207" s="944"/>
      <c r="NAK207" s="944"/>
      <c r="NAL207" s="944"/>
      <c r="NAM207" s="944"/>
      <c r="NAN207" s="944"/>
      <c r="NAO207" s="944"/>
      <c r="NAP207" s="944"/>
      <c r="NAQ207" s="944"/>
      <c r="NAR207" s="944"/>
      <c r="NAS207" s="944"/>
      <c r="NAT207" s="944"/>
      <c r="NAU207" s="944"/>
      <c r="NAV207" s="944"/>
      <c r="NAW207" s="944"/>
      <c r="NAX207" s="944"/>
      <c r="NAY207" s="944"/>
      <c r="NAZ207" s="944"/>
      <c r="NBA207" s="944"/>
      <c r="NBB207" s="944"/>
      <c r="NBC207" s="944"/>
      <c r="NBD207" s="944"/>
      <c r="NBE207" s="944"/>
      <c r="NBF207" s="944"/>
      <c r="NBG207" s="944"/>
      <c r="NBH207" s="944"/>
      <c r="NBI207" s="944"/>
      <c r="NBJ207" s="944"/>
      <c r="NBK207" s="944"/>
      <c r="NBL207" s="944"/>
      <c r="NBM207" s="944"/>
      <c r="NBN207" s="944"/>
      <c r="NBO207" s="944"/>
      <c r="NBP207" s="944"/>
      <c r="NBQ207" s="944"/>
      <c r="NBR207" s="944"/>
      <c r="NBS207" s="944"/>
      <c r="NBT207" s="944"/>
      <c r="NBU207" s="944"/>
      <c r="NBV207" s="944"/>
      <c r="NBW207" s="944"/>
      <c r="NBX207" s="944"/>
      <c r="NBY207" s="944"/>
      <c r="NBZ207" s="944"/>
      <c r="NCA207" s="944"/>
      <c r="NCB207" s="944"/>
      <c r="NCC207" s="944"/>
      <c r="NCD207" s="944"/>
      <c r="NCE207" s="944"/>
      <c r="NCF207" s="944"/>
      <c r="NCG207" s="944"/>
      <c r="NCH207" s="944"/>
      <c r="NCI207" s="944"/>
      <c r="NCJ207" s="944"/>
      <c r="NCK207" s="944"/>
      <c r="NCL207" s="944"/>
      <c r="NCM207" s="944"/>
      <c r="NCN207" s="944"/>
      <c r="NCO207" s="944"/>
      <c r="NCP207" s="944"/>
      <c r="NCQ207" s="944"/>
      <c r="NCR207" s="944"/>
      <c r="NCS207" s="944"/>
      <c r="NCT207" s="944"/>
      <c r="NCU207" s="944"/>
      <c r="NCV207" s="944"/>
      <c r="NCW207" s="944"/>
      <c r="NCX207" s="944"/>
      <c r="NCY207" s="944"/>
      <c r="NCZ207" s="944"/>
      <c r="NDA207" s="944"/>
      <c r="NDB207" s="944"/>
      <c r="NDC207" s="944"/>
      <c r="NDD207" s="944"/>
      <c r="NDE207" s="944"/>
      <c r="NDF207" s="944"/>
      <c r="NDG207" s="944"/>
      <c r="NDH207" s="944"/>
      <c r="NDI207" s="944"/>
      <c r="NDJ207" s="944"/>
      <c r="NDK207" s="944"/>
      <c r="NDL207" s="944"/>
      <c r="NDM207" s="944"/>
      <c r="NDN207" s="944"/>
      <c r="NDO207" s="944"/>
      <c r="NDP207" s="944"/>
      <c r="NDQ207" s="944"/>
      <c r="NDR207" s="944"/>
      <c r="NDS207" s="944"/>
      <c r="NDT207" s="944"/>
      <c r="NDU207" s="944"/>
      <c r="NDV207" s="944"/>
      <c r="NDW207" s="944"/>
      <c r="NDX207" s="944"/>
      <c r="NDY207" s="944"/>
      <c r="NDZ207" s="944"/>
      <c r="NEA207" s="944"/>
      <c r="NEB207" s="944"/>
      <c r="NEC207" s="944"/>
      <c r="NED207" s="944"/>
      <c r="NEE207" s="944"/>
      <c r="NEF207" s="944"/>
      <c r="NEG207" s="944"/>
      <c r="NEH207" s="944"/>
      <c r="NEI207" s="944"/>
      <c r="NEJ207" s="944"/>
      <c r="NEK207" s="944"/>
      <c r="NEL207" s="944"/>
      <c r="NEM207" s="944"/>
      <c r="NEN207" s="944"/>
      <c r="NEO207" s="944"/>
      <c r="NEP207" s="944"/>
      <c r="NEQ207" s="944"/>
      <c r="NER207" s="944"/>
      <c r="NES207" s="944"/>
      <c r="NET207" s="944"/>
      <c r="NEU207" s="944"/>
      <c r="NEV207" s="944"/>
      <c r="NEW207" s="944"/>
      <c r="NEX207" s="944"/>
      <c r="NEY207" s="944"/>
      <c r="NEZ207" s="944"/>
      <c r="NFA207" s="944"/>
      <c r="NFB207" s="944"/>
      <c r="NFC207" s="944"/>
      <c r="NFD207" s="944"/>
      <c r="NFE207" s="944"/>
      <c r="NFF207" s="944"/>
      <c r="NFG207" s="944"/>
      <c r="NFH207" s="944"/>
      <c r="NFI207" s="944"/>
      <c r="NFJ207" s="944"/>
      <c r="NFK207" s="944"/>
      <c r="NFL207" s="944"/>
      <c r="NFM207" s="944"/>
      <c r="NFN207" s="944"/>
      <c r="NFO207" s="944"/>
      <c r="NFP207" s="944"/>
      <c r="NFQ207" s="944"/>
      <c r="NFR207" s="944"/>
      <c r="NFS207" s="944"/>
      <c r="NFT207" s="944"/>
      <c r="NFU207" s="944"/>
      <c r="NFV207" s="944"/>
      <c r="NFW207" s="944"/>
      <c r="NFX207" s="944"/>
      <c r="NFY207" s="944"/>
      <c r="NFZ207" s="944"/>
      <c r="NGA207" s="944"/>
      <c r="NGB207" s="944"/>
      <c r="NGC207" s="944"/>
      <c r="NGD207" s="944"/>
      <c r="NGE207" s="944"/>
      <c r="NGF207" s="944"/>
      <c r="NGG207" s="944"/>
      <c r="NGH207" s="944"/>
      <c r="NGI207" s="944"/>
      <c r="NGJ207" s="944"/>
      <c r="NGK207" s="944"/>
      <c r="NGL207" s="944"/>
      <c r="NGM207" s="944"/>
      <c r="NGN207" s="944"/>
      <c r="NGO207" s="944"/>
      <c r="NGP207" s="944"/>
      <c r="NGQ207" s="944"/>
      <c r="NGR207" s="944"/>
      <c r="NGS207" s="944"/>
      <c r="NGT207" s="944"/>
      <c r="NGU207" s="944"/>
      <c r="NGV207" s="944"/>
      <c r="NGW207" s="944"/>
      <c r="NGX207" s="944"/>
      <c r="NGY207" s="944"/>
      <c r="NGZ207" s="944"/>
      <c r="NHA207" s="944"/>
      <c r="NHB207" s="944"/>
      <c r="NHC207" s="944"/>
      <c r="NHD207" s="944"/>
      <c r="NHE207" s="944"/>
      <c r="NHF207" s="944"/>
      <c r="NHG207" s="944"/>
      <c r="NHH207" s="944"/>
      <c r="NHI207" s="944"/>
      <c r="NHJ207" s="944"/>
      <c r="NHK207" s="944"/>
      <c r="NHL207" s="944"/>
      <c r="NHM207" s="944"/>
      <c r="NHN207" s="944"/>
      <c r="NHO207" s="944"/>
      <c r="NHP207" s="944"/>
      <c r="NHQ207" s="944"/>
      <c r="NHR207" s="944"/>
      <c r="NHS207" s="944"/>
      <c r="NHT207" s="944"/>
      <c r="NHU207" s="944"/>
      <c r="NHV207" s="944"/>
      <c r="NHW207" s="944"/>
      <c r="NHX207" s="944"/>
      <c r="NHY207" s="944"/>
      <c r="NHZ207" s="944"/>
      <c r="NIA207" s="944"/>
      <c r="NIB207" s="944"/>
      <c r="NIC207" s="944"/>
      <c r="NID207" s="944"/>
      <c r="NIE207" s="944"/>
      <c r="NIF207" s="944"/>
      <c r="NIG207" s="944"/>
      <c r="NIH207" s="944"/>
      <c r="NII207" s="944"/>
      <c r="NIJ207" s="944"/>
      <c r="NIK207" s="944"/>
      <c r="NIL207" s="944"/>
      <c r="NIM207" s="944"/>
      <c r="NIN207" s="944"/>
      <c r="NIO207" s="944"/>
      <c r="NIP207" s="944"/>
      <c r="NIQ207" s="944"/>
      <c r="NIR207" s="944"/>
      <c r="NIS207" s="944"/>
      <c r="NIT207" s="944"/>
      <c r="NIU207" s="944"/>
      <c r="NIV207" s="944"/>
      <c r="NIW207" s="944"/>
      <c r="NIX207" s="944"/>
      <c r="NIY207" s="944"/>
      <c r="NIZ207" s="944"/>
      <c r="NJA207" s="944"/>
      <c r="NJB207" s="944"/>
      <c r="NJC207" s="944"/>
      <c r="NJD207" s="944"/>
      <c r="NJE207" s="944"/>
      <c r="NJF207" s="944"/>
      <c r="NJG207" s="944"/>
      <c r="NJH207" s="944"/>
      <c r="NJI207" s="944"/>
      <c r="NJJ207" s="944"/>
      <c r="NJK207" s="944"/>
      <c r="NJL207" s="944"/>
      <c r="NJM207" s="944"/>
      <c r="NJN207" s="944"/>
      <c r="NJO207" s="944"/>
      <c r="NJP207" s="944"/>
      <c r="NJQ207" s="944"/>
      <c r="NJR207" s="944"/>
      <c r="NJS207" s="944"/>
      <c r="NJT207" s="944"/>
      <c r="NJU207" s="944"/>
      <c r="NJV207" s="944"/>
      <c r="NJW207" s="944"/>
      <c r="NJX207" s="944"/>
      <c r="NJY207" s="944"/>
      <c r="NJZ207" s="944"/>
      <c r="NKA207" s="944"/>
      <c r="NKB207" s="944"/>
      <c r="NKC207" s="944"/>
      <c r="NKD207" s="944"/>
      <c r="NKE207" s="944"/>
      <c r="NKF207" s="944"/>
      <c r="NKG207" s="944"/>
      <c r="NKH207" s="944"/>
      <c r="NKI207" s="944"/>
      <c r="NKJ207" s="944"/>
      <c r="NKK207" s="944"/>
      <c r="NKL207" s="944"/>
      <c r="NKM207" s="944"/>
      <c r="NKN207" s="944"/>
      <c r="NKO207" s="944"/>
      <c r="NKP207" s="944"/>
      <c r="NKQ207" s="944"/>
      <c r="NKR207" s="944"/>
      <c r="NKS207" s="944"/>
      <c r="NKT207" s="944"/>
      <c r="NKU207" s="944"/>
      <c r="NKV207" s="944"/>
      <c r="NKW207" s="944"/>
      <c r="NKX207" s="944"/>
      <c r="NKY207" s="944"/>
      <c r="NKZ207" s="944"/>
      <c r="NLA207" s="944"/>
      <c r="NLB207" s="944"/>
      <c r="NLC207" s="944"/>
      <c r="NLD207" s="944"/>
      <c r="NLE207" s="944"/>
      <c r="NLF207" s="944"/>
      <c r="NLG207" s="944"/>
      <c r="NLH207" s="944"/>
      <c r="NLI207" s="944"/>
      <c r="NLJ207" s="944"/>
      <c r="NLK207" s="944"/>
      <c r="NLL207" s="944"/>
      <c r="NLM207" s="944"/>
      <c r="NLN207" s="944"/>
      <c r="NLO207" s="944"/>
      <c r="NLP207" s="944"/>
      <c r="NLQ207" s="944"/>
      <c r="NLR207" s="944"/>
      <c r="NLS207" s="944"/>
      <c r="NLT207" s="944"/>
      <c r="NLU207" s="944"/>
      <c r="NLV207" s="944"/>
      <c r="NLW207" s="944"/>
      <c r="NLX207" s="944"/>
      <c r="NLY207" s="944"/>
      <c r="NLZ207" s="944"/>
      <c r="NMA207" s="944"/>
      <c r="NMB207" s="944"/>
      <c r="NMC207" s="944"/>
      <c r="NMD207" s="944"/>
      <c r="NME207" s="944"/>
      <c r="NMF207" s="944"/>
      <c r="NMG207" s="944"/>
      <c r="NMH207" s="944"/>
      <c r="NMI207" s="944"/>
      <c r="NMJ207" s="944"/>
      <c r="NMK207" s="944"/>
      <c r="NML207" s="944"/>
      <c r="NMM207" s="944"/>
      <c r="NMN207" s="944"/>
      <c r="NMO207" s="944"/>
      <c r="NMP207" s="944"/>
      <c r="NMQ207" s="944"/>
      <c r="NMR207" s="944"/>
      <c r="NMS207" s="944"/>
      <c r="NMT207" s="944"/>
      <c r="NMU207" s="944"/>
      <c r="NMV207" s="944"/>
      <c r="NMW207" s="944"/>
      <c r="NMX207" s="944"/>
      <c r="NMY207" s="944"/>
      <c r="NMZ207" s="944"/>
      <c r="NNA207" s="944"/>
      <c r="NNB207" s="944"/>
      <c r="NNC207" s="944"/>
      <c r="NND207" s="944"/>
      <c r="NNE207" s="944"/>
      <c r="NNF207" s="944"/>
      <c r="NNG207" s="944"/>
      <c r="NNH207" s="944"/>
      <c r="NNI207" s="944"/>
      <c r="NNJ207" s="944"/>
      <c r="NNK207" s="944"/>
      <c r="NNL207" s="944"/>
      <c r="NNM207" s="944"/>
      <c r="NNN207" s="944"/>
      <c r="NNO207" s="944"/>
      <c r="NNP207" s="944"/>
      <c r="NNQ207" s="944"/>
      <c r="NNR207" s="944"/>
      <c r="NNS207" s="944"/>
      <c r="NNT207" s="944"/>
      <c r="NNU207" s="944"/>
      <c r="NNV207" s="944"/>
      <c r="NNW207" s="944"/>
      <c r="NNX207" s="944"/>
      <c r="NNY207" s="944"/>
      <c r="NNZ207" s="944"/>
      <c r="NOA207" s="944"/>
      <c r="NOB207" s="944"/>
      <c r="NOC207" s="944"/>
      <c r="NOD207" s="944"/>
      <c r="NOE207" s="944"/>
      <c r="NOF207" s="944"/>
      <c r="NOG207" s="944"/>
      <c r="NOH207" s="944"/>
      <c r="NOI207" s="944"/>
      <c r="NOJ207" s="944"/>
      <c r="NOK207" s="944"/>
      <c r="NOL207" s="944"/>
      <c r="NOM207" s="944"/>
      <c r="NON207" s="944"/>
      <c r="NOO207" s="944"/>
      <c r="NOP207" s="944"/>
      <c r="NOQ207" s="944"/>
      <c r="NOR207" s="944"/>
      <c r="NOS207" s="944"/>
      <c r="NOT207" s="944"/>
      <c r="NOU207" s="944"/>
      <c r="NOV207" s="944"/>
      <c r="NOW207" s="944"/>
      <c r="NOX207" s="944"/>
      <c r="NOY207" s="944"/>
      <c r="NOZ207" s="944"/>
      <c r="NPA207" s="944"/>
      <c r="NPB207" s="944"/>
      <c r="NPC207" s="944"/>
      <c r="NPD207" s="944"/>
      <c r="NPE207" s="944"/>
      <c r="NPF207" s="944"/>
      <c r="NPG207" s="944"/>
      <c r="NPH207" s="944"/>
      <c r="NPI207" s="944"/>
      <c r="NPJ207" s="944"/>
      <c r="NPK207" s="944"/>
      <c r="NPL207" s="944"/>
      <c r="NPM207" s="944"/>
      <c r="NPN207" s="944"/>
      <c r="NPO207" s="944"/>
      <c r="NPP207" s="944"/>
      <c r="NPQ207" s="944"/>
      <c r="NPR207" s="944"/>
      <c r="NPS207" s="944"/>
      <c r="NPT207" s="944"/>
      <c r="NPU207" s="944"/>
      <c r="NPV207" s="944"/>
      <c r="NPW207" s="944"/>
      <c r="NPX207" s="944"/>
      <c r="NPY207" s="944"/>
      <c r="NPZ207" s="944"/>
      <c r="NQA207" s="944"/>
      <c r="NQB207" s="944"/>
      <c r="NQC207" s="944"/>
      <c r="NQD207" s="944"/>
      <c r="NQE207" s="944"/>
      <c r="NQF207" s="944"/>
      <c r="NQG207" s="944"/>
      <c r="NQH207" s="944"/>
      <c r="NQI207" s="944"/>
      <c r="NQJ207" s="944"/>
      <c r="NQK207" s="944"/>
      <c r="NQL207" s="944"/>
      <c r="NQM207" s="944"/>
      <c r="NQN207" s="944"/>
      <c r="NQO207" s="944"/>
      <c r="NQP207" s="944"/>
      <c r="NQQ207" s="944"/>
      <c r="NQR207" s="944"/>
      <c r="NQS207" s="944"/>
      <c r="NQT207" s="944"/>
      <c r="NQU207" s="944"/>
      <c r="NQV207" s="944"/>
      <c r="NQW207" s="944"/>
      <c r="NQX207" s="944"/>
      <c r="NQY207" s="944"/>
      <c r="NQZ207" s="944"/>
      <c r="NRA207" s="944"/>
      <c r="NRB207" s="944"/>
      <c r="NRC207" s="944"/>
      <c r="NRD207" s="944"/>
      <c r="NRE207" s="944"/>
      <c r="NRF207" s="944"/>
      <c r="NRG207" s="944"/>
      <c r="NRH207" s="944"/>
      <c r="NRI207" s="944"/>
      <c r="NRJ207" s="944"/>
      <c r="NRK207" s="944"/>
      <c r="NRL207" s="944"/>
      <c r="NRM207" s="944"/>
      <c r="NRN207" s="944"/>
      <c r="NRO207" s="944"/>
      <c r="NRP207" s="944"/>
      <c r="NRQ207" s="944"/>
      <c r="NRR207" s="944"/>
      <c r="NRS207" s="944"/>
      <c r="NRT207" s="944"/>
      <c r="NRU207" s="944"/>
      <c r="NRV207" s="944"/>
      <c r="NRW207" s="944"/>
      <c r="NRX207" s="944"/>
      <c r="NRY207" s="944"/>
      <c r="NRZ207" s="944"/>
      <c r="NSA207" s="944"/>
      <c r="NSB207" s="944"/>
      <c r="NSC207" s="944"/>
      <c r="NSD207" s="944"/>
      <c r="NSE207" s="944"/>
      <c r="NSF207" s="944"/>
      <c r="NSG207" s="944"/>
      <c r="NSH207" s="944"/>
      <c r="NSI207" s="944"/>
      <c r="NSJ207" s="944"/>
      <c r="NSK207" s="944"/>
      <c r="NSL207" s="944"/>
      <c r="NSM207" s="944"/>
      <c r="NSN207" s="944"/>
      <c r="NSO207" s="944"/>
      <c r="NSP207" s="944"/>
      <c r="NSQ207" s="944"/>
      <c r="NSR207" s="944"/>
      <c r="NSS207" s="944"/>
      <c r="NST207" s="944"/>
      <c r="NSU207" s="944"/>
      <c r="NSV207" s="944"/>
      <c r="NSW207" s="944"/>
      <c r="NSX207" s="944"/>
      <c r="NSY207" s="944"/>
      <c r="NSZ207" s="944"/>
      <c r="NTA207" s="944"/>
      <c r="NTB207" s="944"/>
      <c r="NTC207" s="944"/>
      <c r="NTD207" s="944"/>
      <c r="NTE207" s="944"/>
      <c r="NTF207" s="944"/>
      <c r="NTG207" s="944"/>
      <c r="NTH207" s="944"/>
      <c r="NTI207" s="944"/>
      <c r="NTJ207" s="944"/>
      <c r="NTK207" s="944"/>
      <c r="NTL207" s="944"/>
      <c r="NTM207" s="944"/>
      <c r="NTN207" s="944"/>
      <c r="NTO207" s="944"/>
      <c r="NTP207" s="944"/>
      <c r="NTQ207" s="944"/>
      <c r="NTR207" s="944"/>
      <c r="NTS207" s="944"/>
      <c r="NTT207" s="944"/>
      <c r="NTU207" s="944"/>
      <c r="NTV207" s="944"/>
      <c r="NTW207" s="944"/>
      <c r="NTX207" s="944"/>
      <c r="NTY207" s="944"/>
      <c r="NTZ207" s="944"/>
      <c r="NUA207" s="944"/>
      <c r="NUB207" s="944"/>
      <c r="NUC207" s="944"/>
      <c r="NUD207" s="944"/>
      <c r="NUE207" s="944"/>
      <c r="NUF207" s="944"/>
      <c r="NUG207" s="944"/>
      <c r="NUH207" s="944"/>
      <c r="NUI207" s="944"/>
      <c r="NUJ207" s="944"/>
      <c r="NUK207" s="944"/>
      <c r="NUL207" s="944"/>
      <c r="NUM207" s="944"/>
      <c r="NUN207" s="944"/>
      <c r="NUO207" s="944"/>
      <c r="NUP207" s="944"/>
      <c r="NUQ207" s="944"/>
      <c r="NUR207" s="944"/>
      <c r="NUS207" s="944"/>
      <c r="NUT207" s="944"/>
      <c r="NUU207" s="944"/>
      <c r="NUV207" s="944"/>
      <c r="NUW207" s="944"/>
      <c r="NUX207" s="944"/>
      <c r="NUY207" s="944"/>
      <c r="NUZ207" s="944"/>
      <c r="NVA207" s="944"/>
      <c r="NVB207" s="944"/>
      <c r="NVC207" s="944"/>
      <c r="NVD207" s="944"/>
      <c r="NVE207" s="944"/>
      <c r="NVF207" s="944"/>
      <c r="NVG207" s="944"/>
      <c r="NVH207" s="944"/>
      <c r="NVI207" s="944"/>
      <c r="NVJ207" s="944"/>
      <c r="NVK207" s="944"/>
      <c r="NVL207" s="944"/>
      <c r="NVM207" s="944"/>
      <c r="NVN207" s="944"/>
      <c r="NVO207" s="944"/>
      <c r="NVP207" s="944"/>
      <c r="NVQ207" s="944"/>
      <c r="NVR207" s="944"/>
      <c r="NVS207" s="944"/>
      <c r="NVT207" s="944"/>
      <c r="NVU207" s="944"/>
      <c r="NVV207" s="944"/>
      <c r="NVW207" s="944"/>
      <c r="NVX207" s="944"/>
      <c r="NVY207" s="944"/>
      <c r="NVZ207" s="944"/>
      <c r="NWA207" s="944"/>
      <c r="NWB207" s="944"/>
      <c r="NWC207" s="944"/>
      <c r="NWD207" s="944"/>
      <c r="NWE207" s="944"/>
      <c r="NWF207" s="944"/>
      <c r="NWG207" s="944"/>
      <c r="NWH207" s="944"/>
      <c r="NWI207" s="944"/>
      <c r="NWJ207" s="944"/>
      <c r="NWK207" s="944"/>
      <c r="NWL207" s="944"/>
      <c r="NWM207" s="944"/>
      <c r="NWN207" s="944"/>
      <c r="NWO207" s="944"/>
      <c r="NWP207" s="944"/>
      <c r="NWQ207" s="944"/>
      <c r="NWR207" s="944"/>
      <c r="NWS207" s="944"/>
      <c r="NWT207" s="944"/>
      <c r="NWU207" s="944"/>
      <c r="NWV207" s="944"/>
      <c r="NWW207" s="944"/>
      <c r="NWX207" s="944"/>
      <c r="NWY207" s="944"/>
      <c r="NWZ207" s="944"/>
      <c r="NXA207" s="944"/>
      <c r="NXB207" s="944"/>
      <c r="NXC207" s="944"/>
      <c r="NXD207" s="944"/>
      <c r="NXE207" s="944"/>
      <c r="NXF207" s="944"/>
      <c r="NXG207" s="944"/>
      <c r="NXH207" s="944"/>
      <c r="NXI207" s="944"/>
      <c r="NXJ207" s="944"/>
      <c r="NXK207" s="944"/>
      <c r="NXL207" s="944"/>
      <c r="NXM207" s="944"/>
      <c r="NXN207" s="944"/>
      <c r="NXO207" s="944"/>
      <c r="NXP207" s="944"/>
      <c r="NXQ207" s="944"/>
      <c r="NXR207" s="944"/>
      <c r="NXS207" s="944"/>
      <c r="NXT207" s="944"/>
      <c r="NXU207" s="944"/>
      <c r="NXV207" s="944"/>
      <c r="NXW207" s="944"/>
      <c r="NXX207" s="944"/>
      <c r="NXY207" s="944"/>
      <c r="NXZ207" s="944"/>
      <c r="NYA207" s="944"/>
      <c r="NYB207" s="944"/>
      <c r="NYC207" s="944"/>
      <c r="NYD207" s="944"/>
      <c r="NYE207" s="944"/>
      <c r="NYF207" s="944"/>
      <c r="NYG207" s="944"/>
      <c r="NYH207" s="944"/>
      <c r="NYI207" s="944"/>
      <c r="NYJ207" s="944"/>
      <c r="NYK207" s="944"/>
      <c r="NYL207" s="944"/>
      <c r="NYM207" s="944"/>
      <c r="NYN207" s="944"/>
      <c r="NYO207" s="944"/>
      <c r="NYP207" s="944"/>
      <c r="NYQ207" s="944"/>
      <c r="NYR207" s="944"/>
      <c r="NYS207" s="944"/>
      <c r="NYT207" s="944"/>
      <c r="NYU207" s="944"/>
      <c r="NYV207" s="944"/>
      <c r="NYW207" s="944"/>
      <c r="NYX207" s="944"/>
      <c r="NYY207" s="944"/>
      <c r="NYZ207" s="944"/>
      <c r="NZA207" s="944"/>
      <c r="NZB207" s="944"/>
      <c r="NZC207" s="944"/>
      <c r="NZD207" s="944"/>
      <c r="NZE207" s="944"/>
      <c r="NZF207" s="944"/>
      <c r="NZG207" s="944"/>
      <c r="NZH207" s="944"/>
      <c r="NZI207" s="944"/>
      <c r="NZJ207" s="944"/>
      <c r="NZK207" s="944"/>
      <c r="NZL207" s="944"/>
      <c r="NZM207" s="944"/>
      <c r="NZN207" s="944"/>
      <c r="NZO207" s="944"/>
      <c r="NZP207" s="944"/>
      <c r="NZQ207" s="944"/>
      <c r="NZR207" s="944"/>
      <c r="NZS207" s="944"/>
      <c r="NZT207" s="944"/>
      <c r="NZU207" s="944"/>
      <c r="NZV207" s="944"/>
      <c r="NZW207" s="944"/>
      <c r="NZX207" s="944"/>
      <c r="NZY207" s="944"/>
      <c r="NZZ207" s="944"/>
      <c r="OAA207" s="944"/>
      <c r="OAB207" s="944"/>
      <c r="OAC207" s="944"/>
      <c r="OAD207" s="944"/>
      <c r="OAE207" s="944"/>
      <c r="OAF207" s="944"/>
      <c r="OAG207" s="944"/>
      <c r="OAH207" s="944"/>
      <c r="OAI207" s="944"/>
      <c r="OAJ207" s="944"/>
      <c r="OAK207" s="944"/>
      <c r="OAL207" s="944"/>
      <c r="OAM207" s="944"/>
      <c r="OAN207" s="944"/>
      <c r="OAO207" s="944"/>
      <c r="OAP207" s="944"/>
      <c r="OAQ207" s="944"/>
      <c r="OAR207" s="944"/>
      <c r="OAS207" s="944"/>
      <c r="OAT207" s="944"/>
      <c r="OAU207" s="944"/>
      <c r="OAV207" s="944"/>
      <c r="OAW207" s="944"/>
      <c r="OAX207" s="944"/>
      <c r="OAY207" s="944"/>
      <c r="OAZ207" s="944"/>
      <c r="OBA207" s="944"/>
      <c r="OBB207" s="944"/>
      <c r="OBC207" s="944"/>
      <c r="OBD207" s="944"/>
      <c r="OBE207" s="944"/>
      <c r="OBF207" s="944"/>
      <c r="OBG207" s="944"/>
      <c r="OBH207" s="944"/>
      <c r="OBI207" s="944"/>
      <c r="OBJ207" s="944"/>
      <c r="OBK207" s="944"/>
      <c r="OBL207" s="944"/>
      <c r="OBM207" s="944"/>
      <c r="OBN207" s="944"/>
      <c r="OBO207" s="944"/>
      <c r="OBP207" s="944"/>
      <c r="OBQ207" s="944"/>
      <c r="OBR207" s="944"/>
      <c r="OBS207" s="944"/>
      <c r="OBT207" s="944"/>
      <c r="OBU207" s="944"/>
      <c r="OBV207" s="944"/>
      <c r="OBW207" s="944"/>
      <c r="OBX207" s="944"/>
      <c r="OBY207" s="944"/>
      <c r="OBZ207" s="944"/>
      <c r="OCA207" s="944"/>
      <c r="OCB207" s="944"/>
      <c r="OCC207" s="944"/>
      <c r="OCD207" s="944"/>
      <c r="OCE207" s="944"/>
      <c r="OCF207" s="944"/>
      <c r="OCG207" s="944"/>
      <c r="OCH207" s="944"/>
      <c r="OCI207" s="944"/>
      <c r="OCJ207" s="944"/>
      <c r="OCK207" s="944"/>
      <c r="OCL207" s="944"/>
      <c r="OCM207" s="944"/>
      <c r="OCN207" s="944"/>
      <c r="OCO207" s="944"/>
      <c r="OCP207" s="944"/>
      <c r="OCQ207" s="944"/>
      <c r="OCR207" s="944"/>
      <c r="OCS207" s="944"/>
      <c r="OCT207" s="944"/>
      <c r="OCU207" s="944"/>
      <c r="OCV207" s="944"/>
      <c r="OCW207" s="944"/>
      <c r="OCX207" s="944"/>
      <c r="OCY207" s="944"/>
      <c r="OCZ207" s="944"/>
      <c r="ODA207" s="944"/>
      <c r="ODB207" s="944"/>
      <c r="ODC207" s="944"/>
      <c r="ODD207" s="944"/>
      <c r="ODE207" s="944"/>
      <c r="ODF207" s="944"/>
      <c r="ODG207" s="944"/>
      <c r="ODH207" s="944"/>
      <c r="ODI207" s="944"/>
      <c r="ODJ207" s="944"/>
      <c r="ODK207" s="944"/>
      <c r="ODL207" s="944"/>
      <c r="ODM207" s="944"/>
      <c r="ODN207" s="944"/>
      <c r="ODO207" s="944"/>
      <c r="ODP207" s="944"/>
      <c r="ODQ207" s="944"/>
      <c r="ODR207" s="944"/>
      <c r="ODS207" s="944"/>
      <c r="ODT207" s="944"/>
      <c r="ODU207" s="944"/>
      <c r="ODV207" s="944"/>
      <c r="ODW207" s="944"/>
      <c r="ODX207" s="944"/>
      <c r="ODY207" s="944"/>
      <c r="ODZ207" s="944"/>
      <c r="OEA207" s="944"/>
      <c r="OEB207" s="944"/>
      <c r="OEC207" s="944"/>
      <c r="OED207" s="944"/>
      <c r="OEE207" s="944"/>
      <c r="OEF207" s="944"/>
      <c r="OEG207" s="944"/>
      <c r="OEH207" s="944"/>
      <c r="OEI207" s="944"/>
      <c r="OEJ207" s="944"/>
      <c r="OEK207" s="944"/>
      <c r="OEL207" s="944"/>
      <c r="OEM207" s="944"/>
      <c r="OEN207" s="944"/>
      <c r="OEO207" s="944"/>
      <c r="OEP207" s="944"/>
      <c r="OEQ207" s="944"/>
      <c r="OER207" s="944"/>
      <c r="OES207" s="944"/>
      <c r="OET207" s="944"/>
      <c r="OEU207" s="944"/>
      <c r="OEV207" s="944"/>
      <c r="OEW207" s="944"/>
      <c r="OEX207" s="944"/>
      <c r="OEY207" s="944"/>
      <c r="OEZ207" s="944"/>
      <c r="OFA207" s="944"/>
      <c r="OFB207" s="944"/>
      <c r="OFC207" s="944"/>
      <c r="OFD207" s="944"/>
      <c r="OFE207" s="944"/>
      <c r="OFF207" s="944"/>
      <c r="OFG207" s="944"/>
      <c r="OFH207" s="944"/>
      <c r="OFI207" s="944"/>
      <c r="OFJ207" s="944"/>
      <c r="OFK207" s="944"/>
      <c r="OFL207" s="944"/>
      <c r="OFM207" s="944"/>
      <c r="OFN207" s="944"/>
      <c r="OFO207" s="944"/>
      <c r="OFP207" s="944"/>
      <c r="OFQ207" s="944"/>
      <c r="OFR207" s="944"/>
      <c r="OFS207" s="944"/>
      <c r="OFT207" s="944"/>
      <c r="OFU207" s="944"/>
      <c r="OFV207" s="944"/>
      <c r="OFW207" s="944"/>
      <c r="OFX207" s="944"/>
      <c r="OFY207" s="944"/>
      <c r="OFZ207" s="944"/>
      <c r="OGA207" s="944"/>
      <c r="OGB207" s="944"/>
      <c r="OGC207" s="944"/>
      <c r="OGD207" s="944"/>
      <c r="OGE207" s="944"/>
      <c r="OGF207" s="944"/>
      <c r="OGG207" s="944"/>
      <c r="OGH207" s="944"/>
      <c r="OGI207" s="944"/>
      <c r="OGJ207" s="944"/>
      <c r="OGK207" s="944"/>
      <c r="OGL207" s="944"/>
      <c r="OGM207" s="944"/>
      <c r="OGN207" s="944"/>
      <c r="OGO207" s="944"/>
      <c r="OGP207" s="944"/>
      <c r="OGQ207" s="944"/>
      <c r="OGR207" s="944"/>
      <c r="OGS207" s="944"/>
      <c r="OGT207" s="944"/>
      <c r="OGU207" s="944"/>
      <c r="OGV207" s="944"/>
      <c r="OGW207" s="944"/>
      <c r="OGX207" s="944"/>
      <c r="OGY207" s="944"/>
      <c r="OGZ207" s="944"/>
      <c r="OHA207" s="944"/>
      <c r="OHB207" s="944"/>
      <c r="OHC207" s="944"/>
      <c r="OHD207" s="944"/>
      <c r="OHE207" s="944"/>
      <c r="OHF207" s="944"/>
      <c r="OHG207" s="944"/>
      <c r="OHH207" s="944"/>
      <c r="OHI207" s="944"/>
      <c r="OHJ207" s="944"/>
      <c r="OHK207" s="944"/>
      <c r="OHL207" s="944"/>
      <c r="OHM207" s="944"/>
      <c r="OHN207" s="944"/>
      <c r="OHO207" s="944"/>
      <c r="OHP207" s="944"/>
      <c r="OHQ207" s="944"/>
      <c r="OHR207" s="944"/>
      <c r="OHS207" s="944"/>
      <c r="OHT207" s="944"/>
      <c r="OHU207" s="944"/>
      <c r="OHV207" s="944"/>
      <c r="OHW207" s="944"/>
      <c r="OHX207" s="944"/>
      <c r="OHY207" s="944"/>
      <c r="OHZ207" s="944"/>
      <c r="OIA207" s="944"/>
      <c r="OIB207" s="944"/>
      <c r="OIC207" s="944"/>
      <c r="OID207" s="944"/>
      <c r="OIE207" s="944"/>
      <c r="OIF207" s="944"/>
      <c r="OIG207" s="944"/>
      <c r="OIH207" s="944"/>
      <c r="OII207" s="944"/>
      <c r="OIJ207" s="944"/>
      <c r="OIK207" s="944"/>
      <c r="OIL207" s="944"/>
      <c r="OIM207" s="944"/>
      <c r="OIN207" s="944"/>
      <c r="OIO207" s="944"/>
      <c r="OIP207" s="944"/>
      <c r="OIQ207" s="944"/>
      <c r="OIR207" s="944"/>
      <c r="OIS207" s="944"/>
      <c r="OIT207" s="944"/>
      <c r="OIU207" s="944"/>
      <c r="OIV207" s="944"/>
      <c r="OIW207" s="944"/>
      <c r="OIX207" s="944"/>
      <c r="OIY207" s="944"/>
      <c r="OIZ207" s="944"/>
      <c r="OJA207" s="944"/>
      <c r="OJB207" s="944"/>
      <c r="OJC207" s="944"/>
      <c r="OJD207" s="944"/>
      <c r="OJE207" s="944"/>
      <c r="OJF207" s="944"/>
      <c r="OJG207" s="944"/>
      <c r="OJH207" s="944"/>
      <c r="OJI207" s="944"/>
      <c r="OJJ207" s="944"/>
      <c r="OJK207" s="944"/>
      <c r="OJL207" s="944"/>
      <c r="OJM207" s="944"/>
      <c r="OJN207" s="944"/>
      <c r="OJO207" s="944"/>
      <c r="OJP207" s="944"/>
      <c r="OJQ207" s="944"/>
      <c r="OJR207" s="944"/>
      <c r="OJS207" s="944"/>
      <c r="OJT207" s="944"/>
      <c r="OJU207" s="944"/>
      <c r="OJV207" s="944"/>
      <c r="OJW207" s="944"/>
      <c r="OJX207" s="944"/>
      <c r="OJY207" s="944"/>
      <c r="OJZ207" s="944"/>
      <c r="OKA207" s="944"/>
      <c r="OKB207" s="944"/>
      <c r="OKC207" s="944"/>
      <c r="OKD207" s="944"/>
      <c r="OKE207" s="944"/>
      <c r="OKF207" s="944"/>
      <c r="OKG207" s="944"/>
      <c r="OKH207" s="944"/>
      <c r="OKI207" s="944"/>
      <c r="OKJ207" s="944"/>
      <c r="OKK207" s="944"/>
      <c r="OKL207" s="944"/>
      <c r="OKM207" s="944"/>
      <c r="OKN207" s="944"/>
      <c r="OKO207" s="944"/>
      <c r="OKP207" s="944"/>
      <c r="OKQ207" s="944"/>
      <c r="OKR207" s="944"/>
      <c r="OKS207" s="944"/>
      <c r="OKT207" s="944"/>
      <c r="OKU207" s="944"/>
      <c r="OKV207" s="944"/>
      <c r="OKW207" s="944"/>
      <c r="OKX207" s="944"/>
      <c r="OKY207" s="944"/>
      <c r="OKZ207" s="944"/>
      <c r="OLA207" s="944"/>
      <c r="OLB207" s="944"/>
      <c r="OLC207" s="944"/>
      <c r="OLD207" s="944"/>
      <c r="OLE207" s="944"/>
      <c r="OLF207" s="944"/>
      <c r="OLG207" s="944"/>
      <c r="OLH207" s="944"/>
      <c r="OLI207" s="944"/>
      <c r="OLJ207" s="944"/>
      <c r="OLK207" s="944"/>
      <c r="OLL207" s="944"/>
      <c r="OLM207" s="944"/>
      <c r="OLN207" s="944"/>
      <c r="OLO207" s="944"/>
      <c r="OLP207" s="944"/>
      <c r="OLQ207" s="944"/>
      <c r="OLR207" s="944"/>
      <c r="OLS207" s="944"/>
      <c r="OLT207" s="944"/>
      <c r="OLU207" s="944"/>
      <c r="OLV207" s="944"/>
      <c r="OLW207" s="944"/>
      <c r="OLX207" s="944"/>
      <c r="OLY207" s="944"/>
      <c r="OLZ207" s="944"/>
      <c r="OMA207" s="944"/>
      <c r="OMB207" s="944"/>
      <c r="OMC207" s="944"/>
      <c r="OMD207" s="944"/>
      <c r="OME207" s="944"/>
      <c r="OMF207" s="944"/>
      <c r="OMG207" s="944"/>
      <c r="OMH207" s="944"/>
      <c r="OMI207" s="944"/>
      <c r="OMJ207" s="944"/>
      <c r="OMK207" s="944"/>
      <c r="OML207" s="944"/>
      <c r="OMM207" s="944"/>
      <c r="OMN207" s="944"/>
      <c r="OMO207" s="944"/>
      <c r="OMP207" s="944"/>
      <c r="OMQ207" s="944"/>
      <c r="OMR207" s="944"/>
      <c r="OMS207" s="944"/>
      <c r="OMT207" s="944"/>
      <c r="OMU207" s="944"/>
      <c r="OMV207" s="944"/>
      <c r="OMW207" s="944"/>
      <c r="OMX207" s="944"/>
      <c r="OMY207" s="944"/>
      <c r="OMZ207" s="944"/>
      <c r="ONA207" s="944"/>
      <c r="ONB207" s="944"/>
      <c r="ONC207" s="944"/>
      <c r="OND207" s="944"/>
      <c r="ONE207" s="944"/>
      <c r="ONF207" s="944"/>
      <c r="ONG207" s="944"/>
      <c r="ONH207" s="944"/>
      <c r="ONI207" s="944"/>
      <c r="ONJ207" s="944"/>
      <c r="ONK207" s="944"/>
      <c r="ONL207" s="944"/>
      <c r="ONM207" s="944"/>
      <c r="ONN207" s="944"/>
      <c r="ONO207" s="944"/>
      <c r="ONP207" s="944"/>
      <c r="ONQ207" s="944"/>
      <c r="ONR207" s="944"/>
      <c r="ONS207" s="944"/>
      <c r="ONT207" s="944"/>
      <c r="ONU207" s="944"/>
      <c r="ONV207" s="944"/>
      <c r="ONW207" s="944"/>
      <c r="ONX207" s="944"/>
      <c r="ONY207" s="944"/>
      <c r="ONZ207" s="944"/>
      <c r="OOA207" s="944"/>
      <c r="OOB207" s="944"/>
      <c r="OOC207" s="944"/>
      <c r="OOD207" s="944"/>
      <c r="OOE207" s="944"/>
      <c r="OOF207" s="944"/>
      <c r="OOG207" s="944"/>
      <c r="OOH207" s="944"/>
      <c r="OOI207" s="944"/>
      <c r="OOJ207" s="944"/>
      <c r="OOK207" s="944"/>
      <c r="OOL207" s="944"/>
      <c r="OOM207" s="944"/>
      <c r="OON207" s="944"/>
      <c r="OOO207" s="944"/>
      <c r="OOP207" s="944"/>
      <c r="OOQ207" s="944"/>
      <c r="OOR207" s="944"/>
      <c r="OOS207" s="944"/>
      <c r="OOT207" s="944"/>
      <c r="OOU207" s="944"/>
      <c r="OOV207" s="944"/>
      <c r="OOW207" s="944"/>
      <c r="OOX207" s="944"/>
      <c r="OOY207" s="944"/>
      <c r="OOZ207" s="944"/>
      <c r="OPA207" s="944"/>
      <c r="OPB207" s="944"/>
      <c r="OPC207" s="944"/>
      <c r="OPD207" s="944"/>
      <c r="OPE207" s="944"/>
      <c r="OPF207" s="944"/>
      <c r="OPG207" s="944"/>
      <c r="OPH207" s="944"/>
      <c r="OPI207" s="944"/>
      <c r="OPJ207" s="944"/>
      <c r="OPK207" s="944"/>
      <c r="OPL207" s="944"/>
      <c r="OPM207" s="944"/>
      <c r="OPN207" s="944"/>
      <c r="OPO207" s="944"/>
      <c r="OPP207" s="944"/>
      <c r="OPQ207" s="944"/>
      <c r="OPR207" s="944"/>
      <c r="OPS207" s="944"/>
      <c r="OPT207" s="944"/>
      <c r="OPU207" s="944"/>
      <c r="OPV207" s="944"/>
      <c r="OPW207" s="944"/>
      <c r="OPX207" s="944"/>
      <c r="OPY207" s="944"/>
      <c r="OPZ207" s="944"/>
      <c r="OQA207" s="944"/>
      <c r="OQB207" s="944"/>
      <c r="OQC207" s="944"/>
      <c r="OQD207" s="944"/>
      <c r="OQE207" s="944"/>
      <c r="OQF207" s="944"/>
      <c r="OQG207" s="944"/>
      <c r="OQH207" s="944"/>
      <c r="OQI207" s="944"/>
      <c r="OQJ207" s="944"/>
      <c r="OQK207" s="944"/>
      <c r="OQL207" s="944"/>
      <c r="OQM207" s="944"/>
      <c r="OQN207" s="944"/>
      <c r="OQO207" s="944"/>
      <c r="OQP207" s="944"/>
      <c r="OQQ207" s="944"/>
      <c r="OQR207" s="944"/>
      <c r="OQS207" s="944"/>
      <c r="OQT207" s="944"/>
      <c r="OQU207" s="944"/>
      <c r="OQV207" s="944"/>
      <c r="OQW207" s="944"/>
      <c r="OQX207" s="944"/>
      <c r="OQY207" s="944"/>
      <c r="OQZ207" s="944"/>
      <c r="ORA207" s="944"/>
      <c r="ORB207" s="944"/>
      <c r="ORC207" s="944"/>
      <c r="ORD207" s="944"/>
      <c r="ORE207" s="944"/>
      <c r="ORF207" s="944"/>
      <c r="ORG207" s="944"/>
      <c r="ORH207" s="944"/>
      <c r="ORI207" s="944"/>
      <c r="ORJ207" s="944"/>
      <c r="ORK207" s="944"/>
      <c r="ORL207" s="944"/>
      <c r="ORM207" s="944"/>
      <c r="ORN207" s="944"/>
      <c r="ORO207" s="944"/>
      <c r="ORP207" s="944"/>
      <c r="ORQ207" s="944"/>
      <c r="ORR207" s="944"/>
      <c r="ORS207" s="944"/>
      <c r="ORT207" s="944"/>
      <c r="ORU207" s="944"/>
      <c r="ORV207" s="944"/>
      <c r="ORW207" s="944"/>
      <c r="ORX207" s="944"/>
      <c r="ORY207" s="944"/>
      <c r="ORZ207" s="944"/>
      <c r="OSA207" s="944"/>
      <c r="OSB207" s="944"/>
      <c r="OSC207" s="944"/>
      <c r="OSD207" s="944"/>
      <c r="OSE207" s="944"/>
      <c r="OSF207" s="944"/>
      <c r="OSG207" s="944"/>
      <c r="OSH207" s="944"/>
      <c r="OSI207" s="944"/>
      <c r="OSJ207" s="944"/>
      <c r="OSK207" s="944"/>
      <c r="OSL207" s="944"/>
      <c r="OSM207" s="944"/>
      <c r="OSN207" s="944"/>
      <c r="OSO207" s="944"/>
      <c r="OSP207" s="944"/>
      <c r="OSQ207" s="944"/>
      <c r="OSR207" s="944"/>
      <c r="OSS207" s="944"/>
      <c r="OST207" s="944"/>
      <c r="OSU207" s="944"/>
      <c r="OSV207" s="944"/>
      <c r="OSW207" s="944"/>
      <c r="OSX207" s="944"/>
      <c r="OSY207" s="944"/>
      <c r="OSZ207" s="944"/>
      <c r="OTA207" s="944"/>
      <c r="OTB207" s="944"/>
      <c r="OTC207" s="944"/>
      <c r="OTD207" s="944"/>
      <c r="OTE207" s="944"/>
      <c r="OTF207" s="944"/>
      <c r="OTG207" s="944"/>
      <c r="OTH207" s="944"/>
      <c r="OTI207" s="944"/>
      <c r="OTJ207" s="944"/>
      <c r="OTK207" s="944"/>
      <c r="OTL207" s="944"/>
      <c r="OTM207" s="944"/>
      <c r="OTN207" s="944"/>
      <c r="OTO207" s="944"/>
      <c r="OTP207" s="944"/>
      <c r="OTQ207" s="944"/>
      <c r="OTR207" s="944"/>
      <c r="OTS207" s="944"/>
      <c r="OTT207" s="944"/>
      <c r="OTU207" s="944"/>
      <c r="OTV207" s="944"/>
      <c r="OTW207" s="944"/>
      <c r="OTX207" s="944"/>
      <c r="OTY207" s="944"/>
      <c r="OTZ207" s="944"/>
      <c r="OUA207" s="944"/>
      <c r="OUB207" s="944"/>
      <c r="OUC207" s="944"/>
      <c r="OUD207" s="944"/>
      <c r="OUE207" s="944"/>
      <c r="OUF207" s="944"/>
      <c r="OUG207" s="944"/>
      <c r="OUH207" s="944"/>
      <c r="OUI207" s="944"/>
      <c r="OUJ207" s="944"/>
      <c r="OUK207" s="944"/>
      <c r="OUL207" s="944"/>
      <c r="OUM207" s="944"/>
      <c r="OUN207" s="944"/>
      <c r="OUO207" s="944"/>
      <c r="OUP207" s="944"/>
      <c r="OUQ207" s="944"/>
      <c r="OUR207" s="944"/>
      <c r="OUS207" s="944"/>
      <c r="OUT207" s="944"/>
      <c r="OUU207" s="944"/>
      <c r="OUV207" s="944"/>
      <c r="OUW207" s="944"/>
      <c r="OUX207" s="944"/>
      <c r="OUY207" s="944"/>
      <c r="OUZ207" s="944"/>
      <c r="OVA207" s="944"/>
      <c r="OVB207" s="944"/>
      <c r="OVC207" s="944"/>
      <c r="OVD207" s="944"/>
      <c r="OVE207" s="944"/>
      <c r="OVF207" s="944"/>
      <c r="OVG207" s="944"/>
      <c r="OVH207" s="944"/>
      <c r="OVI207" s="944"/>
      <c r="OVJ207" s="944"/>
      <c r="OVK207" s="944"/>
      <c r="OVL207" s="944"/>
      <c r="OVM207" s="944"/>
      <c r="OVN207" s="944"/>
      <c r="OVO207" s="944"/>
      <c r="OVP207" s="944"/>
      <c r="OVQ207" s="944"/>
      <c r="OVR207" s="944"/>
      <c r="OVS207" s="944"/>
      <c r="OVT207" s="944"/>
      <c r="OVU207" s="944"/>
      <c r="OVV207" s="944"/>
      <c r="OVW207" s="944"/>
      <c r="OVX207" s="944"/>
      <c r="OVY207" s="944"/>
      <c r="OVZ207" s="944"/>
      <c r="OWA207" s="944"/>
      <c r="OWB207" s="944"/>
      <c r="OWC207" s="944"/>
      <c r="OWD207" s="944"/>
      <c r="OWE207" s="944"/>
      <c r="OWF207" s="944"/>
      <c r="OWG207" s="944"/>
      <c r="OWH207" s="944"/>
      <c r="OWI207" s="944"/>
      <c r="OWJ207" s="944"/>
      <c r="OWK207" s="944"/>
      <c r="OWL207" s="944"/>
      <c r="OWM207" s="944"/>
      <c r="OWN207" s="944"/>
      <c r="OWO207" s="944"/>
      <c r="OWP207" s="944"/>
      <c r="OWQ207" s="944"/>
      <c r="OWR207" s="944"/>
      <c r="OWS207" s="944"/>
      <c r="OWT207" s="944"/>
      <c r="OWU207" s="944"/>
      <c r="OWV207" s="944"/>
      <c r="OWW207" s="944"/>
      <c r="OWX207" s="944"/>
      <c r="OWY207" s="944"/>
      <c r="OWZ207" s="944"/>
      <c r="OXA207" s="944"/>
      <c r="OXB207" s="944"/>
      <c r="OXC207" s="944"/>
      <c r="OXD207" s="944"/>
      <c r="OXE207" s="944"/>
      <c r="OXF207" s="944"/>
      <c r="OXG207" s="944"/>
      <c r="OXH207" s="944"/>
      <c r="OXI207" s="944"/>
      <c r="OXJ207" s="944"/>
      <c r="OXK207" s="944"/>
      <c r="OXL207" s="944"/>
      <c r="OXM207" s="944"/>
      <c r="OXN207" s="944"/>
      <c r="OXO207" s="944"/>
      <c r="OXP207" s="944"/>
      <c r="OXQ207" s="944"/>
      <c r="OXR207" s="944"/>
      <c r="OXS207" s="944"/>
      <c r="OXT207" s="944"/>
      <c r="OXU207" s="944"/>
      <c r="OXV207" s="944"/>
      <c r="OXW207" s="944"/>
      <c r="OXX207" s="944"/>
      <c r="OXY207" s="944"/>
      <c r="OXZ207" s="944"/>
      <c r="OYA207" s="944"/>
      <c r="OYB207" s="944"/>
      <c r="OYC207" s="944"/>
      <c r="OYD207" s="944"/>
      <c r="OYE207" s="944"/>
      <c r="OYF207" s="944"/>
      <c r="OYG207" s="944"/>
      <c r="OYH207" s="944"/>
      <c r="OYI207" s="944"/>
      <c r="OYJ207" s="944"/>
      <c r="OYK207" s="944"/>
      <c r="OYL207" s="944"/>
      <c r="OYM207" s="944"/>
      <c r="OYN207" s="944"/>
      <c r="OYO207" s="944"/>
      <c r="OYP207" s="944"/>
      <c r="OYQ207" s="944"/>
      <c r="OYR207" s="944"/>
      <c r="OYS207" s="944"/>
      <c r="OYT207" s="944"/>
      <c r="OYU207" s="944"/>
      <c r="OYV207" s="944"/>
      <c r="OYW207" s="944"/>
      <c r="OYX207" s="944"/>
      <c r="OYY207" s="944"/>
      <c r="OYZ207" s="944"/>
      <c r="OZA207" s="944"/>
      <c r="OZB207" s="944"/>
      <c r="OZC207" s="944"/>
      <c r="OZD207" s="944"/>
      <c r="OZE207" s="944"/>
      <c r="OZF207" s="944"/>
      <c r="OZG207" s="944"/>
      <c r="OZH207" s="944"/>
      <c r="OZI207" s="944"/>
      <c r="OZJ207" s="944"/>
      <c r="OZK207" s="944"/>
      <c r="OZL207" s="944"/>
      <c r="OZM207" s="944"/>
      <c r="OZN207" s="944"/>
      <c r="OZO207" s="944"/>
      <c r="OZP207" s="944"/>
      <c r="OZQ207" s="944"/>
      <c r="OZR207" s="944"/>
      <c r="OZS207" s="944"/>
      <c r="OZT207" s="944"/>
      <c r="OZU207" s="944"/>
      <c r="OZV207" s="944"/>
      <c r="OZW207" s="944"/>
      <c r="OZX207" s="944"/>
      <c r="OZY207" s="944"/>
      <c r="OZZ207" s="944"/>
      <c r="PAA207" s="944"/>
      <c r="PAB207" s="944"/>
      <c r="PAC207" s="944"/>
      <c r="PAD207" s="944"/>
      <c r="PAE207" s="944"/>
      <c r="PAF207" s="944"/>
      <c r="PAG207" s="944"/>
      <c r="PAH207" s="944"/>
      <c r="PAI207" s="944"/>
      <c r="PAJ207" s="944"/>
      <c r="PAK207" s="944"/>
      <c r="PAL207" s="944"/>
      <c r="PAM207" s="944"/>
      <c r="PAN207" s="944"/>
      <c r="PAO207" s="944"/>
      <c r="PAP207" s="944"/>
      <c r="PAQ207" s="944"/>
      <c r="PAR207" s="944"/>
      <c r="PAS207" s="944"/>
      <c r="PAT207" s="944"/>
      <c r="PAU207" s="944"/>
      <c r="PAV207" s="944"/>
      <c r="PAW207" s="944"/>
      <c r="PAX207" s="944"/>
      <c r="PAY207" s="944"/>
      <c r="PAZ207" s="944"/>
      <c r="PBA207" s="944"/>
      <c r="PBB207" s="944"/>
      <c r="PBC207" s="944"/>
      <c r="PBD207" s="944"/>
      <c r="PBE207" s="944"/>
      <c r="PBF207" s="944"/>
      <c r="PBG207" s="944"/>
      <c r="PBH207" s="944"/>
      <c r="PBI207" s="944"/>
      <c r="PBJ207" s="944"/>
      <c r="PBK207" s="944"/>
      <c r="PBL207" s="944"/>
      <c r="PBM207" s="944"/>
      <c r="PBN207" s="944"/>
      <c r="PBO207" s="944"/>
      <c r="PBP207" s="944"/>
      <c r="PBQ207" s="944"/>
      <c r="PBR207" s="944"/>
      <c r="PBS207" s="944"/>
      <c r="PBT207" s="944"/>
      <c r="PBU207" s="944"/>
      <c r="PBV207" s="944"/>
      <c r="PBW207" s="944"/>
      <c r="PBX207" s="944"/>
      <c r="PBY207" s="944"/>
      <c r="PBZ207" s="944"/>
      <c r="PCA207" s="944"/>
      <c r="PCB207" s="944"/>
      <c r="PCC207" s="944"/>
      <c r="PCD207" s="944"/>
      <c r="PCE207" s="944"/>
      <c r="PCF207" s="944"/>
      <c r="PCG207" s="944"/>
      <c r="PCH207" s="944"/>
      <c r="PCI207" s="944"/>
      <c r="PCJ207" s="944"/>
      <c r="PCK207" s="944"/>
      <c r="PCL207" s="944"/>
      <c r="PCM207" s="944"/>
      <c r="PCN207" s="944"/>
      <c r="PCO207" s="944"/>
      <c r="PCP207" s="944"/>
      <c r="PCQ207" s="944"/>
      <c r="PCR207" s="944"/>
      <c r="PCS207" s="944"/>
      <c r="PCT207" s="944"/>
      <c r="PCU207" s="944"/>
      <c r="PCV207" s="944"/>
      <c r="PCW207" s="944"/>
      <c r="PCX207" s="944"/>
      <c r="PCY207" s="944"/>
      <c r="PCZ207" s="944"/>
      <c r="PDA207" s="944"/>
      <c r="PDB207" s="944"/>
      <c r="PDC207" s="944"/>
      <c r="PDD207" s="944"/>
      <c r="PDE207" s="944"/>
      <c r="PDF207" s="944"/>
      <c r="PDG207" s="944"/>
      <c r="PDH207" s="944"/>
      <c r="PDI207" s="944"/>
      <c r="PDJ207" s="944"/>
      <c r="PDK207" s="944"/>
      <c r="PDL207" s="944"/>
      <c r="PDM207" s="944"/>
      <c r="PDN207" s="944"/>
      <c r="PDO207" s="944"/>
      <c r="PDP207" s="944"/>
      <c r="PDQ207" s="944"/>
      <c r="PDR207" s="944"/>
      <c r="PDS207" s="944"/>
      <c r="PDT207" s="944"/>
      <c r="PDU207" s="944"/>
      <c r="PDV207" s="944"/>
      <c r="PDW207" s="944"/>
      <c r="PDX207" s="944"/>
      <c r="PDY207" s="944"/>
      <c r="PDZ207" s="944"/>
      <c r="PEA207" s="944"/>
      <c r="PEB207" s="944"/>
      <c r="PEC207" s="944"/>
      <c r="PED207" s="944"/>
      <c r="PEE207" s="944"/>
      <c r="PEF207" s="944"/>
      <c r="PEG207" s="944"/>
      <c r="PEH207" s="944"/>
      <c r="PEI207" s="944"/>
      <c r="PEJ207" s="944"/>
      <c r="PEK207" s="944"/>
      <c r="PEL207" s="944"/>
      <c r="PEM207" s="944"/>
      <c r="PEN207" s="944"/>
      <c r="PEO207" s="944"/>
      <c r="PEP207" s="944"/>
      <c r="PEQ207" s="944"/>
      <c r="PER207" s="944"/>
      <c r="PES207" s="944"/>
      <c r="PET207" s="944"/>
      <c r="PEU207" s="944"/>
      <c r="PEV207" s="944"/>
      <c r="PEW207" s="944"/>
      <c r="PEX207" s="944"/>
      <c r="PEY207" s="944"/>
      <c r="PEZ207" s="944"/>
      <c r="PFA207" s="944"/>
      <c r="PFB207" s="944"/>
      <c r="PFC207" s="944"/>
      <c r="PFD207" s="944"/>
      <c r="PFE207" s="944"/>
      <c r="PFF207" s="944"/>
      <c r="PFG207" s="944"/>
      <c r="PFH207" s="944"/>
      <c r="PFI207" s="944"/>
      <c r="PFJ207" s="944"/>
      <c r="PFK207" s="944"/>
      <c r="PFL207" s="944"/>
      <c r="PFM207" s="944"/>
      <c r="PFN207" s="944"/>
      <c r="PFO207" s="944"/>
      <c r="PFP207" s="944"/>
      <c r="PFQ207" s="944"/>
      <c r="PFR207" s="944"/>
      <c r="PFS207" s="944"/>
      <c r="PFT207" s="944"/>
      <c r="PFU207" s="944"/>
      <c r="PFV207" s="944"/>
      <c r="PFW207" s="944"/>
      <c r="PFX207" s="944"/>
      <c r="PFY207" s="944"/>
      <c r="PFZ207" s="944"/>
      <c r="PGA207" s="944"/>
      <c r="PGB207" s="944"/>
      <c r="PGC207" s="944"/>
      <c r="PGD207" s="944"/>
      <c r="PGE207" s="944"/>
      <c r="PGF207" s="944"/>
      <c r="PGG207" s="944"/>
      <c r="PGH207" s="944"/>
      <c r="PGI207" s="944"/>
      <c r="PGJ207" s="944"/>
      <c r="PGK207" s="944"/>
      <c r="PGL207" s="944"/>
      <c r="PGM207" s="944"/>
      <c r="PGN207" s="944"/>
      <c r="PGO207" s="944"/>
      <c r="PGP207" s="944"/>
      <c r="PGQ207" s="944"/>
      <c r="PGR207" s="944"/>
      <c r="PGS207" s="944"/>
      <c r="PGT207" s="944"/>
      <c r="PGU207" s="944"/>
      <c r="PGV207" s="944"/>
      <c r="PGW207" s="944"/>
      <c r="PGX207" s="944"/>
      <c r="PGY207" s="944"/>
      <c r="PGZ207" s="944"/>
      <c r="PHA207" s="944"/>
      <c r="PHB207" s="944"/>
      <c r="PHC207" s="944"/>
      <c r="PHD207" s="944"/>
      <c r="PHE207" s="944"/>
      <c r="PHF207" s="944"/>
      <c r="PHG207" s="944"/>
      <c r="PHH207" s="944"/>
      <c r="PHI207" s="944"/>
      <c r="PHJ207" s="944"/>
      <c r="PHK207" s="944"/>
      <c r="PHL207" s="944"/>
      <c r="PHM207" s="944"/>
      <c r="PHN207" s="944"/>
      <c r="PHO207" s="944"/>
      <c r="PHP207" s="944"/>
      <c r="PHQ207" s="944"/>
      <c r="PHR207" s="944"/>
      <c r="PHS207" s="944"/>
      <c r="PHT207" s="944"/>
      <c r="PHU207" s="944"/>
      <c r="PHV207" s="944"/>
      <c r="PHW207" s="944"/>
      <c r="PHX207" s="944"/>
      <c r="PHY207" s="944"/>
      <c r="PHZ207" s="944"/>
      <c r="PIA207" s="944"/>
      <c r="PIB207" s="944"/>
      <c r="PIC207" s="944"/>
      <c r="PID207" s="944"/>
      <c r="PIE207" s="944"/>
      <c r="PIF207" s="944"/>
      <c r="PIG207" s="944"/>
      <c r="PIH207" s="944"/>
      <c r="PII207" s="944"/>
      <c r="PIJ207" s="944"/>
      <c r="PIK207" s="944"/>
      <c r="PIL207" s="944"/>
      <c r="PIM207" s="944"/>
      <c r="PIN207" s="944"/>
      <c r="PIO207" s="944"/>
      <c r="PIP207" s="944"/>
      <c r="PIQ207" s="944"/>
      <c r="PIR207" s="944"/>
      <c r="PIS207" s="944"/>
      <c r="PIT207" s="944"/>
      <c r="PIU207" s="944"/>
      <c r="PIV207" s="944"/>
      <c r="PIW207" s="944"/>
      <c r="PIX207" s="944"/>
      <c r="PIY207" s="944"/>
      <c r="PIZ207" s="944"/>
      <c r="PJA207" s="944"/>
      <c r="PJB207" s="944"/>
      <c r="PJC207" s="944"/>
      <c r="PJD207" s="944"/>
      <c r="PJE207" s="944"/>
      <c r="PJF207" s="944"/>
      <c r="PJG207" s="944"/>
      <c r="PJH207" s="944"/>
      <c r="PJI207" s="944"/>
      <c r="PJJ207" s="944"/>
      <c r="PJK207" s="944"/>
      <c r="PJL207" s="944"/>
      <c r="PJM207" s="944"/>
      <c r="PJN207" s="944"/>
      <c r="PJO207" s="944"/>
      <c r="PJP207" s="944"/>
      <c r="PJQ207" s="944"/>
      <c r="PJR207" s="944"/>
      <c r="PJS207" s="944"/>
      <c r="PJT207" s="944"/>
      <c r="PJU207" s="944"/>
      <c r="PJV207" s="944"/>
      <c r="PJW207" s="944"/>
      <c r="PJX207" s="944"/>
      <c r="PJY207" s="944"/>
      <c r="PJZ207" s="944"/>
      <c r="PKA207" s="944"/>
      <c r="PKB207" s="944"/>
      <c r="PKC207" s="944"/>
      <c r="PKD207" s="944"/>
      <c r="PKE207" s="944"/>
      <c r="PKF207" s="944"/>
      <c r="PKG207" s="944"/>
      <c r="PKH207" s="944"/>
      <c r="PKI207" s="944"/>
      <c r="PKJ207" s="944"/>
      <c r="PKK207" s="944"/>
      <c r="PKL207" s="944"/>
      <c r="PKM207" s="944"/>
      <c r="PKN207" s="944"/>
      <c r="PKO207" s="944"/>
      <c r="PKP207" s="944"/>
      <c r="PKQ207" s="944"/>
      <c r="PKR207" s="944"/>
      <c r="PKS207" s="944"/>
      <c r="PKT207" s="944"/>
      <c r="PKU207" s="944"/>
      <c r="PKV207" s="944"/>
      <c r="PKW207" s="944"/>
      <c r="PKX207" s="944"/>
      <c r="PKY207" s="944"/>
      <c r="PKZ207" s="944"/>
      <c r="PLA207" s="944"/>
      <c r="PLB207" s="944"/>
      <c r="PLC207" s="944"/>
      <c r="PLD207" s="944"/>
      <c r="PLE207" s="944"/>
      <c r="PLF207" s="944"/>
      <c r="PLG207" s="944"/>
      <c r="PLH207" s="944"/>
      <c r="PLI207" s="944"/>
      <c r="PLJ207" s="944"/>
      <c r="PLK207" s="944"/>
      <c r="PLL207" s="944"/>
      <c r="PLM207" s="944"/>
      <c r="PLN207" s="944"/>
      <c r="PLO207" s="944"/>
      <c r="PLP207" s="944"/>
      <c r="PLQ207" s="944"/>
      <c r="PLR207" s="944"/>
      <c r="PLS207" s="944"/>
      <c r="PLT207" s="944"/>
      <c r="PLU207" s="944"/>
      <c r="PLV207" s="944"/>
      <c r="PLW207" s="944"/>
      <c r="PLX207" s="944"/>
      <c r="PLY207" s="944"/>
      <c r="PLZ207" s="944"/>
      <c r="PMA207" s="944"/>
      <c r="PMB207" s="944"/>
      <c r="PMC207" s="944"/>
      <c r="PMD207" s="944"/>
      <c r="PME207" s="944"/>
      <c r="PMF207" s="944"/>
      <c r="PMG207" s="944"/>
      <c r="PMH207" s="944"/>
      <c r="PMI207" s="944"/>
      <c r="PMJ207" s="944"/>
      <c r="PMK207" s="944"/>
      <c r="PML207" s="944"/>
      <c r="PMM207" s="944"/>
      <c r="PMN207" s="944"/>
      <c r="PMO207" s="944"/>
      <c r="PMP207" s="944"/>
      <c r="PMQ207" s="944"/>
      <c r="PMR207" s="944"/>
      <c r="PMS207" s="944"/>
      <c r="PMT207" s="944"/>
      <c r="PMU207" s="944"/>
      <c r="PMV207" s="944"/>
      <c r="PMW207" s="944"/>
      <c r="PMX207" s="944"/>
      <c r="PMY207" s="944"/>
      <c r="PMZ207" s="944"/>
      <c r="PNA207" s="944"/>
      <c r="PNB207" s="944"/>
      <c r="PNC207" s="944"/>
      <c r="PND207" s="944"/>
      <c r="PNE207" s="944"/>
      <c r="PNF207" s="944"/>
      <c r="PNG207" s="944"/>
      <c r="PNH207" s="944"/>
      <c r="PNI207" s="944"/>
      <c r="PNJ207" s="944"/>
      <c r="PNK207" s="944"/>
      <c r="PNL207" s="944"/>
      <c r="PNM207" s="944"/>
      <c r="PNN207" s="944"/>
      <c r="PNO207" s="944"/>
      <c r="PNP207" s="944"/>
      <c r="PNQ207" s="944"/>
      <c r="PNR207" s="944"/>
      <c r="PNS207" s="944"/>
      <c r="PNT207" s="944"/>
      <c r="PNU207" s="944"/>
      <c r="PNV207" s="944"/>
      <c r="PNW207" s="944"/>
      <c r="PNX207" s="944"/>
      <c r="PNY207" s="944"/>
      <c r="PNZ207" s="944"/>
      <c r="POA207" s="944"/>
      <c r="POB207" s="944"/>
      <c r="POC207" s="944"/>
      <c r="POD207" s="944"/>
      <c r="POE207" s="944"/>
      <c r="POF207" s="944"/>
      <c r="POG207" s="944"/>
      <c r="POH207" s="944"/>
      <c r="POI207" s="944"/>
      <c r="POJ207" s="944"/>
      <c r="POK207" s="944"/>
      <c r="POL207" s="944"/>
      <c r="POM207" s="944"/>
      <c r="PON207" s="944"/>
      <c r="POO207" s="944"/>
      <c r="POP207" s="944"/>
      <c r="POQ207" s="944"/>
      <c r="POR207" s="944"/>
      <c r="POS207" s="944"/>
      <c r="POT207" s="944"/>
      <c r="POU207" s="944"/>
      <c r="POV207" s="944"/>
      <c r="POW207" s="944"/>
      <c r="POX207" s="944"/>
      <c r="POY207" s="944"/>
      <c r="POZ207" s="944"/>
      <c r="PPA207" s="944"/>
      <c r="PPB207" s="944"/>
      <c r="PPC207" s="944"/>
      <c r="PPD207" s="944"/>
      <c r="PPE207" s="944"/>
      <c r="PPF207" s="944"/>
      <c r="PPG207" s="944"/>
      <c r="PPH207" s="944"/>
      <c r="PPI207" s="944"/>
      <c r="PPJ207" s="944"/>
      <c r="PPK207" s="944"/>
      <c r="PPL207" s="944"/>
      <c r="PPM207" s="944"/>
      <c r="PPN207" s="944"/>
      <c r="PPO207" s="944"/>
      <c r="PPP207" s="944"/>
      <c r="PPQ207" s="944"/>
      <c r="PPR207" s="944"/>
      <c r="PPS207" s="944"/>
      <c r="PPT207" s="944"/>
      <c r="PPU207" s="944"/>
      <c r="PPV207" s="944"/>
      <c r="PPW207" s="944"/>
      <c r="PPX207" s="944"/>
      <c r="PPY207" s="944"/>
      <c r="PPZ207" s="944"/>
      <c r="PQA207" s="944"/>
      <c r="PQB207" s="944"/>
      <c r="PQC207" s="944"/>
      <c r="PQD207" s="944"/>
      <c r="PQE207" s="944"/>
      <c r="PQF207" s="944"/>
      <c r="PQG207" s="944"/>
      <c r="PQH207" s="944"/>
      <c r="PQI207" s="944"/>
      <c r="PQJ207" s="944"/>
      <c r="PQK207" s="944"/>
      <c r="PQL207" s="944"/>
      <c r="PQM207" s="944"/>
      <c r="PQN207" s="944"/>
      <c r="PQO207" s="944"/>
      <c r="PQP207" s="944"/>
      <c r="PQQ207" s="944"/>
      <c r="PQR207" s="944"/>
      <c r="PQS207" s="944"/>
      <c r="PQT207" s="944"/>
      <c r="PQU207" s="944"/>
      <c r="PQV207" s="944"/>
      <c r="PQW207" s="944"/>
      <c r="PQX207" s="944"/>
      <c r="PQY207" s="944"/>
      <c r="PQZ207" s="944"/>
      <c r="PRA207" s="944"/>
      <c r="PRB207" s="944"/>
      <c r="PRC207" s="944"/>
      <c r="PRD207" s="944"/>
      <c r="PRE207" s="944"/>
      <c r="PRF207" s="944"/>
      <c r="PRG207" s="944"/>
      <c r="PRH207" s="944"/>
      <c r="PRI207" s="944"/>
      <c r="PRJ207" s="944"/>
      <c r="PRK207" s="944"/>
      <c r="PRL207" s="944"/>
      <c r="PRM207" s="944"/>
      <c r="PRN207" s="944"/>
      <c r="PRO207" s="944"/>
      <c r="PRP207" s="944"/>
      <c r="PRQ207" s="944"/>
      <c r="PRR207" s="944"/>
      <c r="PRS207" s="944"/>
      <c r="PRT207" s="944"/>
      <c r="PRU207" s="944"/>
      <c r="PRV207" s="944"/>
      <c r="PRW207" s="944"/>
      <c r="PRX207" s="944"/>
      <c r="PRY207" s="944"/>
      <c r="PRZ207" s="944"/>
      <c r="PSA207" s="944"/>
      <c r="PSB207" s="944"/>
      <c r="PSC207" s="944"/>
      <c r="PSD207" s="944"/>
      <c r="PSE207" s="944"/>
      <c r="PSF207" s="944"/>
      <c r="PSG207" s="944"/>
      <c r="PSH207" s="944"/>
      <c r="PSI207" s="944"/>
      <c r="PSJ207" s="944"/>
      <c r="PSK207" s="944"/>
      <c r="PSL207" s="944"/>
      <c r="PSM207" s="944"/>
      <c r="PSN207" s="944"/>
      <c r="PSO207" s="944"/>
      <c r="PSP207" s="944"/>
      <c r="PSQ207" s="944"/>
      <c r="PSR207" s="944"/>
      <c r="PSS207" s="944"/>
      <c r="PST207" s="944"/>
      <c r="PSU207" s="944"/>
      <c r="PSV207" s="944"/>
      <c r="PSW207" s="944"/>
      <c r="PSX207" s="944"/>
      <c r="PSY207" s="944"/>
      <c r="PSZ207" s="944"/>
      <c r="PTA207" s="944"/>
      <c r="PTB207" s="944"/>
      <c r="PTC207" s="944"/>
      <c r="PTD207" s="944"/>
      <c r="PTE207" s="944"/>
      <c r="PTF207" s="944"/>
      <c r="PTG207" s="944"/>
      <c r="PTH207" s="944"/>
      <c r="PTI207" s="944"/>
      <c r="PTJ207" s="944"/>
      <c r="PTK207" s="944"/>
      <c r="PTL207" s="944"/>
      <c r="PTM207" s="944"/>
      <c r="PTN207" s="944"/>
      <c r="PTO207" s="944"/>
      <c r="PTP207" s="944"/>
      <c r="PTQ207" s="944"/>
      <c r="PTR207" s="944"/>
      <c r="PTS207" s="944"/>
      <c r="PTT207" s="944"/>
      <c r="PTU207" s="944"/>
      <c r="PTV207" s="944"/>
      <c r="PTW207" s="944"/>
      <c r="PTX207" s="944"/>
      <c r="PTY207" s="944"/>
      <c r="PTZ207" s="944"/>
      <c r="PUA207" s="944"/>
      <c r="PUB207" s="944"/>
      <c r="PUC207" s="944"/>
      <c r="PUD207" s="944"/>
      <c r="PUE207" s="944"/>
      <c r="PUF207" s="944"/>
      <c r="PUG207" s="944"/>
      <c r="PUH207" s="944"/>
      <c r="PUI207" s="944"/>
      <c r="PUJ207" s="944"/>
      <c r="PUK207" s="944"/>
      <c r="PUL207" s="944"/>
      <c r="PUM207" s="944"/>
      <c r="PUN207" s="944"/>
      <c r="PUO207" s="944"/>
      <c r="PUP207" s="944"/>
      <c r="PUQ207" s="944"/>
      <c r="PUR207" s="944"/>
      <c r="PUS207" s="944"/>
      <c r="PUT207" s="944"/>
      <c r="PUU207" s="944"/>
      <c r="PUV207" s="944"/>
      <c r="PUW207" s="944"/>
      <c r="PUX207" s="944"/>
      <c r="PUY207" s="944"/>
      <c r="PUZ207" s="944"/>
      <c r="PVA207" s="944"/>
      <c r="PVB207" s="944"/>
      <c r="PVC207" s="944"/>
      <c r="PVD207" s="944"/>
      <c r="PVE207" s="944"/>
      <c r="PVF207" s="944"/>
      <c r="PVG207" s="944"/>
      <c r="PVH207" s="944"/>
      <c r="PVI207" s="944"/>
      <c r="PVJ207" s="944"/>
      <c r="PVK207" s="944"/>
      <c r="PVL207" s="944"/>
      <c r="PVM207" s="944"/>
      <c r="PVN207" s="944"/>
      <c r="PVO207" s="944"/>
      <c r="PVP207" s="944"/>
      <c r="PVQ207" s="944"/>
      <c r="PVR207" s="944"/>
      <c r="PVS207" s="944"/>
      <c r="PVT207" s="944"/>
      <c r="PVU207" s="944"/>
      <c r="PVV207" s="944"/>
      <c r="PVW207" s="944"/>
      <c r="PVX207" s="944"/>
      <c r="PVY207" s="944"/>
      <c r="PVZ207" s="944"/>
      <c r="PWA207" s="944"/>
      <c r="PWB207" s="944"/>
      <c r="PWC207" s="944"/>
      <c r="PWD207" s="944"/>
      <c r="PWE207" s="944"/>
      <c r="PWF207" s="944"/>
      <c r="PWG207" s="944"/>
      <c r="PWH207" s="944"/>
      <c r="PWI207" s="944"/>
      <c r="PWJ207" s="944"/>
      <c r="PWK207" s="944"/>
      <c r="PWL207" s="944"/>
      <c r="PWM207" s="944"/>
      <c r="PWN207" s="944"/>
      <c r="PWO207" s="944"/>
      <c r="PWP207" s="944"/>
      <c r="PWQ207" s="944"/>
      <c r="PWR207" s="944"/>
      <c r="PWS207" s="944"/>
      <c r="PWT207" s="944"/>
      <c r="PWU207" s="944"/>
      <c r="PWV207" s="944"/>
      <c r="PWW207" s="944"/>
      <c r="PWX207" s="944"/>
      <c r="PWY207" s="944"/>
      <c r="PWZ207" s="944"/>
      <c r="PXA207" s="944"/>
      <c r="PXB207" s="944"/>
      <c r="PXC207" s="944"/>
      <c r="PXD207" s="944"/>
      <c r="PXE207" s="944"/>
      <c r="PXF207" s="944"/>
      <c r="PXG207" s="944"/>
      <c r="PXH207" s="944"/>
      <c r="PXI207" s="944"/>
      <c r="PXJ207" s="944"/>
      <c r="PXK207" s="944"/>
      <c r="PXL207" s="944"/>
      <c r="PXM207" s="944"/>
      <c r="PXN207" s="944"/>
      <c r="PXO207" s="944"/>
      <c r="PXP207" s="944"/>
      <c r="PXQ207" s="944"/>
      <c r="PXR207" s="944"/>
      <c r="PXS207" s="944"/>
      <c r="PXT207" s="944"/>
      <c r="PXU207" s="944"/>
      <c r="PXV207" s="944"/>
      <c r="PXW207" s="944"/>
      <c r="PXX207" s="944"/>
      <c r="PXY207" s="944"/>
      <c r="PXZ207" s="944"/>
      <c r="PYA207" s="944"/>
      <c r="PYB207" s="944"/>
      <c r="PYC207" s="944"/>
      <c r="PYD207" s="944"/>
      <c r="PYE207" s="944"/>
      <c r="PYF207" s="944"/>
      <c r="PYG207" s="944"/>
      <c r="PYH207" s="944"/>
      <c r="PYI207" s="944"/>
      <c r="PYJ207" s="944"/>
      <c r="PYK207" s="944"/>
      <c r="PYL207" s="944"/>
      <c r="PYM207" s="944"/>
      <c r="PYN207" s="944"/>
      <c r="PYO207" s="944"/>
      <c r="PYP207" s="944"/>
      <c r="PYQ207" s="944"/>
      <c r="PYR207" s="944"/>
      <c r="PYS207" s="944"/>
      <c r="PYT207" s="944"/>
      <c r="PYU207" s="944"/>
      <c r="PYV207" s="944"/>
      <c r="PYW207" s="944"/>
      <c r="PYX207" s="944"/>
      <c r="PYY207" s="944"/>
      <c r="PYZ207" s="944"/>
      <c r="PZA207" s="944"/>
      <c r="PZB207" s="944"/>
      <c r="PZC207" s="944"/>
      <c r="PZD207" s="944"/>
      <c r="PZE207" s="944"/>
      <c r="PZF207" s="944"/>
      <c r="PZG207" s="944"/>
      <c r="PZH207" s="944"/>
      <c r="PZI207" s="944"/>
      <c r="PZJ207" s="944"/>
      <c r="PZK207" s="944"/>
      <c r="PZL207" s="944"/>
      <c r="PZM207" s="944"/>
      <c r="PZN207" s="944"/>
      <c r="PZO207" s="944"/>
      <c r="PZP207" s="944"/>
      <c r="PZQ207" s="944"/>
      <c r="PZR207" s="944"/>
      <c r="PZS207" s="944"/>
      <c r="PZT207" s="944"/>
      <c r="PZU207" s="944"/>
      <c r="PZV207" s="944"/>
      <c r="PZW207" s="944"/>
      <c r="PZX207" s="944"/>
      <c r="PZY207" s="944"/>
      <c r="PZZ207" s="944"/>
      <c r="QAA207" s="944"/>
      <c r="QAB207" s="944"/>
      <c r="QAC207" s="944"/>
      <c r="QAD207" s="944"/>
      <c r="QAE207" s="944"/>
      <c r="QAF207" s="944"/>
      <c r="QAG207" s="944"/>
      <c r="QAH207" s="944"/>
      <c r="QAI207" s="944"/>
      <c r="QAJ207" s="944"/>
      <c r="QAK207" s="944"/>
      <c r="QAL207" s="944"/>
      <c r="QAM207" s="944"/>
      <c r="QAN207" s="944"/>
      <c r="QAO207" s="944"/>
      <c r="QAP207" s="944"/>
      <c r="QAQ207" s="944"/>
      <c r="QAR207" s="944"/>
      <c r="QAS207" s="944"/>
      <c r="QAT207" s="944"/>
      <c r="QAU207" s="944"/>
      <c r="QAV207" s="944"/>
      <c r="QAW207" s="944"/>
      <c r="QAX207" s="944"/>
      <c r="QAY207" s="944"/>
      <c r="QAZ207" s="944"/>
      <c r="QBA207" s="944"/>
      <c r="QBB207" s="944"/>
      <c r="QBC207" s="944"/>
      <c r="QBD207" s="944"/>
      <c r="QBE207" s="944"/>
      <c r="QBF207" s="944"/>
      <c r="QBG207" s="944"/>
      <c r="QBH207" s="944"/>
      <c r="QBI207" s="944"/>
      <c r="QBJ207" s="944"/>
      <c r="QBK207" s="944"/>
      <c r="QBL207" s="944"/>
      <c r="QBM207" s="944"/>
      <c r="QBN207" s="944"/>
      <c r="QBO207" s="944"/>
      <c r="QBP207" s="944"/>
      <c r="QBQ207" s="944"/>
      <c r="QBR207" s="944"/>
      <c r="QBS207" s="944"/>
      <c r="QBT207" s="944"/>
      <c r="QBU207" s="944"/>
      <c r="QBV207" s="944"/>
      <c r="QBW207" s="944"/>
      <c r="QBX207" s="944"/>
      <c r="QBY207" s="944"/>
      <c r="QBZ207" s="944"/>
      <c r="QCA207" s="944"/>
      <c r="QCB207" s="944"/>
      <c r="QCC207" s="944"/>
      <c r="QCD207" s="944"/>
      <c r="QCE207" s="944"/>
      <c r="QCF207" s="944"/>
      <c r="QCG207" s="944"/>
      <c r="QCH207" s="944"/>
      <c r="QCI207" s="944"/>
      <c r="QCJ207" s="944"/>
      <c r="QCK207" s="944"/>
      <c r="QCL207" s="944"/>
      <c r="QCM207" s="944"/>
      <c r="QCN207" s="944"/>
      <c r="QCO207" s="944"/>
      <c r="QCP207" s="944"/>
      <c r="QCQ207" s="944"/>
      <c r="QCR207" s="944"/>
      <c r="QCS207" s="944"/>
      <c r="QCT207" s="944"/>
      <c r="QCU207" s="944"/>
      <c r="QCV207" s="944"/>
      <c r="QCW207" s="944"/>
      <c r="QCX207" s="944"/>
      <c r="QCY207" s="944"/>
      <c r="QCZ207" s="944"/>
      <c r="QDA207" s="944"/>
      <c r="QDB207" s="944"/>
      <c r="QDC207" s="944"/>
      <c r="QDD207" s="944"/>
      <c r="QDE207" s="944"/>
      <c r="QDF207" s="944"/>
      <c r="QDG207" s="944"/>
      <c r="QDH207" s="944"/>
      <c r="QDI207" s="944"/>
      <c r="QDJ207" s="944"/>
      <c r="QDK207" s="944"/>
      <c r="QDL207" s="944"/>
      <c r="QDM207" s="944"/>
      <c r="QDN207" s="944"/>
      <c r="QDO207" s="944"/>
      <c r="QDP207" s="944"/>
      <c r="QDQ207" s="944"/>
      <c r="QDR207" s="944"/>
      <c r="QDS207" s="944"/>
      <c r="QDT207" s="944"/>
      <c r="QDU207" s="944"/>
      <c r="QDV207" s="944"/>
      <c r="QDW207" s="944"/>
      <c r="QDX207" s="944"/>
      <c r="QDY207" s="944"/>
      <c r="QDZ207" s="944"/>
      <c r="QEA207" s="944"/>
      <c r="QEB207" s="944"/>
      <c r="QEC207" s="944"/>
      <c r="QED207" s="944"/>
      <c r="QEE207" s="944"/>
      <c r="QEF207" s="944"/>
      <c r="QEG207" s="944"/>
      <c r="QEH207" s="944"/>
      <c r="QEI207" s="944"/>
      <c r="QEJ207" s="944"/>
      <c r="QEK207" s="944"/>
      <c r="QEL207" s="944"/>
      <c r="QEM207" s="944"/>
      <c r="QEN207" s="944"/>
      <c r="QEO207" s="944"/>
      <c r="QEP207" s="944"/>
      <c r="QEQ207" s="944"/>
      <c r="QER207" s="944"/>
      <c r="QES207" s="944"/>
      <c r="QET207" s="944"/>
      <c r="QEU207" s="944"/>
      <c r="QEV207" s="944"/>
      <c r="QEW207" s="944"/>
      <c r="QEX207" s="944"/>
      <c r="QEY207" s="944"/>
      <c r="QEZ207" s="944"/>
      <c r="QFA207" s="944"/>
      <c r="QFB207" s="944"/>
      <c r="QFC207" s="944"/>
      <c r="QFD207" s="944"/>
      <c r="QFE207" s="944"/>
      <c r="QFF207" s="944"/>
      <c r="QFG207" s="944"/>
      <c r="QFH207" s="944"/>
      <c r="QFI207" s="944"/>
      <c r="QFJ207" s="944"/>
      <c r="QFK207" s="944"/>
      <c r="QFL207" s="944"/>
      <c r="QFM207" s="944"/>
      <c r="QFN207" s="944"/>
      <c r="QFO207" s="944"/>
      <c r="QFP207" s="944"/>
      <c r="QFQ207" s="944"/>
      <c r="QFR207" s="944"/>
      <c r="QFS207" s="944"/>
      <c r="QFT207" s="944"/>
      <c r="QFU207" s="944"/>
      <c r="QFV207" s="944"/>
      <c r="QFW207" s="944"/>
      <c r="QFX207" s="944"/>
      <c r="QFY207" s="944"/>
      <c r="QFZ207" s="944"/>
      <c r="QGA207" s="944"/>
      <c r="QGB207" s="944"/>
      <c r="QGC207" s="944"/>
      <c r="QGD207" s="944"/>
      <c r="QGE207" s="944"/>
      <c r="QGF207" s="944"/>
      <c r="QGG207" s="944"/>
      <c r="QGH207" s="944"/>
      <c r="QGI207" s="944"/>
      <c r="QGJ207" s="944"/>
      <c r="QGK207" s="944"/>
      <c r="QGL207" s="944"/>
      <c r="QGM207" s="944"/>
      <c r="QGN207" s="944"/>
      <c r="QGO207" s="944"/>
      <c r="QGP207" s="944"/>
      <c r="QGQ207" s="944"/>
      <c r="QGR207" s="944"/>
      <c r="QGS207" s="944"/>
      <c r="QGT207" s="944"/>
      <c r="QGU207" s="944"/>
      <c r="QGV207" s="944"/>
      <c r="QGW207" s="944"/>
      <c r="QGX207" s="944"/>
      <c r="QGY207" s="944"/>
      <c r="QGZ207" s="944"/>
      <c r="QHA207" s="944"/>
      <c r="QHB207" s="944"/>
      <c r="QHC207" s="944"/>
      <c r="QHD207" s="944"/>
      <c r="QHE207" s="944"/>
      <c r="QHF207" s="944"/>
      <c r="QHG207" s="944"/>
      <c r="QHH207" s="944"/>
      <c r="QHI207" s="944"/>
      <c r="QHJ207" s="944"/>
      <c r="QHK207" s="944"/>
      <c r="QHL207" s="944"/>
      <c r="QHM207" s="944"/>
      <c r="QHN207" s="944"/>
      <c r="QHO207" s="944"/>
      <c r="QHP207" s="944"/>
      <c r="QHQ207" s="944"/>
      <c r="QHR207" s="944"/>
      <c r="QHS207" s="944"/>
      <c r="QHT207" s="944"/>
      <c r="QHU207" s="944"/>
      <c r="QHV207" s="944"/>
      <c r="QHW207" s="944"/>
      <c r="QHX207" s="944"/>
      <c r="QHY207" s="944"/>
      <c r="QHZ207" s="944"/>
      <c r="QIA207" s="944"/>
      <c r="QIB207" s="944"/>
      <c r="QIC207" s="944"/>
      <c r="QID207" s="944"/>
      <c r="QIE207" s="944"/>
      <c r="QIF207" s="944"/>
      <c r="QIG207" s="944"/>
      <c r="QIH207" s="944"/>
      <c r="QII207" s="944"/>
      <c r="QIJ207" s="944"/>
      <c r="QIK207" s="944"/>
      <c r="QIL207" s="944"/>
      <c r="QIM207" s="944"/>
      <c r="QIN207" s="944"/>
      <c r="QIO207" s="944"/>
      <c r="QIP207" s="944"/>
      <c r="QIQ207" s="944"/>
      <c r="QIR207" s="944"/>
      <c r="QIS207" s="944"/>
      <c r="QIT207" s="944"/>
      <c r="QIU207" s="944"/>
      <c r="QIV207" s="944"/>
      <c r="QIW207" s="944"/>
      <c r="QIX207" s="944"/>
      <c r="QIY207" s="944"/>
      <c r="QIZ207" s="944"/>
      <c r="QJA207" s="944"/>
      <c r="QJB207" s="944"/>
      <c r="QJC207" s="944"/>
      <c r="QJD207" s="944"/>
      <c r="QJE207" s="944"/>
      <c r="QJF207" s="944"/>
      <c r="QJG207" s="944"/>
      <c r="QJH207" s="944"/>
      <c r="QJI207" s="944"/>
      <c r="QJJ207" s="944"/>
      <c r="QJK207" s="944"/>
      <c r="QJL207" s="944"/>
      <c r="QJM207" s="944"/>
      <c r="QJN207" s="944"/>
      <c r="QJO207" s="944"/>
      <c r="QJP207" s="944"/>
      <c r="QJQ207" s="944"/>
      <c r="QJR207" s="944"/>
      <c r="QJS207" s="944"/>
      <c r="QJT207" s="944"/>
      <c r="QJU207" s="944"/>
      <c r="QJV207" s="944"/>
      <c r="QJW207" s="944"/>
      <c r="QJX207" s="944"/>
      <c r="QJY207" s="944"/>
      <c r="QJZ207" s="944"/>
      <c r="QKA207" s="944"/>
      <c r="QKB207" s="944"/>
      <c r="QKC207" s="944"/>
      <c r="QKD207" s="944"/>
      <c r="QKE207" s="944"/>
      <c r="QKF207" s="944"/>
      <c r="QKG207" s="944"/>
      <c r="QKH207" s="944"/>
      <c r="QKI207" s="944"/>
      <c r="QKJ207" s="944"/>
      <c r="QKK207" s="944"/>
      <c r="QKL207" s="944"/>
      <c r="QKM207" s="944"/>
      <c r="QKN207" s="944"/>
      <c r="QKO207" s="944"/>
      <c r="QKP207" s="944"/>
      <c r="QKQ207" s="944"/>
      <c r="QKR207" s="944"/>
      <c r="QKS207" s="944"/>
      <c r="QKT207" s="944"/>
      <c r="QKU207" s="944"/>
      <c r="QKV207" s="944"/>
      <c r="QKW207" s="944"/>
      <c r="QKX207" s="944"/>
      <c r="QKY207" s="944"/>
      <c r="QKZ207" s="944"/>
      <c r="QLA207" s="944"/>
      <c r="QLB207" s="944"/>
      <c r="QLC207" s="944"/>
      <c r="QLD207" s="944"/>
      <c r="QLE207" s="944"/>
      <c r="QLF207" s="944"/>
      <c r="QLG207" s="944"/>
      <c r="QLH207" s="944"/>
      <c r="QLI207" s="944"/>
      <c r="QLJ207" s="944"/>
      <c r="QLK207" s="944"/>
      <c r="QLL207" s="944"/>
      <c r="QLM207" s="944"/>
      <c r="QLN207" s="944"/>
      <c r="QLO207" s="944"/>
      <c r="QLP207" s="944"/>
      <c r="QLQ207" s="944"/>
      <c r="QLR207" s="944"/>
      <c r="QLS207" s="944"/>
      <c r="QLT207" s="944"/>
      <c r="QLU207" s="944"/>
      <c r="QLV207" s="944"/>
      <c r="QLW207" s="944"/>
      <c r="QLX207" s="944"/>
      <c r="QLY207" s="944"/>
      <c r="QLZ207" s="944"/>
      <c r="QMA207" s="944"/>
      <c r="QMB207" s="944"/>
      <c r="QMC207" s="944"/>
      <c r="QMD207" s="944"/>
      <c r="QME207" s="944"/>
      <c r="QMF207" s="944"/>
      <c r="QMG207" s="944"/>
      <c r="QMH207" s="944"/>
      <c r="QMI207" s="944"/>
      <c r="QMJ207" s="944"/>
      <c r="QMK207" s="944"/>
      <c r="QML207" s="944"/>
      <c r="QMM207" s="944"/>
      <c r="QMN207" s="944"/>
      <c r="QMO207" s="944"/>
      <c r="QMP207" s="944"/>
      <c r="QMQ207" s="944"/>
      <c r="QMR207" s="944"/>
      <c r="QMS207" s="944"/>
      <c r="QMT207" s="944"/>
      <c r="QMU207" s="944"/>
      <c r="QMV207" s="944"/>
      <c r="QMW207" s="944"/>
      <c r="QMX207" s="944"/>
      <c r="QMY207" s="944"/>
      <c r="QMZ207" s="944"/>
      <c r="QNA207" s="944"/>
      <c r="QNB207" s="944"/>
      <c r="QNC207" s="944"/>
      <c r="QND207" s="944"/>
      <c r="QNE207" s="944"/>
      <c r="QNF207" s="944"/>
      <c r="QNG207" s="944"/>
      <c r="QNH207" s="944"/>
      <c r="QNI207" s="944"/>
      <c r="QNJ207" s="944"/>
      <c r="QNK207" s="944"/>
      <c r="QNL207" s="944"/>
      <c r="QNM207" s="944"/>
      <c r="QNN207" s="944"/>
      <c r="QNO207" s="944"/>
      <c r="QNP207" s="944"/>
      <c r="QNQ207" s="944"/>
      <c r="QNR207" s="944"/>
      <c r="QNS207" s="944"/>
      <c r="QNT207" s="944"/>
      <c r="QNU207" s="944"/>
      <c r="QNV207" s="944"/>
      <c r="QNW207" s="944"/>
      <c r="QNX207" s="944"/>
      <c r="QNY207" s="944"/>
      <c r="QNZ207" s="944"/>
      <c r="QOA207" s="944"/>
      <c r="QOB207" s="944"/>
      <c r="QOC207" s="944"/>
      <c r="QOD207" s="944"/>
      <c r="QOE207" s="944"/>
      <c r="QOF207" s="944"/>
      <c r="QOG207" s="944"/>
      <c r="QOH207" s="944"/>
      <c r="QOI207" s="944"/>
      <c r="QOJ207" s="944"/>
      <c r="QOK207" s="944"/>
      <c r="QOL207" s="944"/>
      <c r="QOM207" s="944"/>
      <c r="QON207" s="944"/>
      <c r="QOO207" s="944"/>
      <c r="QOP207" s="944"/>
      <c r="QOQ207" s="944"/>
      <c r="QOR207" s="944"/>
      <c r="QOS207" s="944"/>
      <c r="QOT207" s="944"/>
      <c r="QOU207" s="944"/>
      <c r="QOV207" s="944"/>
      <c r="QOW207" s="944"/>
      <c r="QOX207" s="944"/>
      <c r="QOY207" s="944"/>
      <c r="QOZ207" s="944"/>
      <c r="QPA207" s="944"/>
      <c r="QPB207" s="944"/>
      <c r="QPC207" s="944"/>
      <c r="QPD207" s="944"/>
      <c r="QPE207" s="944"/>
      <c r="QPF207" s="944"/>
      <c r="QPG207" s="944"/>
      <c r="QPH207" s="944"/>
      <c r="QPI207" s="944"/>
      <c r="QPJ207" s="944"/>
      <c r="QPK207" s="944"/>
      <c r="QPL207" s="944"/>
      <c r="QPM207" s="944"/>
      <c r="QPN207" s="944"/>
      <c r="QPO207" s="944"/>
      <c r="QPP207" s="944"/>
      <c r="QPQ207" s="944"/>
      <c r="QPR207" s="944"/>
      <c r="QPS207" s="944"/>
      <c r="QPT207" s="944"/>
      <c r="QPU207" s="944"/>
      <c r="QPV207" s="944"/>
      <c r="QPW207" s="944"/>
      <c r="QPX207" s="944"/>
      <c r="QPY207" s="944"/>
      <c r="QPZ207" s="944"/>
      <c r="QQA207" s="944"/>
      <c r="QQB207" s="944"/>
      <c r="QQC207" s="944"/>
      <c r="QQD207" s="944"/>
      <c r="QQE207" s="944"/>
      <c r="QQF207" s="944"/>
      <c r="QQG207" s="944"/>
      <c r="QQH207" s="944"/>
      <c r="QQI207" s="944"/>
      <c r="QQJ207" s="944"/>
      <c r="QQK207" s="944"/>
      <c r="QQL207" s="944"/>
      <c r="QQM207" s="944"/>
      <c r="QQN207" s="944"/>
      <c r="QQO207" s="944"/>
      <c r="QQP207" s="944"/>
      <c r="QQQ207" s="944"/>
      <c r="QQR207" s="944"/>
      <c r="QQS207" s="944"/>
      <c r="QQT207" s="944"/>
      <c r="QQU207" s="944"/>
      <c r="QQV207" s="944"/>
      <c r="QQW207" s="944"/>
      <c r="QQX207" s="944"/>
      <c r="QQY207" s="944"/>
      <c r="QQZ207" s="944"/>
      <c r="QRA207" s="944"/>
      <c r="QRB207" s="944"/>
      <c r="QRC207" s="944"/>
      <c r="QRD207" s="944"/>
      <c r="QRE207" s="944"/>
      <c r="QRF207" s="944"/>
      <c r="QRG207" s="944"/>
      <c r="QRH207" s="944"/>
      <c r="QRI207" s="944"/>
      <c r="QRJ207" s="944"/>
      <c r="QRK207" s="944"/>
      <c r="QRL207" s="944"/>
      <c r="QRM207" s="944"/>
      <c r="QRN207" s="944"/>
      <c r="QRO207" s="944"/>
      <c r="QRP207" s="944"/>
      <c r="QRQ207" s="944"/>
      <c r="QRR207" s="944"/>
      <c r="QRS207" s="944"/>
      <c r="QRT207" s="944"/>
      <c r="QRU207" s="944"/>
      <c r="QRV207" s="944"/>
      <c r="QRW207" s="944"/>
      <c r="QRX207" s="944"/>
      <c r="QRY207" s="944"/>
      <c r="QRZ207" s="944"/>
      <c r="QSA207" s="944"/>
      <c r="QSB207" s="944"/>
      <c r="QSC207" s="944"/>
      <c r="QSD207" s="944"/>
      <c r="QSE207" s="944"/>
      <c r="QSF207" s="944"/>
      <c r="QSG207" s="944"/>
      <c r="QSH207" s="944"/>
      <c r="QSI207" s="944"/>
      <c r="QSJ207" s="944"/>
      <c r="QSK207" s="944"/>
      <c r="QSL207" s="944"/>
      <c r="QSM207" s="944"/>
      <c r="QSN207" s="944"/>
      <c r="QSO207" s="944"/>
      <c r="QSP207" s="944"/>
      <c r="QSQ207" s="944"/>
      <c r="QSR207" s="944"/>
      <c r="QSS207" s="944"/>
      <c r="QST207" s="944"/>
      <c r="QSU207" s="944"/>
      <c r="QSV207" s="944"/>
      <c r="QSW207" s="944"/>
      <c r="QSX207" s="944"/>
      <c r="QSY207" s="944"/>
      <c r="QSZ207" s="944"/>
      <c r="QTA207" s="944"/>
      <c r="QTB207" s="944"/>
      <c r="QTC207" s="944"/>
      <c r="QTD207" s="944"/>
      <c r="QTE207" s="944"/>
      <c r="QTF207" s="944"/>
      <c r="QTG207" s="944"/>
      <c r="QTH207" s="944"/>
      <c r="QTI207" s="944"/>
      <c r="QTJ207" s="944"/>
      <c r="QTK207" s="944"/>
      <c r="QTL207" s="944"/>
      <c r="QTM207" s="944"/>
      <c r="QTN207" s="944"/>
      <c r="QTO207" s="944"/>
      <c r="QTP207" s="944"/>
      <c r="QTQ207" s="944"/>
      <c r="QTR207" s="944"/>
      <c r="QTS207" s="944"/>
      <c r="QTT207" s="944"/>
      <c r="QTU207" s="944"/>
      <c r="QTV207" s="944"/>
      <c r="QTW207" s="944"/>
      <c r="QTX207" s="944"/>
      <c r="QTY207" s="944"/>
      <c r="QTZ207" s="944"/>
      <c r="QUA207" s="944"/>
      <c r="QUB207" s="944"/>
      <c r="QUC207" s="944"/>
      <c r="QUD207" s="944"/>
      <c r="QUE207" s="944"/>
      <c r="QUF207" s="944"/>
      <c r="QUG207" s="944"/>
      <c r="QUH207" s="944"/>
      <c r="QUI207" s="944"/>
      <c r="QUJ207" s="944"/>
      <c r="QUK207" s="944"/>
      <c r="QUL207" s="944"/>
      <c r="QUM207" s="944"/>
      <c r="QUN207" s="944"/>
      <c r="QUO207" s="944"/>
      <c r="QUP207" s="944"/>
      <c r="QUQ207" s="944"/>
      <c r="QUR207" s="944"/>
      <c r="QUS207" s="944"/>
      <c r="QUT207" s="944"/>
      <c r="QUU207" s="944"/>
      <c r="QUV207" s="944"/>
      <c r="QUW207" s="944"/>
      <c r="QUX207" s="944"/>
      <c r="QUY207" s="944"/>
      <c r="QUZ207" s="944"/>
      <c r="QVA207" s="944"/>
      <c r="QVB207" s="944"/>
      <c r="QVC207" s="944"/>
      <c r="QVD207" s="944"/>
      <c r="QVE207" s="944"/>
      <c r="QVF207" s="944"/>
      <c r="QVG207" s="944"/>
      <c r="QVH207" s="944"/>
      <c r="QVI207" s="944"/>
      <c r="QVJ207" s="944"/>
      <c r="QVK207" s="944"/>
      <c r="QVL207" s="944"/>
      <c r="QVM207" s="944"/>
      <c r="QVN207" s="944"/>
      <c r="QVO207" s="944"/>
      <c r="QVP207" s="944"/>
      <c r="QVQ207" s="944"/>
      <c r="QVR207" s="944"/>
      <c r="QVS207" s="944"/>
      <c r="QVT207" s="944"/>
      <c r="QVU207" s="944"/>
      <c r="QVV207" s="944"/>
      <c r="QVW207" s="944"/>
      <c r="QVX207" s="944"/>
      <c r="QVY207" s="944"/>
      <c r="QVZ207" s="944"/>
      <c r="QWA207" s="944"/>
      <c r="QWB207" s="944"/>
      <c r="QWC207" s="944"/>
      <c r="QWD207" s="944"/>
      <c r="QWE207" s="944"/>
      <c r="QWF207" s="944"/>
      <c r="QWG207" s="944"/>
      <c r="QWH207" s="944"/>
      <c r="QWI207" s="944"/>
      <c r="QWJ207" s="944"/>
      <c r="QWK207" s="944"/>
      <c r="QWL207" s="944"/>
      <c r="QWM207" s="944"/>
      <c r="QWN207" s="944"/>
      <c r="QWO207" s="944"/>
      <c r="QWP207" s="944"/>
      <c r="QWQ207" s="944"/>
      <c r="QWR207" s="944"/>
      <c r="QWS207" s="944"/>
      <c r="QWT207" s="944"/>
      <c r="QWU207" s="944"/>
      <c r="QWV207" s="944"/>
      <c r="QWW207" s="944"/>
      <c r="QWX207" s="944"/>
      <c r="QWY207" s="944"/>
      <c r="QWZ207" s="944"/>
      <c r="QXA207" s="944"/>
      <c r="QXB207" s="944"/>
      <c r="QXC207" s="944"/>
      <c r="QXD207" s="944"/>
      <c r="QXE207" s="944"/>
      <c r="QXF207" s="944"/>
      <c r="QXG207" s="944"/>
      <c r="QXH207" s="944"/>
      <c r="QXI207" s="944"/>
      <c r="QXJ207" s="944"/>
      <c r="QXK207" s="944"/>
      <c r="QXL207" s="944"/>
      <c r="QXM207" s="944"/>
      <c r="QXN207" s="944"/>
      <c r="QXO207" s="944"/>
      <c r="QXP207" s="944"/>
      <c r="QXQ207" s="944"/>
      <c r="QXR207" s="944"/>
      <c r="QXS207" s="944"/>
      <c r="QXT207" s="944"/>
      <c r="QXU207" s="944"/>
      <c r="QXV207" s="944"/>
      <c r="QXW207" s="944"/>
      <c r="QXX207" s="944"/>
      <c r="QXY207" s="944"/>
      <c r="QXZ207" s="944"/>
      <c r="QYA207" s="944"/>
      <c r="QYB207" s="944"/>
      <c r="QYC207" s="944"/>
      <c r="QYD207" s="944"/>
      <c r="QYE207" s="944"/>
      <c r="QYF207" s="944"/>
      <c r="QYG207" s="944"/>
      <c r="QYH207" s="944"/>
      <c r="QYI207" s="944"/>
      <c r="QYJ207" s="944"/>
      <c r="QYK207" s="944"/>
      <c r="QYL207" s="944"/>
      <c r="QYM207" s="944"/>
      <c r="QYN207" s="944"/>
      <c r="QYO207" s="944"/>
      <c r="QYP207" s="944"/>
      <c r="QYQ207" s="944"/>
      <c r="QYR207" s="944"/>
      <c r="QYS207" s="944"/>
      <c r="QYT207" s="944"/>
      <c r="QYU207" s="944"/>
      <c r="QYV207" s="944"/>
      <c r="QYW207" s="944"/>
      <c r="QYX207" s="944"/>
      <c r="QYY207" s="944"/>
      <c r="QYZ207" s="944"/>
      <c r="QZA207" s="944"/>
      <c r="QZB207" s="944"/>
      <c r="QZC207" s="944"/>
      <c r="QZD207" s="944"/>
      <c r="QZE207" s="944"/>
      <c r="QZF207" s="944"/>
      <c r="QZG207" s="944"/>
      <c r="QZH207" s="944"/>
      <c r="QZI207" s="944"/>
      <c r="QZJ207" s="944"/>
      <c r="QZK207" s="944"/>
      <c r="QZL207" s="944"/>
      <c r="QZM207" s="944"/>
      <c r="QZN207" s="944"/>
      <c r="QZO207" s="944"/>
      <c r="QZP207" s="944"/>
      <c r="QZQ207" s="944"/>
      <c r="QZR207" s="944"/>
      <c r="QZS207" s="944"/>
      <c r="QZT207" s="944"/>
      <c r="QZU207" s="944"/>
      <c r="QZV207" s="944"/>
      <c r="QZW207" s="944"/>
      <c r="QZX207" s="944"/>
      <c r="QZY207" s="944"/>
      <c r="QZZ207" s="944"/>
      <c r="RAA207" s="944"/>
      <c r="RAB207" s="944"/>
      <c r="RAC207" s="944"/>
      <c r="RAD207" s="944"/>
      <c r="RAE207" s="944"/>
      <c r="RAF207" s="944"/>
      <c r="RAG207" s="944"/>
      <c r="RAH207" s="944"/>
      <c r="RAI207" s="944"/>
      <c r="RAJ207" s="944"/>
      <c r="RAK207" s="944"/>
      <c r="RAL207" s="944"/>
      <c r="RAM207" s="944"/>
      <c r="RAN207" s="944"/>
      <c r="RAO207" s="944"/>
      <c r="RAP207" s="944"/>
      <c r="RAQ207" s="944"/>
      <c r="RAR207" s="944"/>
      <c r="RAS207" s="944"/>
      <c r="RAT207" s="944"/>
      <c r="RAU207" s="944"/>
      <c r="RAV207" s="944"/>
      <c r="RAW207" s="944"/>
      <c r="RAX207" s="944"/>
      <c r="RAY207" s="944"/>
      <c r="RAZ207" s="944"/>
      <c r="RBA207" s="944"/>
      <c r="RBB207" s="944"/>
      <c r="RBC207" s="944"/>
      <c r="RBD207" s="944"/>
      <c r="RBE207" s="944"/>
      <c r="RBF207" s="944"/>
      <c r="RBG207" s="944"/>
      <c r="RBH207" s="944"/>
      <c r="RBI207" s="944"/>
      <c r="RBJ207" s="944"/>
      <c r="RBK207" s="944"/>
      <c r="RBL207" s="944"/>
      <c r="RBM207" s="944"/>
      <c r="RBN207" s="944"/>
      <c r="RBO207" s="944"/>
      <c r="RBP207" s="944"/>
      <c r="RBQ207" s="944"/>
      <c r="RBR207" s="944"/>
      <c r="RBS207" s="944"/>
      <c r="RBT207" s="944"/>
      <c r="RBU207" s="944"/>
      <c r="RBV207" s="944"/>
      <c r="RBW207" s="944"/>
      <c r="RBX207" s="944"/>
      <c r="RBY207" s="944"/>
      <c r="RBZ207" s="944"/>
      <c r="RCA207" s="944"/>
      <c r="RCB207" s="944"/>
      <c r="RCC207" s="944"/>
      <c r="RCD207" s="944"/>
      <c r="RCE207" s="944"/>
      <c r="RCF207" s="944"/>
      <c r="RCG207" s="944"/>
      <c r="RCH207" s="944"/>
      <c r="RCI207" s="944"/>
      <c r="RCJ207" s="944"/>
      <c r="RCK207" s="944"/>
      <c r="RCL207" s="944"/>
      <c r="RCM207" s="944"/>
      <c r="RCN207" s="944"/>
      <c r="RCO207" s="944"/>
      <c r="RCP207" s="944"/>
      <c r="RCQ207" s="944"/>
      <c r="RCR207" s="944"/>
      <c r="RCS207" s="944"/>
      <c r="RCT207" s="944"/>
      <c r="RCU207" s="944"/>
      <c r="RCV207" s="944"/>
      <c r="RCW207" s="944"/>
      <c r="RCX207" s="944"/>
      <c r="RCY207" s="944"/>
      <c r="RCZ207" s="944"/>
      <c r="RDA207" s="944"/>
      <c r="RDB207" s="944"/>
      <c r="RDC207" s="944"/>
      <c r="RDD207" s="944"/>
      <c r="RDE207" s="944"/>
      <c r="RDF207" s="944"/>
      <c r="RDG207" s="944"/>
      <c r="RDH207" s="944"/>
      <c r="RDI207" s="944"/>
      <c r="RDJ207" s="944"/>
      <c r="RDK207" s="944"/>
      <c r="RDL207" s="944"/>
      <c r="RDM207" s="944"/>
      <c r="RDN207" s="944"/>
      <c r="RDO207" s="944"/>
      <c r="RDP207" s="944"/>
      <c r="RDQ207" s="944"/>
      <c r="RDR207" s="944"/>
      <c r="RDS207" s="944"/>
      <c r="RDT207" s="944"/>
      <c r="RDU207" s="944"/>
      <c r="RDV207" s="944"/>
      <c r="RDW207" s="944"/>
      <c r="RDX207" s="944"/>
      <c r="RDY207" s="944"/>
      <c r="RDZ207" s="944"/>
      <c r="REA207" s="944"/>
      <c r="REB207" s="944"/>
      <c r="REC207" s="944"/>
      <c r="RED207" s="944"/>
      <c r="REE207" s="944"/>
      <c r="REF207" s="944"/>
      <c r="REG207" s="944"/>
      <c r="REH207" s="944"/>
      <c r="REI207" s="944"/>
      <c r="REJ207" s="944"/>
      <c r="REK207" s="944"/>
      <c r="REL207" s="944"/>
      <c r="REM207" s="944"/>
      <c r="REN207" s="944"/>
      <c r="REO207" s="944"/>
      <c r="REP207" s="944"/>
      <c r="REQ207" s="944"/>
      <c r="RER207" s="944"/>
      <c r="RES207" s="944"/>
      <c r="RET207" s="944"/>
      <c r="REU207" s="944"/>
      <c r="REV207" s="944"/>
      <c r="REW207" s="944"/>
      <c r="REX207" s="944"/>
      <c r="REY207" s="944"/>
      <c r="REZ207" s="944"/>
      <c r="RFA207" s="944"/>
      <c r="RFB207" s="944"/>
      <c r="RFC207" s="944"/>
      <c r="RFD207" s="944"/>
      <c r="RFE207" s="944"/>
      <c r="RFF207" s="944"/>
      <c r="RFG207" s="944"/>
      <c r="RFH207" s="944"/>
      <c r="RFI207" s="944"/>
      <c r="RFJ207" s="944"/>
      <c r="RFK207" s="944"/>
      <c r="RFL207" s="944"/>
      <c r="RFM207" s="944"/>
      <c r="RFN207" s="944"/>
      <c r="RFO207" s="944"/>
      <c r="RFP207" s="944"/>
      <c r="RFQ207" s="944"/>
      <c r="RFR207" s="944"/>
      <c r="RFS207" s="944"/>
      <c r="RFT207" s="944"/>
      <c r="RFU207" s="944"/>
      <c r="RFV207" s="944"/>
      <c r="RFW207" s="944"/>
      <c r="RFX207" s="944"/>
      <c r="RFY207" s="944"/>
      <c r="RFZ207" s="944"/>
      <c r="RGA207" s="944"/>
      <c r="RGB207" s="944"/>
      <c r="RGC207" s="944"/>
      <c r="RGD207" s="944"/>
      <c r="RGE207" s="944"/>
      <c r="RGF207" s="944"/>
      <c r="RGG207" s="944"/>
      <c r="RGH207" s="944"/>
      <c r="RGI207" s="944"/>
      <c r="RGJ207" s="944"/>
      <c r="RGK207" s="944"/>
      <c r="RGL207" s="944"/>
      <c r="RGM207" s="944"/>
      <c r="RGN207" s="944"/>
      <c r="RGO207" s="944"/>
      <c r="RGP207" s="944"/>
      <c r="RGQ207" s="944"/>
      <c r="RGR207" s="944"/>
      <c r="RGS207" s="944"/>
      <c r="RGT207" s="944"/>
      <c r="RGU207" s="944"/>
      <c r="RGV207" s="944"/>
      <c r="RGW207" s="944"/>
      <c r="RGX207" s="944"/>
      <c r="RGY207" s="944"/>
      <c r="RGZ207" s="944"/>
      <c r="RHA207" s="944"/>
      <c r="RHB207" s="944"/>
      <c r="RHC207" s="944"/>
      <c r="RHD207" s="944"/>
      <c r="RHE207" s="944"/>
      <c r="RHF207" s="944"/>
      <c r="RHG207" s="944"/>
      <c r="RHH207" s="944"/>
      <c r="RHI207" s="944"/>
      <c r="RHJ207" s="944"/>
      <c r="RHK207" s="944"/>
      <c r="RHL207" s="944"/>
      <c r="RHM207" s="944"/>
      <c r="RHN207" s="944"/>
      <c r="RHO207" s="944"/>
      <c r="RHP207" s="944"/>
      <c r="RHQ207" s="944"/>
      <c r="RHR207" s="944"/>
      <c r="RHS207" s="944"/>
      <c r="RHT207" s="944"/>
      <c r="RHU207" s="944"/>
      <c r="RHV207" s="944"/>
      <c r="RHW207" s="944"/>
      <c r="RHX207" s="944"/>
      <c r="RHY207" s="944"/>
      <c r="RHZ207" s="944"/>
      <c r="RIA207" s="944"/>
      <c r="RIB207" s="944"/>
      <c r="RIC207" s="944"/>
      <c r="RID207" s="944"/>
      <c r="RIE207" s="944"/>
      <c r="RIF207" s="944"/>
      <c r="RIG207" s="944"/>
      <c r="RIH207" s="944"/>
      <c r="RII207" s="944"/>
      <c r="RIJ207" s="944"/>
      <c r="RIK207" s="944"/>
      <c r="RIL207" s="944"/>
      <c r="RIM207" s="944"/>
      <c r="RIN207" s="944"/>
      <c r="RIO207" s="944"/>
      <c r="RIP207" s="944"/>
      <c r="RIQ207" s="944"/>
      <c r="RIR207" s="944"/>
      <c r="RIS207" s="944"/>
      <c r="RIT207" s="944"/>
      <c r="RIU207" s="944"/>
      <c r="RIV207" s="944"/>
      <c r="RIW207" s="944"/>
      <c r="RIX207" s="944"/>
      <c r="RIY207" s="944"/>
      <c r="RIZ207" s="944"/>
      <c r="RJA207" s="944"/>
      <c r="RJB207" s="944"/>
      <c r="RJC207" s="944"/>
      <c r="RJD207" s="944"/>
      <c r="RJE207" s="944"/>
      <c r="RJF207" s="944"/>
      <c r="RJG207" s="944"/>
      <c r="RJH207" s="944"/>
      <c r="RJI207" s="944"/>
      <c r="RJJ207" s="944"/>
      <c r="RJK207" s="944"/>
      <c r="RJL207" s="944"/>
      <c r="RJM207" s="944"/>
      <c r="RJN207" s="944"/>
      <c r="RJO207" s="944"/>
      <c r="RJP207" s="944"/>
      <c r="RJQ207" s="944"/>
      <c r="RJR207" s="944"/>
      <c r="RJS207" s="944"/>
      <c r="RJT207" s="944"/>
      <c r="RJU207" s="944"/>
      <c r="RJV207" s="944"/>
      <c r="RJW207" s="944"/>
      <c r="RJX207" s="944"/>
      <c r="RJY207" s="944"/>
      <c r="RJZ207" s="944"/>
      <c r="RKA207" s="944"/>
      <c r="RKB207" s="944"/>
      <c r="RKC207" s="944"/>
      <c r="RKD207" s="944"/>
      <c r="RKE207" s="944"/>
      <c r="RKF207" s="944"/>
      <c r="RKG207" s="944"/>
      <c r="RKH207" s="944"/>
      <c r="RKI207" s="944"/>
      <c r="RKJ207" s="944"/>
      <c r="RKK207" s="944"/>
      <c r="RKL207" s="944"/>
      <c r="RKM207" s="944"/>
      <c r="RKN207" s="944"/>
      <c r="RKO207" s="944"/>
      <c r="RKP207" s="944"/>
      <c r="RKQ207" s="944"/>
      <c r="RKR207" s="944"/>
      <c r="RKS207" s="944"/>
      <c r="RKT207" s="944"/>
      <c r="RKU207" s="944"/>
      <c r="RKV207" s="944"/>
      <c r="RKW207" s="944"/>
      <c r="RKX207" s="944"/>
      <c r="RKY207" s="944"/>
      <c r="RKZ207" s="944"/>
      <c r="RLA207" s="944"/>
      <c r="RLB207" s="944"/>
      <c r="RLC207" s="944"/>
      <c r="RLD207" s="944"/>
      <c r="RLE207" s="944"/>
      <c r="RLF207" s="944"/>
      <c r="RLG207" s="944"/>
      <c r="RLH207" s="944"/>
      <c r="RLI207" s="944"/>
      <c r="RLJ207" s="944"/>
      <c r="RLK207" s="944"/>
      <c r="RLL207" s="944"/>
      <c r="RLM207" s="944"/>
      <c r="RLN207" s="944"/>
      <c r="RLO207" s="944"/>
      <c r="RLP207" s="944"/>
      <c r="RLQ207" s="944"/>
      <c r="RLR207" s="944"/>
      <c r="RLS207" s="944"/>
      <c r="RLT207" s="944"/>
      <c r="RLU207" s="944"/>
      <c r="RLV207" s="944"/>
      <c r="RLW207" s="944"/>
      <c r="RLX207" s="944"/>
      <c r="RLY207" s="944"/>
      <c r="RLZ207" s="944"/>
      <c r="RMA207" s="944"/>
      <c r="RMB207" s="944"/>
      <c r="RMC207" s="944"/>
      <c r="RMD207" s="944"/>
      <c r="RME207" s="944"/>
      <c r="RMF207" s="944"/>
      <c r="RMG207" s="944"/>
      <c r="RMH207" s="944"/>
      <c r="RMI207" s="944"/>
      <c r="RMJ207" s="944"/>
      <c r="RMK207" s="944"/>
      <c r="RML207" s="944"/>
      <c r="RMM207" s="944"/>
      <c r="RMN207" s="944"/>
      <c r="RMO207" s="944"/>
      <c r="RMP207" s="944"/>
      <c r="RMQ207" s="944"/>
      <c r="RMR207" s="944"/>
      <c r="RMS207" s="944"/>
      <c r="RMT207" s="944"/>
      <c r="RMU207" s="944"/>
      <c r="RMV207" s="944"/>
      <c r="RMW207" s="944"/>
      <c r="RMX207" s="944"/>
      <c r="RMY207" s="944"/>
      <c r="RMZ207" s="944"/>
      <c r="RNA207" s="944"/>
      <c r="RNB207" s="944"/>
      <c r="RNC207" s="944"/>
      <c r="RND207" s="944"/>
      <c r="RNE207" s="944"/>
      <c r="RNF207" s="944"/>
      <c r="RNG207" s="944"/>
      <c r="RNH207" s="944"/>
      <c r="RNI207" s="944"/>
      <c r="RNJ207" s="944"/>
      <c r="RNK207" s="944"/>
      <c r="RNL207" s="944"/>
      <c r="RNM207" s="944"/>
      <c r="RNN207" s="944"/>
      <c r="RNO207" s="944"/>
      <c r="RNP207" s="944"/>
      <c r="RNQ207" s="944"/>
      <c r="RNR207" s="944"/>
      <c r="RNS207" s="944"/>
      <c r="RNT207" s="944"/>
      <c r="RNU207" s="944"/>
      <c r="RNV207" s="944"/>
      <c r="RNW207" s="944"/>
      <c r="RNX207" s="944"/>
      <c r="RNY207" s="944"/>
      <c r="RNZ207" s="944"/>
      <c r="ROA207" s="944"/>
      <c r="ROB207" s="944"/>
      <c r="ROC207" s="944"/>
      <c r="ROD207" s="944"/>
      <c r="ROE207" s="944"/>
      <c r="ROF207" s="944"/>
      <c r="ROG207" s="944"/>
      <c r="ROH207" s="944"/>
      <c r="ROI207" s="944"/>
      <c r="ROJ207" s="944"/>
      <c r="ROK207" s="944"/>
      <c r="ROL207" s="944"/>
      <c r="ROM207" s="944"/>
      <c r="RON207" s="944"/>
      <c r="ROO207" s="944"/>
      <c r="ROP207" s="944"/>
      <c r="ROQ207" s="944"/>
      <c r="ROR207" s="944"/>
      <c r="ROS207" s="944"/>
      <c r="ROT207" s="944"/>
      <c r="ROU207" s="944"/>
      <c r="ROV207" s="944"/>
      <c r="ROW207" s="944"/>
      <c r="ROX207" s="944"/>
      <c r="ROY207" s="944"/>
      <c r="ROZ207" s="944"/>
      <c r="RPA207" s="944"/>
      <c r="RPB207" s="944"/>
      <c r="RPC207" s="944"/>
      <c r="RPD207" s="944"/>
      <c r="RPE207" s="944"/>
      <c r="RPF207" s="944"/>
      <c r="RPG207" s="944"/>
      <c r="RPH207" s="944"/>
      <c r="RPI207" s="944"/>
      <c r="RPJ207" s="944"/>
      <c r="RPK207" s="944"/>
      <c r="RPL207" s="944"/>
      <c r="RPM207" s="944"/>
      <c r="RPN207" s="944"/>
      <c r="RPO207" s="944"/>
      <c r="RPP207" s="944"/>
      <c r="RPQ207" s="944"/>
      <c r="RPR207" s="944"/>
      <c r="RPS207" s="944"/>
      <c r="RPT207" s="944"/>
      <c r="RPU207" s="944"/>
      <c r="RPV207" s="944"/>
      <c r="RPW207" s="944"/>
      <c r="RPX207" s="944"/>
      <c r="RPY207" s="944"/>
      <c r="RPZ207" s="944"/>
      <c r="RQA207" s="944"/>
      <c r="RQB207" s="944"/>
      <c r="RQC207" s="944"/>
      <c r="RQD207" s="944"/>
      <c r="RQE207" s="944"/>
      <c r="RQF207" s="944"/>
      <c r="RQG207" s="944"/>
      <c r="RQH207" s="944"/>
      <c r="RQI207" s="944"/>
      <c r="RQJ207" s="944"/>
      <c r="RQK207" s="944"/>
      <c r="RQL207" s="944"/>
      <c r="RQM207" s="944"/>
      <c r="RQN207" s="944"/>
      <c r="RQO207" s="944"/>
      <c r="RQP207" s="944"/>
      <c r="RQQ207" s="944"/>
      <c r="RQR207" s="944"/>
      <c r="RQS207" s="944"/>
      <c r="RQT207" s="944"/>
      <c r="RQU207" s="944"/>
      <c r="RQV207" s="944"/>
      <c r="RQW207" s="944"/>
      <c r="RQX207" s="944"/>
      <c r="RQY207" s="944"/>
      <c r="RQZ207" s="944"/>
      <c r="RRA207" s="944"/>
      <c r="RRB207" s="944"/>
      <c r="RRC207" s="944"/>
      <c r="RRD207" s="944"/>
      <c r="RRE207" s="944"/>
      <c r="RRF207" s="944"/>
      <c r="RRG207" s="944"/>
      <c r="RRH207" s="944"/>
      <c r="RRI207" s="944"/>
      <c r="RRJ207" s="944"/>
      <c r="RRK207" s="944"/>
      <c r="RRL207" s="944"/>
      <c r="RRM207" s="944"/>
      <c r="RRN207" s="944"/>
      <c r="RRO207" s="944"/>
      <c r="RRP207" s="944"/>
      <c r="RRQ207" s="944"/>
      <c r="RRR207" s="944"/>
      <c r="RRS207" s="944"/>
      <c r="RRT207" s="944"/>
      <c r="RRU207" s="944"/>
      <c r="RRV207" s="944"/>
      <c r="RRW207" s="944"/>
      <c r="RRX207" s="944"/>
      <c r="RRY207" s="944"/>
      <c r="RRZ207" s="944"/>
      <c r="RSA207" s="944"/>
      <c r="RSB207" s="944"/>
      <c r="RSC207" s="944"/>
      <c r="RSD207" s="944"/>
      <c r="RSE207" s="944"/>
      <c r="RSF207" s="944"/>
      <c r="RSG207" s="944"/>
      <c r="RSH207" s="944"/>
      <c r="RSI207" s="944"/>
      <c r="RSJ207" s="944"/>
      <c r="RSK207" s="944"/>
      <c r="RSL207" s="944"/>
      <c r="RSM207" s="944"/>
      <c r="RSN207" s="944"/>
      <c r="RSO207" s="944"/>
      <c r="RSP207" s="944"/>
      <c r="RSQ207" s="944"/>
      <c r="RSR207" s="944"/>
      <c r="RSS207" s="944"/>
      <c r="RST207" s="944"/>
      <c r="RSU207" s="944"/>
      <c r="RSV207" s="944"/>
      <c r="RSW207" s="944"/>
      <c r="RSX207" s="944"/>
      <c r="RSY207" s="944"/>
      <c r="RSZ207" s="944"/>
      <c r="RTA207" s="944"/>
      <c r="RTB207" s="944"/>
      <c r="RTC207" s="944"/>
      <c r="RTD207" s="944"/>
      <c r="RTE207" s="944"/>
      <c r="RTF207" s="944"/>
      <c r="RTG207" s="944"/>
      <c r="RTH207" s="944"/>
      <c r="RTI207" s="944"/>
      <c r="RTJ207" s="944"/>
      <c r="RTK207" s="944"/>
      <c r="RTL207" s="944"/>
      <c r="RTM207" s="944"/>
      <c r="RTN207" s="944"/>
      <c r="RTO207" s="944"/>
      <c r="RTP207" s="944"/>
      <c r="RTQ207" s="944"/>
      <c r="RTR207" s="944"/>
      <c r="RTS207" s="944"/>
      <c r="RTT207" s="944"/>
      <c r="RTU207" s="944"/>
      <c r="RTV207" s="944"/>
      <c r="RTW207" s="944"/>
      <c r="RTX207" s="944"/>
      <c r="RTY207" s="944"/>
      <c r="RTZ207" s="944"/>
      <c r="RUA207" s="944"/>
      <c r="RUB207" s="944"/>
      <c r="RUC207" s="944"/>
      <c r="RUD207" s="944"/>
      <c r="RUE207" s="944"/>
      <c r="RUF207" s="944"/>
      <c r="RUG207" s="944"/>
      <c r="RUH207" s="944"/>
      <c r="RUI207" s="944"/>
      <c r="RUJ207" s="944"/>
      <c r="RUK207" s="944"/>
      <c r="RUL207" s="944"/>
      <c r="RUM207" s="944"/>
      <c r="RUN207" s="944"/>
      <c r="RUO207" s="944"/>
      <c r="RUP207" s="944"/>
      <c r="RUQ207" s="944"/>
      <c r="RUR207" s="944"/>
      <c r="RUS207" s="944"/>
      <c r="RUT207" s="944"/>
      <c r="RUU207" s="944"/>
      <c r="RUV207" s="944"/>
      <c r="RUW207" s="944"/>
      <c r="RUX207" s="944"/>
      <c r="RUY207" s="944"/>
      <c r="RUZ207" s="944"/>
      <c r="RVA207" s="944"/>
      <c r="RVB207" s="944"/>
      <c r="RVC207" s="944"/>
      <c r="RVD207" s="944"/>
      <c r="RVE207" s="944"/>
      <c r="RVF207" s="944"/>
      <c r="RVG207" s="944"/>
      <c r="RVH207" s="944"/>
      <c r="RVI207" s="944"/>
      <c r="RVJ207" s="944"/>
      <c r="RVK207" s="944"/>
      <c r="RVL207" s="944"/>
      <c r="RVM207" s="944"/>
      <c r="RVN207" s="944"/>
      <c r="RVO207" s="944"/>
      <c r="RVP207" s="944"/>
      <c r="RVQ207" s="944"/>
      <c r="RVR207" s="944"/>
      <c r="RVS207" s="944"/>
      <c r="RVT207" s="944"/>
      <c r="RVU207" s="944"/>
      <c r="RVV207" s="944"/>
      <c r="RVW207" s="944"/>
      <c r="RVX207" s="944"/>
      <c r="RVY207" s="944"/>
      <c r="RVZ207" s="944"/>
      <c r="RWA207" s="944"/>
      <c r="RWB207" s="944"/>
      <c r="RWC207" s="944"/>
      <c r="RWD207" s="944"/>
      <c r="RWE207" s="944"/>
      <c r="RWF207" s="944"/>
      <c r="RWG207" s="944"/>
      <c r="RWH207" s="944"/>
      <c r="RWI207" s="944"/>
      <c r="RWJ207" s="944"/>
      <c r="RWK207" s="944"/>
      <c r="RWL207" s="944"/>
      <c r="RWM207" s="944"/>
      <c r="RWN207" s="944"/>
      <c r="RWO207" s="944"/>
      <c r="RWP207" s="944"/>
      <c r="RWQ207" s="944"/>
      <c r="RWR207" s="944"/>
      <c r="RWS207" s="944"/>
      <c r="RWT207" s="944"/>
      <c r="RWU207" s="944"/>
      <c r="RWV207" s="944"/>
      <c r="RWW207" s="944"/>
      <c r="RWX207" s="944"/>
      <c r="RWY207" s="944"/>
      <c r="RWZ207" s="944"/>
      <c r="RXA207" s="944"/>
      <c r="RXB207" s="944"/>
      <c r="RXC207" s="944"/>
      <c r="RXD207" s="944"/>
      <c r="RXE207" s="944"/>
      <c r="RXF207" s="944"/>
      <c r="RXG207" s="944"/>
      <c r="RXH207" s="944"/>
      <c r="RXI207" s="944"/>
      <c r="RXJ207" s="944"/>
      <c r="RXK207" s="944"/>
      <c r="RXL207" s="944"/>
      <c r="RXM207" s="944"/>
      <c r="RXN207" s="944"/>
      <c r="RXO207" s="944"/>
      <c r="RXP207" s="944"/>
      <c r="RXQ207" s="944"/>
      <c r="RXR207" s="944"/>
      <c r="RXS207" s="944"/>
      <c r="RXT207" s="944"/>
      <c r="RXU207" s="944"/>
      <c r="RXV207" s="944"/>
      <c r="RXW207" s="944"/>
      <c r="RXX207" s="944"/>
      <c r="RXY207" s="944"/>
      <c r="RXZ207" s="944"/>
      <c r="RYA207" s="944"/>
      <c r="RYB207" s="944"/>
      <c r="RYC207" s="944"/>
      <c r="RYD207" s="944"/>
      <c r="RYE207" s="944"/>
      <c r="RYF207" s="944"/>
      <c r="RYG207" s="944"/>
      <c r="RYH207" s="944"/>
      <c r="RYI207" s="944"/>
      <c r="RYJ207" s="944"/>
      <c r="RYK207" s="944"/>
      <c r="RYL207" s="944"/>
      <c r="RYM207" s="944"/>
      <c r="RYN207" s="944"/>
      <c r="RYO207" s="944"/>
      <c r="RYP207" s="944"/>
      <c r="RYQ207" s="944"/>
      <c r="RYR207" s="944"/>
      <c r="RYS207" s="944"/>
      <c r="RYT207" s="944"/>
      <c r="RYU207" s="944"/>
      <c r="RYV207" s="944"/>
      <c r="RYW207" s="944"/>
      <c r="RYX207" s="944"/>
      <c r="RYY207" s="944"/>
      <c r="RYZ207" s="944"/>
      <c r="RZA207" s="944"/>
      <c r="RZB207" s="944"/>
      <c r="RZC207" s="944"/>
      <c r="RZD207" s="944"/>
      <c r="RZE207" s="944"/>
      <c r="RZF207" s="944"/>
      <c r="RZG207" s="944"/>
      <c r="RZH207" s="944"/>
      <c r="RZI207" s="944"/>
      <c r="RZJ207" s="944"/>
      <c r="RZK207" s="944"/>
      <c r="RZL207" s="944"/>
      <c r="RZM207" s="944"/>
      <c r="RZN207" s="944"/>
      <c r="RZO207" s="944"/>
      <c r="RZP207" s="944"/>
      <c r="RZQ207" s="944"/>
      <c r="RZR207" s="944"/>
      <c r="RZS207" s="944"/>
      <c r="RZT207" s="944"/>
      <c r="RZU207" s="944"/>
      <c r="RZV207" s="944"/>
      <c r="RZW207" s="944"/>
      <c r="RZX207" s="944"/>
      <c r="RZY207" s="944"/>
      <c r="RZZ207" s="944"/>
      <c r="SAA207" s="944"/>
      <c r="SAB207" s="944"/>
      <c r="SAC207" s="944"/>
      <c r="SAD207" s="944"/>
      <c r="SAE207" s="944"/>
      <c r="SAF207" s="944"/>
      <c r="SAG207" s="944"/>
      <c r="SAH207" s="944"/>
      <c r="SAI207" s="944"/>
      <c r="SAJ207" s="944"/>
      <c r="SAK207" s="944"/>
      <c r="SAL207" s="944"/>
      <c r="SAM207" s="944"/>
      <c r="SAN207" s="944"/>
      <c r="SAO207" s="944"/>
      <c r="SAP207" s="944"/>
      <c r="SAQ207" s="944"/>
      <c r="SAR207" s="944"/>
      <c r="SAS207" s="944"/>
      <c r="SAT207" s="944"/>
      <c r="SAU207" s="944"/>
      <c r="SAV207" s="944"/>
      <c r="SAW207" s="944"/>
      <c r="SAX207" s="944"/>
      <c r="SAY207" s="944"/>
      <c r="SAZ207" s="944"/>
      <c r="SBA207" s="944"/>
      <c r="SBB207" s="944"/>
      <c r="SBC207" s="944"/>
      <c r="SBD207" s="944"/>
      <c r="SBE207" s="944"/>
      <c r="SBF207" s="944"/>
      <c r="SBG207" s="944"/>
      <c r="SBH207" s="944"/>
      <c r="SBI207" s="944"/>
      <c r="SBJ207" s="944"/>
      <c r="SBK207" s="944"/>
      <c r="SBL207" s="944"/>
      <c r="SBM207" s="944"/>
      <c r="SBN207" s="944"/>
      <c r="SBO207" s="944"/>
      <c r="SBP207" s="944"/>
      <c r="SBQ207" s="944"/>
      <c r="SBR207" s="944"/>
      <c r="SBS207" s="944"/>
      <c r="SBT207" s="944"/>
      <c r="SBU207" s="944"/>
      <c r="SBV207" s="944"/>
      <c r="SBW207" s="944"/>
      <c r="SBX207" s="944"/>
      <c r="SBY207" s="944"/>
      <c r="SBZ207" s="944"/>
      <c r="SCA207" s="944"/>
      <c r="SCB207" s="944"/>
      <c r="SCC207" s="944"/>
      <c r="SCD207" s="944"/>
      <c r="SCE207" s="944"/>
      <c r="SCF207" s="944"/>
      <c r="SCG207" s="944"/>
      <c r="SCH207" s="944"/>
      <c r="SCI207" s="944"/>
      <c r="SCJ207" s="944"/>
      <c r="SCK207" s="944"/>
      <c r="SCL207" s="944"/>
      <c r="SCM207" s="944"/>
      <c r="SCN207" s="944"/>
      <c r="SCO207" s="944"/>
      <c r="SCP207" s="944"/>
      <c r="SCQ207" s="944"/>
      <c r="SCR207" s="944"/>
      <c r="SCS207" s="944"/>
      <c r="SCT207" s="944"/>
      <c r="SCU207" s="944"/>
      <c r="SCV207" s="944"/>
      <c r="SCW207" s="944"/>
      <c r="SCX207" s="944"/>
      <c r="SCY207" s="944"/>
      <c r="SCZ207" s="944"/>
      <c r="SDA207" s="944"/>
      <c r="SDB207" s="944"/>
      <c r="SDC207" s="944"/>
      <c r="SDD207" s="944"/>
      <c r="SDE207" s="944"/>
      <c r="SDF207" s="944"/>
      <c r="SDG207" s="944"/>
      <c r="SDH207" s="944"/>
      <c r="SDI207" s="944"/>
      <c r="SDJ207" s="944"/>
      <c r="SDK207" s="944"/>
      <c r="SDL207" s="944"/>
      <c r="SDM207" s="944"/>
      <c r="SDN207" s="944"/>
      <c r="SDO207" s="944"/>
      <c r="SDP207" s="944"/>
      <c r="SDQ207" s="944"/>
      <c r="SDR207" s="944"/>
      <c r="SDS207" s="944"/>
      <c r="SDT207" s="944"/>
      <c r="SDU207" s="944"/>
      <c r="SDV207" s="944"/>
      <c r="SDW207" s="944"/>
      <c r="SDX207" s="944"/>
      <c r="SDY207" s="944"/>
      <c r="SDZ207" s="944"/>
      <c r="SEA207" s="944"/>
      <c r="SEB207" s="944"/>
      <c r="SEC207" s="944"/>
      <c r="SED207" s="944"/>
      <c r="SEE207" s="944"/>
      <c r="SEF207" s="944"/>
      <c r="SEG207" s="944"/>
      <c r="SEH207" s="944"/>
      <c r="SEI207" s="944"/>
      <c r="SEJ207" s="944"/>
      <c r="SEK207" s="944"/>
      <c r="SEL207" s="944"/>
      <c r="SEM207" s="944"/>
      <c r="SEN207" s="944"/>
      <c r="SEO207" s="944"/>
      <c r="SEP207" s="944"/>
      <c r="SEQ207" s="944"/>
      <c r="SER207" s="944"/>
      <c r="SES207" s="944"/>
      <c r="SET207" s="944"/>
      <c r="SEU207" s="944"/>
      <c r="SEV207" s="944"/>
      <c r="SEW207" s="944"/>
      <c r="SEX207" s="944"/>
      <c r="SEY207" s="944"/>
      <c r="SEZ207" s="944"/>
      <c r="SFA207" s="944"/>
      <c r="SFB207" s="944"/>
      <c r="SFC207" s="944"/>
      <c r="SFD207" s="944"/>
      <c r="SFE207" s="944"/>
      <c r="SFF207" s="944"/>
      <c r="SFG207" s="944"/>
      <c r="SFH207" s="944"/>
      <c r="SFI207" s="944"/>
      <c r="SFJ207" s="944"/>
      <c r="SFK207" s="944"/>
      <c r="SFL207" s="944"/>
      <c r="SFM207" s="944"/>
      <c r="SFN207" s="944"/>
      <c r="SFO207" s="944"/>
      <c r="SFP207" s="944"/>
      <c r="SFQ207" s="944"/>
      <c r="SFR207" s="944"/>
      <c r="SFS207" s="944"/>
      <c r="SFT207" s="944"/>
      <c r="SFU207" s="944"/>
      <c r="SFV207" s="944"/>
      <c r="SFW207" s="944"/>
      <c r="SFX207" s="944"/>
      <c r="SFY207" s="944"/>
      <c r="SFZ207" s="944"/>
      <c r="SGA207" s="944"/>
      <c r="SGB207" s="944"/>
      <c r="SGC207" s="944"/>
      <c r="SGD207" s="944"/>
      <c r="SGE207" s="944"/>
      <c r="SGF207" s="944"/>
      <c r="SGG207" s="944"/>
      <c r="SGH207" s="944"/>
      <c r="SGI207" s="944"/>
      <c r="SGJ207" s="944"/>
      <c r="SGK207" s="944"/>
      <c r="SGL207" s="944"/>
      <c r="SGM207" s="944"/>
      <c r="SGN207" s="944"/>
      <c r="SGO207" s="944"/>
      <c r="SGP207" s="944"/>
      <c r="SGQ207" s="944"/>
      <c r="SGR207" s="944"/>
      <c r="SGS207" s="944"/>
      <c r="SGT207" s="944"/>
      <c r="SGU207" s="944"/>
      <c r="SGV207" s="944"/>
      <c r="SGW207" s="944"/>
      <c r="SGX207" s="944"/>
      <c r="SGY207" s="944"/>
      <c r="SGZ207" s="944"/>
      <c r="SHA207" s="944"/>
      <c r="SHB207" s="944"/>
      <c r="SHC207" s="944"/>
      <c r="SHD207" s="944"/>
      <c r="SHE207" s="944"/>
      <c r="SHF207" s="944"/>
      <c r="SHG207" s="944"/>
      <c r="SHH207" s="944"/>
      <c r="SHI207" s="944"/>
      <c r="SHJ207" s="944"/>
      <c r="SHK207" s="944"/>
      <c r="SHL207" s="944"/>
      <c r="SHM207" s="944"/>
      <c r="SHN207" s="944"/>
      <c r="SHO207" s="944"/>
      <c r="SHP207" s="944"/>
      <c r="SHQ207" s="944"/>
      <c r="SHR207" s="944"/>
      <c r="SHS207" s="944"/>
      <c r="SHT207" s="944"/>
      <c r="SHU207" s="944"/>
      <c r="SHV207" s="944"/>
      <c r="SHW207" s="944"/>
      <c r="SHX207" s="944"/>
      <c r="SHY207" s="944"/>
      <c r="SHZ207" s="944"/>
      <c r="SIA207" s="944"/>
      <c r="SIB207" s="944"/>
      <c r="SIC207" s="944"/>
      <c r="SID207" s="944"/>
      <c r="SIE207" s="944"/>
      <c r="SIF207" s="944"/>
      <c r="SIG207" s="944"/>
      <c r="SIH207" s="944"/>
      <c r="SII207" s="944"/>
      <c r="SIJ207" s="944"/>
      <c r="SIK207" s="944"/>
      <c r="SIL207" s="944"/>
      <c r="SIM207" s="944"/>
      <c r="SIN207" s="944"/>
      <c r="SIO207" s="944"/>
      <c r="SIP207" s="944"/>
      <c r="SIQ207" s="944"/>
      <c r="SIR207" s="944"/>
      <c r="SIS207" s="944"/>
      <c r="SIT207" s="944"/>
      <c r="SIU207" s="944"/>
      <c r="SIV207" s="944"/>
      <c r="SIW207" s="944"/>
      <c r="SIX207" s="944"/>
      <c r="SIY207" s="944"/>
      <c r="SIZ207" s="944"/>
      <c r="SJA207" s="944"/>
      <c r="SJB207" s="944"/>
      <c r="SJC207" s="944"/>
      <c r="SJD207" s="944"/>
      <c r="SJE207" s="944"/>
      <c r="SJF207" s="944"/>
      <c r="SJG207" s="944"/>
      <c r="SJH207" s="944"/>
      <c r="SJI207" s="944"/>
      <c r="SJJ207" s="944"/>
      <c r="SJK207" s="944"/>
      <c r="SJL207" s="944"/>
      <c r="SJM207" s="944"/>
      <c r="SJN207" s="944"/>
      <c r="SJO207" s="944"/>
      <c r="SJP207" s="944"/>
      <c r="SJQ207" s="944"/>
      <c r="SJR207" s="944"/>
      <c r="SJS207" s="944"/>
      <c r="SJT207" s="944"/>
      <c r="SJU207" s="944"/>
      <c r="SJV207" s="944"/>
      <c r="SJW207" s="944"/>
      <c r="SJX207" s="944"/>
      <c r="SJY207" s="944"/>
      <c r="SJZ207" s="944"/>
      <c r="SKA207" s="944"/>
      <c r="SKB207" s="944"/>
      <c r="SKC207" s="944"/>
      <c r="SKD207" s="944"/>
      <c r="SKE207" s="944"/>
      <c r="SKF207" s="944"/>
      <c r="SKG207" s="944"/>
      <c r="SKH207" s="944"/>
      <c r="SKI207" s="944"/>
      <c r="SKJ207" s="944"/>
      <c r="SKK207" s="944"/>
      <c r="SKL207" s="944"/>
      <c r="SKM207" s="944"/>
      <c r="SKN207" s="944"/>
      <c r="SKO207" s="944"/>
      <c r="SKP207" s="944"/>
      <c r="SKQ207" s="944"/>
      <c r="SKR207" s="944"/>
      <c r="SKS207" s="944"/>
      <c r="SKT207" s="944"/>
      <c r="SKU207" s="944"/>
      <c r="SKV207" s="944"/>
      <c r="SKW207" s="944"/>
      <c r="SKX207" s="944"/>
      <c r="SKY207" s="944"/>
      <c r="SKZ207" s="944"/>
      <c r="SLA207" s="944"/>
      <c r="SLB207" s="944"/>
      <c r="SLC207" s="944"/>
      <c r="SLD207" s="944"/>
      <c r="SLE207" s="944"/>
      <c r="SLF207" s="944"/>
      <c r="SLG207" s="944"/>
      <c r="SLH207" s="944"/>
      <c r="SLI207" s="944"/>
      <c r="SLJ207" s="944"/>
      <c r="SLK207" s="944"/>
      <c r="SLL207" s="944"/>
      <c r="SLM207" s="944"/>
      <c r="SLN207" s="944"/>
      <c r="SLO207" s="944"/>
      <c r="SLP207" s="944"/>
      <c r="SLQ207" s="944"/>
      <c r="SLR207" s="944"/>
      <c r="SLS207" s="944"/>
      <c r="SLT207" s="944"/>
      <c r="SLU207" s="944"/>
      <c r="SLV207" s="944"/>
      <c r="SLW207" s="944"/>
      <c r="SLX207" s="944"/>
      <c r="SLY207" s="944"/>
      <c r="SLZ207" s="944"/>
      <c r="SMA207" s="944"/>
      <c r="SMB207" s="944"/>
      <c r="SMC207" s="944"/>
      <c r="SMD207" s="944"/>
      <c r="SME207" s="944"/>
      <c r="SMF207" s="944"/>
      <c r="SMG207" s="944"/>
      <c r="SMH207" s="944"/>
      <c r="SMI207" s="944"/>
      <c r="SMJ207" s="944"/>
      <c r="SMK207" s="944"/>
      <c r="SML207" s="944"/>
      <c r="SMM207" s="944"/>
      <c r="SMN207" s="944"/>
      <c r="SMO207" s="944"/>
      <c r="SMP207" s="944"/>
      <c r="SMQ207" s="944"/>
      <c r="SMR207" s="944"/>
      <c r="SMS207" s="944"/>
      <c r="SMT207" s="944"/>
      <c r="SMU207" s="944"/>
      <c r="SMV207" s="944"/>
      <c r="SMW207" s="944"/>
      <c r="SMX207" s="944"/>
      <c r="SMY207" s="944"/>
      <c r="SMZ207" s="944"/>
      <c r="SNA207" s="944"/>
      <c r="SNB207" s="944"/>
      <c r="SNC207" s="944"/>
      <c r="SND207" s="944"/>
      <c r="SNE207" s="944"/>
      <c r="SNF207" s="944"/>
      <c r="SNG207" s="944"/>
      <c r="SNH207" s="944"/>
      <c r="SNI207" s="944"/>
      <c r="SNJ207" s="944"/>
      <c r="SNK207" s="944"/>
      <c r="SNL207" s="944"/>
      <c r="SNM207" s="944"/>
      <c r="SNN207" s="944"/>
      <c r="SNO207" s="944"/>
      <c r="SNP207" s="944"/>
      <c r="SNQ207" s="944"/>
      <c r="SNR207" s="944"/>
      <c r="SNS207" s="944"/>
      <c r="SNT207" s="944"/>
      <c r="SNU207" s="944"/>
      <c r="SNV207" s="944"/>
      <c r="SNW207" s="944"/>
      <c r="SNX207" s="944"/>
      <c r="SNY207" s="944"/>
      <c r="SNZ207" s="944"/>
      <c r="SOA207" s="944"/>
      <c r="SOB207" s="944"/>
      <c r="SOC207" s="944"/>
      <c r="SOD207" s="944"/>
      <c r="SOE207" s="944"/>
      <c r="SOF207" s="944"/>
      <c r="SOG207" s="944"/>
      <c r="SOH207" s="944"/>
      <c r="SOI207" s="944"/>
      <c r="SOJ207" s="944"/>
      <c r="SOK207" s="944"/>
      <c r="SOL207" s="944"/>
      <c r="SOM207" s="944"/>
      <c r="SON207" s="944"/>
      <c r="SOO207" s="944"/>
      <c r="SOP207" s="944"/>
      <c r="SOQ207" s="944"/>
      <c r="SOR207" s="944"/>
      <c r="SOS207" s="944"/>
      <c r="SOT207" s="944"/>
      <c r="SOU207" s="944"/>
      <c r="SOV207" s="944"/>
      <c r="SOW207" s="944"/>
      <c r="SOX207" s="944"/>
      <c r="SOY207" s="944"/>
      <c r="SOZ207" s="944"/>
      <c r="SPA207" s="944"/>
      <c r="SPB207" s="944"/>
      <c r="SPC207" s="944"/>
      <c r="SPD207" s="944"/>
      <c r="SPE207" s="944"/>
      <c r="SPF207" s="944"/>
      <c r="SPG207" s="944"/>
      <c r="SPH207" s="944"/>
      <c r="SPI207" s="944"/>
      <c r="SPJ207" s="944"/>
      <c r="SPK207" s="944"/>
      <c r="SPL207" s="944"/>
      <c r="SPM207" s="944"/>
      <c r="SPN207" s="944"/>
      <c r="SPO207" s="944"/>
      <c r="SPP207" s="944"/>
      <c r="SPQ207" s="944"/>
      <c r="SPR207" s="944"/>
      <c r="SPS207" s="944"/>
      <c r="SPT207" s="944"/>
      <c r="SPU207" s="944"/>
      <c r="SPV207" s="944"/>
      <c r="SPW207" s="944"/>
      <c r="SPX207" s="944"/>
      <c r="SPY207" s="944"/>
      <c r="SPZ207" s="944"/>
      <c r="SQA207" s="944"/>
      <c r="SQB207" s="944"/>
      <c r="SQC207" s="944"/>
      <c r="SQD207" s="944"/>
      <c r="SQE207" s="944"/>
      <c r="SQF207" s="944"/>
      <c r="SQG207" s="944"/>
      <c r="SQH207" s="944"/>
      <c r="SQI207" s="944"/>
      <c r="SQJ207" s="944"/>
      <c r="SQK207" s="944"/>
      <c r="SQL207" s="944"/>
      <c r="SQM207" s="944"/>
      <c r="SQN207" s="944"/>
      <c r="SQO207" s="944"/>
      <c r="SQP207" s="944"/>
      <c r="SQQ207" s="944"/>
      <c r="SQR207" s="944"/>
      <c r="SQS207" s="944"/>
      <c r="SQT207" s="944"/>
      <c r="SQU207" s="944"/>
      <c r="SQV207" s="944"/>
      <c r="SQW207" s="944"/>
      <c r="SQX207" s="944"/>
      <c r="SQY207" s="944"/>
      <c r="SQZ207" s="944"/>
      <c r="SRA207" s="944"/>
      <c r="SRB207" s="944"/>
      <c r="SRC207" s="944"/>
      <c r="SRD207" s="944"/>
      <c r="SRE207" s="944"/>
      <c r="SRF207" s="944"/>
      <c r="SRG207" s="944"/>
      <c r="SRH207" s="944"/>
      <c r="SRI207" s="944"/>
      <c r="SRJ207" s="944"/>
      <c r="SRK207" s="944"/>
      <c r="SRL207" s="944"/>
      <c r="SRM207" s="944"/>
      <c r="SRN207" s="944"/>
      <c r="SRO207" s="944"/>
      <c r="SRP207" s="944"/>
      <c r="SRQ207" s="944"/>
      <c r="SRR207" s="944"/>
      <c r="SRS207" s="944"/>
      <c r="SRT207" s="944"/>
      <c r="SRU207" s="944"/>
      <c r="SRV207" s="944"/>
      <c r="SRW207" s="944"/>
      <c r="SRX207" s="944"/>
      <c r="SRY207" s="944"/>
      <c r="SRZ207" s="944"/>
      <c r="SSA207" s="944"/>
      <c r="SSB207" s="944"/>
      <c r="SSC207" s="944"/>
      <c r="SSD207" s="944"/>
      <c r="SSE207" s="944"/>
      <c r="SSF207" s="944"/>
      <c r="SSG207" s="944"/>
      <c r="SSH207" s="944"/>
      <c r="SSI207" s="944"/>
      <c r="SSJ207" s="944"/>
      <c r="SSK207" s="944"/>
      <c r="SSL207" s="944"/>
      <c r="SSM207" s="944"/>
      <c r="SSN207" s="944"/>
      <c r="SSO207" s="944"/>
      <c r="SSP207" s="944"/>
      <c r="SSQ207" s="944"/>
      <c r="SSR207" s="944"/>
      <c r="SSS207" s="944"/>
      <c r="SST207" s="944"/>
      <c r="SSU207" s="944"/>
      <c r="SSV207" s="944"/>
      <c r="SSW207" s="944"/>
      <c r="SSX207" s="944"/>
      <c r="SSY207" s="944"/>
      <c r="SSZ207" s="944"/>
      <c r="STA207" s="944"/>
      <c r="STB207" s="944"/>
      <c r="STC207" s="944"/>
      <c r="STD207" s="944"/>
      <c r="STE207" s="944"/>
      <c r="STF207" s="944"/>
      <c r="STG207" s="944"/>
      <c r="STH207" s="944"/>
      <c r="STI207" s="944"/>
      <c r="STJ207" s="944"/>
      <c r="STK207" s="944"/>
      <c r="STL207" s="944"/>
      <c r="STM207" s="944"/>
      <c r="STN207" s="944"/>
      <c r="STO207" s="944"/>
      <c r="STP207" s="944"/>
      <c r="STQ207" s="944"/>
      <c r="STR207" s="944"/>
      <c r="STS207" s="944"/>
      <c r="STT207" s="944"/>
      <c r="STU207" s="944"/>
      <c r="STV207" s="944"/>
      <c r="STW207" s="944"/>
      <c r="STX207" s="944"/>
      <c r="STY207" s="944"/>
      <c r="STZ207" s="944"/>
      <c r="SUA207" s="944"/>
      <c r="SUB207" s="944"/>
      <c r="SUC207" s="944"/>
      <c r="SUD207" s="944"/>
      <c r="SUE207" s="944"/>
      <c r="SUF207" s="944"/>
      <c r="SUG207" s="944"/>
      <c r="SUH207" s="944"/>
      <c r="SUI207" s="944"/>
      <c r="SUJ207" s="944"/>
      <c r="SUK207" s="944"/>
      <c r="SUL207" s="944"/>
      <c r="SUM207" s="944"/>
      <c r="SUN207" s="944"/>
      <c r="SUO207" s="944"/>
      <c r="SUP207" s="944"/>
      <c r="SUQ207" s="944"/>
      <c r="SUR207" s="944"/>
      <c r="SUS207" s="944"/>
      <c r="SUT207" s="944"/>
      <c r="SUU207" s="944"/>
      <c r="SUV207" s="944"/>
      <c r="SUW207" s="944"/>
      <c r="SUX207" s="944"/>
      <c r="SUY207" s="944"/>
      <c r="SUZ207" s="944"/>
      <c r="SVA207" s="944"/>
      <c r="SVB207" s="944"/>
      <c r="SVC207" s="944"/>
      <c r="SVD207" s="944"/>
      <c r="SVE207" s="944"/>
      <c r="SVF207" s="944"/>
      <c r="SVG207" s="944"/>
      <c r="SVH207" s="944"/>
      <c r="SVI207" s="944"/>
      <c r="SVJ207" s="944"/>
      <c r="SVK207" s="944"/>
      <c r="SVL207" s="944"/>
      <c r="SVM207" s="944"/>
      <c r="SVN207" s="944"/>
      <c r="SVO207" s="944"/>
      <c r="SVP207" s="944"/>
      <c r="SVQ207" s="944"/>
      <c r="SVR207" s="944"/>
      <c r="SVS207" s="944"/>
      <c r="SVT207" s="944"/>
      <c r="SVU207" s="944"/>
      <c r="SVV207" s="944"/>
      <c r="SVW207" s="944"/>
      <c r="SVX207" s="944"/>
      <c r="SVY207" s="944"/>
      <c r="SVZ207" s="944"/>
      <c r="SWA207" s="944"/>
      <c r="SWB207" s="944"/>
      <c r="SWC207" s="944"/>
      <c r="SWD207" s="944"/>
      <c r="SWE207" s="944"/>
      <c r="SWF207" s="944"/>
      <c r="SWG207" s="944"/>
      <c r="SWH207" s="944"/>
      <c r="SWI207" s="944"/>
      <c r="SWJ207" s="944"/>
      <c r="SWK207" s="944"/>
      <c r="SWL207" s="944"/>
      <c r="SWM207" s="944"/>
      <c r="SWN207" s="944"/>
      <c r="SWO207" s="944"/>
      <c r="SWP207" s="944"/>
      <c r="SWQ207" s="944"/>
      <c r="SWR207" s="944"/>
      <c r="SWS207" s="944"/>
      <c r="SWT207" s="944"/>
      <c r="SWU207" s="944"/>
      <c r="SWV207" s="944"/>
      <c r="SWW207" s="944"/>
      <c r="SWX207" s="944"/>
      <c r="SWY207" s="944"/>
      <c r="SWZ207" s="944"/>
      <c r="SXA207" s="944"/>
      <c r="SXB207" s="944"/>
      <c r="SXC207" s="944"/>
      <c r="SXD207" s="944"/>
      <c r="SXE207" s="944"/>
      <c r="SXF207" s="944"/>
      <c r="SXG207" s="944"/>
      <c r="SXH207" s="944"/>
      <c r="SXI207" s="944"/>
      <c r="SXJ207" s="944"/>
      <c r="SXK207" s="944"/>
      <c r="SXL207" s="944"/>
      <c r="SXM207" s="944"/>
      <c r="SXN207" s="944"/>
      <c r="SXO207" s="944"/>
      <c r="SXP207" s="944"/>
      <c r="SXQ207" s="944"/>
      <c r="SXR207" s="944"/>
      <c r="SXS207" s="944"/>
      <c r="SXT207" s="944"/>
      <c r="SXU207" s="944"/>
      <c r="SXV207" s="944"/>
      <c r="SXW207" s="944"/>
      <c r="SXX207" s="944"/>
      <c r="SXY207" s="944"/>
      <c r="SXZ207" s="944"/>
      <c r="SYA207" s="944"/>
      <c r="SYB207" s="944"/>
      <c r="SYC207" s="944"/>
      <c r="SYD207" s="944"/>
      <c r="SYE207" s="944"/>
      <c r="SYF207" s="944"/>
      <c r="SYG207" s="944"/>
      <c r="SYH207" s="944"/>
      <c r="SYI207" s="944"/>
      <c r="SYJ207" s="944"/>
      <c r="SYK207" s="944"/>
      <c r="SYL207" s="944"/>
      <c r="SYM207" s="944"/>
      <c r="SYN207" s="944"/>
      <c r="SYO207" s="944"/>
      <c r="SYP207" s="944"/>
      <c r="SYQ207" s="944"/>
      <c r="SYR207" s="944"/>
      <c r="SYS207" s="944"/>
      <c r="SYT207" s="944"/>
      <c r="SYU207" s="944"/>
      <c r="SYV207" s="944"/>
      <c r="SYW207" s="944"/>
      <c r="SYX207" s="944"/>
      <c r="SYY207" s="944"/>
      <c r="SYZ207" s="944"/>
      <c r="SZA207" s="944"/>
      <c r="SZB207" s="944"/>
      <c r="SZC207" s="944"/>
      <c r="SZD207" s="944"/>
      <c r="SZE207" s="944"/>
      <c r="SZF207" s="944"/>
      <c r="SZG207" s="944"/>
      <c r="SZH207" s="944"/>
      <c r="SZI207" s="944"/>
      <c r="SZJ207" s="944"/>
      <c r="SZK207" s="944"/>
      <c r="SZL207" s="944"/>
      <c r="SZM207" s="944"/>
      <c r="SZN207" s="944"/>
      <c r="SZO207" s="944"/>
      <c r="SZP207" s="944"/>
      <c r="SZQ207" s="944"/>
      <c r="SZR207" s="944"/>
      <c r="SZS207" s="944"/>
      <c r="SZT207" s="944"/>
      <c r="SZU207" s="944"/>
      <c r="SZV207" s="944"/>
      <c r="SZW207" s="944"/>
      <c r="SZX207" s="944"/>
      <c r="SZY207" s="944"/>
      <c r="SZZ207" s="944"/>
      <c r="TAA207" s="944"/>
      <c r="TAB207" s="944"/>
      <c r="TAC207" s="944"/>
      <c r="TAD207" s="944"/>
      <c r="TAE207" s="944"/>
      <c r="TAF207" s="944"/>
      <c r="TAG207" s="944"/>
      <c r="TAH207" s="944"/>
      <c r="TAI207" s="944"/>
      <c r="TAJ207" s="944"/>
      <c r="TAK207" s="944"/>
      <c r="TAL207" s="944"/>
      <c r="TAM207" s="944"/>
      <c r="TAN207" s="944"/>
      <c r="TAO207" s="944"/>
      <c r="TAP207" s="944"/>
      <c r="TAQ207" s="944"/>
      <c r="TAR207" s="944"/>
      <c r="TAS207" s="944"/>
      <c r="TAT207" s="944"/>
      <c r="TAU207" s="944"/>
      <c r="TAV207" s="944"/>
      <c r="TAW207" s="944"/>
      <c r="TAX207" s="944"/>
      <c r="TAY207" s="944"/>
      <c r="TAZ207" s="944"/>
      <c r="TBA207" s="944"/>
      <c r="TBB207" s="944"/>
      <c r="TBC207" s="944"/>
      <c r="TBD207" s="944"/>
      <c r="TBE207" s="944"/>
      <c r="TBF207" s="944"/>
      <c r="TBG207" s="944"/>
      <c r="TBH207" s="944"/>
      <c r="TBI207" s="944"/>
      <c r="TBJ207" s="944"/>
      <c r="TBK207" s="944"/>
      <c r="TBL207" s="944"/>
      <c r="TBM207" s="944"/>
      <c r="TBN207" s="944"/>
      <c r="TBO207" s="944"/>
      <c r="TBP207" s="944"/>
      <c r="TBQ207" s="944"/>
      <c r="TBR207" s="944"/>
      <c r="TBS207" s="944"/>
      <c r="TBT207" s="944"/>
      <c r="TBU207" s="944"/>
      <c r="TBV207" s="944"/>
      <c r="TBW207" s="944"/>
      <c r="TBX207" s="944"/>
      <c r="TBY207" s="944"/>
      <c r="TBZ207" s="944"/>
      <c r="TCA207" s="944"/>
      <c r="TCB207" s="944"/>
      <c r="TCC207" s="944"/>
      <c r="TCD207" s="944"/>
      <c r="TCE207" s="944"/>
      <c r="TCF207" s="944"/>
      <c r="TCG207" s="944"/>
      <c r="TCH207" s="944"/>
      <c r="TCI207" s="944"/>
      <c r="TCJ207" s="944"/>
      <c r="TCK207" s="944"/>
      <c r="TCL207" s="944"/>
      <c r="TCM207" s="944"/>
      <c r="TCN207" s="944"/>
      <c r="TCO207" s="944"/>
      <c r="TCP207" s="944"/>
      <c r="TCQ207" s="944"/>
      <c r="TCR207" s="944"/>
      <c r="TCS207" s="944"/>
      <c r="TCT207" s="944"/>
      <c r="TCU207" s="944"/>
      <c r="TCV207" s="944"/>
      <c r="TCW207" s="944"/>
      <c r="TCX207" s="944"/>
      <c r="TCY207" s="944"/>
      <c r="TCZ207" s="944"/>
      <c r="TDA207" s="944"/>
      <c r="TDB207" s="944"/>
      <c r="TDC207" s="944"/>
      <c r="TDD207" s="944"/>
      <c r="TDE207" s="944"/>
      <c r="TDF207" s="944"/>
      <c r="TDG207" s="944"/>
      <c r="TDH207" s="944"/>
      <c r="TDI207" s="944"/>
      <c r="TDJ207" s="944"/>
      <c r="TDK207" s="944"/>
      <c r="TDL207" s="944"/>
      <c r="TDM207" s="944"/>
      <c r="TDN207" s="944"/>
      <c r="TDO207" s="944"/>
      <c r="TDP207" s="944"/>
      <c r="TDQ207" s="944"/>
      <c r="TDR207" s="944"/>
      <c r="TDS207" s="944"/>
      <c r="TDT207" s="944"/>
      <c r="TDU207" s="944"/>
      <c r="TDV207" s="944"/>
      <c r="TDW207" s="944"/>
      <c r="TDX207" s="944"/>
      <c r="TDY207" s="944"/>
      <c r="TDZ207" s="944"/>
      <c r="TEA207" s="944"/>
      <c r="TEB207" s="944"/>
      <c r="TEC207" s="944"/>
      <c r="TED207" s="944"/>
      <c r="TEE207" s="944"/>
      <c r="TEF207" s="944"/>
      <c r="TEG207" s="944"/>
      <c r="TEH207" s="944"/>
      <c r="TEI207" s="944"/>
      <c r="TEJ207" s="944"/>
      <c r="TEK207" s="944"/>
      <c r="TEL207" s="944"/>
      <c r="TEM207" s="944"/>
      <c r="TEN207" s="944"/>
      <c r="TEO207" s="944"/>
      <c r="TEP207" s="944"/>
      <c r="TEQ207" s="944"/>
      <c r="TER207" s="944"/>
      <c r="TES207" s="944"/>
      <c r="TET207" s="944"/>
      <c r="TEU207" s="944"/>
      <c r="TEV207" s="944"/>
      <c r="TEW207" s="944"/>
      <c r="TEX207" s="944"/>
      <c r="TEY207" s="944"/>
      <c r="TEZ207" s="944"/>
      <c r="TFA207" s="944"/>
      <c r="TFB207" s="944"/>
      <c r="TFC207" s="944"/>
      <c r="TFD207" s="944"/>
      <c r="TFE207" s="944"/>
      <c r="TFF207" s="944"/>
      <c r="TFG207" s="944"/>
      <c r="TFH207" s="944"/>
      <c r="TFI207" s="944"/>
      <c r="TFJ207" s="944"/>
      <c r="TFK207" s="944"/>
      <c r="TFL207" s="944"/>
      <c r="TFM207" s="944"/>
      <c r="TFN207" s="944"/>
      <c r="TFO207" s="944"/>
      <c r="TFP207" s="944"/>
      <c r="TFQ207" s="944"/>
      <c r="TFR207" s="944"/>
      <c r="TFS207" s="944"/>
      <c r="TFT207" s="944"/>
      <c r="TFU207" s="944"/>
      <c r="TFV207" s="944"/>
      <c r="TFW207" s="944"/>
      <c r="TFX207" s="944"/>
      <c r="TFY207" s="944"/>
      <c r="TFZ207" s="944"/>
      <c r="TGA207" s="944"/>
      <c r="TGB207" s="944"/>
      <c r="TGC207" s="944"/>
      <c r="TGD207" s="944"/>
      <c r="TGE207" s="944"/>
      <c r="TGF207" s="944"/>
      <c r="TGG207" s="944"/>
      <c r="TGH207" s="944"/>
      <c r="TGI207" s="944"/>
      <c r="TGJ207" s="944"/>
      <c r="TGK207" s="944"/>
      <c r="TGL207" s="944"/>
      <c r="TGM207" s="944"/>
      <c r="TGN207" s="944"/>
      <c r="TGO207" s="944"/>
      <c r="TGP207" s="944"/>
      <c r="TGQ207" s="944"/>
      <c r="TGR207" s="944"/>
      <c r="TGS207" s="944"/>
      <c r="TGT207" s="944"/>
      <c r="TGU207" s="944"/>
      <c r="TGV207" s="944"/>
      <c r="TGW207" s="944"/>
      <c r="TGX207" s="944"/>
      <c r="TGY207" s="944"/>
      <c r="TGZ207" s="944"/>
      <c r="THA207" s="944"/>
      <c r="THB207" s="944"/>
      <c r="THC207" s="944"/>
      <c r="THD207" s="944"/>
      <c r="THE207" s="944"/>
      <c r="THF207" s="944"/>
      <c r="THG207" s="944"/>
      <c r="THH207" s="944"/>
      <c r="THI207" s="944"/>
      <c r="THJ207" s="944"/>
      <c r="THK207" s="944"/>
      <c r="THL207" s="944"/>
      <c r="THM207" s="944"/>
      <c r="THN207" s="944"/>
      <c r="THO207" s="944"/>
      <c r="THP207" s="944"/>
      <c r="THQ207" s="944"/>
      <c r="THR207" s="944"/>
      <c r="THS207" s="944"/>
      <c r="THT207" s="944"/>
      <c r="THU207" s="944"/>
      <c r="THV207" s="944"/>
      <c r="THW207" s="944"/>
      <c r="THX207" s="944"/>
      <c r="THY207" s="944"/>
      <c r="THZ207" s="944"/>
      <c r="TIA207" s="944"/>
      <c r="TIB207" s="944"/>
      <c r="TIC207" s="944"/>
      <c r="TID207" s="944"/>
      <c r="TIE207" s="944"/>
      <c r="TIF207" s="944"/>
      <c r="TIG207" s="944"/>
      <c r="TIH207" s="944"/>
      <c r="TII207" s="944"/>
      <c r="TIJ207" s="944"/>
      <c r="TIK207" s="944"/>
      <c r="TIL207" s="944"/>
      <c r="TIM207" s="944"/>
      <c r="TIN207" s="944"/>
      <c r="TIO207" s="944"/>
      <c r="TIP207" s="944"/>
      <c r="TIQ207" s="944"/>
      <c r="TIR207" s="944"/>
      <c r="TIS207" s="944"/>
      <c r="TIT207" s="944"/>
      <c r="TIU207" s="944"/>
      <c r="TIV207" s="944"/>
      <c r="TIW207" s="944"/>
      <c r="TIX207" s="944"/>
      <c r="TIY207" s="944"/>
      <c r="TIZ207" s="944"/>
      <c r="TJA207" s="944"/>
      <c r="TJB207" s="944"/>
      <c r="TJC207" s="944"/>
      <c r="TJD207" s="944"/>
      <c r="TJE207" s="944"/>
      <c r="TJF207" s="944"/>
      <c r="TJG207" s="944"/>
      <c r="TJH207" s="944"/>
      <c r="TJI207" s="944"/>
      <c r="TJJ207" s="944"/>
      <c r="TJK207" s="944"/>
      <c r="TJL207" s="944"/>
      <c r="TJM207" s="944"/>
      <c r="TJN207" s="944"/>
      <c r="TJO207" s="944"/>
      <c r="TJP207" s="944"/>
      <c r="TJQ207" s="944"/>
      <c r="TJR207" s="944"/>
      <c r="TJS207" s="944"/>
      <c r="TJT207" s="944"/>
      <c r="TJU207" s="944"/>
      <c r="TJV207" s="944"/>
      <c r="TJW207" s="944"/>
      <c r="TJX207" s="944"/>
      <c r="TJY207" s="944"/>
      <c r="TJZ207" s="944"/>
      <c r="TKA207" s="944"/>
      <c r="TKB207" s="944"/>
      <c r="TKC207" s="944"/>
      <c r="TKD207" s="944"/>
      <c r="TKE207" s="944"/>
      <c r="TKF207" s="944"/>
      <c r="TKG207" s="944"/>
      <c r="TKH207" s="944"/>
      <c r="TKI207" s="944"/>
      <c r="TKJ207" s="944"/>
      <c r="TKK207" s="944"/>
      <c r="TKL207" s="944"/>
      <c r="TKM207" s="944"/>
      <c r="TKN207" s="944"/>
      <c r="TKO207" s="944"/>
      <c r="TKP207" s="944"/>
      <c r="TKQ207" s="944"/>
      <c r="TKR207" s="944"/>
      <c r="TKS207" s="944"/>
      <c r="TKT207" s="944"/>
      <c r="TKU207" s="944"/>
      <c r="TKV207" s="944"/>
      <c r="TKW207" s="944"/>
      <c r="TKX207" s="944"/>
      <c r="TKY207" s="944"/>
      <c r="TKZ207" s="944"/>
      <c r="TLA207" s="944"/>
      <c r="TLB207" s="944"/>
      <c r="TLC207" s="944"/>
      <c r="TLD207" s="944"/>
      <c r="TLE207" s="944"/>
      <c r="TLF207" s="944"/>
      <c r="TLG207" s="944"/>
      <c r="TLH207" s="944"/>
      <c r="TLI207" s="944"/>
      <c r="TLJ207" s="944"/>
      <c r="TLK207" s="944"/>
      <c r="TLL207" s="944"/>
      <c r="TLM207" s="944"/>
      <c r="TLN207" s="944"/>
      <c r="TLO207" s="944"/>
      <c r="TLP207" s="944"/>
      <c r="TLQ207" s="944"/>
      <c r="TLR207" s="944"/>
      <c r="TLS207" s="944"/>
      <c r="TLT207" s="944"/>
      <c r="TLU207" s="944"/>
      <c r="TLV207" s="944"/>
      <c r="TLW207" s="944"/>
      <c r="TLX207" s="944"/>
      <c r="TLY207" s="944"/>
      <c r="TLZ207" s="944"/>
      <c r="TMA207" s="944"/>
      <c r="TMB207" s="944"/>
      <c r="TMC207" s="944"/>
      <c r="TMD207" s="944"/>
      <c r="TME207" s="944"/>
      <c r="TMF207" s="944"/>
      <c r="TMG207" s="944"/>
      <c r="TMH207" s="944"/>
      <c r="TMI207" s="944"/>
      <c r="TMJ207" s="944"/>
      <c r="TMK207" s="944"/>
      <c r="TML207" s="944"/>
      <c r="TMM207" s="944"/>
      <c r="TMN207" s="944"/>
      <c r="TMO207" s="944"/>
      <c r="TMP207" s="944"/>
      <c r="TMQ207" s="944"/>
      <c r="TMR207" s="944"/>
      <c r="TMS207" s="944"/>
      <c r="TMT207" s="944"/>
      <c r="TMU207" s="944"/>
      <c r="TMV207" s="944"/>
      <c r="TMW207" s="944"/>
      <c r="TMX207" s="944"/>
      <c r="TMY207" s="944"/>
      <c r="TMZ207" s="944"/>
      <c r="TNA207" s="944"/>
      <c r="TNB207" s="944"/>
      <c r="TNC207" s="944"/>
      <c r="TND207" s="944"/>
      <c r="TNE207" s="944"/>
      <c r="TNF207" s="944"/>
      <c r="TNG207" s="944"/>
      <c r="TNH207" s="944"/>
      <c r="TNI207" s="944"/>
      <c r="TNJ207" s="944"/>
      <c r="TNK207" s="944"/>
      <c r="TNL207" s="944"/>
      <c r="TNM207" s="944"/>
      <c r="TNN207" s="944"/>
      <c r="TNO207" s="944"/>
      <c r="TNP207" s="944"/>
      <c r="TNQ207" s="944"/>
      <c r="TNR207" s="944"/>
      <c r="TNS207" s="944"/>
      <c r="TNT207" s="944"/>
      <c r="TNU207" s="944"/>
      <c r="TNV207" s="944"/>
      <c r="TNW207" s="944"/>
      <c r="TNX207" s="944"/>
      <c r="TNY207" s="944"/>
      <c r="TNZ207" s="944"/>
      <c r="TOA207" s="944"/>
      <c r="TOB207" s="944"/>
      <c r="TOC207" s="944"/>
      <c r="TOD207" s="944"/>
      <c r="TOE207" s="944"/>
      <c r="TOF207" s="944"/>
      <c r="TOG207" s="944"/>
      <c r="TOH207" s="944"/>
      <c r="TOI207" s="944"/>
      <c r="TOJ207" s="944"/>
      <c r="TOK207" s="944"/>
      <c r="TOL207" s="944"/>
      <c r="TOM207" s="944"/>
      <c r="TON207" s="944"/>
      <c r="TOO207" s="944"/>
      <c r="TOP207" s="944"/>
      <c r="TOQ207" s="944"/>
      <c r="TOR207" s="944"/>
      <c r="TOS207" s="944"/>
      <c r="TOT207" s="944"/>
      <c r="TOU207" s="944"/>
      <c r="TOV207" s="944"/>
      <c r="TOW207" s="944"/>
      <c r="TOX207" s="944"/>
      <c r="TOY207" s="944"/>
      <c r="TOZ207" s="944"/>
      <c r="TPA207" s="944"/>
      <c r="TPB207" s="944"/>
      <c r="TPC207" s="944"/>
      <c r="TPD207" s="944"/>
      <c r="TPE207" s="944"/>
      <c r="TPF207" s="944"/>
      <c r="TPG207" s="944"/>
      <c r="TPH207" s="944"/>
      <c r="TPI207" s="944"/>
      <c r="TPJ207" s="944"/>
      <c r="TPK207" s="944"/>
      <c r="TPL207" s="944"/>
      <c r="TPM207" s="944"/>
      <c r="TPN207" s="944"/>
      <c r="TPO207" s="944"/>
      <c r="TPP207" s="944"/>
      <c r="TPQ207" s="944"/>
      <c r="TPR207" s="944"/>
      <c r="TPS207" s="944"/>
      <c r="TPT207" s="944"/>
      <c r="TPU207" s="944"/>
      <c r="TPV207" s="944"/>
      <c r="TPW207" s="944"/>
      <c r="TPX207" s="944"/>
      <c r="TPY207" s="944"/>
      <c r="TPZ207" s="944"/>
      <c r="TQA207" s="944"/>
      <c r="TQB207" s="944"/>
      <c r="TQC207" s="944"/>
      <c r="TQD207" s="944"/>
      <c r="TQE207" s="944"/>
      <c r="TQF207" s="944"/>
      <c r="TQG207" s="944"/>
      <c r="TQH207" s="944"/>
      <c r="TQI207" s="944"/>
      <c r="TQJ207" s="944"/>
      <c r="TQK207" s="944"/>
      <c r="TQL207" s="944"/>
      <c r="TQM207" s="944"/>
      <c r="TQN207" s="944"/>
      <c r="TQO207" s="944"/>
      <c r="TQP207" s="944"/>
      <c r="TQQ207" s="944"/>
      <c r="TQR207" s="944"/>
      <c r="TQS207" s="944"/>
      <c r="TQT207" s="944"/>
      <c r="TQU207" s="944"/>
      <c r="TQV207" s="944"/>
      <c r="TQW207" s="944"/>
      <c r="TQX207" s="944"/>
      <c r="TQY207" s="944"/>
      <c r="TQZ207" s="944"/>
      <c r="TRA207" s="944"/>
      <c r="TRB207" s="944"/>
      <c r="TRC207" s="944"/>
      <c r="TRD207" s="944"/>
      <c r="TRE207" s="944"/>
      <c r="TRF207" s="944"/>
      <c r="TRG207" s="944"/>
      <c r="TRH207" s="944"/>
      <c r="TRI207" s="944"/>
      <c r="TRJ207" s="944"/>
      <c r="TRK207" s="944"/>
      <c r="TRL207" s="944"/>
      <c r="TRM207" s="944"/>
      <c r="TRN207" s="944"/>
      <c r="TRO207" s="944"/>
      <c r="TRP207" s="944"/>
      <c r="TRQ207" s="944"/>
      <c r="TRR207" s="944"/>
      <c r="TRS207" s="944"/>
      <c r="TRT207" s="944"/>
      <c r="TRU207" s="944"/>
      <c r="TRV207" s="944"/>
      <c r="TRW207" s="944"/>
      <c r="TRX207" s="944"/>
      <c r="TRY207" s="944"/>
      <c r="TRZ207" s="944"/>
      <c r="TSA207" s="944"/>
      <c r="TSB207" s="944"/>
      <c r="TSC207" s="944"/>
      <c r="TSD207" s="944"/>
      <c r="TSE207" s="944"/>
      <c r="TSF207" s="944"/>
      <c r="TSG207" s="944"/>
      <c r="TSH207" s="944"/>
      <c r="TSI207" s="944"/>
      <c r="TSJ207" s="944"/>
      <c r="TSK207" s="944"/>
      <c r="TSL207" s="944"/>
      <c r="TSM207" s="944"/>
      <c r="TSN207" s="944"/>
      <c r="TSO207" s="944"/>
      <c r="TSP207" s="944"/>
      <c r="TSQ207" s="944"/>
      <c r="TSR207" s="944"/>
      <c r="TSS207" s="944"/>
      <c r="TST207" s="944"/>
      <c r="TSU207" s="944"/>
      <c r="TSV207" s="944"/>
      <c r="TSW207" s="944"/>
      <c r="TSX207" s="944"/>
      <c r="TSY207" s="944"/>
      <c r="TSZ207" s="944"/>
      <c r="TTA207" s="944"/>
      <c r="TTB207" s="944"/>
      <c r="TTC207" s="944"/>
      <c r="TTD207" s="944"/>
      <c r="TTE207" s="944"/>
      <c r="TTF207" s="944"/>
      <c r="TTG207" s="944"/>
      <c r="TTH207" s="944"/>
      <c r="TTI207" s="944"/>
      <c r="TTJ207" s="944"/>
      <c r="TTK207" s="944"/>
      <c r="TTL207" s="944"/>
      <c r="TTM207" s="944"/>
      <c r="TTN207" s="944"/>
      <c r="TTO207" s="944"/>
      <c r="TTP207" s="944"/>
      <c r="TTQ207" s="944"/>
      <c r="TTR207" s="944"/>
      <c r="TTS207" s="944"/>
      <c r="TTT207" s="944"/>
      <c r="TTU207" s="944"/>
      <c r="TTV207" s="944"/>
      <c r="TTW207" s="944"/>
      <c r="TTX207" s="944"/>
      <c r="TTY207" s="944"/>
      <c r="TTZ207" s="944"/>
      <c r="TUA207" s="944"/>
      <c r="TUB207" s="944"/>
      <c r="TUC207" s="944"/>
      <c r="TUD207" s="944"/>
      <c r="TUE207" s="944"/>
      <c r="TUF207" s="944"/>
      <c r="TUG207" s="944"/>
      <c r="TUH207" s="944"/>
      <c r="TUI207" s="944"/>
      <c r="TUJ207" s="944"/>
      <c r="TUK207" s="944"/>
      <c r="TUL207" s="944"/>
      <c r="TUM207" s="944"/>
      <c r="TUN207" s="944"/>
      <c r="TUO207" s="944"/>
      <c r="TUP207" s="944"/>
      <c r="TUQ207" s="944"/>
      <c r="TUR207" s="944"/>
      <c r="TUS207" s="944"/>
      <c r="TUT207" s="944"/>
      <c r="TUU207" s="944"/>
      <c r="TUV207" s="944"/>
      <c r="TUW207" s="944"/>
      <c r="TUX207" s="944"/>
      <c r="TUY207" s="944"/>
      <c r="TUZ207" s="944"/>
      <c r="TVA207" s="944"/>
      <c r="TVB207" s="944"/>
      <c r="TVC207" s="944"/>
      <c r="TVD207" s="944"/>
      <c r="TVE207" s="944"/>
      <c r="TVF207" s="944"/>
      <c r="TVG207" s="944"/>
      <c r="TVH207" s="944"/>
      <c r="TVI207" s="944"/>
      <c r="TVJ207" s="944"/>
      <c r="TVK207" s="944"/>
      <c r="TVL207" s="944"/>
      <c r="TVM207" s="944"/>
      <c r="TVN207" s="944"/>
      <c r="TVO207" s="944"/>
      <c r="TVP207" s="944"/>
      <c r="TVQ207" s="944"/>
      <c r="TVR207" s="944"/>
      <c r="TVS207" s="944"/>
      <c r="TVT207" s="944"/>
      <c r="TVU207" s="944"/>
      <c r="TVV207" s="944"/>
      <c r="TVW207" s="944"/>
      <c r="TVX207" s="944"/>
      <c r="TVY207" s="944"/>
      <c r="TVZ207" s="944"/>
      <c r="TWA207" s="944"/>
      <c r="TWB207" s="944"/>
      <c r="TWC207" s="944"/>
      <c r="TWD207" s="944"/>
      <c r="TWE207" s="944"/>
      <c r="TWF207" s="944"/>
      <c r="TWG207" s="944"/>
      <c r="TWH207" s="944"/>
      <c r="TWI207" s="944"/>
      <c r="TWJ207" s="944"/>
      <c r="TWK207" s="944"/>
      <c r="TWL207" s="944"/>
      <c r="TWM207" s="944"/>
      <c r="TWN207" s="944"/>
      <c r="TWO207" s="944"/>
      <c r="TWP207" s="944"/>
      <c r="TWQ207" s="944"/>
      <c r="TWR207" s="944"/>
      <c r="TWS207" s="944"/>
      <c r="TWT207" s="944"/>
      <c r="TWU207" s="944"/>
      <c r="TWV207" s="944"/>
      <c r="TWW207" s="944"/>
      <c r="TWX207" s="944"/>
      <c r="TWY207" s="944"/>
      <c r="TWZ207" s="944"/>
      <c r="TXA207" s="944"/>
      <c r="TXB207" s="944"/>
      <c r="TXC207" s="944"/>
      <c r="TXD207" s="944"/>
      <c r="TXE207" s="944"/>
      <c r="TXF207" s="944"/>
      <c r="TXG207" s="944"/>
      <c r="TXH207" s="944"/>
      <c r="TXI207" s="944"/>
      <c r="TXJ207" s="944"/>
      <c r="TXK207" s="944"/>
      <c r="TXL207" s="944"/>
      <c r="TXM207" s="944"/>
      <c r="TXN207" s="944"/>
      <c r="TXO207" s="944"/>
      <c r="TXP207" s="944"/>
      <c r="TXQ207" s="944"/>
      <c r="TXR207" s="944"/>
      <c r="TXS207" s="944"/>
      <c r="TXT207" s="944"/>
      <c r="TXU207" s="944"/>
      <c r="TXV207" s="944"/>
      <c r="TXW207" s="944"/>
      <c r="TXX207" s="944"/>
      <c r="TXY207" s="944"/>
      <c r="TXZ207" s="944"/>
      <c r="TYA207" s="944"/>
      <c r="TYB207" s="944"/>
      <c r="TYC207" s="944"/>
      <c r="TYD207" s="944"/>
      <c r="TYE207" s="944"/>
      <c r="TYF207" s="944"/>
      <c r="TYG207" s="944"/>
      <c r="TYH207" s="944"/>
      <c r="TYI207" s="944"/>
      <c r="TYJ207" s="944"/>
      <c r="TYK207" s="944"/>
      <c r="TYL207" s="944"/>
      <c r="TYM207" s="944"/>
      <c r="TYN207" s="944"/>
      <c r="TYO207" s="944"/>
      <c r="TYP207" s="944"/>
      <c r="TYQ207" s="944"/>
      <c r="TYR207" s="944"/>
      <c r="TYS207" s="944"/>
      <c r="TYT207" s="944"/>
      <c r="TYU207" s="944"/>
      <c r="TYV207" s="944"/>
      <c r="TYW207" s="944"/>
      <c r="TYX207" s="944"/>
      <c r="TYY207" s="944"/>
      <c r="TYZ207" s="944"/>
      <c r="TZA207" s="944"/>
      <c r="TZB207" s="944"/>
      <c r="TZC207" s="944"/>
      <c r="TZD207" s="944"/>
      <c r="TZE207" s="944"/>
      <c r="TZF207" s="944"/>
      <c r="TZG207" s="944"/>
      <c r="TZH207" s="944"/>
      <c r="TZI207" s="944"/>
      <c r="TZJ207" s="944"/>
      <c r="TZK207" s="944"/>
      <c r="TZL207" s="944"/>
      <c r="TZM207" s="944"/>
      <c r="TZN207" s="944"/>
      <c r="TZO207" s="944"/>
      <c r="TZP207" s="944"/>
      <c r="TZQ207" s="944"/>
      <c r="TZR207" s="944"/>
      <c r="TZS207" s="944"/>
      <c r="TZT207" s="944"/>
      <c r="TZU207" s="944"/>
      <c r="TZV207" s="944"/>
      <c r="TZW207" s="944"/>
      <c r="TZX207" s="944"/>
      <c r="TZY207" s="944"/>
      <c r="TZZ207" s="944"/>
      <c r="UAA207" s="944"/>
      <c r="UAB207" s="944"/>
      <c r="UAC207" s="944"/>
      <c r="UAD207" s="944"/>
      <c r="UAE207" s="944"/>
      <c r="UAF207" s="944"/>
      <c r="UAG207" s="944"/>
      <c r="UAH207" s="944"/>
      <c r="UAI207" s="944"/>
      <c r="UAJ207" s="944"/>
      <c r="UAK207" s="944"/>
      <c r="UAL207" s="944"/>
      <c r="UAM207" s="944"/>
      <c r="UAN207" s="944"/>
      <c r="UAO207" s="944"/>
      <c r="UAP207" s="944"/>
      <c r="UAQ207" s="944"/>
      <c r="UAR207" s="944"/>
      <c r="UAS207" s="944"/>
      <c r="UAT207" s="944"/>
      <c r="UAU207" s="944"/>
      <c r="UAV207" s="944"/>
      <c r="UAW207" s="944"/>
      <c r="UAX207" s="944"/>
      <c r="UAY207" s="944"/>
      <c r="UAZ207" s="944"/>
      <c r="UBA207" s="944"/>
      <c r="UBB207" s="944"/>
      <c r="UBC207" s="944"/>
      <c r="UBD207" s="944"/>
      <c r="UBE207" s="944"/>
      <c r="UBF207" s="944"/>
      <c r="UBG207" s="944"/>
      <c r="UBH207" s="944"/>
      <c r="UBI207" s="944"/>
      <c r="UBJ207" s="944"/>
      <c r="UBK207" s="944"/>
      <c r="UBL207" s="944"/>
      <c r="UBM207" s="944"/>
      <c r="UBN207" s="944"/>
      <c r="UBO207" s="944"/>
      <c r="UBP207" s="944"/>
      <c r="UBQ207" s="944"/>
      <c r="UBR207" s="944"/>
      <c r="UBS207" s="944"/>
      <c r="UBT207" s="944"/>
      <c r="UBU207" s="944"/>
      <c r="UBV207" s="944"/>
      <c r="UBW207" s="944"/>
      <c r="UBX207" s="944"/>
      <c r="UBY207" s="944"/>
      <c r="UBZ207" s="944"/>
      <c r="UCA207" s="944"/>
      <c r="UCB207" s="944"/>
      <c r="UCC207" s="944"/>
      <c r="UCD207" s="944"/>
      <c r="UCE207" s="944"/>
      <c r="UCF207" s="944"/>
      <c r="UCG207" s="944"/>
      <c r="UCH207" s="944"/>
      <c r="UCI207" s="944"/>
      <c r="UCJ207" s="944"/>
      <c r="UCK207" s="944"/>
      <c r="UCL207" s="944"/>
      <c r="UCM207" s="944"/>
      <c r="UCN207" s="944"/>
      <c r="UCO207" s="944"/>
      <c r="UCP207" s="944"/>
      <c r="UCQ207" s="944"/>
      <c r="UCR207" s="944"/>
      <c r="UCS207" s="944"/>
      <c r="UCT207" s="944"/>
      <c r="UCU207" s="944"/>
      <c r="UCV207" s="944"/>
      <c r="UCW207" s="944"/>
      <c r="UCX207" s="944"/>
      <c r="UCY207" s="944"/>
      <c r="UCZ207" s="944"/>
      <c r="UDA207" s="944"/>
      <c r="UDB207" s="944"/>
      <c r="UDC207" s="944"/>
      <c r="UDD207" s="944"/>
      <c r="UDE207" s="944"/>
      <c r="UDF207" s="944"/>
      <c r="UDG207" s="944"/>
      <c r="UDH207" s="944"/>
      <c r="UDI207" s="944"/>
      <c r="UDJ207" s="944"/>
      <c r="UDK207" s="944"/>
      <c r="UDL207" s="944"/>
      <c r="UDM207" s="944"/>
      <c r="UDN207" s="944"/>
      <c r="UDO207" s="944"/>
      <c r="UDP207" s="944"/>
      <c r="UDQ207" s="944"/>
      <c r="UDR207" s="944"/>
      <c r="UDS207" s="944"/>
      <c r="UDT207" s="944"/>
      <c r="UDU207" s="944"/>
      <c r="UDV207" s="944"/>
      <c r="UDW207" s="944"/>
      <c r="UDX207" s="944"/>
      <c r="UDY207" s="944"/>
      <c r="UDZ207" s="944"/>
      <c r="UEA207" s="944"/>
      <c r="UEB207" s="944"/>
      <c r="UEC207" s="944"/>
      <c r="UED207" s="944"/>
      <c r="UEE207" s="944"/>
      <c r="UEF207" s="944"/>
      <c r="UEG207" s="944"/>
      <c r="UEH207" s="944"/>
      <c r="UEI207" s="944"/>
      <c r="UEJ207" s="944"/>
      <c r="UEK207" s="944"/>
      <c r="UEL207" s="944"/>
      <c r="UEM207" s="944"/>
      <c r="UEN207" s="944"/>
      <c r="UEO207" s="944"/>
      <c r="UEP207" s="944"/>
      <c r="UEQ207" s="944"/>
      <c r="UER207" s="944"/>
      <c r="UES207" s="944"/>
      <c r="UET207" s="944"/>
      <c r="UEU207" s="944"/>
      <c r="UEV207" s="944"/>
      <c r="UEW207" s="944"/>
      <c r="UEX207" s="944"/>
      <c r="UEY207" s="944"/>
      <c r="UEZ207" s="944"/>
      <c r="UFA207" s="944"/>
      <c r="UFB207" s="944"/>
      <c r="UFC207" s="944"/>
      <c r="UFD207" s="944"/>
      <c r="UFE207" s="944"/>
      <c r="UFF207" s="944"/>
      <c r="UFG207" s="944"/>
      <c r="UFH207" s="944"/>
      <c r="UFI207" s="944"/>
      <c r="UFJ207" s="944"/>
      <c r="UFK207" s="944"/>
      <c r="UFL207" s="944"/>
      <c r="UFM207" s="944"/>
      <c r="UFN207" s="944"/>
      <c r="UFO207" s="944"/>
      <c r="UFP207" s="944"/>
      <c r="UFQ207" s="944"/>
      <c r="UFR207" s="944"/>
      <c r="UFS207" s="944"/>
      <c r="UFT207" s="944"/>
      <c r="UFU207" s="944"/>
      <c r="UFV207" s="944"/>
      <c r="UFW207" s="944"/>
      <c r="UFX207" s="944"/>
      <c r="UFY207" s="944"/>
      <c r="UFZ207" s="944"/>
      <c r="UGA207" s="944"/>
      <c r="UGB207" s="944"/>
      <c r="UGC207" s="944"/>
      <c r="UGD207" s="944"/>
      <c r="UGE207" s="944"/>
      <c r="UGF207" s="944"/>
      <c r="UGG207" s="944"/>
      <c r="UGH207" s="944"/>
      <c r="UGI207" s="944"/>
      <c r="UGJ207" s="944"/>
      <c r="UGK207" s="944"/>
      <c r="UGL207" s="944"/>
      <c r="UGM207" s="944"/>
      <c r="UGN207" s="944"/>
      <c r="UGO207" s="944"/>
      <c r="UGP207" s="944"/>
      <c r="UGQ207" s="944"/>
      <c r="UGR207" s="944"/>
      <c r="UGS207" s="944"/>
      <c r="UGT207" s="944"/>
      <c r="UGU207" s="944"/>
      <c r="UGV207" s="944"/>
      <c r="UGW207" s="944"/>
      <c r="UGX207" s="944"/>
      <c r="UGY207" s="944"/>
      <c r="UGZ207" s="944"/>
      <c r="UHA207" s="944"/>
      <c r="UHB207" s="944"/>
      <c r="UHC207" s="944"/>
      <c r="UHD207" s="944"/>
      <c r="UHE207" s="944"/>
      <c r="UHF207" s="944"/>
      <c r="UHG207" s="944"/>
      <c r="UHH207" s="944"/>
      <c r="UHI207" s="944"/>
      <c r="UHJ207" s="944"/>
      <c r="UHK207" s="944"/>
      <c r="UHL207" s="944"/>
      <c r="UHM207" s="944"/>
      <c r="UHN207" s="944"/>
      <c r="UHO207" s="944"/>
      <c r="UHP207" s="944"/>
      <c r="UHQ207" s="944"/>
      <c r="UHR207" s="944"/>
      <c r="UHS207" s="944"/>
      <c r="UHT207" s="944"/>
      <c r="UHU207" s="944"/>
      <c r="UHV207" s="944"/>
      <c r="UHW207" s="944"/>
      <c r="UHX207" s="944"/>
      <c r="UHY207" s="944"/>
      <c r="UHZ207" s="944"/>
      <c r="UIA207" s="944"/>
      <c r="UIB207" s="944"/>
      <c r="UIC207" s="944"/>
      <c r="UID207" s="944"/>
      <c r="UIE207" s="944"/>
      <c r="UIF207" s="944"/>
      <c r="UIG207" s="944"/>
      <c r="UIH207" s="944"/>
      <c r="UII207" s="944"/>
      <c r="UIJ207" s="944"/>
      <c r="UIK207" s="944"/>
      <c r="UIL207" s="944"/>
      <c r="UIM207" s="944"/>
      <c r="UIN207" s="944"/>
      <c r="UIO207" s="944"/>
      <c r="UIP207" s="944"/>
      <c r="UIQ207" s="944"/>
      <c r="UIR207" s="944"/>
      <c r="UIS207" s="944"/>
      <c r="UIT207" s="944"/>
      <c r="UIU207" s="944"/>
      <c r="UIV207" s="944"/>
      <c r="UIW207" s="944"/>
      <c r="UIX207" s="944"/>
      <c r="UIY207" s="944"/>
      <c r="UIZ207" s="944"/>
      <c r="UJA207" s="944"/>
      <c r="UJB207" s="944"/>
      <c r="UJC207" s="944"/>
      <c r="UJD207" s="944"/>
      <c r="UJE207" s="944"/>
      <c r="UJF207" s="944"/>
      <c r="UJG207" s="944"/>
      <c r="UJH207" s="944"/>
      <c r="UJI207" s="944"/>
      <c r="UJJ207" s="944"/>
      <c r="UJK207" s="944"/>
      <c r="UJL207" s="944"/>
      <c r="UJM207" s="944"/>
      <c r="UJN207" s="944"/>
      <c r="UJO207" s="944"/>
      <c r="UJP207" s="944"/>
      <c r="UJQ207" s="944"/>
      <c r="UJR207" s="944"/>
      <c r="UJS207" s="944"/>
      <c r="UJT207" s="944"/>
      <c r="UJU207" s="944"/>
      <c r="UJV207" s="944"/>
      <c r="UJW207" s="944"/>
      <c r="UJX207" s="944"/>
      <c r="UJY207" s="944"/>
      <c r="UJZ207" s="944"/>
      <c r="UKA207" s="944"/>
      <c r="UKB207" s="944"/>
      <c r="UKC207" s="944"/>
      <c r="UKD207" s="944"/>
      <c r="UKE207" s="944"/>
      <c r="UKF207" s="944"/>
      <c r="UKG207" s="944"/>
      <c r="UKH207" s="944"/>
      <c r="UKI207" s="944"/>
      <c r="UKJ207" s="944"/>
      <c r="UKK207" s="944"/>
      <c r="UKL207" s="944"/>
      <c r="UKM207" s="944"/>
      <c r="UKN207" s="944"/>
      <c r="UKO207" s="944"/>
      <c r="UKP207" s="944"/>
      <c r="UKQ207" s="944"/>
      <c r="UKR207" s="944"/>
      <c r="UKS207" s="944"/>
      <c r="UKT207" s="944"/>
      <c r="UKU207" s="944"/>
      <c r="UKV207" s="944"/>
      <c r="UKW207" s="944"/>
      <c r="UKX207" s="944"/>
      <c r="UKY207" s="944"/>
      <c r="UKZ207" s="944"/>
      <c r="ULA207" s="944"/>
      <c r="ULB207" s="944"/>
      <c r="ULC207" s="944"/>
      <c r="ULD207" s="944"/>
      <c r="ULE207" s="944"/>
      <c r="ULF207" s="944"/>
      <c r="ULG207" s="944"/>
      <c r="ULH207" s="944"/>
      <c r="ULI207" s="944"/>
      <c r="ULJ207" s="944"/>
      <c r="ULK207" s="944"/>
      <c r="ULL207" s="944"/>
      <c r="ULM207" s="944"/>
      <c r="ULN207" s="944"/>
      <c r="ULO207" s="944"/>
      <c r="ULP207" s="944"/>
      <c r="ULQ207" s="944"/>
      <c r="ULR207" s="944"/>
      <c r="ULS207" s="944"/>
      <c r="ULT207" s="944"/>
      <c r="ULU207" s="944"/>
      <c r="ULV207" s="944"/>
      <c r="ULW207" s="944"/>
      <c r="ULX207" s="944"/>
      <c r="ULY207" s="944"/>
      <c r="ULZ207" s="944"/>
      <c r="UMA207" s="944"/>
      <c r="UMB207" s="944"/>
      <c r="UMC207" s="944"/>
      <c r="UMD207" s="944"/>
      <c r="UME207" s="944"/>
      <c r="UMF207" s="944"/>
      <c r="UMG207" s="944"/>
      <c r="UMH207" s="944"/>
      <c r="UMI207" s="944"/>
      <c r="UMJ207" s="944"/>
      <c r="UMK207" s="944"/>
      <c r="UML207" s="944"/>
      <c r="UMM207" s="944"/>
      <c r="UMN207" s="944"/>
      <c r="UMO207" s="944"/>
      <c r="UMP207" s="944"/>
      <c r="UMQ207" s="944"/>
      <c r="UMR207" s="944"/>
      <c r="UMS207" s="944"/>
      <c r="UMT207" s="944"/>
      <c r="UMU207" s="944"/>
      <c r="UMV207" s="944"/>
      <c r="UMW207" s="944"/>
      <c r="UMX207" s="944"/>
      <c r="UMY207" s="944"/>
      <c r="UMZ207" s="944"/>
      <c r="UNA207" s="944"/>
      <c r="UNB207" s="944"/>
      <c r="UNC207" s="944"/>
      <c r="UND207" s="944"/>
      <c r="UNE207" s="944"/>
      <c r="UNF207" s="944"/>
      <c r="UNG207" s="944"/>
      <c r="UNH207" s="944"/>
      <c r="UNI207" s="944"/>
      <c r="UNJ207" s="944"/>
      <c r="UNK207" s="944"/>
      <c r="UNL207" s="944"/>
      <c r="UNM207" s="944"/>
      <c r="UNN207" s="944"/>
      <c r="UNO207" s="944"/>
      <c r="UNP207" s="944"/>
      <c r="UNQ207" s="944"/>
      <c r="UNR207" s="944"/>
      <c r="UNS207" s="944"/>
      <c r="UNT207" s="944"/>
      <c r="UNU207" s="944"/>
      <c r="UNV207" s="944"/>
      <c r="UNW207" s="944"/>
      <c r="UNX207" s="944"/>
      <c r="UNY207" s="944"/>
      <c r="UNZ207" s="944"/>
      <c r="UOA207" s="944"/>
      <c r="UOB207" s="944"/>
      <c r="UOC207" s="944"/>
      <c r="UOD207" s="944"/>
      <c r="UOE207" s="944"/>
      <c r="UOF207" s="944"/>
      <c r="UOG207" s="944"/>
      <c r="UOH207" s="944"/>
      <c r="UOI207" s="944"/>
      <c r="UOJ207" s="944"/>
      <c r="UOK207" s="944"/>
      <c r="UOL207" s="944"/>
      <c r="UOM207" s="944"/>
      <c r="UON207" s="944"/>
      <c r="UOO207" s="944"/>
      <c r="UOP207" s="944"/>
      <c r="UOQ207" s="944"/>
      <c r="UOR207" s="944"/>
      <c r="UOS207" s="944"/>
      <c r="UOT207" s="944"/>
      <c r="UOU207" s="944"/>
      <c r="UOV207" s="944"/>
      <c r="UOW207" s="944"/>
      <c r="UOX207" s="944"/>
      <c r="UOY207" s="944"/>
      <c r="UOZ207" s="944"/>
      <c r="UPA207" s="944"/>
      <c r="UPB207" s="944"/>
      <c r="UPC207" s="944"/>
      <c r="UPD207" s="944"/>
      <c r="UPE207" s="944"/>
      <c r="UPF207" s="944"/>
      <c r="UPG207" s="944"/>
      <c r="UPH207" s="944"/>
      <c r="UPI207" s="944"/>
      <c r="UPJ207" s="944"/>
      <c r="UPK207" s="944"/>
      <c r="UPL207" s="944"/>
      <c r="UPM207" s="944"/>
      <c r="UPN207" s="944"/>
      <c r="UPO207" s="944"/>
      <c r="UPP207" s="944"/>
      <c r="UPQ207" s="944"/>
      <c r="UPR207" s="944"/>
      <c r="UPS207" s="944"/>
      <c r="UPT207" s="944"/>
      <c r="UPU207" s="944"/>
      <c r="UPV207" s="944"/>
      <c r="UPW207" s="944"/>
      <c r="UPX207" s="944"/>
      <c r="UPY207" s="944"/>
      <c r="UPZ207" s="944"/>
      <c r="UQA207" s="944"/>
      <c r="UQB207" s="944"/>
      <c r="UQC207" s="944"/>
      <c r="UQD207" s="944"/>
      <c r="UQE207" s="944"/>
      <c r="UQF207" s="944"/>
      <c r="UQG207" s="944"/>
      <c r="UQH207" s="944"/>
      <c r="UQI207" s="944"/>
      <c r="UQJ207" s="944"/>
      <c r="UQK207" s="944"/>
      <c r="UQL207" s="944"/>
      <c r="UQM207" s="944"/>
      <c r="UQN207" s="944"/>
      <c r="UQO207" s="944"/>
      <c r="UQP207" s="944"/>
      <c r="UQQ207" s="944"/>
      <c r="UQR207" s="944"/>
      <c r="UQS207" s="944"/>
      <c r="UQT207" s="944"/>
      <c r="UQU207" s="944"/>
      <c r="UQV207" s="944"/>
      <c r="UQW207" s="944"/>
      <c r="UQX207" s="944"/>
      <c r="UQY207" s="944"/>
      <c r="UQZ207" s="944"/>
      <c r="URA207" s="944"/>
      <c r="URB207" s="944"/>
      <c r="URC207" s="944"/>
      <c r="URD207" s="944"/>
      <c r="URE207" s="944"/>
      <c r="URF207" s="944"/>
      <c r="URG207" s="944"/>
      <c r="URH207" s="944"/>
      <c r="URI207" s="944"/>
      <c r="URJ207" s="944"/>
      <c r="URK207" s="944"/>
      <c r="URL207" s="944"/>
      <c r="URM207" s="944"/>
      <c r="URN207" s="944"/>
      <c r="URO207" s="944"/>
      <c r="URP207" s="944"/>
      <c r="URQ207" s="944"/>
      <c r="URR207" s="944"/>
      <c r="URS207" s="944"/>
      <c r="URT207" s="944"/>
      <c r="URU207" s="944"/>
      <c r="URV207" s="944"/>
      <c r="URW207" s="944"/>
      <c r="URX207" s="944"/>
      <c r="URY207" s="944"/>
      <c r="URZ207" s="944"/>
      <c r="USA207" s="944"/>
      <c r="USB207" s="944"/>
      <c r="USC207" s="944"/>
      <c r="USD207" s="944"/>
      <c r="USE207" s="944"/>
      <c r="USF207" s="944"/>
      <c r="USG207" s="944"/>
      <c r="USH207" s="944"/>
      <c r="USI207" s="944"/>
      <c r="USJ207" s="944"/>
      <c r="USK207" s="944"/>
      <c r="USL207" s="944"/>
      <c r="USM207" s="944"/>
      <c r="USN207" s="944"/>
      <c r="USO207" s="944"/>
      <c r="USP207" s="944"/>
      <c r="USQ207" s="944"/>
      <c r="USR207" s="944"/>
      <c r="USS207" s="944"/>
      <c r="UST207" s="944"/>
      <c r="USU207" s="944"/>
      <c r="USV207" s="944"/>
      <c r="USW207" s="944"/>
      <c r="USX207" s="944"/>
      <c r="USY207" s="944"/>
      <c r="USZ207" s="944"/>
      <c r="UTA207" s="944"/>
      <c r="UTB207" s="944"/>
      <c r="UTC207" s="944"/>
      <c r="UTD207" s="944"/>
      <c r="UTE207" s="944"/>
      <c r="UTF207" s="944"/>
      <c r="UTG207" s="944"/>
      <c r="UTH207" s="944"/>
      <c r="UTI207" s="944"/>
      <c r="UTJ207" s="944"/>
      <c r="UTK207" s="944"/>
      <c r="UTL207" s="944"/>
      <c r="UTM207" s="944"/>
      <c r="UTN207" s="944"/>
      <c r="UTO207" s="944"/>
      <c r="UTP207" s="944"/>
      <c r="UTQ207" s="944"/>
      <c r="UTR207" s="944"/>
      <c r="UTS207" s="944"/>
      <c r="UTT207" s="944"/>
      <c r="UTU207" s="944"/>
      <c r="UTV207" s="944"/>
      <c r="UTW207" s="944"/>
      <c r="UTX207" s="944"/>
      <c r="UTY207" s="944"/>
      <c r="UTZ207" s="944"/>
      <c r="UUA207" s="944"/>
      <c r="UUB207" s="944"/>
      <c r="UUC207" s="944"/>
      <c r="UUD207" s="944"/>
      <c r="UUE207" s="944"/>
      <c r="UUF207" s="944"/>
      <c r="UUG207" s="944"/>
      <c r="UUH207" s="944"/>
      <c r="UUI207" s="944"/>
      <c r="UUJ207" s="944"/>
      <c r="UUK207" s="944"/>
      <c r="UUL207" s="944"/>
      <c r="UUM207" s="944"/>
      <c r="UUN207" s="944"/>
      <c r="UUO207" s="944"/>
      <c r="UUP207" s="944"/>
      <c r="UUQ207" s="944"/>
      <c r="UUR207" s="944"/>
      <c r="UUS207" s="944"/>
      <c r="UUT207" s="944"/>
      <c r="UUU207" s="944"/>
      <c r="UUV207" s="944"/>
      <c r="UUW207" s="944"/>
      <c r="UUX207" s="944"/>
      <c r="UUY207" s="944"/>
      <c r="UUZ207" s="944"/>
      <c r="UVA207" s="944"/>
      <c r="UVB207" s="944"/>
      <c r="UVC207" s="944"/>
      <c r="UVD207" s="944"/>
      <c r="UVE207" s="944"/>
      <c r="UVF207" s="944"/>
      <c r="UVG207" s="944"/>
      <c r="UVH207" s="944"/>
      <c r="UVI207" s="944"/>
      <c r="UVJ207" s="944"/>
      <c r="UVK207" s="944"/>
      <c r="UVL207" s="944"/>
      <c r="UVM207" s="944"/>
      <c r="UVN207" s="944"/>
      <c r="UVO207" s="944"/>
      <c r="UVP207" s="944"/>
      <c r="UVQ207" s="944"/>
      <c r="UVR207" s="944"/>
      <c r="UVS207" s="944"/>
      <c r="UVT207" s="944"/>
      <c r="UVU207" s="944"/>
      <c r="UVV207" s="944"/>
      <c r="UVW207" s="944"/>
      <c r="UVX207" s="944"/>
      <c r="UVY207" s="944"/>
      <c r="UVZ207" s="944"/>
      <c r="UWA207" s="944"/>
      <c r="UWB207" s="944"/>
      <c r="UWC207" s="944"/>
      <c r="UWD207" s="944"/>
      <c r="UWE207" s="944"/>
      <c r="UWF207" s="944"/>
      <c r="UWG207" s="944"/>
      <c r="UWH207" s="944"/>
      <c r="UWI207" s="944"/>
      <c r="UWJ207" s="944"/>
      <c r="UWK207" s="944"/>
      <c r="UWL207" s="944"/>
      <c r="UWM207" s="944"/>
      <c r="UWN207" s="944"/>
      <c r="UWO207" s="944"/>
      <c r="UWP207" s="944"/>
      <c r="UWQ207" s="944"/>
      <c r="UWR207" s="944"/>
      <c r="UWS207" s="944"/>
      <c r="UWT207" s="944"/>
      <c r="UWU207" s="944"/>
      <c r="UWV207" s="944"/>
      <c r="UWW207" s="944"/>
      <c r="UWX207" s="944"/>
      <c r="UWY207" s="944"/>
      <c r="UWZ207" s="944"/>
      <c r="UXA207" s="944"/>
      <c r="UXB207" s="944"/>
      <c r="UXC207" s="944"/>
      <c r="UXD207" s="944"/>
      <c r="UXE207" s="944"/>
      <c r="UXF207" s="944"/>
      <c r="UXG207" s="944"/>
      <c r="UXH207" s="944"/>
      <c r="UXI207" s="944"/>
      <c r="UXJ207" s="944"/>
      <c r="UXK207" s="944"/>
      <c r="UXL207" s="944"/>
      <c r="UXM207" s="944"/>
      <c r="UXN207" s="944"/>
      <c r="UXO207" s="944"/>
      <c r="UXP207" s="944"/>
      <c r="UXQ207" s="944"/>
      <c r="UXR207" s="944"/>
      <c r="UXS207" s="944"/>
      <c r="UXT207" s="944"/>
      <c r="UXU207" s="944"/>
      <c r="UXV207" s="944"/>
      <c r="UXW207" s="944"/>
      <c r="UXX207" s="944"/>
      <c r="UXY207" s="944"/>
      <c r="UXZ207" s="944"/>
      <c r="UYA207" s="944"/>
      <c r="UYB207" s="944"/>
      <c r="UYC207" s="944"/>
      <c r="UYD207" s="944"/>
      <c r="UYE207" s="944"/>
      <c r="UYF207" s="944"/>
      <c r="UYG207" s="944"/>
      <c r="UYH207" s="944"/>
      <c r="UYI207" s="944"/>
      <c r="UYJ207" s="944"/>
      <c r="UYK207" s="944"/>
      <c r="UYL207" s="944"/>
      <c r="UYM207" s="944"/>
      <c r="UYN207" s="944"/>
      <c r="UYO207" s="944"/>
      <c r="UYP207" s="944"/>
      <c r="UYQ207" s="944"/>
      <c r="UYR207" s="944"/>
      <c r="UYS207" s="944"/>
      <c r="UYT207" s="944"/>
      <c r="UYU207" s="944"/>
      <c r="UYV207" s="944"/>
      <c r="UYW207" s="944"/>
      <c r="UYX207" s="944"/>
      <c r="UYY207" s="944"/>
      <c r="UYZ207" s="944"/>
      <c r="UZA207" s="944"/>
      <c r="UZB207" s="944"/>
      <c r="UZC207" s="944"/>
      <c r="UZD207" s="944"/>
      <c r="UZE207" s="944"/>
      <c r="UZF207" s="944"/>
      <c r="UZG207" s="944"/>
      <c r="UZH207" s="944"/>
      <c r="UZI207" s="944"/>
      <c r="UZJ207" s="944"/>
      <c r="UZK207" s="944"/>
      <c r="UZL207" s="944"/>
      <c r="UZM207" s="944"/>
      <c r="UZN207" s="944"/>
      <c r="UZO207" s="944"/>
      <c r="UZP207" s="944"/>
      <c r="UZQ207" s="944"/>
      <c r="UZR207" s="944"/>
      <c r="UZS207" s="944"/>
      <c r="UZT207" s="944"/>
      <c r="UZU207" s="944"/>
      <c r="UZV207" s="944"/>
      <c r="UZW207" s="944"/>
      <c r="UZX207" s="944"/>
      <c r="UZY207" s="944"/>
      <c r="UZZ207" s="944"/>
      <c r="VAA207" s="944"/>
      <c r="VAB207" s="944"/>
      <c r="VAC207" s="944"/>
      <c r="VAD207" s="944"/>
      <c r="VAE207" s="944"/>
      <c r="VAF207" s="944"/>
      <c r="VAG207" s="944"/>
      <c r="VAH207" s="944"/>
      <c r="VAI207" s="944"/>
      <c r="VAJ207" s="944"/>
      <c r="VAK207" s="944"/>
      <c r="VAL207" s="944"/>
      <c r="VAM207" s="944"/>
      <c r="VAN207" s="944"/>
      <c r="VAO207" s="944"/>
      <c r="VAP207" s="944"/>
      <c r="VAQ207" s="944"/>
      <c r="VAR207" s="944"/>
      <c r="VAS207" s="944"/>
      <c r="VAT207" s="944"/>
      <c r="VAU207" s="944"/>
      <c r="VAV207" s="944"/>
      <c r="VAW207" s="944"/>
      <c r="VAX207" s="944"/>
      <c r="VAY207" s="944"/>
      <c r="VAZ207" s="944"/>
      <c r="VBA207" s="944"/>
      <c r="VBB207" s="944"/>
      <c r="VBC207" s="944"/>
      <c r="VBD207" s="944"/>
      <c r="VBE207" s="944"/>
      <c r="VBF207" s="944"/>
      <c r="VBG207" s="944"/>
      <c r="VBH207" s="944"/>
      <c r="VBI207" s="944"/>
      <c r="VBJ207" s="944"/>
      <c r="VBK207" s="944"/>
      <c r="VBL207" s="944"/>
      <c r="VBM207" s="944"/>
      <c r="VBN207" s="944"/>
      <c r="VBO207" s="944"/>
      <c r="VBP207" s="944"/>
      <c r="VBQ207" s="944"/>
      <c r="VBR207" s="944"/>
      <c r="VBS207" s="944"/>
      <c r="VBT207" s="944"/>
      <c r="VBU207" s="944"/>
      <c r="VBV207" s="944"/>
      <c r="VBW207" s="944"/>
      <c r="VBX207" s="944"/>
      <c r="VBY207" s="944"/>
      <c r="VBZ207" s="944"/>
      <c r="VCA207" s="944"/>
      <c r="VCB207" s="944"/>
      <c r="VCC207" s="944"/>
      <c r="VCD207" s="944"/>
      <c r="VCE207" s="944"/>
      <c r="VCF207" s="944"/>
      <c r="VCG207" s="944"/>
      <c r="VCH207" s="944"/>
      <c r="VCI207" s="944"/>
      <c r="VCJ207" s="944"/>
      <c r="VCK207" s="944"/>
      <c r="VCL207" s="944"/>
      <c r="VCM207" s="944"/>
      <c r="VCN207" s="944"/>
      <c r="VCO207" s="944"/>
      <c r="VCP207" s="944"/>
      <c r="VCQ207" s="944"/>
      <c r="VCR207" s="944"/>
      <c r="VCS207" s="944"/>
      <c r="VCT207" s="944"/>
      <c r="VCU207" s="944"/>
      <c r="VCV207" s="944"/>
      <c r="VCW207" s="944"/>
      <c r="VCX207" s="944"/>
      <c r="VCY207" s="944"/>
      <c r="VCZ207" s="944"/>
      <c r="VDA207" s="944"/>
      <c r="VDB207" s="944"/>
      <c r="VDC207" s="944"/>
      <c r="VDD207" s="944"/>
      <c r="VDE207" s="944"/>
      <c r="VDF207" s="944"/>
      <c r="VDG207" s="944"/>
      <c r="VDH207" s="944"/>
      <c r="VDI207" s="944"/>
      <c r="VDJ207" s="944"/>
      <c r="VDK207" s="944"/>
      <c r="VDL207" s="944"/>
      <c r="VDM207" s="944"/>
      <c r="VDN207" s="944"/>
      <c r="VDO207" s="944"/>
      <c r="VDP207" s="944"/>
      <c r="VDQ207" s="944"/>
      <c r="VDR207" s="944"/>
      <c r="VDS207" s="944"/>
      <c r="VDT207" s="944"/>
      <c r="VDU207" s="944"/>
      <c r="VDV207" s="944"/>
      <c r="VDW207" s="944"/>
      <c r="VDX207" s="944"/>
      <c r="VDY207" s="944"/>
      <c r="VDZ207" s="944"/>
      <c r="VEA207" s="944"/>
      <c r="VEB207" s="944"/>
      <c r="VEC207" s="944"/>
      <c r="VED207" s="944"/>
      <c r="VEE207" s="944"/>
      <c r="VEF207" s="944"/>
      <c r="VEG207" s="944"/>
      <c r="VEH207" s="944"/>
      <c r="VEI207" s="944"/>
      <c r="VEJ207" s="944"/>
      <c r="VEK207" s="944"/>
      <c r="VEL207" s="944"/>
      <c r="VEM207" s="944"/>
      <c r="VEN207" s="944"/>
      <c r="VEO207" s="944"/>
      <c r="VEP207" s="944"/>
      <c r="VEQ207" s="944"/>
      <c r="VER207" s="944"/>
      <c r="VES207" s="944"/>
      <c r="VET207" s="944"/>
      <c r="VEU207" s="944"/>
      <c r="VEV207" s="944"/>
      <c r="VEW207" s="944"/>
      <c r="VEX207" s="944"/>
      <c r="VEY207" s="944"/>
      <c r="VEZ207" s="944"/>
      <c r="VFA207" s="944"/>
      <c r="VFB207" s="944"/>
      <c r="VFC207" s="944"/>
      <c r="VFD207" s="944"/>
      <c r="VFE207" s="944"/>
      <c r="VFF207" s="944"/>
      <c r="VFG207" s="944"/>
      <c r="VFH207" s="944"/>
      <c r="VFI207" s="944"/>
      <c r="VFJ207" s="944"/>
      <c r="VFK207" s="944"/>
      <c r="VFL207" s="944"/>
      <c r="VFM207" s="944"/>
      <c r="VFN207" s="944"/>
      <c r="VFO207" s="944"/>
      <c r="VFP207" s="944"/>
      <c r="VFQ207" s="944"/>
      <c r="VFR207" s="944"/>
      <c r="VFS207" s="944"/>
      <c r="VFT207" s="944"/>
      <c r="VFU207" s="944"/>
      <c r="VFV207" s="944"/>
      <c r="VFW207" s="944"/>
      <c r="VFX207" s="944"/>
      <c r="VFY207" s="944"/>
      <c r="VFZ207" s="944"/>
      <c r="VGA207" s="944"/>
      <c r="VGB207" s="944"/>
      <c r="VGC207" s="944"/>
      <c r="VGD207" s="944"/>
      <c r="VGE207" s="944"/>
      <c r="VGF207" s="944"/>
      <c r="VGG207" s="944"/>
      <c r="VGH207" s="944"/>
      <c r="VGI207" s="944"/>
      <c r="VGJ207" s="944"/>
      <c r="VGK207" s="944"/>
      <c r="VGL207" s="944"/>
      <c r="VGM207" s="944"/>
      <c r="VGN207" s="944"/>
      <c r="VGO207" s="944"/>
      <c r="VGP207" s="944"/>
      <c r="VGQ207" s="944"/>
      <c r="VGR207" s="944"/>
      <c r="VGS207" s="944"/>
      <c r="VGT207" s="944"/>
      <c r="VGU207" s="944"/>
      <c r="VGV207" s="944"/>
      <c r="VGW207" s="944"/>
      <c r="VGX207" s="944"/>
      <c r="VGY207" s="944"/>
      <c r="VGZ207" s="944"/>
      <c r="VHA207" s="944"/>
      <c r="VHB207" s="944"/>
      <c r="VHC207" s="944"/>
      <c r="VHD207" s="944"/>
      <c r="VHE207" s="944"/>
      <c r="VHF207" s="944"/>
      <c r="VHG207" s="944"/>
      <c r="VHH207" s="944"/>
      <c r="VHI207" s="944"/>
      <c r="VHJ207" s="944"/>
      <c r="VHK207" s="944"/>
      <c r="VHL207" s="944"/>
      <c r="VHM207" s="944"/>
      <c r="VHN207" s="944"/>
      <c r="VHO207" s="944"/>
      <c r="VHP207" s="944"/>
      <c r="VHQ207" s="944"/>
      <c r="VHR207" s="944"/>
      <c r="VHS207" s="944"/>
      <c r="VHT207" s="944"/>
      <c r="VHU207" s="944"/>
      <c r="VHV207" s="944"/>
      <c r="VHW207" s="944"/>
      <c r="VHX207" s="944"/>
      <c r="VHY207" s="944"/>
      <c r="VHZ207" s="944"/>
      <c r="VIA207" s="944"/>
      <c r="VIB207" s="944"/>
      <c r="VIC207" s="944"/>
      <c r="VID207" s="944"/>
      <c r="VIE207" s="944"/>
      <c r="VIF207" s="944"/>
      <c r="VIG207" s="944"/>
      <c r="VIH207" s="944"/>
      <c r="VII207" s="944"/>
      <c r="VIJ207" s="944"/>
      <c r="VIK207" s="944"/>
      <c r="VIL207" s="944"/>
      <c r="VIM207" s="944"/>
      <c r="VIN207" s="944"/>
      <c r="VIO207" s="944"/>
      <c r="VIP207" s="944"/>
      <c r="VIQ207" s="944"/>
      <c r="VIR207" s="944"/>
      <c r="VIS207" s="944"/>
      <c r="VIT207" s="944"/>
      <c r="VIU207" s="944"/>
      <c r="VIV207" s="944"/>
      <c r="VIW207" s="944"/>
      <c r="VIX207" s="944"/>
      <c r="VIY207" s="944"/>
      <c r="VIZ207" s="944"/>
      <c r="VJA207" s="944"/>
      <c r="VJB207" s="944"/>
      <c r="VJC207" s="944"/>
      <c r="VJD207" s="944"/>
      <c r="VJE207" s="944"/>
      <c r="VJF207" s="944"/>
      <c r="VJG207" s="944"/>
      <c r="VJH207" s="944"/>
      <c r="VJI207" s="944"/>
      <c r="VJJ207" s="944"/>
      <c r="VJK207" s="944"/>
      <c r="VJL207" s="944"/>
      <c r="VJM207" s="944"/>
      <c r="VJN207" s="944"/>
      <c r="VJO207" s="944"/>
      <c r="VJP207" s="944"/>
      <c r="VJQ207" s="944"/>
      <c r="VJR207" s="944"/>
      <c r="VJS207" s="944"/>
      <c r="VJT207" s="944"/>
      <c r="VJU207" s="944"/>
      <c r="VJV207" s="944"/>
      <c r="VJW207" s="944"/>
      <c r="VJX207" s="944"/>
      <c r="VJY207" s="944"/>
      <c r="VJZ207" s="944"/>
      <c r="VKA207" s="944"/>
      <c r="VKB207" s="944"/>
      <c r="VKC207" s="944"/>
      <c r="VKD207" s="944"/>
      <c r="VKE207" s="944"/>
      <c r="VKF207" s="944"/>
      <c r="VKG207" s="944"/>
      <c r="VKH207" s="944"/>
      <c r="VKI207" s="944"/>
      <c r="VKJ207" s="944"/>
      <c r="VKK207" s="944"/>
      <c r="VKL207" s="944"/>
      <c r="VKM207" s="944"/>
      <c r="VKN207" s="944"/>
      <c r="VKO207" s="944"/>
      <c r="VKP207" s="944"/>
      <c r="VKQ207" s="944"/>
      <c r="VKR207" s="944"/>
      <c r="VKS207" s="944"/>
      <c r="VKT207" s="944"/>
      <c r="VKU207" s="944"/>
      <c r="VKV207" s="944"/>
      <c r="VKW207" s="944"/>
      <c r="VKX207" s="944"/>
      <c r="VKY207" s="944"/>
      <c r="VKZ207" s="944"/>
      <c r="VLA207" s="944"/>
      <c r="VLB207" s="944"/>
      <c r="VLC207" s="944"/>
      <c r="VLD207" s="944"/>
      <c r="VLE207" s="944"/>
      <c r="VLF207" s="944"/>
      <c r="VLG207" s="944"/>
      <c r="VLH207" s="944"/>
      <c r="VLI207" s="944"/>
      <c r="VLJ207" s="944"/>
      <c r="VLK207" s="944"/>
      <c r="VLL207" s="944"/>
      <c r="VLM207" s="944"/>
      <c r="VLN207" s="944"/>
      <c r="VLO207" s="944"/>
      <c r="VLP207" s="944"/>
      <c r="VLQ207" s="944"/>
      <c r="VLR207" s="944"/>
      <c r="VLS207" s="944"/>
      <c r="VLT207" s="944"/>
      <c r="VLU207" s="944"/>
      <c r="VLV207" s="944"/>
      <c r="VLW207" s="944"/>
      <c r="VLX207" s="944"/>
      <c r="VLY207" s="944"/>
      <c r="VLZ207" s="944"/>
      <c r="VMA207" s="944"/>
      <c r="VMB207" s="944"/>
      <c r="VMC207" s="944"/>
      <c r="VMD207" s="944"/>
      <c r="VME207" s="944"/>
      <c r="VMF207" s="944"/>
      <c r="VMG207" s="944"/>
      <c r="VMH207" s="944"/>
      <c r="VMI207" s="944"/>
      <c r="VMJ207" s="944"/>
      <c r="VMK207" s="944"/>
      <c r="VML207" s="944"/>
      <c r="VMM207" s="944"/>
      <c r="VMN207" s="944"/>
      <c r="VMO207" s="944"/>
      <c r="VMP207" s="944"/>
      <c r="VMQ207" s="944"/>
      <c r="VMR207" s="944"/>
      <c r="VMS207" s="944"/>
      <c r="VMT207" s="944"/>
      <c r="VMU207" s="944"/>
      <c r="VMV207" s="944"/>
      <c r="VMW207" s="944"/>
      <c r="VMX207" s="944"/>
      <c r="VMY207" s="944"/>
      <c r="VMZ207" s="944"/>
      <c r="VNA207" s="944"/>
      <c r="VNB207" s="944"/>
      <c r="VNC207" s="944"/>
      <c r="VND207" s="944"/>
      <c r="VNE207" s="944"/>
      <c r="VNF207" s="944"/>
      <c r="VNG207" s="944"/>
      <c r="VNH207" s="944"/>
      <c r="VNI207" s="944"/>
      <c r="VNJ207" s="944"/>
      <c r="VNK207" s="944"/>
      <c r="VNL207" s="944"/>
      <c r="VNM207" s="944"/>
      <c r="VNN207" s="944"/>
      <c r="VNO207" s="944"/>
      <c r="VNP207" s="944"/>
      <c r="VNQ207" s="944"/>
      <c r="VNR207" s="944"/>
      <c r="VNS207" s="944"/>
      <c r="VNT207" s="944"/>
      <c r="VNU207" s="944"/>
      <c r="VNV207" s="944"/>
      <c r="VNW207" s="944"/>
      <c r="VNX207" s="944"/>
      <c r="VNY207" s="944"/>
      <c r="VNZ207" s="944"/>
      <c r="VOA207" s="944"/>
      <c r="VOB207" s="944"/>
      <c r="VOC207" s="944"/>
      <c r="VOD207" s="944"/>
      <c r="VOE207" s="944"/>
      <c r="VOF207" s="944"/>
      <c r="VOG207" s="944"/>
      <c r="VOH207" s="944"/>
      <c r="VOI207" s="944"/>
      <c r="VOJ207" s="944"/>
      <c r="VOK207" s="944"/>
      <c r="VOL207" s="944"/>
      <c r="VOM207" s="944"/>
      <c r="VON207" s="944"/>
      <c r="VOO207" s="944"/>
      <c r="VOP207" s="944"/>
      <c r="VOQ207" s="944"/>
      <c r="VOR207" s="944"/>
      <c r="VOS207" s="944"/>
      <c r="VOT207" s="944"/>
      <c r="VOU207" s="944"/>
      <c r="VOV207" s="944"/>
      <c r="VOW207" s="944"/>
      <c r="VOX207" s="944"/>
      <c r="VOY207" s="944"/>
      <c r="VOZ207" s="944"/>
      <c r="VPA207" s="944"/>
      <c r="VPB207" s="944"/>
      <c r="VPC207" s="944"/>
      <c r="VPD207" s="944"/>
      <c r="VPE207" s="944"/>
      <c r="VPF207" s="944"/>
      <c r="VPG207" s="944"/>
      <c r="VPH207" s="944"/>
      <c r="VPI207" s="944"/>
      <c r="VPJ207" s="944"/>
      <c r="VPK207" s="944"/>
      <c r="VPL207" s="944"/>
      <c r="VPM207" s="944"/>
      <c r="VPN207" s="944"/>
      <c r="VPO207" s="944"/>
      <c r="VPP207" s="944"/>
      <c r="VPQ207" s="944"/>
      <c r="VPR207" s="944"/>
      <c r="VPS207" s="944"/>
      <c r="VPT207" s="944"/>
      <c r="VPU207" s="944"/>
      <c r="VPV207" s="944"/>
      <c r="VPW207" s="944"/>
      <c r="VPX207" s="944"/>
      <c r="VPY207" s="944"/>
      <c r="VPZ207" s="944"/>
      <c r="VQA207" s="944"/>
      <c r="VQB207" s="944"/>
      <c r="VQC207" s="944"/>
      <c r="VQD207" s="944"/>
      <c r="VQE207" s="944"/>
      <c r="VQF207" s="944"/>
      <c r="VQG207" s="944"/>
      <c r="VQH207" s="944"/>
      <c r="VQI207" s="944"/>
      <c r="VQJ207" s="944"/>
      <c r="VQK207" s="944"/>
      <c r="VQL207" s="944"/>
      <c r="VQM207" s="944"/>
      <c r="VQN207" s="944"/>
      <c r="VQO207" s="944"/>
      <c r="VQP207" s="944"/>
      <c r="VQQ207" s="944"/>
      <c r="VQR207" s="944"/>
      <c r="VQS207" s="944"/>
      <c r="VQT207" s="944"/>
      <c r="VQU207" s="944"/>
      <c r="VQV207" s="944"/>
      <c r="VQW207" s="944"/>
      <c r="VQX207" s="944"/>
      <c r="VQY207" s="944"/>
      <c r="VQZ207" s="944"/>
      <c r="VRA207" s="944"/>
      <c r="VRB207" s="944"/>
      <c r="VRC207" s="944"/>
      <c r="VRD207" s="944"/>
      <c r="VRE207" s="944"/>
      <c r="VRF207" s="944"/>
      <c r="VRG207" s="944"/>
      <c r="VRH207" s="944"/>
      <c r="VRI207" s="944"/>
      <c r="VRJ207" s="944"/>
      <c r="VRK207" s="944"/>
      <c r="VRL207" s="944"/>
      <c r="VRM207" s="944"/>
      <c r="VRN207" s="944"/>
      <c r="VRO207" s="944"/>
      <c r="VRP207" s="944"/>
      <c r="VRQ207" s="944"/>
      <c r="VRR207" s="944"/>
      <c r="VRS207" s="944"/>
      <c r="VRT207" s="944"/>
      <c r="VRU207" s="944"/>
      <c r="VRV207" s="944"/>
      <c r="VRW207" s="944"/>
      <c r="VRX207" s="944"/>
      <c r="VRY207" s="944"/>
      <c r="VRZ207" s="944"/>
      <c r="VSA207" s="944"/>
      <c r="VSB207" s="944"/>
      <c r="VSC207" s="944"/>
      <c r="VSD207" s="944"/>
      <c r="VSE207" s="944"/>
      <c r="VSF207" s="944"/>
      <c r="VSG207" s="944"/>
      <c r="VSH207" s="944"/>
      <c r="VSI207" s="944"/>
      <c r="VSJ207" s="944"/>
      <c r="VSK207" s="944"/>
      <c r="VSL207" s="944"/>
      <c r="VSM207" s="944"/>
      <c r="VSN207" s="944"/>
      <c r="VSO207" s="944"/>
      <c r="VSP207" s="944"/>
      <c r="VSQ207" s="944"/>
      <c r="VSR207" s="944"/>
      <c r="VSS207" s="944"/>
      <c r="VST207" s="944"/>
      <c r="VSU207" s="944"/>
      <c r="VSV207" s="944"/>
      <c r="VSW207" s="944"/>
      <c r="VSX207" s="944"/>
      <c r="VSY207" s="944"/>
      <c r="VSZ207" s="944"/>
      <c r="VTA207" s="944"/>
      <c r="VTB207" s="944"/>
      <c r="VTC207" s="944"/>
      <c r="VTD207" s="944"/>
      <c r="VTE207" s="944"/>
      <c r="VTF207" s="944"/>
      <c r="VTG207" s="944"/>
      <c r="VTH207" s="944"/>
      <c r="VTI207" s="944"/>
      <c r="VTJ207" s="944"/>
      <c r="VTK207" s="944"/>
      <c r="VTL207" s="944"/>
      <c r="VTM207" s="944"/>
      <c r="VTN207" s="944"/>
      <c r="VTO207" s="944"/>
      <c r="VTP207" s="944"/>
      <c r="VTQ207" s="944"/>
      <c r="VTR207" s="944"/>
      <c r="VTS207" s="944"/>
      <c r="VTT207" s="944"/>
      <c r="VTU207" s="944"/>
      <c r="VTV207" s="944"/>
      <c r="VTW207" s="944"/>
      <c r="VTX207" s="944"/>
      <c r="VTY207" s="944"/>
      <c r="VTZ207" s="944"/>
      <c r="VUA207" s="944"/>
      <c r="VUB207" s="944"/>
      <c r="VUC207" s="944"/>
      <c r="VUD207" s="944"/>
      <c r="VUE207" s="944"/>
      <c r="VUF207" s="944"/>
      <c r="VUG207" s="944"/>
      <c r="VUH207" s="944"/>
      <c r="VUI207" s="944"/>
      <c r="VUJ207" s="944"/>
      <c r="VUK207" s="944"/>
      <c r="VUL207" s="944"/>
      <c r="VUM207" s="944"/>
      <c r="VUN207" s="944"/>
      <c r="VUO207" s="944"/>
      <c r="VUP207" s="944"/>
      <c r="VUQ207" s="944"/>
      <c r="VUR207" s="944"/>
      <c r="VUS207" s="944"/>
      <c r="VUT207" s="944"/>
      <c r="VUU207" s="944"/>
      <c r="VUV207" s="944"/>
      <c r="VUW207" s="944"/>
      <c r="VUX207" s="944"/>
      <c r="VUY207" s="944"/>
      <c r="VUZ207" s="944"/>
      <c r="VVA207" s="944"/>
      <c r="VVB207" s="944"/>
      <c r="VVC207" s="944"/>
      <c r="VVD207" s="944"/>
      <c r="VVE207" s="944"/>
      <c r="VVF207" s="944"/>
      <c r="VVG207" s="944"/>
      <c r="VVH207" s="944"/>
      <c r="VVI207" s="944"/>
      <c r="VVJ207" s="944"/>
      <c r="VVK207" s="944"/>
      <c r="VVL207" s="944"/>
      <c r="VVM207" s="944"/>
      <c r="VVN207" s="944"/>
      <c r="VVO207" s="944"/>
      <c r="VVP207" s="944"/>
      <c r="VVQ207" s="944"/>
      <c r="VVR207" s="944"/>
      <c r="VVS207" s="944"/>
      <c r="VVT207" s="944"/>
      <c r="VVU207" s="944"/>
      <c r="VVV207" s="944"/>
      <c r="VVW207" s="944"/>
      <c r="VVX207" s="944"/>
      <c r="VVY207" s="944"/>
      <c r="VVZ207" s="944"/>
      <c r="VWA207" s="944"/>
      <c r="VWB207" s="944"/>
      <c r="VWC207" s="944"/>
      <c r="VWD207" s="944"/>
      <c r="VWE207" s="944"/>
      <c r="VWF207" s="944"/>
      <c r="VWG207" s="944"/>
      <c r="VWH207" s="944"/>
      <c r="VWI207" s="944"/>
      <c r="VWJ207" s="944"/>
      <c r="VWK207" s="944"/>
      <c r="VWL207" s="944"/>
      <c r="VWM207" s="944"/>
      <c r="VWN207" s="944"/>
      <c r="VWO207" s="944"/>
      <c r="VWP207" s="944"/>
      <c r="VWQ207" s="944"/>
      <c r="VWR207" s="944"/>
      <c r="VWS207" s="944"/>
      <c r="VWT207" s="944"/>
      <c r="VWU207" s="944"/>
      <c r="VWV207" s="944"/>
      <c r="VWW207" s="944"/>
      <c r="VWX207" s="944"/>
      <c r="VWY207" s="944"/>
      <c r="VWZ207" s="944"/>
      <c r="VXA207" s="944"/>
      <c r="VXB207" s="944"/>
      <c r="VXC207" s="944"/>
      <c r="VXD207" s="944"/>
      <c r="VXE207" s="944"/>
      <c r="VXF207" s="944"/>
      <c r="VXG207" s="944"/>
      <c r="VXH207" s="944"/>
      <c r="VXI207" s="944"/>
      <c r="VXJ207" s="944"/>
      <c r="VXK207" s="944"/>
      <c r="VXL207" s="944"/>
      <c r="VXM207" s="944"/>
      <c r="VXN207" s="944"/>
      <c r="VXO207" s="944"/>
      <c r="VXP207" s="944"/>
      <c r="VXQ207" s="944"/>
      <c r="VXR207" s="944"/>
      <c r="VXS207" s="944"/>
      <c r="VXT207" s="944"/>
      <c r="VXU207" s="944"/>
      <c r="VXV207" s="944"/>
      <c r="VXW207" s="944"/>
      <c r="VXX207" s="944"/>
      <c r="VXY207" s="944"/>
      <c r="VXZ207" s="944"/>
      <c r="VYA207" s="944"/>
      <c r="VYB207" s="944"/>
      <c r="VYC207" s="944"/>
      <c r="VYD207" s="944"/>
      <c r="VYE207" s="944"/>
      <c r="VYF207" s="944"/>
      <c r="VYG207" s="944"/>
      <c r="VYH207" s="944"/>
      <c r="VYI207" s="944"/>
      <c r="VYJ207" s="944"/>
      <c r="VYK207" s="944"/>
      <c r="VYL207" s="944"/>
      <c r="VYM207" s="944"/>
      <c r="VYN207" s="944"/>
      <c r="VYO207" s="944"/>
      <c r="VYP207" s="944"/>
      <c r="VYQ207" s="944"/>
      <c r="VYR207" s="944"/>
      <c r="VYS207" s="944"/>
      <c r="VYT207" s="944"/>
      <c r="VYU207" s="944"/>
      <c r="VYV207" s="944"/>
      <c r="VYW207" s="944"/>
      <c r="VYX207" s="944"/>
      <c r="VYY207" s="944"/>
      <c r="VYZ207" s="944"/>
      <c r="VZA207" s="944"/>
      <c r="VZB207" s="944"/>
      <c r="VZC207" s="944"/>
      <c r="VZD207" s="944"/>
      <c r="VZE207" s="944"/>
      <c r="VZF207" s="944"/>
      <c r="VZG207" s="944"/>
      <c r="VZH207" s="944"/>
      <c r="VZI207" s="944"/>
      <c r="VZJ207" s="944"/>
      <c r="VZK207" s="944"/>
      <c r="VZL207" s="944"/>
      <c r="VZM207" s="944"/>
      <c r="VZN207" s="944"/>
      <c r="VZO207" s="944"/>
      <c r="VZP207" s="944"/>
      <c r="VZQ207" s="944"/>
      <c r="VZR207" s="944"/>
      <c r="VZS207" s="944"/>
      <c r="VZT207" s="944"/>
      <c r="VZU207" s="944"/>
      <c r="VZV207" s="944"/>
      <c r="VZW207" s="944"/>
      <c r="VZX207" s="944"/>
      <c r="VZY207" s="944"/>
      <c r="VZZ207" s="944"/>
      <c r="WAA207" s="944"/>
      <c r="WAB207" s="944"/>
      <c r="WAC207" s="944"/>
      <c r="WAD207" s="944"/>
      <c r="WAE207" s="944"/>
      <c r="WAF207" s="944"/>
      <c r="WAG207" s="944"/>
      <c r="WAH207" s="944"/>
      <c r="WAI207" s="944"/>
      <c r="WAJ207" s="944"/>
      <c r="WAK207" s="944"/>
      <c r="WAL207" s="944"/>
      <c r="WAM207" s="944"/>
      <c r="WAN207" s="944"/>
      <c r="WAO207" s="944"/>
      <c r="WAP207" s="944"/>
      <c r="WAQ207" s="944"/>
      <c r="WAR207" s="944"/>
      <c r="WAS207" s="944"/>
      <c r="WAT207" s="944"/>
      <c r="WAU207" s="944"/>
      <c r="WAV207" s="944"/>
      <c r="WAW207" s="944"/>
      <c r="WAX207" s="944"/>
      <c r="WAY207" s="944"/>
      <c r="WAZ207" s="944"/>
      <c r="WBA207" s="944"/>
      <c r="WBB207" s="944"/>
      <c r="WBC207" s="944"/>
      <c r="WBD207" s="944"/>
      <c r="WBE207" s="944"/>
      <c r="WBF207" s="944"/>
      <c r="WBG207" s="944"/>
      <c r="WBH207" s="944"/>
      <c r="WBI207" s="944"/>
      <c r="WBJ207" s="944"/>
      <c r="WBK207" s="944"/>
      <c r="WBL207" s="944"/>
      <c r="WBM207" s="944"/>
      <c r="WBN207" s="944"/>
      <c r="WBO207" s="944"/>
      <c r="WBP207" s="944"/>
      <c r="WBQ207" s="944"/>
      <c r="WBR207" s="944"/>
      <c r="WBS207" s="944"/>
      <c r="WBT207" s="944"/>
      <c r="WBU207" s="944"/>
      <c r="WBV207" s="944"/>
      <c r="WBW207" s="944"/>
      <c r="WBX207" s="944"/>
      <c r="WBY207" s="944"/>
      <c r="WBZ207" s="944"/>
      <c r="WCA207" s="944"/>
      <c r="WCB207" s="944"/>
      <c r="WCC207" s="944"/>
      <c r="WCD207" s="944"/>
      <c r="WCE207" s="944"/>
      <c r="WCF207" s="944"/>
      <c r="WCG207" s="944"/>
      <c r="WCH207" s="944"/>
      <c r="WCI207" s="944"/>
      <c r="WCJ207" s="944"/>
      <c r="WCK207" s="944"/>
      <c r="WCL207" s="944"/>
      <c r="WCM207" s="944"/>
      <c r="WCN207" s="944"/>
      <c r="WCO207" s="944"/>
      <c r="WCP207" s="944"/>
      <c r="WCQ207" s="944"/>
      <c r="WCR207" s="944"/>
      <c r="WCS207" s="944"/>
      <c r="WCT207" s="944"/>
      <c r="WCU207" s="944"/>
      <c r="WCV207" s="944"/>
      <c r="WCW207" s="944"/>
      <c r="WCX207" s="944"/>
      <c r="WCY207" s="944"/>
      <c r="WCZ207" s="944"/>
      <c r="WDA207" s="944"/>
      <c r="WDB207" s="944"/>
      <c r="WDC207" s="944"/>
      <c r="WDD207" s="944"/>
      <c r="WDE207" s="944"/>
      <c r="WDF207" s="944"/>
      <c r="WDG207" s="944"/>
      <c r="WDH207" s="944"/>
      <c r="WDI207" s="944"/>
      <c r="WDJ207" s="944"/>
      <c r="WDK207" s="944"/>
      <c r="WDL207" s="944"/>
      <c r="WDM207" s="944"/>
      <c r="WDN207" s="944"/>
      <c r="WDO207" s="944"/>
      <c r="WDP207" s="944"/>
      <c r="WDQ207" s="944"/>
      <c r="WDR207" s="944"/>
      <c r="WDS207" s="944"/>
      <c r="WDT207" s="944"/>
      <c r="WDU207" s="944"/>
      <c r="WDV207" s="944"/>
      <c r="WDW207" s="944"/>
      <c r="WDX207" s="944"/>
      <c r="WDY207" s="944"/>
      <c r="WDZ207" s="944"/>
      <c r="WEA207" s="944"/>
      <c r="WEB207" s="944"/>
      <c r="WEC207" s="944"/>
      <c r="WED207" s="944"/>
      <c r="WEE207" s="944"/>
      <c r="WEF207" s="944"/>
      <c r="WEG207" s="944"/>
      <c r="WEH207" s="944"/>
      <c r="WEI207" s="944"/>
      <c r="WEJ207" s="944"/>
      <c r="WEK207" s="944"/>
      <c r="WEL207" s="944"/>
      <c r="WEM207" s="944"/>
      <c r="WEN207" s="944"/>
      <c r="WEO207" s="944"/>
      <c r="WEP207" s="944"/>
      <c r="WEQ207" s="944"/>
      <c r="WER207" s="944"/>
      <c r="WES207" s="944"/>
      <c r="WET207" s="944"/>
      <c r="WEU207" s="944"/>
      <c r="WEV207" s="944"/>
      <c r="WEW207" s="944"/>
      <c r="WEX207" s="944"/>
      <c r="WEY207" s="944"/>
      <c r="WEZ207" s="944"/>
      <c r="WFA207" s="944"/>
      <c r="WFB207" s="944"/>
      <c r="WFC207" s="944"/>
      <c r="WFD207" s="944"/>
      <c r="WFE207" s="944"/>
      <c r="WFF207" s="944"/>
      <c r="WFG207" s="944"/>
      <c r="WFH207" s="944"/>
      <c r="WFI207" s="944"/>
      <c r="WFJ207" s="944"/>
      <c r="WFK207" s="944"/>
      <c r="WFL207" s="944"/>
      <c r="WFM207" s="944"/>
      <c r="WFN207" s="944"/>
      <c r="WFO207" s="944"/>
      <c r="WFP207" s="944"/>
      <c r="WFQ207" s="944"/>
      <c r="WFR207" s="944"/>
      <c r="WFS207" s="944"/>
      <c r="WFT207" s="944"/>
      <c r="WFU207" s="944"/>
      <c r="WFV207" s="944"/>
      <c r="WFW207" s="944"/>
      <c r="WFX207" s="944"/>
      <c r="WFY207" s="944"/>
      <c r="WFZ207" s="944"/>
      <c r="WGA207" s="944"/>
      <c r="WGB207" s="944"/>
      <c r="WGC207" s="944"/>
      <c r="WGD207" s="944"/>
      <c r="WGE207" s="944"/>
      <c r="WGF207" s="944"/>
      <c r="WGG207" s="944"/>
      <c r="WGH207" s="944"/>
      <c r="WGI207" s="944"/>
      <c r="WGJ207" s="944"/>
      <c r="WGK207" s="944"/>
      <c r="WGL207" s="944"/>
      <c r="WGM207" s="944"/>
      <c r="WGN207" s="944"/>
      <c r="WGO207" s="944"/>
      <c r="WGP207" s="944"/>
      <c r="WGQ207" s="944"/>
      <c r="WGR207" s="944"/>
      <c r="WGS207" s="944"/>
      <c r="WGT207" s="944"/>
      <c r="WGU207" s="944"/>
      <c r="WGV207" s="944"/>
      <c r="WGW207" s="944"/>
      <c r="WGX207" s="944"/>
      <c r="WGY207" s="944"/>
      <c r="WGZ207" s="944"/>
      <c r="WHA207" s="944"/>
      <c r="WHB207" s="944"/>
      <c r="WHC207" s="944"/>
      <c r="WHD207" s="944"/>
      <c r="WHE207" s="944"/>
      <c r="WHF207" s="944"/>
      <c r="WHG207" s="944"/>
      <c r="WHH207" s="944"/>
      <c r="WHI207" s="944"/>
      <c r="WHJ207" s="944"/>
      <c r="WHK207" s="944"/>
      <c r="WHL207" s="944"/>
      <c r="WHM207" s="944"/>
      <c r="WHN207" s="944"/>
      <c r="WHO207" s="944"/>
      <c r="WHP207" s="944"/>
      <c r="WHQ207" s="944"/>
      <c r="WHR207" s="944"/>
      <c r="WHS207" s="944"/>
      <c r="WHT207" s="944"/>
      <c r="WHU207" s="944"/>
      <c r="WHV207" s="944"/>
      <c r="WHW207" s="944"/>
      <c r="WHX207" s="944"/>
      <c r="WHY207" s="944"/>
      <c r="WHZ207" s="944"/>
      <c r="WIA207" s="944"/>
      <c r="WIB207" s="944"/>
      <c r="WIC207" s="944"/>
      <c r="WID207" s="944"/>
      <c r="WIE207" s="944"/>
      <c r="WIF207" s="944"/>
      <c r="WIG207" s="944"/>
      <c r="WIH207" s="944"/>
      <c r="WII207" s="944"/>
      <c r="WIJ207" s="944"/>
      <c r="WIK207" s="944"/>
      <c r="WIL207" s="944"/>
      <c r="WIM207" s="944"/>
      <c r="WIN207" s="944"/>
      <c r="WIO207" s="944"/>
      <c r="WIP207" s="944"/>
      <c r="WIQ207" s="944"/>
      <c r="WIR207" s="944"/>
      <c r="WIS207" s="944"/>
      <c r="WIT207" s="944"/>
      <c r="WIU207" s="944"/>
      <c r="WIV207" s="944"/>
      <c r="WIW207" s="944"/>
      <c r="WIX207" s="944"/>
      <c r="WIY207" s="944"/>
      <c r="WIZ207" s="944"/>
      <c r="WJA207" s="944"/>
      <c r="WJB207" s="944"/>
      <c r="WJC207" s="944"/>
      <c r="WJD207" s="944"/>
      <c r="WJE207" s="944"/>
      <c r="WJF207" s="944"/>
      <c r="WJG207" s="944"/>
      <c r="WJH207" s="944"/>
      <c r="WJI207" s="944"/>
      <c r="WJJ207" s="944"/>
      <c r="WJK207" s="944"/>
      <c r="WJL207" s="944"/>
      <c r="WJM207" s="944"/>
      <c r="WJN207" s="944"/>
      <c r="WJO207" s="944"/>
      <c r="WJP207" s="944"/>
      <c r="WJQ207" s="944"/>
      <c r="WJR207" s="944"/>
      <c r="WJS207" s="944"/>
      <c r="WJT207" s="944"/>
      <c r="WJU207" s="944"/>
      <c r="WJV207" s="944"/>
      <c r="WJW207" s="944"/>
      <c r="WJX207" s="944"/>
      <c r="WJY207" s="944"/>
      <c r="WJZ207" s="944"/>
      <c r="WKA207" s="944"/>
      <c r="WKB207" s="944"/>
      <c r="WKC207" s="944"/>
      <c r="WKD207" s="944"/>
      <c r="WKE207" s="944"/>
      <c r="WKF207" s="944"/>
      <c r="WKG207" s="944"/>
      <c r="WKH207" s="944"/>
      <c r="WKI207" s="944"/>
      <c r="WKJ207" s="944"/>
      <c r="WKK207" s="944"/>
      <c r="WKL207" s="944"/>
      <c r="WKM207" s="944"/>
      <c r="WKN207" s="944"/>
      <c r="WKO207" s="944"/>
      <c r="WKP207" s="944"/>
      <c r="WKQ207" s="944"/>
      <c r="WKR207" s="944"/>
      <c r="WKS207" s="944"/>
      <c r="WKT207" s="944"/>
      <c r="WKU207" s="944"/>
      <c r="WKV207" s="944"/>
      <c r="WKW207" s="944"/>
      <c r="WKX207" s="944"/>
      <c r="WKY207" s="944"/>
      <c r="WKZ207" s="944"/>
      <c r="WLA207" s="944"/>
      <c r="WLB207" s="944"/>
      <c r="WLC207" s="944"/>
      <c r="WLD207" s="944"/>
      <c r="WLE207" s="944"/>
      <c r="WLF207" s="944"/>
      <c r="WLG207" s="944"/>
      <c r="WLH207" s="944"/>
      <c r="WLI207" s="944"/>
      <c r="WLJ207" s="944"/>
      <c r="WLK207" s="944"/>
      <c r="WLL207" s="944"/>
      <c r="WLM207" s="944"/>
      <c r="WLN207" s="944"/>
      <c r="WLO207" s="944"/>
      <c r="WLP207" s="944"/>
      <c r="WLQ207" s="944"/>
      <c r="WLR207" s="944"/>
      <c r="WLS207" s="944"/>
      <c r="WLT207" s="944"/>
      <c r="WLU207" s="944"/>
      <c r="WLV207" s="944"/>
      <c r="WLW207" s="944"/>
      <c r="WLX207" s="944"/>
      <c r="WLY207" s="944"/>
      <c r="WLZ207" s="944"/>
      <c r="WMA207" s="944"/>
      <c r="WMB207" s="944"/>
      <c r="WMC207" s="944"/>
      <c r="WMD207" s="944"/>
      <c r="WME207" s="944"/>
      <c r="WMF207" s="944"/>
      <c r="WMG207" s="944"/>
      <c r="WMH207" s="944"/>
      <c r="WMI207" s="944"/>
      <c r="WMJ207" s="944"/>
      <c r="WMK207" s="944"/>
      <c r="WML207" s="944"/>
      <c r="WMM207" s="944"/>
      <c r="WMN207" s="944"/>
      <c r="WMO207" s="944"/>
      <c r="WMP207" s="944"/>
      <c r="WMQ207" s="944"/>
      <c r="WMR207" s="944"/>
      <c r="WMS207" s="944"/>
      <c r="WMT207" s="944"/>
      <c r="WMU207" s="944"/>
      <c r="WMV207" s="944"/>
      <c r="WMW207" s="944"/>
      <c r="WMX207" s="944"/>
      <c r="WMY207" s="944"/>
      <c r="WMZ207" s="944"/>
      <c r="WNA207" s="944"/>
      <c r="WNB207" s="944"/>
      <c r="WNC207" s="944"/>
      <c r="WND207" s="944"/>
      <c r="WNE207" s="944"/>
      <c r="WNF207" s="944"/>
      <c r="WNG207" s="944"/>
      <c r="WNH207" s="944"/>
      <c r="WNI207" s="944"/>
      <c r="WNJ207" s="944"/>
      <c r="WNK207" s="944"/>
      <c r="WNL207" s="944"/>
      <c r="WNM207" s="944"/>
      <c r="WNN207" s="944"/>
      <c r="WNO207" s="944"/>
      <c r="WNP207" s="944"/>
      <c r="WNQ207" s="944"/>
      <c r="WNR207" s="944"/>
      <c r="WNS207" s="944"/>
      <c r="WNT207" s="944"/>
      <c r="WNU207" s="944"/>
      <c r="WNV207" s="944"/>
      <c r="WNW207" s="944"/>
      <c r="WNX207" s="944"/>
      <c r="WNY207" s="944"/>
      <c r="WNZ207" s="944"/>
      <c r="WOA207" s="944"/>
      <c r="WOB207" s="944"/>
      <c r="WOC207" s="944"/>
      <c r="WOD207" s="944"/>
      <c r="WOE207" s="944"/>
      <c r="WOF207" s="944"/>
      <c r="WOG207" s="944"/>
      <c r="WOH207" s="944"/>
      <c r="WOI207" s="944"/>
      <c r="WOJ207" s="944"/>
      <c r="WOK207" s="944"/>
      <c r="WOL207" s="944"/>
      <c r="WOM207" s="944"/>
      <c r="WON207" s="944"/>
      <c r="WOO207" s="944"/>
      <c r="WOP207" s="944"/>
      <c r="WOQ207" s="944"/>
      <c r="WOR207" s="944"/>
      <c r="WOS207" s="944"/>
      <c r="WOT207" s="944"/>
      <c r="WOU207" s="944"/>
      <c r="WOV207" s="944"/>
      <c r="WOW207" s="944"/>
      <c r="WOX207" s="944"/>
      <c r="WOY207" s="944"/>
      <c r="WOZ207" s="944"/>
      <c r="WPA207" s="944"/>
      <c r="WPB207" s="944"/>
      <c r="WPC207" s="944"/>
      <c r="WPD207" s="944"/>
      <c r="WPE207" s="944"/>
      <c r="WPF207" s="944"/>
      <c r="WPG207" s="944"/>
      <c r="WPH207" s="944"/>
      <c r="WPI207" s="944"/>
      <c r="WPJ207" s="944"/>
      <c r="WPK207" s="944"/>
      <c r="WPL207" s="944"/>
      <c r="WPM207" s="944"/>
      <c r="WPN207" s="944"/>
      <c r="WPO207" s="944"/>
      <c r="WPP207" s="944"/>
      <c r="WPQ207" s="944"/>
      <c r="WPR207" s="944"/>
      <c r="WPS207" s="944"/>
      <c r="WPT207" s="944"/>
      <c r="WPU207" s="944"/>
      <c r="WPV207" s="944"/>
      <c r="WPW207" s="944"/>
      <c r="WPX207" s="944"/>
      <c r="WPY207" s="944"/>
      <c r="WPZ207" s="944"/>
      <c r="WQA207" s="944"/>
      <c r="WQB207" s="944"/>
      <c r="WQC207" s="944"/>
      <c r="WQD207" s="944"/>
      <c r="WQE207" s="944"/>
      <c r="WQF207" s="944"/>
      <c r="WQG207" s="944"/>
      <c r="WQH207" s="944"/>
      <c r="WQI207" s="944"/>
      <c r="WQJ207" s="944"/>
      <c r="WQK207" s="944"/>
      <c r="WQL207" s="944"/>
      <c r="WQM207" s="944"/>
      <c r="WQN207" s="944"/>
      <c r="WQO207" s="944"/>
      <c r="WQP207" s="944"/>
      <c r="WQQ207" s="944"/>
      <c r="WQR207" s="944"/>
      <c r="WQS207" s="944"/>
      <c r="WQT207" s="944"/>
      <c r="WQU207" s="944"/>
      <c r="WQV207" s="944"/>
      <c r="WQW207" s="944"/>
      <c r="WQX207" s="944"/>
      <c r="WQY207" s="944"/>
      <c r="WQZ207" s="944"/>
      <c r="WRA207" s="944"/>
      <c r="WRB207" s="944"/>
      <c r="WRC207" s="944"/>
      <c r="WRD207" s="944"/>
      <c r="WRE207" s="944"/>
      <c r="WRF207" s="944"/>
      <c r="WRG207" s="944"/>
      <c r="WRH207" s="944"/>
      <c r="WRI207" s="944"/>
      <c r="WRJ207" s="944"/>
      <c r="WRK207" s="944"/>
      <c r="WRL207" s="944"/>
      <c r="WRM207" s="944"/>
      <c r="WRN207" s="944"/>
      <c r="WRO207" s="944"/>
      <c r="WRP207" s="944"/>
      <c r="WRQ207" s="944"/>
      <c r="WRR207" s="944"/>
      <c r="WRS207" s="944"/>
      <c r="WRT207" s="944"/>
      <c r="WRU207" s="944"/>
      <c r="WRV207" s="944"/>
      <c r="WRW207" s="944"/>
      <c r="WRX207" s="944"/>
      <c r="WRY207" s="944"/>
      <c r="WRZ207" s="944"/>
      <c r="WSA207" s="944"/>
      <c r="WSB207" s="944"/>
      <c r="WSC207" s="944"/>
      <c r="WSD207" s="944"/>
      <c r="WSE207" s="944"/>
      <c r="WSF207" s="944"/>
      <c r="WSG207" s="944"/>
      <c r="WSH207" s="944"/>
      <c r="WSI207" s="944"/>
      <c r="WSJ207" s="944"/>
      <c r="WSK207" s="944"/>
      <c r="WSL207" s="944"/>
      <c r="WSM207" s="944"/>
      <c r="WSN207" s="944"/>
      <c r="WSO207" s="944"/>
      <c r="WSP207" s="944"/>
      <c r="WSQ207" s="944"/>
      <c r="WSR207" s="944"/>
      <c r="WSS207" s="944"/>
      <c r="WST207" s="944"/>
      <c r="WSU207" s="944"/>
      <c r="WSV207" s="944"/>
      <c r="WSW207" s="944"/>
      <c r="WSX207" s="944"/>
      <c r="WSY207" s="944"/>
      <c r="WSZ207" s="944"/>
      <c r="WTA207" s="944"/>
      <c r="WTB207" s="944"/>
      <c r="WTC207" s="944"/>
      <c r="WTD207" s="944"/>
      <c r="WTE207" s="944"/>
      <c r="WTF207" s="944"/>
      <c r="WTG207" s="944"/>
      <c r="WTH207" s="944"/>
      <c r="WTI207" s="944"/>
      <c r="WTJ207" s="944"/>
      <c r="WTK207" s="944"/>
      <c r="WTL207" s="944"/>
      <c r="WTM207" s="944"/>
      <c r="WTN207" s="944"/>
      <c r="WTO207" s="944"/>
      <c r="WTP207" s="944"/>
      <c r="WTQ207" s="944"/>
      <c r="WTR207" s="944"/>
      <c r="WTS207" s="944"/>
      <c r="WTT207" s="944"/>
      <c r="WTU207" s="944"/>
      <c r="WTV207" s="944"/>
      <c r="WTW207" s="944"/>
      <c r="WTX207" s="944"/>
      <c r="WTY207" s="944"/>
      <c r="WTZ207" s="944"/>
      <c r="WUA207" s="944"/>
      <c r="WUB207" s="944"/>
      <c r="WUC207" s="944"/>
      <c r="WUD207" s="944"/>
      <c r="WUE207" s="944"/>
      <c r="WUF207" s="944"/>
      <c r="WUG207" s="944"/>
      <c r="WUH207" s="944"/>
      <c r="WUI207" s="944"/>
      <c r="WUJ207" s="944"/>
      <c r="WUK207" s="944"/>
      <c r="WUL207" s="944"/>
      <c r="WUM207" s="944"/>
      <c r="WUN207" s="944"/>
      <c r="WUO207" s="944"/>
      <c r="WUP207" s="944"/>
      <c r="WUQ207" s="944"/>
      <c r="WUR207" s="944"/>
      <c r="WUS207" s="944"/>
      <c r="WUT207" s="944"/>
      <c r="WUU207" s="944"/>
      <c r="WUV207" s="944"/>
      <c r="WUW207" s="944"/>
      <c r="WUX207" s="944"/>
      <c r="WUY207" s="944"/>
      <c r="WUZ207" s="944"/>
      <c r="WVA207" s="944"/>
      <c r="WVB207" s="944"/>
      <c r="WVC207" s="944"/>
      <c r="WVD207" s="944"/>
      <c r="WVE207" s="944"/>
      <c r="WVF207" s="944"/>
      <c r="WVG207" s="944"/>
      <c r="WVH207" s="944"/>
      <c r="WVI207" s="944"/>
      <c r="WVJ207" s="944"/>
      <c r="WVK207" s="944"/>
      <c r="WVL207" s="944"/>
      <c r="WVM207" s="944"/>
      <c r="WVN207" s="944"/>
      <c r="WVO207" s="944"/>
      <c r="WVP207" s="944"/>
      <c r="WVQ207" s="944"/>
      <c r="WVR207" s="944"/>
      <c r="WVS207" s="944"/>
      <c r="WVT207" s="944"/>
      <c r="WVU207" s="944"/>
      <c r="WVV207" s="944"/>
      <c r="WVW207" s="944"/>
      <c r="WVX207" s="944"/>
      <c r="WVY207" s="944"/>
      <c r="WVZ207" s="944"/>
      <c r="WWA207" s="944"/>
      <c r="WWB207" s="944"/>
      <c r="WWC207" s="944"/>
      <c r="WWD207" s="944"/>
      <c r="WWE207" s="944"/>
      <c r="WWF207" s="944"/>
      <c r="WWG207" s="944"/>
      <c r="WWH207" s="944"/>
      <c r="WWI207" s="944"/>
      <c r="WWJ207" s="944"/>
      <c r="WWK207" s="944"/>
      <c r="WWL207" s="944"/>
      <c r="WWM207" s="944"/>
      <c r="WWN207" s="944"/>
      <c r="WWO207" s="944"/>
      <c r="WWP207" s="944"/>
      <c r="WWQ207" s="944"/>
      <c r="WWR207" s="944"/>
      <c r="WWS207" s="944"/>
      <c r="WWT207" s="944"/>
      <c r="WWU207" s="944"/>
      <c r="WWV207" s="944"/>
      <c r="WWW207" s="944"/>
      <c r="WWX207" s="944"/>
      <c r="WWY207" s="944"/>
      <c r="WWZ207" s="944"/>
      <c r="WXA207" s="944"/>
      <c r="WXB207" s="944"/>
      <c r="WXC207" s="944"/>
      <c r="WXD207" s="944"/>
      <c r="WXE207" s="944"/>
      <c r="WXF207" s="944"/>
      <c r="WXG207" s="944"/>
      <c r="WXH207" s="944"/>
      <c r="WXI207" s="944"/>
      <c r="WXJ207" s="944"/>
      <c r="WXK207" s="944"/>
      <c r="WXL207" s="944"/>
      <c r="WXM207" s="944"/>
      <c r="WXN207" s="944"/>
      <c r="WXO207" s="944"/>
      <c r="WXP207" s="944"/>
      <c r="WXQ207" s="944"/>
      <c r="WXR207" s="944"/>
      <c r="WXS207" s="944"/>
      <c r="WXT207" s="944"/>
      <c r="WXU207" s="944"/>
      <c r="WXV207" s="944"/>
      <c r="WXW207" s="944"/>
      <c r="WXX207" s="944"/>
      <c r="WXY207" s="944"/>
      <c r="WXZ207" s="944"/>
      <c r="WYA207" s="944"/>
      <c r="WYB207" s="944"/>
      <c r="WYC207" s="944"/>
      <c r="WYD207" s="944"/>
      <c r="WYE207" s="944"/>
      <c r="WYF207" s="944"/>
      <c r="WYG207" s="944"/>
      <c r="WYH207" s="944"/>
      <c r="WYI207" s="944"/>
      <c r="WYJ207" s="944"/>
      <c r="WYK207" s="944"/>
      <c r="WYL207" s="944"/>
      <c r="WYM207" s="944"/>
      <c r="WYN207" s="944"/>
      <c r="WYO207" s="944"/>
      <c r="WYP207" s="944"/>
      <c r="WYQ207" s="944"/>
      <c r="WYR207" s="944"/>
      <c r="WYS207" s="944"/>
      <c r="WYT207" s="944"/>
      <c r="WYU207" s="944"/>
      <c r="WYV207" s="944"/>
      <c r="WYW207" s="944"/>
      <c r="WYX207" s="944"/>
      <c r="WYY207" s="944"/>
      <c r="WYZ207" s="944"/>
      <c r="WZA207" s="944"/>
      <c r="WZB207" s="944"/>
      <c r="WZC207" s="944"/>
      <c r="WZD207" s="944"/>
      <c r="WZE207" s="944"/>
      <c r="WZF207" s="944"/>
      <c r="WZG207" s="944"/>
      <c r="WZH207" s="944"/>
      <c r="WZI207" s="944"/>
      <c r="WZJ207" s="944"/>
      <c r="WZK207" s="944"/>
      <c r="WZL207" s="944"/>
      <c r="WZM207" s="944"/>
      <c r="WZN207" s="944"/>
      <c r="WZO207" s="944"/>
      <c r="WZP207" s="944"/>
      <c r="WZQ207" s="944"/>
      <c r="WZR207" s="944"/>
      <c r="WZS207" s="944"/>
      <c r="WZT207" s="944"/>
      <c r="WZU207" s="944"/>
      <c r="WZV207" s="944"/>
      <c r="WZW207" s="944"/>
      <c r="WZX207" s="944"/>
      <c r="WZY207" s="944"/>
      <c r="WZZ207" s="944"/>
      <c r="XAA207" s="944"/>
      <c r="XAB207" s="944"/>
      <c r="XAC207" s="944"/>
      <c r="XAD207" s="944"/>
      <c r="XAE207" s="944"/>
      <c r="XAF207" s="944"/>
      <c r="XAG207" s="944"/>
      <c r="XAH207" s="944"/>
      <c r="XAI207" s="944"/>
      <c r="XAJ207" s="944"/>
      <c r="XAK207" s="944"/>
      <c r="XAL207" s="944"/>
      <c r="XAM207" s="944"/>
      <c r="XAN207" s="944"/>
      <c r="XAO207" s="944"/>
      <c r="XAP207" s="944"/>
      <c r="XAQ207" s="944"/>
      <c r="XAR207" s="944"/>
      <c r="XAS207" s="944"/>
      <c r="XAT207" s="944"/>
      <c r="XAU207" s="944"/>
      <c r="XAV207" s="944"/>
      <c r="XAW207" s="944"/>
      <c r="XAX207" s="944"/>
      <c r="XAY207" s="944"/>
      <c r="XAZ207" s="944"/>
      <c r="XBA207" s="944"/>
      <c r="XBB207" s="944"/>
      <c r="XBC207" s="944"/>
      <c r="XBD207" s="944"/>
      <c r="XBE207" s="944"/>
      <c r="XBF207" s="944"/>
      <c r="XBG207" s="944"/>
      <c r="XBH207" s="944"/>
      <c r="XBI207" s="944"/>
      <c r="XBJ207" s="944"/>
      <c r="XBK207" s="944"/>
      <c r="XBL207" s="944"/>
      <c r="XBM207" s="944"/>
      <c r="XBN207" s="944"/>
      <c r="XBO207" s="944"/>
      <c r="XBP207" s="944"/>
      <c r="XBQ207" s="944"/>
      <c r="XBR207" s="944"/>
      <c r="XBS207" s="944"/>
      <c r="XBT207" s="944"/>
      <c r="XBU207" s="944"/>
      <c r="XBV207" s="944"/>
      <c r="XBW207" s="944"/>
      <c r="XBX207" s="944"/>
      <c r="XBY207" s="944"/>
      <c r="XBZ207" s="944"/>
      <c r="XCA207" s="944"/>
      <c r="XCB207" s="944"/>
      <c r="XCC207" s="944"/>
      <c r="XCD207" s="944"/>
      <c r="XCE207" s="944"/>
      <c r="XCF207" s="944"/>
      <c r="XCG207" s="944"/>
      <c r="XCH207" s="944"/>
      <c r="XCI207" s="944"/>
      <c r="XCJ207" s="944"/>
      <c r="XCK207" s="944"/>
      <c r="XCL207" s="944"/>
      <c r="XCM207" s="944"/>
      <c r="XCN207" s="944"/>
      <c r="XCO207" s="944"/>
      <c r="XCP207" s="944"/>
      <c r="XCQ207" s="944"/>
      <c r="XCR207" s="944"/>
      <c r="XCS207" s="944"/>
      <c r="XCT207" s="944"/>
      <c r="XCU207" s="944"/>
      <c r="XCV207" s="944"/>
      <c r="XCW207" s="944"/>
      <c r="XCX207" s="944"/>
      <c r="XCY207" s="944"/>
      <c r="XCZ207" s="944"/>
      <c r="XDA207" s="944"/>
      <c r="XDB207" s="944"/>
      <c r="XDC207" s="944"/>
      <c r="XDD207" s="944"/>
      <c r="XDE207" s="944"/>
      <c r="XDF207" s="944"/>
      <c r="XDG207" s="944"/>
      <c r="XDH207" s="944"/>
      <c r="XDI207" s="944"/>
      <c r="XDJ207" s="944"/>
      <c r="XDK207" s="944"/>
      <c r="XDL207" s="944"/>
      <c r="XDM207" s="944"/>
      <c r="XDN207" s="944"/>
      <c r="XDO207" s="944"/>
      <c r="XDP207" s="944"/>
      <c r="XDQ207" s="944"/>
      <c r="XDR207" s="944"/>
      <c r="XDS207" s="944"/>
      <c r="XDT207" s="944"/>
      <c r="XDU207" s="944"/>
      <c r="XDV207" s="944"/>
      <c r="XDW207" s="944"/>
      <c r="XDX207" s="944"/>
      <c r="XDY207" s="944"/>
      <c r="XDZ207" s="944"/>
      <c r="XEA207" s="944"/>
      <c r="XEB207" s="944"/>
      <c r="XEC207" s="944"/>
      <c r="XED207" s="944"/>
      <c r="XEE207" s="944"/>
      <c r="XEF207" s="944"/>
      <c r="XEG207" s="944"/>
      <c r="XEH207" s="944"/>
      <c r="XEI207" s="944"/>
      <c r="XEJ207" s="944"/>
      <c r="XEK207" s="944"/>
      <c r="XEL207" s="944"/>
      <c r="XEM207" s="944"/>
      <c r="XEN207" s="944"/>
      <c r="XEO207" s="944"/>
      <c r="XEP207" s="944"/>
      <c r="XEQ207" s="944"/>
      <c r="XER207" s="944"/>
      <c r="XES207" s="944"/>
      <c r="XET207" s="944"/>
      <c r="XEU207" s="944"/>
      <c r="XEV207" s="944"/>
      <c r="XEW207" s="944"/>
      <c r="XEX207" s="944"/>
      <c r="XEY207" s="944"/>
      <c r="XEZ207" s="944"/>
    </row>
    <row r="208" spans="1:16380" s="793" customFormat="1" ht="30">
      <c r="A208" s="834" t="str">
        <f>'Current Assumptions'!A208</f>
        <v>Percentage of Product Submittals rejected on second review</v>
      </c>
      <c r="B208" s="865">
        <f>'Current Assumptions'!B208</f>
        <v>0</v>
      </c>
      <c r="C208" s="834" t="s">
        <v>868</v>
      </c>
      <c r="D208" s="801">
        <v>1</v>
      </c>
      <c r="E208" s="933">
        <f>(100%-$D$208)*B208</f>
        <v>0</v>
      </c>
      <c r="F208" s="1027" t="str">
        <f>'Current Assumptions'!D208</f>
        <v>Percentage of submittals rejected upon review</v>
      </c>
      <c r="G208" s="838"/>
      <c r="H208" s="989"/>
      <c r="I208" s="944"/>
      <c r="J208" s="944"/>
      <c r="K208" s="944"/>
      <c r="L208" s="944"/>
      <c r="M208" s="944"/>
      <c r="N208" s="944"/>
      <c r="O208" s="944"/>
      <c r="P208" s="944"/>
      <c r="Q208" s="944"/>
      <c r="R208" s="944"/>
      <c r="S208" s="944"/>
      <c r="T208" s="944"/>
      <c r="U208" s="944"/>
      <c r="V208" s="944"/>
      <c r="W208" s="944"/>
      <c r="X208" s="944"/>
      <c r="Y208" s="944"/>
      <c r="Z208" s="944"/>
      <c r="AA208" s="944"/>
      <c r="AB208" s="944"/>
      <c r="AC208" s="944"/>
      <c r="AD208" s="944"/>
      <c r="AE208" s="944"/>
      <c r="AF208" s="944"/>
      <c r="AG208" s="944"/>
      <c r="AH208" s="944"/>
      <c r="AI208" s="944"/>
      <c r="AJ208" s="944"/>
      <c r="AK208" s="944"/>
      <c r="AL208" s="944"/>
      <c r="AM208" s="944"/>
      <c r="AN208" s="944"/>
      <c r="AO208" s="944"/>
      <c r="AP208" s="944"/>
      <c r="AQ208" s="944"/>
      <c r="AR208" s="944"/>
      <c r="AS208" s="944"/>
      <c r="AT208" s="944"/>
      <c r="AU208" s="944"/>
      <c r="AV208" s="944"/>
      <c r="AW208" s="944"/>
      <c r="AX208" s="944"/>
      <c r="AY208" s="944"/>
      <c r="AZ208" s="944"/>
      <c r="BA208" s="944"/>
      <c r="BB208" s="944"/>
      <c r="BC208" s="944"/>
      <c r="BD208" s="944"/>
      <c r="BE208" s="944"/>
      <c r="BF208" s="944"/>
      <c r="BG208" s="944"/>
      <c r="BH208" s="944"/>
      <c r="BI208" s="944"/>
      <c r="BJ208" s="944"/>
      <c r="BK208" s="944"/>
      <c r="BL208" s="944"/>
      <c r="BM208" s="944"/>
      <c r="BN208" s="944"/>
      <c r="BO208" s="944"/>
      <c r="BP208" s="944"/>
      <c r="BQ208" s="944"/>
      <c r="BR208" s="944"/>
      <c r="BS208" s="944"/>
      <c r="BT208" s="944"/>
      <c r="BU208" s="944"/>
      <c r="BV208" s="944"/>
      <c r="BW208" s="944"/>
      <c r="BX208" s="944"/>
      <c r="BY208" s="944"/>
      <c r="BZ208" s="944"/>
      <c r="CA208" s="944"/>
      <c r="CB208" s="944"/>
      <c r="CC208" s="944"/>
      <c r="CD208" s="944"/>
      <c r="CE208" s="944"/>
      <c r="CF208" s="944"/>
      <c r="CG208" s="944"/>
      <c r="CH208" s="944"/>
      <c r="CI208" s="944"/>
      <c r="CJ208" s="944"/>
      <c r="CK208" s="944"/>
      <c r="CL208" s="944"/>
      <c r="CM208" s="944"/>
      <c r="CN208" s="944"/>
      <c r="CO208" s="944"/>
      <c r="CP208" s="944"/>
      <c r="CQ208" s="944"/>
      <c r="CR208" s="944"/>
      <c r="CS208" s="944"/>
      <c r="CT208" s="944"/>
      <c r="CU208" s="944"/>
      <c r="CV208" s="944"/>
      <c r="CW208" s="944"/>
      <c r="CX208" s="944"/>
      <c r="CY208" s="944"/>
      <c r="CZ208" s="944"/>
      <c r="DA208" s="944"/>
      <c r="DB208" s="944"/>
      <c r="DC208" s="944"/>
      <c r="DD208" s="944"/>
      <c r="DE208" s="944"/>
      <c r="DF208" s="944"/>
      <c r="DG208" s="944"/>
      <c r="DH208" s="944"/>
      <c r="DI208" s="944"/>
      <c r="DJ208" s="944"/>
      <c r="DK208" s="944"/>
      <c r="DL208" s="944"/>
      <c r="DM208" s="944"/>
      <c r="DN208" s="944"/>
      <c r="DO208" s="944"/>
      <c r="DP208" s="944"/>
      <c r="DQ208" s="944"/>
      <c r="DR208" s="944"/>
      <c r="DS208" s="944"/>
      <c r="DT208" s="944"/>
      <c r="DU208" s="944"/>
      <c r="DV208" s="944"/>
      <c r="DW208" s="944"/>
      <c r="DX208" s="944"/>
      <c r="DY208" s="944"/>
      <c r="DZ208" s="944"/>
      <c r="EA208" s="944"/>
      <c r="EB208" s="944"/>
      <c r="EC208" s="944"/>
      <c r="ED208" s="944"/>
      <c r="EE208" s="944"/>
      <c r="EF208" s="944"/>
      <c r="EG208" s="944"/>
      <c r="EH208" s="944"/>
      <c r="EI208" s="944"/>
      <c r="EJ208" s="944"/>
      <c r="EK208" s="944"/>
      <c r="EL208" s="944"/>
      <c r="EM208" s="944"/>
      <c r="EN208" s="944"/>
      <c r="EO208" s="944"/>
      <c r="EP208" s="944"/>
      <c r="EQ208" s="944"/>
      <c r="ER208" s="944"/>
      <c r="ES208" s="944"/>
      <c r="ET208" s="944"/>
      <c r="EU208" s="944"/>
      <c r="EV208" s="944"/>
      <c r="EW208" s="944"/>
      <c r="EX208" s="944"/>
      <c r="EY208" s="944"/>
      <c r="EZ208" s="944"/>
      <c r="FA208" s="944"/>
      <c r="FB208" s="944"/>
      <c r="FC208" s="944"/>
      <c r="FD208" s="944"/>
      <c r="FE208" s="944"/>
      <c r="FF208" s="944"/>
      <c r="FG208" s="944"/>
      <c r="FH208" s="944"/>
      <c r="FI208" s="944"/>
      <c r="FJ208" s="944"/>
      <c r="FK208" s="944"/>
      <c r="FL208" s="944"/>
      <c r="FM208" s="944"/>
      <c r="FN208" s="944"/>
      <c r="FO208" s="944"/>
      <c r="FP208" s="944"/>
      <c r="FQ208" s="944"/>
      <c r="FR208" s="944"/>
      <c r="FS208" s="944"/>
      <c r="FT208" s="944"/>
      <c r="FU208" s="944"/>
      <c r="FV208" s="944"/>
      <c r="FW208" s="944"/>
      <c r="FX208" s="944"/>
      <c r="FY208" s="944"/>
      <c r="FZ208" s="944"/>
      <c r="GA208" s="944"/>
      <c r="GB208" s="944"/>
      <c r="GC208" s="944"/>
      <c r="GD208" s="944"/>
      <c r="GE208" s="944"/>
      <c r="GF208" s="944"/>
      <c r="GG208" s="944"/>
      <c r="GH208" s="944"/>
      <c r="GI208" s="944"/>
      <c r="GJ208" s="944"/>
      <c r="GK208" s="944"/>
      <c r="GL208" s="944"/>
      <c r="GM208" s="944"/>
      <c r="GN208" s="944"/>
      <c r="GO208" s="944"/>
      <c r="GP208" s="944"/>
      <c r="GQ208" s="944"/>
      <c r="GR208" s="944"/>
      <c r="GS208" s="944"/>
      <c r="GT208" s="944"/>
      <c r="GU208" s="944"/>
      <c r="GV208" s="944"/>
      <c r="GW208" s="944"/>
      <c r="GX208" s="944"/>
      <c r="GY208" s="944"/>
      <c r="GZ208" s="944"/>
      <c r="HA208" s="944"/>
      <c r="HB208" s="944"/>
      <c r="HC208" s="944"/>
      <c r="HD208" s="944"/>
      <c r="HE208" s="944"/>
      <c r="HF208" s="944"/>
      <c r="HG208" s="944"/>
      <c r="HH208" s="944"/>
      <c r="HI208" s="944"/>
      <c r="HJ208" s="944"/>
      <c r="HK208" s="944"/>
      <c r="HL208" s="944"/>
      <c r="HM208" s="944"/>
      <c r="HN208" s="944"/>
      <c r="HO208" s="944"/>
      <c r="HP208" s="944"/>
      <c r="HQ208" s="944"/>
      <c r="HR208" s="944"/>
      <c r="HS208" s="944"/>
      <c r="HT208" s="944"/>
      <c r="HU208" s="944"/>
      <c r="HV208" s="944"/>
      <c r="HW208" s="944"/>
      <c r="HX208" s="944"/>
      <c r="HY208" s="944"/>
      <c r="HZ208" s="944"/>
      <c r="IA208" s="944"/>
      <c r="IB208" s="944"/>
      <c r="IC208" s="944"/>
      <c r="ID208" s="944"/>
      <c r="IE208" s="944"/>
      <c r="IF208" s="944"/>
      <c r="IG208" s="944"/>
      <c r="IH208" s="944"/>
      <c r="II208" s="944"/>
      <c r="IJ208" s="944"/>
      <c r="IK208" s="944"/>
      <c r="IL208" s="944"/>
      <c r="IM208" s="944"/>
      <c r="IN208" s="944"/>
      <c r="IO208" s="944"/>
      <c r="IP208" s="944"/>
      <c r="IQ208" s="944"/>
      <c r="IR208" s="944"/>
      <c r="IS208" s="944"/>
      <c r="IT208" s="944"/>
      <c r="IU208" s="944"/>
      <c r="IV208" s="944"/>
      <c r="IW208" s="944"/>
      <c r="IX208" s="944"/>
      <c r="IY208" s="944"/>
      <c r="IZ208" s="944"/>
      <c r="JA208" s="944"/>
      <c r="JB208" s="944"/>
      <c r="JC208" s="944"/>
      <c r="JD208" s="944"/>
      <c r="JE208" s="944"/>
      <c r="JF208" s="944"/>
      <c r="JG208" s="944"/>
      <c r="JH208" s="944"/>
      <c r="JI208" s="944"/>
      <c r="JJ208" s="944"/>
      <c r="JK208" s="944"/>
      <c r="JL208" s="944"/>
      <c r="JM208" s="944"/>
      <c r="JN208" s="944"/>
      <c r="JO208" s="944"/>
      <c r="JP208" s="944"/>
      <c r="JQ208" s="944"/>
      <c r="JR208" s="944"/>
      <c r="JS208" s="944"/>
      <c r="JT208" s="944"/>
      <c r="JU208" s="944"/>
      <c r="JV208" s="944"/>
      <c r="JW208" s="944"/>
      <c r="JX208" s="944"/>
      <c r="JY208" s="944"/>
      <c r="JZ208" s="944"/>
      <c r="KA208" s="944"/>
      <c r="KB208" s="944"/>
      <c r="KC208" s="944"/>
      <c r="KD208" s="944"/>
      <c r="KE208" s="944"/>
      <c r="KF208" s="944"/>
      <c r="KG208" s="944"/>
      <c r="KH208" s="944"/>
      <c r="KI208" s="944"/>
      <c r="KJ208" s="944"/>
      <c r="KK208" s="944"/>
      <c r="KL208" s="944"/>
      <c r="KM208" s="944"/>
      <c r="KN208" s="944"/>
      <c r="KO208" s="944"/>
      <c r="KP208" s="944"/>
      <c r="KQ208" s="944"/>
      <c r="KR208" s="944"/>
      <c r="KS208" s="944"/>
      <c r="KT208" s="944"/>
      <c r="KU208" s="944"/>
      <c r="KV208" s="944"/>
      <c r="KW208" s="944"/>
      <c r="KX208" s="944"/>
      <c r="KY208" s="944"/>
      <c r="KZ208" s="944"/>
      <c r="LA208" s="944"/>
      <c r="LB208" s="944"/>
      <c r="LC208" s="944"/>
      <c r="LD208" s="944"/>
      <c r="LE208" s="944"/>
      <c r="LF208" s="944"/>
      <c r="LG208" s="944"/>
      <c r="LH208" s="944"/>
      <c r="LI208" s="944"/>
      <c r="LJ208" s="944"/>
      <c r="LK208" s="944"/>
      <c r="LL208" s="944"/>
      <c r="LM208" s="944"/>
      <c r="LN208" s="944"/>
      <c r="LO208" s="944"/>
      <c r="LP208" s="944"/>
      <c r="LQ208" s="944"/>
      <c r="LR208" s="944"/>
      <c r="LS208" s="944"/>
      <c r="LT208" s="944"/>
      <c r="LU208" s="944"/>
      <c r="LV208" s="944"/>
      <c r="LW208" s="944"/>
      <c r="LX208" s="944"/>
      <c r="LY208" s="944"/>
      <c r="LZ208" s="944"/>
      <c r="MA208" s="944"/>
      <c r="MB208" s="944"/>
      <c r="MC208" s="944"/>
      <c r="MD208" s="944"/>
      <c r="ME208" s="944"/>
      <c r="MF208" s="944"/>
      <c r="MG208" s="944"/>
      <c r="MH208" s="944"/>
      <c r="MI208" s="944"/>
      <c r="MJ208" s="944"/>
      <c r="MK208" s="944"/>
      <c r="ML208" s="944"/>
      <c r="MM208" s="944"/>
      <c r="MN208" s="944"/>
      <c r="MO208" s="944"/>
      <c r="MP208" s="944"/>
      <c r="MQ208" s="944"/>
      <c r="MR208" s="944"/>
      <c r="MS208" s="944"/>
      <c r="MT208" s="944"/>
      <c r="MU208" s="944"/>
      <c r="MV208" s="944"/>
      <c r="MW208" s="944"/>
      <c r="MX208" s="944"/>
      <c r="MY208" s="944"/>
      <c r="MZ208" s="944"/>
      <c r="NA208" s="944"/>
      <c r="NB208" s="944"/>
      <c r="NC208" s="944"/>
      <c r="ND208" s="944"/>
      <c r="NE208" s="944"/>
      <c r="NF208" s="944"/>
      <c r="NG208" s="944"/>
      <c r="NH208" s="944"/>
      <c r="NI208" s="944"/>
      <c r="NJ208" s="944"/>
      <c r="NK208" s="944"/>
      <c r="NL208" s="944"/>
      <c r="NM208" s="944"/>
      <c r="NN208" s="944"/>
      <c r="NO208" s="944"/>
      <c r="NP208" s="944"/>
      <c r="NQ208" s="944"/>
      <c r="NR208" s="944"/>
      <c r="NS208" s="944"/>
      <c r="NT208" s="944"/>
      <c r="NU208" s="944"/>
      <c r="NV208" s="944"/>
      <c r="NW208" s="944"/>
      <c r="NX208" s="944"/>
      <c r="NY208" s="944"/>
      <c r="NZ208" s="944"/>
      <c r="OA208" s="944"/>
      <c r="OB208" s="944"/>
      <c r="OC208" s="944"/>
      <c r="OD208" s="944"/>
      <c r="OE208" s="944"/>
      <c r="OF208" s="944"/>
      <c r="OG208" s="944"/>
      <c r="OH208" s="944"/>
      <c r="OI208" s="944"/>
      <c r="OJ208" s="944"/>
      <c r="OK208" s="944"/>
      <c r="OL208" s="944"/>
      <c r="OM208" s="944"/>
      <c r="ON208" s="944"/>
      <c r="OO208" s="944"/>
      <c r="OP208" s="944"/>
      <c r="OQ208" s="944"/>
      <c r="OR208" s="944"/>
      <c r="OS208" s="944"/>
      <c r="OT208" s="944"/>
      <c r="OU208" s="944"/>
      <c r="OV208" s="944"/>
      <c r="OW208" s="944"/>
      <c r="OX208" s="944"/>
      <c r="OY208" s="944"/>
      <c r="OZ208" s="944"/>
      <c r="PA208" s="944"/>
      <c r="PB208" s="944"/>
      <c r="PC208" s="944"/>
      <c r="PD208" s="944"/>
      <c r="PE208" s="944"/>
      <c r="PF208" s="944"/>
      <c r="PG208" s="944"/>
      <c r="PH208" s="944"/>
      <c r="PI208" s="944"/>
      <c r="PJ208" s="944"/>
      <c r="PK208" s="944"/>
      <c r="PL208" s="944"/>
      <c r="PM208" s="944"/>
      <c r="PN208" s="944"/>
      <c r="PO208" s="944"/>
      <c r="PP208" s="944"/>
      <c r="PQ208" s="944"/>
      <c r="PR208" s="944"/>
      <c r="PS208" s="944"/>
      <c r="PT208" s="944"/>
      <c r="PU208" s="944"/>
      <c r="PV208" s="944"/>
      <c r="PW208" s="944"/>
      <c r="PX208" s="944"/>
      <c r="PY208" s="944"/>
      <c r="PZ208" s="944"/>
      <c r="QA208" s="944"/>
      <c r="QB208" s="944"/>
      <c r="QC208" s="944"/>
      <c r="QD208" s="944"/>
      <c r="QE208" s="944"/>
      <c r="QF208" s="944"/>
      <c r="QG208" s="944"/>
      <c r="QH208" s="944"/>
      <c r="QI208" s="944"/>
      <c r="QJ208" s="944"/>
      <c r="QK208" s="944"/>
      <c r="QL208" s="944"/>
      <c r="QM208" s="944"/>
      <c r="QN208" s="944"/>
      <c r="QO208" s="944"/>
      <c r="QP208" s="944"/>
      <c r="QQ208" s="944"/>
      <c r="QR208" s="944"/>
      <c r="QS208" s="944"/>
      <c r="QT208" s="944"/>
      <c r="QU208" s="944"/>
      <c r="QV208" s="944"/>
      <c r="QW208" s="944"/>
      <c r="QX208" s="944"/>
      <c r="QY208" s="944"/>
      <c r="QZ208" s="944"/>
      <c r="RA208" s="944"/>
      <c r="RB208" s="944"/>
      <c r="RC208" s="944"/>
      <c r="RD208" s="944"/>
      <c r="RE208" s="944"/>
      <c r="RF208" s="944"/>
      <c r="RG208" s="944"/>
      <c r="RH208" s="944"/>
      <c r="RI208" s="944"/>
      <c r="RJ208" s="944"/>
      <c r="RK208" s="944"/>
      <c r="RL208" s="944"/>
      <c r="RM208" s="944"/>
      <c r="RN208" s="944"/>
      <c r="RO208" s="944"/>
      <c r="RP208" s="944"/>
      <c r="RQ208" s="944"/>
      <c r="RR208" s="944"/>
      <c r="RS208" s="944"/>
      <c r="RT208" s="944"/>
      <c r="RU208" s="944"/>
      <c r="RV208" s="944"/>
      <c r="RW208" s="944"/>
      <c r="RX208" s="944"/>
      <c r="RY208" s="944"/>
      <c r="RZ208" s="944"/>
      <c r="SA208" s="944"/>
      <c r="SB208" s="944"/>
      <c r="SC208" s="944"/>
      <c r="SD208" s="944"/>
      <c r="SE208" s="944"/>
      <c r="SF208" s="944"/>
      <c r="SG208" s="944"/>
      <c r="SH208" s="944"/>
      <c r="SI208" s="944"/>
      <c r="SJ208" s="944"/>
      <c r="SK208" s="944"/>
      <c r="SL208" s="944"/>
      <c r="SM208" s="944"/>
      <c r="SN208" s="944"/>
      <c r="SO208" s="944"/>
      <c r="SP208" s="944"/>
      <c r="SQ208" s="944"/>
      <c r="SR208" s="944"/>
      <c r="SS208" s="944"/>
      <c r="ST208" s="944"/>
      <c r="SU208" s="944"/>
      <c r="SV208" s="944"/>
      <c r="SW208" s="944"/>
      <c r="SX208" s="944"/>
      <c r="SY208" s="944"/>
      <c r="SZ208" s="944"/>
      <c r="TA208" s="944"/>
      <c r="TB208" s="944"/>
      <c r="TC208" s="944"/>
      <c r="TD208" s="944"/>
      <c r="TE208" s="944"/>
      <c r="TF208" s="944"/>
      <c r="TG208" s="944"/>
      <c r="TH208" s="944"/>
      <c r="TI208" s="944"/>
      <c r="TJ208" s="944"/>
      <c r="TK208" s="944"/>
      <c r="TL208" s="944"/>
      <c r="TM208" s="944"/>
      <c r="TN208" s="944"/>
      <c r="TO208" s="944"/>
      <c r="TP208" s="944"/>
      <c r="TQ208" s="944"/>
      <c r="TR208" s="944"/>
      <c r="TS208" s="944"/>
      <c r="TT208" s="944"/>
      <c r="TU208" s="944"/>
      <c r="TV208" s="944"/>
      <c r="TW208" s="944"/>
      <c r="TX208" s="944"/>
      <c r="TY208" s="944"/>
      <c r="TZ208" s="944"/>
      <c r="UA208" s="944"/>
      <c r="UB208" s="944"/>
      <c r="UC208" s="944"/>
      <c r="UD208" s="944"/>
      <c r="UE208" s="944"/>
      <c r="UF208" s="944"/>
      <c r="UG208" s="944"/>
      <c r="UH208" s="944"/>
      <c r="UI208" s="944"/>
      <c r="UJ208" s="944"/>
      <c r="UK208" s="944"/>
      <c r="UL208" s="944"/>
      <c r="UM208" s="944"/>
      <c r="UN208" s="944"/>
      <c r="UO208" s="944"/>
      <c r="UP208" s="944"/>
      <c r="UQ208" s="944"/>
      <c r="UR208" s="944"/>
      <c r="US208" s="944"/>
      <c r="UT208" s="944"/>
      <c r="UU208" s="944"/>
      <c r="UV208" s="944"/>
      <c r="UW208" s="944"/>
      <c r="UX208" s="944"/>
      <c r="UY208" s="944"/>
      <c r="UZ208" s="944"/>
      <c r="VA208" s="944"/>
      <c r="VB208" s="944"/>
      <c r="VC208" s="944"/>
      <c r="VD208" s="944"/>
      <c r="VE208" s="944"/>
      <c r="VF208" s="944"/>
      <c r="VG208" s="944"/>
      <c r="VH208" s="944"/>
      <c r="VI208" s="944"/>
      <c r="VJ208" s="944"/>
      <c r="VK208" s="944"/>
      <c r="VL208" s="944"/>
      <c r="VM208" s="944"/>
      <c r="VN208" s="944"/>
      <c r="VO208" s="944"/>
      <c r="VP208" s="944"/>
      <c r="VQ208" s="944"/>
      <c r="VR208" s="944"/>
      <c r="VS208" s="944"/>
      <c r="VT208" s="944"/>
      <c r="VU208" s="944"/>
      <c r="VV208" s="944"/>
      <c r="VW208" s="944"/>
      <c r="VX208" s="944"/>
      <c r="VY208" s="944"/>
      <c r="VZ208" s="944"/>
      <c r="WA208" s="944"/>
      <c r="WB208" s="944"/>
      <c r="WC208" s="944"/>
      <c r="WD208" s="944"/>
      <c r="WE208" s="944"/>
      <c r="WF208" s="944"/>
      <c r="WG208" s="944"/>
      <c r="WH208" s="944"/>
      <c r="WI208" s="944"/>
      <c r="WJ208" s="944"/>
      <c r="WK208" s="944"/>
      <c r="WL208" s="944"/>
      <c r="WM208" s="944"/>
      <c r="WN208" s="944"/>
      <c r="WO208" s="944"/>
      <c r="WP208" s="944"/>
      <c r="WQ208" s="944"/>
      <c r="WR208" s="944"/>
      <c r="WS208" s="944"/>
      <c r="WT208" s="944"/>
      <c r="WU208" s="944"/>
      <c r="WV208" s="944"/>
      <c r="WW208" s="944"/>
      <c r="WX208" s="944"/>
      <c r="WY208" s="944"/>
      <c r="WZ208" s="944"/>
      <c r="XA208" s="944"/>
      <c r="XB208" s="944"/>
      <c r="XC208" s="944"/>
      <c r="XD208" s="944"/>
      <c r="XE208" s="944"/>
      <c r="XF208" s="944"/>
      <c r="XG208" s="944"/>
      <c r="XH208" s="944"/>
      <c r="XI208" s="944"/>
      <c r="XJ208" s="944"/>
      <c r="XK208" s="944"/>
      <c r="XL208" s="944"/>
      <c r="XM208" s="944"/>
      <c r="XN208" s="944"/>
      <c r="XO208" s="944"/>
      <c r="XP208" s="944"/>
      <c r="XQ208" s="944"/>
      <c r="XR208" s="944"/>
      <c r="XS208" s="944"/>
      <c r="XT208" s="944"/>
      <c r="XU208" s="944"/>
      <c r="XV208" s="944"/>
      <c r="XW208" s="944"/>
      <c r="XX208" s="944"/>
      <c r="XY208" s="944"/>
      <c r="XZ208" s="944"/>
      <c r="YA208" s="944"/>
      <c r="YB208" s="944"/>
      <c r="YC208" s="944"/>
      <c r="YD208" s="944"/>
      <c r="YE208" s="944"/>
      <c r="YF208" s="944"/>
      <c r="YG208" s="944"/>
      <c r="YH208" s="944"/>
      <c r="YI208" s="944"/>
      <c r="YJ208" s="944"/>
      <c r="YK208" s="944"/>
      <c r="YL208" s="944"/>
      <c r="YM208" s="944"/>
      <c r="YN208" s="944"/>
      <c r="YO208" s="944"/>
      <c r="YP208" s="944"/>
      <c r="YQ208" s="944"/>
      <c r="YR208" s="944"/>
      <c r="YS208" s="944"/>
      <c r="YT208" s="944"/>
      <c r="YU208" s="944"/>
      <c r="YV208" s="944"/>
      <c r="YW208" s="944"/>
      <c r="YX208" s="944"/>
      <c r="YY208" s="944"/>
      <c r="YZ208" s="944"/>
      <c r="ZA208" s="944"/>
      <c r="ZB208" s="944"/>
      <c r="ZC208" s="944"/>
      <c r="ZD208" s="944"/>
      <c r="ZE208" s="944"/>
      <c r="ZF208" s="944"/>
      <c r="ZG208" s="944"/>
      <c r="ZH208" s="944"/>
      <c r="ZI208" s="944"/>
      <c r="ZJ208" s="944"/>
      <c r="ZK208" s="944"/>
      <c r="ZL208" s="944"/>
      <c r="ZM208" s="944"/>
      <c r="ZN208" s="944"/>
      <c r="ZO208" s="944"/>
      <c r="ZP208" s="944"/>
      <c r="ZQ208" s="944"/>
      <c r="ZR208" s="944"/>
      <c r="ZS208" s="944"/>
      <c r="ZT208" s="944"/>
      <c r="ZU208" s="944"/>
      <c r="ZV208" s="944"/>
      <c r="ZW208" s="944"/>
      <c r="ZX208" s="944"/>
      <c r="ZY208" s="944"/>
      <c r="ZZ208" s="944"/>
      <c r="AAA208" s="944"/>
      <c r="AAB208" s="944"/>
      <c r="AAC208" s="944"/>
      <c r="AAD208" s="944"/>
      <c r="AAE208" s="944"/>
      <c r="AAF208" s="944"/>
      <c r="AAG208" s="944"/>
      <c r="AAH208" s="944"/>
      <c r="AAI208" s="944"/>
      <c r="AAJ208" s="944"/>
      <c r="AAK208" s="944"/>
      <c r="AAL208" s="944"/>
      <c r="AAM208" s="944"/>
      <c r="AAN208" s="944"/>
      <c r="AAO208" s="944"/>
      <c r="AAP208" s="944"/>
      <c r="AAQ208" s="944"/>
      <c r="AAR208" s="944"/>
      <c r="AAS208" s="944"/>
      <c r="AAT208" s="944"/>
      <c r="AAU208" s="944"/>
      <c r="AAV208" s="944"/>
      <c r="AAW208" s="944"/>
      <c r="AAX208" s="944"/>
      <c r="AAY208" s="944"/>
      <c r="AAZ208" s="944"/>
      <c r="ABA208" s="944"/>
      <c r="ABB208" s="944"/>
      <c r="ABC208" s="944"/>
      <c r="ABD208" s="944"/>
      <c r="ABE208" s="944"/>
      <c r="ABF208" s="944"/>
      <c r="ABG208" s="944"/>
      <c r="ABH208" s="944"/>
      <c r="ABI208" s="944"/>
      <c r="ABJ208" s="944"/>
      <c r="ABK208" s="944"/>
      <c r="ABL208" s="944"/>
      <c r="ABM208" s="944"/>
      <c r="ABN208" s="944"/>
      <c r="ABO208" s="944"/>
      <c r="ABP208" s="944"/>
      <c r="ABQ208" s="944"/>
      <c r="ABR208" s="944"/>
      <c r="ABS208" s="944"/>
      <c r="ABT208" s="944"/>
      <c r="ABU208" s="944"/>
      <c r="ABV208" s="944"/>
      <c r="ABW208" s="944"/>
      <c r="ABX208" s="944"/>
      <c r="ABY208" s="944"/>
      <c r="ABZ208" s="944"/>
      <c r="ACA208" s="944"/>
      <c r="ACB208" s="944"/>
      <c r="ACC208" s="944"/>
      <c r="ACD208" s="944"/>
      <c r="ACE208" s="944"/>
      <c r="ACF208" s="944"/>
      <c r="ACG208" s="944"/>
      <c r="ACH208" s="944"/>
      <c r="ACI208" s="944"/>
      <c r="ACJ208" s="944"/>
      <c r="ACK208" s="944"/>
      <c r="ACL208" s="944"/>
      <c r="ACM208" s="944"/>
      <c r="ACN208" s="944"/>
      <c r="ACO208" s="944"/>
      <c r="ACP208" s="944"/>
      <c r="ACQ208" s="944"/>
      <c r="ACR208" s="944"/>
      <c r="ACS208" s="944"/>
      <c r="ACT208" s="944"/>
      <c r="ACU208" s="944"/>
      <c r="ACV208" s="944"/>
      <c r="ACW208" s="944"/>
      <c r="ACX208" s="944"/>
      <c r="ACY208" s="944"/>
      <c r="ACZ208" s="944"/>
      <c r="ADA208" s="944"/>
      <c r="ADB208" s="944"/>
      <c r="ADC208" s="944"/>
      <c r="ADD208" s="944"/>
      <c r="ADE208" s="944"/>
      <c r="ADF208" s="944"/>
      <c r="ADG208" s="944"/>
      <c r="ADH208" s="944"/>
      <c r="ADI208" s="944"/>
      <c r="ADJ208" s="944"/>
      <c r="ADK208" s="944"/>
      <c r="ADL208" s="944"/>
      <c r="ADM208" s="944"/>
      <c r="ADN208" s="944"/>
      <c r="ADO208" s="944"/>
      <c r="ADP208" s="944"/>
      <c r="ADQ208" s="944"/>
      <c r="ADR208" s="944"/>
      <c r="ADS208" s="944"/>
      <c r="ADT208" s="944"/>
      <c r="ADU208" s="944"/>
      <c r="ADV208" s="944"/>
      <c r="ADW208" s="944"/>
      <c r="ADX208" s="944"/>
      <c r="ADY208" s="944"/>
      <c r="ADZ208" s="944"/>
      <c r="AEA208" s="944"/>
      <c r="AEB208" s="944"/>
      <c r="AEC208" s="944"/>
      <c r="AED208" s="944"/>
      <c r="AEE208" s="944"/>
      <c r="AEF208" s="944"/>
      <c r="AEG208" s="944"/>
      <c r="AEH208" s="944"/>
      <c r="AEI208" s="944"/>
      <c r="AEJ208" s="944"/>
      <c r="AEK208" s="944"/>
      <c r="AEL208" s="944"/>
      <c r="AEM208" s="944"/>
      <c r="AEN208" s="944"/>
      <c r="AEO208" s="944"/>
      <c r="AEP208" s="944"/>
      <c r="AEQ208" s="944"/>
      <c r="AER208" s="944"/>
      <c r="AES208" s="944"/>
      <c r="AET208" s="944"/>
      <c r="AEU208" s="944"/>
      <c r="AEV208" s="944"/>
      <c r="AEW208" s="944"/>
      <c r="AEX208" s="944"/>
      <c r="AEY208" s="944"/>
      <c r="AEZ208" s="944"/>
      <c r="AFA208" s="944"/>
      <c r="AFB208" s="944"/>
      <c r="AFC208" s="944"/>
      <c r="AFD208" s="944"/>
      <c r="AFE208" s="944"/>
      <c r="AFF208" s="944"/>
      <c r="AFG208" s="944"/>
      <c r="AFH208" s="944"/>
      <c r="AFI208" s="944"/>
      <c r="AFJ208" s="944"/>
      <c r="AFK208" s="944"/>
      <c r="AFL208" s="944"/>
      <c r="AFM208" s="944"/>
      <c r="AFN208" s="944"/>
      <c r="AFO208" s="944"/>
      <c r="AFP208" s="944"/>
      <c r="AFQ208" s="944"/>
      <c r="AFR208" s="944"/>
      <c r="AFS208" s="944"/>
      <c r="AFT208" s="944"/>
      <c r="AFU208" s="944"/>
      <c r="AFV208" s="944"/>
      <c r="AFW208" s="944"/>
      <c r="AFX208" s="944"/>
      <c r="AFY208" s="944"/>
      <c r="AFZ208" s="944"/>
      <c r="AGA208" s="944"/>
      <c r="AGB208" s="944"/>
      <c r="AGC208" s="944"/>
      <c r="AGD208" s="944"/>
      <c r="AGE208" s="944"/>
      <c r="AGF208" s="944"/>
      <c r="AGG208" s="944"/>
      <c r="AGH208" s="944"/>
      <c r="AGI208" s="944"/>
      <c r="AGJ208" s="944"/>
      <c r="AGK208" s="944"/>
      <c r="AGL208" s="944"/>
      <c r="AGM208" s="944"/>
      <c r="AGN208" s="944"/>
      <c r="AGO208" s="944"/>
      <c r="AGP208" s="944"/>
      <c r="AGQ208" s="944"/>
      <c r="AGR208" s="944"/>
      <c r="AGS208" s="944"/>
      <c r="AGT208" s="944"/>
      <c r="AGU208" s="944"/>
      <c r="AGV208" s="944"/>
      <c r="AGW208" s="944"/>
      <c r="AGX208" s="944"/>
      <c r="AGY208" s="944"/>
      <c r="AGZ208" s="944"/>
      <c r="AHA208" s="944"/>
      <c r="AHB208" s="944"/>
      <c r="AHC208" s="944"/>
      <c r="AHD208" s="944"/>
      <c r="AHE208" s="944"/>
      <c r="AHF208" s="944"/>
      <c r="AHG208" s="944"/>
      <c r="AHH208" s="944"/>
      <c r="AHI208" s="944"/>
      <c r="AHJ208" s="944"/>
      <c r="AHK208" s="944"/>
      <c r="AHL208" s="944"/>
      <c r="AHM208" s="944"/>
      <c r="AHN208" s="944"/>
      <c r="AHO208" s="944"/>
      <c r="AHP208" s="944"/>
      <c r="AHQ208" s="944"/>
      <c r="AHR208" s="944"/>
      <c r="AHS208" s="944"/>
      <c r="AHT208" s="944"/>
      <c r="AHU208" s="944"/>
      <c r="AHV208" s="944"/>
      <c r="AHW208" s="944"/>
      <c r="AHX208" s="944"/>
      <c r="AHY208" s="944"/>
      <c r="AHZ208" s="944"/>
      <c r="AIA208" s="944"/>
      <c r="AIB208" s="944"/>
      <c r="AIC208" s="944"/>
      <c r="AID208" s="944"/>
      <c r="AIE208" s="944"/>
      <c r="AIF208" s="944"/>
      <c r="AIG208" s="944"/>
      <c r="AIH208" s="944"/>
      <c r="AII208" s="944"/>
      <c r="AIJ208" s="944"/>
      <c r="AIK208" s="944"/>
      <c r="AIL208" s="944"/>
      <c r="AIM208" s="944"/>
      <c r="AIN208" s="944"/>
      <c r="AIO208" s="944"/>
      <c r="AIP208" s="944"/>
      <c r="AIQ208" s="944"/>
      <c r="AIR208" s="944"/>
      <c r="AIS208" s="944"/>
      <c r="AIT208" s="944"/>
      <c r="AIU208" s="944"/>
      <c r="AIV208" s="944"/>
      <c r="AIW208" s="944"/>
      <c r="AIX208" s="944"/>
      <c r="AIY208" s="944"/>
      <c r="AIZ208" s="944"/>
      <c r="AJA208" s="944"/>
      <c r="AJB208" s="944"/>
      <c r="AJC208" s="944"/>
      <c r="AJD208" s="944"/>
      <c r="AJE208" s="944"/>
      <c r="AJF208" s="944"/>
      <c r="AJG208" s="944"/>
      <c r="AJH208" s="944"/>
      <c r="AJI208" s="944"/>
      <c r="AJJ208" s="944"/>
      <c r="AJK208" s="944"/>
      <c r="AJL208" s="944"/>
      <c r="AJM208" s="944"/>
      <c r="AJN208" s="944"/>
      <c r="AJO208" s="944"/>
      <c r="AJP208" s="944"/>
      <c r="AJQ208" s="944"/>
      <c r="AJR208" s="944"/>
      <c r="AJS208" s="944"/>
      <c r="AJT208" s="944"/>
      <c r="AJU208" s="944"/>
      <c r="AJV208" s="944"/>
      <c r="AJW208" s="944"/>
      <c r="AJX208" s="944"/>
      <c r="AJY208" s="944"/>
      <c r="AJZ208" s="944"/>
      <c r="AKA208" s="944"/>
      <c r="AKB208" s="944"/>
      <c r="AKC208" s="944"/>
      <c r="AKD208" s="944"/>
      <c r="AKE208" s="944"/>
      <c r="AKF208" s="944"/>
      <c r="AKG208" s="944"/>
      <c r="AKH208" s="944"/>
      <c r="AKI208" s="944"/>
      <c r="AKJ208" s="944"/>
      <c r="AKK208" s="944"/>
      <c r="AKL208" s="944"/>
      <c r="AKM208" s="944"/>
      <c r="AKN208" s="944"/>
      <c r="AKO208" s="944"/>
      <c r="AKP208" s="944"/>
      <c r="AKQ208" s="944"/>
      <c r="AKR208" s="944"/>
      <c r="AKS208" s="944"/>
      <c r="AKT208" s="944"/>
      <c r="AKU208" s="944"/>
      <c r="AKV208" s="944"/>
      <c r="AKW208" s="944"/>
      <c r="AKX208" s="944"/>
      <c r="AKY208" s="944"/>
      <c r="AKZ208" s="944"/>
      <c r="ALA208" s="944"/>
      <c r="ALB208" s="944"/>
      <c r="ALC208" s="944"/>
      <c r="ALD208" s="944"/>
      <c r="ALE208" s="944"/>
      <c r="ALF208" s="944"/>
      <c r="ALG208" s="944"/>
      <c r="ALH208" s="944"/>
      <c r="ALI208" s="944"/>
      <c r="ALJ208" s="944"/>
      <c r="ALK208" s="944"/>
      <c r="ALL208" s="944"/>
      <c r="ALM208" s="944"/>
      <c r="ALN208" s="944"/>
      <c r="ALO208" s="944"/>
      <c r="ALP208" s="944"/>
      <c r="ALQ208" s="944"/>
      <c r="ALR208" s="944"/>
      <c r="ALS208" s="944"/>
      <c r="ALT208" s="944"/>
      <c r="ALU208" s="944"/>
      <c r="ALV208" s="944"/>
      <c r="ALW208" s="944"/>
      <c r="ALX208" s="944"/>
      <c r="ALY208" s="944"/>
      <c r="ALZ208" s="944"/>
      <c r="AMA208" s="944"/>
      <c r="AMB208" s="944"/>
      <c r="AMC208" s="944"/>
      <c r="AMD208" s="944"/>
      <c r="AME208" s="944"/>
      <c r="AMF208" s="944"/>
      <c r="AMG208" s="944"/>
      <c r="AMH208" s="944"/>
      <c r="AMI208" s="944"/>
      <c r="AMJ208" s="944"/>
      <c r="AMK208" s="944"/>
      <c r="AML208" s="944"/>
      <c r="AMM208" s="944"/>
      <c r="AMN208" s="944"/>
      <c r="AMO208" s="944"/>
      <c r="AMP208" s="944"/>
      <c r="AMQ208" s="944"/>
      <c r="AMR208" s="944"/>
      <c r="AMS208" s="944"/>
      <c r="AMT208" s="944"/>
      <c r="AMU208" s="944"/>
      <c r="AMV208" s="944"/>
      <c r="AMW208" s="944"/>
      <c r="AMX208" s="944"/>
      <c r="AMY208" s="944"/>
      <c r="AMZ208" s="944"/>
      <c r="ANA208" s="944"/>
      <c r="ANB208" s="944"/>
      <c r="ANC208" s="944"/>
      <c r="AND208" s="944"/>
      <c r="ANE208" s="944"/>
      <c r="ANF208" s="944"/>
      <c r="ANG208" s="944"/>
      <c r="ANH208" s="944"/>
      <c r="ANI208" s="944"/>
      <c r="ANJ208" s="944"/>
      <c r="ANK208" s="944"/>
      <c r="ANL208" s="944"/>
      <c r="ANM208" s="944"/>
      <c r="ANN208" s="944"/>
      <c r="ANO208" s="944"/>
      <c r="ANP208" s="944"/>
      <c r="ANQ208" s="944"/>
      <c r="ANR208" s="944"/>
      <c r="ANS208" s="944"/>
      <c r="ANT208" s="944"/>
      <c r="ANU208" s="944"/>
      <c r="ANV208" s="944"/>
      <c r="ANW208" s="944"/>
      <c r="ANX208" s="944"/>
      <c r="ANY208" s="944"/>
      <c r="ANZ208" s="944"/>
      <c r="AOA208" s="944"/>
      <c r="AOB208" s="944"/>
      <c r="AOC208" s="944"/>
      <c r="AOD208" s="944"/>
      <c r="AOE208" s="944"/>
      <c r="AOF208" s="944"/>
      <c r="AOG208" s="944"/>
      <c r="AOH208" s="944"/>
      <c r="AOI208" s="944"/>
      <c r="AOJ208" s="944"/>
      <c r="AOK208" s="944"/>
      <c r="AOL208" s="944"/>
      <c r="AOM208" s="944"/>
      <c r="AON208" s="944"/>
      <c r="AOO208" s="944"/>
      <c r="AOP208" s="944"/>
      <c r="AOQ208" s="944"/>
      <c r="AOR208" s="944"/>
      <c r="AOS208" s="944"/>
      <c r="AOT208" s="944"/>
      <c r="AOU208" s="944"/>
      <c r="AOV208" s="944"/>
      <c r="AOW208" s="944"/>
      <c r="AOX208" s="944"/>
      <c r="AOY208" s="944"/>
      <c r="AOZ208" s="944"/>
      <c r="APA208" s="944"/>
      <c r="APB208" s="944"/>
      <c r="APC208" s="944"/>
      <c r="APD208" s="944"/>
      <c r="APE208" s="944"/>
      <c r="APF208" s="944"/>
      <c r="APG208" s="944"/>
      <c r="APH208" s="944"/>
      <c r="API208" s="944"/>
      <c r="APJ208" s="944"/>
      <c r="APK208" s="944"/>
      <c r="APL208" s="944"/>
      <c r="APM208" s="944"/>
      <c r="APN208" s="944"/>
      <c r="APO208" s="944"/>
      <c r="APP208" s="944"/>
      <c r="APQ208" s="944"/>
      <c r="APR208" s="944"/>
      <c r="APS208" s="944"/>
      <c r="APT208" s="944"/>
      <c r="APU208" s="944"/>
      <c r="APV208" s="944"/>
      <c r="APW208" s="944"/>
      <c r="APX208" s="944"/>
      <c r="APY208" s="944"/>
      <c r="APZ208" s="944"/>
      <c r="AQA208" s="944"/>
      <c r="AQB208" s="944"/>
      <c r="AQC208" s="944"/>
      <c r="AQD208" s="944"/>
      <c r="AQE208" s="944"/>
      <c r="AQF208" s="944"/>
      <c r="AQG208" s="944"/>
      <c r="AQH208" s="944"/>
      <c r="AQI208" s="944"/>
      <c r="AQJ208" s="944"/>
      <c r="AQK208" s="944"/>
      <c r="AQL208" s="944"/>
      <c r="AQM208" s="944"/>
      <c r="AQN208" s="944"/>
      <c r="AQO208" s="944"/>
      <c r="AQP208" s="944"/>
      <c r="AQQ208" s="944"/>
      <c r="AQR208" s="944"/>
      <c r="AQS208" s="944"/>
      <c r="AQT208" s="944"/>
      <c r="AQU208" s="944"/>
      <c r="AQV208" s="944"/>
      <c r="AQW208" s="944"/>
      <c r="AQX208" s="944"/>
      <c r="AQY208" s="944"/>
      <c r="AQZ208" s="944"/>
      <c r="ARA208" s="944"/>
      <c r="ARB208" s="944"/>
      <c r="ARC208" s="944"/>
      <c r="ARD208" s="944"/>
      <c r="ARE208" s="944"/>
      <c r="ARF208" s="944"/>
      <c r="ARG208" s="944"/>
      <c r="ARH208" s="944"/>
      <c r="ARI208" s="944"/>
      <c r="ARJ208" s="944"/>
      <c r="ARK208" s="944"/>
      <c r="ARL208" s="944"/>
      <c r="ARM208" s="944"/>
      <c r="ARN208" s="944"/>
      <c r="ARO208" s="944"/>
      <c r="ARP208" s="944"/>
      <c r="ARQ208" s="944"/>
      <c r="ARR208" s="944"/>
      <c r="ARS208" s="944"/>
      <c r="ART208" s="944"/>
      <c r="ARU208" s="944"/>
      <c r="ARV208" s="944"/>
      <c r="ARW208" s="944"/>
      <c r="ARX208" s="944"/>
      <c r="ARY208" s="944"/>
      <c r="ARZ208" s="944"/>
      <c r="ASA208" s="944"/>
      <c r="ASB208" s="944"/>
      <c r="ASC208" s="944"/>
      <c r="ASD208" s="944"/>
      <c r="ASE208" s="944"/>
      <c r="ASF208" s="944"/>
      <c r="ASG208" s="944"/>
      <c r="ASH208" s="944"/>
      <c r="ASI208" s="944"/>
      <c r="ASJ208" s="944"/>
      <c r="ASK208" s="944"/>
      <c r="ASL208" s="944"/>
      <c r="ASM208" s="944"/>
      <c r="ASN208" s="944"/>
      <c r="ASO208" s="944"/>
      <c r="ASP208" s="944"/>
      <c r="ASQ208" s="944"/>
      <c r="ASR208" s="944"/>
      <c r="ASS208" s="944"/>
      <c r="AST208" s="944"/>
      <c r="ASU208" s="944"/>
      <c r="ASV208" s="944"/>
      <c r="ASW208" s="944"/>
      <c r="ASX208" s="944"/>
      <c r="ASY208" s="944"/>
      <c r="ASZ208" s="944"/>
      <c r="ATA208" s="944"/>
      <c r="ATB208" s="944"/>
      <c r="ATC208" s="944"/>
      <c r="ATD208" s="944"/>
      <c r="ATE208" s="944"/>
      <c r="ATF208" s="944"/>
      <c r="ATG208" s="944"/>
      <c r="ATH208" s="944"/>
      <c r="ATI208" s="944"/>
      <c r="ATJ208" s="944"/>
      <c r="ATK208" s="944"/>
      <c r="ATL208" s="944"/>
      <c r="ATM208" s="944"/>
      <c r="ATN208" s="944"/>
      <c r="ATO208" s="944"/>
      <c r="ATP208" s="944"/>
      <c r="ATQ208" s="944"/>
      <c r="ATR208" s="944"/>
      <c r="ATS208" s="944"/>
      <c r="ATT208" s="944"/>
      <c r="ATU208" s="944"/>
      <c r="ATV208" s="944"/>
      <c r="ATW208" s="944"/>
      <c r="ATX208" s="944"/>
      <c r="ATY208" s="944"/>
      <c r="ATZ208" s="944"/>
      <c r="AUA208" s="944"/>
      <c r="AUB208" s="944"/>
      <c r="AUC208" s="944"/>
      <c r="AUD208" s="944"/>
      <c r="AUE208" s="944"/>
      <c r="AUF208" s="944"/>
      <c r="AUG208" s="944"/>
      <c r="AUH208" s="944"/>
      <c r="AUI208" s="944"/>
      <c r="AUJ208" s="944"/>
      <c r="AUK208" s="944"/>
      <c r="AUL208" s="944"/>
      <c r="AUM208" s="944"/>
      <c r="AUN208" s="944"/>
      <c r="AUO208" s="944"/>
      <c r="AUP208" s="944"/>
      <c r="AUQ208" s="944"/>
      <c r="AUR208" s="944"/>
      <c r="AUS208" s="944"/>
      <c r="AUT208" s="944"/>
      <c r="AUU208" s="944"/>
      <c r="AUV208" s="944"/>
      <c r="AUW208" s="944"/>
      <c r="AUX208" s="944"/>
      <c r="AUY208" s="944"/>
      <c r="AUZ208" s="944"/>
      <c r="AVA208" s="944"/>
      <c r="AVB208" s="944"/>
      <c r="AVC208" s="944"/>
      <c r="AVD208" s="944"/>
      <c r="AVE208" s="944"/>
      <c r="AVF208" s="944"/>
      <c r="AVG208" s="944"/>
      <c r="AVH208" s="944"/>
      <c r="AVI208" s="944"/>
      <c r="AVJ208" s="944"/>
      <c r="AVK208" s="944"/>
      <c r="AVL208" s="944"/>
      <c r="AVM208" s="944"/>
      <c r="AVN208" s="944"/>
      <c r="AVO208" s="944"/>
      <c r="AVP208" s="944"/>
      <c r="AVQ208" s="944"/>
      <c r="AVR208" s="944"/>
      <c r="AVS208" s="944"/>
      <c r="AVT208" s="944"/>
      <c r="AVU208" s="944"/>
      <c r="AVV208" s="944"/>
      <c r="AVW208" s="944"/>
      <c r="AVX208" s="944"/>
      <c r="AVY208" s="944"/>
      <c r="AVZ208" s="944"/>
      <c r="AWA208" s="944"/>
      <c r="AWB208" s="944"/>
      <c r="AWC208" s="944"/>
      <c r="AWD208" s="944"/>
      <c r="AWE208" s="944"/>
      <c r="AWF208" s="944"/>
      <c r="AWG208" s="944"/>
      <c r="AWH208" s="944"/>
      <c r="AWI208" s="944"/>
      <c r="AWJ208" s="944"/>
      <c r="AWK208" s="944"/>
      <c r="AWL208" s="944"/>
      <c r="AWM208" s="944"/>
      <c r="AWN208" s="944"/>
      <c r="AWO208" s="944"/>
      <c r="AWP208" s="944"/>
      <c r="AWQ208" s="944"/>
      <c r="AWR208" s="944"/>
      <c r="AWS208" s="944"/>
      <c r="AWT208" s="944"/>
      <c r="AWU208" s="944"/>
      <c r="AWV208" s="944"/>
      <c r="AWW208" s="944"/>
      <c r="AWX208" s="944"/>
      <c r="AWY208" s="944"/>
      <c r="AWZ208" s="944"/>
      <c r="AXA208" s="944"/>
      <c r="AXB208" s="944"/>
      <c r="AXC208" s="944"/>
      <c r="AXD208" s="944"/>
      <c r="AXE208" s="944"/>
      <c r="AXF208" s="944"/>
      <c r="AXG208" s="944"/>
      <c r="AXH208" s="944"/>
      <c r="AXI208" s="944"/>
      <c r="AXJ208" s="944"/>
      <c r="AXK208" s="944"/>
      <c r="AXL208" s="944"/>
      <c r="AXM208" s="944"/>
      <c r="AXN208" s="944"/>
      <c r="AXO208" s="944"/>
      <c r="AXP208" s="944"/>
      <c r="AXQ208" s="944"/>
      <c r="AXR208" s="944"/>
      <c r="AXS208" s="944"/>
      <c r="AXT208" s="944"/>
      <c r="AXU208" s="944"/>
      <c r="AXV208" s="944"/>
      <c r="AXW208" s="944"/>
      <c r="AXX208" s="944"/>
      <c r="AXY208" s="944"/>
      <c r="AXZ208" s="944"/>
      <c r="AYA208" s="944"/>
      <c r="AYB208" s="944"/>
      <c r="AYC208" s="944"/>
      <c r="AYD208" s="944"/>
      <c r="AYE208" s="944"/>
      <c r="AYF208" s="944"/>
      <c r="AYG208" s="944"/>
      <c r="AYH208" s="944"/>
      <c r="AYI208" s="944"/>
      <c r="AYJ208" s="944"/>
      <c r="AYK208" s="944"/>
      <c r="AYL208" s="944"/>
      <c r="AYM208" s="944"/>
      <c r="AYN208" s="944"/>
      <c r="AYO208" s="944"/>
      <c r="AYP208" s="944"/>
      <c r="AYQ208" s="944"/>
      <c r="AYR208" s="944"/>
      <c r="AYS208" s="944"/>
      <c r="AYT208" s="944"/>
      <c r="AYU208" s="944"/>
      <c r="AYV208" s="944"/>
      <c r="AYW208" s="944"/>
      <c r="AYX208" s="944"/>
      <c r="AYY208" s="944"/>
      <c r="AYZ208" s="944"/>
      <c r="AZA208" s="944"/>
      <c r="AZB208" s="944"/>
      <c r="AZC208" s="944"/>
      <c r="AZD208" s="944"/>
      <c r="AZE208" s="944"/>
      <c r="AZF208" s="944"/>
      <c r="AZG208" s="944"/>
      <c r="AZH208" s="944"/>
      <c r="AZI208" s="944"/>
      <c r="AZJ208" s="944"/>
      <c r="AZK208" s="944"/>
      <c r="AZL208" s="944"/>
      <c r="AZM208" s="944"/>
      <c r="AZN208" s="944"/>
      <c r="AZO208" s="944"/>
      <c r="AZP208" s="944"/>
      <c r="AZQ208" s="944"/>
      <c r="AZR208" s="944"/>
      <c r="AZS208" s="944"/>
      <c r="AZT208" s="944"/>
      <c r="AZU208" s="944"/>
      <c r="AZV208" s="944"/>
      <c r="AZW208" s="944"/>
      <c r="AZX208" s="944"/>
      <c r="AZY208" s="944"/>
      <c r="AZZ208" s="944"/>
      <c r="BAA208" s="944"/>
      <c r="BAB208" s="944"/>
      <c r="BAC208" s="944"/>
      <c r="BAD208" s="944"/>
      <c r="BAE208" s="944"/>
      <c r="BAF208" s="944"/>
      <c r="BAG208" s="944"/>
      <c r="BAH208" s="944"/>
      <c r="BAI208" s="944"/>
      <c r="BAJ208" s="944"/>
      <c r="BAK208" s="944"/>
      <c r="BAL208" s="944"/>
      <c r="BAM208" s="944"/>
      <c r="BAN208" s="944"/>
      <c r="BAO208" s="944"/>
      <c r="BAP208" s="944"/>
      <c r="BAQ208" s="944"/>
      <c r="BAR208" s="944"/>
      <c r="BAS208" s="944"/>
      <c r="BAT208" s="944"/>
      <c r="BAU208" s="944"/>
      <c r="BAV208" s="944"/>
      <c r="BAW208" s="944"/>
      <c r="BAX208" s="944"/>
      <c r="BAY208" s="944"/>
      <c r="BAZ208" s="944"/>
      <c r="BBA208" s="944"/>
      <c r="BBB208" s="944"/>
      <c r="BBC208" s="944"/>
      <c r="BBD208" s="944"/>
      <c r="BBE208" s="944"/>
      <c r="BBF208" s="944"/>
      <c r="BBG208" s="944"/>
      <c r="BBH208" s="944"/>
      <c r="BBI208" s="944"/>
      <c r="BBJ208" s="944"/>
      <c r="BBK208" s="944"/>
      <c r="BBL208" s="944"/>
      <c r="BBM208" s="944"/>
      <c r="BBN208" s="944"/>
      <c r="BBO208" s="944"/>
      <c r="BBP208" s="944"/>
      <c r="BBQ208" s="944"/>
      <c r="BBR208" s="944"/>
      <c r="BBS208" s="944"/>
      <c r="BBT208" s="944"/>
      <c r="BBU208" s="944"/>
      <c r="BBV208" s="944"/>
      <c r="BBW208" s="944"/>
      <c r="BBX208" s="944"/>
      <c r="BBY208" s="944"/>
      <c r="BBZ208" s="944"/>
      <c r="BCA208" s="944"/>
      <c r="BCB208" s="944"/>
      <c r="BCC208" s="944"/>
      <c r="BCD208" s="944"/>
      <c r="BCE208" s="944"/>
      <c r="BCF208" s="944"/>
      <c r="BCG208" s="944"/>
      <c r="BCH208" s="944"/>
      <c r="BCI208" s="944"/>
      <c r="BCJ208" s="944"/>
      <c r="BCK208" s="944"/>
      <c r="BCL208" s="944"/>
      <c r="BCM208" s="944"/>
      <c r="BCN208" s="944"/>
      <c r="BCO208" s="944"/>
      <c r="BCP208" s="944"/>
      <c r="BCQ208" s="944"/>
      <c r="BCR208" s="944"/>
      <c r="BCS208" s="944"/>
      <c r="BCT208" s="944"/>
      <c r="BCU208" s="944"/>
      <c r="BCV208" s="944"/>
      <c r="BCW208" s="944"/>
      <c r="BCX208" s="944"/>
      <c r="BCY208" s="944"/>
      <c r="BCZ208" s="944"/>
      <c r="BDA208" s="944"/>
      <c r="BDB208" s="944"/>
      <c r="BDC208" s="944"/>
      <c r="BDD208" s="944"/>
      <c r="BDE208" s="944"/>
      <c r="BDF208" s="944"/>
      <c r="BDG208" s="944"/>
      <c r="BDH208" s="944"/>
      <c r="BDI208" s="944"/>
      <c r="BDJ208" s="944"/>
      <c r="BDK208" s="944"/>
      <c r="BDL208" s="944"/>
      <c r="BDM208" s="944"/>
      <c r="BDN208" s="944"/>
      <c r="BDO208" s="944"/>
      <c r="BDP208" s="944"/>
      <c r="BDQ208" s="944"/>
      <c r="BDR208" s="944"/>
      <c r="BDS208" s="944"/>
      <c r="BDT208" s="944"/>
      <c r="BDU208" s="944"/>
      <c r="BDV208" s="944"/>
      <c r="BDW208" s="944"/>
      <c r="BDX208" s="944"/>
      <c r="BDY208" s="944"/>
      <c r="BDZ208" s="944"/>
      <c r="BEA208" s="944"/>
      <c r="BEB208" s="944"/>
      <c r="BEC208" s="944"/>
      <c r="BED208" s="944"/>
      <c r="BEE208" s="944"/>
      <c r="BEF208" s="944"/>
      <c r="BEG208" s="944"/>
      <c r="BEH208" s="944"/>
      <c r="BEI208" s="944"/>
      <c r="BEJ208" s="944"/>
      <c r="BEK208" s="944"/>
      <c r="BEL208" s="944"/>
      <c r="BEM208" s="944"/>
      <c r="BEN208" s="944"/>
      <c r="BEO208" s="944"/>
      <c r="BEP208" s="944"/>
      <c r="BEQ208" s="944"/>
      <c r="BER208" s="944"/>
      <c r="BES208" s="944"/>
      <c r="BET208" s="944"/>
      <c r="BEU208" s="944"/>
      <c r="BEV208" s="944"/>
      <c r="BEW208" s="944"/>
      <c r="BEX208" s="944"/>
      <c r="BEY208" s="944"/>
      <c r="BEZ208" s="944"/>
      <c r="BFA208" s="944"/>
      <c r="BFB208" s="944"/>
      <c r="BFC208" s="944"/>
      <c r="BFD208" s="944"/>
      <c r="BFE208" s="944"/>
      <c r="BFF208" s="944"/>
      <c r="BFG208" s="944"/>
      <c r="BFH208" s="944"/>
      <c r="BFI208" s="944"/>
      <c r="BFJ208" s="944"/>
      <c r="BFK208" s="944"/>
      <c r="BFL208" s="944"/>
      <c r="BFM208" s="944"/>
      <c r="BFN208" s="944"/>
      <c r="BFO208" s="944"/>
      <c r="BFP208" s="944"/>
      <c r="BFQ208" s="944"/>
      <c r="BFR208" s="944"/>
      <c r="BFS208" s="944"/>
      <c r="BFT208" s="944"/>
      <c r="BFU208" s="944"/>
      <c r="BFV208" s="944"/>
      <c r="BFW208" s="944"/>
      <c r="BFX208" s="944"/>
      <c r="BFY208" s="944"/>
      <c r="BFZ208" s="944"/>
      <c r="BGA208" s="944"/>
      <c r="BGB208" s="944"/>
      <c r="BGC208" s="944"/>
      <c r="BGD208" s="944"/>
      <c r="BGE208" s="944"/>
      <c r="BGF208" s="944"/>
      <c r="BGG208" s="944"/>
      <c r="BGH208" s="944"/>
      <c r="BGI208" s="944"/>
      <c r="BGJ208" s="944"/>
      <c r="BGK208" s="944"/>
      <c r="BGL208" s="944"/>
      <c r="BGM208" s="944"/>
      <c r="BGN208" s="944"/>
      <c r="BGO208" s="944"/>
      <c r="BGP208" s="944"/>
      <c r="BGQ208" s="944"/>
      <c r="BGR208" s="944"/>
      <c r="BGS208" s="944"/>
      <c r="BGT208" s="944"/>
      <c r="BGU208" s="944"/>
      <c r="BGV208" s="944"/>
      <c r="BGW208" s="944"/>
      <c r="BGX208" s="944"/>
      <c r="BGY208" s="944"/>
      <c r="BGZ208" s="944"/>
      <c r="BHA208" s="944"/>
      <c r="BHB208" s="944"/>
      <c r="BHC208" s="944"/>
      <c r="BHD208" s="944"/>
      <c r="BHE208" s="944"/>
      <c r="BHF208" s="944"/>
      <c r="BHG208" s="944"/>
      <c r="BHH208" s="944"/>
      <c r="BHI208" s="944"/>
      <c r="BHJ208" s="944"/>
      <c r="BHK208" s="944"/>
      <c r="BHL208" s="944"/>
      <c r="BHM208" s="944"/>
      <c r="BHN208" s="944"/>
      <c r="BHO208" s="944"/>
      <c r="BHP208" s="944"/>
      <c r="BHQ208" s="944"/>
      <c r="BHR208" s="944"/>
      <c r="BHS208" s="944"/>
      <c r="BHT208" s="944"/>
      <c r="BHU208" s="944"/>
      <c r="BHV208" s="944"/>
      <c r="BHW208" s="944"/>
      <c r="BHX208" s="944"/>
      <c r="BHY208" s="944"/>
      <c r="BHZ208" s="944"/>
      <c r="BIA208" s="944"/>
      <c r="BIB208" s="944"/>
      <c r="BIC208" s="944"/>
      <c r="BID208" s="944"/>
      <c r="BIE208" s="944"/>
      <c r="BIF208" s="944"/>
      <c r="BIG208" s="944"/>
      <c r="BIH208" s="944"/>
      <c r="BII208" s="944"/>
      <c r="BIJ208" s="944"/>
      <c r="BIK208" s="944"/>
      <c r="BIL208" s="944"/>
      <c r="BIM208" s="944"/>
      <c r="BIN208" s="944"/>
      <c r="BIO208" s="944"/>
      <c r="BIP208" s="944"/>
      <c r="BIQ208" s="944"/>
      <c r="BIR208" s="944"/>
      <c r="BIS208" s="944"/>
      <c r="BIT208" s="944"/>
      <c r="BIU208" s="944"/>
      <c r="BIV208" s="944"/>
      <c r="BIW208" s="944"/>
      <c r="BIX208" s="944"/>
      <c r="BIY208" s="944"/>
      <c r="BIZ208" s="944"/>
      <c r="BJA208" s="944"/>
      <c r="BJB208" s="944"/>
      <c r="BJC208" s="944"/>
      <c r="BJD208" s="944"/>
      <c r="BJE208" s="944"/>
      <c r="BJF208" s="944"/>
      <c r="BJG208" s="944"/>
      <c r="BJH208" s="944"/>
      <c r="BJI208" s="944"/>
      <c r="BJJ208" s="944"/>
      <c r="BJK208" s="944"/>
      <c r="BJL208" s="944"/>
      <c r="BJM208" s="944"/>
      <c r="BJN208" s="944"/>
      <c r="BJO208" s="944"/>
      <c r="BJP208" s="944"/>
      <c r="BJQ208" s="944"/>
      <c r="BJR208" s="944"/>
      <c r="BJS208" s="944"/>
      <c r="BJT208" s="944"/>
      <c r="BJU208" s="944"/>
      <c r="BJV208" s="944"/>
      <c r="BJW208" s="944"/>
      <c r="BJX208" s="944"/>
      <c r="BJY208" s="944"/>
      <c r="BJZ208" s="944"/>
      <c r="BKA208" s="944"/>
      <c r="BKB208" s="944"/>
      <c r="BKC208" s="944"/>
      <c r="BKD208" s="944"/>
      <c r="BKE208" s="944"/>
      <c r="BKF208" s="944"/>
      <c r="BKG208" s="944"/>
      <c r="BKH208" s="944"/>
      <c r="BKI208" s="944"/>
      <c r="BKJ208" s="944"/>
      <c r="BKK208" s="944"/>
      <c r="BKL208" s="944"/>
      <c r="BKM208" s="944"/>
      <c r="BKN208" s="944"/>
      <c r="BKO208" s="944"/>
      <c r="BKP208" s="944"/>
      <c r="BKQ208" s="944"/>
      <c r="BKR208" s="944"/>
      <c r="BKS208" s="944"/>
      <c r="BKT208" s="944"/>
      <c r="BKU208" s="944"/>
      <c r="BKV208" s="944"/>
      <c r="BKW208" s="944"/>
      <c r="BKX208" s="944"/>
      <c r="BKY208" s="944"/>
      <c r="BKZ208" s="944"/>
      <c r="BLA208" s="944"/>
      <c r="BLB208" s="944"/>
      <c r="BLC208" s="944"/>
      <c r="BLD208" s="944"/>
      <c r="BLE208" s="944"/>
      <c r="BLF208" s="944"/>
      <c r="BLG208" s="944"/>
      <c r="BLH208" s="944"/>
      <c r="BLI208" s="944"/>
      <c r="BLJ208" s="944"/>
      <c r="BLK208" s="944"/>
      <c r="BLL208" s="944"/>
      <c r="BLM208" s="944"/>
      <c r="BLN208" s="944"/>
      <c r="BLO208" s="944"/>
      <c r="BLP208" s="944"/>
      <c r="BLQ208" s="944"/>
      <c r="BLR208" s="944"/>
      <c r="BLS208" s="944"/>
      <c r="BLT208" s="944"/>
      <c r="BLU208" s="944"/>
      <c r="BLV208" s="944"/>
      <c r="BLW208" s="944"/>
      <c r="BLX208" s="944"/>
      <c r="BLY208" s="944"/>
      <c r="BLZ208" s="944"/>
      <c r="BMA208" s="944"/>
      <c r="BMB208" s="944"/>
      <c r="BMC208" s="944"/>
      <c r="BMD208" s="944"/>
      <c r="BME208" s="944"/>
      <c r="BMF208" s="944"/>
      <c r="BMG208" s="944"/>
      <c r="BMH208" s="944"/>
      <c r="BMI208" s="944"/>
      <c r="BMJ208" s="944"/>
      <c r="BMK208" s="944"/>
      <c r="BML208" s="944"/>
      <c r="BMM208" s="944"/>
      <c r="BMN208" s="944"/>
      <c r="BMO208" s="944"/>
      <c r="BMP208" s="944"/>
      <c r="BMQ208" s="944"/>
      <c r="BMR208" s="944"/>
      <c r="BMS208" s="944"/>
      <c r="BMT208" s="944"/>
      <c r="BMU208" s="944"/>
      <c r="BMV208" s="944"/>
      <c r="BMW208" s="944"/>
      <c r="BMX208" s="944"/>
      <c r="BMY208" s="944"/>
      <c r="BMZ208" s="944"/>
      <c r="BNA208" s="944"/>
      <c r="BNB208" s="944"/>
      <c r="BNC208" s="944"/>
      <c r="BND208" s="944"/>
      <c r="BNE208" s="944"/>
      <c r="BNF208" s="944"/>
      <c r="BNG208" s="944"/>
      <c r="BNH208" s="944"/>
      <c r="BNI208" s="944"/>
      <c r="BNJ208" s="944"/>
      <c r="BNK208" s="944"/>
      <c r="BNL208" s="944"/>
      <c r="BNM208" s="944"/>
      <c r="BNN208" s="944"/>
      <c r="BNO208" s="944"/>
      <c r="BNP208" s="944"/>
      <c r="BNQ208" s="944"/>
      <c r="BNR208" s="944"/>
      <c r="BNS208" s="944"/>
      <c r="BNT208" s="944"/>
      <c r="BNU208" s="944"/>
      <c r="BNV208" s="944"/>
      <c r="BNW208" s="944"/>
      <c r="BNX208" s="944"/>
      <c r="BNY208" s="944"/>
      <c r="BNZ208" s="944"/>
      <c r="BOA208" s="944"/>
      <c r="BOB208" s="944"/>
      <c r="BOC208" s="944"/>
      <c r="BOD208" s="944"/>
      <c r="BOE208" s="944"/>
      <c r="BOF208" s="944"/>
      <c r="BOG208" s="944"/>
      <c r="BOH208" s="944"/>
      <c r="BOI208" s="944"/>
      <c r="BOJ208" s="944"/>
      <c r="BOK208" s="944"/>
      <c r="BOL208" s="944"/>
      <c r="BOM208" s="944"/>
      <c r="BON208" s="944"/>
      <c r="BOO208" s="944"/>
      <c r="BOP208" s="944"/>
      <c r="BOQ208" s="944"/>
      <c r="BOR208" s="944"/>
      <c r="BOS208" s="944"/>
      <c r="BOT208" s="944"/>
      <c r="BOU208" s="944"/>
      <c r="BOV208" s="944"/>
      <c r="BOW208" s="944"/>
      <c r="BOX208" s="944"/>
      <c r="BOY208" s="944"/>
      <c r="BOZ208" s="944"/>
      <c r="BPA208" s="944"/>
      <c r="BPB208" s="944"/>
      <c r="BPC208" s="944"/>
      <c r="BPD208" s="944"/>
      <c r="BPE208" s="944"/>
      <c r="BPF208" s="944"/>
      <c r="BPG208" s="944"/>
      <c r="BPH208" s="944"/>
      <c r="BPI208" s="944"/>
      <c r="BPJ208" s="944"/>
      <c r="BPK208" s="944"/>
      <c r="BPL208" s="944"/>
      <c r="BPM208" s="944"/>
      <c r="BPN208" s="944"/>
      <c r="BPO208" s="944"/>
      <c r="BPP208" s="944"/>
      <c r="BPQ208" s="944"/>
      <c r="BPR208" s="944"/>
      <c r="BPS208" s="944"/>
      <c r="BPT208" s="944"/>
      <c r="BPU208" s="944"/>
      <c r="BPV208" s="944"/>
      <c r="BPW208" s="944"/>
      <c r="BPX208" s="944"/>
      <c r="BPY208" s="944"/>
      <c r="BPZ208" s="944"/>
      <c r="BQA208" s="944"/>
      <c r="BQB208" s="944"/>
      <c r="BQC208" s="944"/>
      <c r="BQD208" s="944"/>
      <c r="BQE208" s="944"/>
      <c r="BQF208" s="944"/>
      <c r="BQG208" s="944"/>
      <c r="BQH208" s="944"/>
      <c r="BQI208" s="944"/>
      <c r="BQJ208" s="944"/>
      <c r="BQK208" s="944"/>
      <c r="BQL208" s="944"/>
      <c r="BQM208" s="944"/>
      <c r="BQN208" s="944"/>
      <c r="BQO208" s="944"/>
      <c r="BQP208" s="944"/>
      <c r="BQQ208" s="944"/>
      <c r="BQR208" s="944"/>
      <c r="BQS208" s="944"/>
      <c r="BQT208" s="944"/>
      <c r="BQU208" s="944"/>
      <c r="BQV208" s="944"/>
      <c r="BQW208" s="944"/>
      <c r="BQX208" s="944"/>
      <c r="BQY208" s="944"/>
      <c r="BQZ208" s="944"/>
      <c r="BRA208" s="944"/>
      <c r="BRB208" s="944"/>
      <c r="BRC208" s="944"/>
      <c r="BRD208" s="944"/>
      <c r="BRE208" s="944"/>
      <c r="BRF208" s="944"/>
      <c r="BRG208" s="944"/>
      <c r="BRH208" s="944"/>
      <c r="BRI208" s="944"/>
      <c r="BRJ208" s="944"/>
      <c r="BRK208" s="944"/>
      <c r="BRL208" s="944"/>
      <c r="BRM208" s="944"/>
      <c r="BRN208" s="944"/>
      <c r="BRO208" s="944"/>
      <c r="BRP208" s="944"/>
      <c r="BRQ208" s="944"/>
      <c r="BRR208" s="944"/>
      <c r="BRS208" s="944"/>
      <c r="BRT208" s="944"/>
      <c r="BRU208" s="944"/>
      <c r="BRV208" s="944"/>
      <c r="BRW208" s="944"/>
      <c r="BRX208" s="944"/>
      <c r="BRY208" s="944"/>
      <c r="BRZ208" s="944"/>
      <c r="BSA208" s="944"/>
      <c r="BSB208" s="944"/>
      <c r="BSC208" s="944"/>
      <c r="BSD208" s="944"/>
      <c r="BSE208" s="944"/>
      <c r="BSF208" s="944"/>
      <c r="BSG208" s="944"/>
      <c r="BSH208" s="944"/>
      <c r="BSI208" s="944"/>
      <c r="BSJ208" s="944"/>
      <c r="BSK208" s="944"/>
      <c r="BSL208" s="944"/>
      <c r="BSM208" s="944"/>
      <c r="BSN208" s="944"/>
      <c r="BSO208" s="944"/>
      <c r="BSP208" s="944"/>
      <c r="BSQ208" s="944"/>
      <c r="BSR208" s="944"/>
      <c r="BSS208" s="944"/>
      <c r="BST208" s="944"/>
      <c r="BSU208" s="944"/>
      <c r="BSV208" s="944"/>
      <c r="BSW208" s="944"/>
      <c r="BSX208" s="944"/>
      <c r="BSY208" s="944"/>
      <c r="BSZ208" s="944"/>
      <c r="BTA208" s="944"/>
      <c r="BTB208" s="944"/>
      <c r="BTC208" s="944"/>
      <c r="BTD208" s="944"/>
      <c r="BTE208" s="944"/>
      <c r="BTF208" s="944"/>
      <c r="BTG208" s="944"/>
      <c r="BTH208" s="944"/>
      <c r="BTI208" s="944"/>
      <c r="BTJ208" s="944"/>
      <c r="BTK208" s="944"/>
      <c r="BTL208" s="944"/>
      <c r="BTM208" s="944"/>
      <c r="BTN208" s="944"/>
      <c r="BTO208" s="944"/>
      <c r="BTP208" s="944"/>
      <c r="BTQ208" s="944"/>
      <c r="BTR208" s="944"/>
      <c r="BTS208" s="944"/>
      <c r="BTT208" s="944"/>
      <c r="BTU208" s="944"/>
      <c r="BTV208" s="944"/>
      <c r="BTW208" s="944"/>
      <c r="BTX208" s="944"/>
      <c r="BTY208" s="944"/>
      <c r="BTZ208" s="944"/>
      <c r="BUA208" s="944"/>
      <c r="BUB208" s="944"/>
      <c r="BUC208" s="944"/>
      <c r="BUD208" s="944"/>
      <c r="BUE208" s="944"/>
      <c r="BUF208" s="944"/>
      <c r="BUG208" s="944"/>
      <c r="BUH208" s="944"/>
      <c r="BUI208" s="944"/>
      <c r="BUJ208" s="944"/>
      <c r="BUK208" s="944"/>
      <c r="BUL208" s="944"/>
      <c r="BUM208" s="944"/>
      <c r="BUN208" s="944"/>
      <c r="BUO208" s="944"/>
      <c r="BUP208" s="944"/>
      <c r="BUQ208" s="944"/>
      <c r="BUR208" s="944"/>
      <c r="BUS208" s="944"/>
      <c r="BUT208" s="944"/>
      <c r="BUU208" s="944"/>
      <c r="BUV208" s="944"/>
      <c r="BUW208" s="944"/>
      <c r="BUX208" s="944"/>
      <c r="BUY208" s="944"/>
      <c r="BUZ208" s="944"/>
      <c r="BVA208" s="944"/>
      <c r="BVB208" s="944"/>
      <c r="BVC208" s="944"/>
      <c r="BVD208" s="944"/>
      <c r="BVE208" s="944"/>
      <c r="BVF208" s="944"/>
      <c r="BVG208" s="944"/>
      <c r="BVH208" s="944"/>
      <c r="BVI208" s="944"/>
      <c r="BVJ208" s="944"/>
      <c r="BVK208" s="944"/>
      <c r="BVL208" s="944"/>
      <c r="BVM208" s="944"/>
      <c r="BVN208" s="944"/>
      <c r="BVO208" s="944"/>
      <c r="BVP208" s="944"/>
      <c r="BVQ208" s="944"/>
      <c r="BVR208" s="944"/>
      <c r="BVS208" s="944"/>
      <c r="BVT208" s="944"/>
      <c r="BVU208" s="944"/>
      <c r="BVV208" s="944"/>
      <c r="BVW208" s="944"/>
      <c r="BVX208" s="944"/>
      <c r="BVY208" s="944"/>
      <c r="BVZ208" s="944"/>
      <c r="BWA208" s="944"/>
      <c r="BWB208" s="944"/>
      <c r="BWC208" s="944"/>
      <c r="BWD208" s="944"/>
      <c r="BWE208" s="944"/>
      <c r="BWF208" s="944"/>
      <c r="BWG208" s="944"/>
      <c r="BWH208" s="944"/>
      <c r="BWI208" s="944"/>
      <c r="BWJ208" s="944"/>
      <c r="BWK208" s="944"/>
      <c r="BWL208" s="944"/>
      <c r="BWM208" s="944"/>
      <c r="BWN208" s="944"/>
      <c r="BWO208" s="944"/>
      <c r="BWP208" s="944"/>
      <c r="BWQ208" s="944"/>
      <c r="BWR208" s="944"/>
      <c r="BWS208" s="944"/>
      <c r="BWT208" s="944"/>
      <c r="BWU208" s="944"/>
      <c r="BWV208" s="944"/>
      <c r="BWW208" s="944"/>
      <c r="BWX208" s="944"/>
      <c r="BWY208" s="944"/>
      <c r="BWZ208" s="944"/>
      <c r="BXA208" s="944"/>
      <c r="BXB208" s="944"/>
      <c r="BXC208" s="944"/>
      <c r="BXD208" s="944"/>
      <c r="BXE208" s="944"/>
      <c r="BXF208" s="944"/>
      <c r="BXG208" s="944"/>
      <c r="BXH208" s="944"/>
      <c r="BXI208" s="944"/>
      <c r="BXJ208" s="944"/>
      <c r="BXK208" s="944"/>
      <c r="BXL208" s="944"/>
      <c r="BXM208" s="944"/>
      <c r="BXN208" s="944"/>
      <c r="BXO208" s="944"/>
      <c r="BXP208" s="944"/>
      <c r="BXQ208" s="944"/>
      <c r="BXR208" s="944"/>
      <c r="BXS208" s="944"/>
      <c r="BXT208" s="944"/>
      <c r="BXU208" s="944"/>
      <c r="BXV208" s="944"/>
      <c r="BXW208" s="944"/>
      <c r="BXX208" s="944"/>
      <c r="BXY208" s="944"/>
      <c r="BXZ208" s="944"/>
      <c r="BYA208" s="944"/>
      <c r="BYB208" s="944"/>
      <c r="BYC208" s="944"/>
      <c r="BYD208" s="944"/>
      <c r="BYE208" s="944"/>
      <c r="BYF208" s="944"/>
      <c r="BYG208" s="944"/>
      <c r="BYH208" s="944"/>
      <c r="BYI208" s="944"/>
      <c r="BYJ208" s="944"/>
      <c r="BYK208" s="944"/>
      <c r="BYL208" s="944"/>
      <c r="BYM208" s="944"/>
      <c r="BYN208" s="944"/>
      <c r="BYO208" s="944"/>
      <c r="BYP208" s="944"/>
      <c r="BYQ208" s="944"/>
      <c r="BYR208" s="944"/>
      <c r="BYS208" s="944"/>
      <c r="BYT208" s="944"/>
      <c r="BYU208" s="944"/>
      <c r="BYV208" s="944"/>
      <c r="BYW208" s="944"/>
      <c r="BYX208" s="944"/>
      <c r="BYY208" s="944"/>
      <c r="BYZ208" s="944"/>
      <c r="BZA208" s="944"/>
      <c r="BZB208" s="944"/>
      <c r="BZC208" s="944"/>
      <c r="BZD208" s="944"/>
      <c r="BZE208" s="944"/>
      <c r="BZF208" s="944"/>
      <c r="BZG208" s="944"/>
      <c r="BZH208" s="944"/>
      <c r="BZI208" s="944"/>
      <c r="BZJ208" s="944"/>
      <c r="BZK208" s="944"/>
      <c r="BZL208" s="944"/>
      <c r="BZM208" s="944"/>
      <c r="BZN208" s="944"/>
      <c r="BZO208" s="944"/>
      <c r="BZP208" s="944"/>
      <c r="BZQ208" s="944"/>
      <c r="BZR208" s="944"/>
      <c r="BZS208" s="944"/>
      <c r="BZT208" s="944"/>
      <c r="BZU208" s="944"/>
      <c r="BZV208" s="944"/>
      <c r="BZW208" s="944"/>
      <c r="BZX208" s="944"/>
      <c r="BZY208" s="944"/>
      <c r="BZZ208" s="944"/>
      <c r="CAA208" s="944"/>
      <c r="CAB208" s="944"/>
      <c r="CAC208" s="944"/>
      <c r="CAD208" s="944"/>
      <c r="CAE208" s="944"/>
      <c r="CAF208" s="944"/>
      <c r="CAG208" s="944"/>
      <c r="CAH208" s="944"/>
      <c r="CAI208" s="944"/>
      <c r="CAJ208" s="944"/>
      <c r="CAK208" s="944"/>
      <c r="CAL208" s="944"/>
      <c r="CAM208" s="944"/>
      <c r="CAN208" s="944"/>
      <c r="CAO208" s="944"/>
      <c r="CAP208" s="944"/>
      <c r="CAQ208" s="944"/>
      <c r="CAR208" s="944"/>
      <c r="CAS208" s="944"/>
      <c r="CAT208" s="944"/>
      <c r="CAU208" s="944"/>
      <c r="CAV208" s="944"/>
      <c r="CAW208" s="944"/>
      <c r="CAX208" s="944"/>
      <c r="CAY208" s="944"/>
      <c r="CAZ208" s="944"/>
      <c r="CBA208" s="944"/>
      <c r="CBB208" s="944"/>
      <c r="CBC208" s="944"/>
      <c r="CBD208" s="944"/>
      <c r="CBE208" s="944"/>
      <c r="CBF208" s="944"/>
      <c r="CBG208" s="944"/>
      <c r="CBH208" s="944"/>
      <c r="CBI208" s="944"/>
      <c r="CBJ208" s="944"/>
      <c r="CBK208" s="944"/>
      <c r="CBL208" s="944"/>
      <c r="CBM208" s="944"/>
      <c r="CBN208" s="944"/>
      <c r="CBO208" s="944"/>
      <c r="CBP208" s="944"/>
      <c r="CBQ208" s="944"/>
      <c r="CBR208" s="944"/>
      <c r="CBS208" s="944"/>
      <c r="CBT208" s="944"/>
      <c r="CBU208" s="944"/>
      <c r="CBV208" s="944"/>
      <c r="CBW208" s="944"/>
      <c r="CBX208" s="944"/>
      <c r="CBY208" s="944"/>
      <c r="CBZ208" s="944"/>
      <c r="CCA208" s="944"/>
      <c r="CCB208" s="944"/>
      <c r="CCC208" s="944"/>
      <c r="CCD208" s="944"/>
      <c r="CCE208" s="944"/>
      <c r="CCF208" s="944"/>
      <c r="CCG208" s="944"/>
      <c r="CCH208" s="944"/>
      <c r="CCI208" s="944"/>
      <c r="CCJ208" s="944"/>
      <c r="CCK208" s="944"/>
      <c r="CCL208" s="944"/>
      <c r="CCM208" s="944"/>
      <c r="CCN208" s="944"/>
      <c r="CCO208" s="944"/>
      <c r="CCP208" s="944"/>
      <c r="CCQ208" s="944"/>
      <c r="CCR208" s="944"/>
      <c r="CCS208" s="944"/>
      <c r="CCT208" s="944"/>
      <c r="CCU208" s="944"/>
      <c r="CCV208" s="944"/>
      <c r="CCW208" s="944"/>
      <c r="CCX208" s="944"/>
      <c r="CCY208" s="944"/>
      <c r="CCZ208" s="944"/>
      <c r="CDA208" s="944"/>
      <c r="CDB208" s="944"/>
      <c r="CDC208" s="944"/>
      <c r="CDD208" s="944"/>
      <c r="CDE208" s="944"/>
      <c r="CDF208" s="944"/>
      <c r="CDG208" s="944"/>
      <c r="CDH208" s="944"/>
      <c r="CDI208" s="944"/>
      <c r="CDJ208" s="944"/>
      <c r="CDK208" s="944"/>
      <c r="CDL208" s="944"/>
      <c r="CDM208" s="944"/>
      <c r="CDN208" s="944"/>
      <c r="CDO208" s="944"/>
      <c r="CDP208" s="944"/>
      <c r="CDQ208" s="944"/>
      <c r="CDR208" s="944"/>
      <c r="CDS208" s="944"/>
      <c r="CDT208" s="944"/>
      <c r="CDU208" s="944"/>
      <c r="CDV208" s="944"/>
      <c r="CDW208" s="944"/>
      <c r="CDX208" s="944"/>
      <c r="CDY208" s="944"/>
      <c r="CDZ208" s="944"/>
      <c r="CEA208" s="944"/>
      <c r="CEB208" s="944"/>
      <c r="CEC208" s="944"/>
      <c r="CED208" s="944"/>
      <c r="CEE208" s="944"/>
      <c r="CEF208" s="944"/>
      <c r="CEG208" s="944"/>
      <c r="CEH208" s="944"/>
      <c r="CEI208" s="944"/>
      <c r="CEJ208" s="944"/>
      <c r="CEK208" s="944"/>
      <c r="CEL208" s="944"/>
      <c r="CEM208" s="944"/>
      <c r="CEN208" s="944"/>
      <c r="CEO208" s="944"/>
      <c r="CEP208" s="944"/>
      <c r="CEQ208" s="944"/>
      <c r="CER208" s="944"/>
      <c r="CES208" s="944"/>
      <c r="CET208" s="944"/>
      <c r="CEU208" s="944"/>
      <c r="CEV208" s="944"/>
      <c r="CEW208" s="944"/>
      <c r="CEX208" s="944"/>
      <c r="CEY208" s="944"/>
      <c r="CEZ208" s="944"/>
      <c r="CFA208" s="944"/>
      <c r="CFB208" s="944"/>
      <c r="CFC208" s="944"/>
      <c r="CFD208" s="944"/>
      <c r="CFE208" s="944"/>
      <c r="CFF208" s="944"/>
      <c r="CFG208" s="944"/>
      <c r="CFH208" s="944"/>
      <c r="CFI208" s="944"/>
      <c r="CFJ208" s="944"/>
      <c r="CFK208" s="944"/>
      <c r="CFL208" s="944"/>
      <c r="CFM208" s="944"/>
      <c r="CFN208" s="944"/>
      <c r="CFO208" s="944"/>
      <c r="CFP208" s="944"/>
      <c r="CFQ208" s="944"/>
      <c r="CFR208" s="944"/>
      <c r="CFS208" s="944"/>
      <c r="CFT208" s="944"/>
      <c r="CFU208" s="944"/>
      <c r="CFV208" s="944"/>
      <c r="CFW208" s="944"/>
      <c r="CFX208" s="944"/>
      <c r="CFY208" s="944"/>
      <c r="CFZ208" s="944"/>
      <c r="CGA208" s="944"/>
      <c r="CGB208" s="944"/>
      <c r="CGC208" s="944"/>
      <c r="CGD208" s="944"/>
      <c r="CGE208" s="944"/>
      <c r="CGF208" s="944"/>
      <c r="CGG208" s="944"/>
      <c r="CGH208" s="944"/>
      <c r="CGI208" s="944"/>
      <c r="CGJ208" s="944"/>
      <c r="CGK208" s="944"/>
      <c r="CGL208" s="944"/>
      <c r="CGM208" s="944"/>
      <c r="CGN208" s="944"/>
      <c r="CGO208" s="944"/>
      <c r="CGP208" s="944"/>
      <c r="CGQ208" s="944"/>
      <c r="CGR208" s="944"/>
      <c r="CGS208" s="944"/>
      <c r="CGT208" s="944"/>
      <c r="CGU208" s="944"/>
      <c r="CGV208" s="944"/>
      <c r="CGW208" s="944"/>
      <c r="CGX208" s="944"/>
      <c r="CGY208" s="944"/>
      <c r="CGZ208" s="944"/>
      <c r="CHA208" s="944"/>
      <c r="CHB208" s="944"/>
      <c r="CHC208" s="944"/>
      <c r="CHD208" s="944"/>
      <c r="CHE208" s="944"/>
      <c r="CHF208" s="944"/>
      <c r="CHG208" s="944"/>
      <c r="CHH208" s="944"/>
      <c r="CHI208" s="944"/>
      <c r="CHJ208" s="944"/>
      <c r="CHK208" s="944"/>
      <c r="CHL208" s="944"/>
      <c r="CHM208" s="944"/>
      <c r="CHN208" s="944"/>
      <c r="CHO208" s="944"/>
      <c r="CHP208" s="944"/>
      <c r="CHQ208" s="944"/>
      <c r="CHR208" s="944"/>
      <c r="CHS208" s="944"/>
      <c r="CHT208" s="944"/>
      <c r="CHU208" s="944"/>
      <c r="CHV208" s="944"/>
      <c r="CHW208" s="944"/>
      <c r="CHX208" s="944"/>
      <c r="CHY208" s="944"/>
      <c r="CHZ208" s="944"/>
      <c r="CIA208" s="944"/>
      <c r="CIB208" s="944"/>
      <c r="CIC208" s="944"/>
      <c r="CID208" s="944"/>
      <c r="CIE208" s="944"/>
      <c r="CIF208" s="944"/>
      <c r="CIG208" s="944"/>
      <c r="CIH208" s="944"/>
      <c r="CII208" s="944"/>
      <c r="CIJ208" s="944"/>
      <c r="CIK208" s="944"/>
      <c r="CIL208" s="944"/>
      <c r="CIM208" s="944"/>
      <c r="CIN208" s="944"/>
      <c r="CIO208" s="944"/>
      <c r="CIP208" s="944"/>
      <c r="CIQ208" s="944"/>
      <c r="CIR208" s="944"/>
      <c r="CIS208" s="944"/>
      <c r="CIT208" s="944"/>
      <c r="CIU208" s="944"/>
      <c r="CIV208" s="944"/>
      <c r="CIW208" s="944"/>
      <c r="CIX208" s="944"/>
      <c r="CIY208" s="944"/>
      <c r="CIZ208" s="944"/>
      <c r="CJA208" s="944"/>
      <c r="CJB208" s="944"/>
      <c r="CJC208" s="944"/>
      <c r="CJD208" s="944"/>
      <c r="CJE208" s="944"/>
      <c r="CJF208" s="944"/>
      <c r="CJG208" s="944"/>
      <c r="CJH208" s="944"/>
      <c r="CJI208" s="944"/>
      <c r="CJJ208" s="944"/>
      <c r="CJK208" s="944"/>
      <c r="CJL208" s="944"/>
      <c r="CJM208" s="944"/>
      <c r="CJN208" s="944"/>
      <c r="CJO208" s="944"/>
      <c r="CJP208" s="944"/>
      <c r="CJQ208" s="944"/>
      <c r="CJR208" s="944"/>
      <c r="CJS208" s="944"/>
      <c r="CJT208" s="944"/>
      <c r="CJU208" s="944"/>
      <c r="CJV208" s="944"/>
      <c r="CJW208" s="944"/>
      <c r="CJX208" s="944"/>
      <c r="CJY208" s="944"/>
      <c r="CJZ208" s="944"/>
      <c r="CKA208" s="944"/>
      <c r="CKB208" s="944"/>
      <c r="CKC208" s="944"/>
      <c r="CKD208" s="944"/>
      <c r="CKE208" s="944"/>
      <c r="CKF208" s="944"/>
      <c r="CKG208" s="944"/>
      <c r="CKH208" s="944"/>
      <c r="CKI208" s="944"/>
      <c r="CKJ208" s="944"/>
      <c r="CKK208" s="944"/>
      <c r="CKL208" s="944"/>
      <c r="CKM208" s="944"/>
      <c r="CKN208" s="944"/>
      <c r="CKO208" s="944"/>
      <c r="CKP208" s="944"/>
      <c r="CKQ208" s="944"/>
      <c r="CKR208" s="944"/>
      <c r="CKS208" s="944"/>
      <c r="CKT208" s="944"/>
      <c r="CKU208" s="944"/>
      <c r="CKV208" s="944"/>
      <c r="CKW208" s="944"/>
      <c r="CKX208" s="944"/>
      <c r="CKY208" s="944"/>
      <c r="CKZ208" s="944"/>
      <c r="CLA208" s="944"/>
      <c r="CLB208" s="944"/>
      <c r="CLC208" s="944"/>
      <c r="CLD208" s="944"/>
      <c r="CLE208" s="944"/>
      <c r="CLF208" s="944"/>
      <c r="CLG208" s="944"/>
      <c r="CLH208" s="944"/>
      <c r="CLI208" s="944"/>
      <c r="CLJ208" s="944"/>
      <c r="CLK208" s="944"/>
      <c r="CLL208" s="944"/>
      <c r="CLM208" s="944"/>
      <c r="CLN208" s="944"/>
      <c r="CLO208" s="944"/>
      <c r="CLP208" s="944"/>
      <c r="CLQ208" s="944"/>
      <c r="CLR208" s="944"/>
      <c r="CLS208" s="944"/>
      <c r="CLT208" s="944"/>
      <c r="CLU208" s="944"/>
      <c r="CLV208" s="944"/>
      <c r="CLW208" s="944"/>
      <c r="CLX208" s="944"/>
      <c r="CLY208" s="944"/>
      <c r="CLZ208" s="944"/>
      <c r="CMA208" s="944"/>
      <c r="CMB208" s="944"/>
      <c r="CMC208" s="944"/>
      <c r="CMD208" s="944"/>
      <c r="CME208" s="944"/>
      <c r="CMF208" s="944"/>
      <c r="CMG208" s="944"/>
      <c r="CMH208" s="944"/>
      <c r="CMI208" s="944"/>
      <c r="CMJ208" s="944"/>
      <c r="CMK208" s="944"/>
      <c r="CML208" s="944"/>
      <c r="CMM208" s="944"/>
      <c r="CMN208" s="944"/>
      <c r="CMO208" s="944"/>
      <c r="CMP208" s="944"/>
      <c r="CMQ208" s="944"/>
      <c r="CMR208" s="944"/>
      <c r="CMS208" s="944"/>
      <c r="CMT208" s="944"/>
      <c r="CMU208" s="944"/>
      <c r="CMV208" s="944"/>
      <c r="CMW208" s="944"/>
      <c r="CMX208" s="944"/>
      <c r="CMY208" s="944"/>
      <c r="CMZ208" s="944"/>
      <c r="CNA208" s="944"/>
      <c r="CNB208" s="944"/>
      <c r="CNC208" s="944"/>
      <c r="CND208" s="944"/>
      <c r="CNE208" s="944"/>
      <c r="CNF208" s="944"/>
      <c r="CNG208" s="944"/>
      <c r="CNH208" s="944"/>
      <c r="CNI208" s="944"/>
      <c r="CNJ208" s="944"/>
      <c r="CNK208" s="944"/>
      <c r="CNL208" s="944"/>
      <c r="CNM208" s="944"/>
      <c r="CNN208" s="944"/>
      <c r="CNO208" s="944"/>
      <c r="CNP208" s="944"/>
      <c r="CNQ208" s="944"/>
      <c r="CNR208" s="944"/>
      <c r="CNS208" s="944"/>
      <c r="CNT208" s="944"/>
      <c r="CNU208" s="944"/>
      <c r="CNV208" s="944"/>
      <c r="CNW208" s="944"/>
      <c r="CNX208" s="944"/>
      <c r="CNY208" s="944"/>
      <c r="CNZ208" s="944"/>
      <c r="COA208" s="944"/>
      <c r="COB208" s="944"/>
      <c r="COC208" s="944"/>
      <c r="COD208" s="944"/>
      <c r="COE208" s="944"/>
      <c r="COF208" s="944"/>
      <c r="COG208" s="944"/>
      <c r="COH208" s="944"/>
      <c r="COI208" s="944"/>
      <c r="COJ208" s="944"/>
      <c r="COK208" s="944"/>
      <c r="COL208" s="944"/>
      <c r="COM208" s="944"/>
      <c r="CON208" s="944"/>
      <c r="COO208" s="944"/>
      <c r="COP208" s="944"/>
      <c r="COQ208" s="944"/>
      <c r="COR208" s="944"/>
      <c r="COS208" s="944"/>
      <c r="COT208" s="944"/>
      <c r="COU208" s="944"/>
      <c r="COV208" s="944"/>
      <c r="COW208" s="944"/>
      <c r="COX208" s="944"/>
      <c r="COY208" s="944"/>
      <c r="COZ208" s="944"/>
      <c r="CPA208" s="944"/>
      <c r="CPB208" s="944"/>
      <c r="CPC208" s="944"/>
      <c r="CPD208" s="944"/>
      <c r="CPE208" s="944"/>
      <c r="CPF208" s="944"/>
      <c r="CPG208" s="944"/>
      <c r="CPH208" s="944"/>
      <c r="CPI208" s="944"/>
      <c r="CPJ208" s="944"/>
      <c r="CPK208" s="944"/>
      <c r="CPL208" s="944"/>
      <c r="CPM208" s="944"/>
      <c r="CPN208" s="944"/>
      <c r="CPO208" s="944"/>
      <c r="CPP208" s="944"/>
      <c r="CPQ208" s="944"/>
      <c r="CPR208" s="944"/>
      <c r="CPS208" s="944"/>
      <c r="CPT208" s="944"/>
      <c r="CPU208" s="944"/>
      <c r="CPV208" s="944"/>
      <c r="CPW208" s="944"/>
      <c r="CPX208" s="944"/>
      <c r="CPY208" s="944"/>
      <c r="CPZ208" s="944"/>
      <c r="CQA208" s="944"/>
      <c r="CQB208" s="944"/>
      <c r="CQC208" s="944"/>
      <c r="CQD208" s="944"/>
      <c r="CQE208" s="944"/>
      <c r="CQF208" s="944"/>
      <c r="CQG208" s="944"/>
      <c r="CQH208" s="944"/>
      <c r="CQI208" s="944"/>
      <c r="CQJ208" s="944"/>
      <c r="CQK208" s="944"/>
      <c r="CQL208" s="944"/>
      <c r="CQM208" s="944"/>
      <c r="CQN208" s="944"/>
      <c r="CQO208" s="944"/>
      <c r="CQP208" s="944"/>
      <c r="CQQ208" s="944"/>
      <c r="CQR208" s="944"/>
      <c r="CQS208" s="944"/>
      <c r="CQT208" s="944"/>
      <c r="CQU208" s="944"/>
      <c r="CQV208" s="944"/>
      <c r="CQW208" s="944"/>
      <c r="CQX208" s="944"/>
      <c r="CQY208" s="944"/>
      <c r="CQZ208" s="944"/>
      <c r="CRA208" s="944"/>
      <c r="CRB208" s="944"/>
      <c r="CRC208" s="944"/>
      <c r="CRD208" s="944"/>
      <c r="CRE208" s="944"/>
      <c r="CRF208" s="944"/>
      <c r="CRG208" s="944"/>
      <c r="CRH208" s="944"/>
      <c r="CRI208" s="944"/>
      <c r="CRJ208" s="944"/>
      <c r="CRK208" s="944"/>
      <c r="CRL208" s="944"/>
      <c r="CRM208" s="944"/>
      <c r="CRN208" s="944"/>
      <c r="CRO208" s="944"/>
      <c r="CRP208" s="944"/>
      <c r="CRQ208" s="944"/>
      <c r="CRR208" s="944"/>
      <c r="CRS208" s="944"/>
      <c r="CRT208" s="944"/>
      <c r="CRU208" s="944"/>
      <c r="CRV208" s="944"/>
      <c r="CRW208" s="944"/>
      <c r="CRX208" s="944"/>
      <c r="CRY208" s="944"/>
      <c r="CRZ208" s="944"/>
      <c r="CSA208" s="944"/>
      <c r="CSB208" s="944"/>
      <c r="CSC208" s="944"/>
      <c r="CSD208" s="944"/>
      <c r="CSE208" s="944"/>
      <c r="CSF208" s="944"/>
      <c r="CSG208" s="944"/>
      <c r="CSH208" s="944"/>
      <c r="CSI208" s="944"/>
      <c r="CSJ208" s="944"/>
      <c r="CSK208" s="944"/>
      <c r="CSL208" s="944"/>
      <c r="CSM208" s="944"/>
      <c r="CSN208" s="944"/>
      <c r="CSO208" s="944"/>
      <c r="CSP208" s="944"/>
      <c r="CSQ208" s="944"/>
      <c r="CSR208" s="944"/>
      <c r="CSS208" s="944"/>
      <c r="CST208" s="944"/>
      <c r="CSU208" s="944"/>
      <c r="CSV208" s="944"/>
      <c r="CSW208" s="944"/>
      <c r="CSX208" s="944"/>
      <c r="CSY208" s="944"/>
      <c r="CSZ208" s="944"/>
      <c r="CTA208" s="944"/>
      <c r="CTB208" s="944"/>
      <c r="CTC208" s="944"/>
      <c r="CTD208" s="944"/>
      <c r="CTE208" s="944"/>
      <c r="CTF208" s="944"/>
      <c r="CTG208" s="944"/>
      <c r="CTH208" s="944"/>
      <c r="CTI208" s="944"/>
      <c r="CTJ208" s="944"/>
      <c r="CTK208" s="944"/>
      <c r="CTL208" s="944"/>
      <c r="CTM208" s="944"/>
      <c r="CTN208" s="944"/>
      <c r="CTO208" s="944"/>
      <c r="CTP208" s="944"/>
      <c r="CTQ208" s="944"/>
      <c r="CTR208" s="944"/>
      <c r="CTS208" s="944"/>
      <c r="CTT208" s="944"/>
      <c r="CTU208" s="944"/>
      <c r="CTV208" s="944"/>
      <c r="CTW208" s="944"/>
      <c r="CTX208" s="944"/>
      <c r="CTY208" s="944"/>
      <c r="CTZ208" s="944"/>
      <c r="CUA208" s="944"/>
      <c r="CUB208" s="944"/>
      <c r="CUC208" s="944"/>
      <c r="CUD208" s="944"/>
      <c r="CUE208" s="944"/>
      <c r="CUF208" s="944"/>
      <c r="CUG208" s="944"/>
      <c r="CUH208" s="944"/>
      <c r="CUI208" s="944"/>
      <c r="CUJ208" s="944"/>
      <c r="CUK208" s="944"/>
      <c r="CUL208" s="944"/>
      <c r="CUM208" s="944"/>
      <c r="CUN208" s="944"/>
      <c r="CUO208" s="944"/>
      <c r="CUP208" s="944"/>
      <c r="CUQ208" s="944"/>
      <c r="CUR208" s="944"/>
      <c r="CUS208" s="944"/>
      <c r="CUT208" s="944"/>
      <c r="CUU208" s="944"/>
      <c r="CUV208" s="944"/>
      <c r="CUW208" s="944"/>
      <c r="CUX208" s="944"/>
      <c r="CUY208" s="944"/>
      <c r="CUZ208" s="944"/>
      <c r="CVA208" s="944"/>
      <c r="CVB208" s="944"/>
      <c r="CVC208" s="944"/>
      <c r="CVD208" s="944"/>
      <c r="CVE208" s="944"/>
      <c r="CVF208" s="944"/>
      <c r="CVG208" s="944"/>
      <c r="CVH208" s="944"/>
      <c r="CVI208" s="944"/>
      <c r="CVJ208" s="944"/>
      <c r="CVK208" s="944"/>
      <c r="CVL208" s="944"/>
      <c r="CVM208" s="944"/>
      <c r="CVN208" s="944"/>
      <c r="CVO208" s="944"/>
      <c r="CVP208" s="944"/>
      <c r="CVQ208" s="944"/>
      <c r="CVR208" s="944"/>
      <c r="CVS208" s="944"/>
      <c r="CVT208" s="944"/>
      <c r="CVU208" s="944"/>
      <c r="CVV208" s="944"/>
      <c r="CVW208" s="944"/>
      <c r="CVX208" s="944"/>
      <c r="CVY208" s="944"/>
      <c r="CVZ208" s="944"/>
      <c r="CWA208" s="944"/>
      <c r="CWB208" s="944"/>
      <c r="CWC208" s="944"/>
      <c r="CWD208" s="944"/>
      <c r="CWE208" s="944"/>
      <c r="CWF208" s="944"/>
      <c r="CWG208" s="944"/>
      <c r="CWH208" s="944"/>
      <c r="CWI208" s="944"/>
      <c r="CWJ208" s="944"/>
      <c r="CWK208" s="944"/>
      <c r="CWL208" s="944"/>
      <c r="CWM208" s="944"/>
      <c r="CWN208" s="944"/>
      <c r="CWO208" s="944"/>
      <c r="CWP208" s="944"/>
      <c r="CWQ208" s="944"/>
      <c r="CWR208" s="944"/>
      <c r="CWS208" s="944"/>
      <c r="CWT208" s="944"/>
      <c r="CWU208" s="944"/>
      <c r="CWV208" s="944"/>
      <c r="CWW208" s="944"/>
      <c r="CWX208" s="944"/>
      <c r="CWY208" s="944"/>
      <c r="CWZ208" s="944"/>
      <c r="CXA208" s="944"/>
      <c r="CXB208" s="944"/>
      <c r="CXC208" s="944"/>
      <c r="CXD208" s="944"/>
      <c r="CXE208" s="944"/>
      <c r="CXF208" s="944"/>
      <c r="CXG208" s="944"/>
      <c r="CXH208" s="944"/>
      <c r="CXI208" s="944"/>
      <c r="CXJ208" s="944"/>
      <c r="CXK208" s="944"/>
      <c r="CXL208" s="944"/>
      <c r="CXM208" s="944"/>
      <c r="CXN208" s="944"/>
      <c r="CXO208" s="944"/>
      <c r="CXP208" s="944"/>
      <c r="CXQ208" s="944"/>
      <c r="CXR208" s="944"/>
      <c r="CXS208" s="944"/>
      <c r="CXT208" s="944"/>
      <c r="CXU208" s="944"/>
      <c r="CXV208" s="944"/>
      <c r="CXW208" s="944"/>
      <c r="CXX208" s="944"/>
      <c r="CXY208" s="944"/>
      <c r="CXZ208" s="944"/>
      <c r="CYA208" s="944"/>
      <c r="CYB208" s="944"/>
      <c r="CYC208" s="944"/>
      <c r="CYD208" s="944"/>
      <c r="CYE208" s="944"/>
      <c r="CYF208" s="944"/>
      <c r="CYG208" s="944"/>
      <c r="CYH208" s="944"/>
      <c r="CYI208" s="944"/>
      <c r="CYJ208" s="944"/>
      <c r="CYK208" s="944"/>
      <c r="CYL208" s="944"/>
      <c r="CYM208" s="944"/>
      <c r="CYN208" s="944"/>
      <c r="CYO208" s="944"/>
      <c r="CYP208" s="944"/>
      <c r="CYQ208" s="944"/>
      <c r="CYR208" s="944"/>
      <c r="CYS208" s="944"/>
      <c r="CYT208" s="944"/>
      <c r="CYU208" s="944"/>
      <c r="CYV208" s="944"/>
      <c r="CYW208" s="944"/>
      <c r="CYX208" s="944"/>
      <c r="CYY208" s="944"/>
      <c r="CYZ208" s="944"/>
      <c r="CZA208" s="944"/>
      <c r="CZB208" s="944"/>
      <c r="CZC208" s="944"/>
      <c r="CZD208" s="944"/>
      <c r="CZE208" s="944"/>
      <c r="CZF208" s="944"/>
      <c r="CZG208" s="944"/>
      <c r="CZH208" s="944"/>
      <c r="CZI208" s="944"/>
      <c r="CZJ208" s="944"/>
      <c r="CZK208" s="944"/>
      <c r="CZL208" s="944"/>
      <c r="CZM208" s="944"/>
      <c r="CZN208" s="944"/>
      <c r="CZO208" s="944"/>
      <c r="CZP208" s="944"/>
      <c r="CZQ208" s="944"/>
      <c r="CZR208" s="944"/>
      <c r="CZS208" s="944"/>
      <c r="CZT208" s="944"/>
      <c r="CZU208" s="944"/>
      <c r="CZV208" s="944"/>
      <c r="CZW208" s="944"/>
      <c r="CZX208" s="944"/>
      <c r="CZY208" s="944"/>
      <c r="CZZ208" s="944"/>
      <c r="DAA208" s="944"/>
      <c r="DAB208" s="944"/>
      <c r="DAC208" s="944"/>
      <c r="DAD208" s="944"/>
      <c r="DAE208" s="944"/>
      <c r="DAF208" s="944"/>
      <c r="DAG208" s="944"/>
      <c r="DAH208" s="944"/>
      <c r="DAI208" s="944"/>
      <c r="DAJ208" s="944"/>
      <c r="DAK208" s="944"/>
      <c r="DAL208" s="944"/>
      <c r="DAM208" s="944"/>
      <c r="DAN208" s="944"/>
      <c r="DAO208" s="944"/>
      <c r="DAP208" s="944"/>
      <c r="DAQ208" s="944"/>
      <c r="DAR208" s="944"/>
      <c r="DAS208" s="944"/>
      <c r="DAT208" s="944"/>
      <c r="DAU208" s="944"/>
      <c r="DAV208" s="944"/>
      <c r="DAW208" s="944"/>
      <c r="DAX208" s="944"/>
      <c r="DAY208" s="944"/>
      <c r="DAZ208" s="944"/>
      <c r="DBA208" s="944"/>
      <c r="DBB208" s="944"/>
      <c r="DBC208" s="944"/>
      <c r="DBD208" s="944"/>
      <c r="DBE208" s="944"/>
      <c r="DBF208" s="944"/>
      <c r="DBG208" s="944"/>
      <c r="DBH208" s="944"/>
      <c r="DBI208" s="944"/>
      <c r="DBJ208" s="944"/>
      <c r="DBK208" s="944"/>
      <c r="DBL208" s="944"/>
      <c r="DBM208" s="944"/>
      <c r="DBN208" s="944"/>
      <c r="DBO208" s="944"/>
      <c r="DBP208" s="944"/>
      <c r="DBQ208" s="944"/>
      <c r="DBR208" s="944"/>
      <c r="DBS208" s="944"/>
      <c r="DBT208" s="944"/>
      <c r="DBU208" s="944"/>
      <c r="DBV208" s="944"/>
      <c r="DBW208" s="944"/>
      <c r="DBX208" s="944"/>
      <c r="DBY208" s="944"/>
      <c r="DBZ208" s="944"/>
      <c r="DCA208" s="944"/>
      <c r="DCB208" s="944"/>
      <c r="DCC208" s="944"/>
      <c r="DCD208" s="944"/>
      <c r="DCE208" s="944"/>
      <c r="DCF208" s="944"/>
      <c r="DCG208" s="944"/>
      <c r="DCH208" s="944"/>
      <c r="DCI208" s="944"/>
      <c r="DCJ208" s="944"/>
      <c r="DCK208" s="944"/>
      <c r="DCL208" s="944"/>
      <c r="DCM208" s="944"/>
      <c r="DCN208" s="944"/>
      <c r="DCO208" s="944"/>
      <c r="DCP208" s="944"/>
      <c r="DCQ208" s="944"/>
      <c r="DCR208" s="944"/>
      <c r="DCS208" s="944"/>
      <c r="DCT208" s="944"/>
      <c r="DCU208" s="944"/>
      <c r="DCV208" s="944"/>
      <c r="DCW208" s="944"/>
      <c r="DCX208" s="944"/>
      <c r="DCY208" s="944"/>
      <c r="DCZ208" s="944"/>
      <c r="DDA208" s="944"/>
      <c r="DDB208" s="944"/>
      <c r="DDC208" s="944"/>
      <c r="DDD208" s="944"/>
      <c r="DDE208" s="944"/>
      <c r="DDF208" s="944"/>
      <c r="DDG208" s="944"/>
      <c r="DDH208" s="944"/>
      <c r="DDI208" s="944"/>
      <c r="DDJ208" s="944"/>
      <c r="DDK208" s="944"/>
      <c r="DDL208" s="944"/>
      <c r="DDM208" s="944"/>
      <c r="DDN208" s="944"/>
      <c r="DDO208" s="944"/>
      <c r="DDP208" s="944"/>
      <c r="DDQ208" s="944"/>
      <c r="DDR208" s="944"/>
      <c r="DDS208" s="944"/>
      <c r="DDT208" s="944"/>
      <c r="DDU208" s="944"/>
      <c r="DDV208" s="944"/>
      <c r="DDW208" s="944"/>
      <c r="DDX208" s="944"/>
      <c r="DDY208" s="944"/>
      <c r="DDZ208" s="944"/>
      <c r="DEA208" s="944"/>
      <c r="DEB208" s="944"/>
      <c r="DEC208" s="944"/>
      <c r="DED208" s="944"/>
      <c r="DEE208" s="944"/>
      <c r="DEF208" s="944"/>
      <c r="DEG208" s="944"/>
      <c r="DEH208" s="944"/>
      <c r="DEI208" s="944"/>
      <c r="DEJ208" s="944"/>
      <c r="DEK208" s="944"/>
      <c r="DEL208" s="944"/>
      <c r="DEM208" s="944"/>
      <c r="DEN208" s="944"/>
      <c r="DEO208" s="944"/>
      <c r="DEP208" s="944"/>
      <c r="DEQ208" s="944"/>
      <c r="DER208" s="944"/>
      <c r="DES208" s="944"/>
      <c r="DET208" s="944"/>
      <c r="DEU208" s="944"/>
      <c r="DEV208" s="944"/>
      <c r="DEW208" s="944"/>
      <c r="DEX208" s="944"/>
      <c r="DEY208" s="944"/>
      <c r="DEZ208" s="944"/>
      <c r="DFA208" s="944"/>
      <c r="DFB208" s="944"/>
      <c r="DFC208" s="944"/>
      <c r="DFD208" s="944"/>
      <c r="DFE208" s="944"/>
      <c r="DFF208" s="944"/>
      <c r="DFG208" s="944"/>
      <c r="DFH208" s="944"/>
      <c r="DFI208" s="944"/>
      <c r="DFJ208" s="944"/>
      <c r="DFK208" s="944"/>
      <c r="DFL208" s="944"/>
      <c r="DFM208" s="944"/>
      <c r="DFN208" s="944"/>
      <c r="DFO208" s="944"/>
      <c r="DFP208" s="944"/>
      <c r="DFQ208" s="944"/>
      <c r="DFR208" s="944"/>
      <c r="DFS208" s="944"/>
      <c r="DFT208" s="944"/>
      <c r="DFU208" s="944"/>
      <c r="DFV208" s="944"/>
      <c r="DFW208" s="944"/>
      <c r="DFX208" s="944"/>
      <c r="DFY208" s="944"/>
      <c r="DFZ208" s="944"/>
      <c r="DGA208" s="944"/>
      <c r="DGB208" s="944"/>
      <c r="DGC208" s="944"/>
      <c r="DGD208" s="944"/>
      <c r="DGE208" s="944"/>
      <c r="DGF208" s="944"/>
      <c r="DGG208" s="944"/>
      <c r="DGH208" s="944"/>
      <c r="DGI208" s="944"/>
      <c r="DGJ208" s="944"/>
      <c r="DGK208" s="944"/>
      <c r="DGL208" s="944"/>
      <c r="DGM208" s="944"/>
      <c r="DGN208" s="944"/>
      <c r="DGO208" s="944"/>
      <c r="DGP208" s="944"/>
      <c r="DGQ208" s="944"/>
      <c r="DGR208" s="944"/>
      <c r="DGS208" s="944"/>
      <c r="DGT208" s="944"/>
      <c r="DGU208" s="944"/>
      <c r="DGV208" s="944"/>
      <c r="DGW208" s="944"/>
      <c r="DGX208" s="944"/>
      <c r="DGY208" s="944"/>
      <c r="DGZ208" s="944"/>
      <c r="DHA208" s="944"/>
      <c r="DHB208" s="944"/>
      <c r="DHC208" s="944"/>
      <c r="DHD208" s="944"/>
      <c r="DHE208" s="944"/>
      <c r="DHF208" s="944"/>
      <c r="DHG208" s="944"/>
      <c r="DHH208" s="944"/>
      <c r="DHI208" s="944"/>
      <c r="DHJ208" s="944"/>
      <c r="DHK208" s="944"/>
      <c r="DHL208" s="944"/>
      <c r="DHM208" s="944"/>
      <c r="DHN208" s="944"/>
      <c r="DHO208" s="944"/>
      <c r="DHP208" s="944"/>
      <c r="DHQ208" s="944"/>
      <c r="DHR208" s="944"/>
      <c r="DHS208" s="944"/>
      <c r="DHT208" s="944"/>
      <c r="DHU208" s="944"/>
      <c r="DHV208" s="944"/>
      <c r="DHW208" s="944"/>
      <c r="DHX208" s="944"/>
      <c r="DHY208" s="944"/>
      <c r="DHZ208" s="944"/>
      <c r="DIA208" s="944"/>
      <c r="DIB208" s="944"/>
      <c r="DIC208" s="944"/>
      <c r="DID208" s="944"/>
      <c r="DIE208" s="944"/>
      <c r="DIF208" s="944"/>
      <c r="DIG208" s="944"/>
      <c r="DIH208" s="944"/>
      <c r="DII208" s="944"/>
      <c r="DIJ208" s="944"/>
      <c r="DIK208" s="944"/>
      <c r="DIL208" s="944"/>
      <c r="DIM208" s="944"/>
      <c r="DIN208" s="944"/>
      <c r="DIO208" s="944"/>
      <c r="DIP208" s="944"/>
      <c r="DIQ208" s="944"/>
      <c r="DIR208" s="944"/>
      <c r="DIS208" s="944"/>
      <c r="DIT208" s="944"/>
      <c r="DIU208" s="944"/>
      <c r="DIV208" s="944"/>
      <c r="DIW208" s="944"/>
      <c r="DIX208" s="944"/>
      <c r="DIY208" s="944"/>
      <c r="DIZ208" s="944"/>
      <c r="DJA208" s="944"/>
      <c r="DJB208" s="944"/>
      <c r="DJC208" s="944"/>
      <c r="DJD208" s="944"/>
      <c r="DJE208" s="944"/>
      <c r="DJF208" s="944"/>
      <c r="DJG208" s="944"/>
      <c r="DJH208" s="944"/>
      <c r="DJI208" s="944"/>
      <c r="DJJ208" s="944"/>
      <c r="DJK208" s="944"/>
      <c r="DJL208" s="944"/>
      <c r="DJM208" s="944"/>
      <c r="DJN208" s="944"/>
      <c r="DJO208" s="944"/>
      <c r="DJP208" s="944"/>
      <c r="DJQ208" s="944"/>
      <c r="DJR208" s="944"/>
      <c r="DJS208" s="944"/>
      <c r="DJT208" s="944"/>
      <c r="DJU208" s="944"/>
      <c r="DJV208" s="944"/>
      <c r="DJW208" s="944"/>
      <c r="DJX208" s="944"/>
      <c r="DJY208" s="944"/>
      <c r="DJZ208" s="944"/>
      <c r="DKA208" s="944"/>
      <c r="DKB208" s="944"/>
      <c r="DKC208" s="944"/>
      <c r="DKD208" s="944"/>
      <c r="DKE208" s="944"/>
      <c r="DKF208" s="944"/>
      <c r="DKG208" s="944"/>
      <c r="DKH208" s="944"/>
      <c r="DKI208" s="944"/>
      <c r="DKJ208" s="944"/>
      <c r="DKK208" s="944"/>
      <c r="DKL208" s="944"/>
      <c r="DKM208" s="944"/>
      <c r="DKN208" s="944"/>
      <c r="DKO208" s="944"/>
      <c r="DKP208" s="944"/>
      <c r="DKQ208" s="944"/>
      <c r="DKR208" s="944"/>
      <c r="DKS208" s="944"/>
      <c r="DKT208" s="944"/>
      <c r="DKU208" s="944"/>
      <c r="DKV208" s="944"/>
      <c r="DKW208" s="944"/>
      <c r="DKX208" s="944"/>
      <c r="DKY208" s="944"/>
      <c r="DKZ208" s="944"/>
      <c r="DLA208" s="944"/>
      <c r="DLB208" s="944"/>
      <c r="DLC208" s="944"/>
      <c r="DLD208" s="944"/>
      <c r="DLE208" s="944"/>
      <c r="DLF208" s="944"/>
      <c r="DLG208" s="944"/>
      <c r="DLH208" s="944"/>
      <c r="DLI208" s="944"/>
      <c r="DLJ208" s="944"/>
      <c r="DLK208" s="944"/>
      <c r="DLL208" s="944"/>
      <c r="DLM208" s="944"/>
      <c r="DLN208" s="944"/>
      <c r="DLO208" s="944"/>
      <c r="DLP208" s="944"/>
      <c r="DLQ208" s="944"/>
      <c r="DLR208" s="944"/>
      <c r="DLS208" s="944"/>
      <c r="DLT208" s="944"/>
      <c r="DLU208" s="944"/>
      <c r="DLV208" s="944"/>
      <c r="DLW208" s="944"/>
      <c r="DLX208" s="944"/>
      <c r="DLY208" s="944"/>
      <c r="DLZ208" s="944"/>
      <c r="DMA208" s="944"/>
      <c r="DMB208" s="944"/>
      <c r="DMC208" s="944"/>
      <c r="DMD208" s="944"/>
      <c r="DME208" s="944"/>
      <c r="DMF208" s="944"/>
      <c r="DMG208" s="944"/>
      <c r="DMH208" s="944"/>
      <c r="DMI208" s="944"/>
      <c r="DMJ208" s="944"/>
      <c r="DMK208" s="944"/>
      <c r="DML208" s="944"/>
      <c r="DMM208" s="944"/>
      <c r="DMN208" s="944"/>
      <c r="DMO208" s="944"/>
      <c r="DMP208" s="944"/>
      <c r="DMQ208" s="944"/>
      <c r="DMR208" s="944"/>
      <c r="DMS208" s="944"/>
      <c r="DMT208" s="944"/>
      <c r="DMU208" s="944"/>
      <c r="DMV208" s="944"/>
      <c r="DMW208" s="944"/>
      <c r="DMX208" s="944"/>
      <c r="DMY208" s="944"/>
      <c r="DMZ208" s="944"/>
      <c r="DNA208" s="944"/>
      <c r="DNB208" s="944"/>
      <c r="DNC208" s="944"/>
      <c r="DND208" s="944"/>
      <c r="DNE208" s="944"/>
      <c r="DNF208" s="944"/>
      <c r="DNG208" s="944"/>
      <c r="DNH208" s="944"/>
      <c r="DNI208" s="944"/>
      <c r="DNJ208" s="944"/>
      <c r="DNK208" s="944"/>
      <c r="DNL208" s="944"/>
      <c r="DNM208" s="944"/>
      <c r="DNN208" s="944"/>
      <c r="DNO208" s="944"/>
      <c r="DNP208" s="944"/>
      <c r="DNQ208" s="944"/>
      <c r="DNR208" s="944"/>
      <c r="DNS208" s="944"/>
      <c r="DNT208" s="944"/>
      <c r="DNU208" s="944"/>
      <c r="DNV208" s="944"/>
      <c r="DNW208" s="944"/>
      <c r="DNX208" s="944"/>
      <c r="DNY208" s="944"/>
      <c r="DNZ208" s="944"/>
      <c r="DOA208" s="944"/>
      <c r="DOB208" s="944"/>
      <c r="DOC208" s="944"/>
      <c r="DOD208" s="944"/>
      <c r="DOE208" s="944"/>
      <c r="DOF208" s="944"/>
      <c r="DOG208" s="944"/>
      <c r="DOH208" s="944"/>
      <c r="DOI208" s="944"/>
      <c r="DOJ208" s="944"/>
      <c r="DOK208" s="944"/>
      <c r="DOL208" s="944"/>
      <c r="DOM208" s="944"/>
      <c r="DON208" s="944"/>
      <c r="DOO208" s="944"/>
      <c r="DOP208" s="944"/>
      <c r="DOQ208" s="944"/>
      <c r="DOR208" s="944"/>
      <c r="DOS208" s="944"/>
      <c r="DOT208" s="944"/>
      <c r="DOU208" s="944"/>
      <c r="DOV208" s="944"/>
      <c r="DOW208" s="944"/>
      <c r="DOX208" s="944"/>
      <c r="DOY208" s="944"/>
      <c r="DOZ208" s="944"/>
      <c r="DPA208" s="944"/>
      <c r="DPB208" s="944"/>
      <c r="DPC208" s="944"/>
      <c r="DPD208" s="944"/>
      <c r="DPE208" s="944"/>
      <c r="DPF208" s="944"/>
      <c r="DPG208" s="944"/>
      <c r="DPH208" s="944"/>
      <c r="DPI208" s="944"/>
      <c r="DPJ208" s="944"/>
      <c r="DPK208" s="944"/>
      <c r="DPL208" s="944"/>
      <c r="DPM208" s="944"/>
      <c r="DPN208" s="944"/>
      <c r="DPO208" s="944"/>
      <c r="DPP208" s="944"/>
      <c r="DPQ208" s="944"/>
      <c r="DPR208" s="944"/>
      <c r="DPS208" s="944"/>
      <c r="DPT208" s="944"/>
      <c r="DPU208" s="944"/>
      <c r="DPV208" s="944"/>
      <c r="DPW208" s="944"/>
      <c r="DPX208" s="944"/>
      <c r="DPY208" s="944"/>
      <c r="DPZ208" s="944"/>
      <c r="DQA208" s="944"/>
      <c r="DQB208" s="944"/>
      <c r="DQC208" s="944"/>
      <c r="DQD208" s="944"/>
      <c r="DQE208" s="944"/>
      <c r="DQF208" s="944"/>
      <c r="DQG208" s="944"/>
      <c r="DQH208" s="944"/>
      <c r="DQI208" s="944"/>
      <c r="DQJ208" s="944"/>
      <c r="DQK208" s="944"/>
      <c r="DQL208" s="944"/>
      <c r="DQM208" s="944"/>
      <c r="DQN208" s="944"/>
      <c r="DQO208" s="944"/>
      <c r="DQP208" s="944"/>
      <c r="DQQ208" s="944"/>
      <c r="DQR208" s="944"/>
      <c r="DQS208" s="944"/>
      <c r="DQT208" s="944"/>
      <c r="DQU208" s="944"/>
      <c r="DQV208" s="944"/>
      <c r="DQW208" s="944"/>
      <c r="DQX208" s="944"/>
      <c r="DQY208" s="944"/>
      <c r="DQZ208" s="944"/>
      <c r="DRA208" s="944"/>
      <c r="DRB208" s="944"/>
      <c r="DRC208" s="944"/>
      <c r="DRD208" s="944"/>
      <c r="DRE208" s="944"/>
      <c r="DRF208" s="944"/>
      <c r="DRG208" s="944"/>
      <c r="DRH208" s="944"/>
      <c r="DRI208" s="944"/>
      <c r="DRJ208" s="944"/>
      <c r="DRK208" s="944"/>
      <c r="DRL208" s="944"/>
      <c r="DRM208" s="944"/>
      <c r="DRN208" s="944"/>
      <c r="DRO208" s="944"/>
      <c r="DRP208" s="944"/>
      <c r="DRQ208" s="944"/>
      <c r="DRR208" s="944"/>
      <c r="DRS208" s="944"/>
      <c r="DRT208" s="944"/>
      <c r="DRU208" s="944"/>
      <c r="DRV208" s="944"/>
      <c r="DRW208" s="944"/>
      <c r="DRX208" s="944"/>
      <c r="DRY208" s="944"/>
      <c r="DRZ208" s="944"/>
      <c r="DSA208" s="944"/>
      <c r="DSB208" s="944"/>
      <c r="DSC208" s="944"/>
      <c r="DSD208" s="944"/>
      <c r="DSE208" s="944"/>
      <c r="DSF208" s="944"/>
      <c r="DSG208" s="944"/>
      <c r="DSH208" s="944"/>
      <c r="DSI208" s="944"/>
      <c r="DSJ208" s="944"/>
      <c r="DSK208" s="944"/>
      <c r="DSL208" s="944"/>
      <c r="DSM208" s="944"/>
      <c r="DSN208" s="944"/>
      <c r="DSO208" s="944"/>
      <c r="DSP208" s="944"/>
      <c r="DSQ208" s="944"/>
      <c r="DSR208" s="944"/>
      <c r="DSS208" s="944"/>
      <c r="DST208" s="944"/>
      <c r="DSU208" s="944"/>
      <c r="DSV208" s="944"/>
      <c r="DSW208" s="944"/>
      <c r="DSX208" s="944"/>
      <c r="DSY208" s="944"/>
      <c r="DSZ208" s="944"/>
      <c r="DTA208" s="944"/>
      <c r="DTB208" s="944"/>
      <c r="DTC208" s="944"/>
      <c r="DTD208" s="944"/>
      <c r="DTE208" s="944"/>
      <c r="DTF208" s="944"/>
      <c r="DTG208" s="944"/>
      <c r="DTH208" s="944"/>
      <c r="DTI208" s="944"/>
      <c r="DTJ208" s="944"/>
      <c r="DTK208" s="944"/>
      <c r="DTL208" s="944"/>
      <c r="DTM208" s="944"/>
      <c r="DTN208" s="944"/>
      <c r="DTO208" s="944"/>
      <c r="DTP208" s="944"/>
      <c r="DTQ208" s="944"/>
      <c r="DTR208" s="944"/>
      <c r="DTS208" s="944"/>
      <c r="DTT208" s="944"/>
      <c r="DTU208" s="944"/>
      <c r="DTV208" s="944"/>
      <c r="DTW208" s="944"/>
      <c r="DTX208" s="944"/>
      <c r="DTY208" s="944"/>
      <c r="DTZ208" s="944"/>
      <c r="DUA208" s="944"/>
      <c r="DUB208" s="944"/>
      <c r="DUC208" s="944"/>
      <c r="DUD208" s="944"/>
      <c r="DUE208" s="944"/>
      <c r="DUF208" s="944"/>
      <c r="DUG208" s="944"/>
      <c r="DUH208" s="944"/>
      <c r="DUI208" s="944"/>
      <c r="DUJ208" s="944"/>
      <c r="DUK208" s="944"/>
      <c r="DUL208" s="944"/>
      <c r="DUM208" s="944"/>
      <c r="DUN208" s="944"/>
      <c r="DUO208" s="944"/>
      <c r="DUP208" s="944"/>
      <c r="DUQ208" s="944"/>
      <c r="DUR208" s="944"/>
      <c r="DUS208" s="944"/>
      <c r="DUT208" s="944"/>
      <c r="DUU208" s="944"/>
      <c r="DUV208" s="944"/>
      <c r="DUW208" s="944"/>
      <c r="DUX208" s="944"/>
      <c r="DUY208" s="944"/>
      <c r="DUZ208" s="944"/>
      <c r="DVA208" s="944"/>
      <c r="DVB208" s="944"/>
      <c r="DVC208" s="944"/>
      <c r="DVD208" s="944"/>
      <c r="DVE208" s="944"/>
      <c r="DVF208" s="944"/>
      <c r="DVG208" s="944"/>
      <c r="DVH208" s="944"/>
      <c r="DVI208" s="944"/>
      <c r="DVJ208" s="944"/>
      <c r="DVK208" s="944"/>
      <c r="DVL208" s="944"/>
      <c r="DVM208" s="944"/>
      <c r="DVN208" s="944"/>
      <c r="DVO208" s="944"/>
      <c r="DVP208" s="944"/>
      <c r="DVQ208" s="944"/>
      <c r="DVR208" s="944"/>
      <c r="DVS208" s="944"/>
      <c r="DVT208" s="944"/>
      <c r="DVU208" s="944"/>
      <c r="DVV208" s="944"/>
      <c r="DVW208" s="944"/>
      <c r="DVX208" s="944"/>
      <c r="DVY208" s="944"/>
      <c r="DVZ208" s="944"/>
      <c r="DWA208" s="944"/>
      <c r="DWB208" s="944"/>
      <c r="DWC208" s="944"/>
      <c r="DWD208" s="944"/>
      <c r="DWE208" s="944"/>
      <c r="DWF208" s="944"/>
      <c r="DWG208" s="944"/>
      <c r="DWH208" s="944"/>
      <c r="DWI208" s="944"/>
      <c r="DWJ208" s="944"/>
      <c r="DWK208" s="944"/>
      <c r="DWL208" s="944"/>
      <c r="DWM208" s="944"/>
      <c r="DWN208" s="944"/>
      <c r="DWO208" s="944"/>
      <c r="DWP208" s="944"/>
      <c r="DWQ208" s="944"/>
      <c r="DWR208" s="944"/>
      <c r="DWS208" s="944"/>
      <c r="DWT208" s="944"/>
      <c r="DWU208" s="944"/>
      <c r="DWV208" s="944"/>
      <c r="DWW208" s="944"/>
      <c r="DWX208" s="944"/>
      <c r="DWY208" s="944"/>
      <c r="DWZ208" s="944"/>
      <c r="DXA208" s="944"/>
      <c r="DXB208" s="944"/>
      <c r="DXC208" s="944"/>
      <c r="DXD208" s="944"/>
      <c r="DXE208" s="944"/>
      <c r="DXF208" s="944"/>
      <c r="DXG208" s="944"/>
      <c r="DXH208" s="944"/>
      <c r="DXI208" s="944"/>
      <c r="DXJ208" s="944"/>
      <c r="DXK208" s="944"/>
      <c r="DXL208" s="944"/>
      <c r="DXM208" s="944"/>
      <c r="DXN208" s="944"/>
      <c r="DXO208" s="944"/>
      <c r="DXP208" s="944"/>
      <c r="DXQ208" s="944"/>
      <c r="DXR208" s="944"/>
      <c r="DXS208" s="944"/>
      <c r="DXT208" s="944"/>
      <c r="DXU208" s="944"/>
      <c r="DXV208" s="944"/>
      <c r="DXW208" s="944"/>
      <c r="DXX208" s="944"/>
      <c r="DXY208" s="944"/>
      <c r="DXZ208" s="944"/>
      <c r="DYA208" s="944"/>
      <c r="DYB208" s="944"/>
      <c r="DYC208" s="944"/>
      <c r="DYD208" s="944"/>
      <c r="DYE208" s="944"/>
      <c r="DYF208" s="944"/>
      <c r="DYG208" s="944"/>
      <c r="DYH208" s="944"/>
      <c r="DYI208" s="944"/>
      <c r="DYJ208" s="944"/>
      <c r="DYK208" s="944"/>
      <c r="DYL208" s="944"/>
      <c r="DYM208" s="944"/>
      <c r="DYN208" s="944"/>
      <c r="DYO208" s="944"/>
      <c r="DYP208" s="944"/>
      <c r="DYQ208" s="944"/>
      <c r="DYR208" s="944"/>
      <c r="DYS208" s="944"/>
      <c r="DYT208" s="944"/>
      <c r="DYU208" s="944"/>
      <c r="DYV208" s="944"/>
      <c r="DYW208" s="944"/>
      <c r="DYX208" s="944"/>
      <c r="DYY208" s="944"/>
      <c r="DYZ208" s="944"/>
      <c r="DZA208" s="944"/>
      <c r="DZB208" s="944"/>
      <c r="DZC208" s="944"/>
      <c r="DZD208" s="944"/>
      <c r="DZE208" s="944"/>
      <c r="DZF208" s="944"/>
      <c r="DZG208" s="944"/>
      <c r="DZH208" s="944"/>
      <c r="DZI208" s="944"/>
      <c r="DZJ208" s="944"/>
      <c r="DZK208" s="944"/>
      <c r="DZL208" s="944"/>
      <c r="DZM208" s="944"/>
      <c r="DZN208" s="944"/>
      <c r="DZO208" s="944"/>
      <c r="DZP208" s="944"/>
      <c r="DZQ208" s="944"/>
      <c r="DZR208" s="944"/>
      <c r="DZS208" s="944"/>
      <c r="DZT208" s="944"/>
      <c r="DZU208" s="944"/>
      <c r="DZV208" s="944"/>
      <c r="DZW208" s="944"/>
      <c r="DZX208" s="944"/>
      <c r="DZY208" s="944"/>
      <c r="DZZ208" s="944"/>
      <c r="EAA208" s="944"/>
      <c r="EAB208" s="944"/>
      <c r="EAC208" s="944"/>
      <c r="EAD208" s="944"/>
      <c r="EAE208" s="944"/>
      <c r="EAF208" s="944"/>
      <c r="EAG208" s="944"/>
      <c r="EAH208" s="944"/>
      <c r="EAI208" s="944"/>
      <c r="EAJ208" s="944"/>
      <c r="EAK208" s="944"/>
      <c r="EAL208" s="944"/>
      <c r="EAM208" s="944"/>
      <c r="EAN208" s="944"/>
      <c r="EAO208" s="944"/>
      <c r="EAP208" s="944"/>
      <c r="EAQ208" s="944"/>
      <c r="EAR208" s="944"/>
      <c r="EAS208" s="944"/>
      <c r="EAT208" s="944"/>
      <c r="EAU208" s="944"/>
      <c r="EAV208" s="944"/>
      <c r="EAW208" s="944"/>
      <c r="EAX208" s="944"/>
      <c r="EAY208" s="944"/>
      <c r="EAZ208" s="944"/>
      <c r="EBA208" s="944"/>
      <c r="EBB208" s="944"/>
      <c r="EBC208" s="944"/>
      <c r="EBD208" s="944"/>
      <c r="EBE208" s="944"/>
      <c r="EBF208" s="944"/>
      <c r="EBG208" s="944"/>
      <c r="EBH208" s="944"/>
      <c r="EBI208" s="944"/>
      <c r="EBJ208" s="944"/>
      <c r="EBK208" s="944"/>
      <c r="EBL208" s="944"/>
      <c r="EBM208" s="944"/>
      <c r="EBN208" s="944"/>
      <c r="EBO208" s="944"/>
      <c r="EBP208" s="944"/>
      <c r="EBQ208" s="944"/>
      <c r="EBR208" s="944"/>
      <c r="EBS208" s="944"/>
      <c r="EBT208" s="944"/>
      <c r="EBU208" s="944"/>
      <c r="EBV208" s="944"/>
      <c r="EBW208" s="944"/>
      <c r="EBX208" s="944"/>
      <c r="EBY208" s="944"/>
      <c r="EBZ208" s="944"/>
      <c r="ECA208" s="944"/>
      <c r="ECB208" s="944"/>
      <c r="ECC208" s="944"/>
      <c r="ECD208" s="944"/>
      <c r="ECE208" s="944"/>
      <c r="ECF208" s="944"/>
      <c r="ECG208" s="944"/>
      <c r="ECH208" s="944"/>
      <c r="ECI208" s="944"/>
      <c r="ECJ208" s="944"/>
      <c r="ECK208" s="944"/>
      <c r="ECL208" s="944"/>
      <c r="ECM208" s="944"/>
      <c r="ECN208" s="944"/>
      <c r="ECO208" s="944"/>
      <c r="ECP208" s="944"/>
      <c r="ECQ208" s="944"/>
      <c r="ECR208" s="944"/>
      <c r="ECS208" s="944"/>
      <c r="ECT208" s="944"/>
      <c r="ECU208" s="944"/>
      <c r="ECV208" s="944"/>
      <c r="ECW208" s="944"/>
      <c r="ECX208" s="944"/>
      <c r="ECY208" s="944"/>
      <c r="ECZ208" s="944"/>
      <c r="EDA208" s="944"/>
      <c r="EDB208" s="944"/>
      <c r="EDC208" s="944"/>
      <c r="EDD208" s="944"/>
      <c r="EDE208" s="944"/>
      <c r="EDF208" s="944"/>
      <c r="EDG208" s="944"/>
      <c r="EDH208" s="944"/>
      <c r="EDI208" s="944"/>
      <c r="EDJ208" s="944"/>
      <c r="EDK208" s="944"/>
      <c r="EDL208" s="944"/>
      <c r="EDM208" s="944"/>
      <c r="EDN208" s="944"/>
      <c r="EDO208" s="944"/>
      <c r="EDP208" s="944"/>
      <c r="EDQ208" s="944"/>
      <c r="EDR208" s="944"/>
      <c r="EDS208" s="944"/>
      <c r="EDT208" s="944"/>
      <c r="EDU208" s="944"/>
      <c r="EDV208" s="944"/>
      <c r="EDW208" s="944"/>
      <c r="EDX208" s="944"/>
      <c r="EDY208" s="944"/>
      <c r="EDZ208" s="944"/>
      <c r="EEA208" s="944"/>
      <c r="EEB208" s="944"/>
      <c r="EEC208" s="944"/>
      <c r="EED208" s="944"/>
      <c r="EEE208" s="944"/>
      <c r="EEF208" s="944"/>
      <c r="EEG208" s="944"/>
      <c r="EEH208" s="944"/>
      <c r="EEI208" s="944"/>
      <c r="EEJ208" s="944"/>
      <c r="EEK208" s="944"/>
      <c r="EEL208" s="944"/>
      <c r="EEM208" s="944"/>
      <c r="EEN208" s="944"/>
      <c r="EEO208" s="944"/>
      <c r="EEP208" s="944"/>
      <c r="EEQ208" s="944"/>
      <c r="EER208" s="944"/>
      <c r="EES208" s="944"/>
      <c r="EET208" s="944"/>
      <c r="EEU208" s="944"/>
      <c r="EEV208" s="944"/>
      <c r="EEW208" s="944"/>
      <c r="EEX208" s="944"/>
      <c r="EEY208" s="944"/>
      <c r="EEZ208" s="944"/>
      <c r="EFA208" s="944"/>
      <c r="EFB208" s="944"/>
      <c r="EFC208" s="944"/>
      <c r="EFD208" s="944"/>
      <c r="EFE208" s="944"/>
      <c r="EFF208" s="944"/>
      <c r="EFG208" s="944"/>
      <c r="EFH208" s="944"/>
      <c r="EFI208" s="944"/>
      <c r="EFJ208" s="944"/>
      <c r="EFK208" s="944"/>
      <c r="EFL208" s="944"/>
      <c r="EFM208" s="944"/>
      <c r="EFN208" s="944"/>
      <c r="EFO208" s="944"/>
      <c r="EFP208" s="944"/>
      <c r="EFQ208" s="944"/>
      <c r="EFR208" s="944"/>
      <c r="EFS208" s="944"/>
      <c r="EFT208" s="944"/>
      <c r="EFU208" s="944"/>
      <c r="EFV208" s="944"/>
      <c r="EFW208" s="944"/>
      <c r="EFX208" s="944"/>
      <c r="EFY208" s="944"/>
      <c r="EFZ208" s="944"/>
      <c r="EGA208" s="944"/>
      <c r="EGB208" s="944"/>
      <c r="EGC208" s="944"/>
      <c r="EGD208" s="944"/>
      <c r="EGE208" s="944"/>
      <c r="EGF208" s="944"/>
      <c r="EGG208" s="944"/>
      <c r="EGH208" s="944"/>
      <c r="EGI208" s="944"/>
      <c r="EGJ208" s="944"/>
      <c r="EGK208" s="944"/>
      <c r="EGL208" s="944"/>
      <c r="EGM208" s="944"/>
      <c r="EGN208" s="944"/>
      <c r="EGO208" s="944"/>
      <c r="EGP208" s="944"/>
      <c r="EGQ208" s="944"/>
      <c r="EGR208" s="944"/>
      <c r="EGS208" s="944"/>
      <c r="EGT208" s="944"/>
      <c r="EGU208" s="944"/>
      <c r="EGV208" s="944"/>
      <c r="EGW208" s="944"/>
      <c r="EGX208" s="944"/>
      <c r="EGY208" s="944"/>
      <c r="EGZ208" s="944"/>
      <c r="EHA208" s="944"/>
      <c r="EHB208" s="944"/>
      <c r="EHC208" s="944"/>
      <c r="EHD208" s="944"/>
      <c r="EHE208" s="944"/>
      <c r="EHF208" s="944"/>
      <c r="EHG208" s="944"/>
      <c r="EHH208" s="944"/>
      <c r="EHI208" s="944"/>
      <c r="EHJ208" s="944"/>
      <c r="EHK208" s="944"/>
      <c r="EHL208" s="944"/>
      <c r="EHM208" s="944"/>
      <c r="EHN208" s="944"/>
      <c r="EHO208" s="944"/>
      <c r="EHP208" s="944"/>
      <c r="EHQ208" s="944"/>
      <c r="EHR208" s="944"/>
      <c r="EHS208" s="944"/>
      <c r="EHT208" s="944"/>
      <c r="EHU208" s="944"/>
      <c r="EHV208" s="944"/>
      <c r="EHW208" s="944"/>
      <c r="EHX208" s="944"/>
      <c r="EHY208" s="944"/>
      <c r="EHZ208" s="944"/>
      <c r="EIA208" s="944"/>
      <c r="EIB208" s="944"/>
      <c r="EIC208" s="944"/>
      <c r="EID208" s="944"/>
      <c r="EIE208" s="944"/>
      <c r="EIF208" s="944"/>
      <c r="EIG208" s="944"/>
      <c r="EIH208" s="944"/>
      <c r="EII208" s="944"/>
      <c r="EIJ208" s="944"/>
      <c r="EIK208" s="944"/>
      <c r="EIL208" s="944"/>
      <c r="EIM208" s="944"/>
      <c r="EIN208" s="944"/>
      <c r="EIO208" s="944"/>
      <c r="EIP208" s="944"/>
      <c r="EIQ208" s="944"/>
      <c r="EIR208" s="944"/>
      <c r="EIS208" s="944"/>
      <c r="EIT208" s="944"/>
      <c r="EIU208" s="944"/>
      <c r="EIV208" s="944"/>
      <c r="EIW208" s="944"/>
      <c r="EIX208" s="944"/>
      <c r="EIY208" s="944"/>
      <c r="EIZ208" s="944"/>
      <c r="EJA208" s="944"/>
      <c r="EJB208" s="944"/>
      <c r="EJC208" s="944"/>
      <c r="EJD208" s="944"/>
      <c r="EJE208" s="944"/>
      <c r="EJF208" s="944"/>
      <c r="EJG208" s="944"/>
      <c r="EJH208" s="944"/>
      <c r="EJI208" s="944"/>
      <c r="EJJ208" s="944"/>
      <c r="EJK208" s="944"/>
      <c r="EJL208" s="944"/>
      <c r="EJM208" s="944"/>
      <c r="EJN208" s="944"/>
      <c r="EJO208" s="944"/>
      <c r="EJP208" s="944"/>
      <c r="EJQ208" s="944"/>
      <c r="EJR208" s="944"/>
      <c r="EJS208" s="944"/>
      <c r="EJT208" s="944"/>
      <c r="EJU208" s="944"/>
      <c r="EJV208" s="944"/>
      <c r="EJW208" s="944"/>
      <c r="EJX208" s="944"/>
      <c r="EJY208" s="944"/>
      <c r="EJZ208" s="944"/>
      <c r="EKA208" s="944"/>
      <c r="EKB208" s="944"/>
      <c r="EKC208" s="944"/>
      <c r="EKD208" s="944"/>
      <c r="EKE208" s="944"/>
      <c r="EKF208" s="944"/>
      <c r="EKG208" s="944"/>
      <c r="EKH208" s="944"/>
      <c r="EKI208" s="944"/>
      <c r="EKJ208" s="944"/>
      <c r="EKK208" s="944"/>
      <c r="EKL208" s="944"/>
      <c r="EKM208" s="944"/>
      <c r="EKN208" s="944"/>
      <c r="EKO208" s="944"/>
      <c r="EKP208" s="944"/>
      <c r="EKQ208" s="944"/>
      <c r="EKR208" s="944"/>
      <c r="EKS208" s="944"/>
      <c r="EKT208" s="944"/>
      <c r="EKU208" s="944"/>
      <c r="EKV208" s="944"/>
      <c r="EKW208" s="944"/>
      <c r="EKX208" s="944"/>
      <c r="EKY208" s="944"/>
      <c r="EKZ208" s="944"/>
      <c r="ELA208" s="944"/>
      <c r="ELB208" s="944"/>
      <c r="ELC208" s="944"/>
      <c r="ELD208" s="944"/>
      <c r="ELE208" s="944"/>
      <c r="ELF208" s="944"/>
      <c r="ELG208" s="944"/>
      <c r="ELH208" s="944"/>
      <c r="ELI208" s="944"/>
      <c r="ELJ208" s="944"/>
      <c r="ELK208" s="944"/>
      <c r="ELL208" s="944"/>
      <c r="ELM208" s="944"/>
      <c r="ELN208" s="944"/>
      <c r="ELO208" s="944"/>
      <c r="ELP208" s="944"/>
      <c r="ELQ208" s="944"/>
      <c r="ELR208" s="944"/>
      <c r="ELS208" s="944"/>
      <c r="ELT208" s="944"/>
      <c r="ELU208" s="944"/>
      <c r="ELV208" s="944"/>
      <c r="ELW208" s="944"/>
      <c r="ELX208" s="944"/>
      <c r="ELY208" s="944"/>
      <c r="ELZ208" s="944"/>
      <c r="EMA208" s="944"/>
      <c r="EMB208" s="944"/>
      <c r="EMC208" s="944"/>
      <c r="EMD208" s="944"/>
      <c r="EME208" s="944"/>
      <c r="EMF208" s="944"/>
      <c r="EMG208" s="944"/>
      <c r="EMH208" s="944"/>
      <c r="EMI208" s="944"/>
      <c r="EMJ208" s="944"/>
      <c r="EMK208" s="944"/>
      <c r="EML208" s="944"/>
      <c r="EMM208" s="944"/>
      <c r="EMN208" s="944"/>
      <c r="EMO208" s="944"/>
      <c r="EMP208" s="944"/>
      <c r="EMQ208" s="944"/>
      <c r="EMR208" s="944"/>
      <c r="EMS208" s="944"/>
      <c r="EMT208" s="944"/>
      <c r="EMU208" s="944"/>
      <c r="EMV208" s="944"/>
      <c r="EMW208" s="944"/>
      <c r="EMX208" s="944"/>
      <c r="EMY208" s="944"/>
      <c r="EMZ208" s="944"/>
      <c r="ENA208" s="944"/>
      <c r="ENB208" s="944"/>
      <c r="ENC208" s="944"/>
      <c r="END208" s="944"/>
      <c r="ENE208" s="944"/>
      <c r="ENF208" s="944"/>
      <c r="ENG208" s="944"/>
      <c r="ENH208" s="944"/>
      <c r="ENI208" s="944"/>
      <c r="ENJ208" s="944"/>
      <c r="ENK208" s="944"/>
      <c r="ENL208" s="944"/>
      <c r="ENM208" s="944"/>
      <c r="ENN208" s="944"/>
      <c r="ENO208" s="944"/>
      <c r="ENP208" s="944"/>
      <c r="ENQ208" s="944"/>
      <c r="ENR208" s="944"/>
      <c r="ENS208" s="944"/>
      <c r="ENT208" s="944"/>
      <c r="ENU208" s="944"/>
      <c r="ENV208" s="944"/>
      <c r="ENW208" s="944"/>
      <c r="ENX208" s="944"/>
      <c r="ENY208" s="944"/>
      <c r="ENZ208" s="944"/>
      <c r="EOA208" s="944"/>
      <c r="EOB208" s="944"/>
      <c r="EOC208" s="944"/>
      <c r="EOD208" s="944"/>
      <c r="EOE208" s="944"/>
      <c r="EOF208" s="944"/>
      <c r="EOG208" s="944"/>
      <c r="EOH208" s="944"/>
      <c r="EOI208" s="944"/>
      <c r="EOJ208" s="944"/>
      <c r="EOK208" s="944"/>
      <c r="EOL208" s="944"/>
      <c r="EOM208" s="944"/>
      <c r="EON208" s="944"/>
      <c r="EOO208" s="944"/>
      <c r="EOP208" s="944"/>
      <c r="EOQ208" s="944"/>
      <c r="EOR208" s="944"/>
      <c r="EOS208" s="944"/>
      <c r="EOT208" s="944"/>
      <c r="EOU208" s="944"/>
      <c r="EOV208" s="944"/>
      <c r="EOW208" s="944"/>
      <c r="EOX208" s="944"/>
      <c r="EOY208" s="944"/>
      <c r="EOZ208" s="944"/>
      <c r="EPA208" s="944"/>
      <c r="EPB208" s="944"/>
      <c r="EPC208" s="944"/>
      <c r="EPD208" s="944"/>
      <c r="EPE208" s="944"/>
      <c r="EPF208" s="944"/>
      <c r="EPG208" s="944"/>
      <c r="EPH208" s="944"/>
      <c r="EPI208" s="944"/>
      <c r="EPJ208" s="944"/>
      <c r="EPK208" s="944"/>
      <c r="EPL208" s="944"/>
      <c r="EPM208" s="944"/>
      <c r="EPN208" s="944"/>
      <c r="EPO208" s="944"/>
      <c r="EPP208" s="944"/>
      <c r="EPQ208" s="944"/>
      <c r="EPR208" s="944"/>
      <c r="EPS208" s="944"/>
      <c r="EPT208" s="944"/>
      <c r="EPU208" s="944"/>
      <c r="EPV208" s="944"/>
      <c r="EPW208" s="944"/>
      <c r="EPX208" s="944"/>
      <c r="EPY208" s="944"/>
      <c r="EPZ208" s="944"/>
      <c r="EQA208" s="944"/>
      <c r="EQB208" s="944"/>
      <c r="EQC208" s="944"/>
      <c r="EQD208" s="944"/>
      <c r="EQE208" s="944"/>
      <c r="EQF208" s="944"/>
      <c r="EQG208" s="944"/>
      <c r="EQH208" s="944"/>
      <c r="EQI208" s="944"/>
      <c r="EQJ208" s="944"/>
      <c r="EQK208" s="944"/>
      <c r="EQL208" s="944"/>
      <c r="EQM208" s="944"/>
      <c r="EQN208" s="944"/>
      <c r="EQO208" s="944"/>
      <c r="EQP208" s="944"/>
      <c r="EQQ208" s="944"/>
      <c r="EQR208" s="944"/>
      <c r="EQS208" s="944"/>
      <c r="EQT208" s="944"/>
      <c r="EQU208" s="944"/>
      <c r="EQV208" s="944"/>
      <c r="EQW208" s="944"/>
      <c r="EQX208" s="944"/>
      <c r="EQY208" s="944"/>
      <c r="EQZ208" s="944"/>
      <c r="ERA208" s="944"/>
      <c r="ERB208" s="944"/>
      <c r="ERC208" s="944"/>
      <c r="ERD208" s="944"/>
      <c r="ERE208" s="944"/>
      <c r="ERF208" s="944"/>
      <c r="ERG208" s="944"/>
      <c r="ERH208" s="944"/>
      <c r="ERI208" s="944"/>
      <c r="ERJ208" s="944"/>
      <c r="ERK208" s="944"/>
      <c r="ERL208" s="944"/>
      <c r="ERM208" s="944"/>
      <c r="ERN208" s="944"/>
      <c r="ERO208" s="944"/>
      <c r="ERP208" s="944"/>
      <c r="ERQ208" s="944"/>
      <c r="ERR208" s="944"/>
      <c r="ERS208" s="944"/>
      <c r="ERT208" s="944"/>
      <c r="ERU208" s="944"/>
      <c r="ERV208" s="944"/>
      <c r="ERW208" s="944"/>
      <c r="ERX208" s="944"/>
      <c r="ERY208" s="944"/>
      <c r="ERZ208" s="944"/>
      <c r="ESA208" s="944"/>
      <c r="ESB208" s="944"/>
      <c r="ESC208" s="944"/>
      <c r="ESD208" s="944"/>
      <c r="ESE208" s="944"/>
      <c r="ESF208" s="944"/>
      <c r="ESG208" s="944"/>
      <c r="ESH208" s="944"/>
      <c r="ESI208" s="944"/>
      <c r="ESJ208" s="944"/>
      <c r="ESK208" s="944"/>
      <c r="ESL208" s="944"/>
      <c r="ESM208" s="944"/>
      <c r="ESN208" s="944"/>
      <c r="ESO208" s="944"/>
      <c r="ESP208" s="944"/>
      <c r="ESQ208" s="944"/>
      <c r="ESR208" s="944"/>
      <c r="ESS208" s="944"/>
      <c r="EST208" s="944"/>
      <c r="ESU208" s="944"/>
      <c r="ESV208" s="944"/>
      <c r="ESW208" s="944"/>
      <c r="ESX208" s="944"/>
      <c r="ESY208" s="944"/>
      <c r="ESZ208" s="944"/>
      <c r="ETA208" s="944"/>
      <c r="ETB208" s="944"/>
      <c r="ETC208" s="944"/>
      <c r="ETD208" s="944"/>
      <c r="ETE208" s="944"/>
      <c r="ETF208" s="944"/>
      <c r="ETG208" s="944"/>
      <c r="ETH208" s="944"/>
      <c r="ETI208" s="944"/>
      <c r="ETJ208" s="944"/>
      <c r="ETK208" s="944"/>
      <c r="ETL208" s="944"/>
      <c r="ETM208" s="944"/>
      <c r="ETN208" s="944"/>
      <c r="ETO208" s="944"/>
      <c r="ETP208" s="944"/>
      <c r="ETQ208" s="944"/>
      <c r="ETR208" s="944"/>
      <c r="ETS208" s="944"/>
      <c r="ETT208" s="944"/>
      <c r="ETU208" s="944"/>
      <c r="ETV208" s="944"/>
      <c r="ETW208" s="944"/>
      <c r="ETX208" s="944"/>
      <c r="ETY208" s="944"/>
      <c r="ETZ208" s="944"/>
      <c r="EUA208" s="944"/>
      <c r="EUB208" s="944"/>
      <c r="EUC208" s="944"/>
      <c r="EUD208" s="944"/>
      <c r="EUE208" s="944"/>
      <c r="EUF208" s="944"/>
      <c r="EUG208" s="944"/>
      <c r="EUH208" s="944"/>
      <c r="EUI208" s="944"/>
      <c r="EUJ208" s="944"/>
      <c r="EUK208" s="944"/>
      <c r="EUL208" s="944"/>
      <c r="EUM208" s="944"/>
      <c r="EUN208" s="944"/>
      <c r="EUO208" s="944"/>
      <c r="EUP208" s="944"/>
      <c r="EUQ208" s="944"/>
      <c r="EUR208" s="944"/>
      <c r="EUS208" s="944"/>
      <c r="EUT208" s="944"/>
      <c r="EUU208" s="944"/>
      <c r="EUV208" s="944"/>
      <c r="EUW208" s="944"/>
      <c r="EUX208" s="944"/>
      <c r="EUY208" s="944"/>
      <c r="EUZ208" s="944"/>
      <c r="EVA208" s="944"/>
      <c r="EVB208" s="944"/>
      <c r="EVC208" s="944"/>
      <c r="EVD208" s="944"/>
      <c r="EVE208" s="944"/>
      <c r="EVF208" s="944"/>
      <c r="EVG208" s="944"/>
      <c r="EVH208" s="944"/>
      <c r="EVI208" s="944"/>
      <c r="EVJ208" s="944"/>
      <c r="EVK208" s="944"/>
      <c r="EVL208" s="944"/>
      <c r="EVM208" s="944"/>
      <c r="EVN208" s="944"/>
      <c r="EVO208" s="944"/>
      <c r="EVP208" s="944"/>
      <c r="EVQ208" s="944"/>
      <c r="EVR208" s="944"/>
      <c r="EVS208" s="944"/>
      <c r="EVT208" s="944"/>
      <c r="EVU208" s="944"/>
      <c r="EVV208" s="944"/>
      <c r="EVW208" s="944"/>
      <c r="EVX208" s="944"/>
      <c r="EVY208" s="944"/>
      <c r="EVZ208" s="944"/>
      <c r="EWA208" s="944"/>
      <c r="EWB208" s="944"/>
      <c r="EWC208" s="944"/>
      <c r="EWD208" s="944"/>
      <c r="EWE208" s="944"/>
      <c r="EWF208" s="944"/>
      <c r="EWG208" s="944"/>
      <c r="EWH208" s="944"/>
      <c r="EWI208" s="944"/>
      <c r="EWJ208" s="944"/>
      <c r="EWK208" s="944"/>
      <c r="EWL208" s="944"/>
      <c r="EWM208" s="944"/>
      <c r="EWN208" s="944"/>
      <c r="EWO208" s="944"/>
      <c r="EWP208" s="944"/>
      <c r="EWQ208" s="944"/>
      <c r="EWR208" s="944"/>
      <c r="EWS208" s="944"/>
      <c r="EWT208" s="944"/>
      <c r="EWU208" s="944"/>
      <c r="EWV208" s="944"/>
      <c r="EWW208" s="944"/>
      <c r="EWX208" s="944"/>
      <c r="EWY208" s="944"/>
      <c r="EWZ208" s="944"/>
      <c r="EXA208" s="944"/>
      <c r="EXB208" s="944"/>
      <c r="EXC208" s="944"/>
      <c r="EXD208" s="944"/>
      <c r="EXE208" s="944"/>
      <c r="EXF208" s="944"/>
      <c r="EXG208" s="944"/>
      <c r="EXH208" s="944"/>
      <c r="EXI208" s="944"/>
      <c r="EXJ208" s="944"/>
      <c r="EXK208" s="944"/>
      <c r="EXL208" s="944"/>
      <c r="EXM208" s="944"/>
      <c r="EXN208" s="944"/>
      <c r="EXO208" s="944"/>
      <c r="EXP208" s="944"/>
      <c r="EXQ208" s="944"/>
      <c r="EXR208" s="944"/>
      <c r="EXS208" s="944"/>
      <c r="EXT208" s="944"/>
      <c r="EXU208" s="944"/>
      <c r="EXV208" s="944"/>
      <c r="EXW208" s="944"/>
      <c r="EXX208" s="944"/>
      <c r="EXY208" s="944"/>
      <c r="EXZ208" s="944"/>
      <c r="EYA208" s="944"/>
      <c r="EYB208" s="944"/>
      <c r="EYC208" s="944"/>
      <c r="EYD208" s="944"/>
      <c r="EYE208" s="944"/>
      <c r="EYF208" s="944"/>
      <c r="EYG208" s="944"/>
      <c r="EYH208" s="944"/>
      <c r="EYI208" s="944"/>
      <c r="EYJ208" s="944"/>
      <c r="EYK208" s="944"/>
      <c r="EYL208" s="944"/>
      <c r="EYM208" s="944"/>
      <c r="EYN208" s="944"/>
      <c r="EYO208" s="944"/>
      <c r="EYP208" s="944"/>
      <c r="EYQ208" s="944"/>
      <c r="EYR208" s="944"/>
      <c r="EYS208" s="944"/>
      <c r="EYT208" s="944"/>
      <c r="EYU208" s="944"/>
      <c r="EYV208" s="944"/>
      <c r="EYW208" s="944"/>
      <c r="EYX208" s="944"/>
      <c r="EYY208" s="944"/>
      <c r="EYZ208" s="944"/>
      <c r="EZA208" s="944"/>
      <c r="EZB208" s="944"/>
      <c r="EZC208" s="944"/>
      <c r="EZD208" s="944"/>
      <c r="EZE208" s="944"/>
      <c r="EZF208" s="944"/>
      <c r="EZG208" s="944"/>
      <c r="EZH208" s="944"/>
      <c r="EZI208" s="944"/>
      <c r="EZJ208" s="944"/>
      <c r="EZK208" s="944"/>
      <c r="EZL208" s="944"/>
      <c r="EZM208" s="944"/>
      <c r="EZN208" s="944"/>
      <c r="EZO208" s="944"/>
      <c r="EZP208" s="944"/>
      <c r="EZQ208" s="944"/>
      <c r="EZR208" s="944"/>
      <c r="EZS208" s="944"/>
      <c r="EZT208" s="944"/>
      <c r="EZU208" s="944"/>
      <c r="EZV208" s="944"/>
      <c r="EZW208" s="944"/>
      <c r="EZX208" s="944"/>
      <c r="EZY208" s="944"/>
      <c r="EZZ208" s="944"/>
      <c r="FAA208" s="944"/>
      <c r="FAB208" s="944"/>
      <c r="FAC208" s="944"/>
      <c r="FAD208" s="944"/>
      <c r="FAE208" s="944"/>
      <c r="FAF208" s="944"/>
      <c r="FAG208" s="944"/>
      <c r="FAH208" s="944"/>
      <c r="FAI208" s="944"/>
      <c r="FAJ208" s="944"/>
      <c r="FAK208" s="944"/>
      <c r="FAL208" s="944"/>
      <c r="FAM208" s="944"/>
      <c r="FAN208" s="944"/>
      <c r="FAO208" s="944"/>
      <c r="FAP208" s="944"/>
      <c r="FAQ208" s="944"/>
      <c r="FAR208" s="944"/>
      <c r="FAS208" s="944"/>
      <c r="FAT208" s="944"/>
      <c r="FAU208" s="944"/>
      <c r="FAV208" s="944"/>
      <c r="FAW208" s="944"/>
      <c r="FAX208" s="944"/>
      <c r="FAY208" s="944"/>
      <c r="FAZ208" s="944"/>
      <c r="FBA208" s="944"/>
      <c r="FBB208" s="944"/>
      <c r="FBC208" s="944"/>
      <c r="FBD208" s="944"/>
      <c r="FBE208" s="944"/>
      <c r="FBF208" s="944"/>
      <c r="FBG208" s="944"/>
      <c r="FBH208" s="944"/>
      <c r="FBI208" s="944"/>
      <c r="FBJ208" s="944"/>
      <c r="FBK208" s="944"/>
      <c r="FBL208" s="944"/>
      <c r="FBM208" s="944"/>
      <c r="FBN208" s="944"/>
      <c r="FBO208" s="944"/>
      <c r="FBP208" s="944"/>
      <c r="FBQ208" s="944"/>
      <c r="FBR208" s="944"/>
      <c r="FBS208" s="944"/>
      <c r="FBT208" s="944"/>
      <c r="FBU208" s="944"/>
      <c r="FBV208" s="944"/>
      <c r="FBW208" s="944"/>
      <c r="FBX208" s="944"/>
      <c r="FBY208" s="944"/>
      <c r="FBZ208" s="944"/>
      <c r="FCA208" s="944"/>
      <c r="FCB208" s="944"/>
      <c r="FCC208" s="944"/>
      <c r="FCD208" s="944"/>
      <c r="FCE208" s="944"/>
      <c r="FCF208" s="944"/>
      <c r="FCG208" s="944"/>
      <c r="FCH208" s="944"/>
      <c r="FCI208" s="944"/>
      <c r="FCJ208" s="944"/>
      <c r="FCK208" s="944"/>
      <c r="FCL208" s="944"/>
      <c r="FCM208" s="944"/>
      <c r="FCN208" s="944"/>
      <c r="FCO208" s="944"/>
      <c r="FCP208" s="944"/>
      <c r="FCQ208" s="944"/>
      <c r="FCR208" s="944"/>
      <c r="FCS208" s="944"/>
      <c r="FCT208" s="944"/>
      <c r="FCU208" s="944"/>
      <c r="FCV208" s="944"/>
      <c r="FCW208" s="944"/>
      <c r="FCX208" s="944"/>
      <c r="FCY208" s="944"/>
      <c r="FCZ208" s="944"/>
      <c r="FDA208" s="944"/>
      <c r="FDB208" s="944"/>
      <c r="FDC208" s="944"/>
      <c r="FDD208" s="944"/>
      <c r="FDE208" s="944"/>
      <c r="FDF208" s="944"/>
      <c r="FDG208" s="944"/>
      <c r="FDH208" s="944"/>
      <c r="FDI208" s="944"/>
      <c r="FDJ208" s="944"/>
      <c r="FDK208" s="944"/>
      <c r="FDL208" s="944"/>
      <c r="FDM208" s="944"/>
      <c r="FDN208" s="944"/>
      <c r="FDO208" s="944"/>
      <c r="FDP208" s="944"/>
      <c r="FDQ208" s="944"/>
      <c r="FDR208" s="944"/>
      <c r="FDS208" s="944"/>
      <c r="FDT208" s="944"/>
      <c r="FDU208" s="944"/>
      <c r="FDV208" s="944"/>
      <c r="FDW208" s="944"/>
      <c r="FDX208" s="944"/>
      <c r="FDY208" s="944"/>
      <c r="FDZ208" s="944"/>
      <c r="FEA208" s="944"/>
      <c r="FEB208" s="944"/>
      <c r="FEC208" s="944"/>
      <c r="FED208" s="944"/>
      <c r="FEE208" s="944"/>
      <c r="FEF208" s="944"/>
      <c r="FEG208" s="944"/>
      <c r="FEH208" s="944"/>
      <c r="FEI208" s="944"/>
      <c r="FEJ208" s="944"/>
      <c r="FEK208" s="944"/>
      <c r="FEL208" s="944"/>
      <c r="FEM208" s="944"/>
      <c r="FEN208" s="944"/>
      <c r="FEO208" s="944"/>
      <c r="FEP208" s="944"/>
      <c r="FEQ208" s="944"/>
      <c r="FER208" s="944"/>
      <c r="FES208" s="944"/>
      <c r="FET208" s="944"/>
      <c r="FEU208" s="944"/>
      <c r="FEV208" s="944"/>
      <c r="FEW208" s="944"/>
      <c r="FEX208" s="944"/>
      <c r="FEY208" s="944"/>
      <c r="FEZ208" s="944"/>
      <c r="FFA208" s="944"/>
      <c r="FFB208" s="944"/>
      <c r="FFC208" s="944"/>
      <c r="FFD208" s="944"/>
      <c r="FFE208" s="944"/>
      <c r="FFF208" s="944"/>
      <c r="FFG208" s="944"/>
      <c r="FFH208" s="944"/>
      <c r="FFI208" s="944"/>
      <c r="FFJ208" s="944"/>
      <c r="FFK208" s="944"/>
      <c r="FFL208" s="944"/>
      <c r="FFM208" s="944"/>
      <c r="FFN208" s="944"/>
      <c r="FFO208" s="944"/>
      <c r="FFP208" s="944"/>
      <c r="FFQ208" s="944"/>
      <c r="FFR208" s="944"/>
      <c r="FFS208" s="944"/>
      <c r="FFT208" s="944"/>
      <c r="FFU208" s="944"/>
      <c r="FFV208" s="944"/>
      <c r="FFW208" s="944"/>
      <c r="FFX208" s="944"/>
      <c r="FFY208" s="944"/>
      <c r="FFZ208" s="944"/>
      <c r="FGA208" s="944"/>
      <c r="FGB208" s="944"/>
      <c r="FGC208" s="944"/>
      <c r="FGD208" s="944"/>
      <c r="FGE208" s="944"/>
      <c r="FGF208" s="944"/>
      <c r="FGG208" s="944"/>
      <c r="FGH208" s="944"/>
      <c r="FGI208" s="944"/>
      <c r="FGJ208" s="944"/>
      <c r="FGK208" s="944"/>
      <c r="FGL208" s="944"/>
      <c r="FGM208" s="944"/>
      <c r="FGN208" s="944"/>
      <c r="FGO208" s="944"/>
      <c r="FGP208" s="944"/>
      <c r="FGQ208" s="944"/>
      <c r="FGR208" s="944"/>
      <c r="FGS208" s="944"/>
      <c r="FGT208" s="944"/>
      <c r="FGU208" s="944"/>
      <c r="FGV208" s="944"/>
      <c r="FGW208" s="944"/>
      <c r="FGX208" s="944"/>
      <c r="FGY208" s="944"/>
      <c r="FGZ208" s="944"/>
      <c r="FHA208" s="944"/>
      <c r="FHB208" s="944"/>
      <c r="FHC208" s="944"/>
      <c r="FHD208" s="944"/>
      <c r="FHE208" s="944"/>
      <c r="FHF208" s="944"/>
      <c r="FHG208" s="944"/>
      <c r="FHH208" s="944"/>
      <c r="FHI208" s="944"/>
      <c r="FHJ208" s="944"/>
      <c r="FHK208" s="944"/>
      <c r="FHL208" s="944"/>
      <c r="FHM208" s="944"/>
      <c r="FHN208" s="944"/>
      <c r="FHO208" s="944"/>
      <c r="FHP208" s="944"/>
      <c r="FHQ208" s="944"/>
      <c r="FHR208" s="944"/>
      <c r="FHS208" s="944"/>
      <c r="FHT208" s="944"/>
      <c r="FHU208" s="944"/>
      <c r="FHV208" s="944"/>
      <c r="FHW208" s="944"/>
      <c r="FHX208" s="944"/>
      <c r="FHY208" s="944"/>
      <c r="FHZ208" s="944"/>
      <c r="FIA208" s="944"/>
      <c r="FIB208" s="944"/>
      <c r="FIC208" s="944"/>
      <c r="FID208" s="944"/>
      <c r="FIE208" s="944"/>
      <c r="FIF208" s="944"/>
      <c r="FIG208" s="944"/>
      <c r="FIH208" s="944"/>
      <c r="FII208" s="944"/>
      <c r="FIJ208" s="944"/>
      <c r="FIK208" s="944"/>
      <c r="FIL208" s="944"/>
      <c r="FIM208" s="944"/>
      <c r="FIN208" s="944"/>
      <c r="FIO208" s="944"/>
      <c r="FIP208" s="944"/>
      <c r="FIQ208" s="944"/>
      <c r="FIR208" s="944"/>
      <c r="FIS208" s="944"/>
      <c r="FIT208" s="944"/>
      <c r="FIU208" s="944"/>
      <c r="FIV208" s="944"/>
      <c r="FIW208" s="944"/>
      <c r="FIX208" s="944"/>
      <c r="FIY208" s="944"/>
      <c r="FIZ208" s="944"/>
      <c r="FJA208" s="944"/>
      <c r="FJB208" s="944"/>
      <c r="FJC208" s="944"/>
      <c r="FJD208" s="944"/>
      <c r="FJE208" s="944"/>
      <c r="FJF208" s="944"/>
      <c r="FJG208" s="944"/>
      <c r="FJH208" s="944"/>
      <c r="FJI208" s="944"/>
      <c r="FJJ208" s="944"/>
      <c r="FJK208" s="944"/>
      <c r="FJL208" s="944"/>
      <c r="FJM208" s="944"/>
      <c r="FJN208" s="944"/>
      <c r="FJO208" s="944"/>
      <c r="FJP208" s="944"/>
      <c r="FJQ208" s="944"/>
      <c r="FJR208" s="944"/>
      <c r="FJS208" s="944"/>
      <c r="FJT208" s="944"/>
      <c r="FJU208" s="944"/>
      <c r="FJV208" s="944"/>
      <c r="FJW208" s="944"/>
      <c r="FJX208" s="944"/>
      <c r="FJY208" s="944"/>
      <c r="FJZ208" s="944"/>
      <c r="FKA208" s="944"/>
      <c r="FKB208" s="944"/>
      <c r="FKC208" s="944"/>
      <c r="FKD208" s="944"/>
      <c r="FKE208" s="944"/>
      <c r="FKF208" s="944"/>
      <c r="FKG208" s="944"/>
      <c r="FKH208" s="944"/>
      <c r="FKI208" s="944"/>
      <c r="FKJ208" s="944"/>
      <c r="FKK208" s="944"/>
      <c r="FKL208" s="944"/>
      <c r="FKM208" s="944"/>
      <c r="FKN208" s="944"/>
      <c r="FKO208" s="944"/>
      <c r="FKP208" s="944"/>
      <c r="FKQ208" s="944"/>
      <c r="FKR208" s="944"/>
      <c r="FKS208" s="944"/>
      <c r="FKT208" s="944"/>
      <c r="FKU208" s="944"/>
      <c r="FKV208" s="944"/>
      <c r="FKW208" s="944"/>
      <c r="FKX208" s="944"/>
      <c r="FKY208" s="944"/>
      <c r="FKZ208" s="944"/>
      <c r="FLA208" s="944"/>
      <c r="FLB208" s="944"/>
      <c r="FLC208" s="944"/>
      <c r="FLD208" s="944"/>
      <c r="FLE208" s="944"/>
      <c r="FLF208" s="944"/>
      <c r="FLG208" s="944"/>
      <c r="FLH208" s="944"/>
      <c r="FLI208" s="944"/>
      <c r="FLJ208" s="944"/>
      <c r="FLK208" s="944"/>
      <c r="FLL208" s="944"/>
      <c r="FLM208" s="944"/>
      <c r="FLN208" s="944"/>
      <c r="FLO208" s="944"/>
      <c r="FLP208" s="944"/>
      <c r="FLQ208" s="944"/>
      <c r="FLR208" s="944"/>
      <c r="FLS208" s="944"/>
      <c r="FLT208" s="944"/>
      <c r="FLU208" s="944"/>
      <c r="FLV208" s="944"/>
      <c r="FLW208" s="944"/>
      <c r="FLX208" s="944"/>
      <c r="FLY208" s="944"/>
      <c r="FLZ208" s="944"/>
      <c r="FMA208" s="944"/>
      <c r="FMB208" s="944"/>
      <c r="FMC208" s="944"/>
      <c r="FMD208" s="944"/>
      <c r="FME208" s="944"/>
      <c r="FMF208" s="944"/>
      <c r="FMG208" s="944"/>
      <c r="FMH208" s="944"/>
      <c r="FMI208" s="944"/>
      <c r="FMJ208" s="944"/>
      <c r="FMK208" s="944"/>
      <c r="FML208" s="944"/>
      <c r="FMM208" s="944"/>
      <c r="FMN208" s="944"/>
      <c r="FMO208" s="944"/>
      <c r="FMP208" s="944"/>
      <c r="FMQ208" s="944"/>
      <c r="FMR208" s="944"/>
      <c r="FMS208" s="944"/>
      <c r="FMT208" s="944"/>
      <c r="FMU208" s="944"/>
      <c r="FMV208" s="944"/>
      <c r="FMW208" s="944"/>
      <c r="FMX208" s="944"/>
      <c r="FMY208" s="944"/>
      <c r="FMZ208" s="944"/>
      <c r="FNA208" s="944"/>
      <c r="FNB208" s="944"/>
      <c r="FNC208" s="944"/>
      <c r="FND208" s="944"/>
      <c r="FNE208" s="944"/>
      <c r="FNF208" s="944"/>
      <c r="FNG208" s="944"/>
      <c r="FNH208" s="944"/>
      <c r="FNI208" s="944"/>
      <c r="FNJ208" s="944"/>
      <c r="FNK208" s="944"/>
      <c r="FNL208" s="944"/>
      <c r="FNM208" s="944"/>
      <c r="FNN208" s="944"/>
      <c r="FNO208" s="944"/>
      <c r="FNP208" s="944"/>
      <c r="FNQ208" s="944"/>
      <c r="FNR208" s="944"/>
      <c r="FNS208" s="944"/>
      <c r="FNT208" s="944"/>
      <c r="FNU208" s="944"/>
      <c r="FNV208" s="944"/>
      <c r="FNW208" s="944"/>
      <c r="FNX208" s="944"/>
      <c r="FNY208" s="944"/>
      <c r="FNZ208" s="944"/>
      <c r="FOA208" s="944"/>
      <c r="FOB208" s="944"/>
      <c r="FOC208" s="944"/>
      <c r="FOD208" s="944"/>
      <c r="FOE208" s="944"/>
      <c r="FOF208" s="944"/>
      <c r="FOG208" s="944"/>
      <c r="FOH208" s="944"/>
      <c r="FOI208" s="944"/>
      <c r="FOJ208" s="944"/>
      <c r="FOK208" s="944"/>
      <c r="FOL208" s="944"/>
      <c r="FOM208" s="944"/>
      <c r="FON208" s="944"/>
      <c r="FOO208" s="944"/>
      <c r="FOP208" s="944"/>
      <c r="FOQ208" s="944"/>
      <c r="FOR208" s="944"/>
      <c r="FOS208" s="944"/>
      <c r="FOT208" s="944"/>
      <c r="FOU208" s="944"/>
      <c r="FOV208" s="944"/>
      <c r="FOW208" s="944"/>
      <c r="FOX208" s="944"/>
      <c r="FOY208" s="944"/>
      <c r="FOZ208" s="944"/>
      <c r="FPA208" s="944"/>
      <c r="FPB208" s="944"/>
      <c r="FPC208" s="944"/>
      <c r="FPD208" s="944"/>
      <c r="FPE208" s="944"/>
      <c r="FPF208" s="944"/>
      <c r="FPG208" s="944"/>
      <c r="FPH208" s="944"/>
      <c r="FPI208" s="944"/>
      <c r="FPJ208" s="944"/>
      <c r="FPK208" s="944"/>
      <c r="FPL208" s="944"/>
      <c r="FPM208" s="944"/>
      <c r="FPN208" s="944"/>
      <c r="FPO208" s="944"/>
      <c r="FPP208" s="944"/>
      <c r="FPQ208" s="944"/>
      <c r="FPR208" s="944"/>
      <c r="FPS208" s="944"/>
      <c r="FPT208" s="944"/>
      <c r="FPU208" s="944"/>
      <c r="FPV208" s="944"/>
      <c r="FPW208" s="944"/>
      <c r="FPX208" s="944"/>
      <c r="FPY208" s="944"/>
      <c r="FPZ208" s="944"/>
      <c r="FQA208" s="944"/>
      <c r="FQB208" s="944"/>
      <c r="FQC208" s="944"/>
      <c r="FQD208" s="944"/>
      <c r="FQE208" s="944"/>
      <c r="FQF208" s="944"/>
      <c r="FQG208" s="944"/>
      <c r="FQH208" s="944"/>
      <c r="FQI208" s="944"/>
      <c r="FQJ208" s="944"/>
      <c r="FQK208" s="944"/>
      <c r="FQL208" s="944"/>
      <c r="FQM208" s="944"/>
      <c r="FQN208" s="944"/>
      <c r="FQO208" s="944"/>
      <c r="FQP208" s="944"/>
      <c r="FQQ208" s="944"/>
      <c r="FQR208" s="944"/>
      <c r="FQS208" s="944"/>
      <c r="FQT208" s="944"/>
      <c r="FQU208" s="944"/>
      <c r="FQV208" s="944"/>
      <c r="FQW208" s="944"/>
      <c r="FQX208" s="944"/>
      <c r="FQY208" s="944"/>
      <c r="FQZ208" s="944"/>
      <c r="FRA208" s="944"/>
      <c r="FRB208" s="944"/>
      <c r="FRC208" s="944"/>
      <c r="FRD208" s="944"/>
      <c r="FRE208" s="944"/>
      <c r="FRF208" s="944"/>
      <c r="FRG208" s="944"/>
      <c r="FRH208" s="944"/>
      <c r="FRI208" s="944"/>
      <c r="FRJ208" s="944"/>
      <c r="FRK208" s="944"/>
      <c r="FRL208" s="944"/>
      <c r="FRM208" s="944"/>
      <c r="FRN208" s="944"/>
      <c r="FRO208" s="944"/>
      <c r="FRP208" s="944"/>
      <c r="FRQ208" s="944"/>
      <c r="FRR208" s="944"/>
      <c r="FRS208" s="944"/>
      <c r="FRT208" s="944"/>
      <c r="FRU208" s="944"/>
      <c r="FRV208" s="944"/>
      <c r="FRW208" s="944"/>
      <c r="FRX208" s="944"/>
      <c r="FRY208" s="944"/>
      <c r="FRZ208" s="944"/>
      <c r="FSA208" s="944"/>
      <c r="FSB208" s="944"/>
      <c r="FSC208" s="944"/>
      <c r="FSD208" s="944"/>
      <c r="FSE208" s="944"/>
      <c r="FSF208" s="944"/>
      <c r="FSG208" s="944"/>
      <c r="FSH208" s="944"/>
      <c r="FSI208" s="944"/>
      <c r="FSJ208" s="944"/>
      <c r="FSK208" s="944"/>
      <c r="FSL208" s="944"/>
      <c r="FSM208" s="944"/>
      <c r="FSN208" s="944"/>
      <c r="FSO208" s="944"/>
      <c r="FSP208" s="944"/>
      <c r="FSQ208" s="944"/>
      <c r="FSR208" s="944"/>
      <c r="FSS208" s="944"/>
      <c r="FST208" s="944"/>
      <c r="FSU208" s="944"/>
      <c r="FSV208" s="944"/>
      <c r="FSW208" s="944"/>
      <c r="FSX208" s="944"/>
      <c r="FSY208" s="944"/>
      <c r="FSZ208" s="944"/>
      <c r="FTA208" s="944"/>
      <c r="FTB208" s="944"/>
      <c r="FTC208" s="944"/>
      <c r="FTD208" s="944"/>
      <c r="FTE208" s="944"/>
      <c r="FTF208" s="944"/>
      <c r="FTG208" s="944"/>
      <c r="FTH208" s="944"/>
      <c r="FTI208" s="944"/>
      <c r="FTJ208" s="944"/>
      <c r="FTK208" s="944"/>
      <c r="FTL208" s="944"/>
      <c r="FTM208" s="944"/>
      <c r="FTN208" s="944"/>
      <c r="FTO208" s="944"/>
      <c r="FTP208" s="944"/>
      <c r="FTQ208" s="944"/>
      <c r="FTR208" s="944"/>
      <c r="FTS208" s="944"/>
      <c r="FTT208" s="944"/>
      <c r="FTU208" s="944"/>
      <c r="FTV208" s="944"/>
      <c r="FTW208" s="944"/>
      <c r="FTX208" s="944"/>
      <c r="FTY208" s="944"/>
      <c r="FTZ208" s="944"/>
      <c r="FUA208" s="944"/>
      <c r="FUB208" s="944"/>
      <c r="FUC208" s="944"/>
      <c r="FUD208" s="944"/>
      <c r="FUE208" s="944"/>
      <c r="FUF208" s="944"/>
      <c r="FUG208" s="944"/>
      <c r="FUH208" s="944"/>
      <c r="FUI208" s="944"/>
      <c r="FUJ208" s="944"/>
      <c r="FUK208" s="944"/>
      <c r="FUL208" s="944"/>
      <c r="FUM208" s="944"/>
      <c r="FUN208" s="944"/>
      <c r="FUO208" s="944"/>
      <c r="FUP208" s="944"/>
      <c r="FUQ208" s="944"/>
      <c r="FUR208" s="944"/>
      <c r="FUS208" s="944"/>
      <c r="FUT208" s="944"/>
      <c r="FUU208" s="944"/>
      <c r="FUV208" s="944"/>
      <c r="FUW208" s="944"/>
      <c r="FUX208" s="944"/>
      <c r="FUY208" s="944"/>
      <c r="FUZ208" s="944"/>
      <c r="FVA208" s="944"/>
      <c r="FVB208" s="944"/>
      <c r="FVC208" s="944"/>
      <c r="FVD208" s="944"/>
      <c r="FVE208" s="944"/>
      <c r="FVF208" s="944"/>
      <c r="FVG208" s="944"/>
      <c r="FVH208" s="944"/>
      <c r="FVI208" s="944"/>
      <c r="FVJ208" s="944"/>
      <c r="FVK208" s="944"/>
      <c r="FVL208" s="944"/>
      <c r="FVM208" s="944"/>
      <c r="FVN208" s="944"/>
      <c r="FVO208" s="944"/>
      <c r="FVP208" s="944"/>
      <c r="FVQ208" s="944"/>
      <c r="FVR208" s="944"/>
      <c r="FVS208" s="944"/>
      <c r="FVT208" s="944"/>
      <c r="FVU208" s="944"/>
      <c r="FVV208" s="944"/>
      <c r="FVW208" s="944"/>
      <c r="FVX208" s="944"/>
      <c r="FVY208" s="944"/>
      <c r="FVZ208" s="944"/>
      <c r="FWA208" s="944"/>
      <c r="FWB208" s="944"/>
      <c r="FWC208" s="944"/>
      <c r="FWD208" s="944"/>
      <c r="FWE208" s="944"/>
      <c r="FWF208" s="944"/>
      <c r="FWG208" s="944"/>
      <c r="FWH208" s="944"/>
      <c r="FWI208" s="944"/>
      <c r="FWJ208" s="944"/>
      <c r="FWK208" s="944"/>
      <c r="FWL208" s="944"/>
      <c r="FWM208" s="944"/>
      <c r="FWN208" s="944"/>
      <c r="FWO208" s="944"/>
      <c r="FWP208" s="944"/>
      <c r="FWQ208" s="944"/>
      <c r="FWR208" s="944"/>
      <c r="FWS208" s="944"/>
      <c r="FWT208" s="944"/>
      <c r="FWU208" s="944"/>
      <c r="FWV208" s="944"/>
      <c r="FWW208" s="944"/>
      <c r="FWX208" s="944"/>
      <c r="FWY208" s="944"/>
      <c r="FWZ208" s="944"/>
      <c r="FXA208" s="944"/>
      <c r="FXB208" s="944"/>
      <c r="FXC208" s="944"/>
      <c r="FXD208" s="944"/>
      <c r="FXE208" s="944"/>
      <c r="FXF208" s="944"/>
      <c r="FXG208" s="944"/>
      <c r="FXH208" s="944"/>
      <c r="FXI208" s="944"/>
      <c r="FXJ208" s="944"/>
      <c r="FXK208" s="944"/>
      <c r="FXL208" s="944"/>
      <c r="FXM208" s="944"/>
      <c r="FXN208" s="944"/>
      <c r="FXO208" s="944"/>
      <c r="FXP208" s="944"/>
      <c r="FXQ208" s="944"/>
      <c r="FXR208" s="944"/>
      <c r="FXS208" s="944"/>
      <c r="FXT208" s="944"/>
      <c r="FXU208" s="944"/>
      <c r="FXV208" s="944"/>
      <c r="FXW208" s="944"/>
      <c r="FXX208" s="944"/>
      <c r="FXY208" s="944"/>
      <c r="FXZ208" s="944"/>
      <c r="FYA208" s="944"/>
      <c r="FYB208" s="944"/>
      <c r="FYC208" s="944"/>
      <c r="FYD208" s="944"/>
      <c r="FYE208" s="944"/>
      <c r="FYF208" s="944"/>
      <c r="FYG208" s="944"/>
      <c r="FYH208" s="944"/>
      <c r="FYI208" s="944"/>
      <c r="FYJ208" s="944"/>
      <c r="FYK208" s="944"/>
      <c r="FYL208" s="944"/>
      <c r="FYM208" s="944"/>
      <c r="FYN208" s="944"/>
      <c r="FYO208" s="944"/>
      <c r="FYP208" s="944"/>
      <c r="FYQ208" s="944"/>
      <c r="FYR208" s="944"/>
      <c r="FYS208" s="944"/>
      <c r="FYT208" s="944"/>
      <c r="FYU208" s="944"/>
      <c r="FYV208" s="944"/>
      <c r="FYW208" s="944"/>
      <c r="FYX208" s="944"/>
      <c r="FYY208" s="944"/>
      <c r="FYZ208" s="944"/>
      <c r="FZA208" s="944"/>
      <c r="FZB208" s="944"/>
      <c r="FZC208" s="944"/>
      <c r="FZD208" s="944"/>
      <c r="FZE208" s="944"/>
      <c r="FZF208" s="944"/>
      <c r="FZG208" s="944"/>
      <c r="FZH208" s="944"/>
      <c r="FZI208" s="944"/>
      <c r="FZJ208" s="944"/>
      <c r="FZK208" s="944"/>
      <c r="FZL208" s="944"/>
      <c r="FZM208" s="944"/>
      <c r="FZN208" s="944"/>
      <c r="FZO208" s="944"/>
      <c r="FZP208" s="944"/>
      <c r="FZQ208" s="944"/>
      <c r="FZR208" s="944"/>
      <c r="FZS208" s="944"/>
      <c r="FZT208" s="944"/>
      <c r="FZU208" s="944"/>
      <c r="FZV208" s="944"/>
      <c r="FZW208" s="944"/>
      <c r="FZX208" s="944"/>
      <c r="FZY208" s="944"/>
      <c r="FZZ208" s="944"/>
      <c r="GAA208" s="944"/>
      <c r="GAB208" s="944"/>
      <c r="GAC208" s="944"/>
      <c r="GAD208" s="944"/>
      <c r="GAE208" s="944"/>
      <c r="GAF208" s="944"/>
      <c r="GAG208" s="944"/>
      <c r="GAH208" s="944"/>
      <c r="GAI208" s="944"/>
      <c r="GAJ208" s="944"/>
      <c r="GAK208" s="944"/>
      <c r="GAL208" s="944"/>
      <c r="GAM208" s="944"/>
      <c r="GAN208" s="944"/>
      <c r="GAO208" s="944"/>
      <c r="GAP208" s="944"/>
      <c r="GAQ208" s="944"/>
      <c r="GAR208" s="944"/>
      <c r="GAS208" s="944"/>
      <c r="GAT208" s="944"/>
      <c r="GAU208" s="944"/>
      <c r="GAV208" s="944"/>
      <c r="GAW208" s="944"/>
      <c r="GAX208" s="944"/>
      <c r="GAY208" s="944"/>
      <c r="GAZ208" s="944"/>
      <c r="GBA208" s="944"/>
      <c r="GBB208" s="944"/>
      <c r="GBC208" s="944"/>
      <c r="GBD208" s="944"/>
      <c r="GBE208" s="944"/>
      <c r="GBF208" s="944"/>
      <c r="GBG208" s="944"/>
      <c r="GBH208" s="944"/>
      <c r="GBI208" s="944"/>
      <c r="GBJ208" s="944"/>
      <c r="GBK208" s="944"/>
      <c r="GBL208" s="944"/>
      <c r="GBM208" s="944"/>
      <c r="GBN208" s="944"/>
      <c r="GBO208" s="944"/>
      <c r="GBP208" s="944"/>
      <c r="GBQ208" s="944"/>
      <c r="GBR208" s="944"/>
      <c r="GBS208" s="944"/>
      <c r="GBT208" s="944"/>
      <c r="GBU208" s="944"/>
      <c r="GBV208" s="944"/>
      <c r="GBW208" s="944"/>
      <c r="GBX208" s="944"/>
      <c r="GBY208" s="944"/>
      <c r="GBZ208" s="944"/>
      <c r="GCA208" s="944"/>
      <c r="GCB208" s="944"/>
      <c r="GCC208" s="944"/>
      <c r="GCD208" s="944"/>
      <c r="GCE208" s="944"/>
      <c r="GCF208" s="944"/>
      <c r="GCG208" s="944"/>
      <c r="GCH208" s="944"/>
      <c r="GCI208" s="944"/>
      <c r="GCJ208" s="944"/>
      <c r="GCK208" s="944"/>
      <c r="GCL208" s="944"/>
      <c r="GCM208" s="944"/>
      <c r="GCN208" s="944"/>
      <c r="GCO208" s="944"/>
      <c r="GCP208" s="944"/>
      <c r="GCQ208" s="944"/>
      <c r="GCR208" s="944"/>
      <c r="GCS208" s="944"/>
      <c r="GCT208" s="944"/>
      <c r="GCU208" s="944"/>
      <c r="GCV208" s="944"/>
      <c r="GCW208" s="944"/>
      <c r="GCX208" s="944"/>
      <c r="GCY208" s="944"/>
      <c r="GCZ208" s="944"/>
      <c r="GDA208" s="944"/>
      <c r="GDB208" s="944"/>
      <c r="GDC208" s="944"/>
      <c r="GDD208" s="944"/>
      <c r="GDE208" s="944"/>
      <c r="GDF208" s="944"/>
      <c r="GDG208" s="944"/>
      <c r="GDH208" s="944"/>
      <c r="GDI208" s="944"/>
      <c r="GDJ208" s="944"/>
      <c r="GDK208" s="944"/>
      <c r="GDL208" s="944"/>
      <c r="GDM208" s="944"/>
      <c r="GDN208" s="944"/>
      <c r="GDO208" s="944"/>
      <c r="GDP208" s="944"/>
      <c r="GDQ208" s="944"/>
      <c r="GDR208" s="944"/>
      <c r="GDS208" s="944"/>
      <c r="GDT208" s="944"/>
      <c r="GDU208" s="944"/>
      <c r="GDV208" s="944"/>
      <c r="GDW208" s="944"/>
      <c r="GDX208" s="944"/>
      <c r="GDY208" s="944"/>
      <c r="GDZ208" s="944"/>
      <c r="GEA208" s="944"/>
      <c r="GEB208" s="944"/>
      <c r="GEC208" s="944"/>
      <c r="GED208" s="944"/>
      <c r="GEE208" s="944"/>
      <c r="GEF208" s="944"/>
      <c r="GEG208" s="944"/>
      <c r="GEH208" s="944"/>
      <c r="GEI208" s="944"/>
      <c r="GEJ208" s="944"/>
      <c r="GEK208" s="944"/>
      <c r="GEL208" s="944"/>
      <c r="GEM208" s="944"/>
      <c r="GEN208" s="944"/>
      <c r="GEO208" s="944"/>
      <c r="GEP208" s="944"/>
      <c r="GEQ208" s="944"/>
      <c r="GER208" s="944"/>
      <c r="GES208" s="944"/>
      <c r="GET208" s="944"/>
      <c r="GEU208" s="944"/>
      <c r="GEV208" s="944"/>
      <c r="GEW208" s="944"/>
      <c r="GEX208" s="944"/>
      <c r="GEY208" s="944"/>
      <c r="GEZ208" s="944"/>
      <c r="GFA208" s="944"/>
      <c r="GFB208" s="944"/>
      <c r="GFC208" s="944"/>
      <c r="GFD208" s="944"/>
      <c r="GFE208" s="944"/>
      <c r="GFF208" s="944"/>
      <c r="GFG208" s="944"/>
      <c r="GFH208" s="944"/>
      <c r="GFI208" s="944"/>
      <c r="GFJ208" s="944"/>
      <c r="GFK208" s="944"/>
      <c r="GFL208" s="944"/>
      <c r="GFM208" s="944"/>
      <c r="GFN208" s="944"/>
      <c r="GFO208" s="944"/>
      <c r="GFP208" s="944"/>
      <c r="GFQ208" s="944"/>
      <c r="GFR208" s="944"/>
      <c r="GFS208" s="944"/>
      <c r="GFT208" s="944"/>
      <c r="GFU208" s="944"/>
      <c r="GFV208" s="944"/>
      <c r="GFW208" s="944"/>
      <c r="GFX208" s="944"/>
      <c r="GFY208" s="944"/>
      <c r="GFZ208" s="944"/>
      <c r="GGA208" s="944"/>
      <c r="GGB208" s="944"/>
      <c r="GGC208" s="944"/>
      <c r="GGD208" s="944"/>
      <c r="GGE208" s="944"/>
      <c r="GGF208" s="944"/>
      <c r="GGG208" s="944"/>
      <c r="GGH208" s="944"/>
      <c r="GGI208" s="944"/>
      <c r="GGJ208" s="944"/>
      <c r="GGK208" s="944"/>
      <c r="GGL208" s="944"/>
      <c r="GGM208" s="944"/>
      <c r="GGN208" s="944"/>
      <c r="GGO208" s="944"/>
      <c r="GGP208" s="944"/>
      <c r="GGQ208" s="944"/>
      <c r="GGR208" s="944"/>
      <c r="GGS208" s="944"/>
      <c r="GGT208" s="944"/>
      <c r="GGU208" s="944"/>
      <c r="GGV208" s="944"/>
      <c r="GGW208" s="944"/>
      <c r="GGX208" s="944"/>
      <c r="GGY208" s="944"/>
      <c r="GGZ208" s="944"/>
      <c r="GHA208" s="944"/>
      <c r="GHB208" s="944"/>
      <c r="GHC208" s="944"/>
      <c r="GHD208" s="944"/>
      <c r="GHE208" s="944"/>
      <c r="GHF208" s="944"/>
      <c r="GHG208" s="944"/>
      <c r="GHH208" s="944"/>
      <c r="GHI208" s="944"/>
      <c r="GHJ208" s="944"/>
      <c r="GHK208" s="944"/>
      <c r="GHL208" s="944"/>
      <c r="GHM208" s="944"/>
      <c r="GHN208" s="944"/>
      <c r="GHO208" s="944"/>
      <c r="GHP208" s="944"/>
      <c r="GHQ208" s="944"/>
      <c r="GHR208" s="944"/>
      <c r="GHS208" s="944"/>
      <c r="GHT208" s="944"/>
      <c r="GHU208" s="944"/>
      <c r="GHV208" s="944"/>
      <c r="GHW208" s="944"/>
      <c r="GHX208" s="944"/>
      <c r="GHY208" s="944"/>
      <c r="GHZ208" s="944"/>
      <c r="GIA208" s="944"/>
      <c r="GIB208" s="944"/>
      <c r="GIC208" s="944"/>
      <c r="GID208" s="944"/>
      <c r="GIE208" s="944"/>
      <c r="GIF208" s="944"/>
      <c r="GIG208" s="944"/>
      <c r="GIH208" s="944"/>
      <c r="GII208" s="944"/>
      <c r="GIJ208" s="944"/>
      <c r="GIK208" s="944"/>
      <c r="GIL208" s="944"/>
      <c r="GIM208" s="944"/>
      <c r="GIN208" s="944"/>
      <c r="GIO208" s="944"/>
      <c r="GIP208" s="944"/>
      <c r="GIQ208" s="944"/>
      <c r="GIR208" s="944"/>
      <c r="GIS208" s="944"/>
      <c r="GIT208" s="944"/>
      <c r="GIU208" s="944"/>
      <c r="GIV208" s="944"/>
      <c r="GIW208" s="944"/>
      <c r="GIX208" s="944"/>
      <c r="GIY208" s="944"/>
      <c r="GIZ208" s="944"/>
      <c r="GJA208" s="944"/>
      <c r="GJB208" s="944"/>
      <c r="GJC208" s="944"/>
      <c r="GJD208" s="944"/>
      <c r="GJE208" s="944"/>
      <c r="GJF208" s="944"/>
      <c r="GJG208" s="944"/>
      <c r="GJH208" s="944"/>
      <c r="GJI208" s="944"/>
      <c r="GJJ208" s="944"/>
      <c r="GJK208" s="944"/>
      <c r="GJL208" s="944"/>
      <c r="GJM208" s="944"/>
      <c r="GJN208" s="944"/>
      <c r="GJO208" s="944"/>
      <c r="GJP208" s="944"/>
      <c r="GJQ208" s="944"/>
      <c r="GJR208" s="944"/>
      <c r="GJS208" s="944"/>
      <c r="GJT208" s="944"/>
      <c r="GJU208" s="944"/>
      <c r="GJV208" s="944"/>
      <c r="GJW208" s="944"/>
      <c r="GJX208" s="944"/>
      <c r="GJY208" s="944"/>
      <c r="GJZ208" s="944"/>
      <c r="GKA208" s="944"/>
      <c r="GKB208" s="944"/>
      <c r="GKC208" s="944"/>
      <c r="GKD208" s="944"/>
      <c r="GKE208" s="944"/>
      <c r="GKF208" s="944"/>
      <c r="GKG208" s="944"/>
      <c r="GKH208" s="944"/>
      <c r="GKI208" s="944"/>
      <c r="GKJ208" s="944"/>
      <c r="GKK208" s="944"/>
      <c r="GKL208" s="944"/>
      <c r="GKM208" s="944"/>
      <c r="GKN208" s="944"/>
      <c r="GKO208" s="944"/>
      <c r="GKP208" s="944"/>
      <c r="GKQ208" s="944"/>
      <c r="GKR208" s="944"/>
      <c r="GKS208" s="944"/>
      <c r="GKT208" s="944"/>
      <c r="GKU208" s="944"/>
      <c r="GKV208" s="944"/>
      <c r="GKW208" s="944"/>
      <c r="GKX208" s="944"/>
      <c r="GKY208" s="944"/>
      <c r="GKZ208" s="944"/>
      <c r="GLA208" s="944"/>
      <c r="GLB208" s="944"/>
      <c r="GLC208" s="944"/>
      <c r="GLD208" s="944"/>
      <c r="GLE208" s="944"/>
      <c r="GLF208" s="944"/>
      <c r="GLG208" s="944"/>
      <c r="GLH208" s="944"/>
      <c r="GLI208" s="944"/>
      <c r="GLJ208" s="944"/>
      <c r="GLK208" s="944"/>
      <c r="GLL208" s="944"/>
      <c r="GLM208" s="944"/>
      <c r="GLN208" s="944"/>
      <c r="GLO208" s="944"/>
      <c r="GLP208" s="944"/>
      <c r="GLQ208" s="944"/>
      <c r="GLR208" s="944"/>
      <c r="GLS208" s="944"/>
      <c r="GLT208" s="944"/>
      <c r="GLU208" s="944"/>
      <c r="GLV208" s="944"/>
      <c r="GLW208" s="944"/>
      <c r="GLX208" s="944"/>
      <c r="GLY208" s="944"/>
      <c r="GLZ208" s="944"/>
      <c r="GMA208" s="944"/>
      <c r="GMB208" s="944"/>
      <c r="GMC208" s="944"/>
      <c r="GMD208" s="944"/>
      <c r="GME208" s="944"/>
      <c r="GMF208" s="944"/>
      <c r="GMG208" s="944"/>
      <c r="GMH208" s="944"/>
      <c r="GMI208" s="944"/>
      <c r="GMJ208" s="944"/>
      <c r="GMK208" s="944"/>
      <c r="GML208" s="944"/>
      <c r="GMM208" s="944"/>
      <c r="GMN208" s="944"/>
      <c r="GMO208" s="944"/>
      <c r="GMP208" s="944"/>
      <c r="GMQ208" s="944"/>
      <c r="GMR208" s="944"/>
      <c r="GMS208" s="944"/>
      <c r="GMT208" s="944"/>
      <c r="GMU208" s="944"/>
      <c r="GMV208" s="944"/>
      <c r="GMW208" s="944"/>
      <c r="GMX208" s="944"/>
      <c r="GMY208" s="944"/>
      <c r="GMZ208" s="944"/>
      <c r="GNA208" s="944"/>
      <c r="GNB208" s="944"/>
      <c r="GNC208" s="944"/>
      <c r="GND208" s="944"/>
      <c r="GNE208" s="944"/>
      <c r="GNF208" s="944"/>
      <c r="GNG208" s="944"/>
      <c r="GNH208" s="944"/>
      <c r="GNI208" s="944"/>
      <c r="GNJ208" s="944"/>
      <c r="GNK208" s="944"/>
      <c r="GNL208" s="944"/>
      <c r="GNM208" s="944"/>
      <c r="GNN208" s="944"/>
      <c r="GNO208" s="944"/>
      <c r="GNP208" s="944"/>
      <c r="GNQ208" s="944"/>
      <c r="GNR208" s="944"/>
      <c r="GNS208" s="944"/>
      <c r="GNT208" s="944"/>
      <c r="GNU208" s="944"/>
      <c r="GNV208" s="944"/>
      <c r="GNW208" s="944"/>
      <c r="GNX208" s="944"/>
      <c r="GNY208" s="944"/>
      <c r="GNZ208" s="944"/>
      <c r="GOA208" s="944"/>
      <c r="GOB208" s="944"/>
      <c r="GOC208" s="944"/>
      <c r="GOD208" s="944"/>
      <c r="GOE208" s="944"/>
      <c r="GOF208" s="944"/>
      <c r="GOG208" s="944"/>
      <c r="GOH208" s="944"/>
      <c r="GOI208" s="944"/>
      <c r="GOJ208" s="944"/>
      <c r="GOK208" s="944"/>
      <c r="GOL208" s="944"/>
      <c r="GOM208" s="944"/>
      <c r="GON208" s="944"/>
      <c r="GOO208" s="944"/>
      <c r="GOP208" s="944"/>
      <c r="GOQ208" s="944"/>
      <c r="GOR208" s="944"/>
      <c r="GOS208" s="944"/>
      <c r="GOT208" s="944"/>
      <c r="GOU208" s="944"/>
      <c r="GOV208" s="944"/>
      <c r="GOW208" s="944"/>
      <c r="GOX208" s="944"/>
      <c r="GOY208" s="944"/>
      <c r="GOZ208" s="944"/>
      <c r="GPA208" s="944"/>
      <c r="GPB208" s="944"/>
      <c r="GPC208" s="944"/>
      <c r="GPD208" s="944"/>
      <c r="GPE208" s="944"/>
      <c r="GPF208" s="944"/>
      <c r="GPG208" s="944"/>
      <c r="GPH208" s="944"/>
      <c r="GPI208" s="944"/>
      <c r="GPJ208" s="944"/>
      <c r="GPK208" s="944"/>
      <c r="GPL208" s="944"/>
      <c r="GPM208" s="944"/>
      <c r="GPN208" s="944"/>
      <c r="GPO208" s="944"/>
      <c r="GPP208" s="944"/>
      <c r="GPQ208" s="944"/>
      <c r="GPR208" s="944"/>
      <c r="GPS208" s="944"/>
      <c r="GPT208" s="944"/>
      <c r="GPU208" s="944"/>
      <c r="GPV208" s="944"/>
      <c r="GPW208" s="944"/>
      <c r="GPX208" s="944"/>
      <c r="GPY208" s="944"/>
      <c r="GPZ208" s="944"/>
      <c r="GQA208" s="944"/>
      <c r="GQB208" s="944"/>
      <c r="GQC208" s="944"/>
      <c r="GQD208" s="944"/>
      <c r="GQE208" s="944"/>
      <c r="GQF208" s="944"/>
      <c r="GQG208" s="944"/>
      <c r="GQH208" s="944"/>
      <c r="GQI208" s="944"/>
      <c r="GQJ208" s="944"/>
      <c r="GQK208" s="944"/>
      <c r="GQL208" s="944"/>
      <c r="GQM208" s="944"/>
      <c r="GQN208" s="944"/>
      <c r="GQO208" s="944"/>
      <c r="GQP208" s="944"/>
      <c r="GQQ208" s="944"/>
      <c r="GQR208" s="944"/>
      <c r="GQS208" s="944"/>
      <c r="GQT208" s="944"/>
      <c r="GQU208" s="944"/>
      <c r="GQV208" s="944"/>
      <c r="GQW208" s="944"/>
      <c r="GQX208" s="944"/>
      <c r="GQY208" s="944"/>
      <c r="GQZ208" s="944"/>
      <c r="GRA208" s="944"/>
      <c r="GRB208" s="944"/>
      <c r="GRC208" s="944"/>
      <c r="GRD208" s="944"/>
      <c r="GRE208" s="944"/>
      <c r="GRF208" s="944"/>
      <c r="GRG208" s="944"/>
      <c r="GRH208" s="944"/>
      <c r="GRI208" s="944"/>
      <c r="GRJ208" s="944"/>
      <c r="GRK208" s="944"/>
      <c r="GRL208" s="944"/>
      <c r="GRM208" s="944"/>
      <c r="GRN208" s="944"/>
      <c r="GRO208" s="944"/>
      <c r="GRP208" s="944"/>
      <c r="GRQ208" s="944"/>
      <c r="GRR208" s="944"/>
      <c r="GRS208" s="944"/>
      <c r="GRT208" s="944"/>
      <c r="GRU208" s="944"/>
      <c r="GRV208" s="944"/>
      <c r="GRW208" s="944"/>
      <c r="GRX208" s="944"/>
      <c r="GRY208" s="944"/>
      <c r="GRZ208" s="944"/>
      <c r="GSA208" s="944"/>
      <c r="GSB208" s="944"/>
      <c r="GSC208" s="944"/>
      <c r="GSD208" s="944"/>
      <c r="GSE208" s="944"/>
      <c r="GSF208" s="944"/>
      <c r="GSG208" s="944"/>
      <c r="GSH208" s="944"/>
      <c r="GSI208" s="944"/>
      <c r="GSJ208" s="944"/>
      <c r="GSK208" s="944"/>
      <c r="GSL208" s="944"/>
      <c r="GSM208" s="944"/>
      <c r="GSN208" s="944"/>
      <c r="GSO208" s="944"/>
      <c r="GSP208" s="944"/>
      <c r="GSQ208" s="944"/>
      <c r="GSR208" s="944"/>
      <c r="GSS208" s="944"/>
      <c r="GST208" s="944"/>
      <c r="GSU208" s="944"/>
      <c r="GSV208" s="944"/>
      <c r="GSW208" s="944"/>
      <c r="GSX208" s="944"/>
      <c r="GSY208" s="944"/>
      <c r="GSZ208" s="944"/>
      <c r="GTA208" s="944"/>
      <c r="GTB208" s="944"/>
      <c r="GTC208" s="944"/>
      <c r="GTD208" s="944"/>
      <c r="GTE208" s="944"/>
      <c r="GTF208" s="944"/>
      <c r="GTG208" s="944"/>
      <c r="GTH208" s="944"/>
      <c r="GTI208" s="944"/>
      <c r="GTJ208" s="944"/>
      <c r="GTK208" s="944"/>
      <c r="GTL208" s="944"/>
      <c r="GTM208" s="944"/>
      <c r="GTN208" s="944"/>
      <c r="GTO208" s="944"/>
      <c r="GTP208" s="944"/>
      <c r="GTQ208" s="944"/>
      <c r="GTR208" s="944"/>
      <c r="GTS208" s="944"/>
      <c r="GTT208" s="944"/>
      <c r="GTU208" s="944"/>
      <c r="GTV208" s="944"/>
      <c r="GTW208" s="944"/>
      <c r="GTX208" s="944"/>
      <c r="GTY208" s="944"/>
      <c r="GTZ208" s="944"/>
      <c r="GUA208" s="944"/>
      <c r="GUB208" s="944"/>
      <c r="GUC208" s="944"/>
      <c r="GUD208" s="944"/>
      <c r="GUE208" s="944"/>
      <c r="GUF208" s="944"/>
      <c r="GUG208" s="944"/>
      <c r="GUH208" s="944"/>
      <c r="GUI208" s="944"/>
      <c r="GUJ208" s="944"/>
      <c r="GUK208" s="944"/>
      <c r="GUL208" s="944"/>
      <c r="GUM208" s="944"/>
      <c r="GUN208" s="944"/>
      <c r="GUO208" s="944"/>
      <c r="GUP208" s="944"/>
      <c r="GUQ208" s="944"/>
      <c r="GUR208" s="944"/>
      <c r="GUS208" s="944"/>
      <c r="GUT208" s="944"/>
      <c r="GUU208" s="944"/>
      <c r="GUV208" s="944"/>
      <c r="GUW208" s="944"/>
      <c r="GUX208" s="944"/>
      <c r="GUY208" s="944"/>
      <c r="GUZ208" s="944"/>
      <c r="GVA208" s="944"/>
      <c r="GVB208" s="944"/>
      <c r="GVC208" s="944"/>
      <c r="GVD208" s="944"/>
      <c r="GVE208" s="944"/>
      <c r="GVF208" s="944"/>
      <c r="GVG208" s="944"/>
      <c r="GVH208" s="944"/>
      <c r="GVI208" s="944"/>
      <c r="GVJ208" s="944"/>
      <c r="GVK208" s="944"/>
      <c r="GVL208" s="944"/>
      <c r="GVM208" s="944"/>
      <c r="GVN208" s="944"/>
      <c r="GVO208" s="944"/>
      <c r="GVP208" s="944"/>
      <c r="GVQ208" s="944"/>
      <c r="GVR208" s="944"/>
      <c r="GVS208" s="944"/>
      <c r="GVT208" s="944"/>
      <c r="GVU208" s="944"/>
      <c r="GVV208" s="944"/>
      <c r="GVW208" s="944"/>
      <c r="GVX208" s="944"/>
      <c r="GVY208" s="944"/>
      <c r="GVZ208" s="944"/>
      <c r="GWA208" s="944"/>
      <c r="GWB208" s="944"/>
      <c r="GWC208" s="944"/>
      <c r="GWD208" s="944"/>
      <c r="GWE208" s="944"/>
      <c r="GWF208" s="944"/>
      <c r="GWG208" s="944"/>
      <c r="GWH208" s="944"/>
      <c r="GWI208" s="944"/>
      <c r="GWJ208" s="944"/>
      <c r="GWK208" s="944"/>
      <c r="GWL208" s="944"/>
      <c r="GWM208" s="944"/>
      <c r="GWN208" s="944"/>
      <c r="GWO208" s="944"/>
      <c r="GWP208" s="944"/>
      <c r="GWQ208" s="944"/>
      <c r="GWR208" s="944"/>
      <c r="GWS208" s="944"/>
      <c r="GWT208" s="944"/>
      <c r="GWU208" s="944"/>
      <c r="GWV208" s="944"/>
      <c r="GWW208" s="944"/>
      <c r="GWX208" s="944"/>
      <c r="GWY208" s="944"/>
      <c r="GWZ208" s="944"/>
      <c r="GXA208" s="944"/>
      <c r="GXB208" s="944"/>
      <c r="GXC208" s="944"/>
      <c r="GXD208" s="944"/>
      <c r="GXE208" s="944"/>
      <c r="GXF208" s="944"/>
      <c r="GXG208" s="944"/>
      <c r="GXH208" s="944"/>
      <c r="GXI208" s="944"/>
      <c r="GXJ208" s="944"/>
      <c r="GXK208" s="944"/>
      <c r="GXL208" s="944"/>
      <c r="GXM208" s="944"/>
      <c r="GXN208" s="944"/>
      <c r="GXO208" s="944"/>
      <c r="GXP208" s="944"/>
      <c r="GXQ208" s="944"/>
      <c r="GXR208" s="944"/>
      <c r="GXS208" s="944"/>
      <c r="GXT208" s="944"/>
      <c r="GXU208" s="944"/>
      <c r="GXV208" s="944"/>
      <c r="GXW208" s="944"/>
      <c r="GXX208" s="944"/>
      <c r="GXY208" s="944"/>
      <c r="GXZ208" s="944"/>
      <c r="GYA208" s="944"/>
      <c r="GYB208" s="944"/>
      <c r="GYC208" s="944"/>
      <c r="GYD208" s="944"/>
      <c r="GYE208" s="944"/>
      <c r="GYF208" s="944"/>
      <c r="GYG208" s="944"/>
      <c r="GYH208" s="944"/>
      <c r="GYI208" s="944"/>
      <c r="GYJ208" s="944"/>
      <c r="GYK208" s="944"/>
      <c r="GYL208" s="944"/>
      <c r="GYM208" s="944"/>
      <c r="GYN208" s="944"/>
      <c r="GYO208" s="944"/>
      <c r="GYP208" s="944"/>
      <c r="GYQ208" s="944"/>
      <c r="GYR208" s="944"/>
      <c r="GYS208" s="944"/>
      <c r="GYT208" s="944"/>
      <c r="GYU208" s="944"/>
      <c r="GYV208" s="944"/>
      <c r="GYW208" s="944"/>
      <c r="GYX208" s="944"/>
      <c r="GYY208" s="944"/>
      <c r="GYZ208" s="944"/>
      <c r="GZA208" s="944"/>
      <c r="GZB208" s="944"/>
      <c r="GZC208" s="944"/>
      <c r="GZD208" s="944"/>
      <c r="GZE208" s="944"/>
      <c r="GZF208" s="944"/>
      <c r="GZG208" s="944"/>
      <c r="GZH208" s="944"/>
      <c r="GZI208" s="944"/>
      <c r="GZJ208" s="944"/>
      <c r="GZK208" s="944"/>
      <c r="GZL208" s="944"/>
      <c r="GZM208" s="944"/>
      <c r="GZN208" s="944"/>
      <c r="GZO208" s="944"/>
      <c r="GZP208" s="944"/>
      <c r="GZQ208" s="944"/>
      <c r="GZR208" s="944"/>
      <c r="GZS208" s="944"/>
      <c r="GZT208" s="944"/>
      <c r="GZU208" s="944"/>
      <c r="GZV208" s="944"/>
      <c r="GZW208" s="944"/>
      <c r="GZX208" s="944"/>
      <c r="GZY208" s="944"/>
      <c r="GZZ208" s="944"/>
      <c r="HAA208" s="944"/>
      <c r="HAB208" s="944"/>
      <c r="HAC208" s="944"/>
      <c r="HAD208" s="944"/>
      <c r="HAE208" s="944"/>
      <c r="HAF208" s="944"/>
      <c r="HAG208" s="944"/>
      <c r="HAH208" s="944"/>
      <c r="HAI208" s="944"/>
      <c r="HAJ208" s="944"/>
      <c r="HAK208" s="944"/>
      <c r="HAL208" s="944"/>
      <c r="HAM208" s="944"/>
      <c r="HAN208" s="944"/>
      <c r="HAO208" s="944"/>
      <c r="HAP208" s="944"/>
      <c r="HAQ208" s="944"/>
      <c r="HAR208" s="944"/>
      <c r="HAS208" s="944"/>
      <c r="HAT208" s="944"/>
      <c r="HAU208" s="944"/>
      <c r="HAV208" s="944"/>
      <c r="HAW208" s="944"/>
      <c r="HAX208" s="944"/>
      <c r="HAY208" s="944"/>
      <c r="HAZ208" s="944"/>
      <c r="HBA208" s="944"/>
      <c r="HBB208" s="944"/>
      <c r="HBC208" s="944"/>
      <c r="HBD208" s="944"/>
      <c r="HBE208" s="944"/>
      <c r="HBF208" s="944"/>
      <c r="HBG208" s="944"/>
      <c r="HBH208" s="944"/>
      <c r="HBI208" s="944"/>
      <c r="HBJ208" s="944"/>
      <c r="HBK208" s="944"/>
      <c r="HBL208" s="944"/>
      <c r="HBM208" s="944"/>
      <c r="HBN208" s="944"/>
      <c r="HBO208" s="944"/>
      <c r="HBP208" s="944"/>
      <c r="HBQ208" s="944"/>
      <c r="HBR208" s="944"/>
      <c r="HBS208" s="944"/>
      <c r="HBT208" s="944"/>
      <c r="HBU208" s="944"/>
      <c r="HBV208" s="944"/>
      <c r="HBW208" s="944"/>
      <c r="HBX208" s="944"/>
      <c r="HBY208" s="944"/>
      <c r="HBZ208" s="944"/>
      <c r="HCA208" s="944"/>
      <c r="HCB208" s="944"/>
      <c r="HCC208" s="944"/>
      <c r="HCD208" s="944"/>
      <c r="HCE208" s="944"/>
      <c r="HCF208" s="944"/>
      <c r="HCG208" s="944"/>
      <c r="HCH208" s="944"/>
      <c r="HCI208" s="944"/>
      <c r="HCJ208" s="944"/>
      <c r="HCK208" s="944"/>
      <c r="HCL208" s="944"/>
      <c r="HCM208" s="944"/>
      <c r="HCN208" s="944"/>
      <c r="HCO208" s="944"/>
      <c r="HCP208" s="944"/>
      <c r="HCQ208" s="944"/>
      <c r="HCR208" s="944"/>
      <c r="HCS208" s="944"/>
      <c r="HCT208" s="944"/>
      <c r="HCU208" s="944"/>
      <c r="HCV208" s="944"/>
      <c r="HCW208" s="944"/>
      <c r="HCX208" s="944"/>
      <c r="HCY208" s="944"/>
      <c r="HCZ208" s="944"/>
      <c r="HDA208" s="944"/>
      <c r="HDB208" s="944"/>
      <c r="HDC208" s="944"/>
      <c r="HDD208" s="944"/>
      <c r="HDE208" s="944"/>
      <c r="HDF208" s="944"/>
      <c r="HDG208" s="944"/>
      <c r="HDH208" s="944"/>
      <c r="HDI208" s="944"/>
      <c r="HDJ208" s="944"/>
      <c r="HDK208" s="944"/>
      <c r="HDL208" s="944"/>
      <c r="HDM208" s="944"/>
      <c r="HDN208" s="944"/>
      <c r="HDO208" s="944"/>
      <c r="HDP208" s="944"/>
      <c r="HDQ208" s="944"/>
      <c r="HDR208" s="944"/>
      <c r="HDS208" s="944"/>
      <c r="HDT208" s="944"/>
      <c r="HDU208" s="944"/>
      <c r="HDV208" s="944"/>
      <c r="HDW208" s="944"/>
      <c r="HDX208" s="944"/>
      <c r="HDY208" s="944"/>
      <c r="HDZ208" s="944"/>
      <c r="HEA208" s="944"/>
      <c r="HEB208" s="944"/>
      <c r="HEC208" s="944"/>
      <c r="HED208" s="944"/>
      <c r="HEE208" s="944"/>
      <c r="HEF208" s="944"/>
      <c r="HEG208" s="944"/>
      <c r="HEH208" s="944"/>
      <c r="HEI208" s="944"/>
      <c r="HEJ208" s="944"/>
      <c r="HEK208" s="944"/>
      <c r="HEL208" s="944"/>
      <c r="HEM208" s="944"/>
      <c r="HEN208" s="944"/>
      <c r="HEO208" s="944"/>
      <c r="HEP208" s="944"/>
      <c r="HEQ208" s="944"/>
      <c r="HER208" s="944"/>
      <c r="HES208" s="944"/>
      <c r="HET208" s="944"/>
      <c r="HEU208" s="944"/>
      <c r="HEV208" s="944"/>
      <c r="HEW208" s="944"/>
      <c r="HEX208" s="944"/>
      <c r="HEY208" s="944"/>
      <c r="HEZ208" s="944"/>
      <c r="HFA208" s="944"/>
      <c r="HFB208" s="944"/>
      <c r="HFC208" s="944"/>
      <c r="HFD208" s="944"/>
      <c r="HFE208" s="944"/>
      <c r="HFF208" s="944"/>
      <c r="HFG208" s="944"/>
      <c r="HFH208" s="944"/>
      <c r="HFI208" s="944"/>
      <c r="HFJ208" s="944"/>
      <c r="HFK208" s="944"/>
      <c r="HFL208" s="944"/>
      <c r="HFM208" s="944"/>
      <c r="HFN208" s="944"/>
      <c r="HFO208" s="944"/>
      <c r="HFP208" s="944"/>
      <c r="HFQ208" s="944"/>
      <c r="HFR208" s="944"/>
      <c r="HFS208" s="944"/>
      <c r="HFT208" s="944"/>
      <c r="HFU208" s="944"/>
      <c r="HFV208" s="944"/>
      <c r="HFW208" s="944"/>
      <c r="HFX208" s="944"/>
      <c r="HFY208" s="944"/>
      <c r="HFZ208" s="944"/>
      <c r="HGA208" s="944"/>
      <c r="HGB208" s="944"/>
      <c r="HGC208" s="944"/>
      <c r="HGD208" s="944"/>
      <c r="HGE208" s="944"/>
      <c r="HGF208" s="944"/>
      <c r="HGG208" s="944"/>
      <c r="HGH208" s="944"/>
      <c r="HGI208" s="944"/>
      <c r="HGJ208" s="944"/>
      <c r="HGK208" s="944"/>
      <c r="HGL208" s="944"/>
      <c r="HGM208" s="944"/>
      <c r="HGN208" s="944"/>
      <c r="HGO208" s="944"/>
      <c r="HGP208" s="944"/>
      <c r="HGQ208" s="944"/>
      <c r="HGR208" s="944"/>
      <c r="HGS208" s="944"/>
      <c r="HGT208" s="944"/>
      <c r="HGU208" s="944"/>
      <c r="HGV208" s="944"/>
      <c r="HGW208" s="944"/>
      <c r="HGX208" s="944"/>
      <c r="HGY208" s="944"/>
      <c r="HGZ208" s="944"/>
      <c r="HHA208" s="944"/>
      <c r="HHB208" s="944"/>
      <c r="HHC208" s="944"/>
      <c r="HHD208" s="944"/>
      <c r="HHE208" s="944"/>
      <c r="HHF208" s="944"/>
      <c r="HHG208" s="944"/>
      <c r="HHH208" s="944"/>
      <c r="HHI208" s="944"/>
      <c r="HHJ208" s="944"/>
      <c r="HHK208" s="944"/>
      <c r="HHL208" s="944"/>
      <c r="HHM208" s="944"/>
      <c r="HHN208" s="944"/>
      <c r="HHO208" s="944"/>
      <c r="HHP208" s="944"/>
      <c r="HHQ208" s="944"/>
      <c r="HHR208" s="944"/>
      <c r="HHS208" s="944"/>
      <c r="HHT208" s="944"/>
      <c r="HHU208" s="944"/>
      <c r="HHV208" s="944"/>
      <c r="HHW208" s="944"/>
      <c r="HHX208" s="944"/>
      <c r="HHY208" s="944"/>
      <c r="HHZ208" s="944"/>
      <c r="HIA208" s="944"/>
      <c r="HIB208" s="944"/>
      <c r="HIC208" s="944"/>
      <c r="HID208" s="944"/>
      <c r="HIE208" s="944"/>
      <c r="HIF208" s="944"/>
      <c r="HIG208" s="944"/>
      <c r="HIH208" s="944"/>
      <c r="HII208" s="944"/>
      <c r="HIJ208" s="944"/>
      <c r="HIK208" s="944"/>
      <c r="HIL208" s="944"/>
      <c r="HIM208" s="944"/>
      <c r="HIN208" s="944"/>
      <c r="HIO208" s="944"/>
      <c r="HIP208" s="944"/>
      <c r="HIQ208" s="944"/>
      <c r="HIR208" s="944"/>
      <c r="HIS208" s="944"/>
      <c r="HIT208" s="944"/>
      <c r="HIU208" s="944"/>
      <c r="HIV208" s="944"/>
      <c r="HIW208" s="944"/>
      <c r="HIX208" s="944"/>
      <c r="HIY208" s="944"/>
      <c r="HIZ208" s="944"/>
      <c r="HJA208" s="944"/>
      <c r="HJB208" s="944"/>
      <c r="HJC208" s="944"/>
      <c r="HJD208" s="944"/>
      <c r="HJE208" s="944"/>
      <c r="HJF208" s="944"/>
      <c r="HJG208" s="944"/>
      <c r="HJH208" s="944"/>
      <c r="HJI208" s="944"/>
      <c r="HJJ208" s="944"/>
      <c r="HJK208" s="944"/>
      <c r="HJL208" s="944"/>
      <c r="HJM208" s="944"/>
      <c r="HJN208" s="944"/>
      <c r="HJO208" s="944"/>
      <c r="HJP208" s="944"/>
      <c r="HJQ208" s="944"/>
      <c r="HJR208" s="944"/>
      <c r="HJS208" s="944"/>
      <c r="HJT208" s="944"/>
      <c r="HJU208" s="944"/>
      <c r="HJV208" s="944"/>
      <c r="HJW208" s="944"/>
      <c r="HJX208" s="944"/>
      <c r="HJY208" s="944"/>
      <c r="HJZ208" s="944"/>
      <c r="HKA208" s="944"/>
      <c r="HKB208" s="944"/>
      <c r="HKC208" s="944"/>
      <c r="HKD208" s="944"/>
      <c r="HKE208" s="944"/>
      <c r="HKF208" s="944"/>
      <c r="HKG208" s="944"/>
      <c r="HKH208" s="944"/>
      <c r="HKI208" s="944"/>
      <c r="HKJ208" s="944"/>
      <c r="HKK208" s="944"/>
      <c r="HKL208" s="944"/>
      <c r="HKM208" s="944"/>
      <c r="HKN208" s="944"/>
      <c r="HKO208" s="944"/>
      <c r="HKP208" s="944"/>
      <c r="HKQ208" s="944"/>
      <c r="HKR208" s="944"/>
      <c r="HKS208" s="944"/>
      <c r="HKT208" s="944"/>
      <c r="HKU208" s="944"/>
      <c r="HKV208" s="944"/>
      <c r="HKW208" s="944"/>
      <c r="HKX208" s="944"/>
      <c r="HKY208" s="944"/>
      <c r="HKZ208" s="944"/>
      <c r="HLA208" s="944"/>
      <c r="HLB208" s="944"/>
      <c r="HLC208" s="944"/>
      <c r="HLD208" s="944"/>
      <c r="HLE208" s="944"/>
      <c r="HLF208" s="944"/>
      <c r="HLG208" s="944"/>
      <c r="HLH208" s="944"/>
      <c r="HLI208" s="944"/>
      <c r="HLJ208" s="944"/>
      <c r="HLK208" s="944"/>
      <c r="HLL208" s="944"/>
      <c r="HLM208" s="944"/>
      <c r="HLN208" s="944"/>
      <c r="HLO208" s="944"/>
      <c r="HLP208" s="944"/>
      <c r="HLQ208" s="944"/>
      <c r="HLR208" s="944"/>
      <c r="HLS208" s="944"/>
      <c r="HLT208" s="944"/>
      <c r="HLU208" s="944"/>
      <c r="HLV208" s="944"/>
      <c r="HLW208" s="944"/>
      <c r="HLX208" s="944"/>
      <c r="HLY208" s="944"/>
      <c r="HLZ208" s="944"/>
      <c r="HMA208" s="944"/>
      <c r="HMB208" s="944"/>
      <c r="HMC208" s="944"/>
      <c r="HMD208" s="944"/>
      <c r="HME208" s="944"/>
      <c r="HMF208" s="944"/>
      <c r="HMG208" s="944"/>
      <c r="HMH208" s="944"/>
      <c r="HMI208" s="944"/>
      <c r="HMJ208" s="944"/>
      <c r="HMK208" s="944"/>
      <c r="HML208" s="944"/>
      <c r="HMM208" s="944"/>
      <c r="HMN208" s="944"/>
      <c r="HMO208" s="944"/>
      <c r="HMP208" s="944"/>
      <c r="HMQ208" s="944"/>
      <c r="HMR208" s="944"/>
      <c r="HMS208" s="944"/>
      <c r="HMT208" s="944"/>
      <c r="HMU208" s="944"/>
      <c r="HMV208" s="944"/>
      <c r="HMW208" s="944"/>
      <c r="HMX208" s="944"/>
      <c r="HMY208" s="944"/>
      <c r="HMZ208" s="944"/>
      <c r="HNA208" s="944"/>
      <c r="HNB208" s="944"/>
      <c r="HNC208" s="944"/>
      <c r="HND208" s="944"/>
      <c r="HNE208" s="944"/>
      <c r="HNF208" s="944"/>
      <c r="HNG208" s="944"/>
      <c r="HNH208" s="944"/>
      <c r="HNI208" s="944"/>
      <c r="HNJ208" s="944"/>
      <c r="HNK208" s="944"/>
      <c r="HNL208" s="944"/>
      <c r="HNM208" s="944"/>
      <c r="HNN208" s="944"/>
      <c r="HNO208" s="944"/>
      <c r="HNP208" s="944"/>
      <c r="HNQ208" s="944"/>
      <c r="HNR208" s="944"/>
      <c r="HNS208" s="944"/>
      <c r="HNT208" s="944"/>
      <c r="HNU208" s="944"/>
      <c r="HNV208" s="944"/>
      <c r="HNW208" s="944"/>
      <c r="HNX208" s="944"/>
      <c r="HNY208" s="944"/>
      <c r="HNZ208" s="944"/>
      <c r="HOA208" s="944"/>
      <c r="HOB208" s="944"/>
      <c r="HOC208" s="944"/>
      <c r="HOD208" s="944"/>
      <c r="HOE208" s="944"/>
      <c r="HOF208" s="944"/>
      <c r="HOG208" s="944"/>
      <c r="HOH208" s="944"/>
      <c r="HOI208" s="944"/>
      <c r="HOJ208" s="944"/>
      <c r="HOK208" s="944"/>
      <c r="HOL208" s="944"/>
      <c r="HOM208" s="944"/>
      <c r="HON208" s="944"/>
      <c r="HOO208" s="944"/>
      <c r="HOP208" s="944"/>
      <c r="HOQ208" s="944"/>
      <c r="HOR208" s="944"/>
      <c r="HOS208" s="944"/>
      <c r="HOT208" s="944"/>
      <c r="HOU208" s="944"/>
      <c r="HOV208" s="944"/>
      <c r="HOW208" s="944"/>
      <c r="HOX208" s="944"/>
      <c r="HOY208" s="944"/>
      <c r="HOZ208" s="944"/>
      <c r="HPA208" s="944"/>
      <c r="HPB208" s="944"/>
      <c r="HPC208" s="944"/>
      <c r="HPD208" s="944"/>
      <c r="HPE208" s="944"/>
      <c r="HPF208" s="944"/>
      <c r="HPG208" s="944"/>
      <c r="HPH208" s="944"/>
      <c r="HPI208" s="944"/>
      <c r="HPJ208" s="944"/>
      <c r="HPK208" s="944"/>
      <c r="HPL208" s="944"/>
      <c r="HPM208" s="944"/>
      <c r="HPN208" s="944"/>
      <c r="HPO208" s="944"/>
      <c r="HPP208" s="944"/>
      <c r="HPQ208" s="944"/>
      <c r="HPR208" s="944"/>
      <c r="HPS208" s="944"/>
      <c r="HPT208" s="944"/>
      <c r="HPU208" s="944"/>
      <c r="HPV208" s="944"/>
      <c r="HPW208" s="944"/>
      <c r="HPX208" s="944"/>
      <c r="HPY208" s="944"/>
      <c r="HPZ208" s="944"/>
      <c r="HQA208" s="944"/>
      <c r="HQB208" s="944"/>
      <c r="HQC208" s="944"/>
      <c r="HQD208" s="944"/>
      <c r="HQE208" s="944"/>
      <c r="HQF208" s="944"/>
      <c r="HQG208" s="944"/>
      <c r="HQH208" s="944"/>
      <c r="HQI208" s="944"/>
      <c r="HQJ208" s="944"/>
      <c r="HQK208" s="944"/>
      <c r="HQL208" s="944"/>
      <c r="HQM208" s="944"/>
      <c r="HQN208" s="944"/>
      <c r="HQO208" s="944"/>
      <c r="HQP208" s="944"/>
      <c r="HQQ208" s="944"/>
      <c r="HQR208" s="944"/>
      <c r="HQS208" s="944"/>
      <c r="HQT208" s="944"/>
      <c r="HQU208" s="944"/>
      <c r="HQV208" s="944"/>
      <c r="HQW208" s="944"/>
      <c r="HQX208" s="944"/>
      <c r="HQY208" s="944"/>
      <c r="HQZ208" s="944"/>
      <c r="HRA208" s="944"/>
      <c r="HRB208" s="944"/>
      <c r="HRC208" s="944"/>
      <c r="HRD208" s="944"/>
      <c r="HRE208" s="944"/>
      <c r="HRF208" s="944"/>
      <c r="HRG208" s="944"/>
      <c r="HRH208" s="944"/>
      <c r="HRI208" s="944"/>
      <c r="HRJ208" s="944"/>
      <c r="HRK208" s="944"/>
      <c r="HRL208" s="944"/>
      <c r="HRM208" s="944"/>
      <c r="HRN208" s="944"/>
      <c r="HRO208" s="944"/>
      <c r="HRP208" s="944"/>
      <c r="HRQ208" s="944"/>
      <c r="HRR208" s="944"/>
      <c r="HRS208" s="944"/>
      <c r="HRT208" s="944"/>
      <c r="HRU208" s="944"/>
      <c r="HRV208" s="944"/>
      <c r="HRW208" s="944"/>
      <c r="HRX208" s="944"/>
      <c r="HRY208" s="944"/>
      <c r="HRZ208" s="944"/>
      <c r="HSA208" s="944"/>
      <c r="HSB208" s="944"/>
      <c r="HSC208" s="944"/>
      <c r="HSD208" s="944"/>
      <c r="HSE208" s="944"/>
      <c r="HSF208" s="944"/>
      <c r="HSG208" s="944"/>
      <c r="HSH208" s="944"/>
      <c r="HSI208" s="944"/>
      <c r="HSJ208" s="944"/>
      <c r="HSK208" s="944"/>
      <c r="HSL208" s="944"/>
      <c r="HSM208" s="944"/>
      <c r="HSN208" s="944"/>
      <c r="HSO208" s="944"/>
      <c r="HSP208" s="944"/>
      <c r="HSQ208" s="944"/>
      <c r="HSR208" s="944"/>
      <c r="HSS208" s="944"/>
      <c r="HST208" s="944"/>
      <c r="HSU208" s="944"/>
      <c r="HSV208" s="944"/>
      <c r="HSW208" s="944"/>
      <c r="HSX208" s="944"/>
      <c r="HSY208" s="944"/>
      <c r="HSZ208" s="944"/>
      <c r="HTA208" s="944"/>
      <c r="HTB208" s="944"/>
      <c r="HTC208" s="944"/>
      <c r="HTD208" s="944"/>
      <c r="HTE208" s="944"/>
      <c r="HTF208" s="944"/>
      <c r="HTG208" s="944"/>
      <c r="HTH208" s="944"/>
      <c r="HTI208" s="944"/>
      <c r="HTJ208" s="944"/>
      <c r="HTK208" s="944"/>
      <c r="HTL208" s="944"/>
      <c r="HTM208" s="944"/>
      <c r="HTN208" s="944"/>
      <c r="HTO208" s="944"/>
      <c r="HTP208" s="944"/>
      <c r="HTQ208" s="944"/>
      <c r="HTR208" s="944"/>
      <c r="HTS208" s="944"/>
      <c r="HTT208" s="944"/>
      <c r="HTU208" s="944"/>
      <c r="HTV208" s="944"/>
      <c r="HTW208" s="944"/>
      <c r="HTX208" s="944"/>
      <c r="HTY208" s="944"/>
      <c r="HTZ208" s="944"/>
      <c r="HUA208" s="944"/>
      <c r="HUB208" s="944"/>
      <c r="HUC208" s="944"/>
      <c r="HUD208" s="944"/>
      <c r="HUE208" s="944"/>
      <c r="HUF208" s="944"/>
      <c r="HUG208" s="944"/>
      <c r="HUH208" s="944"/>
      <c r="HUI208" s="944"/>
      <c r="HUJ208" s="944"/>
      <c r="HUK208" s="944"/>
      <c r="HUL208" s="944"/>
      <c r="HUM208" s="944"/>
      <c r="HUN208" s="944"/>
      <c r="HUO208" s="944"/>
      <c r="HUP208" s="944"/>
      <c r="HUQ208" s="944"/>
      <c r="HUR208" s="944"/>
      <c r="HUS208" s="944"/>
      <c r="HUT208" s="944"/>
      <c r="HUU208" s="944"/>
      <c r="HUV208" s="944"/>
      <c r="HUW208" s="944"/>
      <c r="HUX208" s="944"/>
      <c r="HUY208" s="944"/>
      <c r="HUZ208" s="944"/>
      <c r="HVA208" s="944"/>
      <c r="HVB208" s="944"/>
      <c r="HVC208" s="944"/>
      <c r="HVD208" s="944"/>
      <c r="HVE208" s="944"/>
      <c r="HVF208" s="944"/>
      <c r="HVG208" s="944"/>
      <c r="HVH208" s="944"/>
      <c r="HVI208" s="944"/>
      <c r="HVJ208" s="944"/>
      <c r="HVK208" s="944"/>
      <c r="HVL208" s="944"/>
      <c r="HVM208" s="944"/>
      <c r="HVN208" s="944"/>
      <c r="HVO208" s="944"/>
      <c r="HVP208" s="944"/>
      <c r="HVQ208" s="944"/>
      <c r="HVR208" s="944"/>
      <c r="HVS208" s="944"/>
      <c r="HVT208" s="944"/>
      <c r="HVU208" s="944"/>
      <c r="HVV208" s="944"/>
      <c r="HVW208" s="944"/>
      <c r="HVX208" s="944"/>
      <c r="HVY208" s="944"/>
      <c r="HVZ208" s="944"/>
      <c r="HWA208" s="944"/>
      <c r="HWB208" s="944"/>
      <c r="HWC208" s="944"/>
      <c r="HWD208" s="944"/>
      <c r="HWE208" s="944"/>
      <c r="HWF208" s="944"/>
      <c r="HWG208" s="944"/>
      <c r="HWH208" s="944"/>
      <c r="HWI208" s="944"/>
      <c r="HWJ208" s="944"/>
      <c r="HWK208" s="944"/>
      <c r="HWL208" s="944"/>
      <c r="HWM208" s="944"/>
      <c r="HWN208" s="944"/>
      <c r="HWO208" s="944"/>
      <c r="HWP208" s="944"/>
      <c r="HWQ208" s="944"/>
      <c r="HWR208" s="944"/>
      <c r="HWS208" s="944"/>
      <c r="HWT208" s="944"/>
      <c r="HWU208" s="944"/>
      <c r="HWV208" s="944"/>
      <c r="HWW208" s="944"/>
      <c r="HWX208" s="944"/>
      <c r="HWY208" s="944"/>
      <c r="HWZ208" s="944"/>
      <c r="HXA208" s="944"/>
      <c r="HXB208" s="944"/>
      <c r="HXC208" s="944"/>
      <c r="HXD208" s="944"/>
      <c r="HXE208" s="944"/>
      <c r="HXF208" s="944"/>
      <c r="HXG208" s="944"/>
      <c r="HXH208" s="944"/>
      <c r="HXI208" s="944"/>
      <c r="HXJ208" s="944"/>
      <c r="HXK208" s="944"/>
      <c r="HXL208" s="944"/>
      <c r="HXM208" s="944"/>
      <c r="HXN208" s="944"/>
      <c r="HXO208" s="944"/>
      <c r="HXP208" s="944"/>
      <c r="HXQ208" s="944"/>
      <c r="HXR208" s="944"/>
      <c r="HXS208" s="944"/>
      <c r="HXT208" s="944"/>
      <c r="HXU208" s="944"/>
      <c r="HXV208" s="944"/>
      <c r="HXW208" s="944"/>
      <c r="HXX208" s="944"/>
      <c r="HXY208" s="944"/>
      <c r="HXZ208" s="944"/>
      <c r="HYA208" s="944"/>
      <c r="HYB208" s="944"/>
      <c r="HYC208" s="944"/>
      <c r="HYD208" s="944"/>
      <c r="HYE208" s="944"/>
      <c r="HYF208" s="944"/>
      <c r="HYG208" s="944"/>
      <c r="HYH208" s="944"/>
      <c r="HYI208" s="944"/>
      <c r="HYJ208" s="944"/>
      <c r="HYK208" s="944"/>
      <c r="HYL208" s="944"/>
      <c r="HYM208" s="944"/>
      <c r="HYN208" s="944"/>
      <c r="HYO208" s="944"/>
      <c r="HYP208" s="944"/>
      <c r="HYQ208" s="944"/>
      <c r="HYR208" s="944"/>
      <c r="HYS208" s="944"/>
      <c r="HYT208" s="944"/>
      <c r="HYU208" s="944"/>
      <c r="HYV208" s="944"/>
      <c r="HYW208" s="944"/>
      <c r="HYX208" s="944"/>
      <c r="HYY208" s="944"/>
      <c r="HYZ208" s="944"/>
      <c r="HZA208" s="944"/>
      <c r="HZB208" s="944"/>
      <c r="HZC208" s="944"/>
      <c r="HZD208" s="944"/>
      <c r="HZE208" s="944"/>
      <c r="HZF208" s="944"/>
      <c r="HZG208" s="944"/>
      <c r="HZH208" s="944"/>
      <c r="HZI208" s="944"/>
      <c r="HZJ208" s="944"/>
      <c r="HZK208" s="944"/>
      <c r="HZL208" s="944"/>
      <c r="HZM208" s="944"/>
      <c r="HZN208" s="944"/>
      <c r="HZO208" s="944"/>
      <c r="HZP208" s="944"/>
      <c r="HZQ208" s="944"/>
      <c r="HZR208" s="944"/>
      <c r="HZS208" s="944"/>
      <c r="HZT208" s="944"/>
      <c r="HZU208" s="944"/>
      <c r="HZV208" s="944"/>
      <c r="HZW208" s="944"/>
      <c r="HZX208" s="944"/>
      <c r="HZY208" s="944"/>
      <c r="HZZ208" s="944"/>
      <c r="IAA208" s="944"/>
      <c r="IAB208" s="944"/>
      <c r="IAC208" s="944"/>
      <c r="IAD208" s="944"/>
      <c r="IAE208" s="944"/>
      <c r="IAF208" s="944"/>
      <c r="IAG208" s="944"/>
      <c r="IAH208" s="944"/>
      <c r="IAI208" s="944"/>
      <c r="IAJ208" s="944"/>
      <c r="IAK208" s="944"/>
      <c r="IAL208" s="944"/>
      <c r="IAM208" s="944"/>
      <c r="IAN208" s="944"/>
      <c r="IAO208" s="944"/>
      <c r="IAP208" s="944"/>
      <c r="IAQ208" s="944"/>
      <c r="IAR208" s="944"/>
      <c r="IAS208" s="944"/>
      <c r="IAT208" s="944"/>
      <c r="IAU208" s="944"/>
      <c r="IAV208" s="944"/>
      <c r="IAW208" s="944"/>
      <c r="IAX208" s="944"/>
      <c r="IAY208" s="944"/>
      <c r="IAZ208" s="944"/>
      <c r="IBA208" s="944"/>
      <c r="IBB208" s="944"/>
      <c r="IBC208" s="944"/>
      <c r="IBD208" s="944"/>
      <c r="IBE208" s="944"/>
      <c r="IBF208" s="944"/>
      <c r="IBG208" s="944"/>
      <c r="IBH208" s="944"/>
      <c r="IBI208" s="944"/>
      <c r="IBJ208" s="944"/>
      <c r="IBK208" s="944"/>
      <c r="IBL208" s="944"/>
      <c r="IBM208" s="944"/>
      <c r="IBN208" s="944"/>
      <c r="IBO208" s="944"/>
      <c r="IBP208" s="944"/>
      <c r="IBQ208" s="944"/>
      <c r="IBR208" s="944"/>
      <c r="IBS208" s="944"/>
      <c r="IBT208" s="944"/>
      <c r="IBU208" s="944"/>
      <c r="IBV208" s="944"/>
      <c r="IBW208" s="944"/>
      <c r="IBX208" s="944"/>
      <c r="IBY208" s="944"/>
      <c r="IBZ208" s="944"/>
      <c r="ICA208" s="944"/>
      <c r="ICB208" s="944"/>
      <c r="ICC208" s="944"/>
      <c r="ICD208" s="944"/>
      <c r="ICE208" s="944"/>
      <c r="ICF208" s="944"/>
      <c r="ICG208" s="944"/>
      <c r="ICH208" s="944"/>
      <c r="ICI208" s="944"/>
      <c r="ICJ208" s="944"/>
      <c r="ICK208" s="944"/>
      <c r="ICL208" s="944"/>
      <c r="ICM208" s="944"/>
      <c r="ICN208" s="944"/>
      <c r="ICO208" s="944"/>
      <c r="ICP208" s="944"/>
      <c r="ICQ208" s="944"/>
      <c r="ICR208" s="944"/>
      <c r="ICS208" s="944"/>
      <c r="ICT208" s="944"/>
      <c r="ICU208" s="944"/>
      <c r="ICV208" s="944"/>
      <c r="ICW208" s="944"/>
      <c r="ICX208" s="944"/>
      <c r="ICY208" s="944"/>
      <c r="ICZ208" s="944"/>
      <c r="IDA208" s="944"/>
      <c r="IDB208" s="944"/>
      <c r="IDC208" s="944"/>
      <c r="IDD208" s="944"/>
      <c r="IDE208" s="944"/>
      <c r="IDF208" s="944"/>
      <c r="IDG208" s="944"/>
      <c r="IDH208" s="944"/>
      <c r="IDI208" s="944"/>
      <c r="IDJ208" s="944"/>
      <c r="IDK208" s="944"/>
      <c r="IDL208" s="944"/>
      <c r="IDM208" s="944"/>
      <c r="IDN208" s="944"/>
      <c r="IDO208" s="944"/>
      <c r="IDP208" s="944"/>
      <c r="IDQ208" s="944"/>
      <c r="IDR208" s="944"/>
      <c r="IDS208" s="944"/>
      <c r="IDT208" s="944"/>
      <c r="IDU208" s="944"/>
      <c r="IDV208" s="944"/>
      <c r="IDW208" s="944"/>
      <c r="IDX208" s="944"/>
      <c r="IDY208" s="944"/>
      <c r="IDZ208" s="944"/>
      <c r="IEA208" s="944"/>
      <c r="IEB208" s="944"/>
      <c r="IEC208" s="944"/>
      <c r="IED208" s="944"/>
      <c r="IEE208" s="944"/>
      <c r="IEF208" s="944"/>
      <c r="IEG208" s="944"/>
      <c r="IEH208" s="944"/>
      <c r="IEI208" s="944"/>
      <c r="IEJ208" s="944"/>
      <c r="IEK208" s="944"/>
      <c r="IEL208" s="944"/>
      <c r="IEM208" s="944"/>
      <c r="IEN208" s="944"/>
      <c r="IEO208" s="944"/>
      <c r="IEP208" s="944"/>
      <c r="IEQ208" s="944"/>
      <c r="IER208" s="944"/>
      <c r="IES208" s="944"/>
      <c r="IET208" s="944"/>
      <c r="IEU208" s="944"/>
      <c r="IEV208" s="944"/>
      <c r="IEW208" s="944"/>
      <c r="IEX208" s="944"/>
      <c r="IEY208" s="944"/>
      <c r="IEZ208" s="944"/>
      <c r="IFA208" s="944"/>
      <c r="IFB208" s="944"/>
      <c r="IFC208" s="944"/>
      <c r="IFD208" s="944"/>
      <c r="IFE208" s="944"/>
      <c r="IFF208" s="944"/>
      <c r="IFG208" s="944"/>
      <c r="IFH208" s="944"/>
      <c r="IFI208" s="944"/>
      <c r="IFJ208" s="944"/>
      <c r="IFK208" s="944"/>
      <c r="IFL208" s="944"/>
      <c r="IFM208" s="944"/>
      <c r="IFN208" s="944"/>
      <c r="IFO208" s="944"/>
      <c r="IFP208" s="944"/>
      <c r="IFQ208" s="944"/>
      <c r="IFR208" s="944"/>
      <c r="IFS208" s="944"/>
      <c r="IFT208" s="944"/>
      <c r="IFU208" s="944"/>
      <c r="IFV208" s="944"/>
      <c r="IFW208" s="944"/>
      <c r="IFX208" s="944"/>
      <c r="IFY208" s="944"/>
      <c r="IFZ208" s="944"/>
      <c r="IGA208" s="944"/>
      <c r="IGB208" s="944"/>
      <c r="IGC208" s="944"/>
      <c r="IGD208" s="944"/>
      <c r="IGE208" s="944"/>
      <c r="IGF208" s="944"/>
      <c r="IGG208" s="944"/>
      <c r="IGH208" s="944"/>
      <c r="IGI208" s="944"/>
      <c r="IGJ208" s="944"/>
      <c r="IGK208" s="944"/>
      <c r="IGL208" s="944"/>
      <c r="IGM208" s="944"/>
      <c r="IGN208" s="944"/>
      <c r="IGO208" s="944"/>
      <c r="IGP208" s="944"/>
      <c r="IGQ208" s="944"/>
      <c r="IGR208" s="944"/>
      <c r="IGS208" s="944"/>
      <c r="IGT208" s="944"/>
      <c r="IGU208" s="944"/>
      <c r="IGV208" s="944"/>
      <c r="IGW208" s="944"/>
      <c r="IGX208" s="944"/>
      <c r="IGY208" s="944"/>
      <c r="IGZ208" s="944"/>
      <c r="IHA208" s="944"/>
      <c r="IHB208" s="944"/>
      <c r="IHC208" s="944"/>
      <c r="IHD208" s="944"/>
      <c r="IHE208" s="944"/>
      <c r="IHF208" s="944"/>
      <c r="IHG208" s="944"/>
      <c r="IHH208" s="944"/>
      <c r="IHI208" s="944"/>
      <c r="IHJ208" s="944"/>
      <c r="IHK208" s="944"/>
      <c r="IHL208" s="944"/>
      <c r="IHM208" s="944"/>
      <c r="IHN208" s="944"/>
      <c r="IHO208" s="944"/>
      <c r="IHP208" s="944"/>
      <c r="IHQ208" s="944"/>
      <c r="IHR208" s="944"/>
      <c r="IHS208" s="944"/>
      <c r="IHT208" s="944"/>
      <c r="IHU208" s="944"/>
      <c r="IHV208" s="944"/>
      <c r="IHW208" s="944"/>
      <c r="IHX208" s="944"/>
      <c r="IHY208" s="944"/>
      <c r="IHZ208" s="944"/>
      <c r="IIA208" s="944"/>
      <c r="IIB208" s="944"/>
      <c r="IIC208" s="944"/>
      <c r="IID208" s="944"/>
      <c r="IIE208" s="944"/>
      <c r="IIF208" s="944"/>
      <c r="IIG208" s="944"/>
      <c r="IIH208" s="944"/>
      <c r="III208" s="944"/>
      <c r="IIJ208" s="944"/>
      <c r="IIK208" s="944"/>
      <c r="IIL208" s="944"/>
      <c r="IIM208" s="944"/>
      <c r="IIN208" s="944"/>
      <c r="IIO208" s="944"/>
      <c r="IIP208" s="944"/>
      <c r="IIQ208" s="944"/>
      <c r="IIR208" s="944"/>
      <c r="IIS208" s="944"/>
      <c r="IIT208" s="944"/>
      <c r="IIU208" s="944"/>
      <c r="IIV208" s="944"/>
      <c r="IIW208" s="944"/>
      <c r="IIX208" s="944"/>
      <c r="IIY208" s="944"/>
      <c r="IIZ208" s="944"/>
      <c r="IJA208" s="944"/>
      <c r="IJB208" s="944"/>
      <c r="IJC208" s="944"/>
      <c r="IJD208" s="944"/>
      <c r="IJE208" s="944"/>
      <c r="IJF208" s="944"/>
      <c r="IJG208" s="944"/>
      <c r="IJH208" s="944"/>
      <c r="IJI208" s="944"/>
      <c r="IJJ208" s="944"/>
      <c r="IJK208" s="944"/>
      <c r="IJL208" s="944"/>
      <c r="IJM208" s="944"/>
      <c r="IJN208" s="944"/>
      <c r="IJO208" s="944"/>
      <c r="IJP208" s="944"/>
      <c r="IJQ208" s="944"/>
      <c r="IJR208" s="944"/>
      <c r="IJS208" s="944"/>
      <c r="IJT208" s="944"/>
      <c r="IJU208" s="944"/>
      <c r="IJV208" s="944"/>
      <c r="IJW208" s="944"/>
      <c r="IJX208" s="944"/>
      <c r="IJY208" s="944"/>
      <c r="IJZ208" s="944"/>
      <c r="IKA208" s="944"/>
      <c r="IKB208" s="944"/>
      <c r="IKC208" s="944"/>
      <c r="IKD208" s="944"/>
      <c r="IKE208" s="944"/>
      <c r="IKF208" s="944"/>
      <c r="IKG208" s="944"/>
      <c r="IKH208" s="944"/>
      <c r="IKI208" s="944"/>
      <c r="IKJ208" s="944"/>
      <c r="IKK208" s="944"/>
      <c r="IKL208" s="944"/>
      <c r="IKM208" s="944"/>
      <c r="IKN208" s="944"/>
      <c r="IKO208" s="944"/>
      <c r="IKP208" s="944"/>
      <c r="IKQ208" s="944"/>
      <c r="IKR208" s="944"/>
      <c r="IKS208" s="944"/>
      <c r="IKT208" s="944"/>
      <c r="IKU208" s="944"/>
      <c r="IKV208" s="944"/>
      <c r="IKW208" s="944"/>
      <c r="IKX208" s="944"/>
      <c r="IKY208" s="944"/>
      <c r="IKZ208" s="944"/>
      <c r="ILA208" s="944"/>
      <c r="ILB208" s="944"/>
      <c r="ILC208" s="944"/>
      <c r="ILD208" s="944"/>
      <c r="ILE208" s="944"/>
      <c r="ILF208" s="944"/>
      <c r="ILG208" s="944"/>
      <c r="ILH208" s="944"/>
      <c r="ILI208" s="944"/>
      <c r="ILJ208" s="944"/>
      <c r="ILK208" s="944"/>
      <c r="ILL208" s="944"/>
      <c r="ILM208" s="944"/>
      <c r="ILN208" s="944"/>
      <c r="ILO208" s="944"/>
      <c r="ILP208" s="944"/>
      <c r="ILQ208" s="944"/>
      <c r="ILR208" s="944"/>
      <c r="ILS208" s="944"/>
      <c r="ILT208" s="944"/>
      <c r="ILU208" s="944"/>
      <c r="ILV208" s="944"/>
      <c r="ILW208" s="944"/>
      <c r="ILX208" s="944"/>
      <c r="ILY208" s="944"/>
      <c r="ILZ208" s="944"/>
      <c r="IMA208" s="944"/>
      <c r="IMB208" s="944"/>
      <c r="IMC208" s="944"/>
      <c r="IMD208" s="944"/>
      <c r="IME208" s="944"/>
      <c r="IMF208" s="944"/>
      <c r="IMG208" s="944"/>
      <c r="IMH208" s="944"/>
      <c r="IMI208" s="944"/>
      <c r="IMJ208" s="944"/>
      <c r="IMK208" s="944"/>
      <c r="IML208" s="944"/>
      <c r="IMM208" s="944"/>
      <c r="IMN208" s="944"/>
      <c r="IMO208" s="944"/>
      <c r="IMP208" s="944"/>
      <c r="IMQ208" s="944"/>
      <c r="IMR208" s="944"/>
      <c r="IMS208" s="944"/>
      <c r="IMT208" s="944"/>
      <c r="IMU208" s="944"/>
      <c r="IMV208" s="944"/>
      <c r="IMW208" s="944"/>
      <c r="IMX208" s="944"/>
      <c r="IMY208" s="944"/>
      <c r="IMZ208" s="944"/>
      <c r="INA208" s="944"/>
      <c r="INB208" s="944"/>
      <c r="INC208" s="944"/>
      <c r="IND208" s="944"/>
      <c r="INE208" s="944"/>
      <c r="INF208" s="944"/>
      <c r="ING208" s="944"/>
      <c r="INH208" s="944"/>
      <c r="INI208" s="944"/>
      <c r="INJ208" s="944"/>
      <c r="INK208" s="944"/>
      <c r="INL208" s="944"/>
      <c r="INM208" s="944"/>
      <c r="INN208" s="944"/>
      <c r="INO208" s="944"/>
      <c r="INP208" s="944"/>
      <c r="INQ208" s="944"/>
      <c r="INR208" s="944"/>
      <c r="INS208" s="944"/>
      <c r="INT208" s="944"/>
      <c r="INU208" s="944"/>
      <c r="INV208" s="944"/>
      <c r="INW208" s="944"/>
      <c r="INX208" s="944"/>
      <c r="INY208" s="944"/>
      <c r="INZ208" s="944"/>
      <c r="IOA208" s="944"/>
      <c r="IOB208" s="944"/>
      <c r="IOC208" s="944"/>
      <c r="IOD208" s="944"/>
      <c r="IOE208" s="944"/>
      <c r="IOF208" s="944"/>
      <c r="IOG208" s="944"/>
      <c r="IOH208" s="944"/>
      <c r="IOI208" s="944"/>
      <c r="IOJ208" s="944"/>
      <c r="IOK208" s="944"/>
      <c r="IOL208" s="944"/>
      <c r="IOM208" s="944"/>
      <c r="ION208" s="944"/>
      <c r="IOO208" s="944"/>
      <c r="IOP208" s="944"/>
      <c r="IOQ208" s="944"/>
      <c r="IOR208" s="944"/>
      <c r="IOS208" s="944"/>
      <c r="IOT208" s="944"/>
      <c r="IOU208" s="944"/>
      <c r="IOV208" s="944"/>
      <c r="IOW208" s="944"/>
      <c r="IOX208" s="944"/>
      <c r="IOY208" s="944"/>
      <c r="IOZ208" s="944"/>
      <c r="IPA208" s="944"/>
      <c r="IPB208" s="944"/>
      <c r="IPC208" s="944"/>
      <c r="IPD208" s="944"/>
      <c r="IPE208" s="944"/>
      <c r="IPF208" s="944"/>
      <c r="IPG208" s="944"/>
      <c r="IPH208" s="944"/>
      <c r="IPI208" s="944"/>
      <c r="IPJ208" s="944"/>
      <c r="IPK208" s="944"/>
      <c r="IPL208" s="944"/>
      <c r="IPM208" s="944"/>
      <c r="IPN208" s="944"/>
      <c r="IPO208" s="944"/>
      <c r="IPP208" s="944"/>
      <c r="IPQ208" s="944"/>
      <c r="IPR208" s="944"/>
      <c r="IPS208" s="944"/>
      <c r="IPT208" s="944"/>
      <c r="IPU208" s="944"/>
      <c r="IPV208" s="944"/>
      <c r="IPW208" s="944"/>
      <c r="IPX208" s="944"/>
      <c r="IPY208" s="944"/>
      <c r="IPZ208" s="944"/>
      <c r="IQA208" s="944"/>
      <c r="IQB208" s="944"/>
      <c r="IQC208" s="944"/>
      <c r="IQD208" s="944"/>
      <c r="IQE208" s="944"/>
      <c r="IQF208" s="944"/>
      <c r="IQG208" s="944"/>
      <c r="IQH208" s="944"/>
      <c r="IQI208" s="944"/>
      <c r="IQJ208" s="944"/>
      <c r="IQK208" s="944"/>
      <c r="IQL208" s="944"/>
      <c r="IQM208" s="944"/>
      <c r="IQN208" s="944"/>
      <c r="IQO208" s="944"/>
      <c r="IQP208" s="944"/>
      <c r="IQQ208" s="944"/>
      <c r="IQR208" s="944"/>
      <c r="IQS208" s="944"/>
      <c r="IQT208" s="944"/>
      <c r="IQU208" s="944"/>
      <c r="IQV208" s="944"/>
      <c r="IQW208" s="944"/>
      <c r="IQX208" s="944"/>
      <c r="IQY208" s="944"/>
      <c r="IQZ208" s="944"/>
      <c r="IRA208" s="944"/>
      <c r="IRB208" s="944"/>
      <c r="IRC208" s="944"/>
      <c r="IRD208" s="944"/>
      <c r="IRE208" s="944"/>
      <c r="IRF208" s="944"/>
      <c r="IRG208" s="944"/>
      <c r="IRH208" s="944"/>
      <c r="IRI208" s="944"/>
      <c r="IRJ208" s="944"/>
      <c r="IRK208" s="944"/>
      <c r="IRL208" s="944"/>
      <c r="IRM208" s="944"/>
      <c r="IRN208" s="944"/>
      <c r="IRO208" s="944"/>
      <c r="IRP208" s="944"/>
      <c r="IRQ208" s="944"/>
      <c r="IRR208" s="944"/>
      <c r="IRS208" s="944"/>
      <c r="IRT208" s="944"/>
      <c r="IRU208" s="944"/>
      <c r="IRV208" s="944"/>
      <c r="IRW208" s="944"/>
      <c r="IRX208" s="944"/>
      <c r="IRY208" s="944"/>
      <c r="IRZ208" s="944"/>
      <c r="ISA208" s="944"/>
      <c r="ISB208" s="944"/>
      <c r="ISC208" s="944"/>
      <c r="ISD208" s="944"/>
      <c r="ISE208" s="944"/>
      <c r="ISF208" s="944"/>
      <c r="ISG208" s="944"/>
      <c r="ISH208" s="944"/>
      <c r="ISI208" s="944"/>
      <c r="ISJ208" s="944"/>
      <c r="ISK208" s="944"/>
      <c r="ISL208" s="944"/>
      <c r="ISM208" s="944"/>
      <c r="ISN208" s="944"/>
      <c r="ISO208" s="944"/>
      <c r="ISP208" s="944"/>
      <c r="ISQ208" s="944"/>
      <c r="ISR208" s="944"/>
      <c r="ISS208" s="944"/>
      <c r="IST208" s="944"/>
      <c r="ISU208" s="944"/>
      <c r="ISV208" s="944"/>
      <c r="ISW208" s="944"/>
      <c r="ISX208" s="944"/>
      <c r="ISY208" s="944"/>
      <c r="ISZ208" s="944"/>
      <c r="ITA208" s="944"/>
      <c r="ITB208" s="944"/>
      <c r="ITC208" s="944"/>
      <c r="ITD208" s="944"/>
      <c r="ITE208" s="944"/>
      <c r="ITF208" s="944"/>
      <c r="ITG208" s="944"/>
      <c r="ITH208" s="944"/>
      <c r="ITI208" s="944"/>
      <c r="ITJ208" s="944"/>
      <c r="ITK208" s="944"/>
      <c r="ITL208" s="944"/>
      <c r="ITM208" s="944"/>
      <c r="ITN208" s="944"/>
      <c r="ITO208" s="944"/>
      <c r="ITP208" s="944"/>
      <c r="ITQ208" s="944"/>
      <c r="ITR208" s="944"/>
      <c r="ITS208" s="944"/>
      <c r="ITT208" s="944"/>
      <c r="ITU208" s="944"/>
      <c r="ITV208" s="944"/>
      <c r="ITW208" s="944"/>
      <c r="ITX208" s="944"/>
      <c r="ITY208" s="944"/>
      <c r="ITZ208" s="944"/>
      <c r="IUA208" s="944"/>
      <c r="IUB208" s="944"/>
      <c r="IUC208" s="944"/>
      <c r="IUD208" s="944"/>
      <c r="IUE208" s="944"/>
      <c r="IUF208" s="944"/>
      <c r="IUG208" s="944"/>
      <c r="IUH208" s="944"/>
      <c r="IUI208" s="944"/>
      <c r="IUJ208" s="944"/>
      <c r="IUK208" s="944"/>
      <c r="IUL208" s="944"/>
      <c r="IUM208" s="944"/>
      <c r="IUN208" s="944"/>
      <c r="IUO208" s="944"/>
      <c r="IUP208" s="944"/>
      <c r="IUQ208" s="944"/>
      <c r="IUR208" s="944"/>
      <c r="IUS208" s="944"/>
      <c r="IUT208" s="944"/>
      <c r="IUU208" s="944"/>
      <c r="IUV208" s="944"/>
      <c r="IUW208" s="944"/>
      <c r="IUX208" s="944"/>
      <c r="IUY208" s="944"/>
      <c r="IUZ208" s="944"/>
      <c r="IVA208" s="944"/>
      <c r="IVB208" s="944"/>
      <c r="IVC208" s="944"/>
      <c r="IVD208" s="944"/>
      <c r="IVE208" s="944"/>
      <c r="IVF208" s="944"/>
      <c r="IVG208" s="944"/>
      <c r="IVH208" s="944"/>
      <c r="IVI208" s="944"/>
      <c r="IVJ208" s="944"/>
      <c r="IVK208" s="944"/>
      <c r="IVL208" s="944"/>
      <c r="IVM208" s="944"/>
      <c r="IVN208" s="944"/>
      <c r="IVO208" s="944"/>
      <c r="IVP208" s="944"/>
      <c r="IVQ208" s="944"/>
      <c r="IVR208" s="944"/>
      <c r="IVS208" s="944"/>
      <c r="IVT208" s="944"/>
      <c r="IVU208" s="944"/>
      <c r="IVV208" s="944"/>
      <c r="IVW208" s="944"/>
      <c r="IVX208" s="944"/>
      <c r="IVY208" s="944"/>
      <c r="IVZ208" s="944"/>
      <c r="IWA208" s="944"/>
      <c r="IWB208" s="944"/>
      <c r="IWC208" s="944"/>
      <c r="IWD208" s="944"/>
      <c r="IWE208" s="944"/>
      <c r="IWF208" s="944"/>
      <c r="IWG208" s="944"/>
      <c r="IWH208" s="944"/>
      <c r="IWI208" s="944"/>
      <c r="IWJ208" s="944"/>
      <c r="IWK208" s="944"/>
      <c r="IWL208" s="944"/>
      <c r="IWM208" s="944"/>
      <c r="IWN208" s="944"/>
      <c r="IWO208" s="944"/>
      <c r="IWP208" s="944"/>
      <c r="IWQ208" s="944"/>
      <c r="IWR208" s="944"/>
      <c r="IWS208" s="944"/>
      <c r="IWT208" s="944"/>
      <c r="IWU208" s="944"/>
      <c r="IWV208" s="944"/>
      <c r="IWW208" s="944"/>
      <c r="IWX208" s="944"/>
      <c r="IWY208" s="944"/>
      <c r="IWZ208" s="944"/>
      <c r="IXA208" s="944"/>
      <c r="IXB208" s="944"/>
      <c r="IXC208" s="944"/>
      <c r="IXD208" s="944"/>
      <c r="IXE208" s="944"/>
      <c r="IXF208" s="944"/>
      <c r="IXG208" s="944"/>
      <c r="IXH208" s="944"/>
      <c r="IXI208" s="944"/>
      <c r="IXJ208" s="944"/>
      <c r="IXK208" s="944"/>
      <c r="IXL208" s="944"/>
      <c r="IXM208" s="944"/>
      <c r="IXN208" s="944"/>
      <c r="IXO208" s="944"/>
      <c r="IXP208" s="944"/>
      <c r="IXQ208" s="944"/>
      <c r="IXR208" s="944"/>
      <c r="IXS208" s="944"/>
      <c r="IXT208" s="944"/>
      <c r="IXU208" s="944"/>
      <c r="IXV208" s="944"/>
      <c r="IXW208" s="944"/>
      <c r="IXX208" s="944"/>
      <c r="IXY208" s="944"/>
      <c r="IXZ208" s="944"/>
      <c r="IYA208" s="944"/>
      <c r="IYB208" s="944"/>
      <c r="IYC208" s="944"/>
      <c r="IYD208" s="944"/>
      <c r="IYE208" s="944"/>
      <c r="IYF208" s="944"/>
      <c r="IYG208" s="944"/>
      <c r="IYH208" s="944"/>
      <c r="IYI208" s="944"/>
      <c r="IYJ208" s="944"/>
      <c r="IYK208" s="944"/>
      <c r="IYL208" s="944"/>
      <c r="IYM208" s="944"/>
      <c r="IYN208" s="944"/>
      <c r="IYO208" s="944"/>
      <c r="IYP208" s="944"/>
      <c r="IYQ208" s="944"/>
      <c r="IYR208" s="944"/>
      <c r="IYS208" s="944"/>
      <c r="IYT208" s="944"/>
      <c r="IYU208" s="944"/>
      <c r="IYV208" s="944"/>
      <c r="IYW208" s="944"/>
      <c r="IYX208" s="944"/>
      <c r="IYY208" s="944"/>
      <c r="IYZ208" s="944"/>
      <c r="IZA208" s="944"/>
      <c r="IZB208" s="944"/>
      <c r="IZC208" s="944"/>
      <c r="IZD208" s="944"/>
      <c r="IZE208" s="944"/>
      <c r="IZF208" s="944"/>
      <c r="IZG208" s="944"/>
      <c r="IZH208" s="944"/>
      <c r="IZI208" s="944"/>
      <c r="IZJ208" s="944"/>
      <c r="IZK208" s="944"/>
      <c r="IZL208" s="944"/>
      <c r="IZM208" s="944"/>
      <c r="IZN208" s="944"/>
      <c r="IZO208" s="944"/>
      <c r="IZP208" s="944"/>
      <c r="IZQ208" s="944"/>
      <c r="IZR208" s="944"/>
      <c r="IZS208" s="944"/>
      <c r="IZT208" s="944"/>
      <c r="IZU208" s="944"/>
      <c r="IZV208" s="944"/>
      <c r="IZW208" s="944"/>
      <c r="IZX208" s="944"/>
      <c r="IZY208" s="944"/>
      <c r="IZZ208" s="944"/>
      <c r="JAA208" s="944"/>
      <c r="JAB208" s="944"/>
      <c r="JAC208" s="944"/>
      <c r="JAD208" s="944"/>
      <c r="JAE208" s="944"/>
      <c r="JAF208" s="944"/>
      <c r="JAG208" s="944"/>
      <c r="JAH208" s="944"/>
      <c r="JAI208" s="944"/>
      <c r="JAJ208" s="944"/>
      <c r="JAK208" s="944"/>
      <c r="JAL208" s="944"/>
      <c r="JAM208" s="944"/>
      <c r="JAN208" s="944"/>
      <c r="JAO208" s="944"/>
      <c r="JAP208" s="944"/>
      <c r="JAQ208" s="944"/>
      <c r="JAR208" s="944"/>
      <c r="JAS208" s="944"/>
      <c r="JAT208" s="944"/>
      <c r="JAU208" s="944"/>
      <c r="JAV208" s="944"/>
      <c r="JAW208" s="944"/>
      <c r="JAX208" s="944"/>
      <c r="JAY208" s="944"/>
      <c r="JAZ208" s="944"/>
      <c r="JBA208" s="944"/>
      <c r="JBB208" s="944"/>
      <c r="JBC208" s="944"/>
      <c r="JBD208" s="944"/>
      <c r="JBE208" s="944"/>
      <c r="JBF208" s="944"/>
      <c r="JBG208" s="944"/>
      <c r="JBH208" s="944"/>
      <c r="JBI208" s="944"/>
      <c r="JBJ208" s="944"/>
      <c r="JBK208" s="944"/>
      <c r="JBL208" s="944"/>
      <c r="JBM208" s="944"/>
      <c r="JBN208" s="944"/>
      <c r="JBO208" s="944"/>
      <c r="JBP208" s="944"/>
      <c r="JBQ208" s="944"/>
      <c r="JBR208" s="944"/>
      <c r="JBS208" s="944"/>
      <c r="JBT208" s="944"/>
      <c r="JBU208" s="944"/>
      <c r="JBV208" s="944"/>
      <c r="JBW208" s="944"/>
      <c r="JBX208" s="944"/>
      <c r="JBY208" s="944"/>
      <c r="JBZ208" s="944"/>
      <c r="JCA208" s="944"/>
      <c r="JCB208" s="944"/>
      <c r="JCC208" s="944"/>
      <c r="JCD208" s="944"/>
      <c r="JCE208" s="944"/>
      <c r="JCF208" s="944"/>
      <c r="JCG208" s="944"/>
      <c r="JCH208" s="944"/>
      <c r="JCI208" s="944"/>
      <c r="JCJ208" s="944"/>
      <c r="JCK208" s="944"/>
      <c r="JCL208" s="944"/>
      <c r="JCM208" s="944"/>
      <c r="JCN208" s="944"/>
      <c r="JCO208" s="944"/>
      <c r="JCP208" s="944"/>
      <c r="JCQ208" s="944"/>
      <c r="JCR208" s="944"/>
      <c r="JCS208" s="944"/>
      <c r="JCT208" s="944"/>
      <c r="JCU208" s="944"/>
      <c r="JCV208" s="944"/>
      <c r="JCW208" s="944"/>
      <c r="JCX208" s="944"/>
      <c r="JCY208" s="944"/>
      <c r="JCZ208" s="944"/>
      <c r="JDA208" s="944"/>
      <c r="JDB208" s="944"/>
      <c r="JDC208" s="944"/>
      <c r="JDD208" s="944"/>
      <c r="JDE208" s="944"/>
      <c r="JDF208" s="944"/>
      <c r="JDG208" s="944"/>
      <c r="JDH208" s="944"/>
      <c r="JDI208" s="944"/>
      <c r="JDJ208" s="944"/>
      <c r="JDK208" s="944"/>
      <c r="JDL208" s="944"/>
      <c r="JDM208" s="944"/>
      <c r="JDN208" s="944"/>
      <c r="JDO208" s="944"/>
      <c r="JDP208" s="944"/>
      <c r="JDQ208" s="944"/>
      <c r="JDR208" s="944"/>
      <c r="JDS208" s="944"/>
      <c r="JDT208" s="944"/>
      <c r="JDU208" s="944"/>
      <c r="JDV208" s="944"/>
      <c r="JDW208" s="944"/>
      <c r="JDX208" s="944"/>
      <c r="JDY208" s="944"/>
      <c r="JDZ208" s="944"/>
      <c r="JEA208" s="944"/>
      <c r="JEB208" s="944"/>
      <c r="JEC208" s="944"/>
      <c r="JED208" s="944"/>
      <c r="JEE208" s="944"/>
      <c r="JEF208" s="944"/>
      <c r="JEG208" s="944"/>
      <c r="JEH208" s="944"/>
      <c r="JEI208" s="944"/>
      <c r="JEJ208" s="944"/>
      <c r="JEK208" s="944"/>
      <c r="JEL208" s="944"/>
      <c r="JEM208" s="944"/>
      <c r="JEN208" s="944"/>
      <c r="JEO208" s="944"/>
      <c r="JEP208" s="944"/>
      <c r="JEQ208" s="944"/>
      <c r="JER208" s="944"/>
      <c r="JES208" s="944"/>
      <c r="JET208" s="944"/>
      <c r="JEU208" s="944"/>
      <c r="JEV208" s="944"/>
      <c r="JEW208" s="944"/>
      <c r="JEX208" s="944"/>
      <c r="JEY208" s="944"/>
      <c r="JEZ208" s="944"/>
      <c r="JFA208" s="944"/>
      <c r="JFB208" s="944"/>
      <c r="JFC208" s="944"/>
      <c r="JFD208" s="944"/>
      <c r="JFE208" s="944"/>
      <c r="JFF208" s="944"/>
      <c r="JFG208" s="944"/>
      <c r="JFH208" s="944"/>
      <c r="JFI208" s="944"/>
      <c r="JFJ208" s="944"/>
      <c r="JFK208" s="944"/>
      <c r="JFL208" s="944"/>
      <c r="JFM208" s="944"/>
      <c r="JFN208" s="944"/>
      <c r="JFO208" s="944"/>
      <c r="JFP208" s="944"/>
      <c r="JFQ208" s="944"/>
      <c r="JFR208" s="944"/>
      <c r="JFS208" s="944"/>
      <c r="JFT208" s="944"/>
      <c r="JFU208" s="944"/>
      <c r="JFV208" s="944"/>
      <c r="JFW208" s="944"/>
      <c r="JFX208" s="944"/>
      <c r="JFY208" s="944"/>
      <c r="JFZ208" s="944"/>
      <c r="JGA208" s="944"/>
      <c r="JGB208" s="944"/>
      <c r="JGC208" s="944"/>
      <c r="JGD208" s="944"/>
      <c r="JGE208" s="944"/>
      <c r="JGF208" s="944"/>
      <c r="JGG208" s="944"/>
      <c r="JGH208" s="944"/>
      <c r="JGI208" s="944"/>
      <c r="JGJ208" s="944"/>
      <c r="JGK208" s="944"/>
      <c r="JGL208" s="944"/>
      <c r="JGM208" s="944"/>
      <c r="JGN208" s="944"/>
      <c r="JGO208" s="944"/>
      <c r="JGP208" s="944"/>
      <c r="JGQ208" s="944"/>
      <c r="JGR208" s="944"/>
      <c r="JGS208" s="944"/>
      <c r="JGT208" s="944"/>
      <c r="JGU208" s="944"/>
      <c r="JGV208" s="944"/>
      <c r="JGW208" s="944"/>
      <c r="JGX208" s="944"/>
      <c r="JGY208" s="944"/>
      <c r="JGZ208" s="944"/>
      <c r="JHA208" s="944"/>
      <c r="JHB208" s="944"/>
      <c r="JHC208" s="944"/>
      <c r="JHD208" s="944"/>
      <c r="JHE208" s="944"/>
      <c r="JHF208" s="944"/>
      <c r="JHG208" s="944"/>
      <c r="JHH208" s="944"/>
      <c r="JHI208" s="944"/>
      <c r="JHJ208" s="944"/>
      <c r="JHK208" s="944"/>
      <c r="JHL208" s="944"/>
      <c r="JHM208" s="944"/>
      <c r="JHN208" s="944"/>
      <c r="JHO208" s="944"/>
      <c r="JHP208" s="944"/>
      <c r="JHQ208" s="944"/>
      <c r="JHR208" s="944"/>
      <c r="JHS208" s="944"/>
      <c r="JHT208" s="944"/>
      <c r="JHU208" s="944"/>
      <c r="JHV208" s="944"/>
      <c r="JHW208" s="944"/>
      <c r="JHX208" s="944"/>
      <c r="JHY208" s="944"/>
      <c r="JHZ208" s="944"/>
      <c r="JIA208" s="944"/>
      <c r="JIB208" s="944"/>
      <c r="JIC208" s="944"/>
      <c r="JID208" s="944"/>
      <c r="JIE208" s="944"/>
      <c r="JIF208" s="944"/>
      <c r="JIG208" s="944"/>
      <c r="JIH208" s="944"/>
      <c r="JII208" s="944"/>
      <c r="JIJ208" s="944"/>
      <c r="JIK208" s="944"/>
      <c r="JIL208" s="944"/>
      <c r="JIM208" s="944"/>
      <c r="JIN208" s="944"/>
      <c r="JIO208" s="944"/>
      <c r="JIP208" s="944"/>
      <c r="JIQ208" s="944"/>
      <c r="JIR208" s="944"/>
      <c r="JIS208" s="944"/>
      <c r="JIT208" s="944"/>
      <c r="JIU208" s="944"/>
      <c r="JIV208" s="944"/>
      <c r="JIW208" s="944"/>
      <c r="JIX208" s="944"/>
      <c r="JIY208" s="944"/>
      <c r="JIZ208" s="944"/>
      <c r="JJA208" s="944"/>
      <c r="JJB208" s="944"/>
      <c r="JJC208" s="944"/>
      <c r="JJD208" s="944"/>
      <c r="JJE208" s="944"/>
      <c r="JJF208" s="944"/>
      <c r="JJG208" s="944"/>
      <c r="JJH208" s="944"/>
      <c r="JJI208" s="944"/>
      <c r="JJJ208" s="944"/>
      <c r="JJK208" s="944"/>
      <c r="JJL208" s="944"/>
      <c r="JJM208" s="944"/>
      <c r="JJN208" s="944"/>
      <c r="JJO208" s="944"/>
      <c r="JJP208" s="944"/>
      <c r="JJQ208" s="944"/>
      <c r="JJR208" s="944"/>
      <c r="JJS208" s="944"/>
      <c r="JJT208" s="944"/>
      <c r="JJU208" s="944"/>
      <c r="JJV208" s="944"/>
      <c r="JJW208" s="944"/>
      <c r="JJX208" s="944"/>
      <c r="JJY208" s="944"/>
      <c r="JJZ208" s="944"/>
      <c r="JKA208" s="944"/>
      <c r="JKB208" s="944"/>
      <c r="JKC208" s="944"/>
      <c r="JKD208" s="944"/>
      <c r="JKE208" s="944"/>
      <c r="JKF208" s="944"/>
      <c r="JKG208" s="944"/>
      <c r="JKH208" s="944"/>
      <c r="JKI208" s="944"/>
      <c r="JKJ208" s="944"/>
      <c r="JKK208" s="944"/>
      <c r="JKL208" s="944"/>
      <c r="JKM208" s="944"/>
      <c r="JKN208" s="944"/>
      <c r="JKO208" s="944"/>
      <c r="JKP208" s="944"/>
      <c r="JKQ208" s="944"/>
      <c r="JKR208" s="944"/>
      <c r="JKS208" s="944"/>
      <c r="JKT208" s="944"/>
      <c r="JKU208" s="944"/>
      <c r="JKV208" s="944"/>
      <c r="JKW208" s="944"/>
      <c r="JKX208" s="944"/>
      <c r="JKY208" s="944"/>
      <c r="JKZ208" s="944"/>
      <c r="JLA208" s="944"/>
      <c r="JLB208" s="944"/>
      <c r="JLC208" s="944"/>
      <c r="JLD208" s="944"/>
      <c r="JLE208" s="944"/>
      <c r="JLF208" s="944"/>
      <c r="JLG208" s="944"/>
      <c r="JLH208" s="944"/>
      <c r="JLI208" s="944"/>
      <c r="JLJ208" s="944"/>
      <c r="JLK208" s="944"/>
      <c r="JLL208" s="944"/>
      <c r="JLM208" s="944"/>
      <c r="JLN208" s="944"/>
      <c r="JLO208" s="944"/>
      <c r="JLP208" s="944"/>
      <c r="JLQ208" s="944"/>
      <c r="JLR208" s="944"/>
      <c r="JLS208" s="944"/>
      <c r="JLT208" s="944"/>
      <c r="JLU208" s="944"/>
      <c r="JLV208" s="944"/>
      <c r="JLW208" s="944"/>
      <c r="JLX208" s="944"/>
      <c r="JLY208" s="944"/>
      <c r="JLZ208" s="944"/>
      <c r="JMA208" s="944"/>
      <c r="JMB208" s="944"/>
      <c r="JMC208" s="944"/>
      <c r="JMD208" s="944"/>
      <c r="JME208" s="944"/>
      <c r="JMF208" s="944"/>
      <c r="JMG208" s="944"/>
      <c r="JMH208" s="944"/>
      <c r="JMI208" s="944"/>
      <c r="JMJ208" s="944"/>
      <c r="JMK208" s="944"/>
      <c r="JML208" s="944"/>
      <c r="JMM208" s="944"/>
      <c r="JMN208" s="944"/>
      <c r="JMO208" s="944"/>
      <c r="JMP208" s="944"/>
      <c r="JMQ208" s="944"/>
      <c r="JMR208" s="944"/>
      <c r="JMS208" s="944"/>
      <c r="JMT208" s="944"/>
      <c r="JMU208" s="944"/>
      <c r="JMV208" s="944"/>
      <c r="JMW208" s="944"/>
      <c r="JMX208" s="944"/>
      <c r="JMY208" s="944"/>
      <c r="JMZ208" s="944"/>
      <c r="JNA208" s="944"/>
      <c r="JNB208" s="944"/>
      <c r="JNC208" s="944"/>
      <c r="JND208" s="944"/>
      <c r="JNE208" s="944"/>
      <c r="JNF208" s="944"/>
      <c r="JNG208" s="944"/>
      <c r="JNH208" s="944"/>
      <c r="JNI208" s="944"/>
      <c r="JNJ208" s="944"/>
      <c r="JNK208" s="944"/>
      <c r="JNL208" s="944"/>
      <c r="JNM208" s="944"/>
      <c r="JNN208" s="944"/>
      <c r="JNO208" s="944"/>
      <c r="JNP208" s="944"/>
      <c r="JNQ208" s="944"/>
      <c r="JNR208" s="944"/>
      <c r="JNS208" s="944"/>
      <c r="JNT208" s="944"/>
      <c r="JNU208" s="944"/>
      <c r="JNV208" s="944"/>
      <c r="JNW208" s="944"/>
      <c r="JNX208" s="944"/>
      <c r="JNY208" s="944"/>
      <c r="JNZ208" s="944"/>
      <c r="JOA208" s="944"/>
      <c r="JOB208" s="944"/>
      <c r="JOC208" s="944"/>
      <c r="JOD208" s="944"/>
      <c r="JOE208" s="944"/>
      <c r="JOF208" s="944"/>
      <c r="JOG208" s="944"/>
      <c r="JOH208" s="944"/>
      <c r="JOI208" s="944"/>
      <c r="JOJ208" s="944"/>
      <c r="JOK208" s="944"/>
      <c r="JOL208" s="944"/>
      <c r="JOM208" s="944"/>
      <c r="JON208" s="944"/>
      <c r="JOO208" s="944"/>
      <c r="JOP208" s="944"/>
      <c r="JOQ208" s="944"/>
      <c r="JOR208" s="944"/>
      <c r="JOS208" s="944"/>
      <c r="JOT208" s="944"/>
      <c r="JOU208" s="944"/>
      <c r="JOV208" s="944"/>
      <c r="JOW208" s="944"/>
      <c r="JOX208" s="944"/>
      <c r="JOY208" s="944"/>
      <c r="JOZ208" s="944"/>
      <c r="JPA208" s="944"/>
      <c r="JPB208" s="944"/>
      <c r="JPC208" s="944"/>
      <c r="JPD208" s="944"/>
      <c r="JPE208" s="944"/>
      <c r="JPF208" s="944"/>
      <c r="JPG208" s="944"/>
      <c r="JPH208" s="944"/>
      <c r="JPI208" s="944"/>
      <c r="JPJ208" s="944"/>
      <c r="JPK208" s="944"/>
      <c r="JPL208" s="944"/>
      <c r="JPM208" s="944"/>
      <c r="JPN208" s="944"/>
      <c r="JPO208" s="944"/>
      <c r="JPP208" s="944"/>
      <c r="JPQ208" s="944"/>
      <c r="JPR208" s="944"/>
      <c r="JPS208" s="944"/>
      <c r="JPT208" s="944"/>
      <c r="JPU208" s="944"/>
      <c r="JPV208" s="944"/>
      <c r="JPW208" s="944"/>
      <c r="JPX208" s="944"/>
      <c r="JPY208" s="944"/>
      <c r="JPZ208" s="944"/>
      <c r="JQA208" s="944"/>
      <c r="JQB208" s="944"/>
      <c r="JQC208" s="944"/>
      <c r="JQD208" s="944"/>
      <c r="JQE208" s="944"/>
      <c r="JQF208" s="944"/>
      <c r="JQG208" s="944"/>
      <c r="JQH208" s="944"/>
      <c r="JQI208" s="944"/>
      <c r="JQJ208" s="944"/>
      <c r="JQK208" s="944"/>
      <c r="JQL208" s="944"/>
      <c r="JQM208" s="944"/>
      <c r="JQN208" s="944"/>
      <c r="JQO208" s="944"/>
      <c r="JQP208" s="944"/>
      <c r="JQQ208" s="944"/>
      <c r="JQR208" s="944"/>
      <c r="JQS208" s="944"/>
      <c r="JQT208" s="944"/>
      <c r="JQU208" s="944"/>
      <c r="JQV208" s="944"/>
      <c r="JQW208" s="944"/>
      <c r="JQX208" s="944"/>
      <c r="JQY208" s="944"/>
      <c r="JQZ208" s="944"/>
      <c r="JRA208" s="944"/>
      <c r="JRB208" s="944"/>
      <c r="JRC208" s="944"/>
      <c r="JRD208" s="944"/>
      <c r="JRE208" s="944"/>
      <c r="JRF208" s="944"/>
      <c r="JRG208" s="944"/>
      <c r="JRH208" s="944"/>
      <c r="JRI208" s="944"/>
      <c r="JRJ208" s="944"/>
      <c r="JRK208" s="944"/>
      <c r="JRL208" s="944"/>
      <c r="JRM208" s="944"/>
      <c r="JRN208" s="944"/>
      <c r="JRO208" s="944"/>
      <c r="JRP208" s="944"/>
      <c r="JRQ208" s="944"/>
      <c r="JRR208" s="944"/>
      <c r="JRS208" s="944"/>
      <c r="JRT208" s="944"/>
      <c r="JRU208" s="944"/>
      <c r="JRV208" s="944"/>
      <c r="JRW208" s="944"/>
      <c r="JRX208" s="944"/>
      <c r="JRY208" s="944"/>
      <c r="JRZ208" s="944"/>
      <c r="JSA208" s="944"/>
      <c r="JSB208" s="944"/>
      <c r="JSC208" s="944"/>
      <c r="JSD208" s="944"/>
      <c r="JSE208" s="944"/>
      <c r="JSF208" s="944"/>
      <c r="JSG208" s="944"/>
      <c r="JSH208" s="944"/>
      <c r="JSI208" s="944"/>
      <c r="JSJ208" s="944"/>
      <c r="JSK208" s="944"/>
      <c r="JSL208" s="944"/>
      <c r="JSM208" s="944"/>
      <c r="JSN208" s="944"/>
      <c r="JSO208" s="944"/>
      <c r="JSP208" s="944"/>
      <c r="JSQ208" s="944"/>
      <c r="JSR208" s="944"/>
      <c r="JSS208" s="944"/>
      <c r="JST208" s="944"/>
      <c r="JSU208" s="944"/>
      <c r="JSV208" s="944"/>
      <c r="JSW208" s="944"/>
      <c r="JSX208" s="944"/>
      <c r="JSY208" s="944"/>
      <c r="JSZ208" s="944"/>
      <c r="JTA208" s="944"/>
      <c r="JTB208" s="944"/>
      <c r="JTC208" s="944"/>
      <c r="JTD208" s="944"/>
      <c r="JTE208" s="944"/>
      <c r="JTF208" s="944"/>
      <c r="JTG208" s="944"/>
      <c r="JTH208" s="944"/>
      <c r="JTI208" s="944"/>
      <c r="JTJ208" s="944"/>
      <c r="JTK208" s="944"/>
      <c r="JTL208" s="944"/>
      <c r="JTM208" s="944"/>
      <c r="JTN208" s="944"/>
      <c r="JTO208" s="944"/>
      <c r="JTP208" s="944"/>
      <c r="JTQ208" s="944"/>
      <c r="JTR208" s="944"/>
      <c r="JTS208" s="944"/>
      <c r="JTT208" s="944"/>
      <c r="JTU208" s="944"/>
      <c r="JTV208" s="944"/>
      <c r="JTW208" s="944"/>
      <c r="JTX208" s="944"/>
      <c r="JTY208" s="944"/>
      <c r="JTZ208" s="944"/>
      <c r="JUA208" s="944"/>
      <c r="JUB208" s="944"/>
      <c r="JUC208" s="944"/>
      <c r="JUD208" s="944"/>
      <c r="JUE208" s="944"/>
      <c r="JUF208" s="944"/>
      <c r="JUG208" s="944"/>
      <c r="JUH208" s="944"/>
      <c r="JUI208" s="944"/>
      <c r="JUJ208" s="944"/>
      <c r="JUK208" s="944"/>
      <c r="JUL208" s="944"/>
      <c r="JUM208" s="944"/>
      <c r="JUN208" s="944"/>
      <c r="JUO208" s="944"/>
      <c r="JUP208" s="944"/>
      <c r="JUQ208" s="944"/>
      <c r="JUR208" s="944"/>
      <c r="JUS208" s="944"/>
      <c r="JUT208" s="944"/>
      <c r="JUU208" s="944"/>
      <c r="JUV208" s="944"/>
      <c r="JUW208" s="944"/>
      <c r="JUX208" s="944"/>
      <c r="JUY208" s="944"/>
      <c r="JUZ208" s="944"/>
      <c r="JVA208" s="944"/>
      <c r="JVB208" s="944"/>
      <c r="JVC208" s="944"/>
      <c r="JVD208" s="944"/>
      <c r="JVE208" s="944"/>
      <c r="JVF208" s="944"/>
      <c r="JVG208" s="944"/>
      <c r="JVH208" s="944"/>
      <c r="JVI208" s="944"/>
      <c r="JVJ208" s="944"/>
      <c r="JVK208" s="944"/>
      <c r="JVL208" s="944"/>
      <c r="JVM208" s="944"/>
      <c r="JVN208" s="944"/>
      <c r="JVO208" s="944"/>
      <c r="JVP208" s="944"/>
      <c r="JVQ208" s="944"/>
      <c r="JVR208" s="944"/>
      <c r="JVS208" s="944"/>
      <c r="JVT208" s="944"/>
      <c r="JVU208" s="944"/>
      <c r="JVV208" s="944"/>
      <c r="JVW208" s="944"/>
      <c r="JVX208" s="944"/>
      <c r="JVY208" s="944"/>
      <c r="JVZ208" s="944"/>
      <c r="JWA208" s="944"/>
      <c r="JWB208" s="944"/>
      <c r="JWC208" s="944"/>
      <c r="JWD208" s="944"/>
      <c r="JWE208" s="944"/>
      <c r="JWF208" s="944"/>
      <c r="JWG208" s="944"/>
      <c r="JWH208" s="944"/>
      <c r="JWI208" s="944"/>
      <c r="JWJ208" s="944"/>
      <c r="JWK208" s="944"/>
      <c r="JWL208" s="944"/>
      <c r="JWM208" s="944"/>
      <c r="JWN208" s="944"/>
      <c r="JWO208" s="944"/>
      <c r="JWP208" s="944"/>
      <c r="JWQ208" s="944"/>
      <c r="JWR208" s="944"/>
      <c r="JWS208" s="944"/>
      <c r="JWT208" s="944"/>
      <c r="JWU208" s="944"/>
      <c r="JWV208" s="944"/>
      <c r="JWW208" s="944"/>
      <c r="JWX208" s="944"/>
      <c r="JWY208" s="944"/>
      <c r="JWZ208" s="944"/>
      <c r="JXA208" s="944"/>
      <c r="JXB208" s="944"/>
      <c r="JXC208" s="944"/>
      <c r="JXD208" s="944"/>
      <c r="JXE208" s="944"/>
      <c r="JXF208" s="944"/>
      <c r="JXG208" s="944"/>
      <c r="JXH208" s="944"/>
      <c r="JXI208" s="944"/>
      <c r="JXJ208" s="944"/>
      <c r="JXK208" s="944"/>
      <c r="JXL208" s="944"/>
      <c r="JXM208" s="944"/>
      <c r="JXN208" s="944"/>
      <c r="JXO208" s="944"/>
      <c r="JXP208" s="944"/>
      <c r="JXQ208" s="944"/>
      <c r="JXR208" s="944"/>
      <c r="JXS208" s="944"/>
      <c r="JXT208" s="944"/>
      <c r="JXU208" s="944"/>
      <c r="JXV208" s="944"/>
      <c r="JXW208" s="944"/>
      <c r="JXX208" s="944"/>
      <c r="JXY208" s="944"/>
      <c r="JXZ208" s="944"/>
      <c r="JYA208" s="944"/>
      <c r="JYB208" s="944"/>
      <c r="JYC208" s="944"/>
      <c r="JYD208" s="944"/>
      <c r="JYE208" s="944"/>
      <c r="JYF208" s="944"/>
      <c r="JYG208" s="944"/>
      <c r="JYH208" s="944"/>
      <c r="JYI208" s="944"/>
      <c r="JYJ208" s="944"/>
      <c r="JYK208" s="944"/>
      <c r="JYL208" s="944"/>
      <c r="JYM208" s="944"/>
      <c r="JYN208" s="944"/>
      <c r="JYO208" s="944"/>
      <c r="JYP208" s="944"/>
      <c r="JYQ208" s="944"/>
      <c r="JYR208" s="944"/>
      <c r="JYS208" s="944"/>
      <c r="JYT208" s="944"/>
      <c r="JYU208" s="944"/>
      <c r="JYV208" s="944"/>
      <c r="JYW208" s="944"/>
      <c r="JYX208" s="944"/>
      <c r="JYY208" s="944"/>
      <c r="JYZ208" s="944"/>
      <c r="JZA208" s="944"/>
      <c r="JZB208" s="944"/>
      <c r="JZC208" s="944"/>
      <c r="JZD208" s="944"/>
      <c r="JZE208" s="944"/>
      <c r="JZF208" s="944"/>
      <c r="JZG208" s="944"/>
      <c r="JZH208" s="944"/>
      <c r="JZI208" s="944"/>
      <c r="JZJ208" s="944"/>
      <c r="JZK208" s="944"/>
      <c r="JZL208" s="944"/>
      <c r="JZM208" s="944"/>
      <c r="JZN208" s="944"/>
      <c r="JZO208" s="944"/>
      <c r="JZP208" s="944"/>
      <c r="JZQ208" s="944"/>
      <c r="JZR208" s="944"/>
      <c r="JZS208" s="944"/>
      <c r="JZT208" s="944"/>
      <c r="JZU208" s="944"/>
      <c r="JZV208" s="944"/>
      <c r="JZW208" s="944"/>
      <c r="JZX208" s="944"/>
      <c r="JZY208" s="944"/>
      <c r="JZZ208" s="944"/>
      <c r="KAA208" s="944"/>
      <c r="KAB208" s="944"/>
      <c r="KAC208" s="944"/>
      <c r="KAD208" s="944"/>
      <c r="KAE208" s="944"/>
      <c r="KAF208" s="944"/>
      <c r="KAG208" s="944"/>
      <c r="KAH208" s="944"/>
      <c r="KAI208" s="944"/>
      <c r="KAJ208" s="944"/>
      <c r="KAK208" s="944"/>
      <c r="KAL208" s="944"/>
      <c r="KAM208" s="944"/>
      <c r="KAN208" s="944"/>
      <c r="KAO208" s="944"/>
      <c r="KAP208" s="944"/>
      <c r="KAQ208" s="944"/>
      <c r="KAR208" s="944"/>
      <c r="KAS208" s="944"/>
      <c r="KAT208" s="944"/>
      <c r="KAU208" s="944"/>
      <c r="KAV208" s="944"/>
      <c r="KAW208" s="944"/>
      <c r="KAX208" s="944"/>
      <c r="KAY208" s="944"/>
      <c r="KAZ208" s="944"/>
      <c r="KBA208" s="944"/>
      <c r="KBB208" s="944"/>
      <c r="KBC208" s="944"/>
      <c r="KBD208" s="944"/>
      <c r="KBE208" s="944"/>
      <c r="KBF208" s="944"/>
      <c r="KBG208" s="944"/>
      <c r="KBH208" s="944"/>
      <c r="KBI208" s="944"/>
      <c r="KBJ208" s="944"/>
      <c r="KBK208" s="944"/>
      <c r="KBL208" s="944"/>
      <c r="KBM208" s="944"/>
      <c r="KBN208" s="944"/>
      <c r="KBO208" s="944"/>
      <c r="KBP208" s="944"/>
      <c r="KBQ208" s="944"/>
      <c r="KBR208" s="944"/>
      <c r="KBS208" s="944"/>
      <c r="KBT208" s="944"/>
      <c r="KBU208" s="944"/>
      <c r="KBV208" s="944"/>
      <c r="KBW208" s="944"/>
      <c r="KBX208" s="944"/>
      <c r="KBY208" s="944"/>
      <c r="KBZ208" s="944"/>
      <c r="KCA208" s="944"/>
      <c r="KCB208" s="944"/>
      <c r="KCC208" s="944"/>
      <c r="KCD208" s="944"/>
      <c r="KCE208" s="944"/>
      <c r="KCF208" s="944"/>
      <c r="KCG208" s="944"/>
      <c r="KCH208" s="944"/>
      <c r="KCI208" s="944"/>
      <c r="KCJ208" s="944"/>
      <c r="KCK208" s="944"/>
      <c r="KCL208" s="944"/>
      <c r="KCM208" s="944"/>
      <c r="KCN208" s="944"/>
      <c r="KCO208" s="944"/>
      <c r="KCP208" s="944"/>
      <c r="KCQ208" s="944"/>
      <c r="KCR208" s="944"/>
      <c r="KCS208" s="944"/>
      <c r="KCT208" s="944"/>
      <c r="KCU208" s="944"/>
      <c r="KCV208" s="944"/>
      <c r="KCW208" s="944"/>
      <c r="KCX208" s="944"/>
      <c r="KCY208" s="944"/>
      <c r="KCZ208" s="944"/>
      <c r="KDA208" s="944"/>
      <c r="KDB208" s="944"/>
      <c r="KDC208" s="944"/>
      <c r="KDD208" s="944"/>
      <c r="KDE208" s="944"/>
      <c r="KDF208" s="944"/>
      <c r="KDG208" s="944"/>
      <c r="KDH208" s="944"/>
      <c r="KDI208" s="944"/>
      <c r="KDJ208" s="944"/>
      <c r="KDK208" s="944"/>
      <c r="KDL208" s="944"/>
      <c r="KDM208" s="944"/>
      <c r="KDN208" s="944"/>
      <c r="KDO208" s="944"/>
      <c r="KDP208" s="944"/>
      <c r="KDQ208" s="944"/>
      <c r="KDR208" s="944"/>
      <c r="KDS208" s="944"/>
      <c r="KDT208" s="944"/>
      <c r="KDU208" s="944"/>
      <c r="KDV208" s="944"/>
      <c r="KDW208" s="944"/>
      <c r="KDX208" s="944"/>
      <c r="KDY208" s="944"/>
      <c r="KDZ208" s="944"/>
      <c r="KEA208" s="944"/>
      <c r="KEB208" s="944"/>
      <c r="KEC208" s="944"/>
      <c r="KED208" s="944"/>
      <c r="KEE208" s="944"/>
      <c r="KEF208" s="944"/>
      <c r="KEG208" s="944"/>
      <c r="KEH208" s="944"/>
      <c r="KEI208" s="944"/>
      <c r="KEJ208" s="944"/>
      <c r="KEK208" s="944"/>
      <c r="KEL208" s="944"/>
      <c r="KEM208" s="944"/>
      <c r="KEN208" s="944"/>
      <c r="KEO208" s="944"/>
      <c r="KEP208" s="944"/>
      <c r="KEQ208" s="944"/>
      <c r="KER208" s="944"/>
      <c r="KES208" s="944"/>
      <c r="KET208" s="944"/>
      <c r="KEU208" s="944"/>
      <c r="KEV208" s="944"/>
      <c r="KEW208" s="944"/>
      <c r="KEX208" s="944"/>
      <c r="KEY208" s="944"/>
      <c r="KEZ208" s="944"/>
      <c r="KFA208" s="944"/>
      <c r="KFB208" s="944"/>
      <c r="KFC208" s="944"/>
      <c r="KFD208" s="944"/>
      <c r="KFE208" s="944"/>
      <c r="KFF208" s="944"/>
      <c r="KFG208" s="944"/>
      <c r="KFH208" s="944"/>
      <c r="KFI208" s="944"/>
      <c r="KFJ208" s="944"/>
      <c r="KFK208" s="944"/>
      <c r="KFL208" s="944"/>
      <c r="KFM208" s="944"/>
      <c r="KFN208" s="944"/>
      <c r="KFO208" s="944"/>
      <c r="KFP208" s="944"/>
      <c r="KFQ208" s="944"/>
      <c r="KFR208" s="944"/>
      <c r="KFS208" s="944"/>
      <c r="KFT208" s="944"/>
      <c r="KFU208" s="944"/>
      <c r="KFV208" s="944"/>
      <c r="KFW208" s="944"/>
      <c r="KFX208" s="944"/>
      <c r="KFY208" s="944"/>
      <c r="KFZ208" s="944"/>
      <c r="KGA208" s="944"/>
      <c r="KGB208" s="944"/>
      <c r="KGC208" s="944"/>
      <c r="KGD208" s="944"/>
      <c r="KGE208" s="944"/>
      <c r="KGF208" s="944"/>
      <c r="KGG208" s="944"/>
      <c r="KGH208" s="944"/>
      <c r="KGI208" s="944"/>
      <c r="KGJ208" s="944"/>
      <c r="KGK208" s="944"/>
      <c r="KGL208" s="944"/>
      <c r="KGM208" s="944"/>
      <c r="KGN208" s="944"/>
      <c r="KGO208" s="944"/>
      <c r="KGP208" s="944"/>
      <c r="KGQ208" s="944"/>
      <c r="KGR208" s="944"/>
      <c r="KGS208" s="944"/>
      <c r="KGT208" s="944"/>
      <c r="KGU208" s="944"/>
      <c r="KGV208" s="944"/>
      <c r="KGW208" s="944"/>
      <c r="KGX208" s="944"/>
      <c r="KGY208" s="944"/>
      <c r="KGZ208" s="944"/>
      <c r="KHA208" s="944"/>
      <c r="KHB208" s="944"/>
      <c r="KHC208" s="944"/>
      <c r="KHD208" s="944"/>
      <c r="KHE208" s="944"/>
      <c r="KHF208" s="944"/>
      <c r="KHG208" s="944"/>
      <c r="KHH208" s="944"/>
      <c r="KHI208" s="944"/>
      <c r="KHJ208" s="944"/>
      <c r="KHK208" s="944"/>
      <c r="KHL208" s="944"/>
      <c r="KHM208" s="944"/>
      <c r="KHN208" s="944"/>
      <c r="KHO208" s="944"/>
      <c r="KHP208" s="944"/>
      <c r="KHQ208" s="944"/>
      <c r="KHR208" s="944"/>
      <c r="KHS208" s="944"/>
      <c r="KHT208" s="944"/>
      <c r="KHU208" s="944"/>
      <c r="KHV208" s="944"/>
      <c r="KHW208" s="944"/>
      <c r="KHX208" s="944"/>
      <c r="KHY208" s="944"/>
      <c r="KHZ208" s="944"/>
      <c r="KIA208" s="944"/>
      <c r="KIB208" s="944"/>
      <c r="KIC208" s="944"/>
      <c r="KID208" s="944"/>
      <c r="KIE208" s="944"/>
      <c r="KIF208" s="944"/>
      <c r="KIG208" s="944"/>
      <c r="KIH208" s="944"/>
      <c r="KII208" s="944"/>
      <c r="KIJ208" s="944"/>
      <c r="KIK208" s="944"/>
      <c r="KIL208" s="944"/>
      <c r="KIM208" s="944"/>
      <c r="KIN208" s="944"/>
      <c r="KIO208" s="944"/>
      <c r="KIP208" s="944"/>
      <c r="KIQ208" s="944"/>
      <c r="KIR208" s="944"/>
      <c r="KIS208" s="944"/>
      <c r="KIT208" s="944"/>
      <c r="KIU208" s="944"/>
      <c r="KIV208" s="944"/>
      <c r="KIW208" s="944"/>
      <c r="KIX208" s="944"/>
      <c r="KIY208" s="944"/>
      <c r="KIZ208" s="944"/>
      <c r="KJA208" s="944"/>
      <c r="KJB208" s="944"/>
      <c r="KJC208" s="944"/>
      <c r="KJD208" s="944"/>
      <c r="KJE208" s="944"/>
      <c r="KJF208" s="944"/>
      <c r="KJG208" s="944"/>
      <c r="KJH208" s="944"/>
      <c r="KJI208" s="944"/>
      <c r="KJJ208" s="944"/>
      <c r="KJK208" s="944"/>
      <c r="KJL208" s="944"/>
      <c r="KJM208" s="944"/>
      <c r="KJN208" s="944"/>
      <c r="KJO208" s="944"/>
      <c r="KJP208" s="944"/>
      <c r="KJQ208" s="944"/>
      <c r="KJR208" s="944"/>
      <c r="KJS208" s="944"/>
      <c r="KJT208" s="944"/>
      <c r="KJU208" s="944"/>
      <c r="KJV208" s="944"/>
      <c r="KJW208" s="944"/>
      <c r="KJX208" s="944"/>
      <c r="KJY208" s="944"/>
      <c r="KJZ208" s="944"/>
      <c r="KKA208" s="944"/>
      <c r="KKB208" s="944"/>
      <c r="KKC208" s="944"/>
      <c r="KKD208" s="944"/>
      <c r="KKE208" s="944"/>
      <c r="KKF208" s="944"/>
      <c r="KKG208" s="944"/>
      <c r="KKH208" s="944"/>
      <c r="KKI208" s="944"/>
      <c r="KKJ208" s="944"/>
      <c r="KKK208" s="944"/>
      <c r="KKL208" s="944"/>
      <c r="KKM208" s="944"/>
      <c r="KKN208" s="944"/>
      <c r="KKO208" s="944"/>
      <c r="KKP208" s="944"/>
      <c r="KKQ208" s="944"/>
      <c r="KKR208" s="944"/>
      <c r="KKS208" s="944"/>
      <c r="KKT208" s="944"/>
      <c r="KKU208" s="944"/>
      <c r="KKV208" s="944"/>
      <c r="KKW208" s="944"/>
      <c r="KKX208" s="944"/>
      <c r="KKY208" s="944"/>
      <c r="KKZ208" s="944"/>
      <c r="KLA208" s="944"/>
      <c r="KLB208" s="944"/>
      <c r="KLC208" s="944"/>
      <c r="KLD208" s="944"/>
      <c r="KLE208" s="944"/>
      <c r="KLF208" s="944"/>
      <c r="KLG208" s="944"/>
      <c r="KLH208" s="944"/>
      <c r="KLI208" s="944"/>
      <c r="KLJ208" s="944"/>
      <c r="KLK208" s="944"/>
      <c r="KLL208" s="944"/>
      <c r="KLM208" s="944"/>
      <c r="KLN208" s="944"/>
      <c r="KLO208" s="944"/>
      <c r="KLP208" s="944"/>
      <c r="KLQ208" s="944"/>
      <c r="KLR208" s="944"/>
      <c r="KLS208" s="944"/>
      <c r="KLT208" s="944"/>
      <c r="KLU208" s="944"/>
      <c r="KLV208" s="944"/>
      <c r="KLW208" s="944"/>
      <c r="KLX208" s="944"/>
      <c r="KLY208" s="944"/>
      <c r="KLZ208" s="944"/>
      <c r="KMA208" s="944"/>
      <c r="KMB208" s="944"/>
      <c r="KMC208" s="944"/>
      <c r="KMD208" s="944"/>
      <c r="KME208" s="944"/>
      <c r="KMF208" s="944"/>
      <c r="KMG208" s="944"/>
      <c r="KMH208" s="944"/>
      <c r="KMI208" s="944"/>
      <c r="KMJ208" s="944"/>
      <c r="KMK208" s="944"/>
      <c r="KML208" s="944"/>
      <c r="KMM208" s="944"/>
      <c r="KMN208" s="944"/>
      <c r="KMO208" s="944"/>
      <c r="KMP208" s="944"/>
      <c r="KMQ208" s="944"/>
      <c r="KMR208" s="944"/>
      <c r="KMS208" s="944"/>
      <c r="KMT208" s="944"/>
      <c r="KMU208" s="944"/>
      <c r="KMV208" s="944"/>
      <c r="KMW208" s="944"/>
      <c r="KMX208" s="944"/>
      <c r="KMY208" s="944"/>
      <c r="KMZ208" s="944"/>
      <c r="KNA208" s="944"/>
      <c r="KNB208" s="944"/>
      <c r="KNC208" s="944"/>
      <c r="KND208" s="944"/>
      <c r="KNE208" s="944"/>
      <c r="KNF208" s="944"/>
      <c r="KNG208" s="944"/>
      <c r="KNH208" s="944"/>
      <c r="KNI208" s="944"/>
      <c r="KNJ208" s="944"/>
      <c r="KNK208" s="944"/>
      <c r="KNL208" s="944"/>
      <c r="KNM208" s="944"/>
      <c r="KNN208" s="944"/>
      <c r="KNO208" s="944"/>
      <c r="KNP208" s="944"/>
      <c r="KNQ208" s="944"/>
      <c r="KNR208" s="944"/>
      <c r="KNS208" s="944"/>
      <c r="KNT208" s="944"/>
      <c r="KNU208" s="944"/>
      <c r="KNV208" s="944"/>
      <c r="KNW208" s="944"/>
      <c r="KNX208" s="944"/>
      <c r="KNY208" s="944"/>
      <c r="KNZ208" s="944"/>
      <c r="KOA208" s="944"/>
      <c r="KOB208" s="944"/>
      <c r="KOC208" s="944"/>
      <c r="KOD208" s="944"/>
      <c r="KOE208" s="944"/>
      <c r="KOF208" s="944"/>
      <c r="KOG208" s="944"/>
      <c r="KOH208" s="944"/>
      <c r="KOI208" s="944"/>
      <c r="KOJ208" s="944"/>
      <c r="KOK208" s="944"/>
      <c r="KOL208" s="944"/>
      <c r="KOM208" s="944"/>
      <c r="KON208" s="944"/>
      <c r="KOO208" s="944"/>
      <c r="KOP208" s="944"/>
      <c r="KOQ208" s="944"/>
      <c r="KOR208" s="944"/>
      <c r="KOS208" s="944"/>
      <c r="KOT208" s="944"/>
      <c r="KOU208" s="944"/>
      <c r="KOV208" s="944"/>
      <c r="KOW208" s="944"/>
      <c r="KOX208" s="944"/>
      <c r="KOY208" s="944"/>
      <c r="KOZ208" s="944"/>
      <c r="KPA208" s="944"/>
      <c r="KPB208" s="944"/>
      <c r="KPC208" s="944"/>
      <c r="KPD208" s="944"/>
      <c r="KPE208" s="944"/>
      <c r="KPF208" s="944"/>
      <c r="KPG208" s="944"/>
      <c r="KPH208" s="944"/>
      <c r="KPI208" s="944"/>
      <c r="KPJ208" s="944"/>
      <c r="KPK208" s="944"/>
      <c r="KPL208" s="944"/>
      <c r="KPM208" s="944"/>
      <c r="KPN208" s="944"/>
      <c r="KPO208" s="944"/>
      <c r="KPP208" s="944"/>
      <c r="KPQ208" s="944"/>
      <c r="KPR208" s="944"/>
      <c r="KPS208" s="944"/>
      <c r="KPT208" s="944"/>
      <c r="KPU208" s="944"/>
      <c r="KPV208" s="944"/>
      <c r="KPW208" s="944"/>
      <c r="KPX208" s="944"/>
      <c r="KPY208" s="944"/>
      <c r="KPZ208" s="944"/>
      <c r="KQA208" s="944"/>
      <c r="KQB208" s="944"/>
      <c r="KQC208" s="944"/>
      <c r="KQD208" s="944"/>
      <c r="KQE208" s="944"/>
      <c r="KQF208" s="944"/>
      <c r="KQG208" s="944"/>
      <c r="KQH208" s="944"/>
      <c r="KQI208" s="944"/>
      <c r="KQJ208" s="944"/>
      <c r="KQK208" s="944"/>
      <c r="KQL208" s="944"/>
      <c r="KQM208" s="944"/>
      <c r="KQN208" s="944"/>
      <c r="KQO208" s="944"/>
      <c r="KQP208" s="944"/>
      <c r="KQQ208" s="944"/>
      <c r="KQR208" s="944"/>
      <c r="KQS208" s="944"/>
      <c r="KQT208" s="944"/>
      <c r="KQU208" s="944"/>
      <c r="KQV208" s="944"/>
      <c r="KQW208" s="944"/>
      <c r="KQX208" s="944"/>
      <c r="KQY208" s="944"/>
      <c r="KQZ208" s="944"/>
      <c r="KRA208" s="944"/>
      <c r="KRB208" s="944"/>
      <c r="KRC208" s="944"/>
      <c r="KRD208" s="944"/>
      <c r="KRE208" s="944"/>
      <c r="KRF208" s="944"/>
      <c r="KRG208" s="944"/>
      <c r="KRH208" s="944"/>
      <c r="KRI208" s="944"/>
      <c r="KRJ208" s="944"/>
      <c r="KRK208" s="944"/>
      <c r="KRL208" s="944"/>
      <c r="KRM208" s="944"/>
      <c r="KRN208" s="944"/>
      <c r="KRO208" s="944"/>
      <c r="KRP208" s="944"/>
      <c r="KRQ208" s="944"/>
      <c r="KRR208" s="944"/>
      <c r="KRS208" s="944"/>
      <c r="KRT208" s="944"/>
      <c r="KRU208" s="944"/>
      <c r="KRV208" s="944"/>
      <c r="KRW208" s="944"/>
      <c r="KRX208" s="944"/>
      <c r="KRY208" s="944"/>
      <c r="KRZ208" s="944"/>
      <c r="KSA208" s="944"/>
      <c r="KSB208" s="944"/>
      <c r="KSC208" s="944"/>
      <c r="KSD208" s="944"/>
      <c r="KSE208" s="944"/>
      <c r="KSF208" s="944"/>
      <c r="KSG208" s="944"/>
      <c r="KSH208" s="944"/>
      <c r="KSI208" s="944"/>
      <c r="KSJ208" s="944"/>
      <c r="KSK208" s="944"/>
      <c r="KSL208" s="944"/>
      <c r="KSM208" s="944"/>
      <c r="KSN208" s="944"/>
      <c r="KSO208" s="944"/>
      <c r="KSP208" s="944"/>
      <c r="KSQ208" s="944"/>
      <c r="KSR208" s="944"/>
      <c r="KSS208" s="944"/>
      <c r="KST208" s="944"/>
      <c r="KSU208" s="944"/>
      <c r="KSV208" s="944"/>
      <c r="KSW208" s="944"/>
      <c r="KSX208" s="944"/>
      <c r="KSY208" s="944"/>
      <c r="KSZ208" s="944"/>
      <c r="KTA208" s="944"/>
      <c r="KTB208" s="944"/>
      <c r="KTC208" s="944"/>
      <c r="KTD208" s="944"/>
      <c r="KTE208" s="944"/>
      <c r="KTF208" s="944"/>
      <c r="KTG208" s="944"/>
      <c r="KTH208" s="944"/>
      <c r="KTI208" s="944"/>
      <c r="KTJ208" s="944"/>
      <c r="KTK208" s="944"/>
      <c r="KTL208" s="944"/>
      <c r="KTM208" s="944"/>
      <c r="KTN208" s="944"/>
      <c r="KTO208" s="944"/>
      <c r="KTP208" s="944"/>
      <c r="KTQ208" s="944"/>
      <c r="KTR208" s="944"/>
      <c r="KTS208" s="944"/>
      <c r="KTT208" s="944"/>
      <c r="KTU208" s="944"/>
      <c r="KTV208" s="944"/>
      <c r="KTW208" s="944"/>
      <c r="KTX208" s="944"/>
      <c r="KTY208" s="944"/>
      <c r="KTZ208" s="944"/>
      <c r="KUA208" s="944"/>
      <c r="KUB208" s="944"/>
      <c r="KUC208" s="944"/>
      <c r="KUD208" s="944"/>
      <c r="KUE208" s="944"/>
      <c r="KUF208" s="944"/>
      <c r="KUG208" s="944"/>
      <c r="KUH208" s="944"/>
      <c r="KUI208" s="944"/>
      <c r="KUJ208" s="944"/>
      <c r="KUK208" s="944"/>
      <c r="KUL208" s="944"/>
      <c r="KUM208" s="944"/>
      <c r="KUN208" s="944"/>
      <c r="KUO208" s="944"/>
      <c r="KUP208" s="944"/>
      <c r="KUQ208" s="944"/>
      <c r="KUR208" s="944"/>
      <c r="KUS208" s="944"/>
      <c r="KUT208" s="944"/>
      <c r="KUU208" s="944"/>
      <c r="KUV208" s="944"/>
      <c r="KUW208" s="944"/>
      <c r="KUX208" s="944"/>
      <c r="KUY208" s="944"/>
      <c r="KUZ208" s="944"/>
      <c r="KVA208" s="944"/>
      <c r="KVB208" s="944"/>
      <c r="KVC208" s="944"/>
      <c r="KVD208" s="944"/>
      <c r="KVE208" s="944"/>
      <c r="KVF208" s="944"/>
      <c r="KVG208" s="944"/>
      <c r="KVH208" s="944"/>
      <c r="KVI208" s="944"/>
      <c r="KVJ208" s="944"/>
      <c r="KVK208" s="944"/>
      <c r="KVL208" s="944"/>
      <c r="KVM208" s="944"/>
      <c r="KVN208" s="944"/>
      <c r="KVO208" s="944"/>
      <c r="KVP208" s="944"/>
      <c r="KVQ208" s="944"/>
      <c r="KVR208" s="944"/>
      <c r="KVS208" s="944"/>
      <c r="KVT208" s="944"/>
      <c r="KVU208" s="944"/>
      <c r="KVV208" s="944"/>
      <c r="KVW208" s="944"/>
      <c r="KVX208" s="944"/>
      <c r="KVY208" s="944"/>
      <c r="KVZ208" s="944"/>
      <c r="KWA208" s="944"/>
      <c r="KWB208" s="944"/>
      <c r="KWC208" s="944"/>
      <c r="KWD208" s="944"/>
      <c r="KWE208" s="944"/>
      <c r="KWF208" s="944"/>
      <c r="KWG208" s="944"/>
      <c r="KWH208" s="944"/>
      <c r="KWI208" s="944"/>
      <c r="KWJ208" s="944"/>
      <c r="KWK208" s="944"/>
      <c r="KWL208" s="944"/>
      <c r="KWM208" s="944"/>
      <c r="KWN208" s="944"/>
      <c r="KWO208" s="944"/>
      <c r="KWP208" s="944"/>
      <c r="KWQ208" s="944"/>
      <c r="KWR208" s="944"/>
      <c r="KWS208" s="944"/>
      <c r="KWT208" s="944"/>
      <c r="KWU208" s="944"/>
      <c r="KWV208" s="944"/>
      <c r="KWW208" s="944"/>
      <c r="KWX208" s="944"/>
      <c r="KWY208" s="944"/>
      <c r="KWZ208" s="944"/>
      <c r="KXA208" s="944"/>
      <c r="KXB208" s="944"/>
      <c r="KXC208" s="944"/>
      <c r="KXD208" s="944"/>
      <c r="KXE208" s="944"/>
      <c r="KXF208" s="944"/>
      <c r="KXG208" s="944"/>
      <c r="KXH208" s="944"/>
      <c r="KXI208" s="944"/>
      <c r="KXJ208" s="944"/>
      <c r="KXK208" s="944"/>
      <c r="KXL208" s="944"/>
      <c r="KXM208" s="944"/>
      <c r="KXN208" s="944"/>
      <c r="KXO208" s="944"/>
      <c r="KXP208" s="944"/>
      <c r="KXQ208" s="944"/>
      <c r="KXR208" s="944"/>
      <c r="KXS208" s="944"/>
      <c r="KXT208" s="944"/>
      <c r="KXU208" s="944"/>
      <c r="KXV208" s="944"/>
      <c r="KXW208" s="944"/>
      <c r="KXX208" s="944"/>
      <c r="KXY208" s="944"/>
      <c r="KXZ208" s="944"/>
      <c r="KYA208" s="944"/>
      <c r="KYB208" s="944"/>
      <c r="KYC208" s="944"/>
      <c r="KYD208" s="944"/>
      <c r="KYE208" s="944"/>
      <c r="KYF208" s="944"/>
      <c r="KYG208" s="944"/>
      <c r="KYH208" s="944"/>
      <c r="KYI208" s="944"/>
      <c r="KYJ208" s="944"/>
      <c r="KYK208" s="944"/>
      <c r="KYL208" s="944"/>
      <c r="KYM208" s="944"/>
      <c r="KYN208" s="944"/>
      <c r="KYO208" s="944"/>
      <c r="KYP208" s="944"/>
      <c r="KYQ208" s="944"/>
      <c r="KYR208" s="944"/>
      <c r="KYS208" s="944"/>
      <c r="KYT208" s="944"/>
      <c r="KYU208" s="944"/>
      <c r="KYV208" s="944"/>
      <c r="KYW208" s="944"/>
      <c r="KYX208" s="944"/>
      <c r="KYY208" s="944"/>
      <c r="KYZ208" s="944"/>
      <c r="KZA208" s="944"/>
      <c r="KZB208" s="944"/>
      <c r="KZC208" s="944"/>
      <c r="KZD208" s="944"/>
      <c r="KZE208" s="944"/>
      <c r="KZF208" s="944"/>
      <c r="KZG208" s="944"/>
      <c r="KZH208" s="944"/>
      <c r="KZI208" s="944"/>
      <c r="KZJ208" s="944"/>
      <c r="KZK208" s="944"/>
      <c r="KZL208" s="944"/>
      <c r="KZM208" s="944"/>
      <c r="KZN208" s="944"/>
      <c r="KZO208" s="944"/>
      <c r="KZP208" s="944"/>
      <c r="KZQ208" s="944"/>
      <c r="KZR208" s="944"/>
      <c r="KZS208" s="944"/>
      <c r="KZT208" s="944"/>
      <c r="KZU208" s="944"/>
      <c r="KZV208" s="944"/>
      <c r="KZW208" s="944"/>
      <c r="KZX208" s="944"/>
      <c r="KZY208" s="944"/>
      <c r="KZZ208" s="944"/>
      <c r="LAA208" s="944"/>
      <c r="LAB208" s="944"/>
      <c r="LAC208" s="944"/>
      <c r="LAD208" s="944"/>
      <c r="LAE208" s="944"/>
      <c r="LAF208" s="944"/>
      <c r="LAG208" s="944"/>
      <c r="LAH208" s="944"/>
      <c r="LAI208" s="944"/>
      <c r="LAJ208" s="944"/>
      <c r="LAK208" s="944"/>
      <c r="LAL208" s="944"/>
      <c r="LAM208" s="944"/>
      <c r="LAN208" s="944"/>
      <c r="LAO208" s="944"/>
      <c r="LAP208" s="944"/>
      <c r="LAQ208" s="944"/>
      <c r="LAR208" s="944"/>
      <c r="LAS208" s="944"/>
      <c r="LAT208" s="944"/>
      <c r="LAU208" s="944"/>
      <c r="LAV208" s="944"/>
      <c r="LAW208" s="944"/>
      <c r="LAX208" s="944"/>
      <c r="LAY208" s="944"/>
      <c r="LAZ208" s="944"/>
      <c r="LBA208" s="944"/>
      <c r="LBB208" s="944"/>
      <c r="LBC208" s="944"/>
      <c r="LBD208" s="944"/>
      <c r="LBE208" s="944"/>
      <c r="LBF208" s="944"/>
      <c r="LBG208" s="944"/>
      <c r="LBH208" s="944"/>
      <c r="LBI208" s="944"/>
      <c r="LBJ208" s="944"/>
      <c r="LBK208" s="944"/>
      <c r="LBL208" s="944"/>
      <c r="LBM208" s="944"/>
      <c r="LBN208" s="944"/>
      <c r="LBO208" s="944"/>
      <c r="LBP208" s="944"/>
      <c r="LBQ208" s="944"/>
      <c r="LBR208" s="944"/>
      <c r="LBS208" s="944"/>
      <c r="LBT208" s="944"/>
      <c r="LBU208" s="944"/>
      <c r="LBV208" s="944"/>
      <c r="LBW208" s="944"/>
      <c r="LBX208" s="944"/>
      <c r="LBY208" s="944"/>
      <c r="LBZ208" s="944"/>
      <c r="LCA208" s="944"/>
      <c r="LCB208" s="944"/>
      <c r="LCC208" s="944"/>
      <c r="LCD208" s="944"/>
      <c r="LCE208" s="944"/>
      <c r="LCF208" s="944"/>
      <c r="LCG208" s="944"/>
      <c r="LCH208" s="944"/>
      <c r="LCI208" s="944"/>
      <c r="LCJ208" s="944"/>
      <c r="LCK208" s="944"/>
      <c r="LCL208" s="944"/>
      <c r="LCM208" s="944"/>
      <c r="LCN208" s="944"/>
      <c r="LCO208" s="944"/>
      <c r="LCP208" s="944"/>
      <c r="LCQ208" s="944"/>
      <c r="LCR208" s="944"/>
      <c r="LCS208" s="944"/>
      <c r="LCT208" s="944"/>
      <c r="LCU208" s="944"/>
      <c r="LCV208" s="944"/>
      <c r="LCW208" s="944"/>
      <c r="LCX208" s="944"/>
      <c r="LCY208" s="944"/>
      <c r="LCZ208" s="944"/>
      <c r="LDA208" s="944"/>
      <c r="LDB208" s="944"/>
      <c r="LDC208" s="944"/>
      <c r="LDD208" s="944"/>
      <c r="LDE208" s="944"/>
      <c r="LDF208" s="944"/>
      <c r="LDG208" s="944"/>
      <c r="LDH208" s="944"/>
      <c r="LDI208" s="944"/>
      <c r="LDJ208" s="944"/>
      <c r="LDK208" s="944"/>
      <c r="LDL208" s="944"/>
      <c r="LDM208" s="944"/>
      <c r="LDN208" s="944"/>
      <c r="LDO208" s="944"/>
      <c r="LDP208" s="944"/>
      <c r="LDQ208" s="944"/>
      <c r="LDR208" s="944"/>
      <c r="LDS208" s="944"/>
      <c r="LDT208" s="944"/>
      <c r="LDU208" s="944"/>
      <c r="LDV208" s="944"/>
      <c r="LDW208" s="944"/>
      <c r="LDX208" s="944"/>
      <c r="LDY208" s="944"/>
      <c r="LDZ208" s="944"/>
      <c r="LEA208" s="944"/>
      <c r="LEB208" s="944"/>
      <c r="LEC208" s="944"/>
      <c r="LED208" s="944"/>
      <c r="LEE208" s="944"/>
      <c r="LEF208" s="944"/>
      <c r="LEG208" s="944"/>
      <c r="LEH208" s="944"/>
      <c r="LEI208" s="944"/>
      <c r="LEJ208" s="944"/>
      <c r="LEK208" s="944"/>
      <c r="LEL208" s="944"/>
      <c r="LEM208" s="944"/>
      <c r="LEN208" s="944"/>
      <c r="LEO208" s="944"/>
      <c r="LEP208" s="944"/>
      <c r="LEQ208" s="944"/>
      <c r="LER208" s="944"/>
      <c r="LES208" s="944"/>
      <c r="LET208" s="944"/>
      <c r="LEU208" s="944"/>
      <c r="LEV208" s="944"/>
      <c r="LEW208" s="944"/>
      <c r="LEX208" s="944"/>
      <c r="LEY208" s="944"/>
      <c r="LEZ208" s="944"/>
      <c r="LFA208" s="944"/>
      <c r="LFB208" s="944"/>
      <c r="LFC208" s="944"/>
      <c r="LFD208" s="944"/>
      <c r="LFE208" s="944"/>
      <c r="LFF208" s="944"/>
      <c r="LFG208" s="944"/>
      <c r="LFH208" s="944"/>
      <c r="LFI208" s="944"/>
      <c r="LFJ208" s="944"/>
      <c r="LFK208" s="944"/>
      <c r="LFL208" s="944"/>
      <c r="LFM208" s="944"/>
      <c r="LFN208" s="944"/>
      <c r="LFO208" s="944"/>
      <c r="LFP208" s="944"/>
      <c r="LFQ208" s="944"/>
      <c r="LFR208" s="944"/>
      <c r="LFS208" s="944"/>
      <c r="LFT208" s="944"/>
      <c r="LFU208" s="944"/>
      <c r="LFV208" s="944"/>
      <c r="LFW208" s="944"/>
      <c r="LFX208" s="944"/>
      <c r="LFY208" s="944"/>
      <c r="LFZ208" s="944"/>
      <c r="LGA208" s="944"/>
      <c r="LGB208" s="944"/>
      <c r="LGC208" s="944"/>
      <c r="LGD208" s="944"/>
      <c r="LGE208" s="944"/>
      <c r="LGF208" s="944"/>
      <c r="LGG208" s="944"/>
      <c r="LGH208" s="944"/>
      <c r="LGI208" s="944"/>
      <c r="LGJ208" s="944"/>
      <c r="LGK208" s="944"/>
      <c r="LGL208" s="944"/>
      <c r="LGM208" s="944"/>
      <c r="LGN208" s="944"/>
      <c r="LGO208" s="944"/>
      <c r="LGP208" s="944"/>
      <c r="LGQ208" s="944"/>
      <c r="LGR208" s="944"/>
      <c r="LGS208" s="944"/>
      <c r="LGT208" s="944"/>
      <c r="LGU208" s="944"/>
      <c r="LGV208" s="944"/>
      <c r="LGW208" s="944"/>
      <c r="LGX208" s="944"/>
      <c r="LGY208" s="944"/>
      <c r="LGZ208" s="944"/>
      <c r="LHA208" s="944"/>
      <c r="LHB208" s="944"/>
      <c r="LHC208" s="944"/>
      <c r="LHD208" s="944"/>
      <c r="LHE208" s="944"/>
      <c r="LHF208" s="944"/>
      <c r="LHG208" s="944"/>
      <c r="LHH208" s="944"/>
      <c r="LHI208" s="944"/>
      <c r="LHJ208" s="944"/>
      <c r="LHK208" s="944"/>
      <c r="LHL208" s="944"/>
      <c r="LHM208" s="944"/>
      <c r="LHN208" s="944"/>
      <c r="LHO208" s="944"/>
      <c r="LHP208" s="944"/>
      <c r="LHQ208" s="944"/>
      <c r="LHR208" s="944"/>
      <c r="LHS208" s="944"/>
      <c r="LHT208" s="944"/>
      <c r="LHU208" s="944"/>
      <c r="LHV208" s="944"/>
      <c r="LHW208" s="944"/>
      <c r="LHX208" s="944"/>
      <c r="LHY208" s="944"/>
      <c r="LHZ208" s="944"/>
      <c r="LIA208" s="944"/>
      <c r="LIB208" s="944"/>
      <c r="LIC208" s="944"/>
      <c r="LID208" s="944"/>
      <c r="LIE208" s="944"/>
      <c r="LIF208" s="944"/>
      <c r="LIG208" s="944"/>
      <c r="LIH208" s="944"/>
      <c r="LII208" s="944"/>
      <c r="LIJ208" s="944"/>
      <c r="LIK208" s="944"/>
      <c r="LIL208" s="944"/>
      <c r="LIM208" s="944"/>
      <c r="LIN208" s="944"/>
      <c r="LIO208" s="944"/>
      <c r="LIP208" s="944"/>
      <c r="LIQ208" s="944"/>
      <c r="LIR208" s="944"/>
      <c r="LIS208" s="944"/>
      <c r="LIT208" s="944"/>
      <c r="LIU208" s="944"/>
      <c r="LIV208" s="944"/>
      <c r="LIW208" s="944"/>
      <c r="LIX208" s="944"/>
      <c r="LIY208" s="944"/>
      <c r="LIZ208" s="944"/>
      <c r="LJA208" s="944"/>
      <c r="LJB208" s="944"/>
      <c r="LJC208" s="944"/>
      <c r="LJD208" s="944"/>
      <c r="LJE208" s="944"/>
      <c r="LJF208" s="944"/>
      <c r="LJG208" s="944"/>
      <c r="LJH208" s="944"/>
      <c r="LJI208" s="944"/>
      <c r="LJJ208" s="944"/>
      <c r="LJK208" s="944"/>
      <c r="LJL208" s="944"/>
      <c r="LJM208" s="944"/>
      <c r="LJN208" s="944"/>
      <c r="LJO208" s="944"/>
      <c r="LJP208" s="944"/>
      <c r="LJQ208" s="944"/>
      <c r="LJR208" s="944"/>
      <c r="LJS208" s="944"/>
      <c r="LJT208" s="944"/>
      <c r="LJU208" s="944"/>
      <c r="LJV208" s="944"/>
      <c r="LJW208" s="944"/>
      <c r="LJX208" s="944"/>
      <c r="LJY208" s="944"/>
      <c r="LJZ208" s="944"/>
      <c r="LKA208" s="944"/>
      <c r="LKB208" s="944"/>
      <c r="LKC208" s="944"/>
      <c r="LKD208" s="944"/>
      <c r="LKE208" s="944"/>
      <c r="LKF208" s="944"/>
      <c r="LKG208" s="944"/>
      <c r="LKH208" s="944"/>
      <c r="LKI208" s="944"/>
      <c r="LKJ208" s="944"/>
      <c r="LKK208" s="944"/>
      <c r="LKL208" s="944"/>
      <c r="LKM208" s="944"/>
      <c r="LKN208" s="944"/>
      <c r="LKO208" s="944"/>
      <c r="LKP208" s="944"/>
      <c r="LKQ208" s="944"/>
      <c r="LKR208" s="944"/>
      <c r="LKS208" s="944"/>
      <c r="LKT208" s="944"/>
      <c r="LKU208" s="944"/>
      <c r="LKV208" s="944"/>
      <c r="LKW208" s="944"/>
      <c r="LKX208" s="944"/>
      <c r="LKY208" s="944"/>
      <c r="LKZ208" s="944"/>
      <c r="LLA208" s="944"/>
      <c r="LLB208" s="944"/>
      <c r="LLC208" s="944"/>
      <c r="LLD208" s="944"/>
      <c r="LLE208" s="944"/>
      <c r="LLF208" s="944"/>
      <c r="LLG208" s="944"/>
      <c r="LLH208" s="944"/>
      <c r="LLI208" s="944"/>
      <c r="LLJ208" s="944"/>
      <c r="LLK208" s="944"/>
      <c r="LLL208" s="944"/>
      <c r="LLM208" s="944"/>
      <c r="LLN208" s="944"/>
      <c r="LLO208" s="944"/>
      <c r="LLP208" s="944"/>
      <c r="LLQ208" s="944"/>
      <c r="LLR208" s="944"/>
      <c r="LLS208" s="944"/>
      <c r="LLT208" s="944"/>
      <c r="LLU208" s="944"/>
      <c r="LLV208" s="944"/>
      <c r="LLW208" s="944"/>
      <c r="LLX208" s="944"/>
      <c r="LLY208" s="944"/>
      <c r="LLZ208" s="944"/>
      <c r="LMA208" s="944"/>
      <c r="LMB208" s="944"/>
      <c r="LMC208" s="944"/>
      <c r="LMD208" s="944"/>
      <c r="LME208" s="944"/>
      <c r="LMF208" s="944"/>
      <c r="LMG208" s="944"/>
      <c r="LMH208" s="944"/>
      <c r="LMI208" s="944"/>
      <c r="LMJ208" s="944"/>
      <c r="LMK208" s="944"/>
      <c r="LML208" s="944"/>
      <c r="LMM208" s="944"/>
      <c r="LMN208" s="944"/>
      <c r="LMO208" s="944"/>
      <c r="LMP208" s="944"/>
      <c r="LMQ208" s="944"/>
      <c r="LMR208" s="944"/>
      <c r="LMS208" s="944"/>
      <c r="LMT208" s="944"/>
      <c r="LMU208" s="944"/>
      <c r="LMV208" s="944"/>
      <c r="LMW208" s="944"/>
      <c r="LMX208" s="944"/>
      <c r="LMY208" s="944"/>
      <c r="LMZ208" s="944"/>
      <c r="LNA208" s="944"/>
      <c r="LNB208" s="944"/>
      <c r="LNC208" s="944"/>
      <c r="LND208" s="944"/>
      <c r="LNE208" s="944"/>
      <c r="LNF208" s="944"/>
      <c r="LNG208" s="944"/>
      <c r="LNH208" s="944"/>
      <c r="LNI208" s="944"/>
      <c r="LNJ208" s="944"/>
      <c r="LNK208" s="944"/>
      <c r="LNL208" s="944"/>
      <c r="LNM208" s="944"/>
      <c r="LNN208" s="944"/>
      <c r="LNO208" s="944"/>
      <c r="LNP208" s="944"/>
      <c r="LNQ208" s="944"/>
      <c r="LNR208" s="944"/>
      <c r="LNS208" s="944"/>
      <c r="LNT208" s="944"/>
      <c r="LNU208" s="944"/>
      <c r="LNV208" s="944"/>
      <c r="LNW208" s="944"/>
      <c r="LNX208" s="944"/>
      <c r="LNY208" s="944"/>
      <c r="LNZ208" s="944"/>
      <c r="LOA208" s="944"/>
      <c r="LOB208" s="944"/>
      <c r="LOC208" s="944"/>
      <c r="LOD208" s="944"/>
      <c r="LOE208" s="944"/>
      <c r="LOF208" s="944"/>
      <c r="LOG208" s="944"/>
      <c r="LOH208" s="944"/>
      <c r="LOI208" s="944"/>
      <c r="LOJ208" s="944"/>
      <c r="LOK208" s="944"/>
      <c r="LOL208" s="944"/>
      <c r="LOM208" s="944"/>
      <c r="LON208" s="944"/>
      <c r="LOO208" s="944"/>
      <c r="LOP208" s="944"/>
      <c r="LOQ208" s="944"/>
      <c r="LOR208" s="944"/>
      <c r="LOS208" s="944"/>
      <c r="LOT208" s="944"/>
      <c r="LOU208" s="944"/>
      <c r="LOV208" s="944"/>
      <c r="LOW208" s="944"/>
      <c r="LOX208" s="944"/>
      <c r="LOY208" s="944"/>
      <c r="LOZ208" s="944"/>
      <c r="LPA208" s="944"/>
      <c r="LPB208" s="944"/>
      <c r="LPC208" s="944"/>
      <c r="LPD208" s="944"/>
      <c r="LPE208" s="944"/>
      <c r="LPF208" s="944"/>
      <c r="LPG208" s="944"/>
      <c r="LPH208" s="944"/>
      <c r="LPI208" s="944"/>
      <c r="LPJ208" s="944"/>
      <c r="LPK208" s="944"/>
      <c r="LPL208" s="944"/>
      <c r="LPM208" s="944"/>
      <c r="LPN208" s="944"/>
      <c r="LPO208" s="944"/>
      <c r="LPP208" s="944"/>
      <c r="LPQ208" s="944"/>
      <c r="LPR208" s="944"/>
      <c r="LPS208" s="944"/>
      <c r="LPT208" s="944"/>
      <c r="LPU208" s="944"/>
      <c r="LPV208" s="944"/>
      <c r="LPW208" s="944"/>
      <c r="LPX208" s="944"/>
      <c r="LPY208" s="944"/>
      <c r="LPZ208" s="944"/>
      <c r="LQA208" s="944"/>
      <c r="LQB208" s="944"/>
      <c r="LQC208" s="944"/>
      <c r="LQD208" s="944"/>
      <c r="LQE208" s="944"/>
      <c r="LQF208" s="944"/>
      <c r="LQG208" s="944"/>
      <c r="LQH208" s="944"/>
      <c r="LQI208" s="944"/>
      <c r="LQJ208" s="944"/>
      <c r="LQK208" s="944"/>
      <c r="LQL208" s="944"/>
      <c r="LQM208" s="944"/>
      <c r="LQN208" s="944"/>
      <c r="LQO208" s="944"/>
      <c r="LQP208" s="944"/>
      <c r="LQQ208" s="944"/>
      <c r="LQR208" s="944"/>
      <c r="LQS208" s="944"/>
      <c r="LQT208" s="944"/>
      <c r="LQU208" s="944"/>
      <c r="LQV208" s="944"/>
      <c r="LQW208" s="944"/>
      <c r="LQX208" s="944"/>
      <c r="LQY208" s="944"/>
      <c r="LQZ208" s="944"/>
      <c r="LRA208" s="944"/>
      <c r="LRB208" s="944"/>
      <c r="LRC208" s="944"/>
      <c r="LRD208" s="944"/>
      <c r="LRE208" s="944"/>
      <c r="LRF208" s="944"/>
      <c r="LRG208" s="944"/>
      <c r="LRH208" s="944"/>
      <c r="LRI208" s="944"/>
      <c r="LRJ208" s="944"/>
      <c r="LRK208" s="944"/>
      <c r="LRL208" s="944"/>
      <c r="LRM208" s="944"/>
      <c r="LRN208" s="944"/>
      <c r="LRO208" s="944"/>
      <c r="LRP208" s="944"/>
      <c r="LRQ208" s="944"/>
      <c r="LRR208" s="944"/>
      <c r="LRS208" s="944"/>
      <c r="LRT208" s="944"/>
      <c r="LRU208" s="944"/>
      <c r="LRV208" s="944"/>
      <c r="LRW208" s="944"/>
      <c r="LRX208" s="944"/>
      <c r="LRY208" s="944"/>
      <c r="LRZ208" s="944"/>
      <c r="LSA208" s="944"/>
      <c r="LSB208" s="944"/>
      <c r="LSC208" s="944"/>
      <c r="LSD208" s="944"/>
      <c r="LSE208" s="944"/>
      <c r="LSF208" s="944"/>
      <c r="LSG208" s="944"/>
      <c r="LSH208" s="944"/>
      <c r="LSI208" s="944"/>
      <c r="LSJ208" s="944"/>
      <c r="LSK208" s="944"/>
      <c r="LSL208" s="944"/>
      <c r="LSM208" s="944"/>
      <c r="LSN208" s="944"/>
      <c r="LSO208" s="944"/>
      <c r="LSP208" s="944"/>
      <c r="LSQ208" s="944"/>
      <c r="LSR208" s="944"/>
      <c r="LSS208" s="944"/>
      <c r="LST208" s="944"/>
      <c r="LSU208" s="944"/>
      <c r="LSV208" s="944"/>
      <c r="LSW208" s="944"/>
      <c r="LSX208" s="944"/>
      <c r="LSY208" s="944"/>
      <c r="LSZ208" s="944"/>
      <c r="LTA208" s="944"/>
      <c r="LTB208" s="944"/>
      <c r="LTC208" s="944"/>
      <c r="LTD208" s="944"/>
      <c r="LTE208" s="944"/>
      <c r="LTF208" s="944"/>
      <c r="LTG208" s="944"/>
      <c r="LTH208" s="944"/>
      <c r="LTI208" s="944"/>
      <c r="LTJ208" s="944"/>
      <c r="LTK208" s="944"/>
      <c r="LTL208" s="944"/>
      <c r="LTM208" s="944"/>
      <c r="LTN208" s="944"/>
      <c r="LTO208" s="944"/>
      <c r="LTP208" s="944"/>
      <c r="LTQ208" s="944"/>
      <c r="LTR208" s="944"/>
      <c r="LTS208" s="944"/>
      <c r="LTT208" s="944"/>
      <c r="LTU208" s="944"/>
      <c r="LTV208" s="944"/>
      <c r="LTW208" s="944"/>
      <c r="LTX208" s="944"/>
      <c r="LTY208" s="944"/>
      <c r="LTZ208" s="944"/>
      <c r="LUA208" s="944"/>
      <c r="LUB208" s="944"/>
      <c r="LUC208" s="944"/>
      <c r="LUD208" s="944"/>
      <c r="LUE208" s="944"/>
      <c r="LUF208" s="944"/>
      <c r="LUG208" s="944"/>
      <c r="LUH208" s="944"/>
      <c r="LUI208" s="944"/>
      <c r="LUJ208" s="944"/>
      <c r="LUK208" s="944"/>
      <c r="LUL208" s="944"/>
      <c r="LUM208" s="944"/>
      <c r="LUN208" s="944"/>
      <c r="LUO208" s="944"/>
      <c r="LUP208" s="944"/>
      <c r="LUQ208" s="944"/>
      <c r="LUR208" s="944"/>
      <c r="LUS208" s="944"/>
      <c r="LUT208" s="944"/>
      <c r="LUU208" s="944"/>
      <c r="LUV208" s="944"/>
      <c r="LUW208" s="944"/>
      <c r="LUX208" s="944"/>
      <c r="LUY208" s="944"/>
      <c r="LUZ208" s="944"/>
      <c r="LVA208" s="944"/>
      <c r="LVB208" s="944"/>
      <c r="LVC208" s="944"/>
      <c r="LVD208" s="944"/>
      <c r="LVE208" s="944"/>
      <c r="LVF208" s="944"/>
      <c r="LVG208" s="944"/>
      <c r="LVH208" s="944"/>
      <c r="LVI208" s="944"/>
      <c r="LVJ208" s="944"/>
      <c r="LVK208" s="944"/>
      <c r="LVL208" s="944"/>
      <c r="LVM208" s="944"/>
      <c r="LVN208" s="944"/>
      <c r="LVO208" s="944"/>
      <c r="LVP208" s="944"/>
      <c r="LVQ208" s="944"/>
      <c r="LVR208" s="944"/>
      <c r="LVS208" s="944"/>
      <c r="LVT208" s="944"/>
      <c r="LVU208" s="944"/>
      <c r="LVV208" s="944"/>
      <c r="LVW208" s="944"/>
      <c r="LVX208" s="944"/>
      <c r="LVY208" s="944"/>
      <c r="LVZ208" s="944"/>
      <c r="LWA208" s="944"/>
      <c r="LWB208" s="944"/>
      <c r="LWC208" s="944"/>
      <c r="LWD208" s="944"/>
      <c r="LWE208" s="944"/>
      <c r="LWF208" s="944"/>
      <c r="LWG208" s="944"/>
      <c r="LWH208" s="944"/>
      <c r="LWI208" s="944"/>
      <c r="LWJ208" s="944"/>
      <c r="LWK208" s="944"/>
      <c r="LWL208" s="944"/>
      <c r="LWM208" s="944"/>
      <c r="LWN208" s="944"/>
      <c r="LWO208" s="944"/>
      <c r="LWP208" s="944"/>
      <c r="LWQ208" s="944"/>
      <c r="LWR208" s="944"/>
      <c r="LWS208" s="944"/>
      <c r="LWT208" s="944"/>
      <c r="LWU208" s="944"/>
      <c r="LWV208" s="944"/>
      <c r="LWW208" s="944"/>
      <c r="LWX208" s="944"/>
      <c r="LWY208" s="944"/>
      <c r="LWZ208" s="944"/>
      <c r="LXA208" s="944"/>
      <c r="LXB208" s="944"/>
      <c r="LXC208" s="944"/>
      <c r="LXD208" s="944"/>
      <c r="LXE208" s="944"/>
      <c r="LXF208" s="944"/>
      <c r="LXG208" s="944"/>
      <c r="LXH208" s="944"/>
      <c r="LXI208" s="944"/>
      <c r="LXJ208" s="944"/>
      <c r="LXK208" s="944"/>
      <c r="LXL208" s="944"/>
      <c r="LXM208" s="944"/>
      <c r="LXN208" s="944"/>
      <c r="LXO208" s="944"/>
      <c r="LXP208" s="944"/>
      <c r="LXQ208" s="944"/>
      <c r="LXR208" s="944"/>
      <c r="LXS208" s="944"/>
      <c r="LXT208" s="944"/>
      <c r="LXU208" s="944"/>
      <c r="LXV208" s="944"/>
      <c r="LXW208" s="944"/>
      <c r="LXX208" s="944"/>
      <c r="LXY208" s="944"/>
      <c r="LXZ208" s="944"/>
      <c r="LYA208" s="944"/>
      <c r="LYB208" s="944"/>
      <c r="LYC208" s="944"/>
      <c r="LYD208" s="944"/>
      <c r="LYE208" s="944"/>
      <c r="LYF208" s="944"/>
      <c r="LYG208" s="944"/>
      <c r="LYH208" s="944"/>
      <c r="LYI208" s="944"/>
      <c r="LYJ208" s="944"/>
      <c r="LYK208" s="944"/>
      <c r="LYL208" s="944"/>
      <c r="LYM208" s="944"/>
      <c r="LYN208" s="944"/>
      <c r="LYO208" s="944"/>
      <c r="LYP208" s="944"/>
      <c r="LYQ208" s="944"/>
      <c r="LYR208" s="944"/>
      <c r="LYS208" s="944"/>
      <c r="LYT208" s="944"/>
      <c r="LYU208" s="944"/>
      <c r="LYV208" s="944"/>
      <c r="LYW208" s="944"/>
      <c r="LYX208" s="944"/>
      <c r="LYY208" s="944"/>
      <c r="LYZ208" s="944"/>
      <c r="LZA208" s="944"/>
      <c r="LZB208" s="944"/>
      <c r="LZC208" s="944"/>
      <c r="LZD208" s="944"/>
      <c r="LZE208" s="944"/>
      <c r="LZF208" s="944"/>
      <c r="LZG208" s="944"/>
      <c r="LZH208" s="944"/>
      <c r="LZI208" s="944"/>
      <c r="LZJ208" s="944"/>
      <c r="LZK208" s="944"/>
      <c r="LZL208" s="944"/>
      <c r="LZM208" s="944"/>
      <c r="LZN208" s="944"/>
      <c r="LZO208" s="944"/>
      <c r="LZP208" s="944"/>
      <c r="LZQ208" s="944"/>
      <c r="LZR208" s="944"/>
      <c r="LZS208" s="944"/>
      <c r="LZT208" s="944"/>
      <c r="LZU208" s="944"/>
      <c r="LZV208" s="944"/>
      <c r="LZW208" s="944"/>
      <c r="LZX208" s="944"/>
      <c r="LZY208" s="944"/>
      <c r="LZZ208" s="944"/>
      <c r="MAA208" s="944"/>
      <c r="MAB208" s="944"/>
      <c r="MAC208" s="944"/>
      <c r="MAD208" s="944"/>
      <c r="MAE208" s="944"/>
      <c r="MAF208" s="944"/>
      <c r="MAG208" s="944"/>
      <c r="MAH208" s="944"/>
      <c r="MAI208" s="944"/>
      <c r="MAJ208" s="944"/>
      <c r="MAK208" s="944"/>
      <c r="MAL208" s="944"/>
      <c r="MAM208" s="944"/>
      <c r="MAN208" s="944"/>
      <c r="MAO208" s="944"/>
      <c r="MAP208" s="944"/>
      <c r="MAQ208" s="944"/>
      <c r="MAR208" s="944"/>
      <c r="MAS208" s="944"/>
      <c r="MAT208" s="944"/>
      <c r="MAU208" s="944"/>
      <c r="MAV208" s="944"/>
      <c r="MAW208" s="944"/>
      <c r="MAX208" s="944"/>
      <c r="MAY208" s="944"/>
      <c r="MAZ208" s="944"/>
      <c r="MBA208" s="944"/>
      <c r="MBB208" s="944"/>
      <c r="MBC208" s="944"/>
      <c r="MBD208" s="944"/>
      <c r="MBE208" s="944"/>
      <c r="MBF208" s="944"/>
      <c r="MBG208" s="944"/>
      <c r="MBH208" s="944"/>
      <c r="MBI208" s="944"/>
      <c r="MBJ208" s="944"/>
      <c r="MBK208" s="944"/>
      <c r="MBL208" s="944"/>
      <c r="MBM208" s="944"/>
      <c r="MBN208" s="944"/>
      <c r="MBO208" s="944"/>
      <c r="MBP208" s="944"/>
      <c r="MBQ208" s="944"/>
      <c r="MBR208" s="944"/>
      <c r="MBS208" s="944"/>
      <c r="MBT208" s="944"/>
      <c r="MBU208" s="944"/>
      <c r="MBV208" s="944"/>
      <c r="MBW208" s="944"/>
      <c r="MBX208" s="944"/>
      <c r="MBY208" s="944"/>
      <c r="MBZ208" s="944"/>
      <c r="MCA208" s="944"/>
      <c r="MCB208" s="944"/>
      <c r="MCC208" s="944"/>
      <c r="MCD208" s="944"/>
      <c r="MCE208" s="944"/>
      <c r="MCF208" s="944"/>
      <c r="MCG208" s="944"/>
      <c r="MCH208" s="944"/>
      <c r="MCI208" s="944"/>
      <c r="MCJ208" s="944"/>
      <c r="MCK208" s="944"/>
      <c r="MCL208" s="944"/>
      <c r="MCM208" s="944"/>
      <c r="MCN208" s="944"/>
      <c r="MCO208" s="944"/>
      <c r="MCP208" s="944"/>
      <c r="MCQ208" s="944"/>
      <c r="MCR208" s="944"/>
      <c r="MCS208" s="944"/>
      <c r="MCT208" s="944"/>
      <c r="MCU208" s="944"/>
      <c r="MCV208" s="944"/>
      <c r="MCW208" s="944"/>
      <c r="MCX208" s="944"/>
      <c r="MCY208" s="944"/>
      <c r="MCZ208" s="944"/>
      <c r="MDA208" s="944"/>
      <c r="MDB208" s="944"/>
      <c r="MDC208" s="944"/>
      <c r="MDD208" s="944"/>
      <c r="MDE208" s="944"/>
      <c r="MDF208" s="944"/>
      <c r="MDG208" s="944"/>
      <c r="MDH208" s="944"/>
      <c r="MDI208" s="944"/>
      <c r="MDJ208" s="944"/>
      <c r="MDK208" s="944"/>
      <c r="MDL208" s="944"/>
      <c r="MDM208" s="944"/>
      <c r="MDN208" s="944"/>
      <c r="MDO208" s="944"/>
      <c r="MDP208" s="944"/>
      <c r="MDQ208" s="944"/>
      <c r="MDR208" s="944"/>
      <c r="MDS208" s="944"/>
      <c r="MDT208" s="944"/>
      <c r="MDU208" s="944"/>
      <c r="MDV208" s="944"/>
      <c r="MDW208" s="944"/>
      <c r="MDX208" s="944"/>
      <c r="MDY208" s="944"/>
      <c r="MDZ208" s="944"/>
      <c r="MEA208" s="944"/>
      <c r="MEB208" s="944"/>
      <c r="MEC208" s="944"/>
      <c r="MED208" s="944"/>
      <c r="MEE208" s="944"/>
      <c r="MEF208" s="944"/>
      <c r="MEG208" s="944"/>
      <c r="MEH208" s="944"/>
      <c r="MEI208" s="944"/>
      <c r="MEJ208" s="944"/>
      <c r="MEK208" s="944"/>
      <c r="MEL208" s="944"/>
      <c r="MEM208" s="944"/>
      <c r="MEN208" s="944"/>
      <c r="MEO208" s="944"/>
      <c r="MEP208" s="944"/>
      <c r="MEQ208" s="944"/>
      <c r="MER208" s="944"/>
      <c r="MES208" s="944"/>
      <c r="MET208" s="944"/>
      <c r="MEU208" s="944"/>
      <c r="MEV208" s="944"/>
      <c r="MEW208" s="944"/>
      <c r="MEX208" s="944"/>
      <c r="MEY208" s="944"/>
      <c r="MEZ208" s="944"/>
      <c r="MFA208" s="944"/>
      <c r="MFB208" s="944"/>
      <c r="MFC208" s="944"/>
      <c r="MFD208" s="944"/>
      <c r="MFE208" s="944"/>
      <c r="MFF208" s="944"/>
      <c r="MFG208" s="944"/>
      <c r="MFH208" s="944"/>
      <c r="MFI208" s="944"/>
      <c r="MFJ208" s="944"/>
      <c r="MFK208" s="944"/>
      <c r="MFL208" s="944"/>
      <c r="MFM208" s="944"/>
      <c r="MFN208" s="944"/>
      <c r="MFO208" s="944"/>
      <c r="MFP208" s="944"/>
      <c r="MFQ208" s="944"/>
      <c r="MFR208" s="944"/>
      <c r="MFS208" s="944"/>
      <c r="MFT208" s="944"/>
      <c r="MFU208" s="944"/>
      <c r="MFV208" s="944"/>
      <c r="MFW208" s="944"/>
      <c r="MFX208" s="944"/>
      <c r="MFY208" s="944"/>
      <c r="MFZ208" s="944"/>
      <c r="MGA208" s="944"/>
      <c r="MGB208" s="944"/>
      <c r="MGC208" s="944"/>
      <c r="MGD208" s="944"/>
      <c r="MGE208" s="944"/>
      <c r="MGF208" s="944"/>
      <c r="MGG208" s="944"/>
      <c r="MGH208" s="944"/>
      <c r="MGI208" s="944"/>
      <c r="MGJ208" s="944"/>
      <c r="MGK208" s="944"/>
      <c r="MGL208" s="944"/>
      <c r="MGM208" s="944"/>
      <c r="MGN208" s="944"/>
      <c r="MGO208" s="944"/>
      <c r="MGP208" s="944"/>
      <c r="MGQ208" s="944"/>
      <c r="MGR208" s="944"/>
      <c r="MGS208" s="944"/>
      <c r="MGT208" s="944"/>
      <c r="MGU208" s="944"/>
      <c r="MGV208" s="944"/>
      <c r="MGW208" s="944"/>
      <c r="MGX208" s="944"/>
      <c r="MGY208" s="944"/>
      <c r="MGZ208" s="944"/>
      <c r="MHA208" s="944"/>
      <c r="MHB208" s="944"/>
      <c r="MHC208" s="944"/>
      <c r="MHD208" s="944"/>
      <c r="MHE208" s="944"/>
      <c r="MHF208" s="944"/>
      <c r="MHG208" s="944"/>
      <c r="MHH208" s="944"/>
      <c r="MHI208" s="944"/>
      <c r="MHJ208" s="944"/>
      <c r="MHK208" s="944"/>
      <c r="MHL208" s="944"/>
      <c r="MHM208" s="944"/>
      <c r="MHN208" s="944"/>
      <c r="MHO208" s="944"/>
      <c r="MHP208" s="944"/>
      <c r="MHQ208" s="944"/>
      <c r="MHR208" s="944"/>
      <c r="MHS208" s="944"/>
      <c r="MHT208" s="944"/>
      <c r="MHU208" s="944"/>
      <c r="MHV208" s="944"/>
      <c r="MHW208" s="944"/>
      <c r="MHX208" s="944"/>
      <c r="MHY208" s="944"/>
      <c r="MHZ208" s="944"/>
      <c r="MIA208" s="944"/>
      <c r="MIB208" s="944"/>
      <c r="MIC208" s="944"/>
      <c r="MID208" s="944"/>
      <c r="MIE208" s="944"/>
      <c r="MIF208" s="944"/>
      <c r="MIG208" s="944"/>
      <c r="MIH208" s="944"/>
      <c r="MII208" s="944"/>
      <c r="MIJ208" s="944"/>
      <c r="MIK208" s="944"/>
      <c r="MIL208" s="944"/>
      <c r="MIM208" s="944"/>
      <c r="MIN208" s="944"/>
      <c r="MIO208" s="944"/>
      <c r="MIP208" s="944"/>
      <c r="MIQ208" s="944"/>
      <c r="MIR208" s="944"/>
      <c r="MIS208" s="944"/>
      <c r="MIT208" s="944"/>
      <c r="MIU208" s="944"/>
      <c r="MIV208" s="944"/>
      <c r="MIW208" s="944"/>
      <c r="MIX208" s="944"/>
      <c r="MIY208" s="944"/>
      <c r="MIZ208" s="944"/>
      <c r="MJA208" s="944"/>
      <c r="MJB208" s="944"/>
      <c r="MJC208" s="944"/>
      <c r="MJD208" s="944"/>
      <c r="MJE208" s="944"/>
      <c r="MJF208" s="944"/>
      <c r="MJG208" s="944"/>
      <c r="MJH208" s="944"/>
      <c r="MJI208" s="944"/>
      <c r="MJJ208" s="944"/>
      <c r="MJK208" s="944"/>
      <c r="MJL208" s="944"/>
      <c r="MJM208" s="944"/>
      <c r="MJN208" s="944"/>
      <c r="MJO208" s="944"/>
      <c r="MJP208" s="944"/>
      <c r="MJQ208" s="944"/>
      <c r="MJR208" s="944"/>
      <c r="MJS208" s="944"/>
      <c r="MJT208" s="944"/>
      <c r="MJU208" s="944"/>
      <c r="MJV208" s="944"/>
      <c r="MJW208" s="944"/>
      <c r="MJX208" s="944"/>
      <c r="MJY208" s="944"/>
      <c r="MJZ208" s="944"/>
      <c r="MKA208" s="944"/>
      <c r="MKB208" s="944"/>
      <c r="MKC208" s="944"/>
      <c r="MKD208" s="944"/>
      <c r="MKE208" s="944"/>
      <c r="MKF208" s="944"/>
      <c r="MKG208" s="944"/>
      <c r="MKH208" s="944"/>
      <c r="MKI208" s="944"/>
      <c r="MKJ208" s="944"/>
      <c r="MKK208" s="944"/>
      <c r="MKL208" s="944"/>
      <c r="MKM208" s="944"/>
      <c r="MKN208" s="944"/>
      <c r="MKO208" s="944"/>
      <c r="MKP208" s="944"/>
      <c r="MKQ208" s="944"/>
      <c r="MKR208" s="944"/>
      <c r="MKS208" s="944"/>
      <c r="MKT208" s="944"/>
      <c r="MKU208" s="944"/>
      <c r="MKV208" s="944"/>
      <c r="MKW208" s="944"/>
      <c r="MKX208" s="944"/>
      <c r="MKY208" s="944"/>
      <c r="MKZ208" s="944"/>
      <c r="MLA208" s="944"/>
      <c r="MLB208" s="944"/>
      <c r="MLC208" s="944"/>
      <c r="MLD208" s="944"/>
      <c r="MLE208" s="944"/>
      <c r="MLF208" s="944"/>
      <c r="MLG208" s="944"/>
      <c r="MLH208" s="944"/>
      <c r="MLI208" s="944"/>
      <c r="MLJ208" s="944"/>
      <c r="MLK208" s="944"/>
      <c r="MLL208" s="944"/>
      <c r="MLM208" s="944"/>
      <c r="MLN208" s="944"/>
      <c r="MLO208" s="944"/>
      <c r="MLP208" s="944"/>
      <c r="MLQ208" s="944"/>
      <c r="MLR208" s="944"/>
      <c r="MLS208" s="944"/>
      <c r="MLT208" s="944"/>
      <c r="MLU208" s="944"/>
      <c r="MLV208" s="944"/>
      <c r="MLW208" s="944"/>
      <c r="MLX208" s="944"/>
      <c r="MLY208" s="944"/>
      <c r="MLZ208" s="944"/>
      <c r="MMA208" s="944"/>
      <c r="MMB208" s="944"/>
      <c r="MMC208" s="944"/>
      <c r="MMD208" s="944"/>
      <c r="MME208" s="944"/>
      <c r="MMF208" s="944"/>
      <c r="MMG208" s="944"/>
      <c r="MMH208" s="944"/>
      <c r="MMI208" s="944"/>
      <c r="MMJ208" s="944"/>
      <c r="MMK208" s="944"/>
      <c r="MML208" s="944"/>
      <c r="MMM208" s="944"/>
      <c r="MMN208" s="944"/>
      <c r="MMO208" s="944"/>
      <c r="MMP208" s="944"/>
      <c r="MMQ208" s="944"/>
      <c r="MMR208" s="944"/>
      <c r="MMS208" s="944"/>
      <c r="MMT208" s="944"/>
      <c r="MMU208" s="944"/>
      <c r="MMV208" s="944"/>
      <c r="MMW208" s="944"/>
      <c r="MMX208" s="944"/>
      <c r="MMY208" s="944"/>
      <c r="MMZ208" s="944"/>
      <c r="MNA208" s="944"/>
      <c r="MNB208" s="944"/>
      <c r="MNC208" s="944"/>
      <c r="MND208" s="944"/>
      <c r="MNE208" s="944"/>
      <c r="MNF208" s="944"/>
      <c r="MNG208" s="944"/>
      <c r="MNH208" s="944"/>
      <c r="MNI208" s="944"/>
      <c r="MNJ208" s="944"/>
      <c r="MNK208" s="944"/>
      <c r="MNL208" s="944"/>
      <c r="MNM208" s="944"/>
      <c r="MNN208" s="944"/>
      <c r="MNO208" s="944"/>
      <c r="MNP208" s="944"/>
      <c r="MNQ208" s="944"/>
      <c r="MNR208" s="944"/>
      <c r="MNS208" s="944"/>
      <c r="MNT208" s="944"/>
      <c r="MNU208" s="944"/>
      <c r="MNV208" s="944"/>
      <c r="MNW208" s="944"/>
      <c r="MNX208" s="944"/>
      <c r="MNY208" s="944"/>
      <c r="MNZ208" s="944"/>
      <c r="MOA208" s="944"/>
      <c r="MOB208" s="944"/>
      <c r="MOC208" s="944"/>
      <c r="MOD208" s="944"/>
      <c r="MOE208" s="944"/>
      <c r="MOF208" s="944"/>
      <c r="MOG208" s="944"/>
      <c r="MOH208" s="944"/>
      <c r="MOI208" s="944"/>
      <c r="MOJ208" s="944"/>
      <c r="MOK208" s="944"/>
      <c r="MOL208" s="944"/>
      <c r="MOM208" s="944"/>
      <c r="MON208" s="944"/>
      <c r="MOO208" s="944"/>
      <c r="MOP208" s="944"/>
      <c r="MOQ208" s="944"/>
      <c r="MOR208" s="944"/>
      <c r="MOS208" s="944"/>
      <c r="MOT208" s="944"/>
      <c r="MOU208" s="944"/>
      <c r="MOV208" s="944"/>
      <c r="MOW208" s="944"/>
      <c r="MOX208" s="944"/>
      <c r="MOY208" s="944"/>
      <c r="MOZ208" s="944"/>
      <c r="MPA208" s="944"/>
      <c r="MPB208" s="944"/>
      <c r="MPC208" s="944"/>
      <c r="MPD208" s="944"/>
      <c r="MPE208" s="944"/>
      <c r="MPF208" s="944"/>
      <c r="MPG208" s="944"/>
      <c r="MPH208" s="944"/>
      <c r="MPI208" s="944"/>
      <c r="MPJ208" s="944"/>
      <c r="MPK208" s="944"/>
      <c r="MPL208" s="944"/>
      <c r="MPM208" s="944"/>
      <c r="MPN208" s="944"/>
      <c r="MPO208" s="944"/>
      <c r="MPP208" s="944"/>
      <c r="MPQ208" s="944"/>
      <c r="MPR208" s="944"/>
      <c r="MPS208" s="944"/>
      <c r="MPT208" s="944"/>
      <c r="MPU208" s="944"/>
      <c r="MPV208" s="944"/>
      <c r="MPW208" s="944"/>
      <c r="MPX208" s="944"/>
      <c r="MPY208" s="944"/>
      <c r="MPZ208" s="944"/>
      <c r="MQA208" s="944"/>
      <c r="MQB208" s="944"/>
      <c r="MQC208" s="944"/>
      <c r="MQD208" s="944"/>
      <c r="MQE208" s="944"/>
      <c r="MQF208" s="944"/>
      <c r="MQG208" s="944"/>
      <c r="MQH208" s="944"/>
      <c r="MQI208" s="944"/>
      <c r="MQJ208" s="944"/>
      <c r="MQK208" s="944"/>
      <c r="MQL208" s="944"/>
      <c r="MQM208" s="944"/>
      <c r="MQN208" s="944"/>
      <c r="MQO208" s="944"/>
      <c r="MQP208" s="944"/>
      <c r="MQQ208" s="944"/>
      <c r="MQR208" s="944"/>
      <c r="MQS208" s="944"/>
      <c r="MQT208" s="944"/>
      <c r="MQU208" s="944"/>
      <c r="MQV208" s="944"/>
      <c r="MQW208" s="944"/>
      <c r="MQX208" s="944"/>
      <c r="MQY208" s="944"/>
      <c r="MQZ208" s="944"/>
      <c r="MRA208" s="944"/>
      <c r="MRB208" s="944"/>
      <c r="MRC208" s="944"/>
      <c r="MRD208" s="944"/>
      <c r="MRE208" s="944"/>
      <c r="MRF208" s="944"/>
      <c r="MRG208" s="944"/>
      <c r="MRH208" s="944"/>
      <c r="MRI208" s="944"/>
      <c r="MRJ208" s="944"/>
      <c r="MRK208" s="944"/>
      <c r="MRL208" s="944"/>
      <c r="MRM208" s="944"/>
      <c r="MRN208" s="944"/>
      <c r="MRO208" s="944"/>
      <c r="MRP208" s="944"/>
      <c r="MRQ208" s="944"/>
      <c r="MRR208" s="944"/>
      <c r="MRS208" s="944"/>
      <c r="MRT208" s="944"/>
      <c r="MRU208" s="944"/>
      <c r="MRV208" s="944"/>
      <c r="MRW208" s="944"/>
      <c r="MRX208" s="944"/>
      <c r="MRY208" s="944"/>
      <c r="MRZ208" s="944"/>
      <c r="MSA208" s="944"/>
      <c r="MSB208" s="944"/>
      <c r="MSC208" s="944"/>
      <c r="MSD208" s="944"/>
      <c r="MSE208" s="944"/>
      <c r="MSF208" s="944"/>
      <c r="MSG208" s="944"/>
      <c r="MSH208" s="944"/>
      <c r="MSI208" s="944"/>
      <c r="MSJ208" s="944"/>
      <c r="MSK208" s="944"/>
      <c r="MSL208" s="944"/>
      <c r="MSM208" s="944"/>
      <c r="MSN208" s="944"/>
      <c r="MSO208" s="944"/>
      <c r="MSP208" s="944"/>
      <c r="MSQ208" s="944"/>
      <c r="MSR208" s="944"/>
      <c r="MSS208" s="944"/>
      <c r="MST208" s="944"/>
      <c r="MSU208" s="944"/>
      <c r="MSV208" s="944"/>
      <c r="MSW208" s="944"/>
      <c r="MSX208" s="944"/>
      <c r="MSY208" s="944"/>
      <c r="MSZ208" s="944"/>
      <c r="MTA208" s="944"/>
      <c r="MTB208" s="944"/>
      <c r="MTC208" s="944"/>
      <c r="MTD208" s="944"/>
      <c r="MTE208" s="944"/>
      <c r="MTF208" s="944"/>
      <c r="MTG208" s="944"/>
      <c r="MTH208" s="944"/>
      <c r="MTI208" s="944"/>
      <c r="MTJ208" s="944"/>
      <c r="MTK208" s="944"/>
      <c r="MTL208" s="944"/>
      <c r="MTM208" s="944"/>
      <c r="MTN208" s="944"/>
      <c r="MTO208" s="944"/>
      <c r="MTP208" s="944"/>
      <c r="MTQ208" s="944"/>
      <c r="MTR208" s="944"/>
      <c r="MTS208" s="944"/>
      <c r="MTT208" s="944"/>
      <c r="MTU208" s="944"/>
      <c r="MTV208" s="944"/>
      <c r="MTW208" s="944"/>
      <c r="MTX208" s="944"/>
      <c r="MTY208" s="944"/>
      <c r="MTZ208" s="944"/>
      <c r="MUA208" s="944"/>
      <c r="MUB208" s="944"/>
      <c r="MUC208" s="944"/>
      <c r="MUD208" s="944"/>
      <c r="MUE208" s="944"/>
      <c r="MUF208" s="944"/>
      <c r="MUG208" s="944"/>
      <c r="MUH208" s="944"/>
      <c r="MUI208" s="944"/>
      <c r="MUJ208" s="944"/>
      <c r="MUK208" s="944"/>
      <c r="MUL208" s="944"/>
      <c r="MUM208" s="944"/>
      <c r="MUN208" s="944"/>
      <c r="MUO208" s="944"/>
      <c r="MUP208" s="944"/>
      <c r="MUQ208" s="944"/>
      <c r="MUR208" s="944"/>
      <c r="MUS208" s="944"/>
      <c r="MUT208" s="944"/>
      <c r="MUU208" s="944"/>
      <c r="MUV208" s="944"/>
      <c r="MUW208" s="944"/>
      <c r="MUX208" s="944"/>
      <c r="MUY208" s="944"/>
      <c r="MUZ208" s="944"/>
      <c r="MVA208" s="944"/>
      <c r="MVB208" s="944"/>
      <c r="MVC208" s="944"/>
      <c r="MVD208" s="944"/>
      <c r="MVE208" s="944"/>
      <c r="MVF208" s="944"/>
      <c r="MVG208" s="944"/>
      <c r="MVH208" s="944"/>
      <c r="MVI208" s="944"/>
      <c r="MVJ208" s="944"/>
      <c r="MVK208" s="944"/>
      <c r="MVL208" s="944"/>
      <c r="MVM208" s="944"/>
      <c r="MVN208" s="944"/>
      <c r="MVO208" s="944"/>
      <c r="MVP208" s="944"/>
      <c r="MVQ208" s="944"/>
      <c r="MVR208" s="944"/>
      <c r="MVS208" s="944"/>
      <c r="MVT208" s="944"/>
      <c r="MVU208" s="944"/>
      <c r="MVV208" s="944"/>
      <c r="MVW208" s="944"/>
      <c r="MVX208" s="944"/>
      <c r="MVY208" s="944"/>
      <c r="MVZ208" s="944"/>
      <c r="MWA208" s="944"/>
      <c r="MWB208" s="944"/>
      <c r="MWC208" s="944"/>
      <c r="MWD208" s="944"/>
      <c r="MWE208" s="944"/>
      <c r="MWF208" s="944"/>
      <c r="MWG208" s="944"/>
      <c r="MWH208" s="944"/>
      <c r="MWI208" s="944"/>
      <c r="MWJ208" s="944"/>
      <c r="MWK208" s="944"/>
      <c r="MWL208" s="944"/>
      <c r="MWM208" s="944"/>
      <c r="MWN208" s="944"/>
      <c r="MWO208" s="944"/>
      <c r="MWP208" s="944"/>
      <c r="MWQ208" s="944"/>
      <c r="MWR208" s="944"/>
      <c r="MWS208" s="944"/>
      <c r="MWT208" s="944"/>
      <c r="MWU208" s="944"/>
      <c r="MWV208" s="944"/>
      <c r="MWW208" s="944"/>
      <c r="MWX208" s="944"/>
      <c r="MWY208" s="944"/>
      <c r="MWZ208" s="944"/>
      <c r="MXA208" s="944"/>
      <c r="MXB208" s="944"/>
      <c r="MXC208" s="944"/>
      <c r="MXD208" s="944"/>
      <c r="MXE208" s="944"/>
      <c r="MXF208" s="944"/>
      <c r="MXG208" s="944"/>
      <c r="MXH208" s="944"/>
      <c r="MXI208" s="944"/>
      <c r="MXJ208" s="944"/>
      <c r="MXK208" s="944"/>
      <c r="MXL208" s="944"/>
      <c r="MXM208" s="944"/>
      <c r="MXN208" s="944"/>
      <c r="MXO208" s="944"/>
      <c r="MXP208" s="944"/>
      <c r="MXQ208" s="944"/>
      <c r="MXR208" s="944"/>
      <c r="MXS208" s="944"/>
      <c r="MXT208" s="944"/>
      <c r="MXU208" s="944"/>
      <c r="MXV208" s="944"/>
      <c r="MXW208" s="944"/>
      <c r="MXX208" s="944"/>
      <c r="MXY208" s="944"/>
      <c r="MXZ208" s="944"/>
      <c r="MYA208" s="944"/>
      <c r="MYB208" s="944"/>
      <c r="MYC208" s="944"/>
      <c r="MYD208" s="944"/>
      <c r="MYE208" s="944"/>
      <c r="MYF208" s="944"/>
      <c r="MYG208" s="944"/>
      <c r="MYH208" s="944"/>
      <c r="MYI208" s="944"/>
      <c r="MYJ208" s="944"/>
      <c r="MYK208" s="944"/>
      <c r="MYL208" s="944"/>
      <c r="MYM208" s="944"/>
      <c r="MYN208" s="944"/>
      <c r="MYO208" s="944"/>
      <c r="MYP208" s="944"/>
      <c r="MYQ208" s="944"/>
      <c r="MYR208" s="944"/>
      <c r="MYS208" s="944"/>
      <c r="MYT208" s="944"/>
      <c r="MYU208" s="944"/>
      <c r="MYV208" s="944"/>
      <c r="MYW208" s="944"/>
      <c r="MYX208" s="944"/>
      <c r="MYY208" s="944"/>
      <c r="MYZ208" s="944"/>
      <c r="MZA208" s="944"/>
      <c r="MZB208" s="944"/>
      <c r="MZC208" s="944"/>
      <c r="MZD208" s="944"/>
      <c r="MZE208" s="944"/>
      <c r="MZF208" s="944"/>
      <c r="MZG208" s="944"/>
      <c r="MZH208" s="944"/>
      <c r="MZI208" s="944"/>
      <c r="MZJ208" s="944"/>
      <c r="MZK208" s="944"/>
      <c r="MZL208" s="944"/>
      <c r="MZM208" s="944"/>
      <c r="MZN208" s="944"/>
      <c r="MZO208" s="944"/>
      <c r="MZP208" s="944"/>
      <c r="MZQ208" s="944"/>
      <c r="MZR208" s="944"/>
      <c r="MZS208" s="944"/>
      <c r="MZT208" s="944"/>
      <c r="MZU208" s="944"/>
      <c r="MZV208" s="944"/>
      <c r="MZW208" s="944"/>
      <c r="MZX208" s="944"/>
      <c r="MZY208" s="944"/>
      <c r="MZZ208" s="944"/>
      <c r="NAA208" s="944"/>
      <c r="NAB208" s="944"/>
      <c r="NAC208" s="944"/>
      <c r="NAD208" s="944"/>
      <c r="NAE208" s="944"/>
      <c r="NAF208" s="944"/>
      <c r="NAG208" s="944"/>
      <c r="NAH208" s="944"/>
      <c r="NAI208" s="944"/>
      <c r="NAJ208" s="944"/>
      <c r="NAK208" s="944"/>
      <c r="NAL208" s="944"/>
      <c r="NAM208" s="944"/>
      <c r="NAN208" s="944"/>
      <c r="NAO208" s="944"/>
      <c r="NAP208" s="944"/>
      <c r="NAQ208" s="944"/>
      <c r="NAR208" s="944"/>
      <c r="NAS208" s="944"/>
      <c r="NAT208" s="944"/>
      <c r="NAU208" s="944"/>
      <c r="NAV208" s="944"/>
      <c r="NAW208" s="944"/>
      <c r="NAX208" s="944"/>
      <c r="NAY208" s="944"/>
      <c r="NAZ208" s="944"/>
      <c r="NBA208" s="944"/>
      <c r="NBB208" s="944"/>
      <c r="NBC208" s="944"/>
      <c r="NBD208" s="944"/>
      <c r="NBE208" s="944"/>
      <c r="NBF208" s="944"/>
      <c r="NBG208" s="944"/>
      <c r="NBH208" s="944"/>
      <c r="NBI208" s="944"/>
      <c r="NBJ208" s="944"/>
      <c r="NBK208" s="944"/>
      <c r="NBL208" s="944"/>
      <c r="NBM208" s="944"/>
      <c r="NBN208" s="944"/>
      <c r="NBO208" s="944"/>
      <c r="NBP208" s="944"/>
      <c r="NBQ208" s="944"/>
      <c r="NBR208" s="944"/>
      <c r="NBS208" s="944"/>
      <c r="NBT208" s="944"/>
      <c r="NBU208" s="944"/>
      <c r="NBV208" s="944"/>
      <c r="NBW208" s="944"/>
      <c r="NBX208" s="944"/>
      <c r="NBY208" s="944"/>
      <c r="NBZ208" s="944"/>
      <c r="NCA208" s="944"/>
      <c r="NCB208" s="944"/>
      <c r="NCC208" s="944"/>
      <c r="NCD208" s="944"/>
      <c r="NCE208" s="944"/>
      <c r="NCF208" s="944"/>
      <c r="NCG208" s="944"/>
      <c r="NCH208" s="944"/>
      <c r="NCI208" s="944"/>
      <c r="NCJ208" s="944"/>
      <c r="NCK208" s="944"/>
      <c r="NCL208" s="944"/>
      <c r="NCM208" s="944"/>
      <c r="NCN208" s="944"/>
      <c r="NCO208" s="944"/>
      <c r="NCP208" s="944"/>
      <c r="NCQ208" s="944"/>
      <c r="NCR208" s="944"/>
      <c r="NCS208" s="944"/>
      <c r="NCT208" s="944"/>
      <c r="NCU208" s="944"/>
      <c r="NCV208" s="944"/>
      <c r="NCW208" s="944"/>
      <c r="NCX208" s="944"/>
      <c r="NCY208" s="944"/>
      <c r="NCZ208" s="944"/>
      <c r="NDA208" s="944"/>
      <c r="NDB208" s="944"/>
      <c r="NDC208" s="944"/>
      <c r="NDD208" s="944"/>
      <c r="NDE208" s="944"/>
      <c r="NDF208" s="944"/>
      <c r="NDG208" s="944"/>
      <c r="NDH208" s="944"/>
      <c r="NDI208" s="944"/>
      <c r="NDJ208" s="944"/>
      <c r="NDK208" s="944"/>
      <c r="NDL208" s="944"/>
      <c r="NDM208" s="944"/>
      <c r="NDN208" s="944"/>
      <c r="NDO208" s="944"/>
      <c r="NDP208" s="944"/>
      <c r="NDQ208" s="944"/>
      <c r="NDR208" s="944"/>
      <c r="NDS208" s="944"/>
      <c r="NDT208" s="944"/>
      <c r="NDU208" s="944"/>
      <c r="NDV208" s="944"/>
      <c r="NDW208" s="944"/>
      <c r="NDX208" s="944"/>
      <c r="NDY208" s="944"/>
      <c r="NDZ208" s="944"/>
      <c r="NEA208" s="944"/>
      <c r="NEB208" s="944"/>
      <c r="NEC208" s="944"/>
      <c r="NED208" s="944"/>
      <c r="NEE208" s="944"/>
      <c r="NEF208" s="944"/>
      <c r="NEG208" s="944"/>
      <c r="NEH208" s="944"/>
      <c r="NEI208" s="944"/>
      <c r="NEJ208" s="944"/>
      <c r="NEK208" s="944"/>
      <c r="NEL208" s="944"/>
      <c r="NEM208" s="944"/>
      <c r="NEN208" s="944"/>
      <c r="NEO208" s="944"/>
      <c r="NEP208" s="944"/>
      <c r="NEQ208" s="944"/>
      <c r="NER208" s="944"/>
      <c r="NES208" s="944"/>
      <c r="NET208" s="944"/>
      <c r="NEU208" s="944"/>
      <c r="NEV208" s="944"/>
      <c r="NEW208" s="944"/>
      <c r="NEX208" s="944"/>
      <c r="NEY208" s="944"/>
      <c r="NEZ208" s="944"/>
      <c r="NFA208" s="944"/>
      <c r="NFB208" s="944"/>
      <c r="NFC208" s="944"/>
      <c r="NFD208" s="944"/>
      <c r="NFE208" s="944"/>
      <c r="NFF208" s="944"/>
      <c r="NFG208" s="944"/>
      <c r="NFH208" s="944"/>
      <c r="NFI208" s="944"/>
      <c r="NFJ208" s="944"/>
      <c r="NFK208" s="944"/>
      <c r="NFL208" s="944"/>
      <c r="NFM208" s="944"/>
      <c r="NFN208" s="944"/>
      <c r="NFO208" s="944"/>
      <c r="NFP208" s="944"/>
      <c r="NFQ208" s="944"/>
      <c r="NFR208" s="944"/>
      <c r="NFS208" s="944"/>
      <c r="NFT208" s="944"/>
      <c r="NFU208" s="944"/>
      <c r="NFV208" s="944"/>
      <c r="NFW208" s="944"/>
      <c r="NFX208" s="944"/>
      <c r="NFY208" s="944"/>
      <c r="NFZ208" s="944"/>
      <c r="NGA208" s="944"/>
      <c r="NGB208" s="944"/>
      <c r="NGC208" s="944"/>
      <c r="NGD208" s="944"/>
      <c r="NGE208" s="944"/>
      <c r="NGF208" s="944"/>
      <c r="NGG208" s="944"/>
      <c r="NGH208" s="944"/>
      <c r="NGI208" s="944"/>
      <c r="NGJ208" s="944"/>
      <c r="NGK208" s="944"/>
      <c r="NGL208" s="944"/>
      <c r="NGM208" s="944"/>
      <c r="NGN208" s="944"/>
      <c r="NGO208" s="944"/>
      <c r="NGP208" s="944"/>
      <c r="NGQ208" s="944"/>
      <c r="NGR208" s="944"/>
      <c r="NGS208" s="944"/>
      <c r="NGT208" s="944"/>
      <c r="NGU208" s="944"/>
      <c r="NGV208" s="944"/>
      <c r="NGW208" s="944"/>
      <c r="NGX208" s="944"/>
      <c r="NGY208" s="944"/>
      <c r="NGZ208" s="944"/>
      <c r="NHA208" s="944"/>
      <c r="NHB208" s="944"/>
      <c r="NHC208" s="944"/>
      <c r="NHD208" s="944"/>
      <c r="NHE208" s="944"/>
      <c r="NHF208" s="944"/>
      <c r="NHG208" s="944"/>
      <c r="NHH208" s="944"/>
      <c r="NHI208" s="944"/>
      <c r="NHJ208" s="944"/>
      <c r="NHK208" s="944"/>
      <c r="NHL208" s="944"/>
      <c r="NHM208" s="944"/>
      <c r="NHN208" s="944"/>
      <c r="NHO208" s="944"/>
      <c r="NHP208" s="944"/>
      <c r="NHQ208" s="944"/>
      <c r="NHR208" s="944"/>
      <c r="NHS208" s="944"/>
      <c r="NHT208" s="944"/>
      <c r="NHU208" s="944"/>
      <c r="NHV208" s="944"/>
      <c r="NHW208" s="944"/>
      <c r="NHX208" s="944"/>
      <c r="NHY208" s="944"/>
      <c r="NHZ208" s="944"/>
      <c r="NIA208" s="944"/>
      <c r="NIB208" s="944"/>
      <c r="NIC208" s="944"/>
      <c r="NID208" s="944"/>
      <c r="NIE208" s="944"/>
      <c r="NIF208" s="944"/>
      <c r="NIG208" s="944"/>
      <c r="NIH208" s="944"/>
      <c r="NII208" s="944"/>
      <c r="NIJ208" s="944"/>
      <c r="NIK208" s="944"/>
      <c r="NIL208" s="944"/>
      <c r="NIM208" s="944"/>
      <c r="NIN208" s="944"/>
      <c r="NIO208" s="944"/>
      <c r="NIP208" s="944"/>
      <c r="NIQ208" s="944"/>
      <c r="NIR208" s="944"/>
      <c r="NIS208" s="944"/>
      <c r="NIT208" s="944"/>
      <c r="NIU208" s="944"/>
      <c r="NIV208" s="944"/>
      <c r="NIW208" s="944"/>
      <c r="NIX208" s="944"/>
      <c r="NIY208" s="944"/>
      <c r="NIZ208" s="944"/>
      <c r="NJA208" s="944"/>
      <c r="NJB208" s="944"/>
      <c r="NJC208" s="944"/>
      <c r="NJD208" s="944"/>
      <c r="NJE208" s="944"/>
      <c r="NJF208" s="944"/>
      <c r="NJG208" s="944"/>
      <c r="NJH208" s="944"/>
      <c r="NJI208" s="944"/>
      <c r="NJJ208" s="944"/>
      <c r="NJK208" s="944"/>
      <c r="NJL208" s="944"/>
      <c r="NJM208" s="944"/>
      <c r="NJN208" s="944"/>
      <c r="NJO208" s="944"/>
      <c r="NJP208" s="944"/>
      <c r="NJQ208" s="944"/>
      <c r="NJR208" s="944"/>
      <c r="NJS208" s="944"/>
      <c r="NJT208" s="944"/>
      <c r="NJU208" s="944"/>
      <c r="NJV208" s="944"/>
      <c r="NJW208" s="944"/>
      <c r="NJX208" s="944"/>
      <c r="NJY208" s="944"/>
      <c r="NJZ208" s="944"/>
      <c r="NKA208" s="944"/>
      <c r="NKB208" s="944"/>
      <c r="NKC208" s="944"/>
      <c r="NKD208" s="944"/>
      <c r="NKE208" s="944"/>
      <c r="NKF208" s="944"/>
      <c r="NKG208" s="944"/>
      <c r="NKH208" s="944"/>
      <c r="NKI208" s="944"/>
      <c r="NKJ208" s="944"/>
      <c r="NKK208" s="944"/>
      <c r="NKL208" s="944"/>
      <c r="NKM208" s="944"/>
      <c r="NKN208" s="944"/>
      <c r="NKO208" s="944"/>
      <c r="NKP208" s="944"/>
      <c r="NKQ208" s="944"/>
      <c r="NKR208" s="944"/>
      <c r="NKS208" s="944"/>
      <c r="NKT208" s="944"/>
      <c r="NKU208" s="944"/>
      <c r="NKV208" s="944"/>
      <c r="NKW208" s="944"/>
      <c r="NKX208" s="944"/>
      <c r="NKY208" s="944"/>
      <c r="NKZ208" s="944"/>
      <c r="NLA208" s="944"/>
      <c r="NLB208" s="944"/>
      <c r="NLC208" s="944"/>
      <c r="NLD208" s="944"/>
      <c r="NLE208" s="944"/>
      <c r="NLF208" s="944"/>
      <c r="NLG208" s="944"/>
      <c r="NLH208" s="944"/>
      <c r="NLI208" s="944"/>
      <c r="NLJ208" s="944"/>
      <c r="NLK208" s="944"/>
      <c r="NLL208" s="944"/>
      <c r="NLM208" s="944"/>
      <c r="NLN208" s="944"/>
      <c r="NLO208" s="944"/>
      <c r="NLP208" s="944"/>
      <c r="NLQ208" s="944"/>
      <c r="NLR208" s="944"/>
      <c r="NLS208" s="944"/>
      <c r="NLT208" s="944"/>
      <c r="NLU208" s="944"/>
      <c r="NLV208" s="944"/>
      <c r="NLW208" s="944"/>
      <c r="NLX208" s="944"/>
      <c r="NLY208" s="944"/>
      <c r="NLZ208" s="944"/>
      <c r="NMA208" s="944"/>
      <c r="NMB208" s="944"/>
      <c r="NMC208" s="944"/>
      <c r="NMD208" s="944"/>
      <c r="NME208" s="944"/>
      <c r="NMF208" s="944"/>
      <c r="NMG208" s="944"/>
      <c r="NMH208" s="944"/>
      <c r="NMI208" s="944"/>
      <c r="NMJ208" s="944"/>
      <c r="NMK208" s="944"/>
      <c r="NML208" s="944"/>
      <c r="NMM208" s="944"/>
      <c r="NMN208" s="944"/>
      <c r="NMO208" s="944"/>
      <c r="NMP208" s="944"/>
      <c r="NMQ208" s="944"/>
      <c r="NMR208" s="944"/>
      <c r="NMS208" s="944"/>
      <c r="NMT208" s="944"/>
      <c r="NMU208" s="944"/>
      <c r="NMV208" s="944"/>
      <c r="NMW208" s="944"/>
      <c r="NMX208" s="944"/>
      <c r="NMY208" s="944"/>
      <c r="NMZ208" s="944"/>
      <c r="NNA208" s="944"/>
      <c r="NNB208" s="944"/>
      <c r="NNC208" s="944"/>
      <c r="NND208" s="944"/>
      <c r="NNE208" s="944"/>
      <c r="NNF208" s="944"/>
      <c r="NNG208" s="944"/>
      <c r="NNH208" s="944"/>
      <c r="NNI208" s="944"/>
      <c r="NNJ208" s="944"/>
      <c r="NNK208" s="944"/>
      <c r="NNL208" s="944"/>
      <c r="NNM208" s="944"/>
      <c r="NNN208" s="944"/>
      <c r="NNO208" s="944"/>
      <c r="NNP208" s="944"/>
      <c r="NNQ208" s="944"/>
      <c r="NNR208" s="944"/>
      <c r="NNS208" s="944"/>
      <c r="NNT208" s="944"/>
      <c r="NNU208" s="944"/>
      <c r="NNV208" s="944"/>
      <c r="NNW208" s="944"/>
      <c r="NNX208" s="944"/>
      <c r="NNY208" s="944"/>
      <c r="NNZ208" s="944"/>
      <c r="NOA208" s="944"/>
      <c r="NOB208" s="944"/>
      <c r="NOC208" s="944"/>
      <c r="NOD208" s="944"/>
      <c r="NOE208" s="944"/>
      <c r="NOF208" s="944"/>
      <c r="NOG208" s="944"/>
      <c r="NOH208" s="944"/>
      <c r="NOI208" s="944"/>
      <c r="NOJ208" s="944"/>
      <c r="NOK208" s="944"/>
      <c r="NOL208" s="944"/>
      <c r="NOM208" s="944"/>
      <c r="NON208" s="944"/>
      <c r="NOO208" s="944"/>
      <c r="NOP208" s="944"/>
      <c r="NOQ208" s="944"/>
      <c r="NOR208" s="944"/>
      <c r="NOS208" s="944"/>
      <c r="NOT208" s="944"/>
      <c r="NOU208" s="944"/>
      <c r="NOV208" s="944"/>
      <c r="NOW208" s="944"/>
      <c r="NOX208" s="944"/>
      <c r="NOY208" s="944"/>
      <c r="NOZ208" s="944"/>
      <c r="NPA208" s="944"/>
      <c r="NPB208" s="944"/>
      <c r="NPC208" s="944"/>
      <c r="NPD208" s="944"/>
      <c r="NPE208" s="944"/>
      <c r="NPF208" s="944"/>
      <c r="NPG208" s="944"/>
      <c r="NPH208" s="944"/>
      <c r="NPI208" s="944"/>
      <c r="NPJ208" s="944"/>
      <c r="NPK208" s="944"/>
      <c r="NPL208" s="944"/>
      <c r="NPM208" s="944"/>
      <c r="NPN208" s="944"/>
      <c r="NPO208" s="944"/>
      <c r="NPP208" s="944"/>
      <c r="NPQ208" s="944"/>
      <c r="NPR208" s="944"/>
      <c r="NPS208" s="944"/>
      <c r="NPT208" s="944"/>
      <c r="NPU208" s="944"/>
      <c r="NPV208" s="944"/>
      <c r="NPW208" s="944"/>
      <c r="NPX208" s="944"/>
      <c r="NPY208" s="944"/>
      <c r="NPZ208" s="944"/>
      <c r="NQA208" s="944"/>
      <c r="NQB208" s="944"/>
      <c r="NQC208" s="944"/>
      <c r="NQD208" s="944"/>
      <c r="NQE208" s="944"/>
      <c r="NQF208" s="944"/>
      <c r="NQG208" s="944"/>
      <c r="NQH208" s="944"/>
      <c r="NQI208" s="944"/>
      <c r="NQJ208" s="944"/>
      <c r="NQK208" s="944"/>
      <c r="NQL208" s="944"/>
      <c r="NQM208" s="944"/>
      <c r="NQN208" s="944"/>
      <c r="NQO208" s="944"/>
      <c r="NQP208" s="944"/>
      <c r="NQQ208" s="944"/>
      <c r="NQR208" s="944"/>
      <c r="NQS208" s="944"/>
      <c r="NQT208" s="944"/>
      <c r="NQU208" s="944"/>
      <c r="NQV208" s="944"/>
      <c r="NQW208" s="944"/>
      <c r="NQX208" s="944"/>
      <c r="NQY208" s="944"/>
      <c r="NQZ208" s="944"/>
      <c r="NRA208" s="944"/>
      <c r="NRB208" s="944"/>
      <c r="NRC208" s="944"/>
      <c r="NRD208" s="944"/>
      <c r="NRE208" s="944"/>
      <c r="NRF208" s="944"/>
      <c r="NRG208" s="944"/>
      <c r="NRH208" s="944"/>
      <c r="NRI208" s="944"/>
      <c r="NRJ208" s="944"/>
      <c r="NRK208" s="944"/>
      <c r="NRL208" s="944"/>
      <c r="NRM208" s="944"/>
      <c r="NRN208" s="944"/>
      <c r="NRO208" s="944"/>
      <c r="NRP208" s="944"/>
      <c r="NRQ208" s="944"/>
      <c r="NRR208" s="944"/>
      <c r="NRS208" s="944"/>
      <c r="NRT208" s="944"/>
      <c r="NRU208" s="944"/>
      <c r="NRV208" s="944"/>
      <c r="NRW208" s="944"/>
      <c r="NRX208" s="944"/>
      <c r="NRY208" s="944"/>
      <c r="NRZ208" s="944"/>
      <c r="NSA208" s="944"/>
      <c r="NSB208" s="944"/>
      <c r="NSC208" s="944"/>
      <c r="NSD208" s="944"/>
      <c r="NSE208" s="944"/>
      <c r="NSF208" s="944"/>
      <c r="NSG208" s="944"/>
      <c r="NSH208" s="944"/>
      <c r="NSI208" s="944"/>
      <c r="NSJ208" s="944"/>
      <c r="NSK208" s="944"/>
      <c r="NSL208" s="944"/>
      <c r="NSM208" s="944"/>
      <c r="NSN208" s="944"/>
      <c r="NSO208" s="944"/>
      <c r="NSP208" s="944"/>
      <c r="NSQ208" s="944"/>
      <c r="NSR208" s="944"/>
      <c r="NSS208" s="944"/>
      <c r="NST208" s="944"/>
      <c r="NSU208" s="944"/>
      <c r="NSV208" s="944"/>
      <c r="NSW208" s="944"/>
      <c r="NSX208" s="944"/>
      <c r="NSY208" s="944"/>
      <c r="NSZ208" s="944"/>
      <c r="NTA208" s="944"/>
      <c r="NTB208" s="944"/>
      <c r="NTC208" s="944"/>
      <c r="NTD208" s="944"/>
      <c r="NTE208" s="944"/>
      <c r="NTF208" s="944"/>
      <c r="NTG208" s="944"/>
      <c r="NTH208" s="944"/>
      <c r="NTI208" s="944"/>
      <c r="NTJ208" s="944"/>
      <c r="NTK208" s="944"/>
      <c r="NTL208" s="944"/>
      <c r="NTM208" s="944"/>
      <c r="NTN208" s="944"/>
      <c r="NTO208" s="944"/>
      <c r="NTP208" s="944"/>
      <c r="NTQ208" s="944"/>
      <c r="NTR208" s="944"/>
      <c r="NTS208" s="944"/>
      <c r="NTT208" s="944"/>
      <c r="NTU208" s="944"/>
      <c r="NTV208" s="944"/>
      <c r="NTW208" s="944"/>
      <c r="NTX208" s="944"/>
      <c r="NTY208" s="944"/>
      <c r="NTZ208" s="944"/>
      <c r="NUA208" s="944"/>
      <c r="NUB208" s="944"/>
      <c r="NUC208" s="944"/>
      <c r="NUD208" s="944"/>
      <c r="NUE208" s="944"/>
      <c r="NUF208" s="944"/>
      <c r="NUG208" s="944"/>
      <c r="NUH208" s="944"/>
      <c r="NUI208" s="944"/>
      <c r="NUJ208" s="944"/>
      <c r="NUK208" s="944"/>
      <c r="NUL208" s="944"/>
      <c r="NUM208" s="944"/>
      <c r="NUN208" s="944"/>
      <c r="NUO208" s="944"/>
      <c r="NUP208" s="944"/>
      <c r="NUQ208" s="944"/>
      <c r="NUR208" s="944"/>
      <c r="NUS208" s="944"/>
      <c r="NUT208" s="944"/>
      <c r="NUU208" s="944"/>
      <c r="NUV208" s="944"/>
      <c r="NUW208" s="944"/>
      <c r="NUX208" s="944"/>
      <c r="NUY208" s="944"/>
      <c r="NUZ208" s="944"/>
      <c r="NVA208" s="944"/>
      <c r="NVB208" s="944"/>
      <c r="NVC208" s="944"/>
      <c r="NVD208" s="944"/>
      <c r="NVE208" s="944"/>
      <c r="NVF208" s="944"/>
      <c r="NVG208" s="944"/>
      <c r="NVH208" s="944"/>
      <c r="NVI208" s="944"/>
      <c r="NVJ208" s="944"/>
      <c r="NVK208" s="944"/>
      <c r="NVL208" s="944"/>
      <c r="NVM208" s="944"/>
      <c r="NVN208" s="944"/>
      <c r="NVO208" s="944"/>
      <c r="NVP208" s="944"/>
      <c r="NVQ208" s="944"/>
      <c r="NVR208" s="944"/>
      <c r="NVS208" s="944"/>
      <c r="NVT208" s="944"/>
      <c r="NVU208" s="944"/>
      <c r="NVV208" s="944"/>
      <c r="NVW208" s="944"/>
      <c r="NVX208" s="944"/>
      <c r="NVY208" s="944"/>
      <c r="NVZ208" s="944"/>
      <c r="NWA208" s="944"/>
      <c r="NWB208" s="944"/>
      <c r="NWC208" s="944"/>
      <c r="NWD208" s="944"/>
      <c r="NWE208" s="944"/>
      <c r="NWF208" s="944"/>
      <c r="NWG208" s="944"/>
      <c r="NWH208" s="944"/>
      <c r="NWI208" s="944"/>
      <c r="NWJ208" s="944"/>
      <c r="NWK208" s="944"/>
      <c r="NWL208" s="944"/>
      <c r="NWM208" s="944"/>
      <c r="NWN208" s="944"/>
      <c r="NWO208" s="944"/>
      <c r="NWP208" s="944"/>
      <c r="NWQ208" s="944"/>
      <c r="NWR208" s="944"/>
      <c r="NWS208" s="944"/>
      <c r="NWT208" s="944"/>
      <c r="NWU208" s="944"/>
      <c r="NWV208" s="944"/>
      <c r="NWW208" s="944"/>
      <c r="NWX208" s="944"/>
      <c r="NWY208" s="944"/>
      <c r="NWZ208" s="944"/>
      <c r="NXA208" s="944"/>
      <c r="NXB208" s="944"/>
      <c r="NXC208" s="944"/>
      <c r="NXD208" s="944"/>
      <c r="NXE208" s="944"/>
      <c r="NXF208" s="944"/>
      <c r="NXG208" s="944"/>
      <c r="NXH208" s="944"/>
      <c r="NXI208" s="944"/>
      <c r="NXJ208" s="944"/>
      <c r="NXK208" s="944"/>
      <c r="NXL208" s="944"/>
      <c r="NXM208" s="944"/>
      <c r="NXN208" s="944"/>
      <c r="NXO208" s="944"/>
      <c r="NXP208" s="944"/>
      <c r="NXQ208" s="944"/>
      <c r="NXR208" s="944"/>
      <c r="NXS208" s="944"/>
      <c r="NXT208" s="944"/>
      <c r="NXU208" s="944"/>
      <c r="NXV208" s="944"/>
      <c r="NXW208" s="944"/>
      <c r="NXX208" s="944"/>
      <c r="NXY208" s="944"/>
      <c r="NXZ208" s="944"/>
      <c r="NYA208" s="944"/>
      <c r="NYB208" s="944"/>
      <c r="NYC208" s="944"/>
      <c r="NYD208" s="944"/>
      <c r="NYE208" s="944"/>
      <c r="NYF208" s="944"/>
      <c r="NYG208" s="944"/>
      <c r="NYH208" s="944"/>
      <c r="NYI208" s="944"/>
      <c r="NYJ208" s="944"/>
      <c r="NYK208" s="944"/>
      <c r="NYL208" s="944"/>
      <c r="NYM208" s="944"/>
      <c r="NYN208" s="944"/>
      <c r="NYO208" s="944"/>
      <c r="NYP208" s="944"/>
      <c r="NYQ208" s="944"/>
      <c r="NYR208" s="944"/>
      <c r="NYS208" s="944"/>
      <c r="NYT208" s="944"/>
      <c r="NYU208" s="944"/>
      <c r="NYV208" s="944"/>
      <c r="NYW208" s="944"/>
      <c r="NYX208" s="944"/>
      <c r="NYY208" s="944"/>
      <c r="NYZ208" s="944"/>
      <c r="NZA208" s="944"/>
      <c r="NZB208" s="944"/>
      <c r="NZC208" s="944"/>
      <c r="NZD208" s="944"/>
      <c r="NZE208" s="944"/>
      <c r="NZF208" s="944"/>
      <c r="NZG208" s="944"/>
      <c r="NZH208" s="944"/>
      <c r="NZI208" s="944"/>
      <c r="NZJ208" s="944"/>
      <c r="NZK208" s="944"/>
      <c r="NZL208" s="944"/>
      <c r="NZM208" s="944"/>
      <c r="NZN208" s="944"/>
      <c r="NZO208" s="944"/>
      <c r="NZP208" s="944"/>
      <c r="NZQ208" s="944"/>
      <c r="NZR208" s="944"/>
      <c r="NZS208" s="944"/>
      <c r="NZT208" s="944"/>
      <c r="NZU208" s="944"/>
      <c r="NZV208" s="944"/>
      <c r="NZW208" s="944"/>
      <c r="NZX208" s="944"/>
      <c r="NZY208" s="944"/>
      <c r="NZZ208" s="944"/>
      <c r="OAA208" s="944"/>
      <c r="OAB208" s="944"/>
      <c r="OAC208" s="944"/>
      <c r="OAD208" s="944"/>
      <c r="OAE208" s="944"/>
      <c r="OAF208" s="944"/>
      <c r="OAG208" s="944"/>
      <c r="OAH208" s="944"/>
      <c r="OAI208" s="944"/>
      <c r="OAJ208" s="944"/>
      <c r="OAK208" s="944"/>
      <c r="OAL208" s="944"/>
      <c r="OAM208" s="944"/>
      <c r="OAN208" s="944"/>
      <c r="OAO208" s="944"/>
      <c r="OAP208" s="944"/>
      <c r="OAQ208" s="944"/>
      <c r="OAR208" s="944"/>
      <c r="OAS208" s="944"/>
      <c r="OAT208" s="944"/>
      <c r="OAU208" s="944"/>
      <c r="OAV208" s="944"/>
      <c r="OAW208" s="944"/>
      <c r="OAX208" s="944"/>
      <c r="OAY208" s="944"/>
      <c r="OAZ208" s="944"/>
      <c r="OBA208" s="944"/>
      <c r="OBB208" s="944"/>
      <c r="OBC208" s="944"/>
      <c r="OBD208" s="944"/>
      <c r="OBE208" s="944"/>
      <c r="OBF208" s="944"/>
      <c r="OBG208" s="944"/>
      <c r="OBH208" s="944"/>
      <c r="OBI208" s="944"/>
      <c r="OBJ208" s="944"/>
      <c r="OBK208" s="944"/>
      <c r="OBL208" s="944"/>
      <c r="OBM208" s="944"/>
      <c r="OBN208" s="944"/>
      <c r="OBO208" s="944"/>
      <c r="OBP208" s="944"/>
      <c r="OBQ208" s="944"/>
      <c r="OBR208" s="944"/>
      <c r="OBS208" s="944"/>
      <c r="OBT208" s="944"/>
      <c r="OBU208" s="944"/>
      <c r="OBV208" s="944"/>
      <c r="OBW208" s="944"/>
      <c r="OBX208" s="944"/>
      <c r="OBY208" s="944"/>
      <c r="OBZ208" s="944"/>
      <c r="OCA208" s="944"/>
      <c r="OCB208" s="944"/>
      <c r="OCC208" s="944"/>
      <c r="OCD208" s="944"/>
      <c r="OCE208" s="944"/>
      <c r="OCF208" s="944"/>
      <c r="OCG208" s="944"/>
      <c r="OCH208" s="944"/>
      <c r="OCI208" s="944"/>
      <c r="OCJ208" s="944"/>
      <c r="OCK208" s="944"/>
      <c r="OCL208" s="944"/>
      <c r="OCM208" s="944"/>
      <c r="OCN208" s="944"/>
      <c r="OCO208" s="944"/>
      <c r="OCP208" s="944"/>
      <c r="OCQ208" s="944"/>
      <c r="OCR208" s="944"/>
      <c r="OCS208" s="944"/>
      <c r="OCT208" s="944"/>
      <c r="OCU208" s="944"/>
      <c r="OCV208" s="944"/>
      <c r="OCW208" s="944"/>
      <c r="OCX208" s="944"/>
      <c r="OCY208" s="944"/>
      <c r="OCZ208" s="944"/>
      <c r="ODA208" s="944"/>
      <c r="ODB208" s="944"/>
      <c r="ODC208" s="944"/>
      <c r="ODD208" s="944"/>
      <c r="ODE208" s="944"/>
      <c r="ODF208" s="944"/>
      <c r="ODG208" s="944"/>
      <c r="ODH208" s="944"/>
      <c r="ODI208" s="944"/>
      <c r="ODJ208" s="944"/>
      <c r="ODK208" s="944"/>
      <c r="ODL208" s="944"/>
      <c r="ODM208" s="944"/>
      <c r="ODN208" s="944"/>
      <c r="ODO208" s="944"/>
      <c r="ODP208" s="944"/>
      <c r="ODQ208" s="944"/>
      <c r="ODR208" s="944"/>
      <c r="ODS208" s="944"/>
      <c r="ODT208" s="944"/>
      <c r="ODU208" s="944"/>
      <c r="ODV208" s="944"/>
      <c r="ODW208" s="944"/>
      <c r="ODX208" s="944"/>
      <c r="ODY208" s="944"/>
      <c r="ODZ208" s="944"/>
      <c r="OEA208" s="944"/>
      <c r="OEB208" s="944"/>
      <c r="OEC208" s="944"/>
      <c r="OED208" s="944"/>
      <c r="OEE208" s="944"/>
      <c r="OEF208" s="944"/>
      <c r="OEG208" s="944"/>
      <c r="OEH208" s="944"/>
      <c r="OEI208" s="944"/>
      <c r="OEJ208" s="944"/>
      <c r="OEK208" s="944"/>
      <c r="OEL208" s="944"/>
      <c r="OEM208" s="944"/>
      <c r="OEN208" s="944"/>
      <c r="OEO208" s="944"/>
      <c r="OEP208" s="944"/>
      <c r="OEQ208" s="944"/>
      <c r="OER208" s="944"/>
      <c r="OES208" s="944"/>
      <c r="OET208" s="944"/>
      <c r="OEU208" s="944"/>
      <c r="OEV208" s="944"/>
      <c r="OEW208" s="944"/>
      <c r="OEX208" s="944"/>
      <c r="OEY208" s="944"/>
      <c r="OEZ208" s="944"/>
      <c r="OFA208" s="944"/>
      <c r="OFB208" s="944"/>
      <c r="OFC208" s="944"/>
      <c r="OFD208" s="944"/>
      <c r="OFE208" s="944"/>
      <c r="OFF208" s="944"/>
      <c r="OFG208" s="944"/>
      <c r="OFH208" s="944"/>
      <c r="OFI208" s="944"/>
      <c r="OFJ208" s="944"/>
      <c r="OFK208" s="944"/>
      <c r="OFL208" s="944"/>
      <c r="OFM208" s="944"/>
      <c r="OFN208" s="944"/>
      <c r="OFO208" s="944"/>
      <c r="OFP208" s="944"/>
      <c r="OFQ208" s="944"/>
      <c r="OFR208" s="944"/>
      <c r="OFS208" s="944"/>
      <c r="OFT208" s="944"/>
      <c r="OFU208" s="944"/>
      <c r="OFV208" s="944"/>
      <c r="OFW208" s="944"/>
      <c r="OFX208" s="944"/>
      <c r="OFY208" s="944"/>
      <c r="OFZ208" s="944"/>
      <c r="OGA208" s="944"/>
      <c r="OGB208" s="944"/>
      <c r="OGC208" s="944"/>
      <c r="OGD208" s="944"/>
      <c r="OGE208" s="944"/>
      <c r="OGF208" s="944"/>
      <c r="OGG208" s="944"/>
      <c r="OGH208" s="944"/>
      <c r="OGI208" s="944"/>
      <c r="OGJ208" s="944"/>
      <c r="OGK208" s="944"/>
      <c r="OGL208" s="944"/>
      <c r="OGM208" s="944"/>
      <c r="OGN208" s="944"/>
      <c r="OGO208" s="944"/>
      <c r="OGP208" s="944"/>
      <c r="OGQ208" s="944"/>
      <c r="OGR208" s="944"/>
      <c r="OGS208" s="944"/>
      <c r="OGT208" s="944"/>
      <c r="OGU208" s="944"/>
      <c r="OGV208" s="944"/>
      <c r="OGW208" s="944"/>
      <c r="OGX208" s="944"/>
      <c r="OGY208" s="944"/>
      <c r="OGZ208" s="944"/>
      <c r="OHA208" s="944"/>
      <c r="OHB208" s="944"/>
      <c r="OHC208" s="944"/>
      <c r="OHD208" s="944"/>
      <c r="OHE208" s="944"/>
      <c r="OHF208" s="944"/>
      <c r="OHG208" s="944"/>
      <c r="OHH208" s="944"/>
      <c r="OHI208" s="944"/>
      <c r="OHJ208" s="944"/>
      <c r="OHK208" s="944"/>
      <c r="OHL208" s="944"/>
      <c r="OHM208" s="944"/>
      <c r="OHN208" s="944"/>
      <c r="OHO208" s="944"/>
      <c r="OHP208" s="944"/>
      <c r="OHQ208" s="944"/>
      <c r="OHR208" s="944"/>
      <c r="OHS208" s="944"/>
      <c r="OHT208" s="944"/>
      <c r="OHU208" s="944"/>
      <c r="OHV208" s="944"/>
      <c r="OHW208" s="944"/>
      <c r="OHX208" s="944"/>
      <c r="OHY208" s="944"/>
      <c r="OHZ208" s="944"/>
      <c r="OIA208" s="944"/>
      <c r="OIB208" s="944"/>
      <c r="OIC208" s="944"/>
      <c r="OID208" s="944"/>
      <c r="OIE208" s="944"/>
      <c r="OIF208" s="944"/>
      <c r="OIG208" s="944"/>
      <c r="OIH208" s="944"/>
      <c r="OII208" s="944"/>
      <c r="OIJ208" s="944"/>
      <c r="OIK208" s="944"/>
      <c r="OIL208" s="944"/>
      <c r="OIM208" s="944"/>
      <c r="OIN208" s="944"/>
      <c r="OIO208" s="944"/>
      <c r="OIP208" s="944"/>
      <c r="OIQ208" s="944"/>
      <c r="OIR208" s="944"/>
      <c r="OIS208" s="944"/>
      <c r="OIT208" s="944"/>
      <c r="OIU208" s="944"/>
      <c r="OIV208" s="944"/>
      <c r="OIW208" s="944"/>
      <c r="OIX208" s="944"/>
      <c r="OIY208" s="944"/>
      <c r="OIZ208" s="944"/>
      <c r="OJA208" s="944"/>
      <c r="OJB208" s="944"/>
      <c r="OJC208" s="944"/>
      <c r="OJD208" s="944"/>
      <c r="OJE208" s="944"/>
      <c r="OJF208" s="944"/>
      <c r="OJG208" s="944"/>
      <c r="OJH208" s="944"/>
      <c r="OJI208" s="944"/>
      <c r="OJJ208" s="944"/>
      <c r="OJK208" s="944"/>
      <c r="OJL208" s="944"/>
      <c r="OJM208" s="944"/>
      <c r="OJN208" s="944"/>
      <c r="OJO208" s="944"/>
      <c r="OJP208" s="944"/>
      <c r="OJQ208" s="944"/>
      <c r="OJR208" s="944"/>
      <c r="OJS208" s="944"/>
      <c r="OJT208" s="944"/>
      <c r="OJU208" s="944"/>
      <c r="OJV208" s="944"/>
      <c r="OJW208" s="944"/>
      <c r="OJX208" s="944"/>
      <c r="OJY208" s="944"/>
      <c r="OJZ208" s="944"/>
      <c r="OKA208" s="944"/>
      <c r="OKB208" s="944"/>
      <c r="OKC208" s="944"/>
      <c r="OKD208" s="944"/>
      <c r="OKE208" s="944"/>
      <c r="OKF208" s="944"/>
      <c r="OKG208" s="944"/>
      <c r="OKH208" s="944"/>
      <c r="OKI208" s="944"/>
      <c r="OKJ208" s="944"/>
      <c r="OKK208" s="944"/>
      <c r="OKL208" s="944"/>
      <c r="OKM208" s="944"/>
      <c r="OKN208" s="944"/>
      <c r="OKO208" s="944"/>
      <c r="OKP208" s="944"/>
      <c r="OKQ208" s="944"/>
      <c r="OKR208" s="944"/>
      <c r="OKS208" s="944"/>
      <c r="OKT208" s="944"/>
      <c r="OKU208" s="944"/>
      <c r="OKV208" s="944"/>
      <c r="OKW208" s="944"/>
      <c r="OKX208" s="944"/>
      <c r="OKY208" s="944"/>
      <c r="OKZ208" s="944"/>
      <c r="OLA208" s="944"/>
      <c r="OLB208" s="944"/>
      <c r="OLC208" s="944"/>
      <c r="OLD208" s="944"/>
      <c r="OLE208" s="944"/>
      <c r="OLF208" s="944"/>
      <c r="OLG208" s="944"/>
      <c r="OLH208" s="944"/>
      <c r="OLI208" s="944"/>
      <c r="OLJ208" s="944"/>
      <c r="OLK208" s="944"/>
      <c r="OLL208" s="944"/>
      <c r="OLM208" s="944"/>
      <c r="OLN208" s="944"/>
      <c r="OLO208" s="944"/>
      <c r="OLP208" s="944"/>
      <c r="OLQ208" s="944"/>
      <c r="OLR208" s="944"/>
      <c r="OLS208" s="944"/>
      <c r="OLT208" s="944"/>
      <c r="OLU208" s="944"/>
      <c r="OLV208" s="944"/>
      <c r="OLW208" s="944"/>
      <c r="OLX208" s="944"/>
      <c r="OLY208" s="944"/>
      <c r="OLZ208" s="944"/>
      <c r="OMA208" s="944"/>
      <c r="OMB208" s="944"/>
      <c r="OMC208" s="944"/>
      <c r="OMD208" s="944"/>
      <c r="OME208" s="944"/>
      <c r="OMF208" s="944"/>
      <c r="OMG208" s="944"/>
      <c r="OMH208" s="944"/>
      <c r="OMI208" s="944"/>
      <c r="OMJ208" s="944"/>
      <c r="OMK208" s="944"/>
      <c r="OML208" s="944"/>
      <c r="OMM208" s="944"/>
      <c r="OMN208" s="944"/>
      <c r="OMO208" s="944"/>
      <c r="OMP208" s="944"/>
      <c r="OMQ208" s="944"/>
      <c r="OMR208" s="944"/>
      <c r="OMS208" s="944"/>
      <c r="OMT208" s="944"/>
      <c r="OMU208" s="944"/>
      <c r="OMV208" s="944"/>
      <c r="OMW208" s="944"/>
      <c r="OMX208" s="944"/>
      <c r="OMY208" s="944"/>
      <c r="OMZ208" s="944"/>
      <c r="ONA208" s="944"/>
      <c r="ONB208" s="944"/>
      <c r="ONC208" s="944"/>
      <c r="OND208" s="944"/>
      <c r="ONE208" s="944"/>
      <c r="ONF208" s="944"/>
      <c r="ONG208" s="944"/>
      <c r="ONH208" s="944"/>
      <c r="ONI208" s="944"/>
      <c r="ONJ208" s="944"/>
      <c r="ONK208" s="944"/>
      <c r="ONL208" s="944"/>
      <c r="ONM208" s="944"/>
      <c r="ONN208" s="944"/>
      <c r="ONO208" s="944"/>
      <c r="ONP208" s="944"/>
      <c r="ONQ208" s="944"/>
      <c r="ONR208" s="944"/>
      <c r="ONS208" s="944"/>
      <c r="ONT208" s="944"/>
      <c r="ONU208" s="944"/>
      <c r="ONV208" s="944"/>
      <c r="ONW208" s="944"/>
      <c r="ONX208" s="944"/>
      <c r="ONY208" s="944"/>
      <c r="ONZ208" s="944"/>
      <c r="OOA208" s="944"/>
      <c r="OOB208" s="944"/>
      <c r="OOC208" s="944"/>
      <c r="OOD208" s="944"/>
      <c r="OOE208" s="944"/>
      <c r="OOF208" s="944"/>
      <c r="OOG208" s="944"/>
      <c r="OOH208" s="944"/>
      <c r="OOI208" s="944"/>
      <c r="OOJ208" s="944"/>
      <c r="OOK208" s="944"/>
      <c r="OOL208" s="944"/>
      <c r="OOM208" s="944"/>
      <c r="OON208" s="944"/>
      <c r="OOO208" s="944"/>
      <c r="OOP208" s="944"/>
      <c r="OOQ208" s="944"/>
      <c r="OOR208" s="944"/>
      <c r="OOS208" s="944"/>
      <c r="OOT208" s="944"/>
      <c r="OOU208" s="944"/>
      <c r="OOV208" s="944"/>
      <c r="OOW208" s="944"/>
      <c r="OOX208" s="944"/>
      <c r="OOY208" s="944"/>
      <c r="OOZ208" s="944"/>
      <c r="OPA208" s="944"/>
      <c r="OPB208" s="944"/>
      <c r="OPC208" s="944"/>
      <c r="OPD208" s="944"/>
      <c r="OPE208" s="944"/>
      <c r="OPF208" s="944"/>
      <c r="OPG208" s="944"/>
      <c r="OPH208" s="944"/>
      <c r="OPI208" s="944"/>
      <c r="OPJ208" s="944"/>
      <c r="OPK208" s="944"/>
      <c r="OPL208" s="944"/>
      <c r="OPM208" s="944"/>
      <c r="OPN208" s="944"/>
      <c r="OPO208" s="944"/>
      <c r="OPP208" s="944"/>
      <c r="OPQ208" s="944"/>
      <c r="OPR208" s="944"/>
      <c r="OPS208" s="944"/>
      <c r="OPT208" s="944"/>
      <c r="OPU208" s="944"/>
      <c r="OPV208" s="944"/>
      <c r="OPW208" s="944"/>
      <c r="OPX208" s="944"/>
      <c r="OPY208" s="944"/>
      <c r="OPZ208" s="944"/>
      <c r="OQA208" s="944"/>
      <c r="OQB208" s="944"/>
      <c r="OQC208" s="944"/>
      <c r="OQD208" s="944"/>
      <c r="OQE208" s="944"/>
      <c r="OQF208" s="944"/>
      <c r="OQG208" s="944"/>
      <c r="OQH208" s="944"/>
      <c r="OQI208" s="944"/>
      <c r="OQJ208" s="944"/>
      <c r="OQK208" s="944"/>
      <c r="OQL208" s="944"/>
      <c r="OQM208" s="944"/>
      <c r="OQN208" s="944"/>
      <c r="OQO208" s="944"/>
      <c r="OQP208" s="944"/>
      <c r="OQQ208" s="944"/>
      <c r="OQR208" s="944"/>
      <c r="OQS208" s="944"/>
      <c r="OQT208" s="944"/>
      <c r="OQU208" s="944"/>
      <c r="OQV208" s="944"/>
      <c r="OQW208" s="944"/>
      <c r="OQX208" s="944"/>
      <c r="OQY208" s="944"/>
      <c r="OQZ208" s="944"/>
      <c r="ORA208" s="944"/>
      <c r="ORB208" s="944"/>
      <c r="ORC208" s="944"/>
      <c r="ORD208" s="944"/>
      <c r="ORE208" s="944"/>
      <c r="ORF208" s="944"/>
      <c r="ORG208" s="944"/>
      <c r="ORH208" s="944"/>
      <c r="ORI208" s="944"/>
      <c r="ORJ208" s="944"/>
      <c r="ORK208" s="944"/>
      <c r="ORL208" s="944"/>
      <c r="ORM208" s="944"/>
      <c r="ORN208" s="944"/>
      <c r="ORO208" s="944"/>
      <c r="ORP208" s="944"/>
      <c r="ORQ208" s="944"/>
      <c r="ORR208" s="944"/>
      <c r="ORS208" s="944"/>
      <c r="ORT208" s="944"/>
      <c r="ORU208" s="944"/>
      <c r="ORV208" s="944"/>
      <c r="ORW208" s="944"/>
      <c r="ORX208" s="944"/>
      <c r="ORY208" s="944"/>
      <c r="ORZ208" s="944"/>
      <c r="OSA208" s="944"/>
      <c r="OSB208" s="944"/>
      <c r="OSC208" s="944"/>
      <c r="OSD208" s="944"/>
      <c r="OSE208" s="944"/>
      <c r="OSF208" s="944"/>
      <c r="OSG208" s="944"/>
      <c r="OSH208" s="944"/>
      <c r="OSI208" s="944"/>
      <c r="OSJ208" s="944"/>
      <c r="OSK208" s="944"/>
      <c r="OSL208" s="944"/>
      <c r="OSM208" s="944"/>
      <c r="OSN208" s="944"/>
      <c r="OSO208" s="944"/>
      <c r="OSP208" s="944"/>
      <c r="OSQ208" s="944"/>
      <c r="OSR208" s="944"/>
      <c r="OSS208" s="944"/>
      <c r="OST208" s="944"/>
      <c r="OSU208" s="944"/>
      <c r="OSV208" s="944"/>
      <c r="OSW208" s="944"/>
      <c r="OSX208" s="944"/>
      <c r="OSY208" s="944"/>
      <c r="OSZ208" s="944"/>
      <c r="OTA208" s="944"/>
      <c r="OTB208" s="944"/>
      <c r="OTC208" s="944"/>
      <c r="OTD208" s="944"/>
      <c r="OTE208" s="944"/>
      <c r="OTF208" s="944"/>
      <c r="OTG208" s="944"/>
      <c r="OTH208" s="944"/>
      <c r="OTI208" s="944"/>
      <c r="OTJ208" s="944"/>
      <c r="OTK208" s="944"/>
      <c r="OTL208" s="944"/>
      <c r="OTM208" s="944"/>
      <c r="OTN208" s="944"/>
      <c r="OTO208" s="944"/>
      <c r="OTP208" s="944"/>
      <c r="OTQ208" s="944"/>
      <c r="OTR208" s="944"/>
      <c r="OTS208" s="944"/>
      <c r="OTT208" s="944"/>
      <c r="OTU208" s="944"/>
      <c r="OTV208" s="944"/>
      <c r="OTW208" s="944"/>
      <c r="OTX208" s="944"/>
      <c r="OTY208" s="944"/>
      <c r="OTZ208" s="944"/>
      <c r="OUA208" s="944"/>
      <c r="OUB208" s="944"/>
      <c r="OUC208" s="944"/>
      <c r="OUD208" s="944"/>
      <c r="OUE208" s="944"/>
      <c r="OUF208" s="944"/>
      <c r="OUG208" s="944"/>
      <c r="OUH208" s="944"/>
      <c r="OUI208" s="944"/>
      <c r="OUJ208" s="944"/>
      <c r="OUK208" s="944"/>
      <c r="OUL208" s="944"/>
      <c r="OUM208" s="944"/>
      <c r="OUN208" s="944"/>
      <c r="OUO208" s="944"/>
      <c r="OUP208" s="944"/>
      <c r="OUQ208" s="944"/>
      <c r="OUR208" s="944"/>
      <c r="OUS208" s="944"/>
      <c r="OUT208" s="944"/>
      <c r="OUU208" s="944"/>
      <c r="OUV208" s="944"/>
      <c r="OUW208" s="944"/>
      <c r="OUX208" s="944"/>
      <c r="OUY208" s="944"/>
      <c r="OUZ208" s="944"/>
      <c r="OVA208" s="944"/>
      <c r="OVB208" s="944"/>
      <c r="OVC208" s="944"/>
      <c r="OVD208" s="944"/>
      <c r="OVE208" s="944"/>
      <c r="OVF208" s="944"/>
      <c r="OVG208" s="944"/>
      <c r="OVH208" s="944"/>
      <c r="OVI208" s="944"/>
      <c r="OVJ208" s="944"/>
      <c r="OVK208" s="944"/>
      <c r="OVL208" s="944"/>
      <c r="OVM208" s="944"/>
      <c r="OVN208" s="944"/>
      <c r="OVO208" s="944"/>
      <c r="OVP208" s="944"/>
      <c r="OVQ208" s="944"/>
      <c r="OVR208" s="944"/>
      <c r="OVS208" s="944"/>
      <c r="OVT208" s="944"/>
      <c r="OVU208" s="944"/>
      <c r="OVV208" s="944"/>
      <c r="OVW208" s="944"/>
      <c r="OVX208" s="944"/>
      <c r="OVY208" s="944"/>
      <c r="OVZ208" s="944"/>
      <c r="OWA208" s="944"/>
      <c r="OWB208" s="944"/>
      <c r="OWC208" s="944"/>
      <c r="OWD208" s="944"/>
      <c r="OWE208" s="944"/>
      <c r="OWF208" s="944"/>
      <c r="OWG208" s="944"/>
      <c r="OWH208" s="944"/>
      <c r="OWI208" s="944"/>
      <c r="OWJ208" s="944"/>
      <c r="OWK208" s="944"/>
      <c r="OWL208" s="944"/>
      <c r="OWM208" s="944"/>
      <c r="OWN208" s="944"/>
      <c r="OWO208" s="944"/>
      <c r="OWP208" s="944"/>
      <c r="OWQ208" s="944"/>
      <c r="OWR208" s="944"/>
      <c r="OWS208" s="944"/>
      <c r="OWT208" s="944"/>
      <c r="OWU208" s="944"/>
      <c r="OWV208" s="944"/>
      <c r="OWW208" s="944"/>
      <c r="OWX208" s="944"/>
      <c r="OWY208" s="944"/>
      <c r="OWZ208" s="944"/>
      <c r="OXA208" s="944"/>
      <c r="OXB208" s="944"/>
      <c r="OXC208" s="944"/>
      <c r="OXD208" s="944"/>
      <c r="OXE208" s="944"/>
      <c r="OXF208" s="944"/>
      <c r="OXG208" s="944"/>
      <c r="OXH208" s="944"/>
      <c r="OXI208" s="944"/>
      <c r="OXJ208" s="944"/>
      <c r="OXK208" s="944"/>
      <c r="OXL208" s="944"/>
      <c r="OXM208" s="944"/>
      <c r="OXN208" s="944"/>
      <c r="OXO208" s="944"/>
      <c r="OXP208" s="944"/>
      <c r="OXQ208" s="944"/>
      <c r="OXR208" s="944"/>
      <c r="OXS208" s="944"/>
      <c r="OXT208" s="944"/>
      <c r="OXU208" s="944"/>
      <c r="OXV208" s="944"/>
      <c r="OXW208" s="944"/>
      <c r="OXX208" s="944"/>
      <c r="OXY208" s="944"/>
      <c r="OXZ208" s="944"/>
      <c r="OYA208" s="944"/>
      <c r="OYB208" s="944"/>
      <c r="OYC208" s="944"/>
      <c r="OYD208" s="944"/>
      <c r="OYE208" s="944"/>
      <c r="OYF208" s="944"/>
      <c r="OYG208" s="944"/>
      <c r="OYH208" s="944"/>
      <c r="OYI208" s="944"/>
      <c r="OYJ208" s="944"/>
      <c r="OYK208" s="944"/>
      <c r="OYL208" s="944"/>
      <c r="OYM208" s="944"/>
      <c r="OYN208" s="944"/>
      <c r="OYO208" s="944"/>
      <c r="OYP208" s="944"/>
      <c r="OYQ208" s="944"/>
      <c r="OYR208" s="944"/>
      <c r="OYS208" s="944"/>
      <c r="OYT208" s="944"/>
      <c r="OYU208" s="944"/>
      <c r="OYV208" s="944"/>
      <c r="OYW208" s="944"/>
      <c r="OYX208" s="944"/>
      <c r="OYY208" s="944"/>
      <c r="OYZ208" s="944"/>
      <c r="OZA208" s="944"/>
      <c r="OZB208" s="944"/>
      <c r="OZC208" s="944"/>
      <c r="OZD208" s="944"/>
      <c r="OZE208" s="944"/>
      <c r="OZF208" s="944"/>
      <c r="OZG208" s="944"/>
      <c r="OZH208" s="944"/>
      <c r="OZI208" s="944"/>
      <c r="OZJ208" s="944"/>
      <c r="OZK208" s="944"/>
      <c r="OZL208" s="944"/>
      <c r="OZM208" s="944"/>
      <c r="OZN208" s="944"/>
      <c r="OZO208" s="944"/>
      <c r="OZP208" s="944"/>
      <c r="OZQ208" s="944"/>
      <c r="OZR208" s="944"/>
      <c r="OZS208" s="944"/>
      <c r="OZT208" s="944"/>
      <c r="OZU208" s="944"/>
      <c r="OZV208" s="944"/>
      <c r="OZW208" s="944"/>
      <c r="OZX208" s="944"/>
      <c r="OZY208" s="944"/>
      <c r="OZZ208" s="944"/>
      <c r="PAA208" s="944"/>
      <c r="PAB208" s="944"/>
      <c r="PAC208" s="944"/>
      <c r="PAD208" s="944"/>
      <c r="PAE208" s="944"/>
      <c r="PAF208" s="944"/>
      <c r="PAG208" s="944"/>
      <c r="PAH208" s="944"/>
      <c r="PAI208" s="944"/>
      <c r="PAJ208" s="944"/>
      <c r="PAK208" s="944"/>
      <c r="PAL208" s="944"/>
      <c r="PAM208" s="944"/>
      <c r="PAN208" s="944"/>
      <c r="PAO208" s="944"/>
      <c r="PAP208" s="944"/>
      <c r="PAQ208" s="944"/>
      <c r="PAR208" s="944"/>
      <c r="PAS208" s="944"/>
      <c r="PAT208" s="944"/>
      <c r="PAU208" s="944"/>
      <c r="PAV208" s="944"/>
      <c r="PAW208" s="944"/>
      <c r="PAX208" s="944"/>
      <c r="PAY208" s="944"/>
      <c r="PAZ208" s="944"/>
      <c r="PBA208" s="944"/>
      <c r="PBB208" s="944"/>
      <c r="PBC208" s="944"/>
      <c r="PBD208" s="944"/>
      <c r="PBE208" s="944"/>
      <c r="PBF208" s="944"/>
      <c r="PBG208" s="944"/>
      <c r="PBH208" s="944"/>
      <c r="PBI208" s="944"/>
      <c r="PBJ208" s="944"/>
      <c r="PBK208" s="944"/>
      <c r="PBL208" s="944"/>
      <c r="PBM208" s="944"/>
      <c r="PBN208" s="944"/>
      <c r="PBO208" s="944"/>
      <c r="PBP208" s="944"/>
      <c r="PBQ208" s="944"/>
      <c r="PBR208" s="944"/>
      <c r="PBS208" s="944"/>
      <c r="PBT208" s="944"/>
      <c r="PBU208" s="944"/>
      <c r="PBV208" s="944"/>
      <c r="PBW208" s="944"/>
      <c r="PBX208" s="944"/>
      <c r="PBY208" s="944"/>
      <c r="PBZ208" s="944"/>
      <c r="PCA208" s="944"/>
      <c r="PCB208" s="944"/>
      <c r="PCC208" s="944"/>
      <c r="PCD208" s="944"/>
      <c r="PCE208" s="944"/>
      <c r="PCF208" s="944"/>
      <c r="PCG208" s="944"/>
      <c r="PCH208" s="944"/>
      <c r="PCI208" s="944"/>
      <c r="PCJ208" s="944"/>
      <c r="PCK208" s="944"/>
      <c r="PCL208" s="944"/>
      <c r="PCM208" s="944"/>
      <c r="PCN208" s="944"/>
      <c r="PCO208" s="944"/>
      <c r="PCP208" s="944"/>
      <c r="PCQ208" s="944"/>
      <c r="PCR208" s="944"/>
      <c r="PCS208" s="944"/>
      <c r="PCT208" s="944"/>
      <c r="PCU208" s="944"/>
      <c r="PCV208" s="944"/>
      <c r="PCW208" s="944"/>
      <c r="PCX208" s="944"/>
      <c r="PCY208" s="944"/>
      <c r="PCZ208" s="944"/>
      <c r="PDA208" s="944"/>
      <c r="PDB208" s="944"/>
      <c r="PDC208" s="944"/>
      <c r="PDD208" s="944"/>
      <c r="PDE208" s="944"/>
      <c r="PDF208" s="944"/>
      <c r="PDG208" s="944"/>
      <c r="PDH208" s="944"/>
      <c r="PDI208" s="944"/>
      <c r="PDJ208" s="944"/>
      <c r="PDK208" s="944"/>
      <c r="PDL208" s="944"/>
      <c r="PDM208" s="944"/>
      <c r="PDN208" s="944"/>
      <c r="PDO208" s="944"/>
      <c r="PDP208" s="944"/>
      <c r="PDQ208" s="944"/>
      <c r="PDR208" s="944"/>
      <c r="PDS208" s="944"/>
      <c r="PDT208" s="944"/>
      <c r="PDU208" s="944"/>
      <c r="PDV208" s="944"/>
      <c r="PDW208" s="944"/>
      <c r="PDX208" s="944"/>
      <c r="PDY208" s="944"/>
      <c r="PDZ208" s="944"/>
      <c r="PEA208" s="944"/>
      <c r="PEB208" s="944"/>
      <c r="PEC208" s="944"/>
      <c r="PED208" s="944"/>
      <c r="PEE208" s="944"/>
      <c r="PEF208" s="944"/>
      <c r="PEG208" s="944"/>
      <c r="PEH208" s="944"/>
      <c r="PEI208" s="944"/>
      <c r="PEJ208" s="944"/>
      <c r="PEK208" s="944"/>
      <c r="PEL208" s="944"/>
      <c r="PEM208" s="944"/>
      <c r="PEN208" s="944"/>
      <c r="PEO208" s="944"/>
      <c r="PEP208" s="944"/>
      <c r="PEQ208" s="944"/>
      <c r="PER208" s="944"/>
      <c r="PES208" s="944"/>
      <c r="PET208" s="944"/>
      <c r="PEU208" s="944"/>
      <c r="PEV208" s="944"/>
      <c r="PEW208" s="944"/>
      <c r="PEX208" s="944"/>
      <c r="PEY208" s="944"/>
      <c r="PEZ208" s="944"/>
      <c r="PFA208" s="944"/>
      <c r="PFB208" s="944"/>
      <c r="PFC208" s="944"/>
      <c r="PFD208" s="944"/>
      <c r="PFE208" s="944"/>
      <c r="PFF208" s="944"/>
      <c r="PFG208" s="944"/>
      <c r="PFH208" s="944"/>
      <c r="PFI208" s="944"/>
      <c r="PFJ208" s="944"/>
      <c r="PFK208" s="944"/>
      <c r="PFL208" s="944"/>
      <c r="PFM208" s="944"/>
      <c r="PFN208" s="944"/>
      <c r="PFO208" s="944"/>
      <c r="PFP208" s="944"/>
      <c r="PFQ208" s="944"/>
      <c r="PFR208" s="944"/>
      <c r="PFS208" s="944"/>
      <c r="PFT208" s="944"/>
      <c r="PFU208" s="944"/>
      <c r="PFV208" s="944"/>
      <c r="PFW208" s="944"/>
      <c r="PFX208" s="944"/>
      <c r="PFY208" s="944"/>
      <c r="PFZ208" s="944"/>
      <c r="PGA208" s="944"/>
      <c r="PGB208" s="944"/>
      <c r="PGC208" s="944"/>
      <c r="PGD208" s="944"/>
      <c r="PGE208" s="944"/>
      <c r="PGF208" s="944"/>
      <c r="PGG208" s="944"/>
      <c r="PGH208" s="944"/>
      <c r="PGI208" s="944"/>
      <c r="PGJ208" s="944"/>
      <c r="PGK208" s="944"/>
      <c r="PGL208" s="944"/>
      <c r="PGM208" s="944"/>
      <c r="PGN208" s="944"/>
      <c r="PGO208" s="944"/>
      <c r="PGP208" s="944"/>
      <c r="PGQ208" s="944"/>
      <c r="PGR208" s="944"/>
      <c r="PGS208" s="944"/>
      <c r="PGT208" s="944"/>
      <c r="PGU208" s="944"/>
      <c r="PGV208" s="944"/>
      <c r="PGW208" s="944"/>
      <c r="PGX208" s="944"/>
      <c r="PGY208" s="944"/>
      <c r="PGZ208" s="944"/>
      <c r="PHA208" s="944"/>
      <c r="PHB208" s="944"/>
      <c r="PHC208" s="944"/>
      <c r="PHD208" s="944"/>
      <c r="PHE208" s="944"/>
      <c r="PHF208" s="944"/>
      <c r="PHG208" s="944"/>
      <c r="PHH208" s="944"/>
      <c r="PHI208" s="944"/>
      <c r="PHJ208" s="944"/>
      <c r="PHK208" s="944"/>
      <c r="PHL208" s="944"/>
      <c r="PHM208" s="944"/>
      <c r="PHN208" s="944"/>
      <c r="PHO208" s="944"/>
      <c r="PHP208" s="944"/>
      <c r="PHQ208" s="944"/>
      <c r="PHR208" s="944"/>
      <c r="PHS208" s="944"/>
      <c r="PHT208" s="944"/>
      <c r="PHU208" s="944"/>
      <c r="PHV208" s="944"/>
      <c r="PHW208" s="944"/>
      <c r="PHX208" s="944"/>
      <c r="PHY208" s="944"/>
      <c r="PHZ208" s="944"/>
      <c r="PIA208" s="944"/>
      <c r="PIB208" s="944"/>
      <c r="PIC208" s="944"/>
      <c r="PID208" s="944"/>
      <c r="PIE208" s="944"/>
      <c r="PIF208" s="944"/>
      <c r="PIG208" s="944"/>
      <c r="PIH208" s="944"/>
      <c r="PII208" s="944"/>
      <c r="PIJ208" s="944"/>
      <c r="PIK208" s="944"/>
      <c r="PIL208" s="944"/>
      <c r="PIM208" s="944"/>
      <c r="PIN208" s="944"/>
      <c r="PIO208" s="944"/>
      <c r="PIP208" s="944"/>
      <c r="PIQ208" s="944"/>
      <c r="PIR208" s="944"/>
      <c r="PIS208" s="944"/>
      <c r="PIT208" s="944"/>
      <c r="PIU208" s="944"/>
      <c r="PIV208" s="944"/>
      <c r="PIW208" s="944"/>
      <c r="PIX208" s="944"/>
      <c r="PIY208" s="944"/>
      <c r="PIZ208" s="944"/>
      <c r="PJA208" s="944"/>
      <c r="PJB208" s="944"/>
      <c r="PJC208" s="944"/>
      <c r="PJD208" s="944"/>
      <c r="PJE208" s="944"/>
      <c r="PJF208" s="944"/>
      <c r="PJG208" s="944"/>
      <c r="PJH208" s="944"/>
      <c r="PJI208" s="944"/>
      <c r="PJJ208" s="944"/>
      <c r="PJK208" s="944"/>
      <c r="PJL208" s="944"/>
      <c r="PJM208" s="944"/>
      <c r="PJN208" s="944"/>
      <c r="PJO208" s="944"/>
      <c r="PJP208" s="944"/>
      <c r="PJQ208" s="944"/>
      <c r="PJR208" s="944"/>
      <c r="PJS208" s="944"/>
      <c r="PJT208" s="944"/>
      <c r="PJU208" s="944"/>
      <c r="PJV208" s="944"/>
      <c r="PJW208" s="944"/>
      <c r="PJX208" s="944"/>
      <c r="PJY208" s="944"/>
      <c r="PJZ208" s="944"/>
      <c r="PKA208" s="944"/>
      <c r="PKB208" s="944"/>
      <c r="PKC208" s="944"/>
      <c r="PKD208" s="944"/>
      <c r="PKE208" s="944"/>
      <c r="PKF208" s="944"/>
      <c r="PKG208" s="944"/>
      <c r="PKH208" s="944"/>
      <c r="PKI208" s="944"/>
      <c r="PKJ208" s="944"/>
      <c r="PKK208" s="944"/>
      <c r="PKL208" s="944"/>
      <c r="PKM208" s="944"/>
      <c r="PKN208" s="944"/>
      <c r="PKO208" s="944"/>
      <c r="PKP208" s="944"/>
      <c r="PKQ208" s="944"/>
      <c r="PKR208" s="944"/>
      <c r="PKS208" s="944"/>
      <c r="PKT208" s="944"/>
      <c r="PKU208" s="944"/>
      <c r="PKV208" s="944"/>
      <c r="PKW208" s="944"/>
      <c r="PKX208" s="944"/>
      <c r="PKY208" s="944"/>
      <c r="PKZ208" s="944"/>
      <c r="PLA208" s="944"/>
      <c r="PLB208" s="944"/>
      <c r="PLC208" s="944"/>
      <c r="PLD208" s="944"/>
      <c r="PLE208" s="944"/>
      <c r="PLF208" s="944"/>
      <c r="PLG208" s="944"/>
      <c r="PLH208" s="944"/>
      <c r="PLI208" s="944"/>
      <c r="PLJ208" s="944"/>
      <c r="PLK208" s="944"/>
      <c r="PLL208" s="944"/>
      <c r="PLM208" s="944"/>
      <c r="PLN208" s="944"/>
      <c r="PLO208" s="944"/>
      <c r="PLP208" s="944"/>
      <c r="PLQ208" s="944"/>
      <c r="PLR208" s="944"/>
      <c r="PLS208" s="944"/>
      <c r="PLT208" s="944"/>
      <c r="PLU208" s="944"/>
      <c r="PLV208" s="944"/>
      <c r="PLW208" s="944"/>
      <c r="PLX208" s="944"/>
      <c r="PLY208" s="944"/>
      <c r="PLZ208" s="944"/>
      <c r="PMA208" s="944"/>
      <c r="PMB208" s="944"/>
      <c r="PMC208" s="944"/>
      <c r="PMD208" s="944"/>
      <c r="PME208" s="944"/>
      <c r="PMF208" s="944"/>
      <c r="PMG208" s="944"/>
      <c r="PMH208" s="944"/>
      <c r="PMI208" s="944"/>
      <c r="PMJ208" s="944"/>
      <c r="PMK208" s="944"/>
      <c r="PML208" s="944"/>
      <c r="PMM208" s="944"/>
      <c r="PMN208" s="944"/>
      <c r="PMO208" s="944"/>
      <c r="PMP208" s="944"/>
      <c r="PMQ208" s="944"/>
      <c r="PMR208" s="944"/>
      <c r="PMS208" s="944"/>
      <c r="PMT208" s="944"/>
      <c r="PMU208" s="944"/>
      <c r="PMV208" s="944"/>
      <c r="PMW208" s="944"/>
      <c r="PMX208" s="944"/>
      <c r="PMY208" s="944"/>
      <c r="PMZ208" s="944"/>
      <c r="PNA208" s="944"/>
      <c r="PNB208" s="944"/>
      <c r="PNC208" s="944"/>
      <c r="PND208" s="944"/>
      <c r="PNE208" s="944"/>
      <c r="PNF208" s="944"/>
      <c r="PNG208" s="944"/>
      <c r="PNH208" s="944"/>
      <c r="PNI208" s="944"/>
      <c r="PNJ208" s="944"/>
      <c r="PNK208" s="944"/>
      <c r="PNL208" s="944"/>
      <c r="PNM208" s="944"/>
      <c r="PNN208" s="944"/>
      <c r="PNO208" s="944"/>
      <c r="PNP208" s="944"/>
      <c r="PNQ208" s="944"/>
      <c r="PNR208" s="944"/>
      <c r="PNS208" s="944"/>
      <c r="PNT208" s="944"/>
      <c r="PNU208" s="944"/>
      <c r="PNV208" s="944"/>
      <c r="PNW208" s="944"/>
      <c r="PNX208" s="944"/>
      <c r="PNY208" s="944"/>
      <c r="PNZ208" s="944"/>
      <c r="POA208" s="944"/>
      <c r="POB208" s="944"/>
      <c r="POC208" s="944"/>
      <c r="POD208" s="944"/>
      <c r="POE208" s="944"/>
      <c r="POF208" s="944"/>
      <c r="POG208" s="944"/>
      <c r="POH208" s="944"/>
      <c r="POI208" s="944"/>
      <c r="POJ208" s="944"/>
      <c r="POK208" s="944"/>
      <c r="POL208" s="944"/>
      <c r="POM208" s="944"/>
      <c r="PON208" s="944"/>
      <c r="POO208" s="944"/>
      <c r="POP208" s="944"/>
      <c r="POQ208" s="944"/>
      <c r="POR208" s="944"/>
      <c r="POS208" s="944"/>
      <c r="POT208" s="944"/>
      <c r="POU208" s="944"/>
      <c r="POV208" s="944"/>
      <c r="POW208" s="944"/>
      <c r="POX208" s="944"/>
      <c r="POY208" s="944"/>
      <c r="POZ208" s="944"/>
      <c r="PPA208" s="944"/>
      <c r="PPB208" s="944"/>
      <c r="PPC208" s="944"/>
      <c r="PPD208" s="944"/>
      <c r="PPE208" s="944"/>
      <c r="PPF208" s="944"/>
      <c r="PPG208" s="944"/>
      <c r="PPH208" s="944"/>
      <c r="PPI208" s="944"/>
      <c r="PPJ208" s="944"/>
      <c r="PPK208" s="944"/>
      <c r="PPL208" s="944"/>
      <c r="PPM208" s="944"/>
      <c r="PPN208" s="944"/>
      <c r="PPO208" s="944"/>
      <c r="PPP208" s="944"/>
      <c r="PPQ208" s="944"/>
      <c r="PPR208" s="944"/>
      <c r="PPS208" s="944"/>
      <c r="PPT208" s="944"/>
      <c r="PPU208" s="944"/>
      <c r="PPV208" s="944"/>
      <c r="PPW208" s="944"/>
      <c r="PPX208" s="944"/>
      <c r="PPY208" s="944"/>
      <c r="PPZ208" s="944"/>
      <c r="PQA208" s="944"/>
      <c r="PQB208" s="944"/>
      <c r="PQC208" s="944"/>
      <c r="PQD208" s="944"/>
      <c r="PQE208" s="944"/>
      <c r="PQF208" s="944"/>
      <c r="PQG208" s="944"/>
      <c r="PQH208" s="944"/>
      <c r="PQI208" s="944"/>
      <c r="PQJ208" s="944"/>
      <c r="PQK208" s="944"/>
      <c r="PQL208" s="944"/>
      <c r="PQM208" s="944"/>
      <c r="PQN208" s="944"/>
      <c r="PQO208" s="944"/>
      <c r="PQP208" s="944"/>
      <c r="PQQ208" s="944"/>
      <c r="PQR208" s="944"/>
      <c r="PQS208" s="944"/>
      <c r="PQT208" s="944"/>
      <c r="PQU208" s="944"/>
      <c r="PQV208" s="944"/>
      <c r="PQW208" s="944"/>
      <c r="PQX208" s="944"/>
      <c r="PQY208" s="944"/>
      <c r="PQZ208" s="944"/>
      <c r="PRA208" s="944"/>
      <c r="PRB208" s="944"/>
      <c r="PRC208" s="944"/>
      <c r="PRD208" s="944"/>
      <c r="PRE208" s="944"/>
      <c r="PRF208" s="944"/>
      <c r="PRG208" s="944"/>
      <c r="PRH208" s="944"/>
      <c r="PRI208" s="944"/>
      <c r="PRJ208" s="944"/>
      <c r="PRK208" s="944"/>
      <c r="PRL208" s="944"/>
      <c r="PRM208" s="944"/>
      <c r="PRN208" s="944"/>
      <c r="PRO208" s="944"/>
      <c r="PRP208" s="944"/>
      <c r="PRQ208" s="944"/>
      <c r="PRR208" s="944"/>
      <c r="PRS208" s="944"/>
      <c r="PRT208" s="944"/>
      <c r="PRU208" s="944"/>
      <c r="PRV208" s="944"/>
      <c r="PRW208" s="944"/>
      <c r="PRX208" s="944"/>
      <c r="PRY208" s="944"/>
      <c r="PRZ208" s="944"/>
      <c r="PSA208" s="944"/>
      <c r="PSB208" s="944"/>
      <c r="PSC208" s="944"/>
      <c r="PSD208" s="944"/>
      <c r="PSE208" s="944"/>
      <c r="PSF208" s="944"/>
      <c r="PSG208" s="944"/>
      <c r="PSH208" s="944"/>
      <c r="PSI208" s="944"/>
      <c r="PSJ208" s="944"/>
      <c r="PSK208" s="944"/>
      <c r="PSL208" s="944"/>
      <c r="PSM208" s="944"/>
      <c r="PSN208" s="944"/>
      <c r="PSO208" s="944"/>
      <c r="PSP208" s="944"/>
      <c r="PSQ208" s="944"/>
      <c r="PSR208" s="944"/>
      <c r="PSS208" s="944"/>
      <c r="PST208" s="944"/>
      <c r="PSU208" s="944"/>
      <c r="PSV208" s="944"/>
      <c r="PSW208" s="944"/>
      <c r="PSX208" s="944"/>
      <c r="PSY208" s="944"/>
      <c r="PSZ208" s="944"/>
      <c r="PTA208" s="944"/>
      <c r="PTB208" s="944"/>
      <c r="PTC208" s="944"/>
      <c r="PTD208" s="944"/>
      <c r="PTE208" s="944"/>
      <c r="PTF208" s="944"/>
      <c r="PTG208" s="944"/>
      <c r="PTH208" s="944"/>
      <c r="PTI208" s="944"/>
      <c r="PTJ208" s="944"/>
      <c r="PTK208" s="944"/>
      <c r="PTL208" s="944"/>
      <c r="PTM208" s="944"/>
      <c r="PTN208" s="944"/>
      <c r="PTO208" s="944"/>
      <c r="PTP208" s="944"/>
      <c r="PTQ208" s="944"/>
      <c r="PTR208" s="944"/>
      <c r="PTS208" s="944"/>
      <c r="PTT208" s="944"/>
      <c r="PTU208" s="944"/>
      <c r="PTV208" s="944"/>
      <c r="PTW208" s="944"/>
      <c r="PTX208" s="944"/>
      <c r="PTY208" s="944"/>
      <c r="PTZ208" s="944"/>
      <c r="PUA208" s="944"/>
      <c r="PUB208" s="944"/>
      <c r="PUC208" s="944"/>
      <c r="PUD208" s="944"/>
      <c r="PUE208" s="944"/>
      <c r="PUF208" s="944"/>
      <c r="PUG208" s="944"/>
      <c r="PUH208" s="944"/>
      <c r="PUI208" s="944"/>
      <c r="PUJ208" s="944"/>
      <c r="PUK208" s="944"/>
      <c r="PUL208" s="944"/>
      <c r="PUM208" s="944"/>
      <c r="PUN208" s="944"/>
      <c r="PUO208" s="944"/>
      <c r="PUP208" s="944"/>
      <c r="PUQ208" s="944"/>
      <c r="PUR208" s="944"/>
      <c r="PUS208" s="944"/>
      <c r="PUT208" s="944"/>
      <c r="PUU208" s="944"/>
      <c r="PUV208" s="944"/>
      <c r="PUW208" s="944"/>
      <c r="PUX208" s="944"/>
      <c r="PUY208" s="944"/>
      <c r="PUZ208" s="944"/>
      <c r="PVA208" s="944"/>
      <c r="PVB208" s="944"/>
      <c r="PVC208" s="944"/>
      <c r="PVD208" s="944"/>
      <c r="PVE208" s="944"/>
      <c r="PVF208" s="944"/>
      <c r="PVG208" s="944"/>
      <c r="PVH208" s="944"/>
      <c r="PVI208" s="944"/>
      <c r="PVJ208" s="944"/>
      <c r="PVK208" s="944"/>
      <c r="PVL208" s="944"/>
      <c r="PVM208" s="944"/>
      <c r="PVN208" s="944"/>
      <c r="PVO208" s="944"/>
      <c r="PVP208" s="944"/>
      <c r="PVQ208" s="944"/>
      <c r="PVR208" s="944"/>
      <c r="PVS208" s="944"/>
      <c r="PVT208" s="944"/>
      <c r="PVU208" s="944"/>
      <c r="PVV208" s="944"/>
      <c r="PVW208" s="944"/>
      <c r="PVX208" s="944"/>
      <c r="PVY208" s="944"/>
      <c r="PVZ208" s="944"/>
      <c r="PWA208" s="944"/>
      <c r="PWB208" s="944"/>
      <c r="PWC208" s="944"/>
      <c r="PWD208" s="944"/>
      <c r="PWE208" s="944"/>
      <c r="PWF208" s="944"/>
      <c r="PWG208" s="944"/>
      <c r="PWH208" s="944"/>
      <c r="PWI208" s="944"/>
      <c r="PWJ208" s="944"/>
      <c r="PWK208" s="944"/>
      <c r="PWL208" s="944"/>
      <c r="PWM208" s="944"/>
      <c r="PWN208" s="944"/>
      <c r="PWO208" s="944"/>
      <c r="PWP208" s="944"/>
      <c r="PWQ208" s="944"/>
      <c r="PWR208" s="944"/>
      <c r="PWS208" s="944"/>
      <c r="PWT208" s="944"/>
      <c r="PWU208" s="944"/>
      <c r="PWV208" s="944"/>
      <c r="PWW208" s="944"/>
      <c r="PWX208" s="944"/>
      <c r="PWY208" s="944"/>
      <c r="PWZ208" s="944"/>
      <c r="PXA208" s="944"/>
      <c r="PXB208" s="944"/>
      <c r="PXC208" s="944"/>
      <c r="PXD208" s="944"/>
      <c r="PXE208" s="944"/>
      <c r="PXF208" s="944"/>
      <c r="PXG208" s="944"/>
      <c r="PXH208" s="944"/>
      <c r="PXI208" s="944"/>
      <c r="PXJ208" s="944"/>
      <c r="PXK208" s="944"/>
      <c r="PXL208" s="944"/>
      <c r="PXM208" s="944"/>
      <c r="PXN208" s="944"/>
      <c r="PXO208" s="944"/>
      <c r="PXP208" s="944"/>
      <c r="PXQ208" s="944"/>
      <c r="PXR208" s="944"/>
      <c r="PXS208" s="944"/>
      <c r="PXT208" s="944"/>
      <c r="PXU208" s="944"/>
      <c r="PXV208" s="944"/>
      <c r="PXW208" s="944"/>
      <c r="PXX208" s="944"/>
      <c r="PXY208" s="944"/>
      <c r="PXZ208" s="944"/>
      <c r="PYA208" s="944"/>
      <c r="PYB208" s="944"/>
      <c r="PYC208" s="944"/>
      <c r="PYD208" s="944"/>
      <c r="PYE208" s="944"/>
      <c r="PYF208" s="944"/>
      <c r="PYG208" s="944"/>
      <c r="PYH208" s="944"/>
      <c r="PYI208" s="944"/>
      <c r="PYJ208" s="944"/>
      <c r="PYK208" s="944"/>
      <c r="PYL208" s="944"/>
      <c r="PYM208" s="944"/>
      <c r="PYN208" s="944"/>
      <c r="PYO208" s="944"/>
      <c r="PYP208" s="944"/>
      <c r="PYQ208" s="944"/>
      <c r="PYR208" s="944"/>
      <c r="PYS208" s="944"/>
      <c r="PYT208" s="944"/>
      <c r="PYU208" s="944"/>
      <c r="PYV208" s="944"/>
      <c r="PYW208" s="944"/>
      <c r="PYX208" s="944"/>
      <c r="PYY208" s="944"/>
      <c r="PYZ208" s="944"/>
      <c r="PZA208" s="944"/>
      <c r="PZB208" s="944"/>
      <c r="PZC208" s="944"/>
      <c r="PZD208" s="944"/>
      <c r="PZE208" s="944"/>
      <c r="PZF208" s="944"/>
      <c r="PZG208" s="944"/>
      <c r="PZH208" s="944"/>
      <c r="PZI208" s="944"/>
      <c r="PZJ208" s="944"/>
      <c r="PZK208" s="944"/>
      <c r="PZL208" s="944"/>
      <c r="PZM208" s="944"/>
      <c r="PZN208" s="944"/>
      <c r="PZO208" s="944"/>
      <c r="PZP208" s="944"/>
      <c r="PZQ208" s="944"/>
      <c r="PZR208" s="944"/>
      <c r="PZS208" s="944"/>
      <c r="PZT208" s="944"/>
      <c r="PZU208" s="944"/>
      <c r="PZV208" s="944"/>
      <c r="PZW208" s="944"/>
      <c r="PZX208" s="944"/>
      <c r="PZY208" s="944"/>
      <c r="PZZ208" s="944"/>
      <c r="QAA208" s="944"/>
      <c r="QAB208" s="944"/>
      <c r="QAC208" s="944"/>
      <c r="QAD208" s="944"/>
      <c r="QAE208" s="944"/>
      <c r="QAF208" s="944"/>
      <c r="QAG208" s="944"/>
      <c r="QAH208" s="944"/>
      <c r="QAI208" s="944"/>
      <c r="QAJ208" s="944"/>
      <c r="QAK208" s="944"/>
      <c r="QAL208" s="944"/>
      <c r="QAM208" s="944"/>
      <c r="QAN208" s="944"/>
      <c r="QAO208" s="944"/>
      <c r="QAP208" s="944"/>
      <c r="QAQ208" s="944"/>
      <c r="QAR208" s="944"/>
      <c r="QAS208" s="944"/>
      <c r="QAT208" s="944"/>
      <c r="QAU208" s="944"/>
      <c r="QAV208" s="944"/>
      <c r="QAW208" s="944"/>
      <c r="QAX208" s="944"/>
      <c r="QAY208" s="944"/>
      <c r="QAZ208" s="944"/>
      <c r="QBA208" s="944"/>
      <c r="QBB208" s="944"/>
      <c r="QBC208" s="944"/>
      <c r="QBD208" s="944"/>
      <c r="QBE208" s="944"/>
      <c r="QBF208" s="944"/>
      <c r="QBG208" s="944"/>
      <c r="QBH208" s="944"/>
      <c r="QBI208" s="944"/>
      <c r="QBJ208" s="944"/>
      <c r="QBK208" s="944"/>
      <c r="QBL208" s="944"/>
      <c r="QBM208" s="944"/>
      <c r="QBN208" s="944"/>
      <c r="QBO208" s="944"/>
      <c r="QBP208" s="944"/>
      <c r="QBQ208" s="944"/>
      <c r="QBR208" s="944"/>
      <c r="QBS208" s="944"/>
      <c r="QBT208" s="944"/>
      <c r="QBU208" s="944"/>
      <c r="QBV208" s="944"/>
      <c r="QBW208" s="944"/>
      <c r="QBX208" s="944"/>
      <c r="QBY208" s="944"/>
      <c r="QBZ208" s="944"/>
      <c r="QCA208" s="944"/>
      <c r="QCB208" s="944"/>
      <c r="QCC208" s="944"/>
      <c r="QCD208" s="944"/>
      <c r="QCE208" s="944"/>
      <c r="QCF208" s="944"/>
      <c r="QCG208" s="944"/>
      <c r="QCH208" s="944"/>
      <c r="QCI208" s="944"/>
      <c r="QCJ208" s="944"/>
      <c r="QCK208" s="944"/>
      <c r="QCL208" s="944"/>
      <c r="QCM208" s="944"/>
      <c r="QCN208" s="944"/>
      <c r="QCO208" s="944"/>
      <c r="QCP208" s="944"/>
      <c r="QCQ208" s="944"/>
      <c r="QCR208" s="944"/>
      <c r="QCS208" s="944"/>
      <c r="QCT208" s="944"/>
      <c r="QCU208" s="944"/>
      <c r="QCV208" s="944"/>
      <c r="QCW208" s="944"/>
      <c r="QCX208" s="944"/>
      <c r="QCY208" s="944"/>
      <c r="QCZ208" s="944"/>
      <c r="QDA208" s="944"/>
      <c r="QDB208" s="944"/>
      <c r="QDC208" s="944"/>
      <c r="QDD208" s="944"/>
      <c r="QDE208" s="944"/>
      <c r="QDF208" s="944"/>
      <c r="QDG208" s="944"/>
      <c r="QDH208" s="944"/>
      <c r="QDI208" s="944"/>
      <c r="QDJ208" s="944"/>
      <c r="QDK208" s="944"/>
      <c r="QDL208" s="944"/>
      <c r="QDM208" s="944"/>
      <c r="QDN208" s="944"/>
      <c r="QDO208" s="944"/>
      <c r="QDP208" s="944"/>
      <c r="QDQ208" s="944"/>
      <c r="QDR208" s="944"/>
      <c r="QDS208" s="944"/>
      <c r="QDT208" s="944"/>
      <c r="QDU208" s="944"/>
      <c r="QDV208" s="944"/>
      <c r="QDW208" s="944"/>
      <c r="QDX208" s="944"/>
      <c r="QDY208" s="944"/>
      <c r="QDZ208" s="944"/>
      <c r="QEA208" s="944"/>
      <c r="QEB208" s="944"/>
      <c r="QEC208" s="944"/>
      <c r="QED208" s="944"/>
      <c r="QEE208" s="944"/>
      <c r="QEF208" s="944"/>
      <c r="QEG208" s="944"/>
      <c r="QEH208" s="944"/>
      <c r="QEI208" s="944"/>
      <c r="QEJ208" s="944"/>
      <c r="QEK208" s="944"/>
      <c r="QEL208" s="944"/>
      <c r="QEM208" s="944"/>
      <c r="QEN208" s="944"/>
      <c r="QEO208" s="944"/>
      <c r="QEP208" s="944"/>
      <c r="QEQ208" s="944"/>
      <c r="QER208" s="944"/>
      <c r="QES208" s="944"/>
      <c r="QET208" s="944"/>
      <c r="QEU208" s="944"/>
      <c r="QEV208" s="944"/>
      <c r="QEW208" s="944"/>
      <c r="QEX208" s="944"/>
      <c r="QEY208" s="944"/>
      <c r="QEZ208" s="944"/>
      <c r="QFA208" s="944"/>
      <c r="QFB208" s="944"/>
      <c r="QFC208" s="944"/>
      <c r="QFD208" s="944"/>
      <c r="QFE208" s="944"/>
      <c r="QFF208" s="944"/>
      <c r="QFG208" s="944"/>
      <c r="QFH208" s="944"/>
      <c r="QFI208" s="944"/>
      <c r="QFJ208" s="944"/>
      <c r="QFK208" s="944"/>
      <c r="QFL208" s="944"/>
      <c r="QFM208" s="944"/>
      <c r="QFN208" s="944"/>
      <c r="QFO208" s="944"/>
      <c r="QFP208" s="944"/>
      <c r="QFQ208" s="944"/>
      <c r="QFR208" s="944"/>
      <c r="QFS208" s="944"/>
      <c r="QFT208" s="944"/>
      <c r="QFU208" s="944"/>
      <c r="QFV208" s="944"/>
      <c r="QFW208" s="944"/>
      <c r="QFX208" s="944"/>
      <c r="QFY208" s="944"/>
      <c r="QFZ208" s="944"/>
      <c r="QGA208" s="944"/>
      <c r="QGB208" s="944"/>
      <c r="QGC208" s="944"/>
      <c r="QGD208" s="944"/>
      <c r="QGE208" s="944"/>
      <c r="QGF208" s="944"/>
      <c r="QGG208" s="944"/>
      <c r="QGH208" s="944"/>
      <c r="QGI208" s="944"/>
      <c r="QGJ208" s="944"/>
      <c r="QGK208" s="944"/>
      <c r="QGL208" s="944"/>
      <c r="QGM208" s="944"/>
      <c r="QGN208" s="944"/>
      <c r="QGO208" s="944"/>
      <c r="QGP208" s="944"/>
      <c r="QGQ208" s="944"/>
      <c r="QGR208" s="944"/>
      <c r="QGS208" s="944"/>
      <c r="QGT208" s="944"/>
      <c r="QGU208" s="944"/>
      <c r="QGV208" s="944"/>
      <c r="QGW208" s="944"/>
      <c r="QGX208" s="944"/>
      <c r="QGY208" s="944"/>
      <c r="QGZ208" s="944"/>
      <c r="QHA208" s="944"/>
      <c r="QHB208" s="944"/>
      <c r="QHC208" s="944"/>
      <c r="QHD208" s="944"/>
      <c r="QHE208" s="944"/>
      <c r="QHF208" s="944"/>
      <c r="QHG208" s="944"/>
      <c r="QHH208" s="944"/>
      <c r="QHI208" s="944"/>
      <c r="QHJ208" s="944"/>
      <c r="QHK208" s="944"/>
      <c r="QHL208" s="944"/>
      <c r="QHM208" s="944"/>
      <c r="QHN208" s="944"/>
      <c r="QHO208" s="944"/>
      <c r="QHP208" s="944"/>
      <c r="QHQ208" s="944"/>
      <c r="QHR208" s="944"/>
      <c r="QHS208" s="944"/>
      <c r="QHT208" s="944"/>
      <c r="QHU208" s="944"/>
      <c r="QHV208" s="944"/>
      <c r="QHW208" s="944"/>
      <c r="QHX208" s="944"/>
      <c r="QHY208" s="944"/>
      <c r="QHZ208" s="944"/>
      <c r="QIA208" s="944"/>
      <c r="QIB208" s="944"/>
      <c r="QIC208" s="944"/>
      <c r="QID208" s="944"/>
      <c r="QIE208" s="944"/>
      <c r="QIF208" s="944"/>
      <c r="QIG208" s="944"/>
      <c r="QIH208" s="944"/>
      <c r="QII208" s="944"/>
      <c r="QIJ208" s="944"/>
      <c r="QIK208" s="944"/>
      <c r="QIL208" s="944"/>
      <c r="QIM208" s="944"/>
      <c r="QIN208" s="944"/>
      <c r="QIO208" s="944"/>
      <c r="QIP208" s="944"/>
      <c r="QIQ208" s="944"/>
      <c r="QIR208" s="944"/>
      <c r="QIS208" s="944"/>
      <c r="QIT208" s="944"/>
      <c r="QIU208" s="944"/>
      <c r="QIV208" s="944"/>
      <c r="QIW208" s="944"/>
      <c r="QIX208" s="944"/>
      <c r="QIY208" s="944"/>
      <c r="QIZ208" s="944"/>
      <c r="QJA208" s="944"/>
      <c r="QJB208" s="944"/>
      <c r="QJC208" s="944"/>
      <c r="QJD208" s="944"/>
      <c r="QJE208" s="944"/>
      <c r="QJF208" s="944"/>
      <c r="QJG208" s="944"/>
      <c r="QJH208" s="944"/>
      <c r="QJI208" s="944"/>
      <c r="QJJ208" s="944"/>
      <c r="QJK208" s="944"/>
      <c r="QJL208" s="944"/>
      <c r="QJM208" s="944"/>
      <c r="QJN208" s="944"/>
      <c r="QJO208" s="944"/>
      <c r="QJP208" s="944"/>
      <c r="QJQ208" s="944"/>
      <c r="QJR208" s="944"/>
      <c r="QJS208" s="944"/>
      <c r="QJT208" s="944"/>
      <c r="QJU208" s="944"/>
      <c r="QJV208" s="944"/>
      <c r="QJW208" s="944"/>
      <c r="QJX208" s="944"/>
      <c r="QJY208" s="944"/>
      <c r="QJZ208" s="944"/>
      <c r="QKA208" s="944"/>
      <c r="QKB208" s="944"/>
      <c r="QKC208" s="944"/>
      <c r="QKD208" s="944"/>
      <c r="QKE208" s="944"/>
      <c r="QKF208" s="944"/>
      <c r="QKG208" s="944"/>
      <c r="QKH208" s="944"/>
      <c r="QKI208" s="944"/>
      <c r="QKJ208" s="944"/>
      <c r="QKK208" s="944"/>
      <c r="QKL208" s="944"/>
      <c r="QKM208" s="944"/>
      <c r="QKN208" s="944"/>
      <c r="QKO208" s="944"/>
      <c r="QKP208" s="944"/>
      <c r="QKQ208" s="944"/>
      <c r="QKR208" s="944"/>
      <c r="QKS208" s="944"/>
      <c r="QKT208" s="944"/>
      <c r="QKU208" s="944"/>
      <c r="QKV208" s="944"/>
      <c r="QKW208" s="944"/>
      <c r="QKX208" s="944"/>
      <c r="QKY208" s="944"/>
      <c r="QKZ208" s="944"/>
      <c r="QLA208" s="944"/>
      <c r="QLB208" s="944"/>
      <c r="QLC208" s="944"/>
      <c r="QLD208" s="944"/>
      <c r="QLE208" s="944"/>
      <c r="QLF208" s="944"/>
      <c r="QLG208" s="944"/>
      <c r="QLH208" s="944"/>
      <c r="QLI208" s="944"/>
      <c r="QLJ208" s="944"/>
      <c r="QLK208" s="944"/>
      <c r="QLL208" s="944"/>
      <c r="QLM208" s="944"/>
      <c r="QLN208" s="944"/>
      <c r="QLO208" s="944"/>
      <c r="QLP208" s="944"/>
      <c r="QLQ208" s="944"/>
      <c r="QLR208" s="944"/>
      <c r="QLS208" s="944"/>
      <c r="QLT208" s="944"/>
      <c r="QLU208" s="944"/>
      <c r="QLV208" s="944"/>
      <c r="QLW208" s="944"/>
      <c r="QLX208" s="944"/>
      <c r="QLY208" s="944"/>
      <c r="QLZ208" s="944"/>
      <c r="QMA208" s="944"/>
      <c r="QMB208" s="944"/>
      <c r="QMC208" s="944"/>
      <c r="QMD208" s="944"/>
      <c r="QME208" s="944"/>
      <c r="QMF208" s="944"/>
      <c r="QMG208" s="944"/>
      <c r="QMH208" s="944"/>
      <c r="QMI208" s="944"/>
      <c r="QMJ208" s="944"/>
      <c r="QMK208" s="944"/>
      <c r="QML208" s="944"/>
      <c r="QMM208" s="944"/>
      <c r="QMN208" s="944"/>
      <c r="QMO208" s="944"/>
      <c r="QMP208" s="944"/>
      <c r="QMQ208" s="944"/>
      <c r="QMR208" s="944"/>
      <c r="QMS208" s="944"/>
      <c r="QMT208" s="944"/>
      <c r="QMU208" s="944"/>
      <c r="QMV208" s="944"/>
      <c r="QMW208" s="944"/>
      <c r="QMX208" s="944"/>
      <c r="QMY208" s="944"/>
      <c r="QMZ208" s="944"/>
      <c r="QNA208" s="944"/>
      <c r="QNB208" s="944"/>
      <c r="QNC208" s="944"/>
      <c r="QND208" s="944"/>
      <c r="QNE208" s="944"/>
      <c r="QNF208" s="944"/>
      <c r="QNG208" s="944"/>
      <c r="QNH208" s="944"/>
      <c r="QNI208" s="944"/>
      <c r="QNJ208" s="944"/>
      <c r="QNK208" s="944"/>
      <c r="QNL208" s="944"/>
      <c r="QNM208" s="944"/>
      <c r="QNN208" s="944"/>
      <c r="QNO208" s="944"/>
      <c r="QNP208" s="944"/>
      <c r="QNQ208" s="944"/>
      <c r="QNR208" s="944"/>
      <c r="QNS208" s="944"/>
      <c r="QNT208" s="944"/>
      <c r="QNU208" s="944"/>
      <c r="QNV208" s="944"/>
      <c r="QNW208" s="944"/>
      <c r="QNX208" s="944"/>
      <c r="QNY208" s="944"/>
      <c r="QNZ208" s="944"/>
      <c r="QOA208" s="944"/>
      <c r="QOB208" s="944"/>
      <c r="QOC208" s="944"/>
      <c r="QOD208" s="944"/>
      <c r="QOE208" s="944"/>
      <c r="QOF208" s="944"/>
      <c r="QOG208" s="944"/>
      <c r="QOH208" s="944"/>
      <c r="QOI208" s="944"/>
      <c r="QOJ208" s="944"/>
      <c r="QOK208" s="944"/>
      <c r="QOL208" s="944"/>
      <c r="QOM208" s="944"/>
      <c r="QON208" s="944"/>
      <c r="QOO208" s="944"/>
      <c r="QOP208" s="944"/>
      <c r="QOQ208" s="944"/>
      <c r="QOR208" s="944"/>
      <c r="QOS208" s="944"/>
      <c r="QOT208" s="944"/>
      <c r="QOU208" s="944"/>
      <c r="QOV208" s="944"/>
      <c r="QOW208" s="944"/>
      <c r="QOX208" s="944"/>
      <c r="QOY208" s="944"/>
      <c r="QOZ208" s="944"/>
      <c r="QPA208" s="944"/>
      <c r="QPB208" s="944"/>
      <c r="QPC208" s="944"/>
      <c r="QPD208" s="944"/>
      <c r="QPE208" s="944"/>
      <c r="QPF208" s="944"/>
      <c r="QPG208" s="944"/>
      <c r="QPH208" s="944"/>
      <c r="QPI208" s="944"/>
      <c r="QPJ208" s="944"/>
      <c r="QPK208" s="944"/>
      <c r="QPL208" s="944"/>
      <c r="QPM208" s="944"/>
      <c r="QPN208" s="944"/>
      <c r="QPO208" s="944"/>
      <c r="QPP208" s="944"/>
      <c r="QPQ208" s="944"/>
      <c r="QPR208" s="944"/>
      <c r="QPS208" s="944"/>
      <c r="QPT208" s="944"/>
      <c r="QPU208" s="944"/>
      <c r="QPV208" s="944"/>
      <c r="QPW208" s="944"/>
      <c r="QPX208" s="944"/>
      <c r="QPY208" s="944"/>
      <c r="QPZ208" s="944"/>
      <c r="QQA208" s="944"/>
      <c r="QQB208" s="944"/>
      <c r="QQC208" s="944"/>
      <c r="QQD208" s="944"/>
      <c r="QQE208" s="944"/>
      <c r="QQF208" s="944"/>
      <c r="QQG208" s="944"/>
      <c r="QQH208" s="944"/>
      <c r="QQI208" s="944"/>
      <c r="QQJ208" s="944"/>
      <c r="QQK208" s="944"/>
      <c r="QQL208" s="944"/>
      <c r="QQM208" s="944"/>
      <c r="QQN208" s="944"/>
      <c r="QQO208" s="944"/>
      <c r="QQP208" s="944"/>
      <c r="QQQ208" s="944"/>
      <c r="QQR208" s="944"/>
      <c r="QQS208" s="944"/>
      <c r="QQT208" s="944"/>
      <c r="QQU208" s="944"/>
      <c r="QQV208" s="944"/>
      <c r="QQW208" s="944"/>
      <c r="QQX208" s="944"/>
      <c r="QQY208" s="944"/>
      <c r="QQZ208" s="944"/>
      <c r="QRA208" s="944"/>
      <c r="QRB208" s="944"/>
      <c r="QRC208" s="944"/>
      <c r="QRD208" s="944"/>
      <c r="QRE208" s="944"/>
      <c r="QRF208" s="944"/>
      <c r="QRG208" s="944"/>
      <c r="QRH208" s="944"/>
      <c r="QRI208" s="944"/>
      <c r="QRJ208" s="944"/>
      <c r="QRK208" s="944"/>
      <c r="QRL208" s="944"/>
      <c r="QRM208" s="944"/>
      <c r="QRN208" s="944"/>
      <c r="QRO208" s="944"/>
      <c r="QRP208" s="944"/>
      <c r="QRQ208" s="944"/>
      <c r="QRR208" s="944"/>
      <c r="QRS208" s="944"/>
      <c r="QRT208" s="944"/>
      <c r="QRU208" s="944"/>
      <c r="QRV208" s="944"/>
      <c r="QRW208" s="944"/>
      <c r="QRX208" s="944"/>
      <c r="QRY208" s="944"/>
      <c r="QRZ208" s="944"/>
      <c r="QSA208" s="944"/>
      <c r="QSB208" s="944"/>
      <c r="QSC208" s="944"/>
      <c r="QSD208" s="944"/>
      <c r="QSE208" s="944"/>
      <c r="QSF208" s="944"/>
      <c r="QSG208" s="944"/>
      <c r="QSH208" s="944"/>
      <c r="QSI208" s="944"/>
      <c r="QSJ208" s="944"/>
      <c r="QSK208" s="944"/>
      <c r="QSL208" s="944"/>
      <c r="QSM208" s="944"/>
      <c r="QSN208" s="944"/>
      <c r="QSO208" s="944"/>
      <c r="QSP208" s="944"/>
      <c r="QSQ208" s="944"/>
      <c r="QSR208" s="944"/>
      <c r="QSS208" s="944"/>
      <c r="QST208" s="944"/>
      <c r="QSU208" s="944"/>
      <c r="QSV208" s="944"/>
      <c r="QSW208" s="944"/>
      <c r="QSX208" s="944"/>
      <c r="QSY208" s="944"/>
      <c r="QSZ208" s="944"/>
      <c r="QTA208" s="944"/>
      <c r="QTB208" s="944"/>
      <c r="QTC208" s="944"/>
      <c r="QTD208" s="944"/>
      <c r="QTE208" s="944"/>
      <c r="QTF208" s="944"/>
      <c r="QTG208" s="944"/>
      <c r="QTH208" s="944"/>
      <c r="QTI208" s="944"/>
      <c r="QTJ208" s="944"/>
      <c r="QTK208" s="944"/>
      <c r="QTL208" s="944"/>
      <c r="QTM208" s="944"/>
      <c r="QTN208" s="944"/>
      <c r="QTO208" s="944"/>
      <c r="QTP208" s="944"/>
      <c r="QTQ208" s="944"/>
      <c r="QTR208" s="944"/>
      <c r="QTS208" s="944"/>
      <c r="QTT208" s="944"/>
      <c r="QTU208" s="944"/>
      <c r="QTV208" s="944"/>
      <c r="QTW208" s="944"/>
      <c r="QTX208" s="944"/>
      <c r="QTY208" s="944"/>
      <c r="QTZ208" s="944"/>
      <c r="QUA208" s="944"/>
      <c r="QUB208" s="944"/>
      <c r="QUC208" s="944"/>
      <c r="QUD208" s="944"/>
      <c r="QUE208" s="944"/>
      <c r="QUF208" s="944"/>
      <c r="QUG208" s="944"/>
      <c r="QUH208" s="944"/>
      <c r="QUI208" s="944"/>
      <c r="QUJ208" s="944"/>
      <c r="QUK208" s="944"/>
      <c r="QUL208" s="944"/>
      <c r="QUM208" s="944"/>
      <c r="QUN208" s="944"/>
      <c r="QUO208" s="944"/>
      <c r="QUP208" s="944"/>
      <c r="QUQ208" s="944"/>
      <c r="QUR208" s="944"/>
      <c r="QUS208" s="944"/>
      <c r="QUT208" s="944"/>
      <c r="QUU208" s="944"/>
      <c r="QUV208" s="944"/>
      <c r="QUW208" s="944"/>
      <c r="QUX208" s="944"/>
      <c r="QUY208" s="944"/>
      <c r="QUZ208" s="944"/>
      <c r="QVA208" s="944"/>
      <c r="QVB208" s="944"/>
      <c r="QVC208" s="944"/>
      <c r="QVD208" s="944"/>
      <c r="QVE208" s="944"/>
      <c r="QVF208" s="944"/>
      <c r="QVG208" s="944"/>
      <c r="QVH208" s="944"/>
      <c r="QVI208" s="944"/>
      <c r="QVJ208" s="944"/>
      <c r="QVK208" s="944"/>
      <c r="QVL208" s="944"/>
      <c r="QVM208" s="944"/>
      <c r="QVN208" s="944"/>
      <c r="QVO208" s="944"/>
      <c r="QVP208" s="944"/>
      <c r="QVQ208" s="944"/>
      <c r="QVR208" s="944"/>
      <c r="QVS208" s="944"/>
      <c r="QVT208" s="944"/>
      <c r="QVU208" s="944"/>
      <c r="QVV208" s="944"/>
      <c r="QVW208" s="944"/>
      <c r="QVX208" s="944"/>
      <c r="QVY208" s="944"/>
      <c r="QVZ208" s="944"/>
      <c r="QWA208" s="944"/>
      <c r="QWB208" s="944"/>
      <c r="QWC208" s="944"/>
      <c r="QWD208" s="944"/>
      <c r="QWE208" s="944"/>
      <c r="QWF208" s="944"/>
      <c r="QWG208" s="944"/>
      <c r="QWH208" s="944"/>
      <c r="QWI208" s="944"/>
      <c r="QWJ208" s="944"/>
      <c r="QWK208" s="944"/>
      <c r="QWL208" s="944"/>
      <c r="QWM208" s="944"/>
      <c r="QWN208" s="944"/>
      <c r="QWO208" s="944"/>
      <c r="QWP208" s="944"/>
      <c r="QWQ208" s="944"/>
      <c r="QWR208" s="944"/>
      <c r="QWS208" s="944"/>
      <c r="QWT208" s="944"/>
      <c r="QWU208" s="944"/>
      <c r="QWV208" s="944"/>
      <c r="QWW208" s="944"/>
      <c r="QWX208" s="944"/>
      <c r="QWY208" s="944"/>
      <c r="QWZ208" s="944"/>
      <c r="QXA208" s="944"/>
      <c r="QXB208" s="944"/>
      <c r="QXC208" s="944"/>
      <c r="QXD208" s="944"/>
      <c r="QXE208" s="944"/>
      <c r="QXF208" s="944"/>
      <c r="QXG208" s="944"/>
      <c r="QXH208" s="944"/>
      <c r="QXI208" s="944"/>
      <c r="QXJ208" s="944"/>
      <c r="QXK208" s="944"/>
      <c r="QXL208" s="944"/>
      <c r="QXM208" s="944"/>
      <c r="QXN208" s="944"/>
      <c r="QXO208" s="944"/>
      <c r="QXP208" s="944"/>
      <c r="QXQ208" s="944"/>
      <c r="QXR208" s="944"/>
      <c r="QXS208" s="944"/>
      <c r="QXT208" s="944"/>
      <c r="QXU208" s="944"/>
      <c r="QXV208" s="944"/>
      <c r="QXW208" s="944"/>
      <c r="QXX208" s="944"/>
      <c r="QXY208" s="944"/>
      <c r="QXZ208" s="944"/>
      <c r="QYA208" s="944"/>
      <c r="QYB208" s="944"/>
      <c r="QYC208" s="944"/>
      <c r="QYD208" s="944"/>
      <c r="QYE208" s="944"/>
      <c r="QYF208" s="944"/>
      <c r="QYG208" s="944"/>
      <c r="QYH208" s="944"/>
      <c r="QYI208" s="944"/>
      <c r="QYJ208" s="944"/>
      <c r="QYK208" s="944"/>
      <c r="QYL208" s="944"/>
      <c r="QYM208" s="944"/>
      <c r="QYN208" s="944"/>
      <c r="QYO208" s="944"/>
      <c r="QYP208" s="944"/>
      <c r="QYQ208" s="944"/>
      <c r="QYR208" s="944"/>
      <c r="QYS208" s="944"/>
      <c r="QYT208" s="944"/>
      <c r="QYU208" s="944"/>
      <c r="QYV208" s="944"/>
      <c r="QYW208" s="944"/>
      <c r="QYX208" s="944"/>
      <c r="QYY208" s="944"/>
      <c r="QYZ208" s="944"/>
      <c r="QZA208" s="944"/>
      <c r="QZB208" s="944"/>
      <c r="QZC208" s="944"/>
      <c r="QZD208" s="944"/>
      <c r="QZE208" s="944"/>
      <c r="QZF208" s="944"/>
      <c r="QZG208" s="944"/>
      <c r="QZH208" s="944"/>
      <c r="QZI208" s="944"/>
      <c r="QZJ208" s="944"/>
      <c r="QZK208" s="944"/>
      <c r="QZL208" s="944"/>
      <c r="QZM208" s="944"/>
      <c r="QZN208" s="944"/>
      <c r="QZO208" s="944"/>
      <c r="QZP208" s="944"/>
      <c r="QZQ208" s="944"/>
      <c r="QZR208" s="944"/>
      <c r="QZS208" s="944"/>
      <c r="QZT208" s="944"/>
      <c r="QZU208" s="944"/>
      <c r="QZV208" s="944"/>
      <c r="QZW208" s="944"/>
      <c r="QZX208" s="944"/>
      <c r="QZY208" s="944"/>
      <c r="QZZ208" s="944"/>
      <c r="RAA208" s="944"/>
      <c r="RAB208" s="944"/>
      <c r="RAC208" s="944"/>
      <c r="RAD208" s="944"/>
      <c r="RAE208" s="944"/>
      <c r="RAF208" s="944"/>
      <c r="RAG208" s="944"/>
      <c r="RAH208" s="944"/>
      <c r="RAI208" s="944"/>
      <c r="RAJ208" s="944"/>
      <c r="RAK208" s="944"/>
      <c r="RAL208" s="944"/>
      <c r="RAM208" s="944"/>
      <c r="RAN208" s="944"/>
      <c r="RAO208" s="944"/>
      <c r="RAP208" s="944"/>
      <c r="RAQ208" s="944"/>
      <c r="RAR208" s="944"/>
      <c r="RAS208" s="944"/>
      <c r="RAT208" s="944"/>
      <c r="RAU208" s="944"/>
      <c r="RAV208" s="944"/>
      <c r="RAW208" s="944"/>
      <c r="RAX208" s="944"/>
      <c r="RAY208" s="944"/>
      <c r="RAZ208" s="944"/>
      <c r="RBA208" s="944"/>
      <c r="RBB208" s="944"/>
      <c r="RBC208" s="944"/>
      <c r="RBD208" s="944"/>
      <c r="RBE208" s="944"/>
      <c r="RBF208" s="944"/>
      <c r="RBG208" s="944"/>
      <c r="RBH208" s="944"/>
      <c r="RBI208" s="944"/>
      <c r="RBJ208" s="944"/>
      <c r="RBK208" s="944"/>
      <c r="RBL208" s="944"/>
      <c r="RBM208" s="944"/>
      <c r="RBN208" s="944"/>
      <c r="RBO208" s="944"/>
      <c r="RBP208" s="944"/>
      <c r="RBQ208" s="944"/>
      <c r="RBR208" s="944"/>
      <c r="RBS208" s="944"/>
      <c r="RBT208" s="944"/>
      <c r="RBU208" s="944"/>
      <c r="RBV208" s="944"/>
      <c r="RBW208" s="944"/>
      <c r="RBX208" s="944"/>
      <c r="RBY208" s="944"/>
      <c r="RBZ208" s="944"/>
      <c r="RCA208" s="944"/>
      <c r="RCB208" s="944"/>
      <c r="RCC208" s="944"/>
      <c r="RCD208" s="944"/>
      <c r="RCE208" s="944"/>
      <c r="RCF208" s="944"/>
      <c r="RCG208" s="944"/>
      <c r="RCH208" s="944"/>
      <c r="RCI208" s="944"/>
      <c r="RCJ208" s="944"/>
      <c r="RCK208" s="944"/>
      <c r="RCL208" s="944"/>
      <c r="RCM208" s="944"/>
      <c r="RCN208" s="944"/>
      <c r="RCO208" s="944"/>
      <c r="RCP208" s="944"/>
      <c r="RCQ208" s="944"/>
      <c r="RCR208" s="944"/>
      <c r="RCS208" s="944"/>
      <c r="RCT208" s="944"/>
      <c r="RCU208" s="944"/>
      <c r="RCV208" s="944"/>
      <c r="RCW208" s="944"/>
      <c r="RCX208" s="944"/>
      <c r="RCY208" s="944"/>
      <c r="RCZ208" s="944"/>
      <c r="RDA208" s="944"/>
      <c r="RDB208" s="944"/>
      <c r="RDC208" s="944"/>
      <c r="RDD208" s="944"/>
      <c r="RDE208" s="944"/>
      <c r="RDF208" s="944"/>
      <c r="RDG208" s="944"/>
      <c r="RDH208" s="944"/>
      <c r="RDI208" s="944"/>
      <c r="RDJ208" s="944"/>
      <c r="RDK208" s="944"/>
      <c r="RDL208" s="944"/>
      <c r="RDM208" s="944"/>
      <c r="RDN208" s="944"/>
      <c r="RDO208" s="944"/>
      <c r="RDP208" s="944"/>
      <c r="RDQ208" s="944"/>
      <c r="RDR208" s="944"/>
      <c r="RDS208" s="944"/>
      <c r="RDT208" s="944"/>
      <c r="RDU208" s="944"/>
      <c r="RDV208" s="944"/>
      <c r="RDW208" s="944"/>
      <c r="RDX208" s="944"/>
      <c r="RDY208" s="944"/>
      <c r="RDZ208" s="944"/>
      <c r="REA208" s="944"/>
      <c r="REB208" s="944"/>
      <c r="REC208" s="944"/>
      <c r="RED208" s="944"/>
      <c r="REE208" s="944"/>
      <c r="REF208" s="944"/>
      <c r="REG208" s="944"/>
      <c r="REH208" s="944"/>
      <c r="REI208" s="944"/>
      <c r="REJ208" s="944"/>
      <c r="REK208" s="944"/>
      <c r="REL208" s="944"/>
      <c r="REM208" s="944"/>
      <c r="REN208" s="944"/>
      <c r="REO208" s="944"/>
      <c r="REP208" s="944"/>
      <c r="REQ208" s="944"/>
      <c r="RER208" s="944"/>
      <c r="RES208" s="944"/>
      <c r="RET208" s="944"/>
      <c r="REU208" s="944"/>
      <c r="REV208" s="944"/>
      <c r="REW208" s="944"/>
      <c r="REX208" s="944"/>
      <c r="REY208" s="944"/>
      <c r="REZ208" s="944"/>
      <c r="RFA208" s="944"/>
      <c r="RFB208" s="944"/>
      <c r="RFC208" s="944"/>
      <c r="RFD208" s="944"/>
      <c r="RFE208" s="944"/>
      <c r="RFF208" s="944"/>
      <c r="RFG208" s="944"/>
      <c r="RFH208" s="944"/>
      <c r="RFI208" s="944"/>
      <c r="RFJ208" s="944"/>
      <c r="RFK208" s="944"/>
      <c r="RFL208" s="944"/>
      <c r="RFM208" s="944"/>
      <c r="RFN208" s="944"/>
      <c r="RFO208" s="944"/>
      <c r="RFP208" s="944"/>
      <c r="RFQ208" s="944"/>
      <c r="RFR208" s="944"/>
      <c r="RFS208" s="944"/>
      <c r="RFT208" s="944"/>
      <c r="RFU208" s="944"/>
      <c r="RFV208" s="944"/>
      <c r="RFW208" s="944"/>
      <c r="RFX208" s="944"/>
      <c r="RFY208" s="944"/>
      <c r="RFZ208" s="944"/>
      <c r="RGA208" s="944"/>
      <c r="RGB208" s="944"/>
      <c r="RGC208" s="944"/>
      <c r="RGD208" s="944"/>
      <c r="RGE208" s="944"/>
      <c r="RGF208" s="944"/>
      <c r="RGG208" s="944"/>
      <c r="RGH208" s="944"/>
      <c r="RGI208" s="944"/>
      <c r="RGJ208" s="944"/>
      <c r="RGK208" s="944"/>
      <c r="RGL208" s="944"/>
      <c r="RGM208" s="944"/>
      <c r="RGN208" s="944"/>
      <c r="RGO208" s="944"/>
      <c r="RGP208" s="944"/>
      <c r="RGQ208" s="944"/>
      <c r="RGR208" s="944"/>
      <c r="RGS208" s="944"/>
      <c r="RGT208" s="944"/>
      <c r="RGU208" s="944"/>
      <c r="RGV208" s="944"/>
      <c r="RGW208" s="944"/>
      <c r="RGX208" s="944"/>
      <c r="RGY208" s="944"/>
      <c r="RGZ208" s="944"/>
      <c r="RHA208" s="944"/>
      <c r="RHB208" s="944"/>
      <c r="RHC208" s="944"/>
      <c r="RHD208" s="944"/>
      <c r="RHE208" s="944"/>
      <c r="RHF208" s="944"/>
      <c r="RHG208" s="944"/>
      <c r="RHH208" s="944"/>
      <c r="RHI208" s="944"/>
      <c r="RHJ208" s="944"/>
      <c r="RHK208" s="944"/>
      <c r="RHL208" s="944"/>
      <c r="RHM208" s="944"/>
      <c r="RHN208" s="944"/>
      <c r="RHO208" s="944"/>
      <c r="RHP208" s="944"/>
      <c r="RHQ208" s="944"/>
      <c r="RHR208" s="944"/>
      <c r="RHS208" s="944"/>
      <c r="RHT208" s="944"/>
      <c r="RHU208" s="944"/>
      <c r="RHV208" s="944"/>
      <c r="RHW208" s="944"/>
      <c r="RHX208" s="944"/>
      <c r="RHY208" s="944"/>
      <c r="RHZ208" s="944"/>
      <c r="RIA208" s="944"/>
      <c r="RIB208" s="944"/>
      <c r="RIC208" s="944"/>
      <c r="RID208" s="944"/>
      <c r="RIE208" s="944"/>
      <c r="RIF208" s="944"/>
      <c r="RIG208" s="944"/>
      <c r="RIH208" s="944"/>
      <c r="RII208" s="944"/>
      <c r="RIJ208" s="944"/>
      <c r="RIK208" s="944"/>
      <c r="RIL208" s="944"/>
      <c r="RIM208" s="944"/>
      <c r="RIN208" s="944"/>
      <c r="RIO208" s="944"/>
      <c r="RIP208" s="944"/>
      <c r="RIQ208" s="944"/>
      <c r="RIR208" s="944"/>
      <c r="RIS208" s="944"/>
      <c r="RIT208" s="944"/>
      <c r="RIU208" s="944"/>
      <c r="RIV208" s="944"/>
      <c r="RIW208" s="944"/>
      <c r="RIX208" s="944"/>
      <c r="RIY208" s="944"/>
      <c r="RIZ208" s="944"/>
      <c r="RJA208" s="944"/>
      <c r="RJB208" s="944"/>
      <c r="RJC208" s="944"/>
      <c r="RJD208" s="944"/>
      <c r="RJE208" s="944"/>
      <c r="RJF208" s="944"/>
      <c r="RJG208" s="944"/>
      <c r="RJH208" s="944"/>
      <c r="RJI208" s="944"/>
      <c r="RJJ208" s="944"/>
      <c r="RJK208" s="944"/>
      <c r="RJL208" s="944"/>
      <c r="RJM208" s="944"/>
      <c r="RJN208" s="944"/>
      <c r="RJO208" s="944"/>
      <c r="RJP208" s="944"/>
      <c r="RJQ208" s="944"/>
      <c r="RJR208" s="944"/>
      <c r="RJS208" s="944"/>
      <c r="RJT208" s="944"/>
      <c r="RJU208" s="944"/>
      <c r="RJV208" s="944"/>
      <c r="RJW208" s="944"/>
      <c r="RJX208" s="944"/>
      <c r="RJY208" s="944"/>
      <c r="RJZ208" s="944"/>
      <c r="RKA208" s="944"/>
      <c r="RKB208" s="944"/>
      <c r="RKC208" s="944"/>
      <c r="RKD208" s="944"/>
      <c r="RKE208" s="944"/>
      <c r="RKF208" s="944"/>
      <c r="RKG208" s="944"/>
      <c r="RKH208" s="944"/>
      <c r="RKI208" s="944"/>
      <c r="RKJ208" s="944"/>
      <c r="RKK208" s="944"/>
      <c r="RKL208" s="944"/>
      <c r="RKM208" s="944"/>
      <c r="RKN208" s="944"/>
      <c r="RKO208" s="944"/>
      <c r="RKP208" s="944"/>
      <c r="RKQ208" s="944"/>
      <c r="RKR208" s="944"/>
      <c r="RKS208" s="944"/>
      <c r="RKT208" s="944"/>
      <c r="RKU208" s="944"/>
      <c r="RKV208" s="944"/>
      <c r="RKW208" s="944"/>
      <c r="RKX208" s="944"/>
      <c r="RKY208" s="944"/>
      <c r="RKZ208" s="944"/>
      <c r="RLA208" s="944"/>
      <c r="RLB208" s="944"/>
      <c r="RLC208" s="944"/>
      <c r="RLD208" s="944"/>
      <c r="RLE208" s="944"/>
      <c r="RLF208" s="944"/>
      <c r="RLG208" s="944"/>
      <c r="RLH208" s="944"/>
      <c r="RLI208" s="944"/>
      <c r="RLJ208" s="944"/>
      <c r="RLK208" s="944"/>
      <c r="RLL208" s="944"/>
      <c r="RLM208" s="944"/>
      <c r="RLN208" s="944"/>
      <c r="RLO208" s="944"/>
      <c r="RLP208" s="944"/>
      <c r="RLQ208" s="944"/>
      <c r="RLR208" s="944"/>
      <c r="RLS208" s="944"/>
      <c r="RLT208" s="944"/>
      <c r="RLU208" s="944"/>
      <c r="RLV208" s="944"/>
      <c r="RLW208" s="944"/>
      <c r="RLX208" s="944"/>
      <c r="RLY208" s="944"/>
      <c r="RLZ208" s="944"/>
      <c r="RMA208" s="944"/>
      <c r="RMB208" s="944"/>
      <c r="RMC208" s="944"/>
      <c r="RMD208" s="944"/>
      <c r="RME208" s="944"/>
      <c r="RMF208" s="944"/>
      <c r="RMG208" s="944"/>
      <c r="RMH208" s="944"/>
      <c r="RMI208" s="944"/>
      <c r="RMJ208" s="944"/>
      <c r="RMK208" s="944"/>
      <c r="RML208" s="944"/>
      <c r="RMM208" s="944"/>
      <c r="RMN208" s="944"/>
      <c r="RMO208" s="944"/>
      <c r="RMP208" s="944"/>
      <c r="RMQ208" s="944"/>
      <c r="RMR208" s="944"/>
      <c r="RMS208" s="944"/>
      <c r="RMT208" s="944"/>
      <c r="RMU208" s="944"/>
      <c r="RMV208" s="944"/>
      <c r="RMW208" s="944"/>
      <c r="RMX208" s="944"/>
      <c r="RMY208" s="944"/>
      <c r="RMZ208" s="944"/>
      <c r="RNA208" s="944"/>
      <c r="RNB208" s="944"/>
      <c r="RNC208" s="944"/>
      <c r="RND208" s="944"/>
      <c r="RNE208" s="944"/>
      <c r="RNF208" s="944"/>
      <c r="RNG208" s="944"/>
      <c r="RNH208" s="944"/>
      <c r="RNI208" s="944"/>
      <c r="RNJ208" s="944"/>
      <c r="RNK208" s="944"/>
      <c r="RNL208" s="944"/>
      <c r="RNM208" s="944"/>
      <c r="RNN208" s="944"/>
      <c r="RNO208" s="944"/>
      <c r="RNP208" s="944"/>
      <c r="RNQ208" s="944"/>
      <c r="RNR208" s="944"/>
      <c r="RNS208" s="944"/>
      <c r="RNT208" s="944"/>
      <c r="RNU208" s="944"/>
      <c r="RNV208" s="944"/>
      <c r="RNW208" s="944"/>
      <c r="RNX208" s="944"/>
      <c r="RNY208" s="944"/>
      <c r="RNZ208" s="944"/>
      <c r="ROA208" s="944"/>
      <c r="ROB208" s="944"/>
      <c r="ROC208" s="944"/>
      <c r="ROD208" s="944"/>
      <c r="ROE208" s="944"/>
      <c r="ROF208" s="944"/>
      <c r="ROG208" s="944"/>
      <c r="ROH208" s="944"/>
      <c r="ROI208" s="944"/>
      <c r="ROJ208" s="944"/>
      <c r="ROK208" s="944"/>
      <c r="ROL208" s="944"/>
      <c r="ROM208" s="944"/>
      <c r="RON208" s="944"/>
      <c r="ROO208" s="944"/>
      <c r="ROP208" s="944"/>
      <c r="ROQ208" s="944"/>
      <c r="ROR208" s="944"/>
      <c r="ROS208" s="944"/>
      <c r="ROT208" s="944"/>
      <c r="ROU208" s="944"/>
      <c r="ROV208" s="944"/>
      <c r="ROW208" s="944"/>
      <c r="ROX208" s="944"/>
      <c r="ROY208" s="944"/>
      <c r="ROZ208" s="944"/>
      <c r="RPA208" s="944"/>
      <c r="RPB208" s="944"/>
      <c r="RPC208" s="944"/>
      <c r="RPD208" s="944"/>
      <c r="RPE208" s="944"/>
      <c r="RPF208" s="944"/>
      <c r="RPG208" s="944"/>
      <c r="RPH208" s="944"/>
      <c r="RPI208" s="944"/>
      <c r="RPJ208" s="944"/>
      <c r="RPK208" s="944"/>
      <c r="RPL208" s="944"/>
      <c r="RPM208" s="944"/>
      <c r="RPN208" s="944"/>
      <c r="RPO208" s="944"/>
      <c r="RPP208" s="944"/>
      <c r="RPQ208" s="944"/>
      <c r="RPR208" s="944"/>
      <c r="RPS208" s="944"/>
      <c r="RPT208" s="944"/>
      <c r="RPU208" s="944"/>
      <c r="RPV208" s="944"/>
      <c r="RPW208" s="944"/>
      <c r="RPX208" s="944"/>
      <c r="RPY208" s="944"/>
      <c r="RPZ208" s="944"/>
      <c r="RQA208" s="944"/>
      <c r="RQB208" s="944"/>
      <c r="RQC208" s="944"/>
      <c r="RQD208" s="944"/>
      <c r="RQE208" s="944"/>
      <c r="RQF208" s="944"/>
      <c r="RQG208" s="944"/>
      <c r="RQH208" s="944"/>
      <c r="RQI208" s="944"/>
      <c r="RQJ208" s="944"/>
      <c r="RQK208" s="944"/>
      <c r="RQL208" s="944"/>
      <c r="RQM208" s="944"/>
      <c r="RQN208" s="944"/>
      <c r="RQO208" s="944"/>
      <c r="RQP208" s="944"/>
      <c r="RQQ208" s="944"/>
      <c r="RQR208" s="944"/>
      <c r="RQS208" s="944"/>
      <c r="RQT208" s="944"/>
      <c r="RQU208" s="944"/>
      <c r="RQV208" s="944"/>
      <c r="RQW208" s="944"/>
      <c r="RQX208" s="944"/>
      <c r="RQY208" s="944"/>
      <c r="RQZ208" s="944"/>
      <c r="RRA208" s="944"/>
      <c r="RRB208" s="944"/>
      <c r="RRC208" s="944"/>
      <c r="RRD208" s="944"/>
      <c r="RRE208" s="944"/>
      <c r="RRF208" s="944"/>
      <c r="RRG208" s="944"/>
      <c r="RRH208" s="944"/>
      <c r="RRI208" s="944"/>
      <c r="RRJ208" s="944"/>
      <c r="RRK208" s="944"/>
      <c r="RRL208" s="944"/>
      <c r="RRM208" s="944"/>
      <c r="RRN208" s="944"/>
      <c r="RRO208" s="944"/>
      <c r="RRP208" s="944"/>
      <c r="RRQ208" s="944"/>
      <c r="RRR208" s="944"/>
      <c r="RRS208" s="944"/>
      <c r="RRT208" s="944"/>
      <c r="RRU208" s="944"/>
      <c r="RRV208" s="944"/>
      <c r="RRW208" s="944"/>
      <c r="RRX208" s="944"/>
      <c r="RRY208" s="944"/>
      <c r="RRZ208" s="944"/>
      <c r="RSA208" s="944"/>
      <c r="RSB208" s="944"/>
      <c r="RSC208" s="944"/>
      <c r="RSD208" s="944"/>
      <c r="RSE208" s="944"/>
      <c r="RSF208" s="944"/>
      <c r="RSG208" s="944"/>
      <c r="RSH208" s="944"/>
      <c r="RSI208" s="944"/>
      <c r="RSJ208" s="944"/>
      <c r="RSK208" s="944"/>
      <c r="RSL208" s="944"/>
      <c r="RSM208" s="944"/>
      <c r="RSN208" s="944"/>
      <c r="RSO208" s="944"/>
      <c r="RSP208" s="944"/>
      <c r="RSQ208" s="944"/>
      <c r="RSR208" s="944"/>
      <c r="RSS208" s="944"/>
      <c r="RST208" s="944"/>
      <c r="RSU208" s="944"/>
      <c r="RSV208" s="944"/>
      <c r="RSW208" s="944"/>
      <c r="RSX208" s="944"/>
      <c r="RSY208" s="944"/>
      <c r="RSZ208" s="944"/>
      <c r="RTA208" s="944"/>
      <c r="RTB208" s="944"/>
      <c r="RTC208" s="944"/>
      <c r="RTD208" s="944"/>
      <c r="RTE208" s="944"/>
      <c r="RTF208" s="944"/>
      <c r="RTG208" s="944"/>
      <c r="RTH208" s="944"/>
      <c r="RTI208" s="944"/>
      <c r="RTJ208" s="944"/>
      <c r="RTK208" s="944"/>
      <c r="RTL208" s="944"/>
      <c r="RTM208" s="944"/>
      <c r="RTN208" s="944"/>
      <c r="RTO208" s="944"/>
      <c r="RTP208" s="944"/>
      <c r="RTQ208" s="944"/>
      <c r="RTR208" s="944"/>
      <c r="RTS208" s="944"/>
      <c r="RTT208" s="944"/>
      <c r="RTU208" s="944"/>
      <c r="RTV208" s="944"/>
      <c r="RTW208" s="944"/>
      <c r="RTX208" s="944"/>
      <c r="RTY208" s="944"/>
      <c r="RTZ208" s="944"/>
      <c r="RUA208" s="944"/>
      <c r="RUB208" s="944"/>
      <c r="RUC208" s="944"/>
      <c r="RUD208" s="944"/>
      <c r="RUE208" s="944"/>
      <c r="RUF208" s="944"/>
      <c r="RUG208" s="944"/>
      <c r="RUH208" s="944"/>
      <c r="RUI208" s="944"/>
      <c r="RUJ208" s="944"/>
      <c r="RUK208" s="944"/>
      <c r="RUL208" s="944"/>
      <c r="RUM208" s="944"/>
      <c r="RUN208" s="944"/>
      <c r="RUO208" s="944"/>
      <c r="RUP208" s="944"/>
      <c r="RUQ208" s="944"/>
      <c r="RUR208" s="944"/>
      <c r="RUS208" s="944"/>
      <c r="RUT208" s="944"/>
      <c r="RUU208" s="944"/>
      <c r="RUV208" s="944"/>
      <c r="RUW208" s="944"/>
      <c r="RUX208" s="944"/>
      <c r="RUY208" s="944"/>
      <c r="RUZ208" s="944"/>
      <c r="RVA208" s="944"/>
      <c r="RVB208" s="944"/>
      <c r="RVC208" s="944"/>
      <c r="RVD208" s="944"/>
      <c r="RVE208" s="944"/>
      <c r="RVF208" s="944"/>
      <c r="RVG208" s="944"/>
      <c r="RVH208" s="944"/>
      <c r="RVI208" s="944"/>
      <c r="RVJ208" s="944"/>
      <c r="RVK208" s="944"/>
      <c r="RVL208" s="944"/>
      <c r="RVM208" s="944"/>
      <c r="RVN208" s="944"/>
      <c r="RVO208" s="944"/>
      <c r="RVP208" s="944"/>
      <c r="RVQ208" s="944"/>
      <c r="RVR208" s="944"/>
      <c r="RVS208" s="944"/>
      <c r="RVT208" s="944"/>
      <c r="RVU208" s="944"/>
      <c r="RVV208" s="944"/>
      <c r="RVW208" s="944"/>
      <c r="RVX208" s="944"/>
      <c r="RVY208" s="944"/>
      <c r="RVZ208" s="944"/>
      <c r="RWA208" s="944"/>
      <c r="RWB208" s="944"/>
      <c r="RWC208" s="944"/>
      <c r="RWD208" s="944"/>
      <c r="RWE208" s="944"/>
      <c r="RWF208" s="944"/>
      <c r="RWG208" s="944"/>
      <c r="RWH208" s="944"/>
      <c r="RWI208" s="944"/>
      <c r="RWJ208" s="944"/>
      <c r="RWK208" s="944"/>
      <c r="RWL208" s="944"/>
      <c r="RWM208" s="944"/>
      <c r="RWN208" s="944"/>
      <c r="RWO208" s="944"/>
      <c r="RWP208" s="944"/>
      <c r="RWQ208" s="944"/>
      <c r="RWR208" s="944"/>
      <c r="RWS208" s="944"/>
      <c r="RWT208" s="944"/>
      <c r="RWU208" s="944"/>
      <c r="RWV208" s="944"/>
      <c r="RWW208" s="944"/>
      <c r="RWX208" s="944"/>
      <c r="RWY208" s="944"/>
      <c r="RWZ208" s="944"/>
      <c r="RXA208" s="944"/>
      <c r="RXB208" s="944"/>
      <c r="RXC208" s="944"/>
      <c r="RXD208" s="944"/>
      <c r="RXE208" s="944"/>
      <c r="RXF208" s="944"/>
      <c r="RXG208" s="944"/>
      <c r="RXH208" s="944"/>
      <c r="RXI208" s="944"/>
      <c r="RXJ208" s="944"/>
      <c r="RXK208" s="944"/>
      <c r="RXL208" s="944"/>
      <c r="RXM208" s="944"/>
      <c r="RXN208" s="944"/>
      <c r="RXO208" s="944"/>
      <c r="RXP208" s="944"/>
      <c r="RXQ208" s="944"/>
      <c r="RXR208" s="944"/>
      <c r="RXS208" s="944"/>
      <c r="RXT208" s="944"/>
      <c r="RXU208" s="944"/>
      <c r="RXV208" s="944"/>
      <c r="RXW208" s="944"/>
      <c r="RXX208" s="944"/>
      <c r="RXY208" s="944"/>
      <c r="RXZ208" s="944"/>
      <c r="RYA208" s="944"/>
      <c r="RYB208" s="944"/>
      <c r="RYC208" s="944"/>
      <c r="RYD208" s="944"/>
      <c r="RYE208" s="944"/>
      <c r="RYF208" s="944"/>
      <c r="RYG208" s="944"/>
      <c r="RYH208" s="944"/>
      <c r="RYI208" s="944"/>
      <c r="RYJ208" s="944"/>
      <c r="RYK208" s="944"/>
      <c r="RYL208" s="944"/>
      <c r="RYM208" s="944"/>
      <c r="RYN208" s="944"/>
      <c r="RYO208" s="944"/>
      <c r="RYP208" s="944"/>
      <c r="RYQ208" s="944"/>
      <c r="RYR208" s="944"/>
      <c r="RYS208" s="944"/>
      <c r="RYT208" s="944"/>
      <c r="RYU208" s="944"/>
      <c r="RYV208" s="944"/>
      <c r="RYW208" s="944"/>
      <c r="RYX208" s="944"/>
      <c r="RYY208" s="944"/>
      <c r="RYZ208" s="944"/>
      <c r="RZA208" s="944"/>
      <c r="RZB208" s="944"/>
      <c r="RZC208" s="944"/>
      <c r="RZD208" s="944"/>
      <c r="RZE208" s="944"/>
      <c r="RZF208" s="944"/>
      <c r="RZG208" s="944"/>
      <c r="RZH208" s="944"/>
      <c r="RZI208" s="944"/>
      <c r="RZJ208" s="944"/>
      <c r="RZK208" s="944"/>
      <c r="RZL208" s="944"/>
      <c r="RZM208" s="944"/>
      <c r="RZN208" s="944"/>
      <c r="RZO208" s="944"/>
      <c r="RZP208" s="944"/>
      <c r="RZQ208" s="944"/>
      <c r="RZR208" s="944"/>
      <c r="RZS208" s="944"/>
      <c r="RZT208" s="944"/>
      <c r="RZU208" s="944"/>
      <c r="RZV208" s="944"/>
      <c r="RZW208" s="944"/>
      <c r="RZX208" s="944"/>
      <c r="RZY208" s="944"/>
      <c r="RZZ208" s="944"/>
      <c r="SAA208" s="944"/>
      <c r="SAB208" s="944"/>
      <c r="SAC208" s="944"/>
      <c r="SAD208" s="944"/>
      <c r="SAE208" s="944"/>
      <c r="SAF208" s="944"/>
      <c r="SAG208" s="944"/>
      <c r="SAH208" s="944"/>
      <c r="SAI208" s="944"/>
      <c r="SAJ208" s="944"/>
      <c r="SAK208" s="944"/>
      <c r="SAL208" s="944"/>
      <c r="SAM208" s="944"/>
      <c r="SAN208" s="944"/>
      <c r="SAO208" s="944"/>
      <c r="SAP208" s="944"/>
      <c r="SAQ208" s="944"/>
      <c r="SAR208" s="944"/>
      <c r="SAS208" s="944"/>
      <c r="SAT208" s="944"/>
      <c r="SAU208" s="944"/>
      <c r="SAV208" s="944"/>
      <c r="SAW208" s="944"/>
      <c r="SAX208" s="944"/>
      <c r="SAY208" s="944"/>
      <c r="SAZ208" s="944"/>
      <c r="SBA208" s="944"/>
      <c r="SBB208" s="944"/>
      <c r="SBC208" s="944"/>
      <c r="SBD208" s="944"/>
      <c r="SBE208" s="944"/>
      <c r="SBF208" s="944"/>
      <c r="SBG208" s="944"/>
      <c r="SBH208" s="944"/>
      <c r="SBI208" s="944"/>
      <c r="SBJ208" s="944"/>
      <c r="SBK208" s="944"/>
      <c r="SBL208" s="944"/>
      <c r="SBM208" s="944"/>
      <c r="SBN208" s="944"/>
      <c r="SBO208" s="944"/>
      <c r="SBP208" s="944"/>
      <c r="SBQ208" s="944"/>
      <c r="SBR208" s="944"/>
      <c r="SBS208" s="944"/>
      <c r="SBT208" s="944"/>
      <c r="SBU208" s="944"/>
      <c r="SBV208" s="944"/>
      <c r="SBW208" s="944"/>
      <c r="SBX208" s="944"/>
      <c r="SBY208" s="944"/>
      <c r="SBZ208" s="944"/>
      <c r="SCA208" s="944"/>
      <c r="SCB208" s="944"/>
      <c r="SCC208" s="944"/>
      <c r="SCD208" s="944"/>
      <c r="SCE208" s="944"/>
      <c r="SCF208" s="944"/>
      <c r="SCG208" s="944"/>
      <c r="SCH208" s="944"/>
      <c r="SCI208" s="944"/>
      <c r="SCJ208" s="944"/>
      <c r="SCK208" s="944"/>
      <c r="SCL208" s="944"/>
      <c r="SCM208" s="944"/>
      <c r="SCN208" s="944"/>
      <c r="SCO208" s="944"/>
      <c r="SCP208" s="944"/>
      <c r="SCQ208" s="944"/>
      <c r="SCR208" s="944"/>
      <c r="SCS208" s="944"/>
      <c r="SCT208" s="944"/>
      <c r="SCU208" s="944"/>
      <c r="SCV208" s="944"/>
      <c r="SCW208" s="944"/>
      <c r="SCX208" s="944"/>
      <c r="SCY208" s="944"/>
      <c r="SCZ208" s="944"/>
      <c r="SDA208" s="944"/>
      <c r="SDB208" s="944"/>
      <c r="SDC208" s="944"/>
      <c r="SDD208" s="944"/>
      <c r="SDE208" s="944"/>
      <c r="SDF208" s="944"/>
      <c r="SDG208" s="944"/>
      <c r="SDH208" s="944"/>
      <c r="SDI208" s="944"/>
      <c r="SDJ208" s="944"/>
      <c r="SDK208" s="944"/>
      <c r="SDL208" s="944"/>
      <c r="SDM208" s="944"/>
      <c r="SDN208" s="944"/>
      <c r="SDO208" s="944"/>
      <c r="SDP208" s="944"/>
      <c r="SDQ208" s="944"/>
      <c r="SDR208" s="944"/>
      <c r="SDS208" s="944"/>
      <c r="SDT208" s="944"/>
      <c r="SDU208" s="944"/>
      <c r="SDV208" s="944"/>
      <c r="SDW208" s="944"/>
      <c r="SDX208" s="944"/>
      <c r="SDY208" s="944"/>
      <c r="SDZ208" s="944"/>
      <c r="SEA208" s="944"/>
      <c r="SEB208" s="944"/>
      <c r="SEC208" s="944"/>
      <c r="SED208" s="944"/>
      <c r="SEE208" s="944"/>
      <c r="SEF208" s="944"/>
      <c r="SEG208" s="944"/>
      <c r="SEH208" s="944"/>
      <c r="SEI208" s="944"/>
      <c r="SEJ208" s="944"/>
      <c r="SEK208" s="944"/>
      <c r="SEL208" s="944"/>
      <c r="SEM208" s="944"/>
      <c r="SEN208" s="944"/>
      <c r="SEO208" s="944"/>
      <c r="SEP208" s="944"/>
      <c r="SEQ208" s="944"/>
      <c r="SER208" s="944"/>
      <c r="SES208" s="944"/>
      <c r="SET208" s="944"/>
      <c r="SEU208" s="944"/>
      <c r="SEV208" s="944"/>
      <c r="SEW208" s="944"/>
      <c r="SEX208" s="944"/>
      <c r="SEY208" s="944"/>
      <c r="SEZ208" s="944"/>
      <c r="SFA208" s="944"/>
      <c r="SFB208" s="944"/>
      <c r="SFC208" s="944"/>
      <c r="SFD208" s="944"/>
      <c r="SFE208" s="944"/>
      <c r="SFF208" s="944"/>
      <c r="SFG208" s="944"/>
      <c r="SFH208" s="944"/>
      <c r="SFI208" s="944"/>
      <c r="SFJ208" s="944"/>
      <c r="SFK208" s="944"/>
      <c r="SFL208" s="944"/>
      <c r="SFM208" s="944"/>
      <c r="SFN208" s="944"/>
      <c r="SFO208" s="944"/>
      <c r="SFP208" s="944"/>
      <c r="SFQ208" s="944"/>
      <c r="SFR208" s="944"/>
      <c r="SFS208" s="944"/>
      <c r="SFT208" s="944"/>
      <c r="SFU208" s="944"/>
      <c r="SFV208" s="944"/>
      <c r="SFW208" s="944"/>
      <c r="SFX208" s="944"/>
      <c r="SFY208" s="944"/>
      <c r="SFZ208" s="944"/>
      <c r="SGA208" s="944"/>
      <c r="SGB208" s="944"/>
      <c r="SGC208" s="944"/>
      <c r="SGD208" s="944"/>
      <c r="SGE208" s="944"/>
      <c r="SGF208" s="944"/>
      <c r="SGG208" s="944"/>
      <c r="SGH208" s="944"/>
      <c r="SGI208" s="944"/>
      <c r="SGJ208" s="944"/>
      <c r="SGK208" s="944"/>
      <c r="SGL208" s="944"/>
      <c r="SGM208" s="944"/>
      <c r="SGN208" s="944"/>
      <c r="SGO208" s="944"/>
      <c r="SGP208" s="944"/>
      <c r="SGQ208" s="944"/>
      <c r="SGR208" s="944"/>
      <c r="SGS208" s="944"/>
      <c r="SGT208" s="944"/>
      <c r="SGU208" s="944"/>
      <c r="SGV208" s="944"/>
      <c r="SGW208" s="944"/>
      <c r="SGX208" s="944"/>
      <c r="SGY208" s="944"/>
      <c r="SGZ208" s="944"/>
      <c r="SHA208" s="944"/>
      <c r="SHB208" s="944"/>
      <c r="SHC208" s="944"/>
      <c r="SHD208" s="944"/>
      <c r="SHE208" s="944"/>
      <c r="SHF208" s="944"/>
      <c r="SHG208" s="944"/>
      <c r="SHH208" s="944"/>
      <c r="SHI208" s="944"/>
      <c r="SHJ208" s="944"/>
      <c r="SHK208" s="944"/>
      <c r="SHL208" s="944"/>
      <c r="SHM208" s="944"/>
      <c r="SHN208" s="944"/>
      <c r="SHO208" s="944"/>
      <c r="SHP208" s="944"/>
      <c r="SHQ208" s="944"/>
      <c r="SHR208" s="944"/>
      <c r="SHS208" s="944"/>
      <c r="SHT208" s="944"/>
      <c r="SHU208" s="944"/>
      <c r="SHV208" s="944"/>
      <c r="SHW208" s="944"/>
      <c r="SHX208" s="944"/>
      <c r="SHY208" s="944"/>
      <c r="SHZ208" s="944"/>
      <c r="SIA208" s="944"/>
      <c r="SIB208" s="944"/>
      <c r="SIC208" s="944"/>
      <c r="SID208" s="944"/>
      <c r="SIE208" s="944"/>
      <c r="SIF208" s="944"/>
      <c r="SIG208" s="944"/>
      <c r="SIH208" s="944"/>
      <c r="SII208" s="944"/>
      <c r="SIJ208" s="944"/>
      <c r="SIK208" s="944"/>
      <c r="SIL208" s="944"/>
      <c r="SIM208" s="944"/>
      <c r="SIN208" s="944"/>
      <c r="SIO208" s="944"/>
      <c r="SIP208" s="944"/>
      <c r="SIQ208" s="944"/>
      <c r="SIR208" s="944"/>
      <c r="SIS208" s="944"/>
      <c r="SIT208" s="944"/>
      <c r="SIU208" s="944"/>
      <c r="SIV208" s="944"/>
      <c r="SIW208" s="944"/>
      <c r="SIX208" s="944"/>
      <c r="SIY208" s="944"/>
      <c r="SIZ208" s="944"/>
      <c r="SJA208" s="944"/>
      <c r="SJB208" s="944"/>
      <c r="SJC208" s="944"/>
      <c r="SJD208" s="944"/>
      <c r="SJE208" s="944"/>
      <c r="SJF208" s="944"/>
      <c r="SJG208" s="944"/>
      <c r="SJH208" s="944"/>
      <c r="SJI208" s="944"/>
      <c r="SJJ208" s="944"/>
      <c r="SJK208" s="944"/>
      <c r="SJL208" s="944"/>
      <c r="SJM208" s="944"/>
      <c r="SJN208" s="944"/>
      <c r="SJO208" s="944"/>
      <c r="SJP208" s="944"/>
      <c r="SJQ208" s="944"/>
      <c r="SJR208" s="944"/>
      <c r="SJS208" s="944"/>
      <c r="SJT208" s="944"/>
      <c r="SJU208" s="944"/>
      <c r="SJV208" s="944"/>
      <c r="SJW208" s="944"/>
      <c r="SJX208" s="944"/>
      <c r="SJY208" s="944"/>
      <c r="SJZ208" s="944"/>
      <c r="SKA208" s="944"/>
      <c r="SKB208" s="944"/>
      <c r="SKC208" s="944"/>
      <c r="SKD208" s="944"/>
      <c r="SKE208" s="944"/>
      <c r="SKF208" s="944"/>
      <c r="SKG208" s="944"/>
      <c r="SKH208" s="944"/>
      <c r="SKI208" s="944"/>
      <c r="SKJ208" s="944"/>
      <c r="SKK208" s="944"/>
      <c r="SKL208" s="944"/>
      <c r="SKM208" s="944"/>
      <c r="SKN208" s="944"/>
      <c r="SKO208" s="944"/>
      <c r="SKP208" s="944"/>
      <c r="SKQ208" s="944"/>
      <c r="SKR208" s="944"/>
      <c r="SKS208" s="944"/>
      <c r="SKT208" s="944"/>
      <c r="SKU208" s="944"/>
      <c r="SKV208" s="944"/>
      <c r="SKW208" s="944"/>
      <c r="SKX208" s="944"/>
      <c r="SKY208" s="944"/>
      <c r="SKZ208" s="944"/>
      <c r="SLA208" s="944"/>
      <c r="SLB208" s="944"/>
      <c r="SLC208" s="944"/>
      <c r="SLD208" s="944"/>
      <c r="SLE208" s="944"/>
      <c r="SLF208" s="944"/>
      <c r="SLG208" s="944"/>
      <c r="SLH208" s="944"/>
      <c r="SLI208" s="944"/>
      <c r="SLJ208" s="944"/>
      <c r="SLK208" s="944"/>
      <c r="SLL208" s="944"/>
      <c r="SLM208" s="944"/>
      <c r="SLN208" s="944"/>
      <c r="SLO208" s="944"/>
      <c r="SLP208" s="944"/>
      <c r="SLQ208" s="944"/>
      <c r="SLR208" s="944"/>
      <c r="SLS208" s="944"/>
      <c r="SLT208" s="944"/>
      <c r="SLU208" s="944"/>
      <c r="SLV208" s="944"/>
      <c r="SLW208" s="944"/>
      <c r="SLX208" s="944"/>
      <c r="SLY208" s="944"/>
      <c r="SLZ208" s="944"/>
      <c r="SMA208" s="944"/>
      <c r="SMB208" s="944"/>
      <c r="SMC208" s="944"/>
      <c r="SMD208" s="944"/>
      <c r="SME208" s="944"/>
      <c r="SMF208" s="944"/>
      <c r="SMG208" s="944"/>
      <c r="SMH208" s="944"/>
      <c r="SMI208" s="944"/>
      <c r="SMJ208" s="944"/>
      <c r="SMK208" s="944"/>
      <c r="SML208" s="944"/>
      <c r="SMM208" s="944"/>
      <c r="SMN208" s="944"/>
      <c r="SMO208" s="944"/>
      <c r="SMP208" s="944"/>
      <c r="SMQ208" s="944"/>
      <c r="SMR208" s="944"/>
      <c r="SMS208" s="944"/>
      <c r="SMT208" s="944"/>
      <c r="SMU208" s="944"/>
      <c r="SMV208" s="944"/>
      <c r="SMW208" s="944"/>
      <c r="SMX208" s="944"/>
      <c r="SMY208" s="944"/>
      <c r="SMZ208" s="944"/>
      <c r="SNA208" s="944"/>
      <c r="SNB208" s="944"/>
      <c r="SNC208" s="944"/>
      <c r="SND208" s="944"/>
      <c r="SNE208" s="944"/>
      <c r="SNF208" s="944"/>
      <c r="SNG208" s="944"/>
      <c r="SNH208" s="944"/>
      <c r="SNI208" s="944"/>
      <c r="SNJ208" s="944"/>
      <c r="SNK208" s="944"/>
      <c r="SNL208" s="944"/>
      <c r="SNM208" s="944"/>
      <c r="SNN208" s="944"/>
      <c r="SNO208" s="944"/>
      <c r="SNP208" s="944"/>
      <c r="SNQ208" s="944"/>
      <c r="SNR208" s="944"/>
      <c r="SNS208" s="944"/>
      <c r="SNT208" s="944"/>
      <c r="SNU208" s="944"/>
      <c r="SNV208" s="944"/>
      <c r="SNW208" s="944"/>
      <c r="SNX208" s="944"/>
      <c r="SNY208" s="944"/>
      <c r="SNZ208" s="944"/>
      <c r="SOA208" s="944"/>
      <c r="SOB208" s="944"/>
      <c r="SOC208" s="944"/>
      <c r="SOD208" s="944"/>
      <c r="SOE208" s="944"/>
      <c r="SOF208" s="944"/>
      <c r="SOG208" s="944"/>
      <c r="SOH208" s="944"/>
      <c r="SOI208" s="944"/>
      <c r="SOJ208" s="944"/>
      <c r="SOK208" s="944"/>
      <c r="SOL208" s="944"/>
      <c r="SOM208" s="944"/>
      <c r="SON208" s="944"/>
      <c r="SOO208" s="944"/>
      <c r="SOP208" s="944"/>
      <c r="SOQ208" s="944"/>
      <c r="SOR208" s="944"/>
      <c r="SOS208" s="944"/>
      <c r="SOT208" s="944"/>
      <c r="SOU208" s="944"/>
      <c r="SOV208" s="944"/>
      <c r="SOW208" s="944"/>
      <c r="SOX208" s="944"/>
      <c r="SOY208" s="944"/>
      <c r="SOZ208" s="944"/>
      <c r="SPA208" s="944"/>
      <c r="SPB208" s="944"/>
      <c r="SPC208" s="944"/>
      <c r="SPD208" s="944"/>
      <c r="SPE208" s="944"/>
      <c r="SPF208" s="944"/>
      <c r="SPG208" s="944"/>
      <c r="SPH208" s="944"/>
      <c r="SPI208" s="944"/>
      <c r="SPJ208" s="944"/>
      <c r="SPK208" s="944"/>
      <c r="SPL208" s="944"/>
      <c r="SPM208" s="944"/>
      <c r="SPN208" s="944"/>
      <c r="SPO208" s="944"/>
      <c r="SPP208" s="944"/>
      <c r="SPQ208" s="944"/>
      <c r="SPR208" s="944"/>
      <c r="SPS208" s="944"/>
      <c r="SPT208" s="944"/>
      <c r="SPU208" s="944"/>
      <c r="SPV208" s="944"/>
      <c r="SPW208" s="944"/>
      <c r="SPX208" s="944"/>
      <c r="SPY208" s="944"/>
      <c r="SPZ208" s="944"/>
      <c r="SQA208" s="944"/>
      <c r="SQB208" s="944"/>
      <c r="SQC208" s="944"/>
      <c r="SQD208" s="944"/>
      <c r="SQE208" s="944"/>
      <c r="SQF208" s="944"/>
      <c r="SQG208" s="944"/>
      <c r="SQH208" s="944"/>
      <c r="SQI208" s="944"/>
      <c r="SQJ208" s="944"/>
      <c r="SQK208" s="944"/>
      <c r="SQL208" s="944"/>
      <c r="SQM208" s="944"/>
      <c r="SQN208" s="944"/>
      <c r="SQO208" s="944"/>
      <c r="SQP208" s="944"/>
      <c r="SQQ208" s="944"/>
      <c r="SQR208" s="944"/>
      <c r="SQS208" s="944"/>
      <c r="SQT208" s="944"/>
      <c r="SQU208" s="944"/>
      <c r="SQV208" s="944"/>
      <c r="SQW208" s="944"/>
      <c r="SQX208" s="944"/>
      <c r="SQY208" s="944"/>
      <c r="SQZ208" s="944"/>
      <c r="SRA208" s="944"/>
      <c r="SRB208" s="944"/>
      <c r="SRC208" s="944"/>
      <c r="SRD208" s="944"/>
      <c r="SRE208" s="944"/>
      <c r="SRF208" s="944"/>
      <c r="SRG208" s="944"/>
      <c r="SRH208" s="944"/>
      <c r="SRI208" s="944"/>
      <c r="SRJ208" s="944"/>
      <c r="SRK208" s="944"/>
      <c r="SRL208" s="944"/>
      <c r="SRM208" s="944"/>
      <c r="SRN208" s="944"/>
      <c r="SRO208" s="944"/>
      <c r="SRP208" s="944"/>
      <c r="SRQ208" s="944"/>
      <c r="SRR208" s="944"/>
      <c r="SRS208" s="944"/>
      <c r="SRT208" s="944"/>
      <c r="SRU208" s="944"/>
      <c r="SRV208" s="944"/>
      <c r="SRW208" s="944"/>
      <c r="SRX208" s="944"/>
      <c r="SRY208" s="944"/>
      <c r="SRZ208" s="944"/>
      <c r="SSA208" s="944"/>
      <c r="SSB208" s="944"/>
      <c r="SSC208" s="944"/>
      <c r="SSD208" s="944"/>
      <c r="SSE208" s="944"/>
      <c r="SSF208" s="944"/>
      <c r="SSG208" s="944"/>
      <c r="SSH208" s="944"/>
      <c r="SSI208" s="944"/>
      <c r="SSJ208" s="944"/>
      <c r="SSK208" s="944"/>
      <c r="SSL208" s="944"/>
      <c r="SSM208" s="944"/>
      <c r="SSN208" s="944"/>
      <c r="SSO208" s="944"/>
      <c r="SSP208" s="944"/>
      <c r="SSQ208" s="944"/>
      <c r="SSR208" s="944"/>
      <c r="SSS208" s="944"/>
      <c r="SST208" s="944"/>
      <c r="SSU208" s="944"/>
      <c r="SSV208" s="944"/>
      <c r="SSW208" s="944"/>
      <c r="SSX208" s="944"/>
      <c r="SSY208" s="944"/>
      <c r="SSZ208" s="944"/>
      <c r="STA208" s="944"/>
      <c r="STB208" s="944"/>
      <c r="STC208" s="944"/>
      <c r="STD208" s="944"/>
      <c r="STE208" s="944"/>
      <c r="STF208" s="944"/>
      <c r="STG208" s="944"/>
      <c r="STH208" s="944"/>
      <c r="STI208" s="944"/>
      <c r="STJ208" s="944"/>
      <c r="STK208" s="944"/>
      <c r="STL208" s="944"/>
      <c r="STM208" s="944"/>
      <c r="STN208" s="944"/>
      <c r="STO208" s="944"/>
      <c r="STP208" s="944"/>
      <c r="STQ208" s="944"/>
      <c r="STR208" s="944"/>
      <c r="STS208" s="944"/>
      <c r="STT208" s="944"/>
      <c r="STU208" s="944"/>
      <c r="STV208" s="944"/>
      <c r="STW208" s="944"/>
      <c r="STX208" s="944"/>
      <c r="STY208" s="944"/>
      <c r="STZ208" s="944"/>
      <c r="SUA208" s="944"/>
      <c r="SUB208" s="944"/>
      <c r="SUC208" s="944"/>
      <c r="SUD208" s="944"/>
      <c r="SUE208" s="944"/>
      <c r="SUF208" s="944"/>
      <c r="SUG208" s="944"/>
      <c r="SUH208" s="944"/>
      <c r="SUI208" s="944"/>
      <c r="SUJ208" s="944"/>
      <c r="SUK208" s="944"/>
      <c r="SUL208" s="944"/>
      <c r="SUM208" s="944"/>
      <c r="SUN208" s="944"/>
      <c r="SUO208" s="944"/>
      <c r="SUP208" s="944"/>
      <c r="SUQ208" s="944"/>
      <c r="SUR208" s="944"/>
      <c r="SUS208" s="944"/>
      <c r="SUT208" s="944"/>
      <c r="SUU208" s="944"/>
      <c r="SUV208" s="944"/>
      <c r="SUW208" s="944"/>
      <c r="SUX208" s="944"/>
      <c r="SUY208" s="944"/>
      <c r="SUZ208" s="944"/>
      <c r="SVA208" s="944"/>
      <c r="SVB208" s="944"/>
      <c r="SVC208" s="944"/>
      <c r="SVD208" s="944"/>
      <c r="SVE208" s="944"/>
      <c r="SVF208" s="944"/>
      <c r="SVG208" s="944"/>
      <c r="SVH208" s="944"/>
      <c r="SVI208" s="944"/>
      <c r="SVJ208" s="944"/>
      <c r="SVK208" s="944"/>
      <c r="SVL208" s="944"/>
      <c r="SVM208" s="944"/>
      <c r="SVN208" s="944"/>
      <c r="SVO208" s="944"/>
      <c r="SVP208" s="944"/>
      <c r="SVQ208" s="944"/>
      <c r="SVR208" s="944"/>
      <c r="SVS208" s="944"/>
      <c r="SVT208" s="944"/>
      <c r="SVU208" s="944"/>
      <c r="SVV208" s="944"/>
      <c r="SVW208" s="944"/>
      <c r="SVX208" s="944"/>
      <c r="SVY208" s="944"/>
      <c r="SVZ208" s="944"/>
      <c r="SWA208" s="944"/>
      <c r="SWB208" s="944"/>
      <c r="SWC208" s="944"/>
      <c r="SWD208" s="944"/>
      <c r="SWE208" s="944"/>
      <c r="SWF208" s="944"/>
      <c r="SWG208" s="944"/>
      <c r="SWH208" s="944"/>
      <c r="SWI208" s="944"/>
      <c r="SWJ208" s="944"/>
      <c r="SWK208" s="944"/>
      <c r="SWL208" s="944"/>
      <c r="SWM208" s="944"/>
      <c r="SWN208" s="944"/>
      <c r="SWO208" s="944"/>
      <c r="SWP208" s="944"/>
      <c r="SWQ208" s="944"/>
      <c r="SWR208" s="944"/>
      <c r="SWS208" s="944"/>
      <c r="SWT208" s="944"/>
      <c r="SWU208" s="944"/>
      <c r="SWV208" s="944"/>
      <c r="SWW208" s="944"/>
      <c r="SWX208" s="944"/>
      <c r="SWY208" s="944"/>
      <c r="SWZ208" s="944"/>
      <c r="SXA208" s="944"/>
      <c r="SXB208" s="944"/>
      <c r="SXC208" s="944"/>
      <c r="SXD208" s="944"/>
      <c r="SXE208" s="944"/>
      <c r="SXF208" s="944"/>
      <c r="SXG208" s="944"/>
      <c r="SXH208" s="944"/>
      <c r="SXI208" s="944"/>
      <c r="SXJ208" s="944"/>
      <c r="SXK208" s="944"/>
      <c r="SXL208" s="944"/>
      <c r="SXM208" s="944"/>
      <c r="SXN208" s="944"/>
      <c r="SXO208" s="944"/>
      <c r="SXP208" s="944"/>
      <c r="SXQ208" s="944"/>
      <c r="SXR208" s="944"/>
      <c r="SXS208" s="944"/>
      <c r="SXT208" s="944"/>
      <c r="SXU208" s="944"/>
      <c r="SXV208" s="944"/>
      <c r="SXW208" s="944"/>
      <c r="SXX208" s="944"/>
      <c r="SXY208" s="944"/>
      <c r="SXZ208" s="944"/>
      <c r="SYA208" s="944"/>
      <c r="SYB208" s="944"/>
      <c r="SYC208" s="944"/>
      <c r="SYD208" s="944"/>
      <c r="SYE208" s="944"/>
      <c r="SYF208" s="944"/>
      <c r="SYG208" s="944"/>
      <c r="SYH208" s="944"/>
      <c r="SYI208" s="944"/>
      <c r="SYJ208" s="944"/>
      <c r="SYK208" s="944"/>
      <c r="SYL208" s="944"/>
      <c r="SYM208" s="944"/>
      <c r="SYN208" s="944"/>
      <c r="SYO208" s="944"/>
      <c r="SYP208" s="944"/>
      <c r="SYQ208" s="944"/>
      <c r="SYR208" s="944"/>
      <c r="SYS208" s="944"/>
      <c r="SYT208" s="944"/>
      <c r="SYU208" s="944"/>
      <c r="SYV208" s="944"/>
      <c r="SYW208" s="944"/>
      <c r="SYX208" s="944"/>
      <c r="SYY208" s="944"/>
      <c r="SYZ208" s="944"/>
      <c r="SZA208" s="944"/>
      <c r="SZB208" s="944"/>
      <c r="SZC208" s="944"/>
      <c r="SZD208" s="944"/>
      <c r="SZE208" s="944"/>
      <c r="SZF208" s="944"/>
      <c r="SZG208" s="944"/>
      <c r="SZH208" s="944"/>
      <c r="SZI208" s="944"/>
      <c r="SZJ208" s="944"/>
      <c r="SZK208" s="944"/>
      <c r="SZL208" s="944"/>
      <c r="SZM208" s="944"/>
      <c r="SZN208" s="944"/>
      <c r="SZO208" s="944"/>
      <c r="SZP208" s="944"/>
      <c r="SZQ208" s="944"/>
      <c r="SZR208" s="944"/>
      <c r="SZS208" s="944"/>
      <c r="SZT208" s="944"/>
      <c r="SZU208" s="944"/>
      <c r="SZV208" s="944"/>
      <c r="SZW208" s="944"/>
      <c r="SZX208" s="944"/>
      <c r="SZY208" s="944"/>
      <c r="SZZ208" s="944"/>
      <c r="TAA208" s="944"/>
      <c r="TAB208" s="944"/>
      <c r="TAC208" s="944"/>
      <c r="TAD208" s="944"/>
      <c r="TAE208" s="944"/>
      <c r="TAF208" s="944"/>
      <c r="TAG208" s="944"/>
      <c r="TAH208" s="944"/>
      <c r="TAI208" s="944"/>
      <c r="TAJ208" s="944"/>
      <c r="TAK208" s="944"/>
      <c r="TAL208" s="944"/>
      <c r="TAM208" s="944"/>
      <c r="TAN208" s="944"/>
      <c r="TAO208" s="944"/>
      <c r="TAP208" s="944"/>
      <c r="TAQ208" s="944"/>
      <c r="TAR208" s="944"/>
      <c r="TAS208" s="944"/>
      <c r="TAT208" s="944"/>
      <c r="TAU208" s="944"/>
      <c r="TAV208" s="944"/>
      <c r="TAW208" s="944"/>
      <c r="TAX208" s="944"/>
      <c r="TAY208" s="944"/>
      <c r="TAZ208" s="944"/>
      <c r="TBA208" s="944"/>
      <c r="TBB208" s="944"/>
      <c r="TBC208" s="944"/>
      <c r="TBD208" s="944"/>
      <c r="TBE208" s="944"/>
      <c r="TBF208" s="944"/>
      <c r="TBG208" s="944"/>
      <c r="TBH208" s="944"/>
      <c r="TBI208" s="944"/>
      <c r="TBJ208" s="944"/>
      <c r="TBK208" s="944"/>
      <c r="TBL208" s="944"/>
      <c r="TBM208" s="944"/>
      <c r="TBN208" s="944"/>
      <c r="TBO208" s="944"/>
      <c r="TBP208" s="944"/>
      <c r="TBQ208" s="944"/>
      <c r="TBR208" s="944"/>
      <c r="TBS208" s="944"/>
      <c r="TBT208" s="944"/>
      <c r="TBU208" s="944"/>
      <c r="TBV208" s="944"/>
      <c r="TBW208" s="944"/>
      <c r="TBX208" s="944"/>
      <c r="TBY208" s="944"/>
      <c r="TBZ208" s="944"/>
      <c r="TCA208" s="944"/>
      <c r="TCB208" s="944"/>
      <c r="TCC208" s="944"/>
      <c r="TCD208" s="944"/>
      <c r="TCE208" s="944"/>
      <c r="TCF208" s="944"/>
      <c r="TCG208" s="944"/>
      <c r="TCH208" s="944"/>
      <c r="TCI208" s="944"/>
      <c r="TCJ208" s="944"/>
      <c r="TCK208" s="944"/>
      <c r="TCL208" s="944"/>
      <c r="TCM208" s="944"/>
      <c r="TCN208" s="944"/>
      <c r="TCO208" s="944"/>
      <c r="TCP208" s="944"/>
      <c r="TCQ208" s="944"/>
      <c r="TCR208" s="944"/>
      <c r="TCS208" s="944"/>
      <c r="TCT208" s="944"/>
      <c r="TCU208" s="944"/>
      <c r="TCV208" s="944"/>
      <c r="TCW208" s="944"/>
      <c r="TCX208" s="944"/>
      <c r="TCY208" s="944"/>
      <c r="TCZ208" s="944"/>
      <c r="TDA208" s="944"/>
      <c r="TDB208" s="944"/>
      <c r="TDC208" s="944"/>
      <c r="TDD208" s="944"/>
      <c r="TDE208" s="944"/>
      <c r="TDF208" s="944"/>
      <c r="TDG208" s="944"/>
      <c r="TDH208" s="944"/>
      <c r="TDI208" s="944"/>
      <c r="TDJ208" s="944"/>
      <c r="TDK208" s="944"/>
      <c r="TDL208" s="944"/>
      <c r="TDM208" s="944"/>
      <c r="TDN208" s="944"/>
      <c r="TDO208" s="944"/>
      <c r="TDP208" s="944"/>
      <c r="TDQ208" s="944"/>
      <c r="TDR208" s="944"/>
      <c r="TDS208" s="944"/>
      <c r="TDT208" s="944"/>
      <c r="TDU208" s="944"/>
      <c r="TDV208" s="944"/>
      <c r="TDW208" s="944"/>
      <c r="TDX208" s="944"/>
      <c r="TDY208" s="944"/>
      <c r="TDZ208" s="944"/>
      <c r="TEA208" s="944"/>
      <c r="TEB208" s="944"/>
      <c r="TEC208" s="944"/>
      <c r="TED208" s="944"/>
      <c r="TEE208" s="944"/>
      <c r="TEF208" s="944"/>
      <c r="TEG208" s="944"/>
      <c r="TEH208" s="944"/>
      <c r="TEI208" s="944"/>
      <c r="TEJ208" s="944"/>
      <c r="TEK208" s="944"/>
      <c r="TEL208" s="944"/>
      <c r="TEM208" s="944"/>
      <c r="TEN208" s="944"/>
      <c r="TEO208" s="944"/>
      <c r="TEP208" s="944"/>
      <c r="TEQ208" s="944"/>
      <c r="TER208" s="944"/>
      <c r="TES208" s="944"/>
      <c r="TET208" s="944"/>
      <c r="TEU208" s="944"/>
      <c r="TEV208" s="944"/>
      <c r="TEW208" s="944"/>
      <c r="TEX208" s="944"/>
      <c r="TEY208" s="944"/>
      <c r="TEZ208" s="944"/>
      <c r="TFA208" s="944"/>
      <c r="TFB208" s="944"/>
      <c r="TFC208" s="944"/>
      <c r="TFD208" s="944"/>
      <c r="TFE208" s="944"/>
      <c r="TFF208" s="944"/>
      <c r="TFG208" s="944"/>
      <c r="TFH208" s="944"/>
      <c r="TFI208" s="944"/>
      <c r="TFJ208" s="944"/>
      <c r="TFK208" s="944"/>
      <c r="TFL208" s="944"/>
      <c r="TFM208" s="944"/>
      <c r="TFN208" s="944"/>
      <c r="TFO208" s="944"/>
      <c r="TFP208" s="944"/>
      <c r="TFQ208" s="944"/>
      <c r="TFR208" s="944"/>
      <c r="TFS208" s="944"/>
      <c r="TFT208" s="944"/>
      <c r="TFU208" s="944"/>
      <c r="TFV208" s="944"/>
      <c r="TFW208" s="944"/>
      <c r="TFX208" s="944"/>
      <c r="TFY208" s="944"/>
      <c r="TFZ208" s="944"/>
      <c r="TGA208" s="944"/>
      <c r="TGB208" s="944"/>
      <c r="TGC208" s="944"/>
      <c r="TGD208" s="944"/>
      <c r="TGE208" s="944"/>
      <c r="TGF208" s="944"/>
      <c r="TGG208" s="944"/>
      <c r="TGH208" s="944"/>
      <c r="TGI208" s="944"/>
      <c r="TGJ208" s="944"/>
      <c r="TGK208" s="944"/>
      <c r="TGL208" s="944"/>
      <c r="TGM208" s="944"/>
      <c r="TGN208" s="944"/>
      <c r="TGO208" s="944"/>
      <c r="TGP208" s="944"/>
      <c r="TGQ208" s="944"/>
      <c r="TGR208" s="944"/>
      <c r="TGS208" s="944"/>
      <c r="TGT208" s="944"/>
      <c r="TGU208" s="944"/>
      <c r="TGV208" s="944"/>
      <c r="TGW208" s="944"/>
      <c r="TGX208" s="944"/>
      <c r="TGY208" s="944"/>
      <c r="TGZ208" s="944"/>
      <c r="THA208" s="944"/>
      <c r="THB208" s="944"/>
      <c r="THC208" s="944"/>
      <c r="THD208" s="944"/>
      <c r="THE208" s="944"/>
      <c r="THF208" s="944"/>
      <c r="THG208" s="944"/>
      <c r="THH208" s="944"/>
      <c r="THI208" s="944"/>
      <c r="THJ208" s="944"/>
      <c r="THK208" s="944"/>
      <c r="THL208" s="944"/>
      <c r="THM208" s="944"/>
      <c r="THN208" s="944"/>
      <c r="THO208" s="944"/>
      <c r="THP208" s="944"/>
      <c r="THQ208" s="944"/>
      <c r="THR208" s="944"/>
      <c r="THS208" s="944"/>
      <c r="THT208" s="944"/>
      <c r="THU208" s="944"/>
      <c r="THV208" s="944"/>
      <c r="THW208" s="944"/>
      <c r="THX208" s="944"/>
      <c r="THY208" s="944"/>
      <c r="THZ208" s="944"/>
      <c r="TIA208" s="944"/>
      <c r="TIB208" s="944"/>
      <c r="TIC208" s="944"/>
      <c r="TID208" s="944"/>
      <c r="TIE208" s="944"/>
      <c r="TIF208" s="944"/>
      <c r="TIG208" s="944"/>
      <c r="TIH208" s="944"/>
      <c r="TII208" s="944"/>
      <c r="TIJ208" s="944"/>
      <c r="TIK208" s="944"/>
      <c r="TIL208" s="944"/>
      <c r="TIM208" s="944"/>
      <c r="TIN208" s="944"/>
      <c r="TIO208" s="944"/>
      <c r="TIP208" s="944"/>
      <c r="TIQ208" s="944"/>
      <c r="TIR208" s="944"/>
      <c r="TIS208" s="944"/>
      <c r="TIT208" s="944"/>
      <c r="TIU208" s="944"/>
      <c r="TIV208" s="944"/>
      <c r="TIW208" s="944"/>
      <c r="TIX208" s="944"/>
      <c r="TIY208" s="944"/>
      <c r="TIZ208" s="944"/>
      <c r="TJA208" s="944"/>
      <c r="TJB208" s="944"/>
      <c r="TJC208" s="944"/>
      <c r="TJD208" s="944"/>
      <c r="TJE208" s="944"/>
      <c r="TJF208" s="944"/>
      <c r="TJG208" s="944"/>
      <c r="TJH208" s="944"/>
      <c r="TJI208" s="944"/>
      <c r="TJJ208" s="944"/>
      <c r="TJK208" s="944"/>
      <c r="TJL208" s="944"/>
      <c r="TJM208" s="944"/>
      <c r="TJN208" s="944"/>
      <c r="TJO208" s="944"/>
      <c r="TJP208" s="944"/>
      <c r="TJQ208" s="944"/>
      <c r="TJR208" s="944"/>
      <c r="TJS208" s="944"/>
      <c r="TJT208" s="944"/>
      <c r="TJU208" s="944"/>
      <c r="TJV208" s="944"/>
      <c r="TJW208" s="944"/>
      <c r="TJX208" s="944"/>
      <c r="TJY208" s="944"/>
      <c r="TJZ208" s="944"/>
      <c r="TKA208" s="944"/>
      <c r="TKB208" s="944"/>
      <c r="TKC208" s="944"/>
      <c r="TKD208" s="944"/>
      <c r="TKE208" s="944"/>
      <c r="TKF208" s="944"/>
      <c r="TKG208" s="944"/>
      <c r="TKH208" s="944"/>
      <c r="TKI208" s="944"/>
      <c r="TKJ208" s="944"/>
      <c r="TKK208" s="944"/>
      <c r="TKL208" s="944"/>
      <c r="TKM208" s="944"/>
      <c r="TKN208" s="944"/>
      <c r="TKO208" s="944"/>
      <c r="TKP208" s="944"/>
      <c r="TKQ208" s="944"/>
      <c r="TKR208" s="944"/>
      <c r="TKS208" s="944"/>
      <c r="TKT208" s="944"/>
      <c r="TKU208" s="944"/>
      <c r="TKV208" s="944"/>
      <c r="TKW208" s="944"/>
      <c r="TKX208" s="944"/>
      <c r="TKY208" s="944"/>
      <c r="TKZ208" s="944"/>
      <c r="TLA208" s="944"/>
      <c r="TLB208" s="944"/>
      <c r="TLC208" s="944"/>
      <c r="TLD208" s="944"/>
      <c r="TLE208" s="944"/>
      <c r="TLF208" s="944"/>
      <c r="TLG208" s="944"/>
      <c r="TLH208" s="944"/>
      <c r="TLI208" s="944"/>
      <c r="TLJ208" s="944"/>
      <c r="TLK208" s="944"/>
      <c r="TLL208" s="944"/>
      <c r="TLM208" s="944"/>
      <c r="TLN208" s="944"/>
      <c r="TLO208" s="944"/>
      <c r="TLP208" s="944"/>
      <c r="TLQ208" s="944"/>
      <c r="TLR208" s="944"/>
      <c r="TLS208" s="944"/>
      <c r="TLT208" s="944"/>
      <c r="TLU208" s="944"/>
      <c r="TLV208" s="944"/>
      <c r="TLW208" s="944"/>
      <c r="TLX208" s="944"/>
      <c r="TLY208" s="944"/>
      <c r="TLZ208" s="944"/>
      <c r="TMA208" s="944"/>
      <c r="TMB208" s="944"/>
      <c r="TMC208" s="944"/>
      <c r="TMD208" s="944"/>
      <c r="TME208" s="944"/>
      <c r="TMF208" s="944"/>
      <c r="TMG208" s="944"/>
      <c r="TMH208" s="944"/>
      <c r="TMI208" s="944"/>
      <c r="TMJ208" s="944"/>
      <c r="TMK208" s="944"/>
      <c r="TML208" s="944"/>
      <c r="TMM208" s="944"/>
      <c r="TMN208" s="944"/>
      <c r="TMO208" s="944"/>
      <c r="TMP208" s="944"/>
      <c r="TMQ208" s="944"/>
      <c r="TMR208" s="944"/>
      <c r="TMS208" s="944"/>
      <c r="TMT208" s="944"/>
      <c r="TMU208" s="944"/>
      <c r="TMV208" s="944"/>
      <c r="TMW208" s="944"/>
      <c r="TMX208" s="944"/>
      <c r="TMY208" s="944"/>
      <c r="TMZ208" s="944"/>
      <c r="TNA208" s="944"/>
      <c r="TNB208" s="944"/>
      <c r="TNC208" s="944"/>
      <c r="TND208" s="944"/>
      <c r="TNE208" s="944"/>
      <c r="TNF208" s="944"/>
      <c r="TNG208" s="944"/>
      <c r="TNH208" s="944"/>
      <c r="TNI208" s="944"/>
      <c r="TNJ208" s="944"/>
      <c r="TNK208" s="944"/>
      <c r="TNL208" s="944"/>
      <c r="TNM208" s="944"/>
      <c r="TNN208" s="944"/>
      <c r="TNO208" s="944"/>
      <c r="TNP208" s="944"/>
      <c r="TNQ208" s="944"/>
      <c r="TNR208" s="944"/>
      <c r="TNS208" s="944"/>
      <c r="TNT208" s="944"/>
      <c r="TNU208" s="944"/>
      <c r="TNV208" s="944"/>
      <c r="TNW208" s="944"/>
      <c r="TNX208" s="944"/>
      <c r="TNY208" s="944"/>
      <c r="TNZ208" s="944"/>
      <c r="TOA208" s="944"/>
      <c r="TOB208" s="944"/>
      <c r="TOC208" s="944"/>
      <c r="TOD208" s="944"/>
      <c r="TOE208" s="944"/>
      <c r="TOF208" s="944"/>
      <c r="TOG208" s="944"/>
      <c r="TOH208" s="944"/>
      <c r="TOI208" s="944"/>
      <c r="TOJ208" s="944"/>
      <c r="TOK208" s="944"/>
      <c r="TOL208" s="944"/>
      <c r="TOM208" s="944"/>
      <c r="TON208" s="944"/>
      <c r="TOO208" s="944"/>
      <c r="TOP208" s="944"/>
      <c r="TOQ208" s="944"/>
      <c r="TOR208" s="944"/>
      <c r="TOS208" s="944"/>
      <c r="TOT208" s="944"/>
      <c r="TOU208" s="944"/>
      <c r="TOV208" s="944"/>
      <c r="TOW208" s="944"/>
      <c r="TOX208" s="944"/>
      <c r="TOY208" s="944"/>
      <c r="TOZ208" s="944"/>
      <c r="TPA208" s="944"/>
      <c r="TPB208" s="944"/>
      <c r="TPC208" s="944"/>
      <c r="TPD208" s="944"/>
      <c r="TPE208" s="944"/>
      <c r="TPF208" s="944"/>
      <c r="TPG208" s="944"/>
      <c r="TPH208" s="944"/>
      <c r="TPI208" s="944"/>
      <c r="TPJ208" s="944"/>
      <c r="TPK208" s="944"/>
      <c r="TPL208" s="944"/>
      <c r="TPM208" s="944"/>
      <c r="TPN208" s="944"/>
      <c r="TPO208" s="944"/>
      <c r="TPP208" s="944"/>
      <c r="TPQ208" s="944"/>
      <c r="TPR208" s="944"/>
      <c r="TPS208" s="944"/>
      <c r="TPT208" s="944"/>
      <c r="TPU208" s="944"/>
      <c r="TPV208" s="944"/>
      <c r="TPW208" s="944"/>
      <c r="TPX208" s="944"/>
      <c r="TPY208" s="944"/>
      <c r="TPZ208" s="944"/>
      <c r="TQA208" s="944"/>
      <c r="TQB208" s="944"/>
      <c r="TQC208" s="944"/>
      <c r="TQD208" s="944"/>
      <c r="TQE208" s="944"/>
      <c r="TQF208" s="944"/>
      <c r="TQG208" s="944"/>
      <c r="TQH208" s="944"/>
      <c r="TQI208" s="944"/>
      <c r="TQJ208" s="944"/>
      <c r="TQK208" s="944"/>
      <c r="TQL208" s="944"/>
      <c r="TQM208" s="944"/>
      <c r="TQN208" s="944"/>
      <c r="TQO208" s="944"/>
      <c r="TQP208" s="944"/>
      <c r="TQQ208" s="944"/>
      <c r="TQR208" s="944"/>
      <c r="TQS208" s="944"/>
      <c r="TQT208" s="944"/>
      <c r="TQU208" s="944"/>
      <c r="TQV208" s="944"/>
      <c r="TQW208" s="944"/>
      <c r="TQX208" s="944"/>
      <c r="TQY208" s="944"/>
      <c r="TQZ208" s="944"/>
      <c r="TRA208" s="944"/>
      <c r="TRB208" s="944"/>
      <c r="TRC208" s="944"/>
      <c r="TRD208" s="944"/>
      <c r="TRE208" s="944"/>
      <c r="TRF208" s="944"/>
      <c r="TRG208" s="944"/>
      <c r="TRH208" s="944"/>
      <c r="TRI208" s="944"/>
      <c r="TRJ208" s="944"/>
      <c r="TRK208" s="944"/>
      <c r="TRL208" s="944"/>
      <c r="TRM208" s="944"/>
      <c r="TRN208" s="944"/>
      <c r="TRO208" s="944"/>
      <c r="TRP208" s="944"/>
      <c r="TRQ208" s="944"/>
      <c r="TRR208" s="944"/>
      <c r="TRS208" s="944"/>
      <c r="TRT208" s="944"/>
      <c r="TRU208" s="944"/>
      <c r="TRV208" s="944"/>
      <c r="TRW208" s="944"/>
      <c r="TRX208" s="944"/>
      <c r="TRY208" s="944"/>
      <c r="TRZ208" s="944"/>
      <c r="TSA208" s="944"/>
      <c r="TSB208" s="944"/>
      <c r="TSC208" s="944"/>
      <c r="TSD208" s="944"/>
      <c r="TSE208" s="944"/>
      <c r="TSF208" s="944"/>
      <c r="TSG208" s="944"/>
      <c r="TSH208" s="944"/>
      <c r="TSI208" s="944"/>
      <c r="TSJ208" s="944"/>
      <c r="TSK208" s="944"/>
      <c r="TSL208" s="944"/>
      <c r="TSM208" s="944"/>
      <c r="TSN208" s="944"/>
      <c r="TSO208" s="944"/>
      <c r="TSP208" s="944"/>
      <c r="TSQ208" s="944"/>
      <c r="TSR208" s="944"/>
      <c r="TSS208" s="944"/>
      <c r="TST208" s="944"/>
      <c r="TSU208" s="944"/>
      <c r="TSV208" s="944"/>
      <c r="TSW208" s="944"/>
      <c r="TSX208" s="944"/>
      <c r="TSY208" s="944"/>
      <c r="TSZ208" s="944"/>
      <c r="TTA208" s="944"/>
      <c r="TTB208" s="944"/>
      <c r="TTC208" s="944"/>
      <c r="TTD208" s="944"/>
      <c r="TTE208" s="944"/>
      <c r="TTF208" s="944"/>
      <c r="TTG208" s="944"/>
      <c r="TTH208" s="944"/>
      <c r="TTI208" s="944"/>
      <c r="TTJ208" s="944"/>
      <c r="TTK208" s="944"/>
      <c r="TTL208" s="944"/>
      <c r="TTM208" s="944"/>
      <c r="TTN208" s="944"/>
      <c r="TTO208" s="944"/>
      <c r="TTP208" s="944"/>
      <c r="TTQ208" s="944"/>
      <c r="TTR208" s="944"/>
      <c r="TTS208" s="944"/>
      <c r="TTT208" s="944"/>
      <c r="TTU208" s="944"/>
      <c r="TTV208" s="944"/>
      <c r="TTW208" s="944"/>
      <c r="TTX208" s="944"/>
      <c r="TTY208" s="944"/>
      <c r="TTZ208" s="944"/>
      <c r="TUA208" s="944"/>
      <c r="TUB208" s="944"/>
      <c r="TUC208" s="944"/>
      <c r="TUD208" s="944"/>
      <c r="TUE208" s="944"/>
      <c r="TUF208" s="944"/>
      <c r="TUG208" s="944"/>
      <c r="TUH208" s="944"/>
      <c r="TUI208" s="944"/>
      <c r="TUJ208" s="944"/>
      <c r="TUK208" s="944"/>
      <c r="TUL208" s="944"/>
      <c r="TUM208" s="944"/>
      <c r="TUN208" s="944"/>
      <c r="TUO208" s="944"/>
      <c r="TUP208" s="944"/>
      <c r="TUQ208" s="944"/>
      <c r="TUR208" s="944"/>
      <c r="TUS208" s="944"/>
      <c r="TUT208" s="944"/>
      <c r="TUU208" s="944"/>
      <c r="TUV208" s="944"/>
      <c r="TUW208" s="944"/>
      <c r="TUX208" s="944"/>
      <c r="TUY208" s="944"/>
      <c r="TUZ208" s="944"/>
      <c r="TVA208" s="944"/>
      <c r="TVB208" s="944"/>
      <c r="TVC208" s="944"/>
      <c r="TVD208" s="944"/>
      <c r="TVE208" s="944"/>
      <c r="TVF208" s="944"/>
      <c r="TVG208" s="944"/>
      <c r="TVH208" s="944"/>
      <c r="TVI208" s="944"/>
      <c r="TVJ208" s="944"/>
      <c r="TVK208" s="944"/>
      <c r="TVL208" s="944"/>
      <c r="TVM208" s="944"/>
      <c r="TVN208" s="944"/>
      <c r="TVO208" s="944"/>
      <c r="TVP208" s="944"/>
      <c r="TVQ208" s="944"/>
      <c r="TVR208" s="944"/>
      <c r="TVS208" s="944"/>
      <c r="TVT208" s="944"/>
      <c r="TVU208" s="944"/>
      <c r="TVV208" s="944"/>
      <c r="TVW208" s="944"/>
      <c r="TVX208" s="944"/>
      <c r="TVY208" s="944"/>
      <c r="TVZ208" s="944"/>
      <c r="TWA208" s="944"/>
      <c r="TWB208" s="944"/>
      <c r="TWC208" s="944"/>
      <c r="TWD208" s="944"/>
      <c r="TWE208" s="944"/>
      <c r="TWF208" s="944"/>
      <c r="TWG208" s="944"/>
      <c r="TWH208" s="944"/>
      <c r="TWI208" s="944"/>
      <c r="TWJ208" s="944"/>
      <c r="TWK208" s="944"/>
      <c r="TWL208" s="944"/>
      <c r="TWM208" s="944"/>
      <c r="TWN208" s="944"/>
      <c r="TWO208" s="944"/>
      <c r="TWP208" s="944"/>
      <c r="TWQ208" s="944"/>
      <c r="TWR208" s="944"/>
      <c r="TWS208" s="944"/>
      <c r="TWT208" s="944"/>
      <c r="TWU208" s="944"/>
      <c r="TWV208" s="944"/>
      <c r="TWW208" s="944"/>
      <c r="TWX208" s="944"/>
      <c r="TWY208" s="944"/>
      <c r="TWZ208" s="944"/>
      <c r="TXA208" s="944"/>
      <c r="TXB208" s="944"/>
      <c r="TXC208" s="944"/>
      <c r="TXD208" s="944"/>
      <c r="TXE208" s="944"/>
      <c r="TXF208" s="944"/>
      <c r="TXG208" s="944"/>
      <c r="TXH208" s="944"/>
      <c r="TXI208" s="944"/>
      <c r="TXJ208" s="944"/>
      <c r="TXK208" s="944"/>
      <c r="TXL208" s="944"/>
      <c r="TXM208" s="944"/>
      <c r="TXN208" s="944"/>
      <c r="TXO208" s="944"/>
      <c r="TXP208" s="944"/>
      <c r="TXQ208" s="944"/>
      <c r="TXR208" s="944"/>
      <c r="TXS208" s="944"/>
      <c r="TXT208" s="944"/>
      <c r="TXU208" s="944"/>
      <c r="TXV208" s="944"/>
      <c r="TXW208" s="944"/>
      <c r="TXX208" s="944"/>
      <c r="TXY208" s="944"/>
      <c r="TXZ208" s="944"/>
      <c r="TYA208" s="944"/>
      <c r="TYB208" s="944"/>
      <c r="TYC208" s="944"/>
      <c r="TYD208" s="944"/>
      <c r="TYE208" s="944"/>
      <c r="TYF208" s="944"/>
      <c r="TYG208" s="944"/>
      <c r="TYH208" s="944"/>
      <c r="TYI208" s="944"/>
      <c r="TYJ208" s="944"/>
      <c r="TYK208" s="944"/>
      <c r="TYL208" s="944"/>
      <c r="TYM208" s="944"/>
      <c r="TYN208" s="944"/>
      <c r="TYO208" s="944"/>
      <c r="TYP208" s="944"/>
      <c r="TYQ208" s="944"/>
      <c r="TYR208" s="944"/>
      <c r="TYS208" s="944"/>
      <c r="TYT208" s="944"/>
      <c r="TYU208" s="944"/>
      <c r="TYV208" s="944"/>
      <c r="TYW208" s="944"/>
      <c r="TYX208" s="944"/>
      <c r="TYY208" s="944"/>
      <c r="TYZ208" s="944"/>
      <c r="TZA208" s="944"/>
      <c r="TZB208" s="944"/>
      <c r="TZC208" s="944"/>
      <c r="TZD208" s="944"/>
      <c r="TZE208" s="944"/>
      <c r="TZF208" s="944"/>
      <c r="TZG208" s="944"/>
      <c r="TZH208" s="944"/>
      <c r="TZI208" s="944"/>
      <c r="TZJ208" s="944"/>
      <c r="TZK208" s="944"/>
      <c r="TZL208" s="944"/>
      <c r="TZM208" s="944"/>
      <c r="TZN208" s="944"/>
      <c r="TZO208" s="944"/>
      <c r="TZP208" s="944"/>
      <c r="TZQ208" s="944"/>
      <c r="TZR208" s="944"/>
      <c r="TZS208" s="944"/>
      <c r="TZT208" s="944"/>
      <c r="TZU208" s="944"/>
      <c r="TZV208" s="944"/>
      <c r="TZW208" s="944"/>
      <c r="TZX208" s="944"/>
      <c r="TZY208" s="944"/>
      <c r="TZZ208" s="944"/>
      <c r="UAA208" s="944"/>
      <c r="UAB208" s="944"/>
      <c r="UAC208" s="944"/>
      <c r="UAD208" s="944"/>
      <c r="UAE208" s="944"/>
      <c r="UAF208" s="944"/>
      <c r="UAG208" s="944"/>
      <c r="UAH208" s="944"/>
      <c r="UAI208" s="944"/>
      <c r="UAJ208" s="944"/>
      <c r="UAK208" s="944"/>
      <c r="UAL208" s="944"/>
      <c r="UAM208" s="944"/>
      <c r="UAN208" s="944"/>
      <c r="UAO208" s="944"/>
      <c r="UAP208" s="944"/>
      <c r="UAQ208" s="944"/>
      <c r="UAR208" s="944"/>
      <c r="UAS208" s="944"/>
      <c r="UAT208" s="944"/>
      <c r="UAU208" s="944"/>
      <c r="UAV208" s="944"/>
      <c r="UAW208" s="944"/>
      <c r="UAX208" s="944"/>
      <c r="UAY208" s="944"/>
      <c r="UAZ208" s="944"/>
      <c r="UBA208" s="944"/>
      <c r="UBB208" s="944"/>
      <c r="UBC208" s="944"/>
      <c r="UBD208" s="944"/>
      <c r="UBE208" s="944"/>
      <c r="UBF208" s="944"/>
      <c r="UBG208" s="944"/>
      <c r="UBH208" s="944"/>
      <c r="UBI208" s="944"/>
      <c r="UBJ208" s="944"/>
      <c r="UBK208" s="944"/>
      <c r="UBL208" s="944"/>
      <c r="UBM208" s="944"/>
      <c r="UBN208" s="944"/>
      <c r="UBO208" s="944"/>
      <c r="UBP208" s="944"/>
      <c r="UBQ208" s="944"/>
      <c r="UBR208" s="944"/>
      <c r="UBS208" s="944"/>
      <c r="UBT208" s="944"/>
      <c r="UBU208" s="944"/>
      <c r="UBV208" s="944"/>
      <c r="UBW208" s="944"/>
      <c r="UBX208" s="944"/>
      <c r="UBY208" s="944"/>
      <c r="UBZ208" s="944"/>
      <c r="UCA208" s="944"/>
      <c r="UCB208" s="944"/>
      <c r="UCC208" s="944"/>
      <c r="UCD208" s="944"/>
      <c r="UCE208" s="944"/>
      <c r="UCF208" s="944"/>
      <c r="UCG208" s="944"/>
      <c r="UCH208" s="944"/>
      <c r="UCI208" s="944"/>
      <c r="UCJ208" s="944"/>
      <c r="UCK208" s="944"/>
      <c r="UCL208" s="944"/>
      <c r="UCM208" s="944"/>
      <c r="UCN208" s="944"/>
      <c r="UCO208" s="944"/>
      <c r="UCP208" s="944"/>
      <c r="UCQ208" s="944"/>
      <c r="UCR208" s="944"/>
      <c r="UCS208" s="944"/>
      <c r="UCT208" s="944"/>
      <c r="UCU208" s="944"/>
      <c r="UCV208" s="944"/>
      <c r="UCW208" s="944"/>
      <c r="UCX208" s="944"/>
      <c r="UCY208" s="944"/>
      <c r="UCZ208" s="944"/>
      <c r="UDA208" s="944"/>
      <c r="UDB208" s="944"/>
      <c r="UDC208" s="944"/>
      <c r="UDD208" s="944"/>
      <c r="UDE208" s="944"/>
      <c r="UDF208" s="944"/>
      <c r="UDG208" s="944"/>
      <c r="UDH208" s="944"/>
      <c r="UDI208" s="944"/>
      <c r="UDJ208" s="944"/>
      <c r="UDK208" s="944"/>
      <c r="UDL208" s="944"/>
      <c r="UDM208" s="944"/>
      <c r="UDN208" s="944"/>
      <c r="UDO208" s="944"/>
      <c r="UDP208" s="944"/>
      <c r="UDQ208" s="944"/>
      <c r="UDR208" s="944"/>
      <c r="UDS208" s="944"/>
      <c r="UDT208" s="944"/>
      <c r="UDU208" s="944"/>
      <c r="UDV208" s="944"/>
      <c r="UDW208" s="944"/>
      <c r="UDX208" s="944"/>
      <c r="UDY208" s="944"/>
      <c r="UDZ208" s="944"/>
      <c r="UEA208" s="944"/>
      <c r="UEB208" s="944"/>
      <c r="UEC208" s="944"/>
      <c r="UED208" s="944"/>
      <c r="UEE208" s="944"/>
      <c r="UEF208" s="944"/>
      <c r="UEG208" s="944"/>
      <c r="UEH208" s="944"/>
      <c r="UEI208" s="944"/>
      <c r="UEJ208" s="944"/>
      <c r="UEK208" s="944"/>
      <c r="UEL208" s="944"/>
      <c r="UEM208" s="944"/>
      <c r="UEN208" s="944"/>
      <c r="UEO208" s="944"/>
      <c r="UEP208" s="944"/>
      <c r="UEQ208" s="944"/>
      <c r="UER208" s="944"/>
      <c r="UES208" s="944"/>
      <c r="UET208" s="944"/>
      <c r="UEU208" s="944"/>
      <c r="UEV208" s="944"/>
      <c r="UEW208" s="944"/>
      <c r="UEX208" s="944"/>
      <c r="UEY208" s="944"/>
      <c r="UEZ208" s="944"/>
      <c r="UFA208" s="944"/>
      <c r="UFB208" s="944"/>
      <c r="UFC208" s="944"/>
      <c r="UFD208" s="944"/>
      <c r="UFE208" s="944"/>
      <c r="UFF208" s="944"/>
      <c r="UFG208" s="944"/>
      <c r="UFH208" s="944"/>
      <c r="UFI208" s="944"/>
      <c r="UFJ208" s="944"/>
      <c r="UFK208" s="944"/>
      <c r="UFL208" s="944"/>
      <c r="UFM208" s="944"/>
      <c r="UFN208" s="944"/>
      <c r="UFO208" s="944"/>
      <c r="UFP208" s="944"/>
      <c r="UFQ208" s="944"/>
      <c r="UFR208" s="944"/>
      <c r="UFS208" s="944"/>
      <c r="UFT208" s="944"/>
      <c r="UFU208" s="944"/>
      <c r="UFV208" s="944"/>
      <c r="UFW208" s="944"/>
      <c r="UFX208" s="944"/>
      <c r="UFY208" s="944"/>
      <c r="UFZ208" s="944"/>
      <c r="UGA208" s="944"/>
      <c r="UGB208" s="944"/>
      <c r="UGC208" s="944"/>
      <c r="UGD208" s="944"/>
      <c r="UGE208" s="944"/>
      <c r="UGF208" s="944"/>
      <c r="UGG208" s="944"/>
      <c r="UGH208" s="944"/>
      <c r="UGI208" s="944"/>
      <c r="UGJ208" s="944"/>
      <c r="UGK208" s="944"/>
      <c r="UGL208" s="944"/>
      <c r="UGM208" s="944"/>
      <c r="UGN208" s="944"/>
      <c r="UGO208" s="944"/>
      <c r="UGP208" s="944"/>
      <c r="UGQ208" s="944"/>
      <c r="UGR208" s="944"/>
      <c r="UGS208" s="944"/>
      <c r="UGT208" s="944"/>
      <c r="UGU208" s="944"/>
      <c r="UGV208" s="944"/>
      <c r="UGW208" s="944"/>
      <c r="UGX208" s="944"/>
      <c r="UGY208" s="944"/>
      <c r="UGZ208" s="944"/>
      <c r="UHA208" s="944"/>
      <c r="UHB208" s="944"/>
      <c r="UHC208" s="944"/>
      <c r="UHD208" s="944"/>
      <c r="UHE208" s="944"/>
      <c r="UHF208" s="944"/>
      <c r="UHG208" s="944"/>
      <c r="UHH208" s="944"/>
      <c r="UHI208" s="944"/>
      <c r="UHJ208" s="944"/>
      <c r="UHK208" s="944"/>
      <c r="UHL208" s="944"/>
      <c r="UHM208" s="944"/>
      <c r="UHN208" s="944"/>
      <c r="UHO208" s="944"/>
      <c r="UHP208" s="944"/>
      <c r="UHQ208" s="944"/>
      <c r="UHR208" s="944"/>
      <c r="UHS208" s="944"/>
      <c r="UHT208" s="944"/>
      <c r="UHU208" s="944"/>
      <c r="UHV208" s="944"/>
      <c r="UHW208" s="944"/>
      <c r="UHX208" s="944"/>
      <c r="UHY208" s="944"/>
      <c r="UHZ208" s="944"/>
      <c r="UIA208" s="944"/>
      <c r="UIB208" s="944"/>
      <c r="UIC208" s="944"/>
      <c r="UID208" s="944"/>
      <c r="UIE208" s="944"/>
      <c r="UIF208" s="944"/>
      <c r="UIG208" s="944"/>
      <c r="UIH208" s="944"/>
      <c r="UII208" s="944"/>
      <c r="UIJ208" s="944"/>
      <c r="UIK208" s="944"/>
      <c r="UIL208" s="944"/>
      <c r="UIM208" s="944"/>
      <c r="UIN208" s="944"/>
      <c r="UIO208" s="944"/>
      <c r="UIP208" s="944"/>
      <c r="UIQ208" s="944"/>
      <c r="UIR208" s="944"/>
      <c r="UIS208" s="944"/>
      <c r="UIT208" s="944"/>
      <c r="UIU208" s="944"/>
      <c r="UIV208" s="944"/>
      <c r="UIW208" s="944"/>
      <c r="UIX208" s="944"/>
      <c r="UIY208" s="944"/>
      <c r="UIZ208" s="944"/>
      <c r="UJA208" s="944"/>
      <c r="UJB208" s="944"/>
      <c r="UJC208" s="944"/>
      <c r="UJD208" s="944"/>
      <c r="UJE208" s="944"/>
      <c r="UJF208" s="944"/>
      <c r="UJG208" s="944"/>
      <c r="UJH208" s="944"/>
      <c r="UJI208" s="944"/>
      <c r="UJJ208" s="944"/>
      <c r="UJK208" s="944"/>
      <c r="UJL208" s="944"/>
      <c r="UJM208" s="944"/>
      <c r="UJN208" s="944"/>
      <c r="UJO208" s="944"/>
      <c r="UJP208" s="944"/>
      <c r="UJQ208" s="944"/>
      <c r="UJR208" s="944"/>
      <c r="UJS208" s="944"/>
      <c r="UJT208" s="944"/>
      <c r="UJU208" s="944"/>
      <c r="UJV208" s="944"/>
      <c r="UJW208" s="944"/>
      <c r="UJX208" s="944"/>
      <c r="UJY208" s="944"/>
      <c r="UJZ208" s="944"/>
      <c r="UKA208" s="944"/>
      <c r="UKB208" s="944"/>
      <c r="UKC208" s="944"/>
      <c r="UKD208" s="944"/>
      <c r="UKE208" s="944"/>
      <c r="UKF208" s="944"/>
      <c r="UKG208" s="944"/>
      <c r="UKH208" s="944"/>
      <c r="UKI208" s="944"/>
      <c r="UKJ208" s="944"/>
      <c r="UKK208" s="944"/>
      <c r="UKL208" s="944"/>
      <c r="UKM208" s="944"/>
      <c r="UKN208" s="944"/>
      <c r="UKO208" s="944"/>
      <c r="UKP208" s="944"/>
      <c r="UKQ208" s="944"/>
      <c r="UKR208" s="944"/>
      <c r="UKS208" s="944"/>
      <c r="UKT208" s="944"/>
      <c r="UKU208" s="944"/>
      <c r="UKV208" s="944"/>
      <c r="UKW208" s="944"/>
      <c r="UKX208" s="944"/>
      <c r="UKY208" s="944"/>
      <c r="UKZ208" s="944"/>
      <c r="ULA208" s="944"/>
      <c r="ULB208" s="944"/>
      <c r="ULC208" s="944"/>
      <c r="ULD208" s="944"/>
      <c r="ULE208" s="944"/>
      <c r="ULF208" s="944"/>
      <c r="ULG208" s="944"/>
      <c r="ULH208" s="944"/>
      <c r="ULI208" s="944"/>
      <c r="ULJ208" s="944"/>
      <c r="ULK208" s="944"/>
      <c r="ULL208" s="944"/>
      <c r="ULM208" s="944"/>
      <c r="ULN208" s="944"/>
      <c r="ULO208" s="944"/>
      <c r="ULP208" s="944"/>
      <c r="ULQ208" s="944"/>
      <c r="ULR208" s="944"/>
      <c r="ULS208" s="944"/>
      <c r="ULT208" s="944"/>
      <c r="ULU208" s="944"/>
      <c r="ULV208" s="944"/>
      <c r="ULW208" s="944"/>
      <c r="ULX208" s="944"/>
      <c r="ULY208" s="944"/>
      <c r="ULZ208" s="944"/>
      <c r="UMA208" s="944"/>
      <c r="UMB208" s="944"/>
      <c r="UMC208" s="944"/>
      <c r="UMD208" s="944"/>
      <c r="UME208" s="944"/>
      <c r="UMF208" s="944"/>
      <c r="UMG208" s="944"/>
      <c r="UMH208" s="944"/>
      <c r="UMI208" s="944"/>
      <c r="UMJ208" s="944"/>
      <c r="UMK208" s="944"/>
      <c r="UML208" s="944"/>
      <c r="UMM208" s="944"/>
      <c r="UMN208" s="944"/>
      <c r="UMO208" s="944"/>
      <c r="UMP208" s="944"/>
      <c r="UMQ208" s="944"/>
      <c r="UMR208" s="944"/>
      <c r="UMS208" s="944"/>
      <c r="UMT208" s="944"/>
      <c r="UMU208" s="944"/>
      <c r="UMV208" s="944"/>
      <c r="UMW208" s="944"/>
      <c r="UMX208" s="944"/>
      <c r="UMY208" s="944"/>
      <c r="UMZ208" s="944"/>
      <c r="UNA208" s="944"/>
      <c r="UNB208" s="944"/>
      <c r="UNC208" s="944"/>
      <c r="UND208" s="944"/>
      <c r="UNE208" s="944"/>
      <c r="UNF208" s="944"/>
      <c r="UNG208" s="944"/>
      <c r="UNH208" s="944"/>
      <c r="UNI208" s="944"/>
      <c r="UNJ208" s="944"/>
      <c r="UNK208" s="944"/>
      <c r="UNL208" s="944"/>
      <c r="UNM208" s="944"/>
      <c r="UNN208" s="944"/>
      <c r="UNO208" s="944"/>
      <c r="UNP208" s="944"/>
      <c r="UNQ208" s="944"/>
      <c r="UNR208" s="944"/>
      <c r="UNS208" s="944"/>
      <c r="UNT208" s="944"/>
      <c r="UNU208" s="944"/>
      <c r="UNV208" s="944"/>
      <c r="UNW208" s="944"/>
      <c r="UNX208" s="944"/>
      <c r="UNY208" s="944"/>
      <c r="UNZ208" s="944"/>
      <c r="UOA208" s="944"/>
      <c r="UOB208" s="944"/>
      <c r="UOC208" s="944"/>
      <c r="UOD208" s="944"/>
      <c r="UOE208" s="944"/>
      <c r="UOF208" s="944"/>
      <c r="UOG208" s="944"/>
      <c r="UOH208" s="944"/>
      <c r="UOI208" s="944"/>
      <c r="UOJ208" s="944"/>
      <c r="UOK208" s="944"/>
      <c r="UOL208" s="944"/>
      <c r="UOM208" s="944"/>
      <c r="UON208" s="944"/>
      <c r="UOO208" s="944"/>
      <c r="UOP208" s="944"/>
      <c r="UOQ208" s="944"/>
      <c r="UOR208" s="944"/>
      <c r="UOS208" s="944"/>
      <c r="UOT208" s="944"/>
      <c r="UOU208" s="944"/>
      <c r="UOV208" s="944"/>
      <c r="UOW208" s="944"/>
      <c r="UOX208" s="944"/>
      <c r="UOY208" s="944"/>
      <c r="UOZ208" s="944"/>
      <c r="UPA208" s="944"/>
      <c r="UPB208" s="944"/>
      <c r="UPC208" s="944"/>
      <c r="UPD208" s="944"/>
      <c r="UPE208" s="944"/>
      <c r="UPF208" s="944"/>
      <c r="UPG208" s="944"/>
      <c r="UPH208" s="944"/>
      <c r="UPI208" s="944"/>
      <c r="UPJ208" s="944"/>
      <c r="UPK208" s="944"/>
      <c r="UPL208" s="944"/>
      <c r="UPM208" s="944"/>
      <c r="UPN208" s="944"/>
      <c r="UPO208" s="944"/>
      <c r="UPP208" s="944"/>
      <c r="UPQ208" s="944"/>
      <c r="UPR208" s="944"/>
      <c r="UPS208" s="944"/>
      <c r="UPT208" s="944"/>
      <c r="UPU208" s="944"/>
      <c r="UPV208" s="944"/>
      <c r="UPW208" s="944"/>
      <c r="UPX208" s="944"/>
      <c r="UPY208" s="944"/>
      <c r="UPZ208" s="944"/>
      <c r="UQA208" s="944"/>
      <c r="UQB208" s="944"/>
      <c r="UQC208" s="944"/>
      <c r="UQD208" s="944"/>
      <c r="UQE208" s="944"/>
      <c r="UQF208" s="944"/>
      <c r="UQG208" s="944"/>
      <c r="UQH208" s="944"/>
      <c r="UQI208" s="944"/>
      <c r="UQJ208" s="944"/>
      <c r="UQK208" s="944"/>
      <c r="UQL208" s="944"/>
      <c r="UQM208" s="944"/>
      <c r="UQN208" s="944"/>
      <c r="UQO208" s="944"/>
      <c r="UQP208" s="944"/>
      <c r="UQQ208" s="944"/>
      <c r="UQR208" s="944"/>
      <c r="UQS208" s="944"/>
      <c r="UQT208" s="944"/>
      <c r="UQU208" s="944"/>
      <c r="UQV208" s="944"/>
      <c r="UQW208" s="944"/>
      <c r="UQX208" s="944"/>
      <c r="UQY208" s="944"/>
      <c r="UQZ208" s="944"/>
      <c r="URA208" s="944"/>
      <c r="URB208" s="944"/>
      <c r="URC208" s="944"/>
      <c r="URD208" s="944"/>
      <c r="URE208" s="944"/>
      <c r="URF208" s="944"/>
      <c r="URG208" s="944"/>
      <c r="URH208" s="944"/>
      <c r="URI208" s="944"/>
      <c r="URJ208" s="944"/>
      <c r="URK208" s="944"/>
      <c r="URL208" s="944"/>
      <c r="URM208" s="944"/>
      <c r="URN208" s="944"/>
      <c r="URO208" s="944"/>
      <c r="URP208" s="944"/>
      <c r="URQ208" s="944"/>
      <c r="URR208" s="944"/>
      <c r="URS208" s="944"/>
      <c r="URT208" s="944"/>
      <c r="URU208" s="944"/>
      <c r="URV208" s="944"/>
      <c r="URW208" s="944"/>
      <c r="URX208" s="944"/>
      <c r="URY208" s="944"/>
      <c r="URZ208" s="944"/>
      <c r="USA208" s="944"/>
      <c r="USB208" s="944"/>
      <c r="USC208" s="944"/>
      <c r="USD208" s="944"/>
      <c r="USE208" s="944"/>
      <c r="USF208" s="944"/>
      <c r="USG208" s="944"/>
      <c r="USH208" s="944"/>
      <c r="USI208" s="944"/>
      <c r="USJ208" s="944"/>
      <c r="USK208" s="944"/>
      <c r="USL208" s="944"/>
      <c r="USM208" s="944"/>
      <c r="USN208" s="944"/>
      <c r="USO208" s="944"/>
      <c r="USP208" s="944"/>
      <c r="USQ208" s="944"/>
      <c r="USR208" s="944"/>
      <c r="USS208" s="944"/>
      <c r="UST208" s="944"/>
      <c r="USU208" s="944"/>
      <c r="USV208" s="944"/>
      <c r="USW208" s="944"/>
      <c r="USX208" s="944"/>
      <c r="USY208" s="944"/>
      <c r="USZ208" s="944"/>
      <c r="UTA208" s="944"/>
      <c r="UTB208" s="944"/>
      <c r="UTC208" s="944"/>
      <c r="UTD208" s="944"/>
      <c r="UTE208" s="944"/>
      <c r="UTF208" s="944"/>
      <c r="UTG208" s="944"/>
      <c r="UTH208" s="944"/>
      <c r="UTI208" s="944"/>
      <c r="UTJ208" s="944"/>
      <c r="UTK208" s="944"/>
      <c r="UTL208" s="944"/>
      <c r="UTM208" s="944"/>
      <c r="UTN208" s="944"/>
      <c r="UTO208" s="944"/>
      <c r="UTP208" s="944"/>
      <c r="UTQ208" s="944"/>
      <c r="UTR208" s="944"/>
      <c r="UTS208" s="944"/>
      <c r="UTT208" s="944"/>
      <c r="UTU208" s="944"/>
      <c r="UTV208" s="944"/>
      <c r="UTW208" s="944"/>
      <c r="UTX208" s="944"/>
      <c r="UTY208" s="944"/>
      <c r="UTZ208" s="944"/>
      <c r="UUA208" s="944"/>
      <c r="UUB208" s="944"/>
      <c r="UUC208" s="944"/>
      <c r="UUD208" s="944"/>
      <c r="UUE208" s="944"/>
      <c r="UUF208" s="944"/>
      <c r="UUG208" s="944"/>
      <c r="UUH208" s="944"/>
      <c r="UUI208" s="944"/>
      <c r="UUJ208" s="944"/>
      <c r="UUK208" s="944"/>
      <c r="UUL208" s="944"/>
      <c r="UUM208" s="944"/>
      <c r="UUN208" s="944"/>
      <c r="UUO208" s="944"/>
      <c r="UUP208" s="944"/>
      <c r="UUQ208" s="944"/>
      <c r="UUR208" s="944"/>
      <c r="UUS208" s="944"/>
      <c r="UUT208" s="944"/>
      <c r="UUU208" s="944"/>
      <c r="UUV208" s="944"/>
      <c r="UUW208" s="944"/>
      <c r="UUX208" s="944"/>
      <c r="UUY208" s="944"/>
      <c r="UUZ208" s="944"/>
      <c r="UVA208" s="944"/>
      <c r="UVB208" s="944"/>
      <c r="UVC208" s="944"/>
      <c r="UVD208" s="944"/>
      <c r="UVE208" s="944"/>
      <c r="UVF208" s="944"/>
      <c r="UVG208" s="944"/>
      <c r="UVH208" s="944"/>
      <c r="UVI208" s="944"/>
      <c r="UVJ208" s="944"/>
      <c r="UVK208" s="944"/>
      <c r="UVL208" s="944"/>
      <c r="UVM208" s="944"/>
      <c r="UVN208" s="944"/>
      <c r="UVO208" s="944"/>
      <c r="UVP208" s="944"/>
      <c r="UVQ208" s="944"/>
      <c r="UVR208" s="944"/>
      <c r="UVS208" s="944"/>
      <c r="UVT208" s="944"/>
      <c r="UVU208" s="944"/>
      <c r="UVV208" s="944"/>
      <c r="UVW208" s="944"/>
      <c r="UVX208" s="944"/>
      <c r="UVY208" s="944"/>
      <c r="UVZ208" s="944"/>
      <c r="UWA208" s="944"/>
      <c r="UWB208" s="944"/>
      <c r="UWC208" s="944"/>
      <c r="UWD208" s="944"/>
      <c r="UWE208" s="944"/>
      <c r="UWF208" s="944"/>
      <c r="UWG208" s="944"/>
      <c r="UWH208" s="944"/>
      <c r="UWI208" s="944"/>
      <c r="UWJ208" s="944"/>
      <c r="UWK208" s="944"/>
      <c r="UWL208" s="944"/>
      <c r="UWM208" s="944"/>
      <c r="UWN208" s="944"/>
      <c r="UWO208" s="944"/>
      <c r="UWP208" s="944"/>
      <c r="UWQ208" s="944"/>
      <c r="UWR208" s="944"/>
      <c r="UWS208" s="944"/>
      <c r="UWT208" s="944"/>
      <c r="UWU208" s="944"/>
      <c r="UWV208" s="944"/>
      <c r="UWW208" s="944"/>
      <c r="UWX208" s="944"/>
      <c r="UWY208" s="944"/>
      <c r="UWZ208" s="944"/>
      <c r="UXA208" s="944"/>
      <c r="UXB208" s="944"/>
      <c r="UXC208" s="944"/>
      <c r="UXD208" s="944"/>
      <c r="UXE208" s="944"/>
      <c r="UXF208" s="944"/>
      <c r="UXG208" s="944"/>
      <c r="UXH208" s="944"/>
      <c r="UXI208" s="944"/>
      <c r="UXJ208" s="944"/>
      <c r="UXK208" s="944"/>
      <c r="UXL208" s="944"/>
      <c r="UXM208" s="944"/>
      <c r="UXN208" s="944"/>
      <c r="UXO208" s="944"/>
      <c r="UXP208" s="944"/>
      <c r="UXQ208" s="944"/>
      <c r="UXR208" s="944"/>
      <c r="UXS208" s="944"/>
      <c r="UXT208" s="944"/>
      <c r="UXU208" s="944"/>
      <c r="UXV208" s="944"/>
      <c r="UXW208" s="944"/>
      <c r="UXX208" s="944"/>
      <c r="UXY208" s="944"/>
      <c r="UXZ208" s="944"/>
      <c r="UYA208" s="944"/>
      <c r="UYB208" s="944"/>
      <c r="UYC208" s="944"/>
      <c r="UYD208" s="944"/>
      <c r="UYE208" s="944"/>
      <c r="UYF208" s="944"/>
      <c r="UYG208" s="944"/>
      <c r="UYH208" s="944"/>
      <c r="UYI208" s="944"/>
      <c r="UYJ208" s="944"/>
      <c r="UYK208" s="944"/>
      <c r="UYL208" s="944"/>
      <c r="UYM208" s="944"/>
      <c r="UYN208" s="944"/>
      <c r="UYO208" s="944"/>
      <c r="UYP208" s="944"/>
      <c r="UYQ208" s="944"/>
      <c r="UYR208" s="944"/>
      <c r="UYS208" s="944"/>
      <c r="UYT208" s="944"/>
      <c r="UYU208" s="944"/>
      <c r="UYV208" s="944"/>
      <c r="UYW208" s="944"/>
      <c r="UYX208" s="944"/>
      <c r="UYY208" s="944"/>
      <c r="UYZ208" s="944"/>
      <c r="UZA208" s="944"/>
      <c r="UZB208" s="944"/>
      <c r="UZC208" s="944"/>
      <c r="UZD208" s="944"/>
      <c r="UZE208" s="944"/>
      <c r="UZF208" s="944"/>
      <c r="UZG208" s="944"/>
      <c r="UZH208" s="944"/>
      <c r="UZI208" s="944"/>
      <c r="UZJ208" s="944"/>
      <c r="UZK208" s="944"/>
      <c r="UZL208" s="944"/>
      <c r="UZM208" s="944"/>
      <c r="UZN208" s="944"/>
      <c r="UZO208" s="944"/>
      <c r="UZP208" s="944"/>
      <c r="UZQ208" s="944"/>
      <c r="UZR208" s="944"/>
      <c r="UZS208" s="944"/>
      <c r="UZT208" s="944"/>
      <c r="UZU208" s="944"/>
      <c r="UZV208" s="944"/>
      <c r="UZW208" s="944"/>
      <c r="UZX208" s="944"/>
      <c r="UZY208" s="944"/>
      <c r="UZZ208" s="944"/>
      <c r="VAA208" s="944"/>
      <c r="VAB208" s="944"/>
      <c r="VAC208" s="944"/>
      <c r="VAD208" s="944"/>
      <c r="VAE208" s="944"/>
      <c r="VAF208" s="944"/>
      <c r="VAG208" s="944"/>
      <c r="VAH208" s="944"/>
      <c r="VAI208" s="944"/>
      <c r="VAJ208" s="944"/>
      <c r="VAK208" s="944"/>
      <c r="VAL208" s="944"/>
      <c r="VAM208" s="944"/>
      <c r="VAN208" s="944"/>
      <c r="VAO208" s="944"/>
      <c r="VAP208" s="944"/>
      <c r="VAQ208" s="944"/>
      <c r="VAR208" s="944"/>
      <c r="VAS208" s="944"/>
      <c r="VAT208" s="944"/>
      <c r="VAU208" s="944"/>
      <c r="VAV208" s="944"/>
      <c r="VAW208" s="944"/>
      <c r="VAX208" s="944"/>
      <c r="VAY208" s="944"/>
      <c r="VAZ208" s="944"/>
      <c r="VBA208" s="944"/>
      <c r="VBB208" s="944"/>
      <c r="VBC208" s="944"/>
      <c r="VBD208" s="944"/>
      <c r="VBE208" s="944"/>
      <c r="VBF208" s="944"/>
      <c r="VBG208" s="944"/>
      <c r="VBH208" s="944"/>
      <c r="VBI208" s="944"/>
      <c r="VBJ208" s="944"/>
      <c r="VBK208" s="944"/>
      <c r="VBL208" s="944"/>
      <c r="VBM208" s="944"/>
      <c r="VBN208" s="944"/>
      <c r="VBO208" s="944"/>
      <c r="VBP208" s="944"/>
      <c r="VBQ208" s="944"/>
      <c r="VBR208" s="944"/>
      <c r="VBS208" s="944"/>
      <c r="VBT208" s="944"/>
      <c r="VBU208" s="944"/>
      <c r="VBV208" s="944"/>
      <c r="VBW208" s="944"/>
      <c r="VBX208" s="944"/>
      <c r="VBY208" s="944"/>
      <c r="VBZ208" s="944"/>
      <c r="VCA208" s="944"/>
      <c r="VCB208" s="944"/>
      <c r="VCC208" s="944"/>
      <c r="VCD208" s="944"/>
      <c r="VCE208" s="944"/>
      <c r="VCF208" s="944"/>
      <c r="VCG208" s="944"/>
      <c r="VCH208" s="944"/>
      <c r="VCI208" s="944"/>
      <c r="VCJ208" s="944"/>
      <c r="VCK208" s="944"/>
      <c r="VCL208" s="944"/>
      <c r="VCM208" s="944"/>
      <c r="VCN208" s="944"/>
      <c r="VCO208" s="944"/>
      <c r="VCP208" s="944"/>
      <c r="VCQ208" s="944"/>
      <c r="VCR208" s="944"/>
      <c r="VCS208" s="944"/>
      <c r="VCT208" s="944"/>
      <c r="VCU208" s="944"/>
      <c r="VCV208" s="944"/>
      <c r="VCW208" s="944"/>
      <c r="VCX208" s="944"/>
      <c r="VCY208" s="944"/>
      <c r="VCZ208" s="944"/>
      <c r="VDA208" s="944"/>
      <c r="VDB208" s="944"/>
      <c r="VDC208" s="944"/>
      <c r="VDD208" s="944"/>
      <c r="VDE208" s="944"/>
      <c r="VDF208" s="944"/>
      <c r="VDG208" s="944"/>
      <c r="VDH208" s="944"/>
      <c r="VDI208" s="944"/>
      <c r="VDJ208" s="944"/>
      <c r="VDK208" s="944"/>
      <c r="VDL208" s="944"/>
      <c r="VDM208" s="944"/>
      <c r="VDN208" s="944"/>
      <c r="VDO208" s="944"/>
      <c r="VDP208" s="944"/>
      <c r="VDQ208" s="944"/>
      <c r="VDR208" s="944"/>
      <c r="VDS208" s="944"/>
      <c r="VDT208" s="944"/>
      <c r="VDU208" s="944"/>
      <c r="VDV208" s="944"/>
      <c r="VDW208" s="944"/>
      <c r="VDX208" s="944"/>
      <c r="VDY208" s="944"/>
      <c r="VDZ208" s="944"/>
      <c r="VEA208" s="944"/>
      <c r="VEB208" s="944"/>
      <c r="VEC208" s="944"/>
      <c r="VED208" s="944"/>
      <c r="VEE208" s="944"/>
      <c r="VEF208" s="944"/>
      <c r="VEG208" s="944"/>
      <c r="VEH208" s="944"/>
      <c r="VEI208" s="944"/>
      <c r="VEJ208" s="944"/>
      <c r="VEK208" s="944"/>
      <c r="VEL208" s="944"/>
      <c r="VEM208" s="944"/>
      <c r="VEN208" s="944"/>
      <c r="VEO208" s="944"/>
      <c r="VEP208" s="944"/>
      <c r="VEQ208" s="944"/>
      <c r="VER208" s="944"/>
      <c r="VES208" s="944"/>
      <c r="VET208" s="944"/>
      <c r="VEU208" s="944"/>
      <c r="VEV208" s="944"/>
      <c r="VEW208" s="944"/>
      <c r="VEX208" s="944"/>
      <c r="VEY208" s="944"/>
      <c r="VEZ208" s="944"/>
      <c r="VFA208" s="944"/>
      <c r="VFB208" s="944"/>
      <c r="VFC208" s="944"/>
      <c r="VFD208" s="944"/>
      <c r="VFE208" s="944"/>
      <c r="VFF208" s="944"/>
      <c r="VFG208" s="944"/>
      <c r="VFH208" s="944"/>
      <c r="VFI208" s="944"/>
      <c r="VFJ208" s="944"/>
      <c r="VFK208" s="944"/>
      <c r="VFL208" s="944"/>
      <c r="VFM208" s="944"/>
      <c r="VFN208" s="944"/>
      <c r="VFO208" s="944"/>
      <c r="VFP208" s="944"/>
      <c r="VFQ208" s="944"/>
      <c r="VFR208" s="944"/>
      <c r="VFS208" s="944"/>
      <c r="VFT208" s="944"/>
      <c r="VFU208" s="944"/>
      <c r="VFV208" s="944"/>
      <c r="VFW208" s="944"/>
      <c r="VFX208" s="944"/>
      <c r="VFY208" s="944"/>
      <c r="VFZ208" s="944"/>
      <c r="VGA208" s="944"/>
      <c r="VGB208" s="944"/>
      <c r="VGC208" s="944"/>
      <c r="VGD208" s="944"/>
      <c r="VGE208" s="944"/>
      <c r="VGF208" s="944"/>
      <c r="VGG208" s="944"/>
      <c r="VGH208" s="944"/>
      <c r="VGI208" s="944"/>
      <c r="VGJ208" s="944"/>
      <c r="VGK208" s="944"/>
      <c r="VGL208" s="944"/>
      <c r="VGM208" s="944"/>
      <c r="VGN208" s="944"/>
      <c r="VGO208" s="944"/>
      <c r="VGP208" s="944"/>
      <c r="VGQ208" s="944"/>
      <c r="VGR208" s="944"/>
      <c r="VGS208" s="944"/>
      <c r="VGT208" s="944"/>
      <c r="VGU208" s="944"/>
      <c r="VGV208" s="944"/>
      <c r="VGW208" s="944"/>
      <c r="VGX208" s="944"/>
      <c r="VGY208" s="944"/>
      <c r="VGZ208" s="944"/>
      <c r="VHA208" s="944"/>
      <c r="VHB208" s="944"/>
      <c r="VHC208" s="944"/>
      <c r="VHD208" s="944"/>
      <c r="VHE208" s="944"/>
      <c r="VHF208" s="944"/>
      <c r="VHG208" s="944"/>
      <c r="VHH208" s="944"/>
      <c r="VHI208" s="944"/>
      <c r="VHJ208" s="944"/>
      <c r="VHK208" s="944"/>
      <c r="VHL208" s="944"/>
      <c r="VHM208" s="944"/>
      <c r="VHN208" s="944"/>
      <c r="VHO208" s="944"/>
      <c r="VHP208" s="944"/>
      <c r="VHQ208" s="944"/>
      <c r="VHR208" s="944"/>
      <c r="VHS208" s="944"/>
      <c r="VHT208" s="944"/>
      <c r="VHU208" s="944"/>
      <c r="VHV208" s="944"/>
      <c r="VHW208" s="944"/>
      <c r="VHX208" s="944"/>
      <c r="VHY208" s="944"/>
      <c r="VHZ208" s="944"/>
      <c r="VIA208" s="944"/>
      <c r="VIB208" s="944"/>
      <c r="VIC208" s="944"/>
      <c r="VID208" s="944"/>
      <c r="VIE208" s="944"/>
      <c r="VIF208" s="944"/>
      <c r="VIG208" s="944"/>
      <c r="VIH208" s="944"/>
      <c r="VII208" s="944"/>
      <c r="VIJ208" s="944"/>
      <c r="VIK208" s="944"/>
      <c r="VIL208" s="944"/>
      <c r="VIM208" s="944"/>
      <c r="VIN208" s="944"/>
      <c r="VIO208" s="944"/>
      <c r="VIP208" s="944"/>
      <c r="VIQ208" s="944"/>
      <c r="VIR208" s="944"/>
      <c r="VIS208" s="944"/>
      <c r="VIT208" s="944"/>
      <c r="VIU208" s="944"/>
      <c r="VIV208" s="944"/>
      <c r="VIW208" s="944"/>
      <c r="VIX208" s="944"/>
      <c r="VIY208" s="944"/>
      <c r="VIZ208" s="944"/>
      <c r="VJA208" s="944"/>
      <c r="VJB208" s="944"/>
      <c r="VJC208" s="944"/>
      <c r="VJD208" s="944"/>
      <c r="VJE208" s="944"/>
      <c r="VJF208" s="944"/>
      <c r="VJG208" s="944"/>
      <c r="VJH208" s="944"/>
      <c r="VJI208" s="944"/>
      <c r="VJJ208" s="944"/>
      <c r="VJK208" s="944"/>
      <c r="VJL208" s="944"/>
      <c r="VJM208" s="944"/>
      <c r="VJN208" s="944"/>
      <c r="VJO208" s="944"/>
      <c r="VJP208" s="944"/>
      <c r="VJQ208" s="944"/>
      <c r="VJR208" s="944"/>
      <c r="VJS208" s="944"/>
      <c r="VJT208" s="944"/>
      <c r="VJU208" s="944"/>
      <c r="VJV208" s="944"/>
      <c r="VJW208" s="944"/>
      <c r="VJX208" s="944"/>
      <c r="VJY208" s="944"/>
      <c r="VJZ208" s="944"/>
      <c r="VKA208" s="944"/>
      <c r="VKB208" s="944"/>
      <c r="VKC208" s="944"/>
      <c r="VKD208" s="944"/>
      <c r="VKE208" s="944"/>
      <c r="VKF208" s="944"/>
      <c r="VKG208" s="944"/>
      <c r="VKH208" s="944"/>
      <c r="VKI208" s="944"/>
      <c r="VKJ208" s="944"/>
      <c r="VKK208" s="944"/>
      <c r="VKL208" s="944"/>
      <c r="VKM208" s="944"/>
      <c r="VKN208" s="944"/>
      <c r="VKO208" s="944"/>
      <c r="VKP208" s="944"/>
      <c r="VKQ208" s="944"/>
      <c r="VKR208" s="944"/>
      <c r="VKS208" s="944"/>
      <c r="VKT208" s="944"/>
      <c r="VKU208" s="944"/>
      <c r="VKV208" s="944"/>
      <c r="VKW208" s="944"/>
      <c r="VKX208" s="944"/>
      <c r="VKY208" s="944"/>
      <c r="VKZ208" s="944"/>
      <c r="VLA208" s="944"/>
      <c r="VLB208" s="944"/>
      <c r="VLC208" s="944"/>
      <c r="VLD208" s="944"/>
      <c r="VLE208" s="944"/>
      <c r="VLF208" s="944"/>
      <c r="VLG208" s="944"/>
      <c r="VLH208" s="944"/>
      <c r="VLI208" s="944"/>
      <c r="VLJ208" s="944"/>
      <c r="VLK208" s="944"/>
      <c r="VLL208" s="944"/>
      <c r="VLM208" s="944"/>
      <c r="VLN208" s="944"/>
      <c r="VLO208" s="944"/>
      <c r="VLP208" s="944"/>
      <c r="VLQ208" s="944"/>
      <c r="VLR208" s="944"/>
      <c r="VLS208" s="944"/>
      <c r="VLT208" s="944"/>
      <c r="VLU208" s="944"/>
      <c r="VLV208" s="944"/>
      <c r="VLW208" s="944"/>
      <c r="VLX208" s="944"/>
      <c r="VLY208" s="944"/>
      <c r="VLZ208" s="944"/>
      <c r="VMA208" s="944"/>
      <c r="VMB208" s="944"/>
      <c r="VMC208" s="944"/>
      <c r="VMD208" s="944"/>
      <c r="VME208" s="944"/>
      <c r="VMF208" s="944"/>
      <c r="VMG208" s="944"/>
      <c r="VMH208" s="944"/>
      <c r="VMI208" s="944"/>
      <c r="VMJ208" s="944"/>
      <c r="VMK208" s="944"/>
      <c r="VML208" s="944"/>
      <c r="VMM208" s="944"/>
      <c r="VMN208" s="944"/>
      <c r="VMO208" s="944"/>
      <c r="VMP208" s="944"/>
      <c r="VMQ208" s="944"/>
      <c r="VMR208" s="944"/>
      <c r="VMS208" s="944"/>
      <c r="VMT208" s="944"/>
      <c r="VMU208" s="944"/>
      <c r="VMV208" s="944"/>
      <c r="VMW208" s="944"/>
      <c r="VMX208" s="944"/>
      <c r="VMY208" s="944"/>
      <c r="VMZ208" s="944"/>
      <c r="VNA208" s="944"/>
      <c r="VNB208" s="944"/>
      <c r="VNC208" s="944"/>
      <c r="VND208" s="944"/>
      <c r="VNE208" s="944"/>
      <c r="VNF208" s="944"/>
      <c r="VNG208" s="944"/>
      <c r="VNH208" s="944"/>
      <c r="VNI208" s="944"/>
      <c r="VNJ208" s="944"/>
      <c r="VNK208" s="944"/>
      <c r="VNL208" s="944"/>
      <c r="VNM208" s="944"/>
      <c r="VNN208" s="944"/>
      <c r="VNO208" s="944"/>
      <c r="VNP208" s="944"/>
      <c r="VNQ208" s="944"/>
      <c r="VNR208" s="944"/>
      <c r="VNS208" s="944"/>
      <c r="VNT208" s="944"/>
      <c r="VNU208" s="944"/>
      <c r="VNV208" s="944"/>
      <c r="VNW208" s="944"/>
      <c r="VNX208" s="944"/>
      <c r="VNY208" s="944"/>
      <c r="VNZ208" s="944"/>
      <c r="VOA208" s="944"/>
      <c r="VOB208" s="944"/>
      <c r="VOC208" s="944"/>
      <c r="VOD208" s="944"/>
      <c r="VOE208" s="944"/>
      <c r="VOF208" s="944"/>
      <c r="VOG208" s="944"/>
      <c r="VOH208" s="944"/>
      <c r="VOI208" s="944"/>
      <c r="VOJ208" s="944"/>
      <c r="VOK208" s="944"/>
      <c r="VOL208" s="944"/>
      <c r="VOM208" s="944"/>
      <c r="VON208" s="944"/>
      <c r="VOO208" s="944"/>
      <c r="VOP208" s="944"/>
      <c r="VOQ208" s="944"/>
      <c r="VOR208" s="944"/>
      <c r="VOS208" s="944"/>
      <c r="VOT208" s="944"/>
      <c r="VOU208" s="944"/>
      <c r="VOV208" s="944"/>
      <c r="VOW208" s="944"/>
      <c r="VOX208" s="944"/>
      <c r="VOY208" s="944"/>
      <c r="VOZ208" s="944"/>
      <c r="VPA208" s="944"/>
      <c r="VPB208" s="944"/>
      <c r="VPC208" s="944"/>
      <c r="VPD208" s="944"/>
      <c r="VPE208" s="944"/>
      <c r="VPF208" s="944"/>
      <c r="VPG208" s="944"/>
      <c r="VPH208" s="944"/>
      <c r="VPI208" s="944"/>
      <c r="VPJ208" s="944"/>
      <c r="VPK208" s="944"/>
      <c r="VPL208" s="944"/>
      <c r="VPM208" s="944"/>
      <c r="VPN208" s="944"/>
      <c r="VPO208" s="944"/>
      <c r="VPP208" s="944"/>
      <c r="VPQ208" s="944"/>
      <c r="VPR208" s="944"/>
      <c r="VPS208" s="944"/>
      <c r="VPT208" s="944"/>
      <c r="VPU208" s="944"/>
      <c r="VPV208" s="944"/>
      <c r="VPW208" s="944"/>
      <c r="VPX208" s="944"/>
      <c r="VPY208" s="944"/>
      <c r="VPZ208" s="944"/>
      <c r="VQA208" s="944"/>
      <c r="VQB208" s="944"/>
      <c r="VQC208" s="944"/>
      <c r="VQD208" s="944"/>
      <c r="VQE208" s="944"/>
      <c r="VQF208" s="944"/>
      <c r="VQG208" s="944"/>
      <c r="VQH208" s="944"/>
      <c r="VQI208" s="944"/>
      <c r="VQJ208" s="944"/>
      <c r="VQK208" s="944"/>
      <c r="VQL208" s="944"/>
      <c r="VQM208" s="944"/>
      <c r="VQN208" s="944"/>
      <c r="VQO208" s="944"/>
      <c r="VQP208" s="944"/>
      <c r="VQQ208" s="944"/>
      <c r="VQR208" s="944"/>
      <c r="VQS208" s="944"/>
      <c r="VQT208" s="944"/>
      <c r="VQU208" s="944"/>
      <c r="VQV208" s="944"/>
      <c r="VQW208" s="944"/>
      <c r="VQX208" s="944"/>
      <c r="VQY208" s="944"/>
      <c r="VQZ208" s="944"/>
      <c r="VRA208" s="944"/>
      <c r="VRB208" s="944"/>
      <c r="VRC208" s="944"/>
      <c r="VRD208" s="944"/>
      <c r="VRE208" s="944"/>
      <c r="VRF208" s="944"/>
      <c r="VRG208" s="944"/>
      <c r="VRH208" s="944"/>
      <c r="VRI208" s="944"/>
      <c r="VRJ208" s="944"/>
      <c r="VRK208" s="944"/>
      <c r="VRL208" s="944"/>
      <c r="VRM208" s="944"/>
      <c r="VRN208" s="944"/>
      <c r="VRO208" s="944"/>
      <c r="VRP208" s="944"/>
      <c r="VRQ208" s="944"/>
      <c r="VRR208" s="944"/>
      <c r="VRS208" s="944"/>
      <c r="VRT208" s="944"/>
      <c r="VRU208" s="944"/>
      <c r="VRV208" s="944"/>
      <c r="VRW208" s="944"/>
      <c r="VRX208" s="944"/>
      <c r="VRY208" s="944"/>
      <c r="VRZ208" s="944"/>
      <c r="VSA208" s="944"/>
      <c r="VSB208" s="944"/>
      <c r="VSC208" s="944"/>
      <c r="VSD208" s="944"/>
      <c r="VSE208" s="944"/>
      <c r="VSF208" s="944"/>
      <c r="VSG208" s="944"/>
      <c r="VSH208" s="944"/>
      <c r="VSI208" s="944"/>
      <c r="VSJ208" s="944"/>
      <c r="VSK208" s="944"/>
      <c r="VSL208" s="944"/>
      <c r="VSM208" s="944"/>
      <c r="VSN208" s="944"/>
      <c r="VSO208" s="944"/>
      <c r="VSP208" s="944"/>
      <c r="VSQ208" s="944"/>
      <c r="VSR208" s="944"/>
      <c r="VSS208" s="944"/>
      <c r="VST208" s="944"/>
      <c r="VSU208" s="944"/>
      <c r="VSV208" s="944"/>
      <c r="VSW208" s="944"/>
      <c r="VSX208" s="944"/>
      <c r="VSY208" s="944"/>
      <c r="VSZ208" s="944"/>
      <c r="VTA208" s="944"/>
      <c r="VTB208" s="944"/>
      <c r="VTC208" s="944"/>
      <c r="VTD208" s="944"/>
      <c r="VTE208" s="944"/>
      <c r="VTF208" s="944"/>
      <c r="VTG208" s="944"/>
      <c r="VTH208" s="944"/>
      <c r="VTI208" s="944"/>
      <c r="VTJ208" s="944"/>
      <c r="VTK208" s="944"/>
      <c r="VTL208" s="944"/>
      <c r="VTM208" s="944"/>
      <c r="VTN208" s="944"/>
      <c r="VTO208" s="944"/>
      <c r="VTP208" s="944"/>
      <c r="VTQ208" s="944"/>
      <c r="VTR208" s="944"/>
      <c r="VTS208" s="944"/>
      <c r="VTT208" s="944"/>
      <c r="VTU208" s="944"/>
      <c r="VTV208" s="944"/>
      <c r="VTW208" s="944"/>
      <c r="VTX208" s="944"/>
      <c r="VTY208" s="944"/>
      <c r="VTZ208" s="944"/>
      <c r="VUA208" s="944"/>
      <c r="VUB208" s="944"/>
      <c r="VUC208" s="944"/>
      <c r="VUD208" s="944"/>
      <c r="VUE208" s="944"/>
      <c r="VUF208" s="944"/>
      <c r="VUG208" s="944"/>
      <c r="VUH208" s="944"/>
      <c r="VUI208" s="944"/>
      <c r="VUJ208" s="944"/>
      <c r="VUK208" s="944"/>
      <c r="VUL208" s="944"/>
      <c r="VUM208" s="944"/>
      <c r="VUN208" s="944"/>
      <c r="VUO208" s="944"/>
      <c r="VUP208" s="944"/>
      <c r="VUQ208" s="944"/>
      <c r="VUR208" s="944"/>
      <c r="VUS208" s="944"/>
      <c r="VUT208" s="944"/>
      <c r="VUU208" s="944"/>
      <c r="VUV208" s="944"/>
      <c r="VUW208" s="944"/>
      <c r="VUX208" s="944"/>
      <c r="VUY208" s="944"/>
      <c r="VUZ208" s="944"/>
      <c r="VVA208" s="944"/>
      <c r="VVB208" s="944"/>
      <c r="VVC208" s="944"/>
      <c r="VVD208" s="944"/>
      <c r="VVE208" s="944"/>
      <c r="VVF208" s="944"/>
      <c r="VVG208" s="944"/>
      <c r="VVH208" s="944"/>
      <c r="VVI208" s="944"/>
      <c r="VVJ208" s="944"/>
      <c r="VVK208" s="944"/>
      <c r="VVL208" s="944"/>
      <c r="VVM208" s="944"/>
      <c r="VVN208" s="944"/>
      <c r="VVO208" s="944"/>
      <c r="VVP208" s="944"/>
      <c r="VVQ208" s="944"/>
      <c r="VVR208" s="944"/>
      <c r="VVS208" s="944"/>
      <c r="VVT208" s="944"/>
      <c r="VVU208" s="944"/>
      <c r="VVV208" s="944"/>
      <c r="VVW208" s="944"/>
      <c r="VVX208" s="944"/>
      <c r="VVY208" s="944"/>
      <c r="VVZ208" s="944"/>
      <c r="VWA208" s="944"/>
      <c r="VWB208" s="944"/>
      <c r="VWC208" s="944"/>
      <c r="VWD208" s="944"/>
      <c r="VWE208" s="944"/>
      <c r="VWF208" s="944"/>
      <c r="VWG208" s="944"/>
      <c r="VWH208" s="944"/>
      <c r="VWI208" s="944"/>
      <c r="VWJ208" s="944"/>
      <c r="VWK208" s="944"/>
      <c r="VWL208" s="944"/>
      <c r="VWM208" s="944"/>
      <c r="VWN208" s="944"/>
      <c r="VWO208" s="944"/>
      <c r="VWP208" s="944"/>
      <c r="VWQ208" s="944"/>
      <c r="VWR208" s="944"/>
      <c r="VWS208" s="944"/>
      <c r="VWT208" s="944"/>
      <c r="VWU208" s="944"/>
      <c r="VWV208" s="944"/>
      <c r="VWW208" s="944"/>
      <c r="VWX208" s="944"/>
      <c r="VWY208" s="944"/>
      <c r="VWZ208" s="944"/>
      <c r="VXA208" s="944"/>
      <c r="VXB208" s="944"/>
      <c r="VXC208" s="944"/>
      <c r="VXD208" s="944"/>
      <c r="VXE208" s="944"/>
      <c r="VXF208" s="944"/>
      <c r="VXG208" s="944"/>
      <c r="VXH208" s="944"/>
      <c r="VXI208" s="944"/>
      <c r="VXJ208" s="944"/>
      <c r="VXK208" s="944"/>
      <c r="VXL208" s="944"/>
      <c r="VXM208" s="944"/>
      <c r="VXN208" s="944"/>
      <c r="VXO208" s="944"/>
      <c r="VXP208" s="944"/>
      <c r="VXQ208" s="944"/>
      <c r="VXR208" s="944"/>
      <c r="VXS208" s="944"/>
      <c r="VXT208" s="944"/>
      <c r="VXU208" s="944"/>
      <c r="VXV208" s="944"/>
      <c r="VXW208" s="944"/>
      <c r="VXX208" s="944"/>
      <c r="VXY208" s="944"/>
      <c r="VXZ208" s="944"/>
      <c r="VYA208" s="944"/>
      <c r="VYB208" s="944"/>
      <c r="VYC208" s="944"/>
      <c r="VYD208" s="944"/>
      <c r="VYE208" s="944"/>
      <c r="VYF208" s="944"/>
      <c r="VYG208" s="944"/>
      <c r="VYH208" s="944"/>
      <c r="VYI208" s="944"/>
      <c r="VYJ208" s="944"/>
      <c r="VYK208" s="944"/>
      <c r="VYL208" s="944"/>
      <c r="VYM208" s="944"/>
      <c r="VYN208" s="944"/>
      <c r="VYO208" s="944"/>
      <c r="VYP208" s="944"/>
      <c r="VYQ208" s="944"/>
      <c r="VYR208" s="944"/>
      <c r="VYS208" s="944"/>
      <c r="VYT208" s="944"/>
      <c r="VYU208" s="944"/>
      <c r="VYV208" s="944"/>
      <c r="VYW208" s="944"/>
      <c r="VYX208" s="944"/>
      <c r="VYY208" s="944"/>
      <c r="VYZ208" s="944"/>
      <c r="VZA208" s="944"/>
      <c r="VZB208" s="944"/>
      <c r="VZC208" s="944"/>
      <c r="VZD208" s="944"/>
      <c r="VZE208" s="944"/>
      <c r="VZF208" s="944"/>
      <c r="VZG208" s="944"/>
      <c r="VZH208" s="944"/>
      <c r="VZI208" s="944"/>
      <c r="VZJ208" s="944"/>
      <c r="VZK208" s="944"/>
      <c r="VZL208" s="944"/>
      <c r="VZM208" s="944"/>
      <c r="VZN208" s="944"/>
      <c r="VZO208" s="944"/>
      <c r="VZP208" s="944"/>
      <c r="VZQ208" s="944"/>
      <c r="VZR208" s="944"/>
      <c r="VZS208" s="944"/>
      <c r="VZT208" s="944"/>
      <c r="VZU208" s="944"/>
      <c r="VZV208" s="944"/>
      <c r="VZW208" s="944"/>
      <c r="VZX208" s="944"/>
      <c r="VZY208" s="944"/>
      <c r="VZZ208" s="944"/>
      <c r="WAA208" s="944"/>
      <c r="WAB208" s="944"/>
      <c r="WAC208" s="944"/>
      <c r="WAD208" s="944"/>
      <c r="WAE208" s="944"/>
      <c r="WAF208" s="944"/>
      <c r="WAG208" s="944"/>
      <c r="WAH208" s="944"/>
      <c r="WAI208" s="944"/>
      <c r="WAJ208" s="944"/>
      <c r="WAK208" s="944"/>
      <c r="WAL208" s="944"/>
      <c r="WAM208" s="944"/>
      <c r="WAN208" s="944"/>
      <c r="WAO208" s="944"/>
      <c r="WAP208" s="944"/>
      <c r="WAQ208" s="944"/>
      <c r="WAR208" s="944"/>
      <c r="WAS208" s="944"/>
      <c r="WAT208" s="944"/>
      <c r="WAU208" s="944"/>
      <c r="WAV208" s="944"/>
      <c r="WAW208" s="944"/>
      <c r="WAX208" s="944"/>
      <c r="WAY208" s="944"/>
      <c r="WAZ208" s="944"/>
      <c r="WBA208" s="944"/>
      <c r="WBB208" s="944"/>
      <c r="WBC208" s="944"/>
      <c r="WBD208" s="944"/>
      <c r="WBE208" s="944"/>
      <c r="WBF208" s="944"/>
      <c r="WBG208" s="944"/>
      <c r="WBH208" s="944"/>
      <c r="WBI208" s="944"/>
      <c r="WBJ208" s="944"/>
      <c r="WBK208" s="944"/>
      <c r="WBL208" s="944"/>
      <c r="WBM208" s="944"/>
      <c r="WBN208" s="944"/>
      <c r="WBO208" s="944"/>
      <c r="WBP208" s="944"/>
      <c r="WBQ208" s="944"/>
      <c r="WBR208" s="944"/>
      <c r="WBS208" s="944"/>
      <c r="WBT208" s="944"/>
      <c r="WBU208" s="944"/>
      <c r="WBV208" s="944"/>
      <c r="WBW208" s="944"/>
      <c r="WBX208" s="944"/>
      <c r="WBY208" s="944"/>
      <c r="WBZ208" s="944"/>
      <c r="WCA208" s="944"/>
      <c r="WCB208" s="944"/>
      <c r="WCC208" s="944"/>
      <c r="WCD208" s="944"/>
      <c r="WCE208" s="944"/>
      <c r="WCF208" s="944"/>
      <c r="WCG208" s="944"/>
      <c r="WCH208" s="944"/>
      <c r="WCI208" s="944"/>
      <c r="WCJ208" s="944"/>
      <c r="WCK208" s="944"/>
      <c r="WCL208" s="944"/>
      <c r="WCM208" s="944"/>
      <c r="WCN208" s="944"/>
      <c r="WCO208" s="944"/>
      <c r="WCP208" s="944"/>
      <c r="WCQ208" s="944"/>
      <c r="WCR208" s="944"/>
      <c r="WCS208" s="944"/>
      <c r="WCT208" s="944"/>
      <c r="WCU208" s="944"/>
      <c r="WCV208" s="944"/>
      <c r="WCW208" s="944"/>
      <c r="WCX208" s="944"/>
      <c r="WCY208" s="944"/>
      <c r="WCZ208" s="944"/>
      <c r="WDA208" s="944"/>
      <c r="WDB208" s="944"/>
      <c r="WDC208" s="944"/>
      <c r="WDD208" s="944"/>
      <c r="WDE208" s="944"/>
      <c r="WDF208" s="944"/>
      <c r="WDG208" s="944"/>
      <c r="WDH208" s="944"/>
      <c r="WDI208" s="944"/>
      <c r="WDJ208" s="944"/>
      <c r="WDK208" s="944"/>
      <c r="WDL208" s="944"/>
      <c r="WDM208" s="944"/>
      <c r="WDN208" s="944"/>
      <c r="WDO208" s="944"/>
      <c r="WDP208" s="944"/>
      <c r="WDQ208" s="944"/>
      <c r="WDR208" s="944"/>
      <c r="WDS208" s="944"/>
      <c r="WDT208" s="944"/>
      <c r="WDU208" s="944"/>
      <c r="WDV208" s="944"/>
      <c r="WDW208" s="944"/>
      <c r="WDX208" s="944"/>
      <c r="WDY208" s="944"/>
      <c r="WDZ208" s="944"/>
      <c r="WEA208" s="944"/>
      <c r="WEB208" s="944"/>
      <c r="WEC208" s="944"/>
      <c r="WED208" s="944"/>
      <c r="WEE208" s="944"/>
      <c r="WEF208" s="944"/>
      <c r="WEG208" s="944"/>
      <c r="WEH208" s="944"/>
      <c r="WEI208" s="944"/>
      <c r="WEJ208" s="944"/>
      <c r="WEK208" s="944"/>
      <c r="WEL208" s="944"/>
      <c r="WEM208" s="944"/>
      <c r="WEN208" s="944"/>
      <c r="WEO208" s="944"/>
      <c r="WEP208" s="944"/>
      <c r="WEQ208" s="944"/>
      <c r="WER208" s="944"/>
      <c r="WES208" s="944"/>
      <c r="WET208" s="944"/>
      <c r="WEU208" s="944"/>
      <c r="WEV208" s="944"/>
      <c r="WEW208" s="944"/>
      <c r="WEX208" s="944"/>
      <c r="WEY208" s="944"/>
      <c r="WEZ208" s="944"/>
      <c r="WFA208" s="944"/>
      <c r="WFB208" s="944"/>
      <c r="WFC208" s="944"/>
      <c r="WFD208" s="944"/>
      <c r="WFE208" s="944"/>
      <c r="WFF208" s="944"/>
      <c r="WFG208" s="944"/>
      <c r="WFH208" s="944"/>
      <c r="WFI208" s="944"/>
      <c r="WFJ208" s="944"/>
      <c r="WFK208" s="944"/>
      <c r="WFL208" s="944"/>
      <c r="WFM208" s="944"/>
      <c r="WFN208" s="944"/>
      <c r="WFO208" s="944"/>
      <c r="WFP208" s="944"/>
      <c r="WFQ208" s="944"/>
      <c r="WFR208" s="944"/>
      <c r="WFS208" s="944"/>
      <c r="WFT208" s="944"/>
      <c r="WFU208" s="944"/>
      <c r="WFV208" s="944"/>
      <c r="WFW208" s="944"/>
      <c r="WFX208" s="944"/>
      <c r="WFY208" s="944"/>
      <c r="WFZ208" s="944"/>
      <c r="WGA208" s="944"/>
      <c r="WGB208" s="944"/>
      <c r="WGC208" s="944"/>
      <c r="WGD208" s="944"/>
      <c r="WGE208" s="944"/>
      <c r="WGF208" s="944"/>
      <c r="WGG208" s="944"/>
      <c r="WGH208" s="944"/>
      <c r="WGI208" s="944"/>
      <c r="WGJ208" s="944"/>
      <c r="WGK208" s="944"/>
      <c r="WGL208" s="944"/>
      <c r="WGM208" s="944"/>
      <c r="WGN208" s="944"/>
      <c r="WGO208" s="944"/>
      <c r="WGP208" s="944"/>
      <c r="WGQ208" s="944"/>
      <c r="WGR208" s="944"/>
      <c r="WGS208" s="944"/>
      <c r="WGT208" s="944"/>
      <c r="WGU208" s="944"/>
      <c r="WGV208" s="944"/>
      <c r="WGW208" s="944"/>
      <c r="WGX208" s="944"/>
      <c r="WGY208" s="944"/>
      <c r="WGZ208" s="944"/>
      <c r="WHA208" s="944"/>
      <c r="WHB208" s="944"/>
      <c r="WHC208" s="944"/>
      <c r="WHD208" s="944"/>
      <c r="WHE208" s="944"/>
      <c r="WHF208" s="944"/>
      <c r="WHG208" s="944"/>
      <c r="WHH208" s="944"/>
      <c r="WHI208" s="944"/>
      <c r="WHJ208" s="944"/>
      <c r="WHK208" s="944"/>
      <c r="WHL208" s="944"/>
      <c r="WHM208" s="944"/>
      <c r="WHN208" s="944"/>
      <c r="WHO208" s="944"/>
      <c r="WHP208" s="944"/>
      <c r="WHQ208" s="944"/>
      <c r="WHR208" s="944"/>
      <c r="WHS208" s="944"/>
      <c r="WHT208" s="944"/>
      <c r="WHU208" s="944"/>
      <c r="WHV208" s="944"/>
      <c r="WHW208" s="944"/>
      <c r="WHX208" s="944"/>
      <c r="WHY208" s="944"/>
      <c r="WHZ208" s="944"/>
      <c r="WIA208" s="944"/>
      <c r="WIB208" s="944"/>
      <c r="WIC208" s="944"/>
      <c r="WID208" s="944"/>
      <c r="WIE208" s="944"/>
      <c r="WIF208" s="944"/>
      <c r="WIG208" s="944"/>
      <c r="WIH208" s="944"/>
      <c r="WII208" s="944"/>
      <c r="WIJ208" s="944"/>
      <c r="WIK208" s="944"/>
      <c r="WIL208" s="944"/>
      <c r="WIM208" s="944"/>
      <c r="WIN208" s="944"/>
      <c r="WIO208" s="944"/>
      <c r="WIP208" s="944"/>
      <c r="WIQ208" s="944"/>
      <c r="WIR208" s="944"/>
      <c r="WIS208" s="944"/>
      <c r="WIT208" s="944"/>
      <c r="WIU208" s="944"/>
      <c r="WIV208" s="944"/>
      <c r="WIW208" s="944"/>
      <c r="WIX208" s="944"/>
      <c r="WIY208" s="944"/>
      <c r="WIZ208" s="944"/>
      <c r="WJA208" s="944"/>
      <c r="WJB208" s="944"/>
      <c r="WJC208" s="944"/>
      <c r="WJD208" s="944"/>
      <c r="WJE208" s="944"/>
      <c r="WJF208" s="944"/>
      <c r="WJG208" s="944"/>
      <c r="WJH208" s="944"/>
      <c r="WJI208" s="944"/>
      <c r="WJJ208" s="944"/>
      <c r="WJK208" s="944"/>
      <c r="WJL208" s="944"/>
      <c r="WJM208" s="944"/>
      <c r="WJN208" s="944"/>
      <c r="WJO208" s="944"/>
      <c r="WJP208" s="944"/>
      <c r="WJQ208" s="944"/>
      <c r="WJR208" s="944"/>
      <c r="WJS208" s="944"/>
      <c r="WJT208" s="944"/>
      <c r="WJU208" s="944"/>
      <c r="WJV208" s="944"/>
      <c r="WJW208" s="944"/>
      <c r="WJX208" s="944"/>
      <c r="WJY208" s="944"/>
      <c r="WJZ208" s="944"/>
      <c r="WKA208" s="944"/>
      <c r="WKB208" s="944"/>
      <c r="WKC208" s="944"/>
      <c r="WKD208" s="944"/>
      <c r="WKE208" s="944"/>
      <c r="WKF208" s="944"/>
      <c r="WKG208" s="944"/>
      <c r="WKH208" s="944"/>
      <c r="WKI208" s="944"/>
      <c r="WKJ208" s="944"/>
      <c r="WKK208" s="944"/>
      <c r="WKL208" s="944"/>
      <c r="WKM208" s="944"/>
      <c r="WKN208" s="944"/>
      <c r="WKO208" s="944"/>
      <c r="WKP208" s="944"/>
      <c r="WKQ208" s="944"/>
      <c r="WKR208" s="944"/>
      <c r="WKS208" s="944"/>
      <c r="WKT208" s="944"/>
      <c r="WKU208" s="944"/>
      <c r="WKV208" s="944"/>
      <c r="WKW208" s="944"/>
      <c r="WKX208" s="944"/>
      <c r="WKY208" s="944"/>
      <c r="WKZ208" s="944"/>
      <c r="WLA208" s="944"/>
      <c r="WLB208" s="944"/>
      <c r="WLC208" s="944"/>
      <c r="WLD208" s="944"/>
      <c r="WLE208" s="944"/>
      <c r="WLF208" s="944"/>
      <c r="WLG208" s="944"/>
      <c r="WLH208" s="944"/>
      <c r="WLI208" s="944"/>
      <c r="WLJ208" s="944"/>
      <c r="WLK208" s="944"/>
      <c r="WLL208" s="944"/>
      <c r="WLM208" s="944"/>
      <c r="WLN208" s="944"/>
      <c r="WLO208" s="944"/>
      <c r="WLP208" s="944"/>
      <c r="WLQ208" s="944"/>
      <c r="WLR208" s="944"/>
      <c r="WLS208" s="944"/>
      <c r="WLT208" s="944"/>
      <c r="WLU208" s="944"/>
      <c r="WLV208" s="944"/>
      <c r="WLW208" s="944"/>
      <c r="WLX208" s="944"/>
      <c r="WLY208" s="944"/>
      <c r="WLZ208" s="944"/>
      <c r="WMA208" s="944"/>
      <c r="WMB208" s="944"/>
      <c r="WMC208" s="944"/>
      <c r="WMD208" s="944"/>
      <c r="WME208" s="944"/>
      <c r="WMF208" s="944"/>
      <c r="WMG208" s="944"/>
      <c r="WMH208" s="944"/>
      <c r="WMI208" s="944"/>
      <c r="WMJ208" s="944"/>
      <c r="WMK208" s="944"/>
      <c r="WML208" s="944"/>
      <c r="WMM208" s="944"/>
      <c r="WMN208" s="944"/>
      <c r="WMO208" s="944"/>
      <c r="WMP208" s="944"/>
      <c r="WMQ208" s="944"/>
      <c r="WMR208" s="944"/>
      <c r="WMS208" s="944"/>
      <c r="WMT208" s="944"/>
      <c r="WMU208" s="944"/>
      <c r="WMV208" s="944"/>
      <c r="WMW208" s="944"/>
      <c r="WMX208" s="944"/>
      <c r="WMY208" s="944"/>
      <c r="WMZ208" s="944"/>
      <c r="WNA208" s="944"/>
      <c r="WNB208" s="944"/>
      <c r="WNC208" s="944"/>
      <c r="WND208" s="944"/>
      <c r="WNE208" s="944"/>
      <c r="WNF208" s="944"/>
      <c r="WNG208" s="944"/>
      <c r="WNH208" s="944"/>
      <c r="WNI208" s="944"/>
      <c r="WNJ208" s="944"/>
      <c r="WNK208" s="944"/>
      <c r="WNL208" s="944"/>
      <c r="WNM208" s="944"/>
      <c r="WNN208" s="944"/>
      <c r="WNO208" s="944"/>
      <c r="WNP208" s="944"/>
      <c r="WNQ208" s="944"/>
      <c r="WNR208" s="944"/>
      <c r="WNS208" s="944"/>
      <c r="WNT208" s="944"/>
      <c r="WNU208" s="944"/>
      <c r="WNV208" s="944"/>
      <c r="WNW208" s="944"/>
      <c r="WNX208" s="944"/>
      <c r="WNY208" s="944"/>
      <c r="WNZ208" s="944"/>
      <c r="WOA208" s="944"/>
      <c r="WOB208" s="944"/>
      <c r="WOC208" s="944"/>
      <c r="WOD208" s="944"/>
      <c r="WOE208" s="944"/>
      <c r="WOF208" s="944"/>
      <c r="WOG208" s="944"/>
      <c r="WOH208" s="944"/>
      <c r="WOI208" s="944"/>
      <c r="WOJ208" s="944"/>
      <c r="WOK208" s="944"/>
      <c r="WOL208" s="944"/>
      <c r="WOM208" s="944"/>
      <c r="WON208" s="944"/>
      <c r="WOO208" s="944"/>
      <c r="WOP208" s="944"/>
      <c r="WOQ208" s="944"/>
      <c r="WOR208" s="944"/>
      <c r="WOS208" s="944"/>
      <c r="WOT208" s="944"/>
      <c r="WOU208" s="944"/>
      <c r="WOV208" s="944"/>
      <c r="WOW208" s="944"/>
      <c r="WOX208" s="944"/>
      <c r="WOY208" s="944"/>
      <c r="WOZ208" s="944"/>
      <c r="WPA208" s="944"/>
      <c r="WPB208" s="944"/>
      <c r="WPC208" s="944"/>
      <c r="WPD208" s="944"/>
      <c r="WPE208" s="944"/>
      <c r="WPF208" s="944"/>
      <c r="WPG208" s="944"/>
      <c r="WPH208" s="944"/>
      <c r="WPI208" s="944"/>
      <c r="WPJ208" s="944"/>
      <c r="WPK208" s="944"/>
      <c r="WPL208" s="944"/>
      <c r="WPM208" s="944"/>
      <c r="WPN208" s="944"/>
      <c r="WPO208" s="944"/>
      <c r="WPP208" s="944"/>
      <c r="WPQ208" s="944"/>
      <c r="WPR208" s="944"/>
      <c r="WPS208" s="944"/>
      <c r="WPT208" s="944"/>
      <c r="WPU208" s="944"/>
      <c r="WPV208" s="944"/>
      <c r="WPW208" s="944"/>
      <c r="WPX208" s="944"/>
      <c r="WPY208" s="944"/>
      <c r="WPZ208" s="944"/>
      <c r="WQA208" s="944"/>
      <c r="WQB208" s="944"/>
      <c r="WQC208" s="944"/>
      <c r="WQD208" s="944"/>
      <c r="WQE208" s="944"/>
      <c r="WQF208" s="944"/>
      <c r="WQG208" s="944"/>
      <c r="WQH208" s="944"/>
      <c r="WQI208" s="944"/>
      <c r="WQJ208" s="944"/>
      <c r="WQK208" s="944"/>
      <c r="WQL208" s="944"/>
      <c r="WQM208" s="944"/>
      <c r="WQN208" s="944"/>
      <c r="WQO208" s="944"/>
      <c r="WQP208" s="944"/>
      <c r="WQQ208" s="944"/>
      <c r="WQR208" s="944"/>
      <c r="WQS208" s="944"/>
      <c r="WQT208" s="944"/>
      <c r="WQU208" s="944"/>
      <c r="WQV208" s="944"/>
      <c r="WQW208" s="944"/>
      <c r="WQX208" s="944"/>
      <c r="WQY208" s="944"/>
      <c r="WQZ208" s="944"/>
      <c r="WRA208" s="944"/>
      <c r="WRB208" s="944"/>
      <c r="WRC208" s="944"/>
      <c r="WRD208" s="944"/>
      <c r="WRE208" s="944"/>
      <c r="WRF208" s="944"/>
      <c r="WRG208" s="944"/>
      <c r="WRH208" s="944"/>
      <c r="WRI208" s="944"/>
      <c r="WRJ208" s="944"/>
      <c r="WRK208" s="944"/>
      <c r="WRL208" s="944"/>
      <c r="WRM208" s="944"/>
      <c r="WRN208" s="944"/>
      <c r="WRO208" s="944"/>
      <c r="WRP208" s="944"/>
      <c r="WRQ208" s="944"/>
      <c r="WRR208" s="944"/>
      <c r="WRS208" s="944"/>
      <c r="WRT208" s="944"/>
      <c r="WRU208" s="944"/>
      <c r="WRV208" s="944"/>
      <c r="WRW208" s="944"/>
      <c r="WRX208" s="944"/>
      <c r="WRY208" s="944"/>
      <c r="WRZ208" s="944"/>
      <c r="WSA208" s="944"/>
      <c r="WSB208" s="944"/>
      <c r="WSC208" s="944"/>
      <c r="WSD208" s="944"/>
      <c r="WSE208" s="944"/>
      <c r="WSF208" s="944"/>
      <c r="WSG208" s="944"/>
      <c r="WSH208" s="944"/>
      <c r="WSI208" s="944"/>
      <c r="WSJ208" s="944"/>
      <c r="WSK208" s="944"/>
      <c r="WSL208" s="944"/>
      <c r="WSM208" s="944"/>
      <c r="WSN208" s="944"/>
      <c r="WSO208" s="944"/>
      <c r="WSP208" s="944"/>
      <c r="WSQ208" s="944"/>
      <c r="WSR208" s="944"/>
      <c r="WSS208" s="944"/>
      <c r="WST208" s="944"/>
      <c r="WSU208" s="944"/>
      <c r="WSV208" s="944"/>
      <c r="WSW208" s="944"/>
      <c r="WSX208" s="944"/>
      <c r="WSY208" s="944"/>
      <c r="WSZ208" s="944"/>
      <c r="WTA208" s="944"/>
      <c r="WTB208" s="944"/>
      <c r="WTC208" s="944"/>
      <c r="WTD208" s="944"/>
      <c r="WTE208" s="944"/>
      <c r="WTF208" s="944"/>
      <c r="WTG208" s="944"/>
      <c r="WTH208" s="944"/>
      <c r="WTI208" s="944"/>
      <c r="WTJ208" s="944"/>
      <c r="WTK208" s="944"/>
      <c r="WTL208" s="944"/>
      <c r="WTM208" s="944"/>
      <c r="WTN208" s="944"/>
      <c r="WTO208" s="944"/>
      <c r="WTP208" s="944"/>
      <c r="WTQ208" s="944"/>
      <c r="WTR208" s="944"/>
      <c r="WTS208" s="944"/>
      <c r="WTT208" s="944"/>
      <c r="WTU208" s="944"/>
      <c r="WTV208" s="944"/>
      <c r="WTW208" s="944"/>
      <c r="WTX208" s="944"/>
      <c r="WTY208" s="944"/>
      <c r="WTZ208" s="944"/>
      <c r="WUA208" s="944"/>
      <c r="WUB208" s="944"/>
      <c r="WUC208" s="944"/>
      <c r="WUD208" s="944"/>
      <c r="WUE208" s="944"/>
      <c r="WUF208" s="944"/>
      <c r="WUG208" s="944"/>
      <c r="WUH208" s="944"/>
      <c r="WUI208" s="944"/>
      <c r="WUJ208" s="944"/>
      <c r="WUK208" s="944"/>
      <c r="WUL208" s="944"/>
      <c r="WUM208" s="944"/>
      <c r="WUN208" s="944"/>
      <c r="WUO208" s="944"/>
      <c r="WUP208" s="944"/>
      <c r="WUQ208" s="944"/>
      <c r="WUR208" s="944"/>
      <c r="WUS208" s="944"/>
      <c r="WUT208" s="944"/>
      <c r="WUU208" s="944"/>
      <c r="WUV208" s="944"/>
      <c r="WUW208" s="944"/>
      <c r="WUX208" s="944"/>
      <c r="WUY208" s="944"/>
      <c r="WUZ208" s="944"/>
      <c r="WVA208" s="944"/>
      <c r="WVB208" s="944"/>
      <c r="WVC208" s="944"/>
      <c r="WVD208" s="944"/>
      <c r="WVE208" s="944"/>
      <c r="WVF208" s="944"/>
      <c r="WVG208" s="944"/>
      <c r="WVH208" s="944"/>
      <c r="WVI208" s="944"/>
      <c r="WVJ208" s="944"/>
      <c r="WVK208" s="944"/>
      <c r="WVL208" s="944"/>
      <c r="WVM208" s="944"/>
      <c r="WVN208" s="944"/>
      <c r="WVO208" s="944"/>
      <c r="WVP208" s="944"/>
      <c r="WVQ208" s="944"/>
      <c r="WVR208" s="944"/>
      <c r="WVS208" s="944"/>
      <c r="WVT208" s="944"/>
      <c r="WVU208" s="944"/>
      <c r="WVV208" s="944"/>
      <c r="WVW208" s="944"/>
      <c r="WVX208" s="944"/>
      <c r="WVY208" s="944"/>
      <c r="WVZ208" s="944"/>
      <c r="WWA208" s="944"/>
      <c r="WWB208" s="944"/>
      <c r="WWC208" s="944"/>
      <c r="WWD208" s="944"/>
      <c r="WWE208" s="944"/>
      <c r="WWF208" s="944"/>
      <c r="WWG208" s="944"/>
      <c r="WWH208" s="944"/>
      <c r="WWI208" s="944"/>
      <c r="WWJ208" s="944"/>
      <c r="WWK208" s="944"/>
      <c r="WWL208" s="944"/>
      <c r="WWM208" s="944"/>
      <c r="WWN208" s="944"/>
      <c r="WWO208" s="944"/>
      <c r="WWP208" s="944"/>
      <c r="WWQ208" s="944"/>
      <c r="WWR208" s="944"/>
      <c r="WWS208" s="944"/>
      <c r="WWT208" s="944"/>
      <c r="WWU208" s="944"/>
      <c r="WWV208" s="944"/>
      <c r="WWW208" s="944"/>
      <c r="WWX208" s="944"/>
      <c r="WWY208" s="944"/>
      <c r="WWZ208" s="944"/>
      <c r="WXA208" s="944"/>
      <c r="WXB208" s="944"/>
      <c r="WXC208" s="944"/>
      <c r="WXD208" s="944"/>
      <c r="WXE208" s="944"/>
      <c r="WXF208" s="944"/>
      <c r="WXG208" s="944"/>
      <c r="WXH208" s="944"/>
      <c r="WXI208" s="944"/>
      <c r="WXJ208" s="944"/>
      <c r="WXK208" s="944"/>
      <c r="WXL208" s="944"/>
      <c r="WXM208" s="944"/>
      <c r="WXN208" s="944"/>
      <c r="WXO208" s="944"/>
      <c r="WXP208" s="944"/>
      <c r="WXQ208" s="944"/>
      <c r="WXR208" s="944"/>
      <c r="WXS208" s="944"/>
      <c r="WXT208" s="944"/>
      <c r="WXU208" s="944"/>
      <c r="WXV208" s="944"/>
      <c r="WXW208" s="944"/>
      <c r="WXX208" s="944"/>
      <c r="WXY208" s="944"/>
      <c r="WXZ208" s="944"/>
      <c r="WYA208" s="944"/>
      <c r="WYB208" s="944"/>
      <c r="WYC208" s="944"/>
      <c r="WYD208" s="944"/>
      <c r="WYE208" s="944"/>
      <c r="WYF208" s="944"/>
      <c r="WYG208" s="944"/>
      <c r="WYH208" s="944"/>
      <c r="WYI208" s="944"/>
      <c r="WYJ208" s="944"/>
      <c r="WYK208" s="944"/>
      <c r="WYL208" s="944"/>
      <c r="WYM208" s="944"/>
      <c r="WYN208" s="944"/>
      <c r="WYO208" s="944"/>
      <c r="WYP208" s="944"/>
      <c r="WYQ208" s="944"/>
      <c r="WYR208" s="944"/>
      <c r="WYS208" s="944"/>
      <c r="WYT208" s="944"/>
      <c r="WYU208" s="944"/>
      <c r="WYV208" s="944"/>
      <c r="WYW208" s="944"/>
      <c r="WYX208" s="944"/>
      <c r="WYY208" s="944"/>
      <c r="WYZ208" s="944"/>
      <c r="WZA208" s="944"/>
      <c r="WZB208" s="944"/>
      <c r="WZC208" s="944"/>
      <c r="WZD208" s="944"/>
      <c r="WZE208" s="944"/>
      <c r="WZF208" s="944"/>
      <c r="WZG208" s="944"/>
      <c r="WZH208" s="944"/>
      <c r="WZI208" s="944"/>
      <c r="WZJ208" s="944"/>
      <c r="WZK208" s="944"/>
      <c r="WZL208" s="944"/>
      <c r="WZM208" s="944"/>
      <c r="WZN208" s="944"/>
      <c r="WZO208" s="944"/>
      <c r="WZP208" s="944"/>
      <c r="WZQ208" s="944"/>
      <c r="WZR208" s="944"/>
      <c r="WZS208" s="944"/>
      <c r="WZT208" s="944"/>
      <c r="WZU208" s="944"/>
      <c r="WZV208" s="944"/>
      <c r="WZW208" s="944"/>
      <c r="WZX208" s="944"/>
      <c r="WZY208" s="944"/>
      <c r="WZZ208" s="944"/>
      <c r="XAA208" s="944"/>
      <c r="XAB208" s="944"/>
      <c r="XAC208" s="944"/>
      <c r="XAD208" s="944"/>
      <c r="XAE208" s="944"/>
      <c r="XAF208" s="944"/>
      <c r="XAG208" s="944"/>
      <c r="XAH208" s="944"/>
      <c r="XAI208" s="944"/>
      <c r="XAJ208" s="944"/>
      <c r="XAK208" s="944"/>
      <c r="XAL208" s="944"/>
      <c r="XAM208" s="944"/>
      <c r="XAN208" s="944"/>
      <c r="XAO208" s="944"/>
      <c r="XAP208" s="944"/>
      <c r="XAQ208" s="944"/>
      <c r="XAR208" s="944"/>
      <c r="XAS208" s="944"/>
      <c r="XAT208" s="944"/>
      <c r="XAU208" s="944"/>
      <c r="XAV208" s="944"/>
      <c r="XAW208" s="944"/>
      <c r="XAX208" s="944"/>
      <c r="XAY208" s="944"/>
      <c r="XAZ208" s="944"/>
      <c r="XBA208" s="944"/>
      <c r="XBB208" s="944"/>
      <c r="XBC208" s="944"/>
      <c r="XBD208" s="944"/>
      <c r="XBE208" s="944"/>
      <c r="XBF208" s="944"/>
      <c r="XBG208" s="944"/>
      <c r="XBH208" s="944"/>
      <c r="XBI208" s="944"/>
      <c r="XBJ208" s="944"/>
      <c r="XBK208" s="944"/>
      <c r="XBL208" s="944"/>
      <c r="XBM208" s="944"/>
      <c r="XBN208" s="944"/>
      <c r="XBO208" s="944"/>
      <c r="XBP208" s="944"/>
      <c r="XBQ208" s="944"/>
      <c r="XBR208" s="944"/>
      <c r="XBS208" s="944"/>
      <c r="XBT208" s="944"/>
      <c r="XBU208" s="944"/>
      <c r="XBV208" s="944"/>
      <c r="XBW208" s="944"/>
      <c r="XBX208" s="944"/>
      <c r="XBY208" s="944"/>
      <c r="XBZ208" s="944"/>
      <c r="XCA208" s="944"/>
      <c r="XCB208" s="944"/>
      <c r="XCC208" s="944"/>
      <c r="XCD208" s="944"/>
      <c r="XCE208" s="944"/>
      <c r="XCF208" s="944"/>
      <c r="XCG208" s="944"/>
      <c r="XCH208" s="944"/>
      <c r="XCI208" s="944"/>
      <c r="XCJ208" s="944"/>
      <c r="XCK208" s="944"/>
      <c r="XCL208" s="944"/>
      <c r="XCM208" s="944"/>
      <c r="XCN208" s="944"/>
      <c r="XCO208" s="944"/>
      <c r="XCP208" s="944"/>
      <c r="XCQ208" s="944"/>
      <c r="XCR208" s="944"/>
      <c r="XCS208" s="944"/>
      <c r="XCT208" s="944"/>
      <c r="XCU208" s="944"/>
      <c r="XCV208" s="944"/>
      <c r="XCW208" s="944"/>
      <c r="XCX208" s="944"/>
      <c r="XCY208" s="944"/>
      <c r="XCZ208" s="944"/>
      <c r="XDA208" s="944"/>
      <c r="XDB208" s="944"/>
      <c r="XDC208" s="944"/>
      <c r="XDD208" s="944"/>
      <c r="XDE208" s="944"/>
      <c r="XDF208" s="944"/>
      <c r="XDG208" s="944"/>
      <c r="XDH208" s="944"/>
      <c r="XDI208" s="944"/>
      <c r="XDJ208" s="944"/>
      <c r="XDK208" s="944"/>
      <c r="XDL208" s="944"/>
      <c r="XDM208" s="944"/>
      <c r="XDN208" s="944"/>
      <c r="XDO208" s="944"/>
      <c r="XDP208" s="944"/>
      <c r="XDQ208" s="944"/>
      <c r="XDR208" s="944"/>
      <c r="XDS208" s="944"/>
      <c r="XDT208" s="944"/>
      <c r="XDU208" s="944"/>
      <c r="XDV208" s="944"/>
      <c r="XDW208" s="944"/>
      <c r="XDX208" s="944"/>
      <c r="XDY208" s="944"/>
      <c r="XDZ208" s="944"/>
      <c r="XEA208" s="944"/>
      <c r="XEB208" s="944"/>
      <c r="XEC208" s="944"/>
      <c r="XED208" s="944"/>
      <c r="XEE208" s="944"/>
      <c r="XEF208" s="944"/>
      <c r="XEG208" s="944"/>
      <c r="XEH208" s="944"/>
      <c r="XEI208" s="944"/>
      <c r="XEJ208" s="944"/>
      <c r="XEK208" s="944"/>
      <c r="XEL208" s="944"/>
      <c r="XEM208" s="944"/>
      <c r="XEN208" s="944"/>
      <c r="XEO208" s="944"/>
      <c r="XEP208" s="944"/>
      <c r="XEQ208" s="944"/>
      <c r="XER208" s="944"/>
      <c r="XES208" s="944"/>
      <c r="XET208" s="944"/>
      <c r="XEU208" s="944"/>
      <c r="XEV208" s="944"/>
      <c r="XEW208" s="944"/>
      <c r="XEX208" s="944"/>
      <c r="XEY208" s="944"/>
      <c r="XEZ208" s="944"/>
    </row>
    <row r="209" spans="1:16380" s="793" customFormat="1" ht="30">
      <c r="A209" s="834" t="str">
        <f>'Current Assumptions'!A209</f>
        <v>Percentage of Product Submittals rejected on third review</v>
      </c>
      <c r="B209" s="865">
        <f>'Current Assumptions'!B209</f>
        <v>0</v>
      </c>
      <c r="C209" s="834" t="s">
        <v>868</v>
      </c>
      <c r="D209" s="801">
        <v>1</v>
      </c>
      <c r="E209" s="933">
        <f>(100%-$D$209)*B209</f>
        <v>0</v>
      </c>
      <c r="F209" s="1027" t="str">
        <f>'Current Assumptions'!D209</f>
        <v>Percentage of submittals rejected upon review</v>
      </c>
      <c r="G209" s="838"/>
      <c r="H209" s="989"/>
      <c r="I209" s="944"/>
      <c r="J209" s="944"/>
      <c r="K209" s="944"/>
      <c r="L209" s="944"/>
      <c r="M209" s="944"/>
      <c r="N209" s="944"/>
      <c r="O209" s="944"/>
      <c r="P209" s="944"/>
      <c r="Q209" s="944"/>
      <c r="R209" s="944"/>
      <c r="S209" s="944"/>
      <c r="T209" s="944"/>
      <c r="U209" s="944"/>
      <c r="V209" s="944"/>
      <c r="W209" s="944"/>
      <c r="X209" s="944"/>
      <c r="Y209" s="944"/>
      <c r="Z209" s="944"/>
      <c r="AA209" s="944"/>
      <c r="AB209" s="944"/>
      <c r="AC209" s="944"/>
      <c r="AD209" s="944"/>
      <c r="AE209" s="944"/>
      <c r="AF209" s="944"/>
      <c r="AG209" s="944"/>
      <c r="AH209" s="944"/>
      <c r="AI209" s="944"/>
      <c r="AJ209" s="944"/>
      <c r="AK209" s="944"/>
      <c r="AL209" s="944"/>
      <c r="AM209" s="944"/>
      <c r="AN209" s="944"/>
      <c r="AO209" s="944"/>
      <c r="AP209" s="944"/>
      <c r="AQ209" s="944"/>
      <c r="AR209" s="944"/>
      <c r="AS209" s="944"/>
      <c r="AT209" s="944"/>
      <c r="AU209" s="944"/>
      <c r="AV209" s="944"/>
      <c r="AW209" s="944"/>
      <c r="AX209" s="944"/>
      <c r="AY209" s="944"/>
      <c r="AZ209" s="944"/>
      <c r="BA209" s="944"/>
      <c r="BB209" s="944"/>
      <c r="BC209" s="944"/>
      <c r="BD209" s="944"/>
      <c r="BE209" s="944"/>
      <c r="BF209" s="944"/>
      <c r="BG209" s="944"/>
      <c r="BH209" s="944"/>
      <c r="BI209" s="944"/>
      <c r="BJ209" s="944"/>
      <c r="BK209" s="944"/>
      <c r="BL209" s="944"/>
      <c r="BM209" s="944"/>
      <c r="BN209" s="944"/>
      <c r="BO209" s="944"/>
      <c r="BP209" s="944"/>
      <c r="BQ209" s="944"/>
      <c r="BR209" s="944"/>
      <c r="BS209" s="944"/>
      <c r="BT209" s="944"/>
      <c r="BU209" s="944"/>
      <c r="BV209" s="944"/>
      <c r="BW209" s="944"/>
      <c r="BX209" s="944"/>
      <c r="BY209" s="944"/>
      <c r="BZ209" s="944"/>
      <c r="CA209" s="944"/>
      <c r="CB209" s="944"/>
      <c r="CC209" s="944"/>
      <c r="CD209" s="944"/>
      <c r="CE209" s="944"/>
      <c r="CF209" s="944"/>
      <c r="CG209" s="944"/>
      <c r="CH209" s="944"/>
      <c r="CI209" s="944"/>
      <c r="CJ209" s="944"/>
      <c r="CK209" s="944"/>
      <c r="CL209" s="944"/>
      <c r="CM209" s="944"/>
      <c r="CN209" s="944"/>
      <c r="CO209" s="944"/>
      <c r="CP209" s="944"/>
      <c r="CQ209" s="944"/>
      <c r="CR209" s="944"/>
      <c r="CS209" s="944"/>
      <c r="CT209" s="944"/>
      <c r="CU209" s="944"/>
      <c r="CV209" s="944"/>
      <c r="CW209" s="944"/>
      <c r="CX209" s="944"/>
      <c r="CY209" s="944"/>
      <c r="CZ209" s="944"/>
      <c r="DA209" s="944"/>
      <c r="DB209" s="944"/>
      <c r="DC209" s="944"/>
      <c r="DD209" s="944"/>
      <c r="DE209" s="944"/>
      <c r="DF209" s="944"/>
      <c r="DG209" s="944"/>
      <c r="DH209" s="944"/>
      <c r="DI209" s="944"/>
      <c r="DJ209" s="944"/>
      <c r="DK209" s="944"/>
      <c r="DL209" s="944"/>
      <c r="DM209" s="944"/>
      <c r="DN209" s="944"/>
      <c r="DO209" s="944"/>
      <c r="DP209" s="944"/>
      <c r="DQ209" s="944"/>
      <c r="DR209" s="944"/>
      <c r="DS209" s="944"/>
      <c r="DT209" s="944"/>
      <c r="DU209" s="944"/>
      <c r="DV209" s="944"/>
      <c r="DW209" s="944"/>
      <c r="DX209" s="944"/>
      <c r="DY209" s="944"/>
      <c r="DZ209" s="944"/>
      <c r="EA209" s="944"/>
      <c r="EB209" s="944"/>
      <c r="EC209" s="944"/>
      <c r="ED209" s="944"/>
      <c r="EE209" s="944"/>
      <c r="EF209" s="944"/>
      <c r="EG209" s="944"/>
      <c r="EH209" s="944"/>
      <c r="EI209" s="944"/>
      <c r="EJ209" s="944"/>
      <c r="EK209" s="944"/>
      <c r="EL209" s="944"/>
      <c r="EM209" s="944"/>
      <c r="EN209" s="944"/>
      <c r="EO209" s="944"/>
      <c r="EP209" s="944"/>
      <c r="EQ209" s="944"/>
      <c r="ER209" s="944"/>
      <c r="ES209" s="944"/>
      <c r="ET209" s="944"/>
      <c r="EU209" s="944"/>
      <c r="EV209" s="944"/>
      <c r="EW209" s="944"/>
      <c r="EX209" s="944"/>
      <c r="EY209" s="944"/>
      <c r="EZ209" s="944"/>
      <c r="FA209" s="944"/>
      <c r="FB209" s="944"/>
      <c r="FC209" s="944"/>
      <c r="FD209" s="944"/>
      <c r="FE209" s="944"/>
      <c r="FF209" s="944"/>
      <c r="FG209" s="944"/>
      <c r="FH209" s="944"/>
      <c r="FI209" s="944"/>
      <c r="FJ209" s="944"/>
      <c r="FK209" s="944"/>
      <c r="FL209" s="944"/>
      <c r="FM209" s="944"/>
      <c r="FN209" s="944"/>
      <c r="FO209" s="944"/>
      <c r="FP209" s="944"/>
      <c r="FQ209" s="944"/>
      <c r="FR209" s="944"/>
      <c r="FS209" s="944"/>
      <c r="FT209" s="944"/>
      <c r="FU209" s="944"/>
      <c r="FV209" s="944"/>
      <c r="FW209" s="944"/>
      <c r="FX209" s="944"/>
      <c r="FY209" s="944"/>
      <c r="FZ209" s="944"/>
      <c r="GA209" s="944"/>
      <c r="GB209" s="944"/>
      <c r="GC209" s="944"/>
      <c r="GD209" s="944"/>
      <c r="GE209" s="944"/>
      <c r="GF209" s="944"/>
      <c r="GG209" s="944"/>
      <c r="GH209" s="944"/>
      <c r="GI209" s="944"/>
      <c r="GJ209" s="944"/>
      <c r="GK209" s="944"/>
      <c r="GL209" s="944"/>
      <c r="GM209" s="944"/>
      <c r="GN209" s="944"/>
      <c r="GO209" s="944"/>
      <c r="GP209" s="944"/>
      <c r="GQ209" s="944"/>
      <c r="GR209" s="944"/>
      <c r="GS209" s="944"/>
      <c r="GT209" s="944"/>
      <c r="GU209" s="944"/>
      <c r="GV209" s="944"/>
      <c r="GW209" s="944"/>
      <c r="GX209" s="944"/>
      <c r="GY209" s="944"/>
      <c r="GZ209" s="944"/>
      <c r="HA209" s="944"/>
      <c r="HB209" s="944"/>
      <c r="HC209" s="944"/>
      <c r="HD209" s="944"/>
      <c r="HE209" s="944"/>
      <c r="HF209" s="944"/>
      <c r="HG209" s="944"/>
      <c r="HH209" s="944"/>
      <c r="HI209" s="944"/>
      <c r="HJ209" s="944"/>
      <c r="HK209" s="944"/>
      <c r="HL209" s="944"/>
      <c r="HM209" s="944"/>
      <c r="HN209" s="944"/>
      <c r="HO209" s="944"/>
      <c r="HP209" s="944"/>
      <c r="HQ209" s="944"/>
      <c r="HR209" s="944"/>
      <c r="HS209" s="944"/>
      <c r="HT209" s="944"/>
      <c r="HU209" s="944"/>
      <c r="HV209" s="944"/>
      <c r="HW209" s="944"/>
      <c r="HX209" s="944"/>
      <c r="HY209" s="944"/>
      <c r="HZ209" s="944"/>
      <c r="IA209" s="944"/>
      <c r="IB209" s="944"/>
      <c r="IC209" s="944"/>
      <c r="ID209" s="944"/>
      <c r="IE209" s="944"/>
      <c r="IF209" s="944"/>
      <c r="IG209" s="944"/>
      <c r="IH209" s="944"/>
      <c r="II209" s="944"/>
      <c r="IJ209" s="944"/>
      <c r="IK209" s="944"/>
      <c r="IL209" s="944"/>
      <c r="IM209" s="944"/>
      <c r="IN209" s="944"/>
      <c r="IO209" s="944"/>
      <c r="IP209" s="944"/>
      <c r="IQ209" s="944"/>
      <c r="IR209" s="944"/>
      <c r="IS209" s="944"/>
      <c r="IT209" s="944"/>
      <c r="IU209" s="944"/>
      <c r="IV209" s="944"/>
      <c r="IW209" s="944"/>
      <c r="IX209" s="944"/>
      <c r="IY209" s="944"/>
      <c r="IZ209" s="944"/>
      <c r="JA209" s="944"/>
      <c r="JB209" s="944"/>
      <c r="JC209" s="944"/>
      <c r="JD209" s="944"/>
      <c r="JE209" s="944"/>
      <c r="JF209" s="944"/>
      <c r="JG209" s="944"/>
      <c r="JH209" s="944"/>
      <c r="JI209" s="944"/>
      <c r="JJ209" s="944"/>
      <c r="JK209" s="944"/>
      <c r="JL209" s="944"/>
      <c r="JM209" s="944"/>
      <c r="JN209" s="944"/>
      <c r="JO209" s="944"/>
      <c r="JP209" s="944"/>
      <c r="JQ209" s="944"/>
      <c r="JR209" s="944"/>
      <c r="JS209" s="944"/>
      <c r="JT209" s="944"/>
      <c r="JU209" s="944"/>
      <c r="JV209" s="944"/>
      <c r="JW209" s="944"/>
      <c r="JX209" s="944"/>
      <c r="JY209" s="944"/>
      <c r="JZ209" s="944"/>
      <c r="KA209" s="944"/>
      <c r="KB209" s="944"/>
      <c r="KC209" s="944"/>
      <c r="KD209" s="944"/>
      <c r="KE209" s="944"/>
      <c r="KF209" s="944"/>
      <c r="KG209" s="944"/>
      <c r="KH209" s="944"/>
      <c r="KI209" s="944"/>
      <c r="KJ209" s="944"/>
      <c r="KK209" s="944"/>
      <c r="KL209" s="944"/>
      <c r="KM209" s="944"/>
      <c r="KN209" s="944"/>
      <c r="KO209" s="944"/>
      <c r="KP209" s="944"/>
      <c r="KQ209" s="944"/>
      <c r="KR209" s="944"/>
      <c r="KS209" s="944"/>
      <c r="KT209" s="944"/>
      <c r="KU209" s="944"/>
      <c r="KV209" s="944"/>
      <c r="KW209" s="944"/>
      <c r="KX209" s="944"/>
      <c r="KY209" s="944"/>
      <c r="KZ209" s="944"/>
      <c r="LA209" s="944"/>
      <c r="LB209" s="944"/>
      <c r="LC209" s="944"/>
      <c r="LD209" s="944"/>
      <c r="LE209" s="944"/>
      <c r="LF209" s="944"/>
      <c r="LG209" s="944"/>
      <c r="LH209" s="944"/>
      <c r="LI209" s="944"/>
      <c r="LJ209" s="944"/>
      <c r="LK209" s="944"/>
      <c r="LL209" s="944"/>
      <c r="LM209" s="944"/>
      <c r="LN209" s="944"/>
      <c r="LO209" s="944"/>
      <c r="LP209" s="944"/>
      <c r="LQ209" s="944"/>
      <c r="LR209" s="944"/>
      <c r="LS209" s="944"/>
      <c r="LT209" s="944"/>
      <c r="LU209" s="944"/>
      <c r="LV209" s="944"/>
      <c r="LW209" s="944"/>
      <c r="LX209" s="944"/>
      <c r="LY209" s="944"/>
      <c r="LZ209" s="944"/>
      <c r="MA209" s="944"/>
      <c r="MB209" s="944"/>
      <c r="MC209" s="944"/>
      <c r="MD209" s="944"/>
      <c r="ME209" s="944"/>
      <c r="MF209" s="944"/>
      <c r="MG209" s="944"/>
      <c r="MH209" s="944"/>
      <c r="MI209" s="944"/>
      <c r="MJ209" s="944"/>
      <c r="MK209" s="944"/>
      <c r="ML209" s="944"/>
      <c r="MM209" s="944"/>
      <c r="MN209" s="944"/>
      <c r="MO209" s="944"/>
      <c r="MP209" s="944"/>
      <c r="MQ209" s="944"/>
      <c r="MR209" s="944"/>
      <c r="MS209" s="944"/>
      <c r="MT209" s="944"/>
      <c r="MU209" s="944"/>
      <c r="MV209" s="944"/>
      <c r="MW209" s="944"/>
      <c r="MX209" s="944"/>
      <c r="MY209" s="944"/>
      <c r="MZ209" s="944"/>
      <c r="NA209" s="944"/>
      <c r="NB209" s="944"/>
      <c r="NC209" s="944"/>
      <c r="ND209" s="944"/>
      <c r="NE209" s="944"/>
      <c r="NF209" s="944"/>
      <c r="NG209" s="944"/>
      <c r="NH209" s="944"/>
      <c r="NI209" s="944"/>
      <c r="NJ209" s="944"/>
      <c r="NK209" s="944"/>
      <c r="NL209" s="944"/>
      <c r="NM209" s="944"/>
      <c r="NN209" s="944"/>
      <c r="NO209" s="944"/>
      <c r="NP209" s="944"/>
      <c r="NQ209" s="944"/>
      <c r="NR209" s="944"/>
      <c r="NS209" s="944"/>
      <c r="NT209" s="944"/>
      <c r="NU209" s="944"/>
      <c r="NV209" s="944"/>
      <c r="NW209" s="944"/>
      <c r="NX209" s="944"/>
      <c r="NY209" s="944"/>
      <c r="NZ209" s="944"/>
      <c r="OA209" s="944"/>
      <c r="OB209" s="944"/>
      <c r="OC209" s="944"/>
      <c r="OD209" s="944"/>
      <c r="OE209" s="944"/>
      <c r="OF209" s="944"/>
      <c r="OG209" s="944"/>
      <c r="OH209" s="944"/>
      <c r="OI209" s="944"/>
      <c r="OJ209" s="944"/>
      <c r="OK209" s="944"/>
      <c r="OL209" s="944"/>
      <c r="OM209" s="944"/>
      <c r="ON209" s="944"/>
      <c r="OO209" s="944"/>
      <c r="OP209" s="944"/>
      <c r="OQ209" s="944"/>
      <c r="OR209" s="944"/>
      <c r="OS209" s="944"/>
      <c r="OT209" s="944"/>
      <c r="OU209" s="944"/>
      <c r="OV209" s="944"/>
      <c r="OW209" s="944"/>
      <c r="OX209" s="944"/>
      <c r="OY209" s="944"/>
      <c r="OZ209" s="944"/>
      <c r="PA209" s="944"/>
      <c r="PB209" s="944"/>
      <c r="PC209" s="944"/>
      <c r="PD209" s="944"/>
      <c r="PE209" s="944"/>
      <c r="PF209" s="944"/>
      <c r="PG209" s="944"/>
      <c r="PH209" s="944"/>
      <c r="PI209" s="944"/>
      <c r="PJ209" s="944"/>
      <c r="PK209" s="944"/>
      <c r="PL209" s="944"/>
      <c r="PM209" s="944"/>
      <c r="PN209" s="944"/>
      <c r="PO209" s="944"/>
      <c r="PP209" s="944"/>
      <c r="PQ209" s="944"/>
      <c r="PR209" s="944"/>
      <c r="PS209" s="944"/>
      <c r="PT209" s="944"/>
      <c r="PU209" s="944"/>
      <c r="PV209" s="944"/>
      <c r="PW209" s="944"/>
      <c r="PX209" s="944"/>
      <c r="PY209" s="944"/>
      <c r="PZ209" s="944"/>
      <c r="QA209" s="944"/>
      <c r="QB209" s="944"/>
      <c r="QC209" s="944"/>
      <c r="QD209" s="944"/>
      <c r="QE209" s="944"/>
      <c r="QF209" s="944"/>
      <c r="QG209" s="944"/>
      <c r="QH209" s="944"/>
      <c r="QI209" s="944"/>
      <c r="QJ209" s="944"/>
      <c r="QK209" s="944"/>
      <c r="QL209" s="944"/>
      <c r="QM209" s="944"/>
      <c r="QN209" s="944"/>
      <c r="QO209" s="944"/>
      <c r="QP209" s="944"/>
      <c r="QQ209" s="944"/>
      <c r="QR209" s="944"/>
      <c r="QS209" s="944"/>
      <c r="QT209" s="944"/>
      <c r="QU209" s="944"/>
      <c r="QV209" s="944"/>
      <c r="QW209" s="944"/>
      <c r="QX209" s="944"/>
      <c r="QY209" s="944"/>
      <c r="QZ209" s="944"/>
      <c r="RA209" s="944"/>
      <c r="RB209" s="944"/>
      <c r="RC209" s="944"/>
      <c r="RD209" s="944"/>
      <c r="RE209" s="944"/>
      <c r="RF209" s="944"/>
      <c r="RG209" s="944"/>
      <c r="RH209" s="944"/>
      <c r="RI209" s="944"/>
      <c r="RJ209" s="944"/>
      <c r="RK209" s="944"/>
      <c r="RL209" s="944"/>
      <c r="RM209" s="944"/>
      <c r="RN209" s="944"/>
      <c r="RO209" s="944"/>
      <c r="RP209" s="944"/>
      <c r="RQ209" s="944"/>
      <c r="RR209" s="944"/>
      <c r="RS209" s="944"/>
      <c r="RT209" s="944"/>
      <c r="RU209" s="944"/>
      <c r="RV209" s="944"/>
      <c r="RW209" s="944"/>
      <c r="RX209" s="944"/>
      <c r="RY209" s="944"/>
      <c r="RZ209" s="944"/>
      <c r="SA209" s="944"/>
      <c r="SB209" s="944"/>
      <c r="SC209" s="944"/>
      <c r="SD209" s="944"/>
      <c r="SE209" s="944"/>
      <c r="SF209" s="944"/>
      <c r="SG209" s="944"/>
      <c r="SH209" s="944"/>
      <c r="SI209" s="944"/>
      <c r="SJ209" s="944"/>
      <c r="SK209" s="944"/>
      <c r="SL209" s="944"/>
      <c r="SM209" s="944"/>
      <c r="SN209" s="944"/>
      <c r="SO209" s="944"/>
      <c r="SP209" s="944"/>
      <c r="SQ209" s="944"/>
      <c r="SR209" s="944"/>
      <c r="SS209" s="944"/>
      <c r="ST209" s="944"/>
      <c r="SU209" s="944"/>
      <c r="SV209" s="944"/>
      <c r="SW209" s="944"/>
      <c r="SX209" s="944"/>
      <c r="SY209" s="944"/>
      <c r="SZ209" s="944"/>
      <c r="TA209" s="944"/>
      <c r="TB209" s="944"/>
      <c r="TC209" s="944"/>
      <c r="TD209" s="944"/>
      <c r="TE209" s="944"/>
      <c r="TF209" s="944"/>
      <c r="TG209" s="944"/>
      <c r="TH209" s="944"/>
      <c r="TI209" s="944"/>
      <c r="TJ209" s="944"/>
      <c r="TK209" s="944"/>
      <c r="TL209" s="944"/>
      <c r="TM209" s="944"/>
      <c r="TN209" s="944"/>
      <c r="TO209" s="944"/>
      <c r="TP209" s="944"/>
      <c r="TQ209" s="944"/>
      <c r="TR209" s="944"/>
      <c r="TS209" s="944"/>
      <c r="TT209" s="944"/>
      <c r="TU209" s="944"/>
      <c r="TV209" s="944"/>
      <c r="TW209" s="944"/>
      <c r="TX209" s="944"/>
      <c r="TY209" s="944"/>
      <c r="TZ209" s="944"/>
      <c r="UA209" s="944"/>
      <c r="UB209" s="944"/>
      <c r="UC209" s="944"/>
      <c r="UD209" s="944"/>
      <c r="UE209" s="944"/>
      <c r="UF209" s="944"/>
      <c r="UG209" s="944"/>
      <c r="UH209" s="944"/>
      <c r="UI209" s="944"/>
      <c r="UJ209" s="944"/>
      <c r="UK209" s="944"/>
      <c r="UL209" s="944"/>
      <c r="UM209" s="944"/>
      <c r="UN209" s="944"/>
      <c r="UO209" s="944"/>
      <c r="UP209" s="944"/>
      <c r="UQ209" s="944"/>
      <c r="UR209" s="944"/>
      <c r="US209" s="944"/>
      <c r="UT209" s="944"/>
      <c r="UU209" s="944"/>
      <c r="UV209" s="944"/>
      <c r="UW209" s="944"/>
      <c r="UX209" s="944"/>
      <c r="UY209" s="944"/>
      <c r="UZ209" s="944"/>
      <c r="VA209" s="944"/>
      <c r="VB209" s="944"/>
      <c r="VC209" s="944"/>
      <c r="VD209" s="944"/>
      <c r="VE209" s="944"/>
      <c r="VF209" s="944"/>
      <c r="VG209" s="944"/>
      <c r="VH209" s="944"/>
      <c r="VI209" s="944"/>
      <c r="VJ209" s="944"/>
      <c r="VK209" s="944"/>
      <c r="VL209" s="944"/>
      <c r="VM209" s="944"/>
      <c r="VN209" s="944"/>
      <c r="VO209" s="944"/>
      <c r="VP209" s="944"/>
      <c r="VQ209" s="944"/>
      <c r="VR209" s="944"/>
      <c r="VS209" s="944"/>
      <c r="VT209" s="944"/>
      <c r="VU209" s="944"/>
      <c r="VV209" s="944"/>
      <c r="VW209" s="944"/>
      <c r="VX209" s="944"/>
      <c r="VY209" s="944"/>
      <c r="VZ209" s="944"/>
      <c r="WA209" s="944"/>
      <c r="WB209" s="944"/>
      <c r="WC209" s="944"/>
      <c r="WD209" s="944"/>
      <c r="WE209" s="944"/>
      <c r="WF209" s="944"/>
      <c r="WG209" s="944"/>
      <c r="WH209" s="944"/>
      <c r="WI209" s="944"/>
      <c r="WJ209" s="944"/>
      <c r="WK209" s="944"/>
      <c r="WL209" s="944"/>
      <c r="WM209" s="944"/>
      <c r="WN209" s="944"/>
      <c r="WO209" s="944"/>
      <c r="WP209" s="944"/>
      <c r="WQ209" s="944"/>
      <c r="WR209" s="944"/>
      <c r="WS209" s="944"/>
      <c r="WT209" s="944"/>
      <c r="WU209" s="944"/>
      <c r="WV209" s="944"/>
      <c r="WW209" s="944"/>
      <c r="WX209" s="944"/>
      <c r="WY209" s="944"/>
      <c r="WZ209" s="944"/>
      <c r="XA209" s="944"/>
      <c r="XB209" s="944"/>
      <c r="XC209" s="944"/>
      <c r="XD209" s="944"/>
      <c r="XE209" s="944"/>
      <c r="XF209" s="944"/>
      <c r="XG209" s="944"/>
      <c r="XH209" s="944"/>
      <c r="XI209" s="944"/>
      <c r="XJ209" s="944"/>
      <c r="XK209" s="944"/>
      <c r="XL209" s="944"/>
      <c r="XM209" s="944"/>
      <c r="XN209" s="944"/>
      <c r="XO209" s="944"/>
      <c r="XP209" s="944"/>
      <c r="XQ209" s="944"/>
      <c r="XR209" s="944"/>
      <c r="XS209" s="944"/>
      <c r="XT209" s="944"/>
      <c r="XU209" s="944"/>
      <c r="XV209" s="944"/>
      <c r="XW209" s="944"/>
      <c r="XX209" s="944"/>
      <c r="XY209" s="944"/>
      <c r="XZ209" s="944"/>
      <c r="YA209" s="944"/>
      <c r="YB209" s="944"/>
      <c r="YC209" s="944"/>
      <c r="YD209" s="944"/>
      <c r="YE209" s="944"/>
      <c r="YF209" s="944"/>
      <c r="YG209" s="944"/>
      <c r="YH209" s="944"/>
      <c r="YI209" s="944"/>
      <c r="YJ209" s="944"/>
      <c r="YK209" s="944"/>
      <c r="YL209" s="944"/>
      <c r="YM209" s="944"/>
      <c r="YN209" s="944"/>
      <c r="YO209" s="944"/>
      <c r="YP209" s="944"/>
      <c r="YQ209" s="944"/>
      <c r="YR209" s="944"/>
      <c r="YS209" s="944"/>
      <c r="YT209" s="944"/>
      <c r="YU209" s="944"/>
      <c r="YV209" s="944"/>
      <c r="YW209" s="944"/>
      <c r="YX209" s="944"/>
      <c r="YY209" s="944"/>
      <c r="YZ209" s="944"/>
      <c r="ZA209" s="944"/>
      <c r="ZB209" s="944"/>
      <c r="ZC209" s="944"/>
      <c r="ZD209" s="944"/>
      <c r="ZE209" s="944"/>
      <c r="ZF209" s="944"/>
      <c r="ZG209" s="944"/>
      <c r="ZH209" s="944"/>
      <c r="ZI209" s="944"/>
      <c r="ZJ209" s="944"/>
      <c r="ZK209" s="944"/>
      <c r="ZL209" s="944"/>
      <c r="ZM209" s="944"/>
      <c r="ZN209" s="944"/>
      <c r="ZO209" s="944"/>
      <c r="ZP209" s="944"/>
      <c r="ZQ209" s="944"/>
      <c r="ZR209" s="944"/>
      <c r="ZS209" s="944"/>
      <c r="ZT209" s="944"/>
      <c r="ZU209" s="944"/>
      <c r="ZV209" s="944"/>
      <c r="ZW209" s="944"/>
      <c r="ZX209" s="944"/>
      <c r="ZY209" s="944"/>
      <c r="ZZ209" s="944"/>
      <c r="AAA209" s="944"/>
      <c r="AAB209" s="944"/>
      <c r="AAC209" s="944"/>
      <c r="AAD209" s="944"/>
      <c r="AAE209" s="944"/>
      <c r="AAF209" s="944"/>
      <c r="AAG209" s="944"/>
      <c r="AAH209" s="944"/>
      <c r="AAI209" s="944"/>
      <c r="AAJ209" s="944"/>
      <c r="AAK209" s="944"/>
      <c r="AAL209" s="944"/>
      <c r="AAM209" s="944"/>
      <c r="AAN209" s="944"/>
      <c r="AAO209" s="944"/>
      <c r="AAP209" s="944"/>
      <c r="AAQ209" s="944"/>
      <c r="AAR209" s="944"/>
      <c r="AAS209" s="944"/>
      <c r="AAT209" s="944"/>
      <c r="AAU209" s="944"/>
      <c r="AAV209" s="944"/>
      <c r="AAW209" s="944"/>
      <c r="AAX209" s="944"/>
      <c r="AAY209" s="944"/>
      <c r="AAZ209" s="944"/>
      <c r="ABA209" s="944"/>
      <c r="ABB209" s="944"/>
      <c r="ABC209" s="944"/>
      <c r="ABD209" s="944"/>
      <c r="ABE209" s="944"/>
      <c r="ABF209" s="944"/>
      <c r="ABG209" s="944"/>
      <c r="ABH209" s="944"/>
      <c r="ABI209" s="944"/>
      <c r="ABJ209" s="944"/>
      <c r="ABK209" s="944"/>
      <c r="ABL209" s="944"/>
      <c r="ABM209" s="944"/>
      <c r="ABN209" s="944"/>
      <c r="ABO209" s="944"/>
      <c r="ABP209" s="944"/>
      <c r="ABQ209" s="944"/>
      <c r="ABR209" s="944"/>
      <c r="ABS209" s="944"/>
      <c r="ABT209" s="944"/>
      <c r="ABU209" s="944"/>
      <c r="ABV209" s="944"/>
      <c r="ABW209" s="944"/>
      <c r="ABX209" s="944"/>
      <c r="ABY209" s="944"/>
      <c r="ABZ209" s="944"/>
      <c r="ACA209" s="944"/>
      <c r="ACB209" s="944"/>
      <c r="ACC209" s="944"/>
      <c r="ACD209" s="944"/>
      <c r="ACE209" s="944"/>
      <c r="ACF209" s="944"/>
      <c r="ACG209" s="944"/>
      <c r="ACH209" s="944"/>
      <c r="ACI209" s="944"/>
      <c r="ACJ209" s="944"/>
      <c r="ACK209" s="944"/>
      <c r="ACL209" s="944"/>
      <c r="ACM209" s="944"/>
      <c r="ACN209" s="944"/>
      <c r="ACO209" s="944"/>
      <c r="ACP209" s="944"/>
      <c r="ACQ209" s="944"/>
      <c r="ACR209" s="944"/>
      <c r="ACS209" s="944"/>
      <c r="ACT209" s="944"/>
      <c r="ACU209" s="944"/>
      <c r="ACV209" s="944"/>
      <c r="ACW209" s="944"/>
      <c r="ACX209" s="944"/>
      <c r="ACY209" s="944"/>
      <c r="ACZ209" s="944"/>
      <c r="ADA209" s="944"/>
      <c r="ADB209" s="944"/>
      <c r="ADC209" s="944"/>
      <c r="ADD209" s="944"/>
      <c r="ADE209" s="944"/>
      <c r="ADF209" s="944"/>
      <c r="ADG209" s="944"/>
      <c r="ADH209" s="944"/>
      <c r="ADI209" s="944"/>
      <c r="ADJ209" s="944"/>
      <c r="ADK209" s="944"/>
      <c r="ADL209" s="944"/>
      <c r="ADM209" s="944"/>
      <c r="ADN209" s="944"/>
      <c r="ADO209" s="944"/>
      <c r="ADP209" s="944"/>
      <c r="ADQ209" s="944"/>
      <c r="ADR209" s="944"/>
      <c r="ADS209" s="944"/>
      <c r="ADT209" s="944"/>
      <c r="ADU209" s="944"/>
      <c r="ADV209" s="944"/>
      <c r="ADW209" s="944"/>
      <c r="ADX209" s="944"/>
      <c r="ADY209" s="944"/>
      <c r="ADZ209" s="944"/>
      <c r="AEA209" s="944"/>
      <c r="AEB209" s="944"/>
      <c r="AEC209" s="944"/>
      <c r="AED209" s="944"/>
      <c r="AEE209" s="944"/>
      <c r="AEF209" s="944"/>
      <c r="AEG209" s="944"/>
      <c r="AEH209" s="944"/>
      <c r="AEI209" s="944"/>
      <c r="AEJ209" s="944"/>
      <c r="AEK209" s="944"/>
      <c r="AEL209" s="944"/>
      <c r="AEM209" s="944"/>
      <c r="AEN209" s="944"/>
      <c r="AEO209" s="944"/>
      <c r="AEP209" s="944"/>
      <c r="AEQ209" s="944"/>
      <c r="AER209" s="944"/>
      <c r="AES209" s="944"/>
      <c r="AET209" s="944"/>
      <c r="AEU209" s="944"/>
      <c r="AEV209" s="944"/>
      <c r="AEW209" s="944"/>
      <c r="AEX209" s="944"/>
      <c r="AEY209" s="944"/>
      <c r="AEZ209" s="944"/>
      <c r="AFA209" s="944"/>
      <c r="AFB209" s="944"/>
      <c r="AFC209" s="944"/>
      <c r="AFD209" s="944"/>
      <c r="AFE209" s="944"/>
      <c r="AFF209" s="944"/>
      <c r="AFG209" s="944"/>
      <c r="AFH209" s="944"/>
      <c r="AFI209" s="944"/>
      <c r="AFJ209" s="944"/>
      <c r="AFK209" s="944"/>
      <c r="AFL209" s="944"/>
      <c r="AFM209" s="944"/>
      <c r="AFN209" s="944"/>
      <c r="AFO209" s="944"/>
      <c r="AFP209" s="944"/>
      <c r="AFQ209" s="944"/>
      <c r="AFR209" s="944"/>
      <c r="AFS209" s="944"/>
      <c r="AFT209" s="944"/>
      <c r="AFU209" s="944"/>
      <c r="AFV209" s="944"/>
      <c r="AFW209" s="944"/>
      <c r="AFX209" s="944"/>
      <c r="AFY209" s="944"/>
      <c r="AFZ209" s="944"/>
      <c r="AGA209" s="944"/>
      <c r="AGB209" s="944"/>
      <c r="AGC209" s="944"/>
      <c r="AGD209" s="944"/>
      <c r="AGE209" s="944"/>
      <c r="AGF209" s="944"/>
      <c r="AGG209" s="944"/>
      <c r="AGH209" s="944"/>
      <c r="AGI209" s="944"/>
      <c r="AGJ209" s="944"/>
      <c r="AGK209" s="944"/>
      <c r="AGL209" s="944"/>
      <c r="AGM209" s="944"/>
      <c r="AGN209" s="944"/>
      <c r="AGO209" s="944"/>
      <c r="AGP209" s="944"/>
      <c r="AGQ209" s="944"/>
      <c r="AGR209" s="944"/>
      <c r="AGS209" s="944"/>
      <c r="AGT209" s="944"/>
      <c r="AGU209" s="944"/>
      <c r="AGV209" s="944"/>
      <c r="AGW209" s="944"/>
      <c r="AGX209" s="944"/>
      <c r="AGY209" s="944"/>
      <c r="AGZ209" s="944"/>
      <c r="AHA209" s="944"/>
      <c r="AHB209" s="944"/>
      <c r="AHC209" s="944"/>
      <c r="AHD209" s="944"/>
      <c r="AHE209" s="944"/>
      <c r="AHF209" s="944"/>
      <c r="AHG209" s="944"/>
      <c r="AHH209" s="944"/>
      <c r="AHI209" s="944"/>
      <c r="AHJ209" s="944"/>
      <c r="AHK209" s="944"/>
      <c r="AHL209" s="944"/>
      <c r="AHM209" s="944"/>
      <c r="AHN209" s="944"/>
      <c r="AHO209" s="944"/>
      <c r="AHP209" s="944"/>
      <c r="AHQ209" s="944"/>
      <c r="AHR209" s="944"/>
      <c r="AHS209" s="944"/>
      <c r="AHT209" s="944"/>
      <c r="AHU209" s="944"/>
      <c r="AHV209" s="944"/>
      <c r="AHW209" s="944"/>
      <c r="AHX209" s="944"/>
      <c r="AHY209" s="944"/>
      <c r="AHZ209" s="944"/>
      <c r="AIA209" s="944"/>
      <c r="AIB209" s="944"/>
      <c r="AIC209" s="944"/>
      <c r="AID209" s="944"/>
      <c r="AIE209" s="944"/>
      <c r="AIF209" s="944"/>
      <c r="AIG209" s="944"/>
      <c r="AIH209" s="944"/>
      <c r="AII209" s="944"/>
      <c r="AIJ209" s="944"/>
      <c r="AIK209" s="944"/>
      <c r="AIL209" s="944"/>
      <c r="AIM209" s="944"/>
      <c r="AIN209" s="944"/>
      <c r="AIO209" s="944"/>
      <c r="AIP209" s="944"/>
      <c r="AIQ209" s="944"/>
      <c r="AIR209" s="944"/>
      <c r="AIS209" s="944"/>
      <c r="AIT209" s="944"/>
      <c r="AIU209" s="944"/>
      <c r="AIV209" s="944"/>
      <c r="AIW209" s="944"/>
      <c r="AIX209" s="944"/>
      <c r="AIY209" s="944"/>
      <c r="AIZ209" s="944"/>
      <c r="AJA209" s="944"/>
      <c r="AJB209" s="944"/>
      <c r="AJC209" s="944"/>
      <c r="AJD209" s="944"/>
      <c r="AJE209" s="944"/>
      <c r="AJF209" s="944"/>
      <c r="AJG209" s="944"/>
      <c r="AJH209" s="944"/>
      <c r="AJI209" s="944"/>
      <c r="AJJ209" s="944"/>
      <c r="AJK209" s="944"/>
      <c r="AJL209" s="944"/>
      <c r="AJM209" s="944"/>
      <c r="AJN209" s="944"/>
      <c r="AJO209" s="944"/>
      <c r="AJP209" s="944"/>
      <c r="AJQ209" s="944"/>
      <c r="AJR209" s="944"/>
      <c r="AJS209" s="944"/>
      <c r="AJT209" s="944"/>
      <c r="AJU209" s="944"/>
      <c r="AJV209" s="944"/>
      <c r="AJW209" s="944"/>
      <c r="AJX209" s="944"/>
      <c r="AJY209" s="944"/>
      <c r="AJZ209" s="944"/>
      <c r="AKA209" s="944"/>
      <c r="AKB209" s="944"/>
      <c r="AKC209" s="944"/>
      <c r="AKD209" s="944"/>
      <c r="AKE209" s="944"/>
      <c r="AKF209" s="944"/>
      <c r="AKG209" s="944"/>
      <c r="AKH209" s="944"/>
      <c r="AKI209" s="944"/>
      <c r="AKJ209" s="944"/>
      <c r="AKK209" s="944"/>
      <c r="AKL209" s="944"/>
      <c r="AKM209" s="944"/>
      <c r="AKN209" s="944"/>
      <c r="AKO209" s="944"/>
      <c r="AKP209" s="944"/>
      <c r="AKQ209" s="944"/>
      <c r="AKR209" s="944"/>
      <c r="AKS209" s="944"/>
      <c r="AKT209" s="944"/>
      <c r="AKU209" s="944"/>
      <c r="AKV209" s="944"/>
      <c r="AKW209" s="944"/>
      <c r="AKX209" s="944"/>
      <c r="AKY209" s="944"/>
      <c r="AKZ209" s="944"/>
      <c r="ALA209" s="944"/>
      <c r="ALB209" s="944"/>
      <c r="ALC209" s="944"/>
      <c r="ALD209" s="944"/>
      <c r="ALE209" s="944"/>
      <c r="ALF209" s="944"/>
      <c r="ALG209" s="944"/>
      <c r="ALH209" s="944"/>
      <c r="ALI209" s="944"/>
      <c r="ALJ209" s="944"/>
      <c r="ALK209" s="944"/>
      <c r="ALL209" s="944"/>
      <c r="ALM209" s="944"/>
      <c r="ALN209" s="944"/>
      <c r="ALO209" s="944"/>
      <c r="ALP209" s="944"/>
      <c r="ALQ209" s="944"/>
      <c r="ALR209" s="944"/>
      <c r="ALS209" s="944"/>
      <c r="ALT209" s="944"/>
      <c r="ALU209" s="944"/>
      <c r="ALV209" s="944"/>
      <c r="ALW209" s="944"/>
      <c r="ALX209" s="944"/>
      <c r="ALY209" s="944"/>
      <c r="ALZ209" s="944"/>
      <c r="AMA209" s="944"/>
      <c r="AMB209" s="944"/>
      <c r="AMC209" s="944"/>
      <c r="AMD209" s="944"/>
      <c r="AME209" s="944"/>
      <c r="AMF209" s="944"/>
      <c r="AMG209" s="944"/>
      <c r="AMH209" s="944"/>
      <c r="AMI209" s="944"/>
      <c r="AMJ209" s="944"/>
      <c r="AMK209" s="944"/>
      <c r="AML209" s="944"/>
      <c r="AMM209" s="944"/>
      <c r="AMN209" s="944"/>
      <c r="AMO209" s="944"/>
      <c r="AMP209" s="944"/>
      <c r="AMQ209" s="944"/>
      <c r="AMR209" s="944"/>
      <c r="AMS209" s="944"/>
      <c r="AMT209" s="944"/>
      <c r="AMU209" s="944"/>
      <c r="AMV209" s="944"/>
      <c r="AMW209" s="944"/>
      <c r="AMX209" s="944"/>
      <c r="AMY209" s="944"/>
      <c r="AMZ209" s="944"/>
      <c r="ANA209" s="944"/>
      <c r="ANB209" s="944"/>
      <c r="ANC209" s="944"/>
      <c r="AND209" s="944"/>
      <c r="ANE209" s="944"/>
      <c r="ANF209" s="944"/>
      <c r="ANG209" s="944"/>
      <c r="ANH209" s="944"/>
      <c r="ANI209" s="944"/>
      <c r="ANJ209" s="944"/>
      <c r="ANK209" s="944"/>
      <c r="ANL209" s="944"/>
      <c r="ANM209" s="944"/>
      <c r="ANN209" s="944"/>
      <c r="ANO209" s="944"/>
      <c r="ANP209" s="944"/>
      <c r="ANQ209" s="944"/>
      <c r="ANR209" s="944"/>
      <c r="ANS209" s="944"/>
      <c r="ANT209" s="944"/>
      <c r="ANU209" s="944"/>
      <c r="ANV209" s="944"/>
      <c r="ANW209" s="944"/>
      <c r="ANX209" s="944"/>
      <c r="ANY209" s="944"/>
      <c r="ANZ209" s="944"/>
      <c r="AOA209" s="944"/>
      <c r="AOB209" s="944"/>
      <c r="AOC209" s="944"/>
      <c r="AOD209" s="944"/>
      <c r="AOE209" s="944"/>
      <c r="AOF209" s="944"/>
      <c r="AOG209" s="944"/>
      <c r="AOH209" s="944"/>
      <c r="AOI209" s="944"/>
      <c r="AOJ209" s="944"/>
      <c r="AOK209" s="944"/>
      <c r="AOL209" s="944"/>
      <c r="AOM209" s="944"/>
      <c r="AON209" s="944"/>
      <c r="AOO209" s="944"/>
      <c r="AOP209" s="944"/>
      <c r="AOQ209" s="944"/>
      <c r="AOR209" s="944"/>
      <c r="AOS209" s="944"/>
      <c r="AOT209" s="944"/>
      <c r="AOU209" s="944"/>
      <c r="AOV209" s="944"/>
      <c r="AOW209" s="944"/>
      <c r="AOX209" s="944"/>
      <c r="AOY209" s="944"/>
      <c r="AOZ209" s="944"/>
      <c r="APA209" s="944"/>
      <c r="APB209" s="944"/>
      <c r="APC209" s="944"/>
      <c r="APD209" s="944"/>
      <c r="APE209" s="944"/>
      <c r="APF209" s="944"/>
      <c r="APG209" s="944"/>
      <c r="APH209" s="944"/>
      <c r="API209" s="944"/>
      <c r="APJ209" s="944"/>
      <c r="APK209" s="944"/>
      <c r="APL209" s="944"/>
      <c r="APM209" s="944"/>
      <c r="APN209" s="944"/>
      <c r="APO209" s="944"/>
      <c r="APP209" s="944"/>
      <c r="APQ209" s="944"/>
      <c r="APR209" s="944"/>
      <c r="APS209" s="944"/>
      <c r="APT209" s="944"/>
      <c r="APU209" s="944"/>
      <c r="APV209" s="944"/>
      <c r="APW209" s="944"/>
      <c r="APX209" s="944"/>
      <c r="APY209" s="944"/>
      <c r="APZ209" s="944"/>
      <c r="AQA209" s="944"/>
      <c r="AQB209" s="944"/>
      <c r="AQC209" s="944"/>
      <c r="AQD209" s="944"/>
      <c r="AQE209" s="944"/>
      <c r="AQF209" s="944"/>
      <c r="AQG209" s="944"/>
      <c r="AQH209" s="944"/>
      <c r="AQI209" s="944"/>
      <c r="AQJ209" s="944"/>
      <c r="AQK209" s="944"/>
      <c r="AQL209" s="944"/>
      <c r="AQM209" s="944"/>
      <c r="AQN209" s="944"/>
      <c r="AQO209" s="944"/>
      <c r="AQP209" s="944"/>
      <c r="AQQ209" s="944"/>
      <c r="AQR209" s="944"/>
      <c r="AQS209" s="944"/>
      <c r="AQT209" s="944"/>
      <c r="AQU209" s="944"/>
      <c r="AQV209" s="944"/>
      <c r="AQW209" s="944"/>
      <c r="AQX209" s="944"/>
      <c r="AQY209" s="944"/>
      <c r="AQZ209" s="944"/>
      <c r="ARA209" s="944"/>
      <c r="ARB209" s="944"/>
      <c r="ARC209" s="944"/>
      <c r="ARD209" s="944"/>
      <c r="ARE209" s="944"/>
      <c r="ARF209" s="944"/>
      <c r="ARG209" s="944"/>
      <c r="ARH209" s="944"/>
      <c r="ARI209" s="944"/>
      <c r="ARJ209" s="944"/>
      <c r="ARK209" s="944"/>
      <c r="ARL209" s="944"/>
      <c r="ARM209" s="944"/>
      <c r="ARN209" s="944"/>
      <c r="ARO209" s="944"/>
      <c r="ARP209" s="944"/>
      <c r="ARQ209" s="944"/>
      <c r="ARR209" s="944"/>
      <c r="ARS209" s="944"/>
      <c r="ART209" s="944"/>
      <c r="ARU209" s="944"/>
      <c r="ARV209" s="944"/>
      <c r="ARW209" s="944"/>
      <c r="ARX209" s="944"/>
      <c r="ARY209" s="944"/>
      <c r="ARZ209" s="944"/>
      <c r="ASA209" s="944"/>
      <c r="ASB209" s="944"/>
      <c r="ASC209" s="944"/>
      <c r="ASD209" s="944"/>
      <c r="ASE209" s="944"/>
      <c r="ASF209" s="944"/>
      <c r="ASG209" s="944"/>
      <c r="ASH209" s="944"/>
      <c r="ASI209" s="944"/>
      <c r="ASJ209" s="944"/>
      <c r="ASK209" s="944"/>
      <c r="ASL209" s="944"/>
      <c r="ASM209" s="944"/>
      <c r="ASN209" s="944"/>
      <c r="ASO209" s="944"/>
      <c r="ASP209" s="944"/>
      <c r="ASQ209" s="944"/>
      <c r="ASR209" s="944"/>
      <c r="ASS209" s="944"/>
      <c r="AST209" s="944"/>
      <c r="ASU209" s="944"/>
      <c r="ASV209" s="944"/>
      <c r="ASW209" s="944"/>
      <c r="ASX209" s="944"/>
      <c r="ASY209" s="944"/>
      <c r="ASZ209" s="944"/>
      <c r="ATA209" s="944"/>
      <c r="ATB209" s="944"/>
      <c r="ATC209" s="944"/>
      <c r="ATD209" s="944"/>
      <c r="ATE209" s="944"/>
      <c r="ATF209" s="944"/>
      <c r="ATG209" s="944"/>
      <c r="ATH209" s="944"/>
      <c r="ATI209" s="944"/>
      <c r="ATJ209" s="944"/>
      <c r="ATK209" s="944"/>
      <c r="ATL209" s="944"/>
      <c r="ATM209" s="944"/>
      <c r="ATN209" s="944"/>
      <c r="ATO209" s="944"/>
      <c r="ATP209" s="944"/>
      <c r="ATQ209" s="944"/>
      <c r="ATR209" s="944"/>
      <c r="ATS209" s="944"/>
      <c r="ATT209" s="944"/>
      <c r="ATU209" s="944"/>
      <c r="ATV209" s="944"/>
      <c r="ATW209" s="944"/>
      <c r="ATX209" s="944"/>
      <c r="ATY209" s="944"/>
      <c r="ATZ209" s="944"/>
      <c r="AUA209" s="944"/>
      <c r="AUB209" s="944"/>
      <c r="AUC209" s="944"/>
      <c r="AUD209" s="944"/>
      <c r="AUE209" s="944"/>
      <c r="AUF209" s="944"/>
      <c r="AUG209" s="944"/>
      <c r="AUH209" s="944"/>
      <c r="AUI209" s="944"/>
      <c r="AUJ209" s="944"/>
      <c r="AUK209" s="944"/>
      <c r="AUL209" s="944"/>
      <c r="AUM209" s="944"/>
      <c r="AUN209" s="944"/>
      <c r="AUO209" s="944"/>
      <c r="AUP209" s="944"/>
      <c r="AUQ209" s="944"/>
      <c r="AUR209" s="944"/>
      <c r="AUS209" s="944"/>
      <c r="AUT209" s="944"/>
      <c r="AUU209" s="944"/>
      <c r="AUV209" s="944"/>
      <c r="AUW209" s="944"/>
      <c r="AUX209" s="944"/>
      <c r="AUY209" s="944"/>
      <c r="AUZ209" s="944"/>
      <c r="AVA209" s="944"/>
      <c r="AVB209" s="944"/>
      <c r="AVC209" s="944"/>
      <c r="AVD209" s="944"/>
      <c r="AVE209" s="944"/>
      <c r="AVF209" s="944"/>
      <c r="AVG209" s="944"/>
      <c r="AVH209" s="944"/>
      <c r="AVI209" s="944"/>
      <c r="AVJ209" s="944"/>
      <c r="AVK209" s="944"/>
      <c r="AVL209" s="944"/>
      <c r="AVM209" s="944"/>
      <c r="AVN209" s="944"/>
      <c r="AVO209" s="944"/>
      <c r="AVP209" s="944"/>
      <c r="AVQ209" s="944"/>
      <c r="AVR209" s="944"/>
      <c r="AVS209" s="944"/>
      <c r="AVT209" s="944"/>
      <c r="AVU209" s="944"/>
      <c r="AVV209" s="944"/>
      <c r="AVW209" s="944"/>
      <c r="AVX209" s="944"/>
      <c r="AVY209" s="944"/>
      <c r="AVZ209" s="944"/>
      <c r="AWA209" s="944"/>
      <c r="AWB209" s="944"/>
      <c r="AWC209" s="944"/>
      <c r="AWD209" s="944"/>
      <c r="AWE209" s="944"/>
      <c r="AWF209" s="944"/>
      <c r="AWG209" s="944"/>
      <c r="AWH209" s="944"/>
      <c r="AWI209" s="944"/>
      <c r="AWJ209" s="944"/>
      <c r="AWK209" s="944"/>
      <c r="AWL209" s="944"/>
      <c r="AWM209" s="944"/>
      <c r="AWN209" s="944"/>
      <c r="AWO209" s="944"/>
      <c r="AWP209" s="944"/>
      <c r="AWQ209" s="944"/>
      <c r="AWR209" s="944"/>
      <c r="AWS209" s="944"/>
      <c r="AWT209" s="944"/>
      <c r="AWU209" s="944"/>
      <c r="AWV209" s="944"/>
      <c r="AWW209" s="944"/>
      <c r="AWX209" s="944"/>
      <c r="AWY209" s="944"/>
      <c r="AWZ209" s="944"/>
      <c r="AXA209" s="944"/>
      <c r="AXB209" s="944"/>
      <c r="AXC209" s="944"/>
      <c r="AXD209" s="944"/>
      <c r="AXE209" s="944"/>
      <c r="AXF209" s="944"/>
      <c r="AXG209" s="944"/>
      <c r="AXH209" s="944"/>
      <c r="AXI209" s="944"/>
      <c r="AXJ209" s="944"/>
      <c r="AXK209" s="944"/>
      <c r="AXL209" s="944"/>
      <c r="AXM209" s="944"/>
      <c r="AXN209" s="944"/>
      <c r="AXO209" s="944"/>
      <c r="AXP209" s="944"/>
      <c r="AXQ209" s="944"/>
      <c r="AXR209" s="944"/>
      <c r="AXS209" s="944"/>
      <c r="AXT209" s="944"/>
      <c r="AXU209" s="944"/>
      <c r="AXV209" s="944"/>
      <c r="AXW209" s="944"/>
      <c r="AXX209" s="944"/>
      <c r="AXY209" s="944"/>
      <c r="AXZ209" s="944"/>
      <c r="AYA209" s="944"/>
      <c r="AYB209" s="944"/>
      <c r="AYC209" s="944"/>
      <c r="AYD209" s="944"/>
      <c r="AYE209" s="944"/>
      <c r="AYF209" s="944"/>
      <c r="AYG209" s="944"/>
      <c r="AYH209" s="944"/>
      <c r="AYI209" s="944"/>
      <c r="AYJ209" s="944"/>
      <c r="AYK209" s="944"/>
      <c r="AYL209" s="944"/>
      <c r="AYM209" s="944"/>
      <c r="AYN209" s="944"/>
      <c r="AYO209" s="944"/>
      <c r="AYP209" s="944"/>
      <c r="AYQ209" s="944"/>
      <c r="AYR209" s="944"/>
      <c r="AYS209" s="944"/>
      <c r="AYT209" s="944"/>
      <c r="AYU209" s="944"/>
      <c r="AYV209" s="944"/>
      <c r="AYW209" s="944"/>
      <c r="AYX209" s="944"/>
      <c r="AYY209" s="944"/>
      <c r="AYZ209" s="944"/>
      <c r="AZA209" s="944"/>
      <c r="AZB209" s="944"/>
      <c r="AZC209" s="944"/>
      <c r="AZD209" s="944"/>
      <c r="AZE209" s="944"/>
      <c r="AZF209" s="944"/>
      <c r="AZG209" s="944"/>
      <c r="AZH209" s="944"/>
      <c r="AZI209" s="944"/>
      <c r="AZJ209" s="944"/>
      <c r="AZK209" s="944"/>
      <c r="AZL209" s="944"/>
      <c r="AZM209" s="944"/>
      <c r="AZN209" s="944"/>
      <c r="AZO209" s="944"/>
      <c r="AZP209" s="944"/>
      <c r="AZQ209" s="944"/>
      <c r="AZR209" s="944"/>
      <c r="AZS209" s="944"/>
      <c r="AZT209" s="944"/>
      <c r="AZU209" s="944"/>
      <c r="AZV209" s="944"/>
      <c r="AZW209" s="944"/>
      <c r="AZX209" s="944"/>
      <c r="AZY209" s="944"/>
      <c r="AZZ209" s="944"/>
      <c r="BAA209" s="944"/>
      <c r="BAB209" s="944"/>
      <c r="BAC209" s="944"/>
      <c r="BAD209" s="944"/>
      <c r="BAE209" s="944"/>
      <c r="BAF209" s="944"/>
      <c r="BAG209" s="944"/>
      <c r="BAH209" s="944"/>
      <c r="BAI209" s="944"/>
      <c r="BAJ209" s="944"/>
      <c r="BAK209" s="944"/>
      <c r="BAL209" s="944"/>
      <c r="BAM209" s="944"/>
      <c r="BAN209" s="944"/>
      <c r="BAO209" s="944"/>
      <c r="BAP209" s="944"/>
      <c r="BAQ209" s="944"/>
      <c r="BAR209" s="944"/>
      <c r="BAS209" s="944"/>
      <c r="BAT209" s="944"/>
      <c r="BAU209" s="944"/>
      <c r="BAV209" s="944"/>
      <c r="BAW209" s="944"/>
      <c r="BAX209" s="944"/>
      <c r="BAY209" s="944"/>
      <c r="BAZ209" s="944"/>
      <c r="BBA209" s="944"/>
      <c r="BBB209" s="944"/>
      <c r="BBC209" s="944"/>
      <c r="BBD209" s="944"/>
      <c r="BBE209" s="944"/>
      <c r="BBF209" s="944"/>
      <c r="BBG209" s="944"/>
      <c r="BBH209" s="944"/>
      <c r="BBI209" s="944"/>
      <c r="BBJ209" s="944"/>
      <c r="BBK209" s="944"/>
      <c r="BBL209" s="944"/>
      <c r="BBM209" s="944"/>
      <c r="BBN209" s="944"/>
      <c r="BBO209" s="944"/>
      <c r="BBP209" s="944"/>
      <c r="BBQ209" s="944"/>
      <c r="BBR209" s="944"/>
      <c r="BBS209" s="944"/>
      <c r="BBT209" s="944"/>
      <c r="BBU209" s="944"/>
      <c r="BBV209" s="944"/>
      <c r="BBW209" s="944"/>
      <c r="BBX209" s="944"/>
      <c r="BBY209" s="944"/>
      <c r="BBZ209" s="944"/>
      <c r="BCA209" s="944"/>
      <c r="BCB209" s="944"/>
      <c r="BCC209" s="944"/>
      <c r="BCD209" s="944"/>
      <c r="BCE209" s="944"/>
      <c r="BCF209" s="944"/>
      <c r="BCG209" s="944"/>
      <c r="BCH209" s="944"/>
      <c r="BCI209" s="944"/>
      <c r="BCJ209" s="944"/>
      <c r="BCK209" s="944"/>
      <c r="BCL209" s="944"/>
      <c r="BCM209" s="944"/>
      <c r="BCN209" s="944"/>
      <c r="BCO209" s="944"/>
      <c r="BCP209" s="944"/>
      <c r="BCQ209" s="944"/>
      <c r="BCR209" s="944"/>
      <c r="BCS209" s="944"/>
      <c r="BCT209" s="944"/>
      <c r="BCU209" s="944"/>
      <c r="BCV209" s="944"/>
      <c r="BCW209" s="944"/>
      <c r="BCX209" s="944"/>
      <c r="BCY209" s="944"/>
      <c r="BCZ209" s="944"/>
      <c r="BDA209" s="944"/>
      <c r="BDB209" s="944"/>
      <c r="BDC209" s="944"/>
      <c r="BDD209" s="944"/>
      <c r="BDE209" s="944"/>
      <c r="BDF209" s="944"/>
      <c r="BDG209" s="944"/>
      <c r="BDH209" s="944"/>
      <c r="BDI209" s="944"/>
      <c r="BDJ209" s="944"/>
      <c r="BDK209" s="944"/>
      <c r="BDL209" s="944"/>
      <c r="BDM209" s="944"/>
      <c r="BDN209" s="944"/>
      <c r="BDO209" s="944"/>
      <c r="BDP209" s="944"/>
      <c r="BDQ209" s="944"/>
      <c r="BDR209" s="944"/>
      <c r="BDS209" s="944"/>
      <c r="BDT209" s="944"/>
      <c r="BDU209" s="944"/>
      <c r="BDV209" s="944"/>
      <c r="BDW209" s="944"/>
      <c r="BDX209" s="944"/>
      <c r="BDY209" s="944"/>
      <c r="BDZ209" s="944"/>
      <c r="BEA209" s="944"/>
      <c r="BEB209" s="944"/>
      <c r="BEC209" s="944"/>
      <c r="BED209" s="944"/>
      <c r="BEE209" s="944"/>
      <c r="BEF209" s="944"/>
      <c r="BEG209" s="944"/>
      <c r="BEH209" s="944"/>
      <c r="BEI209" s="944"/>
      <c r="BEJ209" s="944"/>
      <c r="BEK209" s="944"/>
      <c r="BEL209" s="944"/>
      <c r="BEM209" s="944"/>
      <c r="BEN209" s="944"/>
      <c r="BEO209" s="944"/>
      <c r="BEP209" s="944"/>
      <c r="BEQ209" s="944"/>
      <c r="BER209" s="944"/>
      <c r="BES209" s="944"/>
      <c r="BET209" s="944"/>
      <c r="BEU209" s="944"/>
      <c r="BEV209" s="944"/>
      <c r="BEW209" s="944"/>
      <c r="BEX209" s="944"/>
      <c r="BEY209" s="944"/>
      <c r="BEZ209" s="944"/>
      <c r="BFA209" s="944"/>
      <c r="BFB209" s="944"/>
      <c r="BFC209" s="944"/>
      <c r="BFD209" s="944"/>
      <c r="BFE209" s="944"/>
      <c r="BFF209" s="944"/>
      <c r="BFG209" s="944"/>
      <c r="BFH209" s="944"/>
      <c r="BFI209" s="944"/>
      <c r="BFJ209" s="944"/>
      <c r="BFK209" s="944"/>
      <c r="BFL209" s="944"/>
      <c r="BFM209" s="944"/>
      <c r="BFN209" s="944"/>
      <c r="BFO209" s="944"/>
      <c r="BFP209" s="944"/>
      <c r="BFQ209" s="944"/>
      <c r="BFR209" s="944"/>
      <c r="BFS209" s="944"/>
      <c r="BFT209" s="944"/>
      <c r="BFU209" s="944"/>
      <c r="BFV209" s="944"/>
      <c r="BFW209" s="944"/>
      <c r="BFX209" s="944"/>
      <c r="BFY209" s="944"/>
      <c r="BFZ209" s="944"/>
      <c r="BGA209" s="944"/>
      <c r="BGB209" s="944"/>
      <c r="BGC209" s="944"/>
      <c r="BGD209" s="944"/>
      <c r="BGE209" s="944"/>
      <c r="BGF209" s="944"/>
      <c r="BGG209" s="944"/>
      <c r="BGH209" s="944"/>
      <c r="BGI209" s="944"/>
      <c r="BGJ209" s="944"/>
      <c r="BGK209" s="944"/>
      <c r="BGL209" s="944"/>
      <c r="BGM209" s="944"/>
      <c r="BGN209" s="944"/>
      <c r="BGO209" s="944"/>
      <c r="BGP209" s="944"/>
      <c r="BGQ209" s="944"/>
      <c r="BGR209" s="944"/>
      <c r="BGS209" s="944"/>
      <c r="BGT209" s="944"/>
      <c r="BGU209" s="944"/>
      <c r="BGV209" s="944"/>
      <c r="BGW209" s="944"/>
      <c r="BGX209" s="944"/>
      <c r="BGY209" s="944"/>
      <c r="BGZ209" s="944"/>
      <c r="BHA209" s="944"/>
      <c r="BHB209" s="944"/>
      <c r="BHC209" s="944"/>
      <c r="BHD209" s="944"/>
      <c r="BHE209" s="944"/>
      <c r="BHF209" s="944"/>
      <c r="BHG209" s="944"/>
      <c r="BHH209" s="944"/>
      <c r="BHI209" s="944"/>
      <c r="BHJ209" s="944"/>
      <c r="BHK209" s="944"/>
      <c r="BHL209" s="944"/>
      <c r="BHM209" s="944"/>
      <c r="BHN209" s="944"/>
      <c r="BHO209" s="944"/>
      <c r="BHP209" s="944"/>
      <c r="BHQ209" s="944"/>
      <c r="BHR209" s="944"/>
      <c r="BHS209" s="944"/>
      <c r="BHT209" s="944"/>
      <c r="BHU209" s="944"/>
      <c r="BHV209" s="944"/>
      <c r="BHW209" s="944"/>
      <c r="BHX209" s="944"/>
      <c r="BHY209" s="944"/>
      <c r="BHZ209" s="944"/>
      <c r="BIA209" s="944"/>
      <c r="BIB209" s="944"/>
      <c r="BIC209" s="944"/>
      <c r="BID209" s="944"/>
      <c r="BIE209" s="944"/>
      <c r="BIF209" s="944"/>
      <c r="BIG209" s="944"/>
      <c r="BIH209" s="944"/>
      <c r="BII209" s="944"/>
      <c r="BIJ209" s="944"/>
      <c r="BIK209" s="944"/>
      <c r="BIL209" s="944"/>
      <c r="BIM209" s="944"/>
      <c r="BIN209" s="944"/>
      <c r="BIO209" s="944"/>
      <c r="BIP209" s="944"/>
      <c r="BIQ209" s="944"/>
      <c r="BIR209" s="944"/>
      <c r="BIS209" s="944"/>
      <c r="BIT209" s="944"/>
      <c r="BIU209" s="944"/>
      <c r="BIV209" s="944"/>
      <c r="BIW209" s="944"/>
      <c r="BIX209" s="944"/>
      <c r="BIY209" s="944"/>
      <c r="BIZ209" s="944"/>
      <c r="BJA209" s="944"/>
      <c r="BJB209" s="944"/>
      <c r="BJC209" s="944"/>
      <c r="BJD209" s="944"/>
      <c r="BJE209" s="944"/>
      <c r="BJF209" s="944"/>
      <c r="BJG209" s="944"/>
      <c r="BJH209" s="944"/>
      <c r="BJI209" s="944"/>
      <c r="BJJ209" s="944"/>
      <c r="BJK209" s="944"/>
      <c r="BJL209" s="944"/>
      <c r="BJM209" s="944"/>
      <c r="BJN209" s="944"/>
      <c r="BJO209" s="944"/>
      <c r="BJP209" s="944"/>
      <c r="BJQ209" s="944"/>
      <c r="BJR209" s="944"/>
      <c r="BJS209" s="944"/>
      <c r="BJT209" s="944"/>
      <c r="BJU209" s="944"/>
      <c r="BJV209" s="944"/>
      <c r="BJW209" s="944"/>
      <c r="BJX209" s="944"/>
      <c r="BJY209" s="944"/>
      <c r="BJZ209" s="944"/>
      <c r="BKA209" s="944"/>
      <c r="BKB209" s="944"/>
      <c r="BKC209" s="944"/>
      <c r="BKD209" s="944"/>
      <c r="BKE209" s="944"/>
      <c r="BKF209" s="944"/>
      <c r="BKG209" s="944"/>
      <c r="BKH209" s="944"/>
      <c r="BKI209" s="944"/>
      <c r="BKJ209" s="944"/>
      <c r="BKK209" s="944"/>
      <c r="BKL209" s="944"/>
      <c r="BKM209" s="944"/>
      <c r="BKN209" s="944"/>
      <c r="BKO209" s="944"/>
      <c r="BKP209" s="944"/>
      <c r="BKQ209" s="944"/>
      <c r="BKR209" s="944"/>
      <c r="BKS209" s="944"/>
      <c r="BKT209" s="944"/>
      <c r="BKU209" s="944"/>
      <c r="BKV209" s="944"/>
      <c r="BKW209" s="944"/>
      <c r="BKX209" s="944"/>
      <c r="BKY209" s="944"/>
      <c r="BKZ209" s="944"/>
      <c r="BLA209" s="944"/>
      <c r="BLB209" s="944"/>
      <c r="BLC209" s="944"/>
      <c r="BLD209" s="944"/>
      <c r="BLE209" s="944"/>
      <c r="BLF209" s="944"/>
      <c r="BLG209" s="944"/>
      <c r="BLH209" s="944"/>
      <c r="BLI209" s="944"/>
      <c r="BLJ209" s="944"/>
      <c r="BLK209" s="944"/>
      <c r="BLL209" s="944"/>
      <c r="BLM209" s="944"/>
      <c r="BLN209" s="944"/>
      <c r="BLO209" s="944"/>
      <c r="BLP209" s="944"/>
      <c r="BLQ209" s="944"/>
      <c r="BLR209" s="944"/>
      <c r="BLS209" s="944"/>
      <c r="BLT209" s="944"/>
      <c r="BLU209" s="944"/>
      <c r="BLV209" s="944"/>
      <c r="BLW209" s="944"/>
      <c r="BLX209" s="944"/>
      <c r="BLY209" s="944"/>
      <c r="BLZ209" s="944"/>
      <c r="BMA209" s="944"/>
      <c r="BMB209" s="944"/>
      <c r="BMC209" s="944"/>
      <c r="BMD209" s="944"/>
      <c r="BME209" s="944"/>
      <c r="BMF209" s="944"/>
      <c r="BMG209" s="944"/>
      <c r="BMH209" s="944"/>
      <c r="BMI209" s="944"/>
      <c r="BMJ209" s="944"/>
      <c r="BMK209" s="944"/>
      <c r="BML209" s="944"/>
      <c r="BMM209" s="944"/>
      <c r="BMN209" s="944"/>
      <c r="BMO209" s="944"/>
      <c r="BMP209" s="944"/>
      <c r="BMQ209" s="944"/>
      <c r="BMR209" s="944"/>
      <c r="BMS209" s="944"/>
      <c r="BMT209" s="944"/>
      <c r="BMU209" s="944"/>
      <c r="BMV209" s="944"/>
      <c r="BMW209" s="944"/>
      <c r="BMX209" s="944"/>
      <c r="BMY209" s="944"/>
      <c r="BMZ209" s="944"/>
      <c r="BNA209" s="944"/>
      <c r="BNB209" s="944"/>
      <c r="BNC209" s="944"/>
      <c r="BND209" s="944"/>
      <c r="BNE209" s="944"/>
      <c r="BNF209" s="944"/>
      <c r="BNG209" s="944"/>
      <c r="BNH209" s="944"/>
      <c r="BNI209" s="944"/>
      <c r="BNJ209" s="944"/>
      <c r="BNK209" s="944"/>
      <c r="BNL209" s="944"/>
      <c r="BNM209" s="944"/>
      <c r="BNN209" s="944"/>
      <c r="BNO209" s="944"/>
      <c r="BNP209" s="944"/>
      <c r="BNQ209" s="944"/>
      <c r="BNR209" s="944"/>
      <c r="BNS209" s="944"/>
      <c r="BNT209" s="944"/>
      <c r="BNU209" s="944"/>
      <c r="BNV209" s="944"/>
      <c r="BNW209" s="944"/>
      <c r="BNX209" s="944"/>
      <c r="BNY209" s="944"/>
      <c r="BNZ209" s="944"/>
      <c r="BOA209" s="944"/>
      <c r="BOB209" s="944"/>
      <c r="BOC209" s="944"/>
      <c r="BOD209" s="944"/>
      <c r="BOE209" s="944"/>
      <c r="BOF209" s="944"/>
      <c r="BOG209" s="944"/>
      <c r="BOH209" s="944"/>
      <c r="BOI209" s="944"/>
      <c r="BOJ209" s="944"/>
      <c r="BOK209" s="944"/>
      <c r="BOL209" s="944"/>
      <c r="BOM209" s="944"/>
      <c r="BON209" s="944"/>
      <c r="BOO209" s="944"/>
      <c r="BOP209" s="944"/>
      <c r="BOQ209" s="944"/>
      <c r="BOR209" s="944"/>
      <c r="BOS209" s="944"/>
      <c r="BOT209" s="944"/>
      <c r="BOU209" s="944"/>
      <c r="BOV209" s="944"/>
      <c r="BOW209" s="944"/>
      <c r="BOX209" s="944"/>
      <c r="BOY209" s="944"/>
      <c r="BOZ209" s="944"/>
      <c r="BPA209" s="944"/>
      <c r="BPB209" s="944"/>
      <c r="BPC209" s="944"/>
      <c r="BPD209" s="944"/>
      <c r="BPE209" s="944"/>
      <c r="BPF209" s="944"/>
      <c r="BPG209" s="944"/>
      <c r="BPH209" s="944"/>
      <c r="BPI209" s="944"/>
      <c r="BPJ209" s="944"/>
      <c r="BPK209" s="944"/>
      <c r="BPL209" s="944"/>
      <c r="BPM209" s="944"/>
      <c r="BPN209" s="944"/>
      <c r="BPO209" s="944"/>
      <c r="BPP209" s="944"/>
      <c r="BPQ209" s="944"/>
      <c r="BPR209" s="944"/>
      <c r="BPS209" s="944"/>
      <c r="BPT209" s="944"/>
      <c r="BPU209" s="944"/>
      <c r="BPV209" s="944"/>
      <c r="BPW209" s="944"/>
      <c r="BPX209" s="944"/>
      <c r="BPY209" s="944"/>
      <c r="BPZ209" s="944"/>
      <c r="BQA209" s="944"/>
      <c r="BQB209" s="944"/>
      <c r="BQC209" s="944"/>
      <c r="BQD209" s="944"/>
      <c r="BQE209" s="944"/>
      <c r="BQF209" s="944"/>
      <c r="BQG209" s="944"/>
      <c r="BQH209" s="944"/>
      <c r="BQI209" s="944"/>
      <c r="BQJ209" s="944"/>
      <c r="BQK209" s="944"/>
      <c r="BQL209" s="944"/>
      <c r="BQM209" s="944"/>
      <c r="BQN209" s="944"/>
      <c r="BQO209" s="944"/>
      <c r="BQP209" s="944"/>
      <c r="BQQ209" s="944"/>
      <c r="BQR209" s="944"/>
      <c r="BQS209" s="944"/>
      <c r="BQT209" s="944"/>
      <c r="BQU209" s="944"/>
      <c r="BQV209" s="944"/>
      <c r="BQW209" s="944"/>
      <c r="BQX209" s="944"/>
      <c r="BQY209" s="944"/>
      <c r="BQZ209" s="944"/>
      <c r="BRA209" s="944"/>
      <c r="BRB209" s="944"/>
      <c r="BRC209" s="944"/>
      <c r="BRD209" s="944"/>
      <c r="BRE209" s="944"/>
      <c r="BRF209" s="944"/>
      <c r="BRG209" s="944"/>
      <c r="BRH209" s="944"/>
      <c r="BRI209" s="944"/>
      <c r="BRJ209" s="944"/>
      <c r="BRK209" s="944"/>
      <c r="BRL209" s="944"/>
      <c r="BRM209" s="944"/>
      <c r="BRN209" s="944"/>
      <c r="BRO209" s="944"/>
      <c r="BRP209" s="944"/>
      <c r="BRQ209" s="944"/>
      <c r="BRR209" s="944"/>
      <c r="BRS209" s="944"/>
      <c r="BRT209" s="944"/>
      <c r="BRU209" s="944"/>
      <c r="BRV209" s="944"/>
      <c r="BRW209" s="944"/>
      <c r="BRX209" s="944"/>
      <c r="BRY209" s="944"/>
      <c r="BRZ209" s="944"/>
      <c r="BSA209" s="944"/>
      <c r="BSB209" s="944"/>
      <c r="BSC209" s="944"/>
      <c r="BSD209" s="944"/>
      <c r="BSE209" s="944"/>
      <c r="BSF209" s="944"/>
      <c r="BSG209" s="944"/>
      <c r="BSH209" s="944"/>
      <c r="BSI209" s="944"/>
      <c r="BSJ209" s="944"/>
      <c r="BSK209" s="944"/>
      <c r="BSL209" s="944"/>
      <c r="BSM209" s="944"/>
      <c r="BSN209" s="944"/>
      <c r="BSO209" s="944"/>
      <c r="BSP209" s="944"/>
      <c r="BSQ209" s="944"/>
      <c r="BSR209" s="944"/>
      <c r="BSS209" s="944"/>
      <c r="BST209" s="944"/>
      <c r="BSU209" s="944"/>
      <c r="BSV209" s="944"/>
      <c r="BSW209" s="944"/>
      <c r="BSX209" s="944"/>
      <c r="BSY209" s="944"/>
      <c r="BSZ209" s="944"/>
      <c r="BTA209" s="944"/>
      <c r="BTB209" s="944"/>
      <c r="BTC209" s="944"/>
      <c r="BTD209" s="944"/>
      <c r="BTE209" s="944"/>
      <c r="BTF209" s="944"/>
      <c r="BTG209" s="944"/>
      <c r="BTH209" s="944"/>
      <c r="BTI209" s="944"/>
      <c r="BTJ209" s="944"/>
      <c r="BTK209" s="944"/>
      <c r="BTL209" s="944"/>
      <c r="BTM209" s="944"/>
      <c r="BTN209" s="944"/>
      <c r="BTO209" s="944"/>
      <c r="BTP209" s="944"/>
      <c r="BTQ209" s="944"/>
      <c r="BTR209" s="944"/>
      <c r="BTS209" s="944"/>
      <c r="BTT209" s="944"/>
      <c r="BTU209" s="944"/>
      <c r="BTV209" s="944"/>
      <c r="BTW209" s="944"/>
      <c r="BTX209" s="944"/>
      <c r="BTY209" s="944"/>
      <c r="BTZ209" s="944"/>
      <c r="BUA209" s="944"/>
      <c r="BUB209" s="944"/>
      <c r="BUC209" s="944"/>
      <c r="BUD209" s="944"/>
      <c r="BUE209" s="944"/>
      <c r="BUF209" s="944"/>
      <c r="BUG209" s="944"/>
      <c r="BUH209" s="944"/>
      <c r="BUI209" s="944"/>
      <c r="BUJ209" s="944"/>
      <c r="BUK209" s="944"/>
      <c r="BUL209" s="944"/>
      <c r="BUM209" s="944"/>
      <c r="BUN209" s="944"/>
      <c r="BUO209" s="944"/>
      <c r="BUP209" s="944"/>
      <c r="BUQ209" s="944"/>
      <c r="BUR209" s="944"/>
      <c r="BUS209" s="944"/>
      <c r="BUT209" s="944"/>
      <c r="BUU209" s="944"/>
      <c r="BUV209" s="944"/>
      <c r="BUW209" s="944"/>
      <c r="BUX209" s="944"/>
      <c r="BUY209" s="944"/>
      <c r="BUZ209" s="944"/>
      <c r="BVA209" s="944"/>
      <c r="BVB209" s="944"/>
      <c r="BVC209" s="944"/>
      <c r="BVD209" s="944"/>
      <c r="BVE209" s="944"/>
      <c r="BVF209" s="944"/>
      <c r="BVG209" s="944"/>
      <c r="BVH209" s="944"/>
      <c r="BVI209" s="944"/>
      <c r="BVJ209" s="944"/>
      <c r="BVK209" s="944"/>
      <c r="BVL209" s="944"/>
      <c r="BVM209" s="944"/>
      <c r="BVN209" s="944"/>
      <c r="BVO209" s="944"/>
      <c r="BVP209" s="944"/>
      <c r="BVQ209" s="944"/>
      <c r="BVR209" s="944"/>
      <c r="BVS209" s="944"/>
      <c r="BVT209" s="944"/>
      <c r="BVU209" s="944"/>
      <c r="BVV209" s="944"/>
      <c r="BVW209" s="944"/>
      <c r="BVX209" s="944"/>
      <c r="BVY209" s="944"/>
      <c r="BVZ209" s="944"/>
      <c r="BWA209" s="944"/>
      <c r="BWB209" s="944"/>
      <c r="BWC209" s="944"/>
      <c r="BWD209" s="944"/>
      <c r="BWE209" s="944"/>
      <c r="BWF209" s="944"/>
      <c r="BWG209" s="944"/>
      <c r="BWH209" s="944"/>
      <c r="BWI209" s="944"/>
      <c r="BWJ209" s="944"/>
      <c r="BWK209" s="944"/>
      <c r="BWL209" s="944"/>
      <c r="BWM209" s="944"/>
      <c r="BWN209" s="944"/>
      <c r="BWO209" s="944"/>
      <c r="BWP209" s="944"/>
      <c r="BWQ209" s="944"/>
      <c r="BWR209" s="944"/>
      <c r="BWS209" s="944"/>
      <c r="BWT209" s="944"/>
      <c r="BWU209" s="944"/>
      <c r="BWV209" s="944"/>
      <c r="BWW209" s="944"/>
      <c r="BWX209" s="944"/>
      <c r="BWY209" s="944"/>
      <c r="BWZ209" s="944"/>
      <c r="BXA209" s="944"/>
      <c r="BXB209" s="944"/>
      <c r="BXC209" s="944"/>
      <c r="BXD209" s="944"/>
      <c r="BXE209" s="944"/>
      <c r="BXF209" s="944"/>
      <c r="BXG209" s="944"/>
      <c r="BXH209" s="944"/>
      <c r="BXI209" s="944"/>
      <c r="BXJ209" s="944"/>
      <c r="BXK209" s="944"/>
      <c r="BXL209" s="944"/>
      <c r="BXM209" s="944"/>
      <c r="BXN209" s="944"/>
      <c r="BXO209" s="944"/>
      <c r="BXP209" s="944"/>
      <c r="BXQ209" s="944"/>
      <c r="BXR209" s="944"/>
      <c r="BXS209" s="944"/>
      <c r="BXT209" s="944"/>
      <c r="BXU209" s="944"/>
      <c r="BXV209" s="944"/>
      <c r="BXW209" s="944"/>
      <c r="BXX209" s="944"/>
      <c r="BXY209" s="944"/>
      <c r="BXZ209" s="944"/>
      <c r="BYA209" s="944"/>
      <c r="BYB209" s="944"/>
      <c r="BYC209" s="944"/>
      <c r="BYD209" s="944"/>
      <c r="BYE209" s="944"/>
      <c r="BYF209" s="944"/>
      <c r="BYG209" s="944"/>
      <c r="BYH209" s="944"/>
      <c r="BYI209" s="944"/>
      <c r="BYJ209" s="944"/>
      <c r="BYK209" s="944"/>
      <c r="BYL209" s="944"/>
      <c r="BYM209" s="944"/>
      <c r="BYN209" s="944"/>
      <c r="BYO209" s="944"/>
      <c r="BYP209" s="944"/>
      <c r="BYQ209" s="944"/>
      <c r="BYR209" s="944"/>
      <c r="BYS209" s="944"/>
      <c r="BYT209" s="944"/>
      <c r="BYU209" s="944"/>
      <c r="BYV209" s="944"/>
      <c r="BYW209" s="944"/>
      <c r="BYX209" s="944"/>
      <c r="BYY209" s="944"/>
      <c r="BYZ209" s="944"/>
      <c r="BZA209" s="944"/>
      <c r="BZB209" s="944"/>
      <c r="BZC209" s="944"/>
      <c r="BZD209" s="944"/>
      <c r="BZE209" s="944"/>
      <c r="BZF209" s="944"/>
      <c r="BZG209" s="944"/>
      <c r="BZH209" s="944"/>
      <c r="BZI209" s="944"/>
      <c r="BZJ209" s="944"/>
      <c r="BZK209" s="944"/>
      <c r="BZL209" s="944"/>
      <c r="BZM209" s="944"/>
      <c r="BZN209" s="944"/>
      <c r="BZO209" s="944"/>
      <c r="BZP209" s="944"/>
      <c r="BZQ209" s="944"/>
      <c r="BZR209" s="944"/>
      <c r="BZS209" s="944"/>
      <c r="BZT209" s="944"/>
      <c r="BZU209" s="944"/>
      <c r="BZV209" s="944"/>
      <c r="BZW209" s="944"/>
      <c r="BZX209" s="944"/>
      <c r="BZY209" s="944"/>
      <c r="BZZ209" s="944"/>
      <c r="CAA209" s="944"/>
      <c r="CAB209" s="944"/>
      <c r="CAC209" s="944"/>
      <c r="CAD209" s="944"/>
      <c r="CAE209" s="944"/>
      <c r="CAF209" s="944"/>
      <c r="CAG209" s="944"/>
      <c r="CAH209" s="944"/>
      <c r="CAI209" s="944"/>
      <c r="CAJ209" s="944"/>
      <c r="CAK209" s="944"/>
      <c r="CAL209" s="944"/>
      <c r="CAM209" s="944"/>
      <c r="CAN209" s="944"/>
      <c r="CAO209" s="944"/>
      <c r="CAP209" s="944"/>
      <c r="CAQ209" s="944"/>
      <c r="CAR209" s="944"/>
      <c r="CAS209" s="944"/>
      <c r="CAT209" s="944"/>
      <c r="CAU209" s="944"/>
      <c r="CAV209" s="944"/>
      <c r="CAW209" s="944"/>
      <c r="CAX209" s="944"/>
      <c r="CAY209" s="944"/>
      <c r="CAZ209" s="944"/>
      <c r="CBA209" s="944"/>
      <c r="CBB209" s="944"/>
      <c r="CBC209" s="944"/>
      <c r="CBD209" s="944"/>
      <c r="CBE209" s="944"/>
      <c r="CBF209" s="944"/>
      <c r="CBG209" s="944"/>
      <c r="CBH209" s="944"/>
      <c r="CBI209" s="944"/>
      <c r="CBJ209" s="944"/>
      <c r="CBK209" s="944"/>
      <c r="CBL209" s="944"/>
      <c r="CBM209" s="944"/>
      <c r="CBN209" s="944"/>
      <c r="CBO209" s="944"/>
      <c r="CBP209" s="944"/>
      <c r="CBQ209" s="944"/>
      <c r="CBR209" s="944"/>
      <c r="CBS209" s="944"/>
      <c r="CBT209" s="944"/>
      <c r="CBU209" s="944"/>
      <c r="CBV209" s="944"/>
      <c r="CBW209" s="944"/>
      <c r="CBX209" s="944"/>
      <c r="CBY209" s="944"/>
      <c r="CBZ209" s="944"/>
      <c r="CCA209" s="944"/>
      <c r="CCB209" s="944"/>
      <c r="CCC209" s="944"/>
      <c r="CCD209" s="944"/>
      <c r="CCE209" s="944"/>
      <c r="CCF209" s="944"/>
      <c r="CCG209" s="944"/>
      <c r="CCH209" s="944"/>
      <c r="CCI209" s="944"/>
      <c r="CCJ209" s="944"/>
      <c r="CCK209" s="944"/>
      <c r="CCL209" s="944"/>
      <c r="CCM209" s="944"/>
      <c r="CCN209" s="944"/>
      <c r="CCO209" s="944"/>
      <c r="CCP209" s="944"/>
      <c r="CCQ209" s="944"/>
      <c r="CCR209" s="944"/>
      <c r="CCS209" s="944"/>
      <c r="CCT209" s="944"/>
      <c r="CCU209" s="944"/>
      <c r="CCV209" s="944"/>
      <c r="CCW209" s="944"/>
      <c r="CCX209" s="944"/>
      <c r="CCY209" s="944"/>
      <c r="CCZ209" s="944"/>
      <c r="CDA209" s="944"/>
      <c r="CDB209" s="944"/>
      <c r="CDC209" s="944"/>
      <c r="CDD209" s="944"/>
      <c r="CDE209" s="944"/>
      <c r="CDF209" s="944"/>
      <c r="CDG209" s="944"/>
      <c r="CDH209" s="944"/>
      <c r="CDI209" s="944"/>
      <c r="CDJ209" s="944"/>
      <c r="CDK209" s="944"/>
      <c r="CDL209" s="944"/>
      <c r="CDM209" s="944"/>
      <c r="CDN209" s="944"/>
      <c r="CDO209" s="944"/>
      <c r="CDP209" s="944"/>
      <c r="CDQ209" s="944"/>
      <c r="CDR209" s="944"/>
      <c r="CDS209" s="944"/>
      <c r="CDT209" s="944"/>
      <c r="CDU209" s="944"/>
      <c r="CDV209" s="944"/>
      <c r="CDW209" s="944"/>
      <c r="CDX209" s="944"/>
      <c r="CDY209" s="944"/>
      <c r="CDZ209" s="944"/>
      <c r="CEA209" s="944"/>
      <c r="CEB209" s="944"/>
      <c r="CEC209" s="944"/>
      <c r="CED209" s="944"/>
      <c r="CEE209" s="944"/>
      <c r="CEF209" s="944"/>
      <c r="CEG209" s="944"/>
      <c r="CEH209" s="944"/>
      <c r="CEI209" s="944"/>
      <c r="CEJ209" s="944"/>
      <c r="CEK209" s="944"/>
      <c r="CEL209" s="944"/>
      <c r="CEM209" s="944"/>
      <c r="CEN209" s="944"/>
      <c r="CEO209" s="944"/>
      <c r="CEP209" s="944"/>
      <c r="CEQ209" s="944"/>
      <c r="CER209" s="944"/>
      <c r="CES209" s="944"/>
      <c r="CET209" s="944"/>
      <c r="CEU209" s="944"/>
      <c r="CEV209" s="944"/>
      <c r="CEW209" s="944"/>
      <c r="CEX209" s="944"/>
      <c r="CEY209" s="944"/>
      <c r="CEZ209" s="944"/>
      <c r="CFA209" s="944"/>
      <c r="CFB209" s="944"/>
      <c r="CFC209" s="944"/>
      <c r="CFD209" s="944"/>
      <c r="CFE209" s="944"/>
      <c r="CFF209" s="944"/>
      <c r="CFG209" s="944"/>
      <c r="CFH209" s="944"/>
      <c r="CFI209" s="944"/>
      <c r="CFJ209" s="944"/>
      <c r="CFK209" s="944"/>
      <c r="CFL209" s="944"/>
      <c r="CFM209" s="944"/>
      <c r="CFN209" s="944"/>
      <c r="CFO209" s="944"/>
      <c r="CFP209" s="944"/>
      <c r="CFQ209" s="944"/>
      <c r="CFR209" s="944"/>
      <c r="CFS209" s="944"/>
      <c r="CFT209" s="944"/>
      <c r="CFU209" s="944"/>
      <c r="CFV209" s="944"/>
      <c r="CFW209" s="944"/>
      <c r="CFX209" s="944"/>
      <c r="CFY209" s="944"/>
      <c r="CFZ209" s="944"/>
      <c r="CGA209" s="944"/>
      <c r="CGB209" s="944"/>
      <c r="CGC209" s="944"/>
      <c r="CGD209" s="944"/>
      <c r="CGE209" s="944"/>
      <c r="CGF209" s="944"/>
      <c r="CGG209" s="944"/>
      <c r="CGH209" s="944"/>
      <c r="CGI209" s="944"/>
      <c r="CGJ209" s="944"/>
      <c r="CGK209" s="944"/>
      <c r="CGL209" s="944"/>
      <c r="CGM209" s="944"/>
      <c r="CGN209" s="944"/>
      <c r="CGO209" s="944"/>
      <c r="CGP209" s="944"/>
      <c r="CGQ209" s="944"/>
      <c r="CGR209" s="944"/>
      <c r="CGS209" s="944"/>
      <c r="CGT209" s="944"/>
      <c r="CGU209" s="944"/>
      <c r="CGV209" s="944"/>
      <c r="CGW209" s="944"/>
      <c r="CGX209" s="944"/>
      <c r="CGY209" s="944"/>
      <c r="CGZ209" s="944"/>
      <c r="CHA209" s="944"/>
      <c r="CHB209" s="944"/>
      <c r="CHC209" s="944"/>
      <c r="CHD209" s="944"/>
      <c r="CHE209" s="944"/>
      <c r="CHF209" s="944"/>
      <c r="CHG209" s="944"/>
      <c r="CHH209" s="944"/>
      <c r="CHI209" s="944"/>
      <c r="CHJ209" s="944"/>
      <c r="CHK209" s="944"/>
      <c r="CHL209" s="944"/>
      <c r="CHM209" s="944"/>
      <c r="CHN209" s="944"/>
      <c r="CHO209" s="944"/>
      <c r="CHP209" s="944"/>
      <c r="CHQ209" s="944"/>
      <c r="CHR209" s="944"/>
      <c r="CHS209" s="944"/>
      <c r="CHT209" s="944"/>
      <c r="CHU209" s="944"/>
      <c r="CHV209" s="944"/>
      <c r="CHW209" s="944"/>
      <c r="CHX209" s="944"/>
      <c r="CHY209" s="944"/>
      <c r="CHZ209" s="944"/>
      <c r="CIA209" s="944"/>
      <c r="CIB209" s="944"/>
      <c r="CIC209" s="944"/>
      <c r="CID209" s="944"/>
      <c r="CIE209" s="944"/>
      <c r="CIF209" s="944"/>
      <c r="CIG209" s="944"/>
      <c r="CIH209" s="944"/>
      <c r="CII209" s="944"/>
      <c r="CIJ209" s="944"/>
      <c r="CIK209" s="944"/>
      <c r="CIL209" s="944"/>
      <c r="CIM209" s="944"/>
      <c r="CIN209" s="944"/>
      <c r="CIO209" s="944"/>
      <c r="CIP209" s="944"/>
      <c r="CIQ209" s="944"/>
      <c r="CIR209" s="944"/>
      <c r="CIS209" s="944"/>
      <c r="CIT209" s="944"/>
      <c r="CIU209" s="944"/>
      <c r="CIV209" s="944"/>
      <c r="CIW209" s="944"/>
      <c r="CIX209" s="944"/>
      <c r="CIY209" s="944"/>
      <c r="CIZ209" s="944"/>
      <c r="CJA209" s="944"/>
      <c r="CJB209" s="944"/>
      <c r="CJC209" s="944"/>
      <c r="CJD209" s="944"/>
      <c r="CJE209" s="944"/>
      <c r="CJF209" s="944"/>
      <c r="CJG209" s="944"/>
      <c r="CJH209" s="944"/>
      <c r="CJI209" s="944"/>
      <c r="CJJ209" s="944"/>
      <c r="CJK209" s="944"/>
      <c r="CJL209" s="944"/>
      <c r="CJM209" s="944"/>
      <c r="CJN209" s="944"/>
      <c r="CJO209" s="944"/>
      <c r="CJP209" s="944"/>
      <c r="CJQ209" s="944"/>
      <c r="CJR209" s="944"/>
      <c r="CJS209" s="944"/>
      <c r="CJT209" s="944"/>
      <c r="CJU209" s="944"/>
      <c r="CJV209" s="944"/>
      <c r="CJW209" s="944"/>
      <c r="CJX209" s="944"/>
      <c r="CJY209" s="944"/>
      <c r="CJZ209" s="944"/>
      <c r="CKA209" s="944"/>
      <c r="CKB209" s="944"/>
      <c r="CKC209" s="944"/>
      <c r="CKD209" s="944"/>
      <c r="CKE209" s="944"/>
      <c r="CKF209" s="944"/>
      <c r="CKG209" s="944"/>
      <c r="CKH209" s="944"/>
      <c r="CKI209" s="944"/>
      <c r="CKJ209" s="944"/>
      <c r="CKK209" s="944"/>
      <c r="CKL209" s="944"/>
      <c r="CKM209" s="944"/>
      <c r="CKN209" s="944"/>
      <c r="CKO209" s="944"/>
      <c r="CKP209" s="944"/>
      <c r="CKQ209" s="944"/>
      <c r="CKR209" s="944"/>
      <c r="CKS209" s="944"/>
      <c r="CKT209" s="944"/>
      <c r="CKU209" s="944"/>
      <c r="CKV209" s="944"/>
      <c r="CKW209" s="944"/>
      <c r="CKX209" s="944"/>
      <c r="CKY209" s="944"/>
      <c r="CKZ209" s="944"/>
      <c r="CLA209" s="944"/>
      <c r="CLB209" s="944"/>
      <c r="CLC209" s="944"/>
      <c r="CLD209" s="944"/>
      <c r="CLE209" s="944"/>
      <c r="CLF209" s="944"/>
      <c r="CLG209" s="944"/>
      <c r="CLH209" s="944"/>
      <c r="CLI209" s="944"/>
      <c r="CLJ209" s="944"/>
      <c r="CLK209" s="944"/>
      <c r="CLL209" s="944"/>
      <c r="CLM209" s="944"/>
      <c r="CLN209" s="944"/>
      <c r="CLO209" s="944"/>
      <c r="CLP209" s="944"/>
      <c r="CLQ209" s="944"/>
      <c r="CLR209" s="944"/>
      <c r="CLS209" s="944"/>
      <c r="CLT209" s="944"/>
      <c r="CLU209" s="944"/>
      <c r="CLV209" s="944"/>
      <c r="CLW209" s="944"/>
      <c r="CLX209" s="944"/>
      <c r="CLY209" s="944"/>
      <c r="CLZ209" s="944"/>
      <c r="CMA209" s="944"/>
      <c r="CMB209" s="944"/>
      <c r="CMC209" s="944"/>
      <c r="CMD209" s="944"/>
      <c r="CME209" s="944"/>
      <c r="CMF209" s="944"/>
      <c r="CMG209" s="944"/>
      <c r="CMH209" s="944"/>
      <c r="CMI209" s="944"/>
      <c r="CMJ209" s="944"/>
      <c r="CMK209" s="944"/>
      <c r="CML209" s="944"/>
      <c r="CMM209" s="944"/>
      <c r="CMN209" s="944"/>
      <c r="CMO209" s="944"/>
      <c r="CMP209" s="944"/>
      <c r="CMQ209" s="944"/>
      <c r="CMR209" s="944"/>
      <c r="CMS209" s="944"/>
      <c r="CMT209" s="944"/>
      <c r="CMU209" s="944"/>
      <c r="CMV209" s="944"/>
      <c r="CMW209" s="944"/>
      <c r="CMX209" s="944"/>
      <c r="CMY209" s="944"/>
      <c r="CMZ209" s="944"/>
      <c r="CNA209" s="944"/>
      <c r="CNB209" s="944"/>
      <c r="CNC209" s="944"/>
      <c r="CND209" s="944"/>
      <c r="CNE209" s="944"/>
      <c r="CNF209" s="944"/>
      <c r="CNG209" s="944"/>
      <c r="CNH209" s="944"/>
      <c r="CNI209" s="944"/>
      <c r="CNJ209" s="944"/>
      <c r="CNK209" s="944"/>
      <c r="CNL209" s="944"/>
      <c r="CNM209" s="944"/>
      <c r="CNN209" s="944"/>
      <c r="CNO209" s="944"/>
      <c r="CNP209" s="944"/>
      <c r="CNQ209" s="944"/>
      <c r="CNR209" s="944"/>
      <c r="CNS209" s="944"/>
      <c r="CNT209" s="944"/>
      <c r="CNU209" s="944"/>
      <c r="CNV209" s="944"/>
      <c r="CNW209" s="944"/>
      <c r="CNX209" s="944"/>
      <c r="CNY209" s="944"/>
      <c r="CNZ209" s="944"/>
      <c r="COA209" s="944"/>
      <c r="COB209" s="944"/>
      <c r="COC209" s="944"/>
      <c r="COD209" s="944"/>
      <c r="COE209" s="944"/>
      <c r="COF209" s="944"/>
      <c r="COG209" s="944"/>
      <c r="COH209" s="944"/>
      <c r="COI209" s="944"/>
      <c r="COJ209" s="944"/>
      <c r="COK209" s="944"/>
      <c r="COL209" s="944"/>
      <c r="COM209" s="944"/>
      <c r="CON209" s="944"/>
      <c r="COO209" s="944"/>
      <c r="COP209" s="944"/>
      <c r="COQ209" s="944"/>
      <c r="COR209" s="944"/>
      <c r="COS209" s="944"/>
      <c r="COT209" s="944"/>
      <c r="COU209" s="944"/>
      <c r="COV209" s="944"/>
      <c r="COW209" s="944"/>
      <c r="COX209" s="944"/>
      <c r="COY209" s="944"/>
      <c r="COZ209" s="944"/>
      <c r="CPA209" s="944"/>
      <c r="CPB209" s="944"/>
      <c r="CPC209" s="944"/>
      <c r="CPD209" s="944"/>
      <c r="CPE209" s="944"/>
      <c r="CPF209" s="944"/>
      <c r="CPG209" s="944"/>
      <c r="CPH209" s="944"/>
      <c r="CPI209" s="944"/>
      <c r="CPJ209" s="944"/>
      <c r="CPK209" s="944"/>
      <c r="CPL209" s="944"/>
      <c r="CPM209" s="944"/>
      <c r="CPN209" s="944"/>
      <c r="CPO209" s="944"/>
      <c r="CPP209" s="944"/>
      <c r="CPQ209" s="944"/>
      <c r="CPR209" s="944"/>
      <c r="CPS209" s="944"/>
      <c r="CPT209" s="944"/>
      <c r="CPU209" s="944"/>
      <c r="CPV209" s="944"/>
      <c r="CPW209" s="944"/>
      <c r="CPX209" s="944"/>
      <c r="CPY209" s="944"/>
      <c r="CPZ209" s="944"/>
      <c r="CQA209" s="944"/>
      <c r="CQB209" s="944"/>
      <c r="CQC209" s="944"/>
      <c r="CQD209" s="944"/>
      <c r="CQE209" s="944"/>
      <c r="CQF209" s="944"/>
      <c r="CQG209" s="944"/>
      <c r="CQH209" s="944"/>
      <c r="CQI209" s="944"/>
      <c r="CQJ209" s="944"/>
      <c r="CQK209" s="944"/>
      <c r="CQL209" s="944"/>
      <c r="CQM209" s="944"/>
      <c r="CQN209" s="944"/>
      <c r="CQO209" s="944"/>
      <c r="CQP209" s="944"/>
      <c r="CQQ209" s="944"/>
      <c r="CQR209" s="944"/>
      <c r="CQS209" s="944"/>
      <c r="CQT209" s="944"/>
      <c r="CQU209" s="944"/>
      <c r="CQV209" s="944"/>
      <c r="CQW209" s="944"/>
      <c r="CQX209" s="944"/>
      <c r="CQY209" s="944"/>
      <c r="CQZ209" s="944"/>
      <c r="CRA209" s="944"/>
      <c r="CRB209" s="944"/>
      <c r="CRC209" s="944"/>
      <c r="CRD209" s="944"/>
      <c r="CRE209" s="944"/>
      <c r="CRF209" s="944"/>
      <c r="CRG209" s="944"/>
      <c r="CRH209" s="944"/>
      <c r="CRI209" s="944"/>
      <c r="CRJ209" s="944"/>
      <c r="CRK209" s="944"/>
      <c r="CRL209" s="944"/>
      <c r="CRM209" s="944"/>
      <c r="CRN209" s="944"/>
      <c r="CRO209" s="944"/>
      <c r="CRP209" s="944"/>
      <c r="CRQ209" s="944"/>
      <c r="CRR209" s="944"/>
      <c r="CRS209" s="944"/>
      <c r="CRT209" s="944"/>
      <c r="CRU209" s="944"/>
      <c r="CRV209" s="944"/>
      <c r="CRW209" s="944"/>
      <c r="CRX209" s="944"/>
      <c r="CRY209" s="944"/>
      <c r="CRZ209" s="944"/>
      <c r="CSA209" s="944"/>
      <c r="CSB209" s="944"/>
      <c r="CSC209" s="944"/>
      <c r="CSD209" s="944"/>
      <c r="CSE209" s="944"/>
      <c r="CSF209" s="944"/>
      <c r="CSG209" s="944"/>
      <c r="CSH209" s="944"/>
      <c r="CSI209" s="944"/>
      <c r="CSJ209" s="944"/>
      <c r="CSK209" s="944"/>
      <c r="CSL209" s="944"/>
      <c r="CSM209" s="944"/>
      <c r="CSN209" s="944"/>
      <c r="CSO209" s="944"/>
      <c r="CSP209" s="944"/>
      <c r="CSQ209" s="944"/>
      <c r="CSR209" s="944"/>
      <c r="CSS209" s="944"/>
      <c r="CST209" s="944"/>
      <c r="CSU209" s="944"/>
      <c r="CSV209" s="944"/>
      <c r="CSW209" s="944"/>
      <c r="CSX209" s="944"/>
      <c r="CSY209" s="944"/>
      <c r="CSZ209" s="944"/>
      <c r="CTA209" s="944"/>
      <c r="CTB209" s="944"/>
      <c r="CTC209" s="944"/>
      <c r="CTD209" s="944"/>
      <c r="CTE209" s="944"/>
      <c r="CTF209" s="944"/>
      <c r="CTG209" s="944"/>
      <c r="CTH209" s="944"/>
      <c r="CTI209" s="944"/>
      <c r="CTJ209" s="944"/>
      <c r="CTK209" s="944"/>
      <c r="CTL209" s="944"/>
      <c r="CTM209" s="944"/>
      <c r="CTN209" s="944"/>
      <c r="CTO209" s="944"/>
      <c r="CTP209" s="944"/>
      <c r="CTQ209" s="944"/>
      <c r="CTR209" s="944"/>
      <c r="CTS209" s="944"/>
      <c r="CTT209" s="944"/>
      <c r="CTU209" s="944"/>
      <c r="CTV209" s="944"/>
      <c r="CTW209" s="944"/>
      <c r="CTX209" s="944"/>
      <c r="CTY209" s="944"/>
      <c r="CTZ209" s="944"/>
      <c r="CUA209" s="944"/>
      <c r="CUB209" s="944"/>
      <c r="CUC209" s="944"/>
      <c r="CUD209" s="944"/>
      <c r="CUE209" s="944"/>
      <c r="CUF209" s="944"/>
      <c r="CUG209" s="944"/>
      <c r="CUH209" s="944"/>
      <c r="CUI209" s="944"/>
      <c r="CUJ209" s="944"/>
      <c r="CUK209" s="944"/>
      <c r="CUL209" s="944"/>
      <c r="CUM209" s="944"/>
      <c r="CUN209" s="944"/>
      <c r="CUO209" s="944"/>
      <c r="CUP209" s="944"/>
      <c r="CUQ209" s="944"/>
      <c r="CUR209" s="944"/>
      <c r="CUS209" s="944"/>
      <c r="CUT209" s="944"/>
      <c r="CUU209" s="944"/>
      <c r="CUV209" s="944"/>
      <c r="CUW209" s="944"/>
      <c r="CUX209" s="944"/>
      <c r="CUY209" s="944"/>
      <c r="CUZ209" s="944"/>
      <c r="CVA209" s="944"/>
      <c r="CVB209" s="944"/>
      <c r="CVC209" s="944"/>
      <c r="CVD209" s="944"/>
      <c r="CVE209" s="944"/>
      <c r="CVF209" s="944"/>
      <c r="CVG209" s="944"/>
      <c r="CVH209" s="944"/>
      <c r="CVI209" s="944"/>
      <c r="CVJ209" s="944"/>
      <c r="CVK209" s="944"/>
      <c r="CVL209" s="944"/>
      <c r="CVM209" s="944"/>
      <c r="CVN209" s="944"/>
      <c r="CVO209" s="944"/>
      <c r="CVP209" s="944"/>
      <c r="CVQ209" s="944"/>
      <c r="CVR209" s="944"/>
      <c r="CVS209" s="944"/>
      <c r="CVT209" s="944"/>
      <c r="CVU209" s="944"/>
      <c r="CVV209" s="944"/>
      <c r="CVW209" s="944"/>
      <c r="CVX209" s="944"/>
      <c r="CVY209" s="944"/>
      <c r="CVZ209" s="944"/>
      <c r="CWA209" s="944"/>
      <c r="CWB209" s="944"/>
      <c r="CWC209" s="944"/>
      <c r="CWD209" s="944"/>
      <c r="CWE209" s="944"/>
      <c r="CWF209" s="944"/>
      <c r="CWG209" s="944"/>
      <c r="CWH209" s="944"/>
      <c r="CWI209" s="944"/>
      <c r="CWJ209" s="944"/>
      <c r="CWK209" s="944"/>
      <c r="CWL209" s="944"/>
      <c r="CWM209" s="944"/>
      <c r="CWN209" s="944"/>
      <c r="CWO209" s="944"/>
      <c r="CWP209" s="944"/>
      <c r="CWQ209" s="944"/>
      <c r="CWR209" s="944"/>
      <c r="CWS209" s="944"/>
      <c r="CWT209" s="944"/>
      <c r="CWU209" s="944"/>
      <c r="CWV209" s="944"/>
      <c r="CWW209" s="944"/>
      <c r="CWX209" s="944"/>
      <c r="CWY209" s="944"/>
      <c r="CWZ209" s="944"/>
      <c r="CXA209" s="944"/>
      <c r="CXB209" s="944"/>
      <c r="CXC209" s="944"/>
      <c r="CXD209" s="944"/>
      <c r="CXE209" s="944"/>
      <c r="CXF209" s="944"/>
      <c r="CXG209" s="944"/>
      <c r="CXH209" s="944"/>
      <c r="CXI209" s="944"/>
      <c r="CXJ209" s="944"/>
      <c r="CXK209" s="944"/>
      <c r="CXL209" s="944"/>
      <c r="CXM209" s="944"/>
      <c r="CXN209" s="944"/>
      <c r="CXO209" s="944"/>
      <c r="CXP209" s="944"/>
      <c r="CXQ209" s="944"/>
      <c r="CXR209" s="944"/>
      <c r="CXS209" s="944"/>
      <c r="CXT209" s="944"/>
      <c r="CXU209" s="944"/>
      <c r="CXV209" s="944"/>
      <c r="CXW209" s="944"/>
      <c r="CXX209" s="944"/>
      <c r="CXY209" s="944"/>
      <c r="CXZ209" s="944"/>
      <c r="CYA209" s="944"/>
      <c r="CYB209" s="944"/>
      <c r="CYC209" s="944"/>
      <c r="CYD209" s="944"/>
      <c r="CYE209" s="944"/>
      <c r="CYF209" s="944"/>
      <c r="CYG209" s="944"/>
      <c r="CYH209" s="944"/>
      <c r="CYI209" s="944"/>
      <c r="CYJ209" s="944"/>
      <c r="CYK209" s="944"/>
      <c r="CYL209" s="944"/>
      <c r="CYM209" s="944"/>
      <c r="CYN209" s="944"/>
      <c r="CYO209" s="944"/>
      <c r="CYP209" s="944"/>
      <c r="CYQ209" s="944"/>
      <c r="CYR209" s="944"/>
      <c r="CYS209" s="944"/>
      <c r="CYT209" s="944"/>
      <c r="CYU209" s="944"/>
      <c r="CYV209" s="944"/>
      <c r="CYW209" s="944"/>
      <c r="CYX209" s="944"/>
      <c r="CYY209" s="944"/>
      <c r="CYZ209" s="944"/>
      <c r="CZA209" s="944"/>
      <c r="CZB209" s="944"/>
      <c r="CZC209" s="944"/>
      <c r="CZD209" s="944"/>
      <c r="CZE209" s="944"/>
      <c r="CZF209" s="944"/>
      <c r="CZG209" s="944"/>
      <c r="CZH209" s="944"/>
      <c r="CZI209" s="944"/>
      <c r="CZJ209" s="944"/>
      <c r="CZK209" s="944"/>
      <c r="CZL209" s="944"/>
      <c r="CZM209" s="944"/>
      <c r="CZN209" s="944"/>
      <c r="CZO209" s="944"/>
      <c r="CZP209" s="944"/>
      <c r="CZQ209" s="944"/>
      <c r="CZR209" s="944"/>
      <c r="CZS209" s="944"/>
      <c r="CZT209" s="944"/>
      <c r="CZU209" s="944"/>
      <c r="CZV209" s="944"/>
      <c r="CZW209" s="944"/>
      <c r="CZX209" s="944"/>
      <c r="CZY209" s="944"/>
      <c r="CZZ209" s="944"/>
      <c r="DAA209" s="944"/>
      <c r="DAB209" s="944"/>
      <c r="DAC209" s="944"/>
      <c r="DAD209" s="944"/>
      <c r="DAE209" s="944"/>
      <c r="DAF209" s="944"/>
      <c r="DAG209" s="944"/>
      <c r="DAH209" s="944"/>
      <c r="DAI209" s="944"/>
      <c r="DAJ209" s="944"/>
      <c r="DAK209" s="944"/>
      <c r="DAL209" s="944"/>
      <c r="DAM209" s="944"/>
      <c r="DAN209" s="944"/>
      <c r="DAO209" s="944"/>
      <c r="DAP209" s="944"/>
      <c r="DAQ209" s="944"/>
      <c r="DAR209" s="944"/>
      <c r="DAS209" s="944"/>
      <c r="DAT209" s="944"/>
      <c r="DAU209" s="944"/>
      <c r="DAV209" s="944"/>
      <c r="DAW209" s="944"/>
      <c r="DAX209" s="944"/>
      <c r="DAY209" s="944"/>
      <c r="DAZ209" s="944"/>
      <c r="DBA209" s="944"/>
      <c r="DBB209" s="944"/>
      <c r="DBC209" s="944"/>
      <c r="DBD209" s="944"/>
      <c r="DBE209" s="944"/>
      <c r="DBF209" s="944"/>
      <c r="DBG209" s="944"/>
      <c r="DBH209" s="944"/>
      <c r="DBI209" s="944"/>
      <c r="DBJ209" s="944"/>
      <c r="DBK209" s="944"/>
      <c r="DBL209" s="944"/>
      <c r="DBM209" s="944"/>
      <c r="DBN209" s="944"/>
      <c r="DBO209" s="944"/>
      <c r="DBP209" s="944"/>
      <c r="DBQ209" s="944"/>
      <c r="DBR209" s="944"/>
      <c r="DBS209" s="944"/>
      <c r="DBT209" s="944"/>
      <c r="DBU209" s="944"/>
      <c r="DBV209" s="944"/>
      <c r="DBW209" s="944"/>
      <c r="DBX209" s="944"/>
      <c r="DBY209" s="944"/>
      <c r="DBZ209" s="944"/>
      <c r="DCA209" s="944"/>
      <c r="DCB209" s="944"/>
      <c r="DCC209" s="944"/>
      <c r="DCD209" s="944"/>
      <c r="DCE209" s="944"/>
      <c r="DCF209" s="944"/>
      <c r="DCG209" s="944"/>
      <c r="DCH209" s="944"/>
      <c r="DCI209" s="944"/>
      <c r="DCJ209" s="944"/>
      <c r="DCK209" s="944"/>
      <c r="DCL209" s="944"/>
      <c r="DCM209" s="944"/>
      <c r="DCN209" s="944"/>
      <c r="DCO209" s="944"/>
      <c r="DCP209" s="944"/>
      <c r="DCQ209" s="944"/>
      <c r="DCR209" s="944"/>
      <c r="DCS209" s="944"/>
      <c r="DCT209" s="944"/>
      <c r="DCU209" s="944"/>
      <c r="DCV209" s="944"/>
      <c r="DCW209" s="944"/>
      <c r="DCX209" s="944"/>
      <c r="DCY209" s="944"/>
      <c r="DCZ209" s="944"/>
      <c r="DDA209" s="944"/>
      <c r="DDB209" s="944"/>
      <c r="DDC209" s="944"/>
      <c r="DDD209" s="944"/>
      <c r="DDE209" s="944"/>
      <c r="DDF209" s="944"/>
      <c r="DDG209" s="944"/>
      <c r="DDH209" s="944"/>
      <c r="DDI209" s="944"/>
      <c r="DDJ209" s="944"/>
      <c r="DDK209" s="944"/>
      <c r="DDL209" s="944"/>
      <c r="DDM209" s="944"/>
      <c r="DDN209" s="944"/>
      <c r="DDO209" s="944"/>
      <c r="DDP209" s="944"/>
      <c r="DDQ209" s="944"/>
      <c r="DDR209" s="944"/>
      <c r="DDS209" s="944"/>
      <c r="DDT209" s="944"/>
      <c r="DDU209" s="944"/>
      <c r="DDV209" s="944"/>
      <c r="DDW209" s="944"/>
      <c r="DDX209" s="944"/>
      <c r="DDY209" s="944"/>
      <c r="DDZ209" s="944"/>
      <c r="DEA209" s="944"/>
      <c r="DEB209" s="944"/>
      <c r="DEC209" s="944"/>
      <c r="DED209" s="944"/>
      <c r="DEE209" s="944"/>
      <c r="DEF209" s="944"/>
      <c r="DEG209" s="944"/>
      <c r="DEH209" s="944"/>
      <c r="DEI209" s="944"/>
      <c r="DEJ209" s="944"/>
      <c r="DEK209" s="944"/>
      <c r="DEL209" s="944"/>
      <c r="DEM209" s="944"/>
      <c r="DEN209" s="944"/>
      <c r="DEO209" s="944"/>
      <c r="DEP209" s="944"/>
      <c r="DEQ209" s="944"/>
      <c r="DER209" s="944"/>
      <c r="DES209" s="944"/>
      <c r="DET209" s="944"/>
      <c r="DEU209" s="944"/>
      <c r="DEV209" s="944"/>
      <c r="DEW209" s="944"/>
      <c r="DEX209" s="944"/>
      <c r="DEY209" s="944"/>
      <c r="DEZ209" s="944"/>
      <c r="DFA209" s="944"/>
      <c r="DFB209" s="944"/>
      <c r="DFC209" s="944"/>
      <c r="DFD209" s="944"/>
      <c r="DFE209" s="944"/>
      <c r="DFF209" s="944"/>
      <c r="DFG209" s="944"/>
      <c r="DFH209" s="944"/>
      <c r="DFI209" s="944"/>
      <c r="DFJ209" s="944"/>
      <c r="DFK209" s="944"/>
      <c r="DFL209" s="944"/>
      <c r="DFM209" s="944"/>
      <c r="DFN209" s="944"/>
      <c r="DFO209" s="944"/>
      <c r="DFP209" s="944"/>
      <c r="DFQ209" s="944"/>
      <c r="DFR209" s="944"/>
      <c r="DFS209" s="944"/>
      <c r="DFT209" s="944"/>
      <c r="DFU209" s="944"/>
      <c r="DFV209" s="944"/>
      <c r="DFW209" s="944"/>
      <c r="DFX209" s="944"/>
      <c r="DFY209" s="944"/>
      <c r="DFZ209" s="944"/>
      <c r="DGA209" s="944"/>
      <c r="DGB209" s="944"/>
      <c r="DGC209" s="944"/>
      <c r="DGD209" s="944"/>
      <c r="DGE209" s="944"/>
      <c r="DGF209" s="944"/>
      <c r="DGG209" s="944"/>
      <c r="DGH209" s="944"/>
      <c r="DGI209" s="944"/>
      <c r="DGJ209" s="944"/>
      <c r="DGK209" s="944"/>
      <c r="DGL209" s="944"/>
      <c r="DGM209" s="944"/>
      <c r="DGN209" s="944"/>
      <c r="DGO209" s="944"/>
      <c r="DGP209" s="944"/>
      <c r="DGQ209" s="944"/>
      <c r="DGR209" s="944"/>
      <c r="DGS209" s="944"/>
      <c r="DGT209" s="944"/>
      <c r="DGU209" s="944"/>
      <c r="DGV209" s="944"/>
      <c r="DGW209" s="944"/>
      <c r="DGX209" s="944"/>
      <c r="DGY209" s="944"/>
      <c r="DGZ209" s="944"/>
      <c r="DHA209" s="944"/>
      <c r="DHB209" s="944"/>
      <c r="DHC209" s="944"/>
      <c r="DHD209" s="944"/>
      <c r="DHE209" s="944"/>
      <c r="DHF209" s="944"/>
      <c r="DHG209" s="944"/>
      <c r="DHH209" s="944"/>
      <c r="DHI209" s="944"/>
      <c r="DHJ209" s="944"/>
      <c r="DHK209" s="944"/>
      <c r="DHL209" s="944"/>
      <c r="DHM209" s="944"/>
      <c r="DHN209" s="944"/>
      <c r="DHO209" s="944"/>
      <c r="DHP209" s="944"/>
      <c r="DHQ209" s="944"/>
      <c r="DHR209" s="944"/>
      <c r="DHS209" s="944"/>
      <c r="DHT209" s="944"/>
      <c r="DHU209" s="944"/>
      <c r="DHV209" s="944"/>
      <c r="DHW209" s="944"/>
      <c r="DHX209" s="944"/>
      <c r="DHY209" s="944"/>
      <c r="DHZ209" s="944"/>
      <c r="DIA209" s="944"/>
      <c r="DIB209" s="944"/>
      <c r="DIC209" s="944"/>
      <c r="DID209" s="944"/>
      <c r="DIE209" s="944"/>
      <c r="DIF209" s="944"/>
      <c r="DIG209" s="944"/>
      <c r="DIH209" s="944"/>
      <c r="DII209" s="944"/>
      <c r="DIJ209" s="944"/>
      <c r="DIK209" s="944"/>
      <c r="DIL209" s="944"/>
      <c r="DIM209" s="944"/>
      <c r="DIN209" s="944"/>
      <c r="DIO209" s="944"/>
      <c r="DIP209" s="944"/>
      <c r="DIQ209" s="944"/>
      <c r="DIR209" s="944"/>
      <c r="DIS209" s="944"/>
      <c r="DIT209" s="944"/>
      <c r="DIU209" s="944"/>
      <c r="DIV209" s="944"/>
      <c r="DIW209" s="944"/>
      <c r="DIX209" s="944"/>
      <c r="DIY209" s="944"/>
      <c r="DIZ209" s="944"/>
      <c r="DJA209" s="944"/>
      <c r="DJB209" s="944"/>
      <c r="DJC209" s="944"/>
      <c r="DJD209" s="944"/>
      <c r="DJE209" s="944"/>
      <c r="DJF209" s="944"/>
      <c r="DJG209" s="944"/>
      <c r="DJH209" s="944"/>
      <c r="DJI209" s="944"/>
      <c r="DJJ209" s="944"/>
      <c r="DJK209" s="944"/>
      <c r="DJL209" s="944"/>
      <c r="DJM209" s="944"/>
      <c r="DJN209" s="944"/>
      <c r="DJO209" s="944"/>
      <c r="DJP209" s="944"/>
      <c r="DJQ209" s="944"/>
      <c r="DJR209" s="944"/>
      <c r="DJS209" s="944"/>
      <c r="DJT209" s="944"/>
      <c r="DJU209" s="944"/>
      <c r="DJV209" s="944"/>
      <c r="DJW209" s="944"/>
      <c r="DJX209" s="944"/>
      <c r="DJY209" s="944"/>
      <c r="DJZ209" s="944"/>
      <c r="DKA209" s="944"/>
      <c r="DKB209" s="944"/>
      <c r="DKC209" s="944"/>
      <c r="DKD209" s="944"/>
      <c r="DKE209" s="944"/>
      <c r="DKF209" s="944"/>
      <c r="DKG209" s="944"/>
      <c r="DKH209" s="944"/>
      <c r="DKI209" s="944"/>
      <c r="DKJ209" s="944"/>
      <c r="DKK209" s="944"/>
      <c r="DKL209" s="944"/>
      <c r="DKM209" s="944"/>
      <c r="DKN209" s="944"/>
      <c r="DKO209" s="944"/>
      <c r="DKP209" s="944"/>
      <c r="DKQ209" s="944"/>
      <c r="DKR209" s="944"/>
      <c r="DKS209" s="944"/>
      <c r="DKT209" s="944"/>
      <c r="DKU209" s="944"/>
      <c r="DKV209" s="944"/>
      <c r="DKW209" s="944"/>
      <c r="DKX209" s="944"/>
      <c r="DKY209" s="944"/>
      <c r="DKZ209" s="944"/>
      <c r="DLA209" s="944"/>
      <c r="DLB209" s="944"/>
      <c r="DLC209" s="944"/>
      <c r="DLD209" s="944"/>
      <c r="DLE209" s="944"/>
      <c r="DLF209" s="944"/>
      <c r="DLG209" s="944"/>
      <c r="DLH209" s="944"/>
      <c r="DLI209" s="944"/>
      <c r="DLJ209" s="944"/>
      <c r="DLK209" s="944"/>
      <c r="DLL209" s="944"/>
      <c r="DLM209" s="944"/>
      <c r="DLN209" s="944"/>
      <c r="DLO209" s="944"/>
      <c r="DLP209" s="944"/>
      <c r="DLQ209" s="944"/>
      <c r="DLR209" s="944"/>
      <c r="DLS209" s="944"/>
      <c r="DLT209" s="944"/>
      <c r="DLU209" s="944"/>
      <c r="DLV209" s="944"/>
      <c r="DLW209" s="944"/>
      <c r="DLX209" s="944"/>
      <c r="DLY209" s="944"/>
      <c r="DLZ209" s="944"/>
      <c r="DMA209" s="944"/>
      <c r="DMB209" s="944"/>
      <c r="DMC209" s="944"/>
      <c r="DMD209" s="944"/>
      <c r="DME209" s="944"/>
      <c r="DMF209" s="944"/>
      <c r="DMG209" s="944"/>
      <c r="DMH209" s="944"/>
      <c r="DMI209" s="944"/>
      <c r="DMJ209" s="944"/>
      <c r="DMK209" s="944"/>
      <c r="DML209" s="944"/>
      <c r="DMM209" s="944"/>
      <c r="DMN209" s="944"/>
      <c r="DMO209" s="944"/>
      <c r="DMP209" s="944"/>
      <c r="DMQ209" s="944"/>
      <c r="DMR209" s="944"/>
      <c r="DMS209" s="944"/>
      <c r="DMT209" s="944"/>
      <c r="DMU209" s="944"/>
      <c r="DMV209" s="944"/>
      <c r="DMW209" s="944"/>
      <c r="DMX209" s="944"/>
      <c r="DMY209" s="944"/>
      <c r="DMZ209" s="944"/>
      <c r="DNA209" s="944"/>
      <c r="DNB209" s="944"/>
      <c r="DNC209" s="944"/>
      <c r="DND209" s="944"/>
      <c r="DNE209" s="944"/>
      <c r="DNF209" s="944"/>
      <c r="DNG209" s="944"/>
      <c r="DNH209" s="944"/>
      <c r="DNI209" s="944"/>
      <c r="DNJ209" s="944"/>
      <c r="DNK209" s="944"/>
      <c r="DNL209" s="944"/>
      <c r="DNM209" s="944"/>
      <c r="DNN209" s="944"/>
      <c r="DNO209" s="944"/>
      <c r="DNP209" s="944"/>
      <c r="DNQ209" s="944"/>
      <c r="DNR209" s="944"/>
      <c r="DNS209" s="944"/>
      <c r="DNT209" s="944"/>
      <c r="DNU209" s="944"/>
      <c r="DNV209" s="944"/>
      <c r="DNW209" s="944"/>
      <c r="DNX209" s="944"/>
      <c r="DNY209" s="944"/>
      <c r="DNZ209" s="944"/>
      <c r="DOA209" s="944"/>
      <c r="DOB209" s="944"/>
      <c r="DOC209" s="944"/>
      <c r="DOD209" s="944"/>
      <c r="DOE209" s="944"/>
      <c r="DOF209" s="944"/>
      <c r="DOG209" s="944"/>
      <c r="DOH209" s="944"/>
      <c r="DOI209" s="944"/>
      <c r="DOJ209" s="944"/>
      <c r="DOK209" s="944"/>
      <c r="DOL209" s="944"/>
      <c r="DOM209" s="944"/>
      <c r="DON209" s="944"/>
      <c r="DOO209" s="944"/>
      <c r="DOP209" s="944"/>
      <c r="DOQ209" s="944"/>
      <c r="DOR209" s="944"/>
      <c r="DOS209" s="944"/>
      <c r="DOT209" s="944"/>
      <c r="DOU209" s="944"/>
      <c r="DOV209" s="944"/>
      <c r="DOW209" s="944"/>
      <c r="DOX209" s="944"/>
      <c r="DOY209" s="944"/>
      <c r="DOZ209" s="944"/>
      <c r="DPA209" s="944"/>
      <c r="DPB209" s="944"/>
      <c r="DPC209" s="944"/>
      <c r="DPD209" s="944"/>
      <c r="DPE209" s="944"/>
      <c r="DPF209" s="944"/>
      <c r="DPG209" s="944"/>
      <c r="DPH209" s="944"/>
      <c r="DPI209" s="944"/>
      <c r="DPJ209" s="944"/>
      <c r="DPK209" s="944"/>
      <c r="DPL209" s="944"/>
      <c r="DPM209" s="944"/>
      <c r="DPN209" s="944"/>
      <c r="DPO209" s="944"/>
      <c r="DPP209" s="944"/>
      <c r="DPQ209" s="944"/>
      <c r="DPR209" s="944"/>
      <c r="DPS209" s="944"/>
      <c r="DPT209" s="944"/>
      <c r="DPU209" s="944"/>
      <c r="DPV209" s="944"/>
      <c r="DPW209" s="944"/>
      <c r="DPX209" s="944"/>
      <c r="DPY209" s="944"/>
      <c r="DPZ209" s="944"/>
      <c r="DQA209" s="944"/>
      <c r="DQB209" s="944"/>
      <c r="DQC209" s="944"/>
      <c r="DQD209" s="944"/>
      <c r="DQE209" s="944"/>
      <c r="DQF209" s="944"/>
      <c r="DQG209" s="944"/>
      <c r="DQH209" s="944"/>
      <c r="DQI209" s="944"/>
      <c r="DQJ209" s="944"/>
      <c r="DQK209" s="944"/>
      <c r="DQL209" s="944"/>
      <c r="DQM209" s="944"/>
      <c r="DQN209" s="944"/>
      <c r="DQO209" s="944"/>
      <c r="DQP209" s="944"/>
      <c r="DQQ209" s="944"/>
      <c r="DQR209" s="944"/>
      <c r="DQS209" s="944"/>
      <c r="DQT209" s="944"/>
      <c r="DQU209" s="944"/>
      <c r="DQV209" s="944"/>
      <c r="DQW209" s="944"/>
      <c r="DQX209" s="944"/>
      <c r="DQY209" s="944"/>
      <c r="DQZ209" s="944"/>
      <c r="DRA209" s="944"/>
      <c r="DRB209" s="944"/>
      <c r="DRC209" s="944"/>
      <c r="DRD209" s="944"/>
      <c r="DRE209" s="944"/>
      <c r="DRF209" s="944"/>
      <c r="DRG209" s="944"/>
      <c r="DRH209" s="944"/>
      <c r="DRI209" s="944"/>
      <c r="DRJ209" s="944"/>
      <c r="DRK209" s="944"/>
      <c r="DRL209" s="944"/>
      <c r="DRM209" s="944"/>
      <c r="DRN209" s="944"/>
      <c r="DRO209" s="944"/>
      <c r="DRP209" s="944"/>
      <c r="DRQ209" s="944"/>
      <c r="DRR209" s="944"/>
      <c r="DRS209" s="944"/>
      <c r="DRT209" s="944"/>
      <c r="DRU209" s="944"/>
      <c r="DRV209" s="944"/>
      <c r="DRW209" s="944"/>
      <c r="DRX209" s="944"/>
      <c r="DRY209" s="944"/>
      <c r="DRZ209" s="944"/>
      <c r="DSA209" s="944"/>
      <c r="DSB209" s="944"/>
      <c r="DSC209" s="944"/>
      <c r="DSD209" s="944"/>
      <c r="DSE209" s="944"/>
      <c r="DSF209" s="944"/>
      <c r="DSG209" s="944"/>
      <c r="DSH209" s="944"/>
      <c r="DSI209" s="944"/>
      <c r="DSJ209" s="944"/>
      <c r="DSK209" s="944"/>
      <c r="DSL209" s="944"/>
      <c r="DSM209" s="944"/>
      <c r="DSN209" s="944"/>
      <c r="DSO209" s="944"/>
      <c r="DSP209" s="944"/>
      <c r="DSQ209" s="944"/>
      <c r="DSR209" s="944"/>
      <c r="DSS209" s="944"/>
      <c r="DST209" s="944"/>
      <c r="DSU209" s="944"/>
      <c r="DSV209" s="944"/>
      <c r="DSW209" s="944"/>
      <c r="DSX209" s="944"/>
      <c r="DSY209" s="944"/>
      <c r="DSZ209" s="944"/>
      <c r="DTA209" s="944"/>
      <c r="DTB209" s="944"/>
      <c r="DTC209" s="944"/>
      <c r="DTD209" s="944"/>
      <c r="DTE209" s="944"/>
      <c r="DTF209" s="944"/>
      <c r="DTG209" s="944"/>
      <c r="DTH209" s="944"/>
      <c r="DTI209" s="944"/>
      <c r="DTJ209" s="944"/>
      <c r="DTK209" s="944"/>
      <c r="DTL209" s="944"/>
      <c r="DTM209" s="944"/>
      <c r="DTN209" s="944"/>
      <c r="DTO209" s="944"/>
      <c r="DTP209" s="944"/>
      <c r="DTQ209" s="944"/>
      <c r="DTR209" s="944"/>
      <c r="DTS209" s="944"/>
      <c r="DTT209" s="944"/>
      <c r="DTU209" s="944"/>
      <c r="DTV209" s="944"/>
      <c r="DTW209" s="944"/>
      <c r="DTX209" s="944"/>
      <c r="DTY209" s="944"/>
      <c r="DTZ209" s="944"/>
      <c r="DUA209" s="944"/>
      <c r="DUB209" s="944"/>
      <c r="DUC209" s="944"/>
      <c r="DUD209" s="944"/>
      <c r="DUE209" s="944"/>
      <c r="DUF209" s="944"/>
      <c r="DUG209" s="944"/>
      <c r="DUH209" s="944"/>
      <c r="DUI209" s="944"/>
      <c r="DUJ209" s="944"/>
      <c r="DUK209" s="944"/>
      <c r="DUL209" s="944"/>
      <c r="DUM209" s="944"/>
      <c r="DUN209" s="944"/>
      <c r="DUO209" s="944"/>
      <c r="DUP209" s="944"/>
      <c r="DUQ209" s="944"/>
      <c r="DUR209" s="944"/>
      <c r="DUS209" s="944"/>
      <c r="DUT209" s="944"/>
      <c r="DUU209" s="944"/>
      <c r="DUV209" s="944"/>
      <c r="DUW209" s="944"/>
      <c r="DUX209" s="944"/>
      <c r="DUY209" s="944"/>
      <c r="DUZ209" s="944"/>
      <c r="DVA209" s="944"/>
      <c r="DVB209" s="944"/>
      <c r="DVC209" s="944"/>
      <c r="DVD209" s="944"/>
      <c r="DVE209" s="944"/>
      <c r="DVF209" s="944"/>
      <c r="DVG209" s="944"/>
      <c r="DVH209" s="944"/>
      <c r="DVI209" s="944"/>
      <c r="DVJ209" s="944"/>
      <c r="DVK209" s="944"/>
      <c r="DVL209" s="944"/>
      <c r="DVM209" s="944"/>
      <c r="DVN209" s="944"/>
      <c r="DVO209" s="944"/>
      <c r="DVP209" s="944"/>
      <c r="DVQ209" s="944"/>
      <c r="DVR209" s="944"/>
      <c r="DVS209" s="944"/>
      <c r="DVT209" s="944"/>
      <c r="DVU209" s="944"/>
      <c r="DVV209" s="944"/>
      <c r="DVW209" s="944"/>
      <c r="DVX209" s="944"/>
      <c r="DVY209" s="944"/>
      <c r="DVZ209" s="944"/>
      <c r="DWA209" s="944"/>
      <c r="DWB209" s="944"/>
      <c r="DWC209" s="944"/>
      <c r="DWD209" s="944"/>
      <c r="DWE209" s="944"/>
      <c r="DWF209" s="944"/>
      <c r="DWG209" s="944"/>
      <c r="DWH209" s="944"/>
      <c r="DWI209" s="944"/>
      <c r="DWJ209" s="944"/>
      <c r="DWK209" s="944"/>
      <c r="DWL209" s="944"/>
      <c r="DWM209" s="944"/>
      <c r="DWN209" s="944"/>
      <c r="DWO209" s="944"/>
      <c r="DWP209" s="944"/>
      <c r="DWQ209" s="944"/>
      <c r="DWR209" s="944"/>
      <c r="DWS209" s="944"/>
      <c r="DWT209" s="944"/>
      <c r="DWU209" s="944"/>
      <c r="DWV209" s="944"/>
      <c r="DWW209" s="944"/>
      <c r="DWX209" s="944"/>
      <c r="DWY209" s="944"/>
      <c r="DWZ209" s="944"/>
      <c r="DXA209" s="944"/>
      <c r="DXB209" s="944"/>
      <c r="DXC209" s="944"/>
      <c r="DXD209" s="944"/>
      <c r="DXE209" s="944"/>
      <c r="DXF209" s="944"/>
      <c r="DXG209" s="944"/>
      <c r="DXH209" s="944"/>
      <c r="DXI209" s="944"/>
      <c r="DXJ209" s="944"/>
      <c r="DXK209" s="944"/>
      <c r="DXL209" s="944"/>
      <c r="DXM209" s="944"/>
      <c r="DXN209" s="944"/>
      <c r="DXO209" s="944"/>
      <c r="DXP209" s="944"/>
      <c r="DXQ209" s="944"/>
      <c r="DXR209" s="944"/>
      <c r="DXS209" s="944"/>
      <c r="DXT209" s="944"/>
      <c r="DXU209" s="944"/>
      <c r="DXV209" s="944"/>
      <c r="DXW209" s="944"/>
      <c r="DXX209" s="944"/>
      <c r="DXY209" s="944"/>
      <c r="DXZ209" s="944"/>
      <c r="DYA209" s="944"/>
      <c r="DYB209" s="944"/>
      <c r="DYC209" s="944"/>
      <c r="DYD209" s="944"/>
      <c r="DYE209" s="944"/>
      <c r="DYF209" s="944"/>
      <c r="DYG209" s="944"/>
      <c r="DYH209" s="944"/>
      <c r="DYI209" s="944"/>
      <c r="DYJ209" s="944"/>
      <c r="DYK209" s="944"/>
      <c r="DYL209" s="944"/>
      <c r="DYM209" s="944"/>
      <c r="DYN209" s="944"/>
      <c r="DYO209" s="944"/>
      <c r="DYP209" s="944"/>
      <c r="DYQ209" s="944"/>
      <c r="DYR209" s="944"/>
      <c r="DYS209" s="944"/>
      <c r="DYT209" s="944"/>
      <c r="DYU209" s="944"/>
      <c r="DYV209" s="944"/>
      <c r="DYW209" s="944"/>
      <c r="DYX209" s="944"/>
      <c r="DYY209" s="944"/>
      <c r="DYZ209" s="944"/>
      <c r="DZA209" s="944"/>
      <c r="DZB209" s="944"/>
      <c r="DZC209" s="944"/>
      <c r="DZD209" s="944"/>
      <c r="DZE209" s="944"/>
      <c r="DZF209" s="944"/>
      <c r="DZG209" s="944"/>
      <c r="DZH209" s="944"/>
      <c r="DZI209" s="944"/>
      <c r="DZJ209" s="944"/>
      <c r="DZK209" s="944"/>
      <c r="DZL209" s="944"/>
      <c r="DZM209" s="944"/>
      <c r="DZN209" s="944"/>
      <c r="DZO209" s="944"/>
      <c r="DZP209" s="944"/>
      <c r="DZQ209" s="944"/>
      <c r="DZR209" s="944"/>
      <c r="DZS209" s="944"/>
      <c r="DZT209" s="944"/>
      <c r="DZU209" s="944"/>
      <c r="DZV209" s="944"/>
      <c r="DZW209" s="944"/>
      <c r="DZX209" s="944"/>
      <c r="DZY209" s="944"/>
      <c r="DZZ209" s="944"/>
      <c r="EAA209" s="944"/>
      <c r="EAB209" s="944"/>
      <c r="EAC209" s="944"/>
      <c r="EAD209" s="944"/>
      <c r="EAE209" s="944"/>
      <c r="EAF209" s="944"/>
      <c r="EAG209" s="944"/>
      <c r="EAH209" s="944"/>
      <c r="EAI209" s="944"/>
      <c r="EAJ209" s="944"/>
      <c r="EAK209" s="944"/>
      <c r="EAL209" s="944"/>
      <c r="EAM209" s="944"/>
      <c r="EAN209" s="944"/>
      <c r="EAO209" s="944"/>
      <c r="EAP209" s="944"/>
      <c r="EAQ209" s="944"/>
      <c r="EAR209" s="944"/>
      <c r="EAS209" s="944"/>
      <c r="EAT209" s="944"/>
      <c r="EAU209" s="944"/>
      <c r="EAV209" s="944"/>
      <c r="EAW209" s="944"/>
      <c r="EAX209" s="944"/>
      <c r="EAY209" s="944"/>
      <c r="EAZ209" s="944"/>
      <c r="EBA209" s="944"/>
      <c r="EBB209" s="944"/>
      <c r="EBC209" s="944"/>
      <c r="EBD209" s="944"/>
      <c r="EBE209" s="944"/>
      <c r="EBF209" s="944"/>
      <c r="EBG209" s="944"/>
      <c r="EBH209" s="944"/>
      <c r="EBI209" s="944"/>
      <c r="EBJ209" s="944"/>
      <c r="EBK209" s="944"/>
      <c r="EBL209" s="944"/>
      <c r="EBM209" s="944"/>
      <c r="EBN209" s="944"/>
      <c r="EBO209" s="944"/>
      <c r="EBP209" s="944"/>
      <c r="EBQ209" s="944"/>
      <c r="EBR209" s="944"/>
      <c r="EBS209" s="944"/>
      <c r="EBT209" s="944"/>
      <c r="EBU209" s="944"/>
      <c r="EBV209" s="944"/>
      <c r="EBW209" s="944"/>
      <c r="EBX209" s="944"/>
      <c r="EBY209" s="944"/>
      <c r="EBZ209" s="944"/>
      <c r="ECA209" s="944"/>
      <c r="ECB209" s="944"/>
      <c r="ECC209" s="944"/>
      <c r="ECD209" s="944"/>
      <c r="ECE209" s="944"/>
      <c r="ECF209" s="944"/>
      <c r="ECG209" s="944"/>
      <c r="ECH209" s="944"/>
      <c r="ECI209" s="944"/>
      <c r="ECJ209" s="944"/>
      <c r="ECK209" s="944"/>
      <c r="ECL209" s="944"/>
      <c r="ECM209" s="944"/>
      <c r="ECN209" s="944"/>
      <c r="ECO209" s="944"/>
      <c r="ECP209" s="944"/>
      <c r="ECQ209" s="944"/>
      <c r="ECR209" s="944"/>
      <c r="ECS209" s="944"/>
      <c r="ECT209" s="944"/>
      <c r="ECU209" s="944"/>
      <c r="ECV209" s="944"/>
      <c r="ECW209" s="944"/>
      <c r="ECX209" s="944"/>
      <c r="ECY209" s="944"/>
      <c r="ECZ209" s="944"/>
      <c r="EDA209" s="944"/>
      <c r="EDB209" s="944"/>
      <c r="EDC209" s="944"/>
      <c r="EDD209" s="944"/>
      <c r="EDE209" s="944"/>
      <c r="EDF209" s="944"/>
      <c r="EDG209" s="944"/>
      <c r="EDH209" s="944"/>
      <c r="EDI209" s="944"/>
      <c r="EDJ209" s="944"/>
      <c r="EDK209" s="944"/>
      <c r="EDL209" s="944"/>
      <c r="EDM209" s="944"/>
      <c r="EDN209" s="944"/>
      <c r="EDO209" s="944"/>
      <c r="EDP209" s="944"/>
      <c r="EDQ209" s="944"/>
      <c r="EDR209" s="944"/>
      <c r="EDS209" s="944"/>
      <c r="EDT209" s="944"/>
      <c r="EDU209" s="944"/>
      <c r="EDV209" s="944"/>
      <c r="EDW209" s="944"/>
      <c r="EDX209" s="944"/>
      <c r="EDY209" s="944"/>
      <c r="EDZ209" s="944"/>
      <c r="EEA209" s="944"/>
      <c r="EEB209" s="944"/>
      <c r="EEC209" s="944"/>
      <c r="EED209" s="944"/>
      <c r="EEE209" s="944"/>
      <c r="EEF209" s="944"/>
      <c r="EEG209" s="944"/>
      <c r="EEH209" s="944"/>
      <c r="EEI209" s="944"/>
      <c r="EEJ209" s="944"/>
      <c r="EEK209" s="944"/>
      <c r="EEL209" s="944"/>
      <c r="EEM209" s="944"/>
      <c r="EEN209" s="944"/>
      <c r="EEO209" s="944"/>
      <c r="EEP209" s="944"/>
      <c r="EEQ209" s="944"/>
      <c r="EER209" s="944"/>
      <c r="EES209" s="944"/>
      <c r="EET209" s="944"/>
      <c r="EEU209" s="944"/>
      <c r="EEV209" s="944"/>
      <c r="EEW209" s="944"/>
      <c r="EEX209" s="944"/>
      <c r="EEY209" s="944"/>
      <c r="EEZ209" s="944"/>
      <c r="EFA209" s="944"/>
      <c r="EFB209" s="944"/>
      <c r="EFC209" s="944"/>
      <c r="EFD209" s="944"/>
      <c r="EFE209" s="944"/>
      <c r="EFF209" s="944"/>
      <c r="EFG209" s="944"/>
      <c r="EFH209" s="944"/>
      <c r="EFI209" s="944"/>
      <c r="EFJ209" s="944"/>
      <c r="EFK209" s="944"/>
      <c r="EFL209" s="944"/>
      <c r="EFM209" s="944"/>
      <c r="EFN209" s="944"/>
      <c r="EFO209" s="944"/>
      <c r="EFP209" s="944"/>
      <c r="EFQ209" s="944"/>
      <c r="EFR209" s="944"/>
      <c r="EFS209" s="944"/>
      <c r="EFT209" s="944"/>
      <c r="EFU209" s="944"/>
      <c r="EFV209" s="944"/>
      <c r="EFW209" s="944"/>
      <c r="EFX209" s="944"/>
      <c r="EFY209" s="944"/>
      <c r="EFZ209" s="944"/>
      <c r="EGA209" s="944"/>
      <c r="EGB209" s="944"/>
      <c r="EGC209" s="944"/>
      <c r="EGD209" s="944"/>
      <c r="EGE209" s="944"/>
      <c r="EGF209" s="944"/>
      <c r="EGG209" s="944"/>
      <c r="EGH209" s="944"/>
      <c r="EGI209" s="944"/>
      <c r="EGJ209" s="944"/>
      <c r="EGK209" s="944"/>
      <c r="EGL209" s="944"/>
      <c r="EGM209" s="944"/>
      <c r="EGN209" s="944"/>
      <c r="EGO209" s="944"/>
      <c r="EGP209" s="944"/>
      <c r="EGQ209" s="944"/>
      <c r="EGR209" s="944"/>
      <c r="EGS209" s="944"/>
      <c r="EGT209" s="944"/>
      <c r="EGU209" s="944"/>
      <c r="EGV209" s="944"/>
      <c r="EGW209" s="944"/>
      <c r="EGX209" s="944"/>
      <c r="EGY209" s="944"/>
      <c r="EGZ209" s="944"/>
      <c r="EHA209" s="944"/>
      <c r="EHB209" s="944"/>
      <c r="EHC209" s="944"/>
      <c r="EHD209" s="944"/>
      <c r="EHE209" s="944"/>
      <c r="EHF209" s="944"/>
      <c r="EHG209" s="944"/>
      <c r="EHH209" s="944"/>
      <c r="EHI209" s="944"/>
      <c r="EHJ209" s="944"/>
      <c r="EHK209" s="944"/>
      <c r="EHL209" s="944"/>
      <c r="EHM209" s="944"/>
      <c r="EHN209" s="944"/>
      <c r="EHO209" s="944"/>
      <c r="EHP209" s="944"/>
      <c r="EHQ209" s="944"/>
      <c r="EHR209" s="944"/>
      <c r="EHS209" s="944"/>
      <c r="EHT209" s="944"/>
      <c r="EHU209" s="944"/>
      <c r="EHV209" s="944"/>
      <c r="EHW209" s="944"/>
      <c r="EHX209" s="944"/>
      <c r="EHY209" s="944"/>
      <c r="EHZ209" s="944"/>
      <c r="EIA209" s="944"/>
      <c r="EIB209" s="944"/>
      <c r="EIC209" s="944"/>
      <c r="EID209" s="944"/>
      <c r="EIE209" s="944"/>
      <c r="EIF209" s="944"/>
      <c r="EIG209" s="944"/>
      <c r="EIH209" s="944"/>
      <c r="EII209" s="944"/>
      <c r="EIJ209" s="944"/>
      <c r="EIK209" s="944"/>
      <c r="EIL209" s="944"/>
      <c r="EIM209" s="944"/>
      <c r="EIN209" s="944"/>
      <c r="EIO209" s="944"/>
      <c r="EIP209" s="944"/>
      <c r="EIQ209" s="944"/>
      <c r="EIR209" s="944"/>
      <c r="EIS209" s="944"/>
      <c r="EIT209" s="944"/>
      <c r="EIU209" s="944"/>
      <c r="EIV209" s="944"/>
      <c r="EIW209" s="944"/>
      <c r="EIX209" s="944"/>
      <c r="EIY209" s="944"/>
      <c r="EIZ209" s="944"/>
      <c r="EJA209" s="944"/>
      <c r="EJB209" s="944"/>
      <c r="EJC209" s="944"/>
      <c r="EJD209" s="944"/>
      <c r="EJE209" s="944"/>
      <c r="EJF209" s="944"/>
      <c r="EJG209" s="944"/>
      <c r="EJH209" s="944"/>
      <c r="EJI209" s="944"/>
      <c r="EJJ209" s="944"/>
      <c r="EJK209" s="944"/>
      <c r="EJL209" s="944"/>
      <c r="EJM209" s="944"/>
      <c r="EJN209" s="944"/>
      <c r="EJO209" s="944"/>
      <c r="EJP209" s="944"/>
      <c r="EJQ209" s="944"/>
      <c r="EJR209" s="944"/>
      <c r="EJS209" s="944"/>
      <c r="EJT209" s="944"/>
      <c r="EJU209" s="944"/>
      <c r="EJV209" s="944"/>
      <c r="EJW209" s="944"/>
      <c r="EJX209" s="944"/>
      <c r="EJY209" s="944"/>
      <c r="EJZ209" s="944"/>
      <c r="EKA209" s="944"/>
      <c r="EKB209" s="944"/>
      <c r="EKC209" s="944"/>
      <c r="EKD209" s="944"/>
      <c r="EKE209" s="944"/>
      <c r="EKF209" s="944"/>
      <c r="EKG209" s="944"/>
      <c r="EKH209" s="944"/>
      <c r="EKI209" s="944"/>
      <c r="EKJ209" s="944"/>
      <c r="EKK209" s="944"/>
      <c r="EKL209" s="944"/>
      <c r="EKM209" s="944"/>
      <c r="EKN209" s="944"/>
      <c r="EKO209" s="944"/>
      <c r="EKP209" s="944"/>
      <c r="EKQ209" s="944"/>
      <c r="EKR209" s="944"/>
      <c r="EKS209" s="944"/>
      <c r="EKT209" s="944"/>
      <c r="EKU209" s="944"/>
      <c r="EKV209" s="944"/>
      <c r="EKW209" s="944"/>
      <c r="EKX209" s="944"/>
      <c r="EKY209" s="944"/>
      <c r="EKZ209" s="944"/>
      <c r="ELA209" s="944"/>
      <c r="ELB209" s="944"/>
      <c r="ELC209" s="944"/>
      <c r="ELD209" s="944"/>
      <c r="ELE209" s="944"/>
      <c r="ELF209" s="944"/>
      <c r="ELG209" s="944"/>
      <c r="ELH209" s="944"/>
      <c r="ELI209" s="944"/>
      <c r="ELJ209" s="944"/>
      <c r="ELK209" s="944"/>
      <c r="ELL209" s="944"/>
      <c r="ELM209" s="944"/>
      <c r="ELN209" s="944"/>
      <c r="ELO209" s="944"/>
      <c r="ELP209" s="944"/>
      <c r="ELQ209" s="944"/>
      <c r="ELR209" s="944"/>
      <c r="ELS209" s="944"/>
      <c r="ELT209" s="944"/>
      <c r="ELU209" s="944"/>
      <c r="ELV209" s="944"/>
      <c r="ELW209" s="944"/>
      <c r="ELX209" s="944"/>
      <c r="ELY209" s="944"/>
      <c r="ELZ209" s="944"/>
      <c r="EMA209" s="944"/>
      <c r="EMB209" s="944"/>
      <c r="EMC209" s="944"/>
      <c r="EMD209" s="944"/>
      <c r="EME209" s="944"/>
      <c r="EMF209" s="944"/>
      <c r="EMG209" s="944"/>
      <c r="EMH209" s="944"/>
      <c r="EMI209" s="944"/>
      <c r="EMJ209" s="944"/>
      <c r="EMK209" s="944"/>
      <c r="EML209" s="944"/>
      <c r="EMM209" s="944"/>
      <c r="EMN209" s="944"/>
      <c r="EMO209" s="944"/>
      <c r="EMP209" s="944"/>
      <c r="EMQ209" s="944"/>
      <c r="EMR209" s="944"/>
      <c r="EMS209" s="944"/>
      <c r="EMT209" s="944"/>
      <c r="EMU209" s="944"/>
      <c r="EMV209" s="944"/>
      <c r="EMW209" s="944"/>
      <c r="EMX209" s="944"/>
      <c r="EMY209" s="944"/>
      <c r="EMZ209" s="944"/>
      <c r="ENA209" s="944"/>
      <c r="ENB209" s="944"/>
      <c r="ENC209" s="944"/>
      <c r="END209" s="944"/>
      <c r="ENE209" s="944"/>
      <c r="ENF209" s="944"/>
      <c r="ENG209" s="944"/>
      <c r="ENH209" s="944"/>
      <c r="ENI209" s="944"/>
      <c r="ENJ209" s="944"/>
      <c r="ENK209" s="944"/>
      <c r="ENL209" s="944"/>
      <c r="ENM209" s="944"/>
      <c r="ENN209" s="944"/>
      <c r="ENO209" s="944"/>
      <c r="ENP209" s="944"/>
      <c r="ENQ209" s="944"/>
      <c r="ENR209" s="944"/>
      <c r="ENS209" s="944"/>
      <c r="ENT209" s="944"/>
      <c r="ENU209" s="944"/>
      <c r="ENV209" s="944"/>
      <c r="ENW209" s="944"/>
      <c r="ENX209" s="944"/>
      <c r="ENY209" s="944"/>
      <c r="ENZ209" s="944"/>
      <c r="EOA209" s="944"/>
      <c r="EOB209" s="944"/>
      <c r="EOC209" s="944"/>
      <c r="EOD209" s="944"/>
      <c r="EOE209" s="944"/>
      <c r="EOF209" s="944"/>
      <c r="EOG209" s="944"/>
      <c r="EOH209" s="944"/>
      <c r="EOI209" s="944"/>
      <c r="EOJ209" s="944"/>
      <c r="EOK209" s="944"/>
      <c r="EOL209" s="944"/>
      <c r="EOM209" s="944"/>
      <c r="EON209" s="944"/>
      <c r="EOO209" s="944"/>
      <c r="EOP209" s="944"/>
      <c r="EOQ209" s="944"/>
      <c r="EOR209" s="944"/>
      <c r="EOS209" s="944"/>
      <c r="EOT209" s="944"/>
      <c r="EOU209" s="944"/>
      <c r="EOV209" s="944"/>
      <c r="EOW209" s="944"/>
      <c r="EOX209" s="944"/>
      <c r="EOY209" s="944"/>
      <c r="EOZ209" s="944"/>
      <c r="EPA209" s="944"/>
      <c r="EPB209" s="944"/>
      <c r="EPC209" s="944"/>
      <c r="EPD209" s="944"/>
      <c r="EPE209" s="944"/>
      <c r="EPF209" s="944"/>
      <c r="EPG209" s="944"/>
      <c r="EPH209" s="944"/>
      <c r="EPI209" s="944"/>
      <c r="EPJ209" s="944"/>
      <c r="EPK209" s="944"/>
      <c r="EPL209" s="944"/>
      <c r="EPM209" s="944"/>
      <c r="EPN209" s="944"/>
      <c r="EPO209" s="944"/>
      <c r="EPP209" s="944"/>
      <c r="EPQ209" s="944"/>
      <c r="EPR209" s="944"/>
      <c r="EPS209" s="944"/>
      <c r="EPT209" s="944"/>
      <c r="EPU209" s="944"/>
      <c r="EPV209" s="944"/>
      <c r="EPW209" s="944"/>
      <c r="EPX209" s="944"/>
      <c r="EPY209" s="944"/>
      <c r="EPZ209" s="944"/>
      <c r="EQA209" s="944"/>
      <c r="EQB209" s="944"/>
      <c r="EQC209" s="944"/>
      <c r="EQD209" s="944"/>
      <c r="EQE209" s="944"/>
      <c r="EQF209" s="944"/>
      <c r="EQG209" s="944"/>
      <c r="EQH209" s="944"/>
      <c r="EQI209" s="944"/>
      <c r="EQJ209" s="944"/>
      <c r="EQK209" s="944"/>
      <c r="EQL209" s="944"/>
      <c r="EQM209" s="944"/>
      <c r="EQN209" s="944"/>
      <c r="EQO209" s="944"/>
      <c r="EQP209" s="944"/>
      <c r="EQQ209" s="944"/>
      <c r="EQR209" s="944"/>
      <c r="EQS209" s="944"/>
      <c r="EQT209" s="944"/>
      <c r="EQU209" s="944"/>
      <c r="EQV209" s="944"/>
      <c r="EQW209" s="944"/>
      <c r="EQX209" s="944"/>
      <c r="EQY209" s="944"/>
      <c r="EQZ209" s="944"/>
      <c r="ERA209" s="944"/>
      <c r="ERB209" s="944"/>
      <c r="ERC209" s="944"/>
      <c r="ERD209" s="944"/>
      <c r="ERE209" s="944"/>
      <c r="ERF209" s="944"/>
      <c r="ERG209" s="944"/>
      <c r="ERH209" s="944"/>
      <c r="ERI209" s="944"/>
      <c r="ERJ209" s="944"/>
      <c r="ERK209" s="944"/>
      <c r="ERL209" s="944"/>
      <c r="ERM209" s="944"/>
      <c r="ERN209" s="944"/>
      <c r="ERO209" s="944"/>
      <c r="ERP209" s="944"/>
      <c r="ERQ209" s="944"/>
      <c r="ERR209" s="944"/>
      <c r="ERS209" s="944"/>
      <c r="ERT209" s="944"/>
      <c r="ERU209" s="944"/>
      <c r="ERV209" s="944"/>
      <c r="ERW209" s="944"/>
      <c r="ERX209" s="944"/>
      <c r="ERY209" s="944"/>
      <c r="ERZ209" s="944"/>
      <c r="ESA209" s="944"/>
      <c r="ESB209" s="944"/>
      <c r="ESC209" s="944"/>
      <c r="ESD209" s="944"/>
      <c r="ESE209" s="944"/>
      <c r="ESF209" s="944"/>
      <c r="ESG209" s="944"/>
      <c r="ESH209" s="944"/>
      <c r="ESI209" s="944"/>
      <c r="ESJ209" s="944"/>
      <c r="ESK209" s="944"/>
      <c r="ESL209" s="944"/>
      <c r="ESM209" s="944"/>
      <c r="ESN209" s="944"/>
      <c r="ESO209" s="944"/>
      <c r="ESP209" s="944"/>
      <c r="ESQ209" s="944"/>
      <c r="ESR209" s="944"/>
      <c r="ESS209" s="944"/>
      <c r="EST209" s="944"/>
      <c r="ESU209" s="944"/>
      <c r="ESV209" s="944"/>
      <c r="ESW209" s="944"/>
      <c r="ESX209" s="944"/>
      <c r="ESY209" s="944"/>
      <c r="ESZ209" s="944"/>
      <c r="ETA209" s="944"/>
      <c r="ETB209" s="944"/>
      <c r="ETC209" s="944"/>
      <c r="ETD209" s="944"/>
      <c r="ETE209" s="944"/>
      <c r="ETF209" s="944"/>
      <c r="ETG209" s="944"/>
      <c r="ETH209" s="944"/>
      <c r="ETI209" s="944"/>
      <c r="ETJ209" s="944"/>
      <c r="ETK209" s="944"/>
      <c r="ETL209" s="944"/>
      <c r="ETM209" s="944"/>
      <c r="ETN209" s="944"/>
      <c r="ETO209" s="944"/>
      <c r="ETP209" s="944"/>
      <c r="ETQ209" s="944"/>
      <c r="ETR209" s="944"/>
      <c r="ETS209" s="944"/>
      <c r="ETT209" s="944"/>
      <c r="ETU209" s="944"/>
      <c r="ETV209" s="944"/>
      <c r="ETW209" s="944"/>
      <c r="ETX209" s="944"/>
      <c r="ETY209" s="944"/>
      <c r="ETZ209" s="944"/>
      <c r="EUA209" s="944"/>
      <c r="EUB209" s="944"/>
      <c r="EUC209" s="944"/>
      <c r="EUD209" s="944"/>
      <c r="EUE209" s="944"/>
      <c r="EUF209" s="944"/>
      <c r="EUG209" s="944"/>
      <c r="EUH209" s="944"/>
      <c r="EUI209" s="944"/>
      <c r="EUJ209" s="944"/>
      <c r="EUK209" s="944"/>
      <c r="EUL209" s="944"/>
      <c r="EUM209" s="944"/>
      <c r="EUN209" s="944"/>
      <c r="EUO209" s="944"/>
      <c r="EUP209" s="944"/>
      <c r="EUQ209" s="944"/>
      <c r="EUR209" s="944"/>
      <c r="EUS209" s="944"/>
      <c r="EUT209" s="944"/>
      <c r="EUU209" s="944"/>
      <c r="EUV209" s="944"/>
      <c r="EUW209" s="944"/>
      <c r="EUX209" s="944"/>
      <c r="EUY209" s="944"/>
      <c r="EUZ209" s="944"/>
      <c r="EVA209" s="944"/>
      <c r="EVB209" s="944"/>
      <c r="EVC209" s="944"/>
      <c r="EVD209" s="944"/>
      <c r="EVE209" s="944"/>
      <c r="EVF209" s="944"/>
      <c r="EVG209" s="944"/>
      <c r="EVH209" s="944"/>
      <c r="EVI209" s="944"/>
      <c r="EVJ209" s="944"/>
      <c r="EVK209" s="944"/>
      <c r="EVL209" s="944"/>
      <c r="EVM209" s="944"/>
      <c r="EVN209" s="944"/>
      <c r="EVO209" s="944"/>
      <c r="EVP209" s="944"/>
      <c r="EVQ209" s="944"/>
      <c r="EVR209" s="944"/>
      <c r="EVS209" s="944"/>
      <c r="EVT209" s="944"/>
      <c r="EVU209" s="944"/>
      <c r="EVV209" s="944"/>
      <c r="EVW209" s="944"/>
      <c r="EVX209" s="944"/>
      <c r="EVY209" s="944"/>
      <c r="EVZ209" s="944"/>
      <c r="EWA209" s="944"/>
      <c r="EWB209" s="944"/>
      <c r="EWC209" s="944"/>
      <c r="EWD209" s="944"/>
      <c r="EWE209" s="944"/>
      <c r="EWF209" s="944"/>
      <c r="EWG209" s="944"/>
      <c r="EWH209" s="944"/>
      <c r="EWI209" s="944"/>
      <c r="EWJ209" s="944"/>
      <c r="EWK209" s="944"/>
      <c r="EWL209" s="944"/>
      <c r="EWM209" s="944"/>
      <c r="EWN209" s="944"/>
      <c r="EWO209" s="944"/>
      <c r="EWP209" s="944"/>
      <c r="EWQ209" s="944"/>
      <c r="EWR209" s="944"/>
      <c r="EWS209" s="944"/>
      <c r="EWT209" s="944"/>
      <c r="EWU209" s="944"/>
      <c r="EWV209" s="944"/>
      <c r="EWW209" s="944"/>
      <c r="EWX209" s="944"/>
      <c r="EWY209" s="944"/>
      <c r="EWZ209" s="944"/>
      <c r="EXA209" s="944"/>
      <c r="EXB209" s="944"/>
      <c r="EXC209" s="944"/>
      <c r="EXD209" s="944"/>
      <c r="EXE209" s="944"/>
      <c r="EXF209" s="944"/>
      <c r="EXG209" s="944"/>
      <c r="EXH209" s="944"/>
      <c r="EXI209" s="944"/>
      <c r="EXJ209" s="944"/>
      <c r="EXK209" s="944"/>
      <c r="EXL209" s="944"/>
      <c r="EXM209" s="944"/>
      <c r="EXN209" s="944"/>
      <c r="EXO209" s="944"/>
      <c r="EXP209" s="944"/>
      <c r="EXQ209" s="944"/>
      <c r="EXR209" s="944"/>
      <c r="EXS209" s="944"/>
      <c r="EXT209" s="944"/>
      <c r="EXU209" s="944"/>
      <c r="EXV209" s="944"/>
      <c r="EXW209" s="944"/>
      <c r="EXX209" s="944"/>
      <c r="EXY209" s="944"/>
      <c r="EXZ209" s="944"/>
      <c r="EYA209" s="944"/>
      <c r="EYB209" s="944"/>
      <c r="EYC209" s="944"/>
      <c r="EYD209" s="944"/>
      <c r="EYE209" s="944"/>
      <c r="EYF209" s="944"/>
      <c r="EYG209" s="944"/>
      <c r="EYH209" s="944"/>
      <c r="EYI209" s="944"/>
      <c r="EYJ209" s="944"/>
      <c r="EYK209" s="944"/>
      <c r="EYL209" s="944"/>
      <c r="EYM209" s="944"/>
      <c r="EYN209" s="944"/>
      <c r="EYO209" s="944"/>
      <c r="EYP209" s="944"/>
      <c r="EYQ209" s="944"/>
      <c r="EYR209" s="944"/>
      <c r="EYS209" s="944"/>
      <c r="EYT209" s="944"/>
      <c r="EYU209" s="944"/>
      <c r="EYV209" s="944"/>
      <c r="EYW209" s="944"/>
      <c r="EYX209" s="944"/>
      <c r="EYY209" s="944"/>
      <c r="EYZ209" s="944"/>
      <c r="EZA209" s="944"/>
      <c r="EZB209" s="944"/>
      <c r="EZC209" s="944"/>
      <c r="EZD209" s="944"/>
      <c r="EZE209" s="944"/>
      <c r="EZF209" s="944"/>
      <c r="EZG209" s="944"/>
      <c r="EZH209" s="944"/>
      <c r="EZI209" s="944"/>
      <c r="EZJ209" s="944"/>
      <c r="EZK209" s="944"/>
      <c r="EZL209" s="944"/>
      <c r="EZM209" s="944"/>
      <c r="EZN209" s="944"/>
      <c r="EZO209" s="944"/>
      <c r="EZP209" s="944"/>
      <c r="EZQ209" s="944"/>
      <c r="EZR209" s="944"/>
      <c r="EZS209" s="944"/>
      <c r="EZT209" s="944"/>
      <c r="EZU209" s="944"/>
      <c r="EZV209" s="944"/>
      <c r="EZW209" s="944"/>
      <c r="EZX209" s="944"/>
      <c r="EZY209" s="944"/>
      <c r="EZZ209" s="944"/>
      <c r="FAA209" s="944"/>
      <c r="FAB209" s="944"/>
      <c r="FAC209" s="944"/>
      <c r="FAD209" s="944"/>
      <c r="FAE209" s="944"/>
      <c r="FAF209" s="944"/>
      <c r="FAG209" s="944"/>
      <c r="FAH209" s="944"/>
      <c r="FAI209" s="944"/>
      <c r="FAJ209" s="944"/>
      <c r="FAK209" s="944"/>
      <c r="FAL209" s="944"/>
      <c r="FAM209" s="944"/>
      <c r="FAN209" s="944"/>
      <c r="FAO209" s="944"/>
      <c r="FAP209" s="944"/>
      <c r="FAQ209" s="944"/>
      <c r="FAR209" s="944"/>
      <c r="FAS209" s="944"/>
      <c r="FAT209" s="944"/>
      <c r="FAU209" s="944"/>
      <c r="FAV209" s="944"/>
      <c r="FAW209" s="944"/>
      <c r="FAX209" s="944"/>
      <c r="FAY209" s="944"/>
      <c r="FAZ209" s="944"/>
      <c r="FBA209" s="944"/>
      <c r="FBB209" s="944"/>
      <c r="FBC209" s="944"/>
      <c r="FBD209" s="944"/>
      <c r="FBE209" s="944"/>
      <c r="FBF209" s="944"/>
      <c r="FBG209" s="944"/>
      <c r="FBH209" s="944"/>
      <c r="FBI209" s="944"/>
      <c r="FBJ209" s="944"/>
      <c r="FBK209" s="944"/>
      <c r="FBL209" s="944"/>
      <c r="FBM209" s="944"/>
      <c r="FBN209" s="944"/>
      <c r="FBO209" s="944"/>
      <c r="FBP209" s="944"/>
      <c r="FBQ209" s="944"/>
      <c r="FBR209" s="944"/>
      <c r="FBS209" s="944"/>
      <c r="FBT209" s="944"/>
      <c r="FBU209" s="944"/>
      <c r="FBV209" s="944"/>
      <c r="FBW209" s="944"/>
      <c r="FBX209" s="944"/>
      <c r="FBY209" s="944"/>
      <c r="FBZ209" s="944"/>
      <c r="FCA209" s="944"/>
      <c r="FCB209" s="944"/>
      <c r="FCC209" s="944"/>
      <c r="FCD209" s="944"/>
      <c r="FCE209" s="944"/>
      <c r="FCF209" s="944"/>
      <c r="FCG209" s="944"/>
      <c r="FCH209" s="944"/>
      <c r="FCI209" s="944"/>
      <c r="FCJ209" s="944"/>
      <c r="FCK209" s="944"/>
      <c r="FCL209" s="944"/>
      <c r="FCM209" s="944"/>
      <c r="FCN209" s="944"/>
      <c r="FCO209" s="944"/>
      <c r="FCP209" s="944"/>
      <c r="FCQ209" s="944"/>
      <c r="FCR209" s="944"/>
      <c r="FCS209" s="944"/>
      <c r="FCT209" s="944"/>
      <c r="FCU209" s="944"/>
      <c r="FCV209" s="944"/>
      <c r="FCW209" s="944"/>
      <c r="FCX209" s="944"/>
      <c r="FCY209" s="944"/>
      <c r="FCZ209" s="944"/>
      <c r="FDA209" s="944"/>
      <c r="FDB209" s="944"/>
      <c r="FDC209" s="944"/>
      <c r="FDD209" s="944"/>
      <c r="FDE209" s="944"/>
      <c r="FDF209" s="944"/>
      <c r="FDG209" s="944"/>
      <c r="FDH209" s="944"/>
      <c r="FDI209" s="944"/>
      <c r="FDJ209" s="944"/>
      <c r="FDK209" s="944"/>
      <c r="FDL209" s="944"/>
      <c r="FDM209" s="944"/>
      <c r="FDN209" s="944"/>
      <c r="FDO209" s="944"/>
      <c r="FDP209" s="944"/>
      <c r="FDQ209" s="944"/>
      <c r="FDR209" s="944"/>
      <c r="FDS209" s="944"/>
      <c r="FDT209" s="944"/>
      <c r="FDU209" s="944"/>
      <c r="FDV209" s="944"/>
      <c r="FDW209" s="944"/>
      <c r="FDX209" s="944"/>
      <c r="FDY209" s="944"/>
      <c r="FDZ209" s="944"/>
      <c r="FEA209" s="944"/>
      <c r="FEB209" s="944"/>
      <c r="FEC209" s="944"/>
      <c r="FED209" s="944"/>
      <c r="FEE209" s="944"/>
      <c r="FEF209" s="944"/>
      <c r="FEG209" s="944"/>
      <c r="FEH209" s="944"/>
      <c r="FEI209" s="944"/>
      <c r="FEJ209" s="944"/>
      <c r="FEK209" s="944"/>
      <c r="FEL209" s="944"/>
      <c r="FEM209" s="944"/>
      <c r="FEN209" s="944"/>
      <c r="FEO209" s="944"/>
      <c r="FEP209" s="944"/>
      <c r="FEQ209" s="944"/>
      <c r="FER209" s="944"/>
      <c r="FES209" s="944"/>
      <c r="FET209" s="944"/>
      <c r="FEU209" s="944"/>
      <c r="FEV209" s="944"/>
      <c r="FEW209" s="944"/>
      <c r="FEX209" s="944"/>
      <c r="FEY209" s="944"/>
      <c r="FEZ209" s="944"/>
      <c r="FFA209" s="944"/>
      <c r="FFB209" s="944"/>
      <c r="FFC209" s="944"/>
      <c r="FFD209" s="944"/>
      <c r="FFE209" s="944"/>
      <c r="FFF209" s="944"/>
      <c r="FFG209" s="944"/>
      <c r="FFH209" s="944"/>
      <c r="FFI209" s="944"/>
      <c r="FFJ209" s="944"/>
      <c r="FFK209" s="944"/>
      <c r="FFL209" s="944"/>
      <c r="FFM209" s="944"/>
      <c r="FFN209" s="944"/>
      <c r="FFO209" s="944"/>
      <c r="FFP209" s="944"/>
      <c r="FFQ209" s="944"/>
      <c r="FFR209" s="944"/>
      <c r="FFS209" s="944"/>
      <c r="FFT209" s="944"/>
      <c r="FFU209" s="944"/>
      <c r="FFV209" s="944"/>
      <c r="FFW209" s="944"/>
      <c r="FFX209" s="944"/>
      <c r="FFY209" s="944"/>
      <c r="FFZ209" s="944"/>
      <c r="FGA209" s="944"/>
      <c r="FGB209" s="944"/>
      <c r="FGC209" s="944"/>
      <c r="FGD209" s="944"/>
      <c r="FGE209" s="944"/>
      <c r="FGF209" s="944"/>
      <c r="FGG209" s="944"/>
      <c r="FGH209" s="944"/>
      <c r="FGI209" s="944"/>
      <c r="FGJ209" s="944"/>
      <c r="FGK209" s="944"/>
      <c r="FGL209" s="944"/>
      <c r="FGM209" s="944"/>
      <c r="FGN209" s="944"/>
      <c r="FGO209" s="944"/>
      <c r="FGP209" s="944"/>
      <c r="FGQ209" s="944"/>
      <c r="FGR209" s="944"/>
      <c r="FGS209" s="944"/>
      <c r="FGT209" s="944"/>
      <c r="FGU209" s="944"/>
      <c r="FGV209" s="944"/>
      <c r="FGW209" s="944"/>
      <c r="FGX209" s="944"/>
      <c r="FGY209" s="944"/>
      <c r="FGZ209" s="944"/>
      <c r="FHA209" s="944"/>
      <c r="FHB209" s="944"/>
      <c r="FHC209" s="944"/>
      <c r="FHD209" s="944"/>
      <c r="FHE209" s="944"/>
      <c r="FHF209" s="944"/>
      <c r="FHG209" s="944"/>
      <c r="FHH209" s="944"/>
      <c r="FHI209" s="944"/>
      <c r="FHJ209" s="944"/>
      <c r="FHK209" s="944"/>
      <c r="FHL209" s="944"/>
      <c r="FHM209" s="944"/>
      <c r="FHN209" s="944"/>
      <c r="FHO209" s="944"/>
      <c r="FHP209" s="944"/>
      <c r="FHQ209" s="944"/>
      <c r="FHR209" s="944"/>
      <c r="FHS209" s="944"/>
      <c r="FHT209" s="944"/>
      <c r="FHU209" s="944"/>
      <c r="FHV209" s="944"/>
      <c r="FHW209" s="944"/>
      <c r="FHX209" s="944"/>
      <c r="FHY209" s="944"/>
      <c r="FHZ209" s="944"/>
      <c r="FIA209" s="944"/>
      <c r="FIB209" s="944"/>
      <c r="FIC209" s="944"/>
      <c r="FID209" s="944"/>
      <c r="FIE209" s="944"/>
      <c r="FIF209" s="944"/>
      <c r="FIG209" s="944"/>
      <c r="FIH209" s="944"/>
      <c r="FII209" s="944"/>
      <c r="FIJ209" s="944"/>
      <c r="FIK209" s="944"/>
      <c r="FIL209" s="944"/>
      <c r="FIM209" s="944"/>
      <c r="FIN209" s="944"/>
      <c r="FIO209" s="944"/>
      <c r="FIP209" s="944"/>
      <c r="FIQ209" s="944"/>
      <c r="FIR209" s="944"/>
      <c r="FIS209" s="944"/>
      <c r="FIT209" s="944"/>
      <c r="FIU209" s="944"/>
      <c r="FIV209" s="944"/>
      <c r="FIW209" s="944"/>
      <c r="FIX209" s="944"/>
      <c r="FIY209" s="944"/>
      <c r="FIZ209" s="944"/>
      <c r="FJA209" s="944"/>
      <c r="FJB209" s="944"/>
      <c r="FJC209" s="944"/>
      <c r="FJD209" s="944"/>
      <c r="FJE209" s="944"/>
      <c r="FJF209" s="944"/>
      <c r="FJG209" s="944"/>
      <c r="FJH209" s="944"/>
      <c r="FJI209" s="944"/>
      <c r="FJJ209" s="944"/>
      <c r="FJK209" s="944"/>
      <c r="FJL209" s="944"/>
      <c r="FJM209" s="944"/>
      <c r="FJN209" s="944"/>
      <c r="FJO209" s="944"/>
      <c r="FJP209" s="944"/>
      <c r="FJQ209" s="944"/>
      <c r="FJR209" s="944"/>
      <c r="FJS209" s="944"/>
      <c r="FJT209" s="944"/>
      <c r="FJU209" s="944"/>
      <c r="FJV209" s="944"/>
      <c r="FJW209" s="944"/>
      <c r="FJX209" s="944"/>
      <c r="FJY209" s="944"/>
      <c r="FJZ209" s="944"/>
      <c r="FKA209" s="944"/>
      <c r="FKB209" s="944"/>
      <c r="FKC209" s="944"/>
      <c r="FKD209" s="944"/>
      <c r="FKE209" s="944"/>
      <c r="FKF209" s="944"/>
      <c r="FKG209" s="944"/>
      <c r="FKH209" s="944"/>
      <c r="FKI209" s="944"/>
      <c r="FKJ209" s="944"/>
      <c r="FKK209" s="944"/>
      <c r="FKL209" s="944"/>
      <c r="FKM209" s="944"/>
      <c r="FKN209" s="944"/>
      <c r="FKO209" s="944"/>
      <c r="FKP209" s="944"/>
      <c r="FKQ209" s="944"/>
      <c r="FKR209" s="944"/>
      <c r="FKS209" s="944"/>
      <c r="FKT209" s="944"/>
      <c r="FKU209" s="944"/>
      <c r="FKV209" s="944"/>
      <c r="FKW209" s="944"/>
      <c r="FKX209" s="944"/>
      <c r="FKY209" s="944"/>
      <c r="FKZ209" s="944"/>
      <c r="FLA209" s="944"/>
      <c r="FLB209" s="944"/>
      <c r="FLC209" s="944"/>
      <c r="FLD209" s="944"/>
      <c r="FLE209" s="944"/>
      <c r="FLF209" s="944"/>
      <c r="FLG209" s="944"/>
      <c r="FLH209" s="944"/>
      <c r="FLI209" s="944"/>
      <c r="FLJ209" s="944"/>
      <c r="FLK209" s="944"/>
      <c r="FLL209" s="944"/>
      <c r="FLM209" s="944"/>
      <c r="FLN209" s="944"/>
      <c r="FLO209" s="944"/>
      <c r="FLP209" s="944"/>
      <c r="FLQ209" s="944"/>
      <c r="FLR209" s="944"/>
      <c r="FLS209" s="944"/>
      <c r="FLT209" s="944"/>
      <c r="FLU209" s="944"/>
      <c r="FLV209" s="944"/>
      <c r="FLW209" s="944"/>
      <c r="FLX209" s="944"/>
      <c r="FLY209" s="944"/>
      <c r="FLZ209" s="944"/>
      <c r="FMA209" s="944"/>
      <c r="FMB209" s="944"/>
      <c r="FMC209" s="944"/>
      <c r="FMD209" s="944"/>
      <c r="FME209" s="944"/>
      <c r="FMF209" s="944"/>
      <c r="FMG209" s="944"/>
      <c r="FMH209" s="944"/>
      <c r="FMI209" s="944"/>
      <c r="FMJ209" s="944"/>
      <c r="FMK209" s="944"/>
      <c r="FML209" s="944"/>
      <c r="FMM209" s="944"/>
      <c r="FMN209" s="944"/>
      <c r="FMO209" s="944"/>
      <c r="FMP209" s="944"/>
      <c r="FMQ209" s="944"/>
      <c r="FMR209" s="944"/>
      <c r="FMS209" s="944"/>
      <c r="FMT209" s="944"/>
      <c r="FMU209" s="944"/>
      <c r="FMV209" s="944"/>
      <c r="FMW209" s="944"/>
      <c r="FMX209" s="944"/>
      <c r="FMY209" s="944"/>
      <c r="FMZ209" s="944"/>
      <c r="FNA209" s="944"/>
      <c r="FNB209" s="944"/>
      <c r="FNC209" s="944"/>
      <c r="FND209" s="944"/>
      <c r="FNE209" s="944"/>
      <c r="FNF209" s="944"/>
      <c r="FNG209" s="944"/>
      <c r="FNH209" s="944"/>
      <c r="FNI209" s="944"/>
      <c r="FNJ209" s="944"/>
      <c r="FNK209" s="944"/>
      <c r="FNL209" s="944"/>
      <c r="FNM209" s="944"/>
      <c r="FNN209" s="944"/>
      <c r="FNO209" s="944"/>
      <c r="FNP209" s="944"/>
      <c r="FNQ209" s="944"/>
      <c r="FNR209" s="944"/>
      <c r="FNS209" s="944"/>
      <c r="FNT209" s="944"/>
      <c r="FNU209" s="944"/>
      <c r="FNV209" s="944"/>
      <c r="FNW209" s="944"/>
      <c r="FNX209" s="944"/>
      <c r="FNY209" s="944"/>
      <c r="FNZ209" s="944"/>
      <c r="FOA209" s="944"/>
      <c r="FOB209" s="944"/>
      <c r="FOC209" s="944"/>
      <c r="FOD209" s="944"/>
      <c r="FOE209" s="944"/>
      <c r="FOF209" s="944"/>
      <c r="FOG209" s="944"/>
      <c r="FOH209" s="944"/>
      <c r="FOI209" s="944"/>
      <c r="FOJ209" s="944"/>
      <c r="FOK209" s="944"/>
      <c r="FOL209" s="944"/>
      <c r="FOM209" s="944"/>
      <c r="FON209" s="944"/>
      <c r="FOO209" s="944"/>
      <c r="FOP209" s="944"/>
      <c r="FOQ209" s="944"/>
      <c r="FOR209" s="944"/>
      <c r="FOS209" s="944"/>
      <c r="FOT209" s="944"/>
      <c r="FOU209" s="944"/>
      <c r="FOV209" s="944"/>
      <c r="FOW209" s="944"/>
      <c r="FOX209" s="944"/>
      <c r="FOY209" s="944"/>
      <c r="FOZ209" s="944"/>
      <c r="FPA209" s="944"/>
      <c r="FPB209" s="944"/>
      <c r="FPC209" s="944"/>
      <c r="FPD209" s="944"/>
      <c r="FPE209" s="944"/>
      <c r="FPF209" s="944"/>
      <c r="FPG209" s="944"/>
      <c r="FPH209" s="944"/>
      <c r="FPI209" s="944"/>
      <c r="FPJ209" s="944"/>
      <c r="FPK209" s="944"/>
      <c r="FPL209" s="944"/>
      <c r="FPM209" s="944"/>
      <c r="FPN209" s="944"/>
      <c r="FPO209" s="944"/>
      <c r="FPP209" s="944"/>
      <c r="FPQ209" s="944"/>
      <c r="FPR209" s="944"/>
      <c r="FPS209" s="944"/>
      <c r="FPT209" s="944"/>
      <c r="FPU209" s="944"/>
      <c r="FPV209" s="944"/>
      <c r="FPW209" s="944"/>
      <c r="FPX209" s="944"/>
      <c r="FPY209" s="944"/>
      <c r="FPZ209" s="944"/>
      <c r="FQA209" s="944"/>
      <c r="FQB209" s="944"/>
      <c r="FQC209" s="944"/>
      <c r="FQD209" s="944"/>
      <c r="FQE209" s="944"/>
      <c r="FQF209" s="944"/>
      <c r="FQG209" s="944"/>
      <c r="FQH209" s="944"/>
      <c r="FQI209" s="944"/>
      <c r="FQJ209" s="944"/>
      <c r="FQK209" s="944"/>
      <c r="FQL209" s="944"/>
      <c r="FQM209" s="944"/>
      <c r="FQN209" s="944"/>
      <c r="FQO209" s="944"/>
      <c r="FQP209" s="944"/>
      <c r="FQQ209" s="944"/>
      <c r="FQR209" s="944"/>
      <c r="FQS209" s="944"/>
      <c r="FQT209" s="944"/>
      <c r="FQU209" s="944"/>
      <c r="FQV209" s="944"/>
      <c r="FQW209" s="944"/>
      <c r="FQX209" s="944"/>
      <c r="FQY209" s="944"/>
      <c r="FQZ209" s="944"/>
      <c r="FRA209" s="944"/>
      <c r="FRB209" s="944"/>
      <c r="FRC209" s="944"/>
      <c r="FRD209" s="944"/>
      <c r="FRE209" s="944"/>
      <c r="FRF209" s="944"/>
      <c r="FRG209" s="944"/>
      <c r="FRH209" s="944"/>
      <c r="FRI209" s="944"/>
      <c r="FRJ209" s="944"/>
      <c r="FRK209" s="944"/>
      <c r="FRL209" s="944"/>
      <c r="FRM209" s="944"/>
      <c r="FRN209" s="944"/>
      <c r="FRO209" s="944"/>
      <c r="FRP209" s="944"/>
      <c r="FRQ209" s="944"/>
      <c r="FRR209" s="944"/>
      <c r="FRS209" s="944"/>
      <c r="FRT209" s="944"/>
      <c r="FRU209" s="944"/>
      <c r="FRV209" s="944"/>
      <c r="FRW209" s="944"/>
      <c r="FRX209" s="944"/>
      <c r="FRY209" s="944"/>
      <c r="FRZ209" s="944"/>
      <c r="FSA209" s="944"/>
      <c r="FSB209" s="944"/>
      <c r="FSC209" s="944"/>
      <c r="FSD209" s="944"/>
      <c r="FSE209" s="944"/>
      <c r="FSF209" s="944"/>
      <c r="FSG209" s="944"/>
      <c r="FSH209" s="944"/>
      <c r="FSI209" s="944"/>
      <c r="FSJ209" s="944"/>
      <c r="FSK209" s="944"/>
      <c r="FSL209" s="944"/>
      <c r="FSM209" s="944"/>
      <c r="FSN209" s="944"/>
      <c r="FSO209" s="944"/>
      <c r="FSP209" s="944"/>
      <c r="FSQ209" s="944"/>
      <c r="FSR209" s="944"/>
      <c r="FSS209" s="944"/>
      <c r="FST209" s="944"/>
      <c r="FSU209" s="944"/>
      <c r="FSV209" s="944"/>
      <c r="FSW209" s="944"/>
      <c r="FSX209" s="944"/>
      <c r="FSY209" s="944"/>
      <c r="FSZ209" s="944"/>
      <c r="FTA209" s="944"/>
      <c r="FTB209" s="944"/>
      <c r="FTC209" s="944"/>
      <c r="FTD209" s="944"/>
      <c r="FTE209" s="944"/>
      <c r="FTF209" s="944"/>
      <c r="FTG209" s="944"/>
      <c r="FTH209" s="944"/>
      <c r="FTI209" s="944"/>
      <c r="FTJ209" s="944"/>
      <c r="FTK209" s="944"/>
      <c r="FTL209" s="944"/>
      <c r="FTM209" s="944"/>
      <c r="FTN209" s="944"/>
      <c r="FTO209" s="944"/>
      <c r="FTP209" s="944"/>
      <c r="FTQ209" s="944"/>
      <c r="FTR209" s="944"/>
      <c r="FTS209" s="944"/>
      <c r="FTT209" s="944"/>
      <c r="FTU209" s="944"/>
      <c r="FTV209" s="944"/>
      <c r="FTW209" s="944"/>
      <c r="FTX209" s="944"/>
      <c r="FTY209" s="944"/>
      <c r="FTZ209" s="944"/>
      <c r="FUA209" s="944"/>
      <c r="FUB209" s="944"/>
      <c r="FUC209" s="944"/>
      <c r="FUD209" s="944"/>
      <c r="FUE209" s="944"/>
      <c r="FUF209" s="944"/>
      <c r="FUG209" s="944"/>
      <c r="FUH209" s="944"/>
      <c r="FUI209" s="944"/>
      <c r="FUJ209" s="944"/>
      <c r="FUK209" s="944"/>
      <c r="FUL209" s="944"/>
      <c r="FUM209" s="944"/>
      <c r="FUN209" s="944"/>
      <c r="FUO209" s="944"/>
      <c r="FUP209" s="944"/>
      <c r="FUQ209" s="944"/>
      <c r="FUR209" s="944"/>
      <c r="FUS209" s="944"/>
      <c r="FUT209" s="944"/>
      <c r="FUU209" s="944"/>
      <c r="FUV209" s="944"/>
      <c r="FUW209" s="944"/>
      <c r="FUX209" s="944"/>
      <c r="FUY209" s="944"/>
      <c r="FUZ209" s="944"/>
      <c r="FVA209" s="944"/>
      <c r="FVB209" s="944"/>
      <c r="FVC209" s="944"/>
      <c r="FVD209" s="944"/>
      <c r="FVE209" s="944"/>
      <c r="FVF209" s="944"/>
      <c r="FVG209" s="944"/>
      <c r="FVH209" s="944"/>
      <c r="FVI209" s="944"/>
      <c r="FVJ209" s="944"/>
      <c r="FVK209" s="944"/>
      <c r="FVL209" s="944"/>
      <c r="FVM209" s="944"/>
      <c r="FVN209" s="944"/>
      <c r="FVO209" s="944"/>
      <c r="FVP209" s="944"/>
      <c r="FVQ209" s="944"/>
      <c r="FVR209" s="944"/>
      <c r="FVS209" s="944"/>
      <c r="FVT209" s="944"/>
      <c r="FVU209" s="944"/>
      <c r="FVV209" s="944"/>
      <c r="FVW209" s="944"/>
      <c r="FVX209" s="944"/>
      <c r="FVY209" s="944"/>
      <c r="FVZ209" s="944"/>
      <c r="FWA209" s="944"/>
      <c r="FWB209" s="944"/>
      <c r="FWC209" s="944"/>
      <c r="FWD209" s="944"/>
      <c r="FWE209" s="944"/>
      <c r="FWF209" s="944"/>
      <c r="FWG209" s="944"/>
      <c r="FWH209" s="944"/>
      <c r="FWI209" s="944"/>
      <c r="FWJ209" s="944"/>
      <c r="FWK209" s="944"/>
      <c r="FWL209" s="944"/>
      <c r="FWM209" s="944"/>
      <c r="FWN209" s="944"/>
      <c r="FWO209" s="944"/>
      <c r="FWP209" s="944"/>
      <c r="FWQ209" s="944"/>
      <c r="FWR209" s="944"/>
      <c r="FWS209" s="944"/>
      <c r="FWT209" s="944"/>
      <c r="FWU209" s="944"/>
      <c r="FWV209" s="944"/>
      <c r="FWW209" s="944"/>
      <c r="FWX209" s="944"/>
      <c r="FWY209" s="944"/>
      <c r="FWZ209" s="944"/>
      <c r="FXA209" s="944"/>
      <c r="FXB209" s="944"/>
      <c r="FXC209" s="944"/>
      <c r="FXD209" s="944"/>
      <c r="FXE209" s="944"/>
      <c r="FXF209" s="944"/>
      <c r="FXG209" s="944"/>
      <c r="FXH209" s="944"/>
      <c r="FXI209" s="944"/>
      <c r="FXJ209" s="944"/>
      <c r="FXK209" s="944"/>
      <c r="FXL209" s="944"/>
      <c r="FXM209" s="944"/>
      <c r="FXN209" s="944"/>
      <c r="FXO209" s="944"/>
      <c r="FXP209" s="944"/>
      <c r="FXQ209" s="944"/>
      <c r="FXR209" s="944"/>
      <c r="FXS209" s="944"/>
      <c r="FXT209" s="944"/>
      <c r="FXU209" s="944"/>
      <c r="FXV209" s="944"/>
      <c r="FXW209" s="944"/>
      <c r="FXX209" s="944"/>
      <c r="FXY209" s="944"/>
      <c r="FXZ209" s="944"/>
      <c r="FYA209" s="944"/>
      <c r="FYB209" s="944"/>
      <c r="FYC209" s="944"/>
      <c r="FYD209" s="944"/>
      <c r="FYE209" s="944"/>
      <c r="FYF209" s="944"/>
      <c r="FYG209" s="944"/>
      <c r="FYH209" s="944"/>
      <c r="FYI209" s="944"/>
      <c r="FYJ209" s="944"/>
      <c r="FYK209" s="944"/>
      <c r="FYL209" s="944"/>
      <c r="FYM209" s="944"/>
      <c r="FYN209" s="944"/>
      <c r="FYO209" s="944"/>
      <c r="FYP209" s="944"/>
      <c r="FYQ209" s="944"/>
      <c r="FYR209" s="944"/>
      <c r="FYS209" s="944"/>
      <c r="FYT209" s="944"/>
      <c r="FYU209" s="944"/>
      <c r="FYV209" s="944"/>
      <c r="FYW209" s="944"/>
      <c r="FYX209" s="944"/>
      <c r="FYY209" s="944"/>
      <c r="FYZ209" s="944"/>
      <c r="FZA209" s="944"/>
      <c r="FZB209" s="944"/>
      <c r="FZC209" s="944"/>
      <c r="FZD209" s="944"/>
      <c r="FZE209" s="944"/>
      <c r="FZF209" s="944"/>
      <c r="FZG209" s="944"/>
      <c r="FZH209" s="944"/>
      <c r="FZI209" s="944"/>
      <c r="FZJ209" s="944"/>
      <c r="FZK209" s="944"/>
      <c r="FZL209" s="944"/>
      <c r="FZM209" s="944"/>
      <c r="FZN209" s="944"/>
      <c r="FZO209" s="944"/>
      <c r="FZP209" s="944"/>
      <c r="FZQ209" s="944"/>
      <c r="FZR209" s="944"/>
      <c r="FZS209" s="944"/>
      <c r="FZT209" s="944"/>
      <c r="FZU209" s="944"/>
      <c r="FZV209" s="944"/>
      <c r="FZW209" s="944"/>
      <c r="FZX209" s="944"/>
      <c r="FZY209" s="944"/>
      <c r="FZZ209" s="944"/>
      <c r="GAA209" s="944"/>
      <c r="GAB209" s="944"/>
      <c r="GAC209" s="944"/>
      <c r="GAD209" s="944"/>
      <c r="GAE209" s="944"/>
      <c r="GAF209" s="944"/>
      <c r="GAG209" s="944"/>
      <c r="GAH209" s="944"/>
      <c r="GAI209" s="944"/>
      <c r="GAJ209" s="944"/>
      <c r="GAK209" s="944"/>
      <c r="GAL209" s="944"/>
      <c r="GAM209" s="944"/>
      <c r="GAN209" s="944"/>
      <c r="GAO209" s="944"/>
      <c r="GAP209" s="944"/>
      <c r="GAQ209" s="944"/>
      <c r="GAR209" s="944"/>
      <c r="GAS209" s="944"/>
      <c r="GAT209" s="944"/>
      <c r="GAU209" s="944"/>
      <c r="GAV209" s="944"/>
      <c r="GAW209" s="944"/>
      <c r="GAX209" s="944"/>
      <c r="GAY209" s="944"/>
      <c r="GAZ209" s="944"/>
      <c r="GBA209" s="944"/>
      <c r="GBB209" s="944"/>
      <c r="GBC209" s="944"/>
      <c r="GBD209" s="944"/>
      <c r="GBE209" s="944"/>
      <c r="GBF209" s="944"/>
      <c r="GBG209" s="944"/>
      <c r="GBH209" s="944"/>
      <c r="GBI209" s="944"/>
      <c r="GBJ209" s="944"/>
      <c r="GBK209" s="944"/>
      <c r="GBL209" s="944"/>
      <c r="GBM209" s="944"/>
      <c r="GBN209" s="944"/>
      <c r="GBO209" s="944"/>
      <c r="GBP209" s="944"/>
      <c r="GBQ209" s="944"/>
      <c r="GBR209" s="944"/>
      <c r="GBS209" s="944"/>
      <c r="GBT209" s="944"/>
      <c r="GBU209" s="944"/>
      <c r="GBV209" s="944"/>
      <c r="GBW209" s="944"/>
      <c r="GBX209" s="944"/>
      <c r="GBY209" s="944"/>
      <c r="GBZ209" s="944"/>
      <c r="GCA209" s="944"/>
      <c r="GCB209" s="944"/>
      <c r="GCC209" s="944"/>
      <c r="GCD209" s="944"/>
      <c r="GCE209" s="944"/>
      <c r="GCF209" s="944"/>
      <c r="GCG209" s="944"/>
      <c r="GCH209" s="944"/>
      <c r="GCI209" s="944"/>
      <c r="GCJ209" s="944"/>
      <c r="GCK209" s="944"/>
      <c r="GCL209" s="944"/>
      <c r="GCM209" s="944"/>
      <c r="GCN209" s="944"/>
      <c r="GCO209" s="944"/>
      <c r="GCP209" s="944"/>
      <c r="GCQ209" s="944"/>
      <c r="GCR209" s="944"/>
      <c r="GCS209" s="944"/>
      <c r="GCT209" s="944"/>
      <c r="GCU209" s="944"/>
      <c r="GCV209" s="944"/>
      <c r="GCW209" s="944"/>
      <c r="GCX209" s="944"/>
      <c r="GCY209" s="944"/>
      <c r="GCZ209" s="944"/>
      <c r="GDA209" s="944"/>
      <c r="GDB209" s="944"/>
      <c r="GDC209" s="944"/>
      <c r="GDD209" s="944"/>
      <c r="GDE209" s="944"/>
      <c r="GDF209" s="944"/>
      <c r="GDG209" s="944"/>
      <c r="GDH209" s="944"/>
      <c r="GDI209" s="944"/>
      <c r="GDJ209" s="944"/>
      <c r="GDK209" s="944"/>
      <c r="GDL209" s="944"/>
      <c r="GDM209" s="944"/>
      <c r="GDN209" s="944"/>
      <c r="GDO209" s="944"/>
      <c r="GDP209" s="944"/>
      <c r="GDQ209" s="944"/>
      <c r="GDR209" s="944"/>
      <c r="GDS209" s="944"/>
      <c r="GDT209" s="944"/>
      <c r="GDU209" s="944"/>
      <c r="GDV209" s="944"/>
      <c r="GDW209" s="944"/>
      <c r="GDX209" s="944"/>
      <c r="GDY209" s="944"/>
      <c r="GDZ209" s="944"/>
      <c r="GEA209" s="944"/>
      <c r="GEB209" s="944"/>
      <c r="GEC209" s="944"/>
      <c r="GED209" s="944"/>
      <c r="GEE209" s="944"/>
      <c r="GEF209" s="944"/>
      <c r="GEG209" s="944"/>
      <c r="GEH209" s="944"/>
      <c r="GEI209" s="944"/>
      <c r="GEJ209" s="944"/>
      <c r="GEK209" s="944"/>
      <c r="GEL209" s="944"/>
      <c r="GEM209" s="944"/>
      <c r="GEN209" s="944"/>
      <c r="GEO209" s="944"/>
      <c r="GEP209" s="944"/>
      <c r="GEQ209" s="944"/>
      <c r="GER209" s="944"/>
      <c r="GES209" s="944"/>
      <c r="GET209" s="944"/>
      <c r="GEU209" s="944"/>
      <c r="GEV209" s="944"/>
      <c r="GEW209" s="944"/>
      <c r="GEX209" s="944"/>
      <c r="GEY209" s="944"/>
      <c r="GEZ209" s="944"/>
      <c r="GFA209" s="944"/>
      <c r="GFB209" s="944"/>
      <c r="GFC209" s="944"/>
      <c r="GFD209" s="944"/>
      <c r="GFE209" s="944"/>
      <c r="GFF209" s="944"/>
      <c r="GFG209" s="944"/>
      <c r="GFH209" s="944"/>
      <c r="GFI209" s="944"/>
      <c r="GFJ209" s="944"/>
      <c r="GFK209" s="944"/>
      <c r="GFL209" s="944"/>
      <c r="GFM209" s="944"/>
      <c r="GFN209" s="944"/>
      <c r="GFO209" s="944"/>
      <c r="GFP209" s="944"/>
      <c r="GFQ209" s="944"/>
      <c r="GFR209" s="944"/>
      <c r="GFS209" s="944"/>
      <c r="GFT209" s="944"/>
      <c r="GFU209" s="944"/>
      <c r="GFV209" s="944"/>
      <c r="GFW209" s="944"/>
      <c r="GFX209" s="944"/>
      <c r="GFY209" s="944"/>
      <c r="GFZ209" s="944"/>
      <c r="GGA209" s="944"/>
      <c r="GGB209" s="944"/>
      <c r="GGC209" s="944"/>
      <c r="GGD209" s="944"/>
      <c r="GGE209" s="944"/>
      <c r="GGF209" s="944"/>
      <c r="GGG209" s="944"/>
      <c r="GGH209" s="944"/>
      <c r="GGI209" s="944"/>
      <c r="GGJ209" s="944"/>
      <c r="GGK209" s="944"/>
      <c r="GGL209" s="944"/>
      <c r="GGM209" s="944"/>
      <c r="GGN209" s="944"/>
      <c r="GGO209" s="944"/>
      <c r="GGP209" s="944"/>
      <c r="GGQ209" s="944"/>
      <c r="GGR209" s="944"/>
      <c r="GGS209" s="944"/>
      <c r="GGT209" s="944"/>
      <c r="GGU209" s="944"/>
      <c r="GGV209" s="944"/>
      <c r="GGW209" s="944"/>
      <c r="GGX209" s="944"/>
      <c r="GGY209" s="944"/>
      <c r="GGZ209" s="944"/>
      <c r="GHA209" s="944"/>
      <c r="GHB209" s="944"/>
      <c r="GHC209" s="944"/>
      <c r="GHD209" s="944"/>
      <c r="GHE209" s="944"/>
      <c r="GHF209" s="944"/>
      <c r="GHG209" s="944"/>
      <c r="GHH209" s="944"/>
      <c r="GHI209" s="944"/>
      <c r="GHJ209" s="944"/>
      <c r="GHK209" s="944"/>
      <c r="GHL209" s="944"/>
      <c r="GHM209" s="944"/>
      <c r="GHN209" s="944"/>
      <c r="GHO209" s="944"/>
      <c r="GHP209" s="944"/>
      <c r="GHQ209" s="944"/>
      <c r="GHR209" s="944"/>
      <c r="GHS209" s="944"/>
      <c r="GHT209" s="944"/>
      <c r="GHU209" s="944"/>
      <c r="GHV209" s="944"/>
      <c r="GHW209" s="944"/>
      <c r="GHX209" s="944"/>
      <c r="GHY209" s="944"/>
      <c r="GHZ209" s="944"/>
      <c r="GIA209" s="944"/>
      <c r="GIB209" s="944"/>
      <c r="GIC209" s="944"/>
      <c r="GID209" s="944"/>
      <c r="GIE209" s="944"/>
      <c r="GIF209" s="944"/>
      <c r="GIG209" s="944"/>
      <c r="GIH209" s="944"/>
      <c r="GII209" s="944"/>
      <c r="GIJ209" s="944"/>
      <c r="GIK209" s="944"/>
      <c r="GIL209" s="944"/>
      <c r="GIM209" s="944"/>
      <c r="GIN209" s="944"/>
      <c r="GIO209" s="944"/>
      <c r="GIP209" s="944"/>
      <c r="GIQ209" s="944"/>
      <c r="GIR209" s="944"/>
      <c r="GIS209" s="944"/>
      <c r="GIT209" s="944"/>
      <c r="GIU209" s="944"/>
      <c r="GIV209" s="944"/>
      <c r="GIW209" s="944"/>
      <c r="GIX209" s="944"/>
      <c r="GIY209" s="944"/>
      <c r="GIZ209" s="944"/>
      <c r="GJA209" s="944"/>
      <c r="GJB209" s="944"/>
      <c r="GJC209" s="944"/>
      <c r="GJD209" s="944"/>
      <c r="GJE209" s="944"/>
      <c r="GJF209" s="944"/>
      <c r="GJG209" s="944"/>
      <c r="GJH209" s="944"/>
      <c r="GJI209" s="944"/>
      <c r="GJJ209" s="944"/>
      <c r="GJK209" s="944"/>
      <c r="GJL209" s="944"/>
      <c r="GJM209" s="944"/>
      <c r="GJN209" s="944"/>
      <c r="GJO209" s="944"/>
      <c r="GJP209" s="944"/>
      <c r="GJQ209" s="944"/>
      <c r="GJR209" s="944"/>
      <c r="GJS209" s="944"/>
      <c r="GJT209" s="944"/>
      <c r="GJU209" s="944"/>
      <c r="GJV209" s="944"/>
      <c r="GJW209" s="944"/>
      <c r="GJX209" s="944"/>
      <c r="GJY209" s="944"/>
      <c r="GJZ209" s="944"/>
      <c r="GKA209" s="944"/>
      <c r="GKB209" s="944"/>
      <c r="GKC209" s="944"/>
      <c r="GKD209" s="944"/>
      <c r="GKE209" s="944"/>
      <c r="GKF209" s="944"/>
      <c r="GKG209" s="944"/>
      <c r="GKH209" s="944"/>
      <c r="GKI209" s="944"/>
      <c r="GKJ209" s="944"/>
      <c r="GKK209" s="944"/>
      <c r="GKL209" s="944"/>
      <c r="GKM209" s="944"/>
      <c r="GKN209" s="944"/>
      <c r="GKO209" s="944"/>
      <c r="GKP209" s="944"/>
      <c r="GKQ209" s="944"/>
      <c r="GKR209" s="944"/>
      <c r="GKS209" s="944"/>
      <c r="GKT209" s="944"/>
      <c r="GKU209" s="944"/>
      <c r="GKV209" s="944"/>
      <c r="GKW209" s="944"/>
      <c r="GKX209" s="944"/>
      <c r="GKY209" s="944"/>
      <c r="GKZ209" s="944"/>
      <c r="GLA209" s="944"/>
      <c r="GLB209" s="944"/>
      <c r="GLC209" s="944"/>
      <c r="GLD209" s="944"/>
      <c r="GLE209" s="944"/>
      <c r="GLF209" s="944"/>
      <c r="GLG209" s="944"/>
      <c r="GLH209" s="944"/>
      <c r="GLI209" s="944"/>
      <c r="GLJ209" s="944"/>
      <c r="GLK209" s="944"/>
      <c r="GLL209" s="944"/>
      <c r="GLM209" s="944"/>
      <c r="GLN209" s="944"/>
      <c r="GLO209" s="944"/>
      <c r="GLP209" s="944"/>
      <c r="GLQ209" s="944"/>
      <c r="GLR209" s="944"/>
      <c r="GLS209" s="944"/>
      <c r="GLT209" s="944"/>
      <c r="GLU209" s="944"/>
      <c r="GLV209" s="944"/>
      <c r="GLW209" s="944"/>
      <c r="GLX209" s="944"/>
      <c r="GLY209" s="944"/>
      <c r="GLZ209" s="944"/>
      <c r="GMA209" s="944"/>
      <c r="GMB209" s="944"/>
      <c r="GMC209" s="944"/>
      <c r="GMD209" s="944"/>
      <c r="GME209" s="944"/>
      <c r="GMF209" s="944"/>
      <c r="GMG209" s="944"/>
      <c r="GMH209" s="944"/>
      <c r="GMI209" s="944"/>
      <c r="GMJ209" s="944"/>
      <c r="GMK209" s="944"/>
      <c r="GML209" s="944"/>
      <c r="GMM209" s="944"/>
      <c r="GMN209" s="944"/>
      <c r="GMO209" s="944"/>
      <c r="GMP209" s="944"/>
      <c r="GMQ209" s="944"/>
      <c r="GMR209" s="944"/>
      <c r="GMS209" s="944"/>
      <c r="GMT209" s="944"/>
      <c r="GMU209" s="944"/>
      <c r="GMV209" s="944"/>
      <c r="GMW209" s="944"/>
      <c r="GMX209" s="944"/>
      <c r="GMY209" s="944"/>
      <c r="GMZ209" s="944"/>
      <c r="GNA209" s="944"/>
      <c r="GNB209" s="944"/>
      <c r="GNC209" s="944"/>
      <c r="GND209" s="944"/>
      <c r="GNE209" s="944"/>
      <c r="GNF209" s="944"/>
      <c r="GNG209" s="944"/>
      <c r="GNH209" s="944"/>
      <c r="GNI209" s="944"/>
      <c r="GNJ209" s="944"/>
      <c r="GNK209" s="944"/>
      <c r="GNL209" s="944"/>
      <c r="GNM209" s="944"/>
      <c r="GNN209" s="944"/>
      <c r="GNO209" s="944"/>
      <c r="GNP209" s="944"/>
      <c r="GNQ209" s="944"/>
      <c r="GNR209" s="944"/>
      <c r="GNS209" s="944"/>
      <c r="GNT209" s="944"/>
      <c r="GNU209" s="944"/>
      <c r="GNV209" s="944"/>
      <c r="GNW209" s="944"/>
      <c r="GNX209" s="944"/>
      <c r="GNY209" s="944"/>
      <c r="GNZ209" s="944"/>
      <c r="GOA209" s="944"/>
      <c r="GOB209" s="944"/>
      <c r="GOC209" s="944"/>
      <c r="GOD209" s="944"/>
      <c r="GOE209" s="944"/>
      <c r="GOF209" s="944"/>
      <c r="GOG209" s="944"/>
      <c r="GOH209" s="944"/>
      <c r="GOI209" s="944"/>
      <c r="GOJ209" s="944"/>
      <c r="GOK209" s="944"/>
      <c r="GOL209" s="944"/>
      <c r="GOM209" s="944"/>
      <c r="GON209" s="944"/>
      <c r="GOO209" s="944"/>
      <c r="GOP209" s="944"/>
      <c r="GOQ209" s="944"/>
      <c r="GOR209" s="944"/>
      <c r="GOS209" s="944"/>
      <c r="GOT209" s="944"/>
      <c r="GOU209" s="944"/>
      <c r="GOV209" s="944"/>
      <c r="GOW209" s="944"/>
      <c r="GOX209" s="944"/>
      <c r="GOY209" s="944"/>
      <c r="GOZ209" s="944"/>
      <c r="GPA209" s="944"/>
      <c r="GPB209" s="944"/>
      <c r="GPC209" s="944"/>
      <c r="GPD209" s="944"/>
      <c r="GPE209" s="944"/>
      <c r="GPF209" s="944"/>
      <c r="GPG209" s="944"/>
      <c r="GPH209" s="944"/>
      <c r="GPI209" s="944"/>
      <c r="GPJ209" s="944"/>
      <c r="GPK209" s="944"/>
      <c r="GPL209" s="944"/>
      <c r="GPM209" s="944"/>
      <c r="GPN209" s="944"/>
      <c r="GPO209" s="944"/>
      <c r="GPP209" s="944"/>
      <c r="GPQ209" s="944"/>
      <c r="GPR209" s="944"/>
      <c r="GPS209" s="944"/>
      <c r="GPT209" s="944"/>
      <c r="GPU209" s="944"/>
      <c r="GPV209" s="944"/>
      <c r="GPW209" s="944"/>
      <c r="GPX209" s="944"/>
      <c r="GPY209" s="944"/>
      <c r="GPZ209" s="944"/>
      <c r="GQA209" s="944"/>
      <c r="GQB209" s="944"/>
      <c r="GQC209" s="944"/>
      <c r="GQD209" s="944"/>
      <c r="GQE209" s="944"/>
      <c r="GQF209" s="944"/>
      <c r="GQG209" s="944"/>
      <c r="GQH209" s="944"/>
      <c r="GQI209" s="944"/>
      <c r="GQJ209" s="944"/>
      <c r="GQK209" s="944"/>
      <c r="GQL209" s="944"/>
      <c r="GQM209" s="944"/>
      <c r="GQN209" s="944"/>
      <c r="GQO209" s="944"/>
      <c r="GQP209" s="944"/>
      <c r="GQQ209" s="944"/>
      <c r="GQR209" s="944"/>
      <c r="GQS209" s="944"/>
      <c r="GQT209" s="944"/>
      <c r="GQU209" s="944"/>
      <c r="GQV209" s="944"/>
      <c r="GQW209" s="944"/>
      <c r="GQX209" s="944"/>
      <c r="GQY209" s="944"/>
      <c r="GQZ209" s="944"/>
      <c r="GRA209" s="944"/>
      <c r="GRB209" s="944"/>
      <c r="GRC209" s="944"/>
      <c r="GRD209" s="944"/>
      <c r="GRE209" s="944"/>
      <c r="GRF209" s="944"/>
      <c r="GRG209" s="944"/>
      <c r="GRH209" s="944"/>
      <c r="GRI209" s="944"/>
      <c r="GRJ209" s="944"/>
      <c r="GRK209" s="944"/>
      <c r="GRL209" s="944"/>
      <c r="GRM209" s="944"/>
      <c r="GRN209" s="944"/>
      <c r="GRO209" s="944"/>
      <c r="GRP209" s="944"/>
      <c r="GRQ209" s="944"/>
      <c r="GRR209" s="944"/>
      <c r="GRS209" s="944"/>
      <c r="GRT209" s="944"/>
      <c r="GRU209" s="944"/>
      <c r="GRV209" s="944"/>
      <c r="GRW209" s="944"/>
      <c r="GRX209" s="944"/>
      <c r="GRY209" s="944"/>
      <c r="GRZ209" s="944"/>
      <c r="GSA209" s="944"/>
      <c r="GSB209" s="944"/>
      <c r="GSC209" s="944"/>
      <c r="GSD209" s="944"/>
      <c r="GSE209" s="944"/>
      <c r="GSF209" s="944"/>
      <c r="GSG209" s="944"/>
      <c r="GSH209" s="944"/>
      <c r="GSI209" s="944"/>
      <c r="GSJ209" s="944"/>
      <c r="GSK209" s="944"/>
      <c r="GSL209" s="944"/>
      <c r="GSM209" s="944"/>
      <c r="GSN209" s="944"/>
      <c r="GSO209" s="944"/>
      <c r="GSP209" s="944"/>
      <c r="GSQ209" s="944"/>
      <c r="GSR209" s="944"/>
      <c r="GSS209" s="944"/>
      <c r="GST209" s="944"/>
      <c r="GSU209" s="944"/>
      <c r="GSV209" s="944"/>
      <c r="GSW209" s="944"/>
      <c r="GSX209" s="944"/>
      <c r="GSY209" s="944"/>
      <c r="GSZ209" s="944"/>
      <c r="GTA209" s="944"/>
      <c r="GTB209" s="944"/>
      <c r="GTC209" s="944"/>
      <c r="GTD209" s="944"/>
      <c r="GTE209" s="944"/>
      <c r="GTF209" s="944"/>
      <c r="GTG209" s="944"/>
      <c r="GTH209" s="944"/>
      <c r="GTI209" s="944"/>
      <c r="GTJ209" s="944"/>
      <c r="GTK209" s="944"/>
      <c r="GTL209" s="944"/>
      <c r="GTM209" s="944"/>
      <c r="GTN209" s="944"/>
      <c r="GTO209" s="944"/>
      <c r="GTP209" s="944"/>
      <c r="GTQ209" s="944"/>
      <c r="GTR209" s="944"/>
      <c r="GTS209" s="944"/>
      <c r="GTT209" s="944"/>
      <c r="GTU209" s="944"/>
      <c r="GTV209" s="944"/>
      <c r="GTW209" s="944"/>
      <c r="GTX209" s="944"/>
      <c r="GTY209" s="944"/>
      <c r="GTZ209" s="944"/>
      <c r="GUA209" s="944"/>
      <c r="GUB209" s="944"/>
      <c r="GUC209" s="944"/>
      <c r="GUD209" s="944"/>
      <c r="GUE209" s="944"/>
      <c r="GUF209" s="944"/>
      <c r="GUG209" s="944"/>
      <c r="GUH209" s="944"/>
      <c r="GUI209" s="944"/>
      <c r="GUJ209" s="944"/>
      <c r="GUK209" s="944"/>
      <c r="GUL209" s="944"/>
      <c r="GUM209" s="944"/>
      <c r="GUN209" s="944"/>
      <c r="GUO209" s="944"/>
      <c r="GUP209" s="944"/>
      <c r="GUQ209" s="944"/>
      <c r="GUR209" s="944"/>
      <c r="GUS209" s="944"/>
      <c r="GUT209" s="944"/>
      <c r="GUU209" s="944"/>
      <c r="GUV209" s="944"/>
      <c r="GUW209" s="944"/>
      <c r="GUX209" s="944"/>
      <c r="GUY209" s="944"/>
      <c r="GUZ209" s="944"/>
      <c r="GVA209" s="944"/>
      <c r="GVB209" s="944"/>
      <c r="GVC209" s="944"/>
      <c r="GVD209" s="944"/>
      <c r="GVE209" s="944"/>
      <c r="GVF209" s="944"/>
      <c r="GVG209" s="944"/>
      <c r="GVH209" s="944"/>
      <c r="GVI209" s="944"/>
      <c r="GVJ209" s="944"/>
      <c r="GVK209" s="944"/>
      <c r="GVL209" s="944"/>
      <c r="GVM209" s="944"/>
      <c r="GVN209" s="944"/>
      <c r="GVO209" s="944"/>
      <c r="GVP209" s="944"/>
      <c r="GVQ209" s="944"/>
      <c r="GVR209" s="944"/>
      <c r="GVS209" s="944"/>
      <c r="GVT209" s="944"/>
      <c r="GVU209" s="944"/>
      <c r="GVV209" s="944"/>
      <c r="GVW209" s="944"/>
      <c r="GVX209" s="944"/>
      <c r="GVY209" s="944"/>
      <c r="GVZ209" s="944"/>
      <c r="GWA209" s="944"/>
      <c r="GWB209" s="944"/>
      <c r="GWC209" s="944"/>
      <c r="GWD209" s="944"/>
      <c r="GWE209" s="944"/>
      <c r="GWF209" s="944"/>
      <c r="GWG209" s="944"/>
      <c r="GWH209" s="944"/>
      <c r="GWI209" s="944"/>
      <c r="GWJ209" s="944"/>
      <c r="GWK209" s="944"/>
      <c r="GWL209" s="944"/>
      <c r="GWM209" s="944"/>
      <c r="GWN209" s="944"/>
      <c r="GWO209" s="944"/>
      <c r="GWP209" s="944"/>
      <c r="GWQ209" s="944"/>
      <c r="GWR209" s="944"/>
      <c r="GWS209" s="944"/>
      <c r="GWT209" s="944"/>
      <c r="GWU209" s="944"/>
      <c r="GWV209" s="944"/>
      <c r="GWW209" s="944"/>
      <c r="GWX209" s="944"/>
      <c r="GWY209" s="944"/>
      <c r="GWZ209" s="944"/>
      <c r="GXA209" s="944"/>
      <c r="GXB209" s="944"/>
      <c r="GXC209" s="944"/>
      <c r="GXD209" s="944"/>
      <c r="GXE209" s="944"/>
      <c r="GXF209" s="944"/>
      <c r="GXG209" s="944"/>
      <c r="GXH209" s="944"/>
      <c r="GXI209" s="944"/>
      <c r="GXJ209" s="944"/>
      <c r="GXK209" s="944"/>
      <c r="GXL209" s="944"/>
      <c r="GXM209" s="944"/>
      <c r="GXN209" s="944"/>
      <c r="GXO209" s="944"/>
      <c r="GXP209" s="944"/>
      <c r="GXQ209" s="944"/>
      <c r="GXR209" s="944"/>
      <c r="GXS209" s="944"/>
      <c r="GXT209" s="944"/>
      <c r="GXU209" s="944"/>
      <c r="GXV209" s="944"/>
      <c r="GXW209" s="944"/>
      <c r="GXX209" s="944"/>
      <c r="GXY209" s="944"/>
      <c r="GXZ209" s="944"/>
      <c r="GYA209" s="944"/>
      <c r="GYB209" s="944"/>
      <c r="GYC209" s="944"/>
      <c r="GYD209" s="944"/>
      <c r="GYE209" s="944"/>
      <c r="GYF209" s="944"/>
      <c r="GYG209" s="944"/>
      <c r="GYH209" s="944"/>
      <c r="GYI209" s="944"/>
      <c r="GYJ209" s="944"/>
      <c r="GYK209" s="944"/>
      <c r="GYL209" s="944"/>
      <c r="GYM209" s="944"/>
      <c r="GYN209" s="944"/>
      <c r="GYO209" s="944"/>
      <c r="GYP209" s="944"/>
      <c r="GYQ209" s="944"/>
      <c r="GYR209" s="944"/>
      <c r="GYS209" s="944"/>
      <c r="GYT209" s="944"/>
      <c r="GYU209" s="944"/>
      <c r="GYV209" s="944"/>
      <c r="GYW209" s="944"/>
      <c r="GYX209" s="944"/>
      <c r="GYY209" s="944"/>
      <c r="GYZ209" s="944"/>
      <c r="GZA209" s="944"/>
      <c r="GZB209" s="944"/>
      <c r="GZC209" s="944"/>
      <c r="GZD209" s="944"/>
      <c r="GZE209" s="944"/>
      <c r="GZF209" s="944"/>
      <c r="GZG209" s="944"/>
      <c r="GZH209" s="944"/>
      <c r="GZI209" s="944"/>
      <c r="GZJ209" s="944"/>
      <c r="GZK209" s="944"/>
      <c r="GZL209" s="944"/>
      <c r="GZM209" s="944"/>
      <c r="GZN209" s="944"/>
      <c r="GZO209" s="944"/>
      <c r="GZP209" s="944"/>
      <c r="GZQ209" s="944"/>
      <c r="GZR209" s="944"/>
      <c r="GZS209" s="944"/>
      <c r="GZT209" s="944"/>
      <c r="GZU209" s="944"/>
      <c r="GZV209" s="944"/>
      <c r="GZW209" s="944"/>
      <c r="GZX209" s="944"/>
      <c r="GZY209" s="944"/>
      <c r="GZZ209" s="944"/>
      <c r="HAA209" s="944"/>
      <c r="HAB209" s="944"/>
      <c r="HAC209" s="944"/>
      <c r="HAD209" s="944"/>
      <c r="HAE209" s="944"/>
      <c r="HAF209" s="944"/>
      <c r="HAG209" s="944"/>
      <c r="HAH209" s="944"/>
      <c r="HAI209" s="944"/>
      <c r="HAJ209" s="944"/>
      <c r="HAK209" s="944"/>
      <c r="HAL209" s="944"/>
      <c r="HAM209" s="944"/>
      <c r="HAN209" s="944"/>
      <c r="HAO209" s="944"/>
      <c r="HAP209" s="944"/>
      <c r="HAQ209" s="944"/>
      <c r="HAR209" s="944"/>
      <c r="HAS209" s="944"/>
      <c r="HAT209" s="944"/>
      <c r="HAU209" s="944"/>
      <c r="HAV209" s="944"/>
      <c r="HAW209" s="944"/>
      <c r="HAX209" s="944"/>
      <c r="HAY209" s="944"/>
      <c r="HAZ209" s="944"/>
      <c r="HBA209" s="944"/>
      <c r="HBB209" s="944"/>
      <c r="HBC209" s="944"/>
      <c r="HBD209" s="944"/>
      <c r="HBE209" s="944"/>
      <c r="HBF209" s="944"/>
      <c r="HBG209" s="944"/>
      <c r="HBH209" s="944"/>
      <c r="HBI209" s="944"/>
      <c r="HBJ209" s="944"/>
      <c r="HBK209" s="944"/>
      <c r="HBL209" s="944"/>
      <c r="HBM209" s="944"/>
      <c r="HBN209" s="944"/>
      <c r="HBO209" s="944"/>
      <c r="HBP209" s="944"/>
      <c r="HBQ209" s="944"/>
      <c r="HBR209" s="944"/>
      <c r="HBS209" s="944"/>
      <c r="HBT209" s="944"/>
      <c r="HBU209" s="944"/>
      <c r="HBV209" s="944"/>
      <c r="HBW209" s="944"/>
      <c r="HBX209" s="944"/>
      <c r="HBY209" s="944"/>
      <c r="HBZ209" s="944"/>
      <c r="HCA209" s="944"/>
      <c r="HCB209" s="944"/>
      <c r="HCC209" s="944"/>
      <c r="HCD209" s="944"/>
      <c r="HCE209" s="944"/>
      <c r="HCF209" s="944"/>
      <c r="HCG209" s="944"/>
      <c r="HCH209" s="944"/>
      <c r="HCI209" s="944"/>
      <c r="HCJ209" s="944"/>
      <c r="HCK209" s="944"/>
      <c r="HCL209" s="944"/>
      <c r="HCM209" s="944"/>
      <c r="HCN209" s="944"/>
      <c r="HCO209" s="944"/>
      <c r="HCP209" s="944"/>
      <c r="HCQ209" s="944"/>
      <c r="HCR209" s="944"/>
      <c r="HCS209" s="944"/>
      <c r="HCT209" s="944"/>
      <c r="HCU209" s="944"/>
      <c r="HCV209" s="944"/>
      <c r="HCW209" s="944"/>
      <c r="HCX209" s="944"/>
      <c r="HCY209" s="944"/>
      <c r="HCZ209" s="944"/>
      <c r="HDA209" s="944"/>
      <c r="HDB209" s="944"/>
      <c r="HDC209" s="944"/>
      <c r="HDD209" s="944"/>
      <c r="HDE209" s="944"/>
      <c r="HDF209" s="944"/>
      <c r="HDG209" s="944"/>
      <c r="HDH209" s="944"/>
      <c r="HDI209" s="944"/>
      <c r="HDJ209" s="944"/>
      <c r="HDK209" s="944"/>
      <c r="HDL209" s="944"/>
      <c r="HDM209" s="944"/>
      <c r="HDN209" s="944"/>
      <c r="HDO209" s="944"/>
      <c r="HDP209" s="944"/>
      <c r="HDQ209" s="944"/>
      <c r="HDR209" s="944"/>
      <c r="HDS209" s="944"/>
      <c r="HDT209" s="944"/>
      <c r="HDU209" s="944"/>
      <c r="HDV209" s="944"/>
      <c r="HDW209" s="944"/>
      <c r="HDX209" s="944"/>
      <c r="HDY209" s="944"/>
      <c r="HDZ209" s="944"/>
      <c r="HEA209" s="944"/>
      <c r="HEB209" s="944"/>
      <c r="HEC209" s="944"/>
      <c r="HED209" s="944"/>
      <c r="HEE209" s="944"/>
      <c r="HEF209" s="944"/>
      <c r="HEG209" s="944"/>
      <c r="HEH209" s="944"/>
      <c r="HEI209" s="944"/>
      <c r="HEJ209" s="944"/>
      <c r="HEK209" s="944"/>
      <c r="HEL209" s="944"/>
      <c r="HEM209" s="944"/>
      <c r="HEN209" s="944"/>
      <c r="HEO209" s="944"/>
      <c r="HEP209" s="944"/>
      <c r="HEQ209" s="944"/>
      <c r="HER209" s="944"/>
      <c r="HES209" s="944"/>
      <c r="HET209" s="944"/>
      <c r="HEU209" s="944"/>
      <c r="HEV209" s="944"/>
      <c r="HEW209" s="944"/>
      <c r="HEX209" s="944"/>
      <c r="HEY209" s="944"/>
      <c r="HEZ209" s="944"/>
      <c r="HFA209" s="944"/>
      <c r="HFB209" s="944"/>
      <c r="HFC209" s="944"/>
      <c r="HFD209" s="944"/>
      <c r="HFE209" s="944"/>
      <c r="HFF209" s="944"/>
      <c r="HFG209" s="944"/>
      <c r="HFH209" s="944"/>
      <c r="HFI209" s="944"/>
      <c r="HFJ209" s="944"/>
      <c r="HFK209" s="944"/>
      <c r="HFL209" s="944"/>
      <c r="HFM209" s="944"/>
      <c r="HFN209" s="944"/>
      <c r="HFO209" s="944"/>
      <c r="HFP209" s="944"/>
      <c r="HFQ209" s="944"/>
      <c r="HFR209" s="944"/>
      <c r="HFS209" s="944"/>
      <c r="HFT209" s="944"/>
      <c r="HFU209" s="944"/>
      <c r="HFV209" s="944"/>
      <c r="HFW209" s="944"/>
      <c r="HFX209" s="944"/>
      <c r="HFY209" s="944"/>
      <c r="HFZ209" s="944"/>
      <c r="HGA209" s="944"/>
      <c r="HGB209" s="944"/>
      <c r="HGC209" s="944"/>
      <c r="HGD209" s="944"/>
      <c r="HGE209" s="944"/>
      <c r="HGF209" s="944"/>
      <c r="HGG209" s="944"/>
      <c r="HGH209" s="944"/>
      <c r="HGI209" s="944"/>
      <c r="HGJ209" s="944"/>
      <c r="HGK209" s="944"/>
      <c r="HGL209" s="944"/>
      <c r="HGM209" s="944"/>
      <c r="HGN209" s="944"/>
      <c r="HGO209" s="944"/>
      <c r="HGP209" s="944"/>
      <c r="HGQ209" s="944"/>
      <c r="HGR209" s="944"/>
      <c r="HGS209" s="944"/>
      <c r="HGT209" s="944"/>
      <c r="HGU209" s="944"/>
      <c r="HGV209" s="944"/>
      <c r="HGW209" s="944"/>
      <c r="HGX209" s="944"/>
      <c r="HGY209" s="944"/>
      <c r="HGZ209" s="944"/>
      <c r="HHA209" s="944"/>
      <c r="HHB209" s="944"/>
      <c r="HHC209" s="944"/>
      <c r="HHD209" s="944"/>
      <c r="HHE209" s="944"/>
      <c r="HHF209" s="944"/>
      <c r="HHG209" s="944"/>
      <c r="HHH209" s="944"/>
      <c r="HHI209" s="944"/>
      <c r="HHJ209" s="944"/>
      <c r="HHK209" s="944"/>
      <c r="HHL209" s="944"/>
      <c r="HHM209" s="944"/>
      <c r="HHN209" s="944"/>
      <c r="HHO209" s="944"/>
      <c r="HHP209" s="944"/>
      <c r="HHQ209" s="944"/>
      <c r="HHR209" s="944"/>
      <c r="HHS209" s="944"/>
      <c r="HHT209" s="944"/>
      <c r="HHU209" s="944"/>
      <c r="HHV209" s="944"/>
      <c r="HHW209" s="944"/>
      <c r="HHX209" s="944"/>
      <c r="HHY209" s="944"/>
      <c r="HHZ209" s="944"/>
      <c r="HIA209" s="944"/>
      <c r="HIB209" s="944"/>
      <c r="HIC209" s="944"/>
      <c r="HID209" s="944"/>
      <c r="HIE209" s="944"/>
      <c r="HIF209" s="944"/>
      <c r="HIG209" s="944"/>
      <c r="HIH209" s="944"/>
      <c r="HII209" s="944"/>
      <c r="HIJ209" s="944"/>
      <c r="HIK209" s="944"/>
      <c r="HIL209" s="944"/>
      <c r="HIM209" s="944"/>
      <c r="HIN209" s="944"/>
      <c r="HIO209" s="944"/>
      <c r="HIP209" s="944"/>
      <c r="HIQ209" s="944"/>
      <c r="HIR209" s="944"/>
      <c r="HIS209" s="944"/>
      <c r="HIT209" s="944"/>
      <c r="HIU209" s="944"/>
      <c r="HIV209" s="944"/>
      <c r="HIW209" s="944"/>
      <c r="HIX209" s="944"/>
      <c r="HIY209" s="944"/>
      <c r="HIZ209" s="944"/>
      <c r="HJA209" s="944"/>
      <c r="HJB209" s="944"/>
      <c r="HJC209" s="944"/>
      <c r="HJD209" s="944"/>
      <c r="HJE209" s="944"/>
      <c r="HJF209" s="944"/>
      <c r="HJG209" s="944"/>
      <c r="HJH209" s="944"/>
      <c r="HJI209" s="944"/>
      <c r="HJJ209" s="944"/>
      <c r="HJK209" s="944"/>
      <c r="HJL209" s="944"/>
      <c r="HJM209" s="944"/>
      <c r="HJN209" s="944"/>
      <c r="HJO209" s="944"/>
      <c r="HJP209" s="944"/>
      <c r="HJQ209" s="944"/>
      <c r="HJR209" s="944"/>
      <c r="HJS209" s="944"/>
      <c r="HJT209" s="944"/>
      <c r="HJU209" s="944"/>
      <c r="HJV209" s="944"/>
      <c r="HJW209" s="944"/>
      <c r="HJX209" s="944"/>
      <c r="HJY209" s="944"/>
      <c r="HJZ209" s="944"/>
      <c r="HKA209" s="944"/>
      <c r="HKB209" s="944"/>
      <c r="HKC209" s="944"/>
      <c r="HKD209" s="944"/>
      <c r="HKE209" s="944"/>
      <c r="HKF209" s="944"/>
      <c r="HKG209" s="944"/>
      <c r="HKH209" s="944"/>
      <c r="HKI209" s="944"/>
      <c r="HKJ209" s="944"/>
      <c r="HKK209" s="944"/>
      <c r="HKL209" s="944"/>
      <c r="HKM209" s="944"/>
      <c r="HKN209" s="944"/>
      <c r="HKO209" s="944"/>
      <c r="HKP209" s="944"/>
      <c r="HKQ209" s="944"/>
      <c r="HKR209" s="944"/>
      <c r="HKS209" s="944"/>
      <c r="HKT209" s="944"/>
      <c r="HKU209" s="944"/>
      <c r="HKV209" s="944"/>
      <c r="HKW209" s="944"/>
      <c r="HKX209" s="944"/>
      <c r="HKY209" s="944"/>
      <c r="HKZ209" s="944"/>
      <c r="HLA209" s="944"/>
      <c r="HLB209" s="944"/>
      <c r="HLC209" s="944"/>
      <c r="HLD209" s="944"/>
      <c r="HLE209" s="944"/>
      <c r="HLF209" s="944"/>
      <c r="HLG209" s="944"/>
      <c r="HLH209" s="944"/>
      <c r="HLI209" s="944"/>
      <c r="HLJ209" s="944"/>
      <c r="HLK209" s="944"/>
      <c r="HLL209" s="944"/>
      <c r="HLM209" s="944"/>
      <c r="HLN209" s="944"/>
      <c r="HLO209" s="944"/>
      <c r="HLP209" s="944"/>
      <c r="HLQ209" s="944"/>
      <c r="HLR209" s="944"/>
      <c r="HLS209" s="944"/>
      <c r="HLT209" s="944"/>
      <c r="HLU209" s="944"/>
      <c r="HLV209" s="944"/>
      <c r="HLW209" s="944"/>
      <c r="HLX209" s="944"/>
      <c r="HLY209" s="944"/>
      <c r="HLZ209" s="944"/>
      <c r="HMA209" s="944"/>
      <c r="HMB209" s="944"/>
      <c r="HMC209" s="944"/>
      <c r="HMD209" s="944"/>
      <c r="HME209" s="944"/>
      <c r="HMF209" s="944"/>
      <c r="HMG209" s="944"/>
      <c r="HMH209" s="944"/>
      <c r="HMI209" s="944"/>
      <c r="HMJ209" s="944"/>
      <c r="HMK209" s="944"/>
      <c r="HML209" s="944"/>
      <c r="HMM209" s="944"/>
      <c r="HMN209" s="944"/>
      <c r="HMO209" s="944"/>
      <c r="HMP209" s="944"/>
      <c r="HMQ209" s="944"/>
      <c r="HMR209" s="944"/>
      <c r="HMS209" s="944"/>
      <c r="HMT209" s="944"/>
      <c r="HMU209" s="944"/>
      <c r="HMV209" s="944"/>
      <c r="HMW209" s="944"/>
      <c r="HMX209" s="944"/>
      <c r="HMY209" s="944"/>
      <c r="HMZ209" s="944"/>
      <c r="HNA209" s="944"/>
      <c r="HNB209" s="944"/>
      <c r="HNC209" s="944"/>
      <c r="HND209" s="944"/>
      <c r="HNE209" s="944"/>
      <c r="HNF209" s="944"/>
      <c r="HNG209" s="944"/>
      <c r="HNH209" s="944"/>
      <c r="HNI209" s="944"/>
      <c r="HNJ209" s="944"/>
      <c r="HNK209" s="944"/>
      <c r="HNL209" s="944"/>
      <c r="HNM209" s="944"/>
      <c r="HNN209" s="944"/>
      <c r="HNO209" s="944"/>
      <c r="HNP209" s="944"/>
      <c r="HNQ209" s="944"/>
      <c r="HNR209" s="944"/>
      <c r="HNS209" s="944"/>
      <c r="HNT209" s="944"/>
      <c r="HNU209" s="944"/>
      <c r="HNV209" s="944"/>
      <c r="HNW209" s="944"/>
      <c r="HNX209" s="944"/>
      <c r="HNY209" s="944"/>
      <c r="HNZ209" s="944"/>
      <c r="HOA209" s="944"/>
      <c r="HOB209" s="944"/>
      <c r="HOC209" s="944"/>
      <c r="HOD209" s="944"/>
      <c r="HOE209" s="944"/>
      <c r="HOF209" s="944"/>
      <c r="HOG209" s="944"/>
      <c r="HOH209" s="944"/>
      <c r="HOI209" s="944"/>
      <c r="HOJ209" s="944"/>
      <c r="HOK209" s="944"/>
      <c r="HOL209" s="944"/>
      <c r="HOM209" s="944"/>
      <c r="HON209" s="944"/>
      <c r="HOO209" s="944"/>
      <c r="HOP209" s="944"/>
      <c r="HOQ209" s="944"/>
      <c r="HOR209" s="944"/>
      <c r="HOS209" s="944"/>
      <c r="HOT209" s="944"/>
      <c r="HOU209" s="944"/>
      <c r="HOV209" s="944"/>
      <c r="HOW209" s="944"/>
      <c r="HOX209" s="944"/>
      <c r="HOY209" s="944"/>
      <c r="HOZ209" s="944"/>
      <c r="HPA209" s="944"/>
      <c r="HPB209" s="944"/>
      <c r="HPC209" s="944"/>
      <c r="HPD209" s="944"/>
      <c r="HPE209" s="944"/>
      <c r="HPF209" s="944"/>
      <c r="HPG209" s="944"/>
      <c r="HPH209" s="944"/>
      <c r="HPI209" s="944"/>
      <c r="HPJ209" s="944"/>
      <c r="HPK209" s="944"/>
      <c r="HPL209" s="944"/>
      <c r="HPM209" s="944"/>
      <c r="HPN209" s="944"/>
      <c r="HPO209" s="944"/>
      <c r="HPP209" s="944"/>
      <c r="HPQ209" s="944"/>
      <c r="HPR209" s="944"/>
      <c r="HPS209" s="944"/>
      <c r="HPT209" s="944"/>
      <c r="HPU209" s="944"/>
      <c r="HPV209" s="944"/>
      <c r="HPW209" s="944"/>
      <c r="HPX209" s="944"/>
      <c r="HPY209" s="944"/>
      <c r="HPZ209" s="944"/>
      <c r="HQA209" s="944"/>
      <c r="HQB209" s="944"/>
      <c r="HQC209" s="944"/>
      <c r="HQD209" s="944"/>
      <c r="HQE209" s="944"/>
      <c r="HQF209" s="944"/>
      <c r="HQG209" s="944"/>
      <c r="HQH209" s="944"/>
      <c r="HQI209" s="944"/>
      <c r="HQJ209" s="944"/>
      <c r="HQK209" s="944"/>
      <c r="HQL209" s="944"/>
      <c r="HQM209" s="944"/>
      <c r="HQN209" s="944"/>
      <c r="HQO209" s="944"/>
      <c r="HQP209" s="944"/>
      <c r="HQQ209" s="944"/>
      <c r="HQR209" s="944"/>
      <c r="HQS209" s="944"/>
      <c r="HQT209" s="944"/>
      <c r="HQU209" s="944"/>
      <c r="HQV209" s="944"/>
      <c r="HQW209" s="944"/>
      <c r="HQX209" s="944"/>
      <c r="HQY209" s="944"/>
      <c r="HQZ209" s="944"/>
      <c r="HRA209" s="944"/>
      <c r="HRB209" s="944"/>
      <c r="HRC209" s="944"/>
      <c r="HRD209" s="944"/>
      <c r="HRE209" s="944"/>
      <c r="HRF209" s="944"/>
      <c r="HRG209" s="944"/>
      <c r="HRH209" s="944"/>
      <c r="HRI209" s="944"/>
      <c r="HRJ209" s="944"/>
      <c r="HRK209" s="944"/>
      <c r="HRL209" s="944"/>
      <c r="HRM209" s="944"/>
      <c r="HRN209" s="944"/>
      <c r="HRO209" s="944"/>
      <c r="HRP209" s="944"/>
      <c r="HRQ209" s="944"/>
      <c r="HRR209" s="944"/>
      <c r="HRS209" s="944"/>
      <c r="HRT209" s="944"/>
      <c r="HRU209" s="944"/>
      <c r="HRV209" s="944"/>
      <c r="HRW209" s="944"/>
      <c r="HRX209" s="944"/>
      <c r="HRY209" s="944"/>
      <c r="HRZ209" s="944"/>
      <c r="HSA209" s="944"/>
      <c r="HSB209" s="944"/>
      <c r="HSC209" s="944"/>
      <c r="HSD209" s="944"/>
      <c r="HSE209" s="944"/>
      <c r="HSF209" s="944"/>
      <c r="HSG209" s="944"/>
      <c r="HSH209" s="944"/>
      <c r="HSI209" s="944"/>
      <c r="HSJ209" s="944"/>
      <c r="HSK209" s="944"/>
      <c r="HSL209" s="944"/>
      <c r="HSM209" s="944"/>
      <c r="HSN209" s="944"/>
      <c r="HSO209" s="944"/>
      <c r="HSP209" s="944"/>
      <c r="HSQ209" s="944"/>
      <c r="HSR209" s="944"/>
      <c r="HSS209" s="944"/>
      <c r="HST209" s="944"/>
      <c r="HSU209" s="944"/>
      <c r="HSV209" s="944"/>
      <c r="HSW209" s="944"/>
      <c r="HSX209" s="944"/>
      <c r="HSY209" s="944"/>
      <c r="HSZ209" s="944"/>
      <c r="HTA209" s="944"/>
      <c r="HTB209" s="944"/>
      <c r="HTC209" s="944"/>
      <c r="HTD209" s="944"/>
      <c r="HTE209" s="944"/>
      <c r="HTF209" s="944"/>
      <c r="HTG209" s="944"/>
      <c r="HTH209" s="944"/>
      <c r="HTI209" s="944"/>
      <c r="HTJ209" s="944"/>
      <c r="HTK209" s="944"/>
      <c r="HTL209" s="944"/>
      <c r="HTM209" s="944"/>
      <c r="HTN209" s="944"/>
      <c r="HTO209" s="944"/>
      <c r="HTP209" s="944"/>
      <c r="HTQ209" s="944"/>
      <c r="HTR209" s="944"/>
      <c r="HTS209" s="944"/>
      <c r="HTT209" s="944"/>
      <c r="HTU209" s="944"/>
      <c r="HTV209" s="944"/>
      <c r="HTW209" s="944"/>
      <c r="HTX209" s="944"/>
      <c r="HTY209" s="944"/>
      <c r="HTZ209" s="944"/>
      <c r="HUA209" s="944"/>
      <c r="HUB209" s="944"/>
      <c r="HUC209" s="944"/>
      <c r="HUD209" s="944"/>
      <c r="HUE209" s="944"/>
      <c r="HUF209" s="944"/>
      <c r="HUG209" s="944"/>
      <c r="HUH209" s="944"/>
      <c r="HUI209" s="944"/>
      <c r="HUJ209" s="944"/>
      <c r="HUK209" s="944"/>
      <c r="HUL209" s="944"/>
      <c r="HUM209" s="944"/>
      <c r="HUN209" s="944"/>
      <c r="HUO209" s="944"/>
      <c r="HUP209" s="944"/>
      <c r="HUQ209" s="944"/>
      <c r="HUR209" s="944"/>
      <c r="HUS209" s="944"/>
      <c r="HUT209" s="944"/>
      <c r="HUU209" s="944"/>
      <c r="HUV209" s="944"/>
      <c r="HUW209" s="944"/>
      <c r="HUX209" s="944"/>
      <c r="HUY209" s="944"/>
      <c r="HUZ209" s="944"/>
      <c r="HVA209" s="944"/>
      <c r="HVB209" s="944"/>
      <c r="HVC209" s="944"/>
      <c r="HVD209" s="944"/>
      <c r="HVE209" s="944"/>
      <c r="HVF209" s="944"/>
      <c r="HVG209" s="944"/>
      <c r="HVH209" s="944"/>
      <c r="HVI209" s="944"/>
      <c r="HVJ209" s="944"/>
      <c r="HVK209" s="944"/>
      <c r="HVL209" s="944"/>
      <c r="HVM209" s="944"/>
      <c r="HVN209" s="944"/>
      <c r="HVO209" s="944"/>
      <c r="HVP209" s="944"/>
      <c r="HVQ209" s="944"/>
      <c r="HVR209" s="944"/>
      <c r="HVS209" s="944"/>
      <c r="HVT209" s="944"/>
      <c r="HVU209" s="944"/>
      <c r="HVV209" s="944"/>
      <c r="HVW209" s="944"/>
      <c r="HVX209" s="944"/>
      <c r="HVY209" s="944"/>
      <c r="HVZ209" s="944"/>
      <c r="HWA209" s="944"/>
      <c r="HWB209" s="944"/>
      <c r="HWC209" s="944"/>
      <c r="HWD209" s="944"/>
      <c r="HWE209" s="944"/>
      <c r="HWF209" s="944"/>
      <c r="HWG209" s="944"/>
      <c r="HWH209" s="944"/>
      <c r="HWI209" s="944"/>
      <c r="HWJ209" s="944"/>
      <c r="HWK209" s="944"/>
      <c r="HWL209" s="944"/>
      <c r="HWM209" s="944"/>
      <c r="HWN209" s="944"/>
      <c r="HWO209" s="944"/>
      <c r="HWP209" s="944"/>
      <c r="HWQ209" s="944"/>
      <c r="HWR209" s="944"/>
      <c r="HWS209" s="944"/>
      <c r="HWT209" s="944"/>
      <c r="HWU209" s="944"/>
      <c r="HWV209" s="944"/>
      <c r="HWW209" s="944"/>
      <c r="HWX209" s="944"/>
      <c r="HWY209" s="944"/>
      <c r="HWZ209" s="944"/>
      <c r="HXA209" s="944"/>
      <c r="HXB209" s="944"/>
      <c r="HXC209" s="944"/>
      <c r="HXD209" s="944"/>
      <c r="HXE209" s="944"/>
      <c r="HXF209" s="944"/>
      <c r="HXG209" s="944"/>
      <c r="HXH209" s="944"/>
      <c r="HXI209" s="944"/>
      <c r="HXJ209" s="944"/>
      <c r="HXK209" s="944"/>
      <c r="HXL209" s="944"/>
      <c r="HXM209" s="944"/>
      <c r="HXN209" s="944"/>
      <c r="HXO209" s="944"/>
      <c r="HXP209" s="944"/>
      <c r="HXQ209" s="944"/>
      <c r="HXR209" s="944"/>
      <c r="HXS209" s="944"/>
      <c r="HXT209" s="944"/>
      <c r="HXU209" s="944"/>
      <c r="HXV209" s="944"/>
      <c r="HXW209" s="944"/>
      <c r="HXX209" s="944"/>
      <c r="HXY209" s="944"/>
      <c r="HXZ209" s="944"/>
      <c r="HYA209" s="944"/>
      <c r="HYB209" s="944"/>
      <c r="HYC209" s="944"/>
      <c r="HYD209" s="944"/>
      <c r="HYE209" s="944"/>
      <c r="HYF209" s="944"/>
      <c r="HYG209" s="944"/>
      <c r="HYH209" s="944"/>
      <c r="HYI209" s="944"/>
      <c r="HYJ209" s="944"/>
      <c r="HYK209" s="944"/>
      <c r="HYL209" s="944"/>
      <c r="HYM209" s="944"/>
      <c r="HYN209" s="944"/>
      <c r="HYO209" s="944"/>
      <c r="HYP209" s="944"/>
      <c r="HYQ209" s="944"/>
      <c r="HYR209" s="944"/>
      <c r="HYS209" s="944"/>
      <c r="HYT209" s="944"/>
      <c r="HYU209" s="944"/>
      <c r="HYV209" s="944"/>
      <c r="HYW209" s="944"/>
      <c r="HYX209" s="944"/>
      <c r="HYY209" s="944"/>
      <c r="HYZ209" s="944"/>
      <c r="HZA209" s="944"/>
      <c r="HZB209" s="944"/>
      <c r="HZC209" s="944"/>
      <c r="HZD209" s="944"/>
      <c r="HZE209" s="944"/>
      <c r="HZF209" s="944"/>
      <c r="HZG209" s="944"/>
      <c r="HZH209" s="944"/>
      <c r="HZI209" s="944"/>
      <c r="HZJ209" s="944"/>
      <c r="HZK209" s="944"/>
      <c r="HZL209" s="944"/>
      <c r="HZM209" s="944"/>
      <c r="HZN209" s="944"/>
      <c r="HZO209" s="944"/>
      <c r="HZP209" s="944"/>
      <c r="HZQ209" s="944"/>
      <c r="HZR209" s="944"/>
      <c r="HZS209" s="944"/>
      <c r="HZT209" s="944"/>
      <c r="HZU209" s="944"/>
      <c r="HZV209" s="944"/>
      <c r="HZW209" s="944"/>
      <c r="HZX209" s="944"/>
      <c r="HZY209" s="944"/>
      <c r="HZZ209" s="944"/>
      <c r="IAA209" s="944"/>
      <c r="IAB209" s="944"/>
      <c r="IAC209" s="944"/>
      <c r="IAD209" s="944"/>
      <c r="IAE209" s="944"/>
      <c r="IAF209" s="944"/>
      <c r="IAG209" s="944"/>
      <c r="IAH209" s="944"/>
      <c r="IAI209" s="944"/>
      <c r="IAJ209" s="944"/>
      <c r="IAK209" s="944"/>
      <c r="IAL209" s="944"/>
      <c r="IAM209" s="944"/>
      <c r="IAN209" s="944"/>
      <c r="IAO209" s="944"/>
      <c r="IAP209" s="944"/>
      <c r="IAQ209" s="944"/>
      <c r="IAR209" s="944"/>
      <c r="IAS209" s="944"/>
      <c r="IAT209" s="944"/>
      <c r="IAU209" s="944"/>
      <c r="IAV209" s="944"/>
      <c r="IAW209" s="944"/>
      <c r="IAX209" s="944"/>
      <c r="IAY209" s="944"/>
      <c r="IAZ209" s="944"/>
      <c r="IBA209" s="944"/>
      <c r="IBB209" s="944"/>
      <c r="IBC209" s="944"/>
      <c r="IBD209" s="944"/>
      <c r="IBE209" s="944"/>
      <c r="IBF209" s="944"/>
      <c r="IBG209" s="944"/>
      <c r="IBH209" s="944"/>
      <c r="IBI209" s="944"/>
      <c r="IBJ209" s="944"/>
      <c r="IBK209" s="944"/>
      <c r="IBL209" s="944"/>
      <c r="IBM209" s="944"/>
      <c r="IBN209" s="944"/>
      <c r="IBO209" s="944"/>
      <c r="IBP209" s="944"/>
      <c r="IBQ209" s="944"/>
      <c r="IBR209" s="944"/>
      <c r="IBS209" s="944"/>
      <c r="IBT209" s="944"/>
      <c r="IBU209" s="944"/>
      <c r="IBV209" s="944"/>
      <c r="IBW209" s="944"/>
      <c r="IBX209" s="944"/>
      <c r="IBY209" s="944"/>
      <c r="IBZ209" s="944"/>
      <c r="ICA209" s="944"/>
      <c r="ICB209" s="944"/>
      <c r="ICC209" s="944"/>
      <c r="ICD209" s="944"/>
      <c r="ICE209" s="944"/>
      <c r="ICF209" s="944"/>
      <c r="ICG209" s="944"/>
      <c r="ICH209" s="944"/>
      <c r="ICI209" s="944"/>
      <c r="ICJ209" s="944"/>
      <c r="ICK209" s="944"/>
      <c r="ICL209" s="944"/>
      <c r="ICM209" s="944"/>
      <c r="ICN209" s="944"/>
      <c r="ICO209" s="944"/>
      <c r="ICP209" s="944"/>
      <c r="ICQ209" s="944"/>
      <c r="ICR209" s="944"/>
      <c r="ICS209" s="944"/>
      <c r="ICT209" s="944"/>
      <c r="ICU209" s="944"/>
      <c r="ICV209" s="944"/>
      <c r="ICW209" s="944"/>
      <c r="ICX209" s="944"/>
      <c r="ICY209" s="944"/>
      <c r="ICZ209" s="944"/>
      <c r="IDA209" s="944"/>
      <c r="IDB209" s="944"/>
      <c r="IDC209" s="944"/>
      <c r="IDD209" s="944"/>
      <c r="IDE209" s="944"/>
      <c r="IDF209" s="944"/>
      <c r="IDG209" s="944"/>
      <c r="IDH209" s="944"/>
      <c r="IDI209" s="944"/>
      <c r="IDJ209" s="944"/>
      <c r="IDK209" s="944"/>
      <c r="IDL209" s="944"/>
      <c r="IDM209" s="944"/>
      <c r="IDN209" s="944"/>
      <c r="IDO209" s="944"/>
      <c r="IDP209" s="944"/>
      <c r="IDQ209" s="944"/>
      <c r="IDR209" s="944"/>
      <c r="IDS209" s="944"/>
      <c r="IDT209" s="944"/>
      <c r="IDU209" s="944"/>
      <c r="IDV209" s="944"/>
      <c r="IDW209" s="944"/>
      <c r="IDX209" s="944"/>
      <c r="IDY209" s="944"/>
      <c r="IDZ209" s="944"/>
      <c r="IEA209" s="944"/>
      <c r="IEB209" s="944"/>
      <c r="IEC209" s="944"/>
      <c r="IED209" s="944"/>
      <c r="IEE209" s="944"/>
      <c r="IEF209" s="944"/>
      <c r="IEG209" s="944"/>
      <c r="IEH209" s="944"/>
      <c r="IEI209" s="944"/>
      <c r="IEJ209" s="944"/>
      <c r="IEK209" s="944"/>
      <c r="IEL209" s="944"/>
      <c r="IEM209" s="944"/>
      <c r="IEN209" s="944"/>
      <c r="IEO209" s="944"/>
      <c r="IEP209" s="944"/>
      <c r="IEQ209" s="944"/>
      <c r="IER209" s="944"/>
      <c r="IES209" s="944"/>
      <c r="IET209" s="944"/>
      <c r="IEU209" s="944"/>
      <c r="IEV209" s="944"/>
      <c r="IEW209" s="944"/>
      <c r="IEX209" s="944"/>
      <c r="IEY209" s="944"/>
      <c r="IEZ209" s="944"/>
      <c r="IFA209" s="944"/>
      <c r="IFB209" s="944"/>
      <c r="IFC209" s="944"/>
      <c r="IFD209" s="944"/>
      <c r="IFE209" s="944"/>
      <c r="IFF209" s="944"/>
      <c r="IFG209" s="944"/>
      <c r="IFH209" s="944"/>
      <c r="IFI209" s="944"/>
      <c r="IFJ209" s="944"/>
      <c r="IFK209" s="944"/>
      <c r="IFL209" s="944"/>
      <c r="IFM209" s="944"/>
      <c r="IFN209" s="944"/>
      <c r="IFO209" s="944"/>
      <c r="IFP209" s="944"/>
      <c r="IFQ209" s="944"/>
      <c r="IFR209" s="944"/>
      <c r="IFS209" s="944"/>
      <c r="IFT209" s="944"/>
      <c r="IFU209" s="944"/>
      <c r="IFV209" s="944"/>
      <c r="IFW209" s="944"/>
      <c r="IFX209" s="944"/>
      <c r="IFY209" s="944"/>
      <c r="IFZ209" s="944"/>
      <c r="IGA209" s="944"/>
      <c r="IGB209" s="944"/>
      <c r="IGC209" s="944"/>
      <c r="IGD209" s="944"/>
      <c r="IGE209" s="944"/>
      <c r="IGF209" s="944"/>
      <c r="IGG209" s="944"/>
      <c r="IGH209" s="944"/>
      <c r="IGI209" s="944"/>
      <c r="IGJ209" s="944"/>
      <c r="IGK209" s="944"/>
      <c r="IGL209" s="944"/>
      <c r="IGM209" s="944"/>
      <c r="IGN209" s="944"/>
      <c r="IGO209" s="944"/>
      <c r="IGP209" s="944"/>
      <c r="IGQ209" s="944"/>
      <c r="IGR209" s="944"/>
      <c r="IGS209" s="944"/>
      <c r="IGT209" s="944"/>
      <c r="IGU209" s="944"/>
      <c r="IGV209" s="944"/>
      <c r="IGW209" s="944"/>
      <c r="IGX209" s="944"/>
      <c r="IGY209" s="944"/>
      <c r="IGZ209" s="944"/>
      <c r="IHA209" s="944"/>
      <c r="IHB209" s="944"/>
      <c r="IHC209" s="944"/>
      <c r="IHD209" s="944"/>
      <c r="IHE209" s="944"/>
      <c r="IHF209" s="944"/>
      <c r="IHG209" s="944"/>
      <c r="IHH209" s="944"/>
      <c r="IHI209" s="944"/>
      <c r="IHJ209" s="944"/>
      <c r="IHK209" s="944"/>
      <c r="IHL209" s="944"/>
      <c r="IHM209" s="944"/>
      <c r="IHN209" s="944"/>
      <c r="IHO209" s="944"/>
      <c r="IHP209" s="944"/>
      <c r="IHQ209" s="944"/>
      <c r="IHR209" s="944"/>
      <c r="IHS209" s="944"/>
      <c r="IHT209" s="944"/>
      <c r="IHU209" s="944"/>
      <c r="IHV209" s="944"/>
      <c r="IHW209" s="944"/>
      <c r="IHX209" s="944"/>
      <c r="IHY209" s="944"/>
      <c r="IHZ209" s="944"/>
      <c r="IIA209" s="944"/>
      <c r="IIB209" s="944"/>
      <c r="IIC209" s="944"/>
      <c r="IID209" s="944"/>
      <c r="IIE209" s="944"/>
      <c r="IIF209" s="944"/>
      <c r="IIG209" s="944"/>
      <c r="IIH209" s="944"/>
      <c r="III209" s="944"/>
      <c r="IIJ209" s="944"/>
      <c r="IIK209" s="944"/>
      <c r="IIL209" s="944"/>
      <c r="IIM209" s="944"/>
      <c r="IIN209" s="944"/>
      <c r="IIO209" s="944"/>
      <c r="IIP209" s="944"/>
      <c r="IIQ209" s="944"/>
      <c r="IIR209" s="944"/>
      <c r="IIS209" s="944"/>
      <c r="IIT209" s="944"/>
      <c r="IIU209" s="944"/>
      <c r="IIV209" s="944"/>
      <c r="IIW209" s="944"/>
      <c r="IIX209" s="944"/>
      <c r="IIY209" s="944"/>
      <c r="IIZ209" s="944"/>
      <c r="IJA209" s="944"/>
      <c r="IJB209" s="944"/>
      <c r="IJC209" s="944"/>
      <c r="IJD209" s="944"/>
      <c r="IJE209" s="944"/>
      <c r="IJF209" s="944"/>
      <c r="IJG209" s="944"/>
      <c r="IJH209" s="944"/>
      <c r="IJI209" s="944"/>
      <c r="IJJ209" s="944"/>
      <c r="IJK209" s="944"/>
      <c r="IJL209" s="944"/>
      <c r="IJM209" s="944"/>
      <c r="IJN209" s="944"/>
      <c r="IJO209" s="944"/>
      <c r="IJP209" s="944"/>
      <c r="IJQ209" s="944"/>
      <c r="IJR209" s="944"/>
      <c r="IJS209" s="944"/>
      <c r="IJT209" s="944"/>
      <c r="IJU209" s="944"/>
      <c r="IJV209" s="944"/>
      <c r="IJW209" s="944"/>
      <c r="IJX209" s="944"/>
      <c r="IJY209" s="944"/>
      <c r="IJZ209" s="944"/>
      <c r="IKA209" s="944"/>
      <c r="IKB209" s="944"/>
      <c r="IKC209" s="944"/>
      <c r="IKD209" s="944"/>
      <c r="IKE209" s="944"/>
      <c r="IKF209" s="944"/>
      <c r="IKG209" s="944"/>
      <c r="IKH209" s="944"/>
      <c r="IKI209" s="944"/>
      <c r="IKJ209" s="944"/>
      <c r="IKK209" s="944"/>
      <c r="IKL209" s="944"/>
      <c r="IKM209" s="944"/>
      <c r="IKN209" s="944"/>
      <c r="IKO209" s="944"/>
      <c r="IKP209" s="944"/>
      <c r="IKQ209" s="944"/>
      <c r="IKR209" s="944"/>
      <c r="IKS209" s="944"/>
      <c r="IKT209" s="944"/>
      <c r="IKU209" s="944"/>
      <c r="IKV209" s="944"/>
      <c r="IKW209" s="944"/>
      <c r="IKX209" s="944"/>
      <c r="IKY209" s="944"/>
      <c r="IKZ209" s="944"/>
      <c r="ILA209" s="944"/>
      <c r="ILB209" s="944"/>
      <c r="ILC209" s="944"/>
      <c r="ILD209" s="944"/>
      <c r="ILE209" s="944"/>
      <c r="ILF209" s="944"/>
      <c r="ILG209" s="944"/>
      <c r="ILH209" s="944"/>
      <c r="ILI209" s="944"/>
      <c r="ILJ209" s="944"/>
      <c r="ILK209" s="944"/>
      <c r="ILL209" s="944"/>
      <c r="ILM209" s="944"/>
      <c r="ILN209" s="944"/>
      <c r="ILO209" s="944"/>
      <c r="ILP209" s="944"/>
      <c r="ILQ209" s="944"/>
      <c r="ILR209" s="944"/>
      <c r="ILS209" s="944"/>
      <c r="ILT209" s="944"/>
      <c r="ILU209" s="944"/>
      <c r="ILV209" s="944"/>
      <c r="ILW209" s="944"/>
      <c r="ILX209" s="944"/>
      <c r="ILY209" s="944"/>
      <c r="ILZ209" s="944"/>
      <c r="IMA209" s="944"/>
      <c r="IMB209" s="944"/>
      <c r="IMC209" s="944"/>
      <c r="IMD209" s="944"/>
      <c r="IME209" s="944"/>
      <c r="IMF209" s="944"/>
      <c r="IMG209" s="944"/>
      <c r="IMH209" s="944"/>
      <c r="IMI209" s="944"/>
      <c r="IMJ209" s="944"/>
      <c r="IMK209" s="944"/>
      <c r="IML209" s="944"/>
      <c r="IMM209" s="944"/>
      <c r="IMN209" s="944"/>
      <c r="IMO209" s="944"/>
      <c r="IMP209" s="944"/>
      <c r="IMQ209" s="944"/>
      <c r="IMR209" s="944"/>
      <c r="IMS209" s="944"/>
      <c r="IMT209" s="944"/>
      <c r="IMU209" s="944"/>
      <c r="IMV209" s="944"/>
      <c r="IMW209" s="944"/>
      <c r="IMX209" s="944"/>
      <c r="IMY209" s="944"/>
      <c r="IMZ209" s="944"/>
      <c r="INA209" s="944"/>
      <c r="INB209" s="944"/>
      <c r="INC209" s="944"/>
      <c r="IND209" s="944"/>
      <c r="INE209" s="944"/>
      <c r="INF209" s="944"/>
      <c r="ING209" s="944"/>
      <c r="INH209" s="944"/>
      <c r="INI209" s="944"/>
      <c r="INJ209" s="944"/>
      <c r="INK209" s="944"/>
      <c r="INL209" s="944"/>
      <c r="INM209" s="944"/>
      <c r="INN209" s="944"/>
      <c r="INO209" s="944"/>
      <c r="INP209" s="944"/>
      <c r="INQ209" s="944"/>
      <c r="INR209" s="944"/>
      <c r="INS209" s="944"/>
      <c r="INT209" s="944"/>
      <c r="INU209" s="944"/>
      <c r="INV209" s="944"/>
      <c r="INW209" s="944"/>
      <c r="INX209" s="944"/>
      <c r="INY209" s="944"/>
      <c r="INZ209" s="944"/>
      <c r="IOA209" s="944"/>
      <c r="IOB209" s="944"/>
      <c r="IOC209" s="944"/>
      <c r="IOD209" s="944"/>
      <c r="IOE209" s="944"/>
      <c r="IOF209" s="944"/>
      <c r="IOG209" s="944"/>
      <c r="IOH209" s="944"/>
      <c r="IOI209" s="944"/>
      <c r="IOJ209" s="944"/>
      <c r="IOK209" s="944"/>
      <c r="IOL209" s="944"/>
      <c r="IOM209" s="944"/>
      <c r="ION209" s="944"/>
      <c r="IOO209" s="944"/>
      <c r="IOP209" s="944"/>
      <c r="IOQ209" s="944"/>
      <c r="IOR209" s="944"/>
      <c r="IOS209" s="944"/>
      <c r="IOT209" s="944"/>
      <c r="IOU209" s="944"/>
      <c r="IOV209" s="944"/>
      <c r="IOW209" s="944"/>
      <c r="IOX209" s="944"/>
      <c r="IOY209" s="944"/>
      <c r="IOZ209" s="944"/>
      <c r="IPA209" s="944"/>
      <c r="IPB209" s="944"/>
      <c r="IPC209" s="944"/>
      <c r="IPD209" s="944"/>
      <c r="IPE209" s="944"/>
      <c r="IPF209" s="944"/>
      <c r="IPG209" s="944"/>
      <c r="IPH209" s="944"/>
      <c r="IPI209" s="944"/>
      <c r="IPJ209" s="944"/>
      <c r="IPK209" s="944"/>
      <c r="IPL209" s="944"/>
      <c r="IPM209" s="944"/>
      <c r="IPN209" s="944"/>
      <c r="IPO209" s="944"/>
      <c r="IPP209" s="944"/>
      <c r="IPQ209" s="944"/>
      <c r="IPR209" s="944"/>
      <c r="IPS209" s="944"/>
      <c r="IPT209" s="944"/>
      <c r="IPU209" s="944"/>
      <c r="IPV209" s="944"/>
      <c r="IPW209" s="944"/>
      <c r="IPX209" s="944"/>
      <c r="IPY209" s="944"/>
      <c r="IPZ209" s="944"/>
      <c r="IQA209" s="944"/>
      <c r="IQB209" s="944"/>
      <c r="IQC209" s="944"/>
      <c r="IQD209" s="944"/>
      <c r="IQE209" s="944"/>
      <c r="IQF209" s="944"/>
      <c r="IQG209" s="944"/>
      <c r="IQH209" s="944"/>
      <c r="IQI209" s="944"/>
      <c r="IQJ209" s="944"/>
      <c r="IQK209" s="944"/>
      <c r="IQL209" s="944"/>
      <c r="IQM209" s="944"/>
      <c r="IQN209" s="944"/>
      <c r="IQO209" s="944"/>
      <c r="IQP209" s="944"/>
      <c r="IQQ209" s="944"/>
      <c r="IQR209" s="944"/>
      <c r="IQS209" s="944"/>
      <c r="IQT209" s="944"/>
      <c r="IQU209" s="944"/>
      <c r="IQV209" s="944"/>
      <c r="IQW209" s="944"/>
      <c r="IQX209" s="944"/>
      <c r="IQY209" s="944"/>
      <c r="IQZ209" s="944"/>
      <c r="IRA209" s="944"/>
      <c r="IRB209" s="944"/>
      <c r="IRC209" s="944"/>
      <c r="IRD209" s="944"/>
      <c r="IRE209" s="944"/>
      <c r="IRF209" s="944"/>
      <c r="IRG209" s="944"/>
      <c r="IRH209" s="944"/>
      <c r="IRI209" s="944"/>
      <c r="IRJ209" s="944"/>
      <c r="IRK209" s="944"/>
      <c r="IRL209" s="944"/>
      <c r="IRM209" s="944"/>
      <c r="IRN209" s="944"/>
      <c r="IRO209" s="944"/>
      <c r="IRP209" s="944"/>
      <c r="IRQ209" s="944"/>
      <c r="IRR209" s="944"/>
      <c r="IRS209" s="944"/>
      <c r="IRT209" s="944"/>
      <c r="IRU209" s="944"/>
      <c r="IRV209" s="944"/>
      <c r="IRW209" s="944"/>
      <c r="IRX209" s="944"/>
      <c r="IRY209" s="944"/>
      <c r="IRZ209" s="944"/>
      <c r="ISA209" s="944"/>
      <c r="ISB209" s="944"/>
      <c r="ISC209" s="944"/>
      <c r="ISD209" s="944"/>
      <c r="ISE209" s="944"/>
      <c r="ISF209" s="944"/>
      <c r="ISG209" s="944"/>
      <c r="ISH209" s="944"/>
      <c r="ISI209" s="944"/>
      <c r="ISJ209" s="944"/>
      <c r="ISK209" s="944"/>
      <c r="ISL209" s="944"/>
      <c r="ISM209" s="944"/>
      <c r="ISN209" s="944"/>
      <c r="ISO209" s="944"/>
      <c r="ISP209" s="944"/>
      <c r="ISQ209" s="944"/>
      <c r="ISR209" s="944"/>
      <c r="ISS209" s="944"/>
      <c r="IST209" s="944"/>
      <c r="ISU209" s="944"/>
      <c r="ISV209" s="944"/>
      <c r="ISW209" s="944"/>
      <c r="ISX209" s="944"/>
      <c r="ISY209" s="944"/>
      <c r="ISZ209" s="944"/>
      <c r="ITA209" s="944"/>
      <c r="ITB209" s="944"/>
      <c r="ITC209" s="944"/>
      <c r="ITD209" s="944"/>
      <c r="ITE209" s="944"/>
      <c r="ITF209" s="944"/>
      <c r="ITG209" s="944"/>
      <c r="ITH209" s="944"/>
      <c r="ITI209" s="944"/>
      <c r="ITJ209" s="944"/>
      <c r="ITK209" s="944"/>
      <c r="ITL209" s="944"/>
      <c r="ITM209" s="944"/>
      <c r="ITN209" s="944"/>
      <c r="ITO209" s="944"/>
      <c r="ITP209" s="944"/>
      <c r="ITQ209" s="944"/>
      <c r="ITR209" s="944"/>
      <c r="ITS209" s="944"/>
      <c r="ITT209" s="944"/>
      <c r="ITU209" s="944"/>
      <c r="ITV209" s="944"/>
      <c r="ITW209" s="944"/>
      <c r="ITX209" s="944"/>
      <c r="ITY209" s="944"/>
      <c r="ITZ209" s="944"/>
      <c r="IUA209" s="944"/>
      <c r="IUB209" s="944"/>
      <c r="IUC209" s="944"/>
      <c r="IUD209" s="944"/>
      <c r="IUE209" s="944"/>
      <c r="IUF209" s="944"/>
      <c r="IUG209" s="944"/>
      <c r="IUH209" s="944"/>
      <c r="IUI209" s="944"/>
      <c r="IUJ209" s="944"/>
      <c r="IUK209" s="944"/>
      <c r="IUL209" s="944"/>
      <c r="IUM209" s="944"/>
      <c r="IUN209" s="944"/>
      <c r="IUO209" s="944"/>
      <c r="IUP209" s="944"/>
      <c r="IUQ209" s="944"/>
      <c r="IUR209" s="944"/>
      <c r="IUS209" s="944"/>
      <c r="IUT209" s="944"/>
      <c r="IUU209" s="944"/>
      <c r="IUV209" s="944"/>
      <c r="IUW209" s="944"/>
      <c r="IUX209" s="944"/>
      <c r="IUY209" s="944"/>
      <c r="IUZ209" s="944"/>
      <c r="IVA209" s="944"/>
      <c r="IVB209" s="944"/>
      <c r="IVC209" s="944"/>
      <c r="IVD209" s="944"/>
      <c r="IVE209" s="944"/>
      <c r="IVF209" s="944"/>
      <c r="IVG209" s="944"/>
      <c r="IVH209" s="944"/>
      <c r="IVI209" s="944"/>
      <c r="IVJ209" s="944"/>
      <c r="IVK209" s="944"/>
      <c r="IVL209" s="944"/>
      <c r="IVM209" s="944"/>
      <c r="IVN209" s="944"/>
      <c r="IVO209" s="944"/>
      <c r="IVP209" s="944"/>
      <c r="IVQ209" s="944"/>
      <c r="IVR209" s="944"/>
      <c r="IVS209" s="944"/>
      <c r="IVT209" s="944"/>
      <c r="IVU209" s="944"/>
      <c r="IVV209" s="944"/>
      <c r="IVW209" s="944"/>
      <c r="IVX209" s="944"/>
      <c r="IVY209" s="944"/>
      <c r="IVZ209" s="944"/>
      <c r="IWA209" s="944"/>
      <c r="IWB209" s="944"/>
      <c r="IWC209" s="944"/>
      <c r="IWD209" s="944"/>
      <c r="IWE209" s="944"/>
      <c r="IWF209" s="944"/>
      <c r="IWG209" s="944"/>
      <c r="IWH209" s="944"/>
      <c r="IWI209" s="944"/>
      <c r="IWJ209" s="944"/>
      <c r="IWK209" s="944"/>
      <c r="IWL209" s="944"/>
      <c r="IWM209" s="944"/>
      <c r="IWN209" s="944"/>
      <c r="IWO209" s="944"/>
      <c r="IWP209" s="944"/>
      <c r="IWQ209" s="944"/>
      <c r="IWR209" s="944"/>
      <c r="IWS209" s="944"/>
      <c r="IWT209" s="944"/>
      <c r="IWU209" s="944"/>
      <c r="IWV209" s="944"/>
      <c r="IWW209" s="944"/>
      <c r="IWX209" s="944"/>
      <c r="IWY209" s="944"/>
      <c r="IWZ209" s="944"/>
      <c r="IXA209" s="944"/>
      <c r="IXB209" s="944"/>
      <c r="IXC209" s="944"/>
      <c r="IXD209" s="944"/>
      <c r="IXE209" s="944"/>
      <c r="IXF209" s="944"/>
      <c r="IXG209" s="944"/>
      <c r="IXH209" s="944"/>
      <c r="IXI209" s="944"/>
      <c r="IXJ209" s="944"/>
      <c r="IXK209" s="944"/>
      <c r="IXL209" s="944"/>
      <c r="IXM209" s="944"/>
      <c r="IXN209" s="944"/>
      <c r="IXO209" s="944"/>
      <c r="IXP209" s="944"/>
      <c r="IXQ209" s="944"/>
      <c r="IXR209" s="944"/>
      <c r="IXS209" s="944"/>
      <c r="IXT209" s="944"/>
      <c r="IXU209" s="944"/>
      <c r="IXV209" s="944"/>
      <c r="IXW209" s="944"/>
      <c r="IXX209" s="944"/>
      <c r="IXY209" s="944"/>
      <c r="IXZ209" s="944"/>
      <c r="IYA209" s="944"/>
      <c r="IYB209" s="944"/>
      <c r="IYC209" s="944"/>
      <c r="IYD209" s="944"/>
      <c r="IYE209" s="944"/>
      <c r="IYF209" s="944"/>
      <c r="IYG209" s="944"/>
      <c r="IYH209" s="944"/>
      <c r="IYI209" s="944"/>
      <c r="IYJ209" s="944"/>
      <c r="IYK209" s="944"/>
      <c r="IYL209" s="944"/>
      <c r="IYM209" s="944"/>
      <c r="IYN209" s="944"/>
      <c r="IYO209" s="944"/>
      <c r="IYP209" s="944"/>
      <c r="IYQ209" s="944"/>
      <c r="IYR209" s="944"/>
      <c r="IYS209" s="944"/>
      <c r="IYT209" s="944"/>
      <c r="IYU209" s="944"/>
      <c r="IYV209" s="944"/>
      <c r="IYW209" s="944"/>
      <c r="IYX209" s="944"/>
      <c r="IYY209" s="944"/>
      <c r="IYZ209" s="944"/>
      <c r="IZA209" s="944"/>
      <c r="IZB209" s="944"/>
      <c r="IZC209" s="944"/>
      <c r="IZD209" s="944"/>
      <c r="IZE209" s="944"/>
      <c r="IZF209" s="944"/>
      <c r="IZG209" s="944"/>
      <c r="IZH209" s="944"/>
      <c r="IZI209" s="944"/>
      <c r="IZJ209" s="944"/>
      <c r="IZK209" s="944"/>
      <c r="IZL209" s="944"/>
      <c r="IZM209" s="944"/>
      <c r="IZN209" s="944"/>
      <c r="IZO209" s="944"/>
      <c r="IZP209" s="944"/>
      <c r="IZQ209" s="944"/>
      <c r="IZR209" s="944"/>
      <c r="IZS209" s="944"/>
      <c r="IZT209" s="944"/>
      <c r="IZU209" s="944"/>
      <c r="IZV209" s="944"/>
      <c r="IZW209" s="944"/>
      <c r="IZX209" s="944"/>
      <c r="IZY209" s="944"/>
      <c r="IZZ209" s="944"/>
      <c r="JAA209" s="944"/>
      <c r="JAB209" s="944"/>
      <c r="JAC209" s="944"/>
      <c r="JAD209" s="944"/>
      <c r="JAE209" s="944"/>
      <c r="JAF209" s="944"/>
      <c r="JAG209" s="944"/>
      <c r="JAH209" s="944"/>
      <c r="JAI209" s="944"/>
      <c r="JAJ209" s="944"/>
      <c r="JAK209" s="944"/>
      <c r="JAL209" s="944"/>
      <c r="JAM209" s="944"/>
      <c r="JAN209" s="944"/>
      <c r="JAO209" s="944"/>
      <c r="JAP209" s="944"/>
      <c r="JAQ209" s="944"/>
      <c r="JAR209" s="944"/>
      <c r="JAS209" s="944"/>
      <c r="JAT209" s="944"/>
      <c r="JAU209" s="944"/>
      <c r="JAV209" s="944"/>
      <c r="JAW209" s="944"/>
      <c r="JAX209" s="944"/>
      <c r="JAY209" s="944"/>
      <c r="JAZ209" s="944"/>
      <c r="JBA209" s="944"/>
      <c r="JBB209" s="944"/>
      <c r="JBC209" s="944"/>
      <c r="JBD209" s="944"/>
      <c r="JBE209" s="944"/>
      <c r="JBF209" s="944"/>
      <c r="JBG209" s="944"/>
      <c r="JBH209" s="944"/>
      <c r="JBI209" s="944"/>
      <c r="JBJ209" s="944"/>
      <c r="JBK209" s="944"/>
      <c r="JBL209" s="944"/>
      <c r="JBM209" s="944"/>
      <c r="JBN209" s="944"/>
      <c r="JBO209" s="944"/>
      <c r="JBP209" s="944"/>
      <c r="JBQ209" s="944"/>
      <c r="JBR209" s="944"/>
      <c r="JBS209" s="944"/>
      <c r="JBT209" s="944"/>
      <c r="JBU209" s="944"/>
      <c r="JBV209" s="944"/>
      <c r="JBW209" s="944"/>
      <c r="JBX209" s="944"/>
      <c r="JBY209" s="944"/>
      <c r="JBZ209" s="944"/>
      <c r="JCA209" s="944"/>
      <c r="JCB209" s="944"/>
      <c r="JCC209" s="944"/>
      <c r="JCD209" s="944"/>
      <c r="JCE209" s="944"/>
      <c r="JCF209" s="944"/>
      <c r="JCG209" s="944"/>
      <c r="JCH209" s="944"/>
      <c r="JCI209" s="944"/>
      <c r="JCJ209" s="944"/>
      <c r="JCK209" s="944"/>
      <c r="JCL209" s="944"/>
      <c r="JCM209" s="944"/>
      <c r="JCN209" s="944"/>
      <c r="JCO209" s="944"/>
      <c r="JCP209" s="944"/>
      <c r="JCQ209" s="944"/>
      <c r="JCR209" s="944"/>
      <c r="JCS209" s="944"/>
      <c r="JCT209" s="944"/>
      <c r="JCU209" s="944"/>
      <c r="JCV209" s="944"/>
      <c r="JCW209" s="944"/>
      <c r="JCX209" s="944"/>
      <c r="JCY209" s="944"/>
      <c r="JCZ209" s="944"/>
      <c r="JDA209" s="944"/>
      <c r="JDB209" s="944"/>
      <c r="JDC209" s="944"/>
      <c r="JDD209" s="944"/>
      <c r="JDE209" s="944"/>
      <c r="JDF209" s="944"/>
      <c r="JDG209" s="944"/>
      <c r="JDH209" s="944"/>
      <c r="JDI209" s="944"/>
      <c r="JDJ209" s="944"/>
      <c r="JDK209" s="944"/>
      <c r="JDL209" s="944"/>
      <c r="JDM209" s="944"/>
      <c r="JDN209" s="944"/>
      <c r="JDO209" s="944"/>
      <c r="JDP209" s="944"/>
      <c r="JDQ209" s="944"/>
      <c r="JDR209" s="944"/>
      <c r="JDS209" s="944"/>
      <c r="JDT209" s="944"/>
      <c r="JDU209" s="944"/>
      <c r="JDV209" s="944"/>
      <c r="JDW209" s="944"/>
      <c r="JDX209" s="944"/>
      <c r="JDY209" s="944"/>
      <c r="JDZ209" s="944"/>
      <c r="JEA209" s="944"/>
      <c r="JEB209" s="944"/>
      <c r="JEC209" s="944"/>
      <c r="JED209" s="944"/>
      <c r="JEE209" s="944"/>
      <c r="JEF209" s="944"/>
      <c r="JEG209" s="944"/>
      <c r="JEH209" s="944"/>
      <c r="JEI209" s="944"/>
      <c r="JEJ209" s="944"/>
      <c r="JEK209" s="944"/>
      <c r="JEL209" s="944"/>
      <c r="JEM209" s="944"/>
      <c r="JEN209" s="944"/>
      <c r="JEO209" s="944"/>
      <c r="JEP209" s="944"/>
      <c r="JEQ209" s="944"/>
      <c r="JER209" s="944"/>
      <c r="JES209" s="944"/>
      <c r="JET209" s="944"/>
      <c r="JEU209" s="944"/>
      <c r="JEV209" s="944"/>
      <c r="JEW209" s="944"/>
      <c r="JEX209" s="944"/>
      <c r="JEY209" s="944"/>
      <c r="JEZ209" s="944"/>
      <c r="JFA209" s="944"/>
      <c r="JFB209" s="944"/>
      <c r="JFC209" s="944"/>
      <c r="JFD209" s="944"/>
      <c r="JFE209" s="944"/>
      <c r="JFF209" s="944"/>
      <c r="JFG209" s="944"/>
      <c r="JFH209" s="944"/>
      <c r="JFI209" s="944"/>
      <c r="JFJ209" s="944"/>
      <c r="JFK209" s="944"/>
      <c r="JFL209" s="944"/>
      <c r="JFM209" s="944"/>
      <c r="JFN209" s="944"/>
      <c r="JFO209" s="944"/>
      <c r="JFP209" s="944"/>
      <c r="JFQ209" s="944"/>
      <c r="JFR209" s="944"/>
      <c r="JFS209" s="944"/>
      <c r="JFT209" s="944"/>
      <c r="JFU209" s="944"/>
      <c r="JFV209" s="944"/>
      <c r="JFW209" s="944"/>
      <c r="JFX209" s="944"/>
      <c r="JFY209" s="944"/>
      <c r="JFZ209" s="944"/>
      <c r="JGA209" s="944"/>
      <c r="JGB209" s="944"/>
      <c r="JGC209" s="944"/>
      <c r="JGD209" s="944"/>
      <c r="JGE209" s="944"/>
      <c r="JGF209" s="944"/>
      <c r="JGG209" s="944"/>
      <c r="JGH209" s="944"/>
      <c r="JGI209" s="944"/>
      <c r="JGJ209" s="944"/>
      <c r="JGK209" s="944"/>
      <c r="JGL209" s="944"/>
      <c r="JGM209" s="944"/>
      <c r="JGN209" s="944"/>
      <c r="JGO209" s="944"/>
      <c r="JGP209" s="944"/>
      <c r="JGQ209" s="944"/>
      <c r="JGR209" s="944"/>
      <c r="JGS209" s="944"/>
      <c r="JGT209" s="944"/>
      <c r="JGU209" s="944"/>
      <c r="JGV209" s="944"/>
      <c r="JGW209" s="944"/>
      <c r="JGX209" s="944"/>
      <c r="JGY209" s="944"/>
      <c r="JGZ209" s="944"/>
      <c r="JHA209" s="944"/>
      <c r="JHB209" s="944"/>
      <c r="JHC209" s="944"/>
      <c r="JHD209" s="944"/>
      <c r="JHE209" s="944"/>
      <c r="JHF209" s="944"/>
      <c r="JHG209" s="944"/>
      <c r="JHH209" s="944"/>
      <c r="JHI209" s="944"/>
      <c r="JHJ209" s="944"/>
      <c r="JHK209" s="944"/>
      <c r="JHL209" s="944"/>
      <c r="JHM209" s="944"/>
      <c r="JHN209" s="944"/>
      <c r="JHO209" s="944"/>
      <c r="JHP209" s="944"/>
      <c r="JHQ209" s="944"/>
      <c r="JHR209" s="944"/>
      <c r="JHS209" s="944"/>
      <c r="JHT209" s="944"/>
      <c r="JHU209" s="944"/>
      <c r="JHV209" s="944"/>
      <c r="JHW209" s="944"/>
      <c r="JHX209" s="944"/>
      <c r="JHY209" s="944"/>
      <c r="JHZ209" s="944"/>
      <c r="JIA209" s="944"/>
      <c r="JIB209" s="944"/>
      <c r="JIC209" s="944"/>
      <c r="JID209" s="944"/>
      <c r="JIE209" s="944"/>
      <c r="JIF209" s="944"/>
      <c r="JIG209" s="944"/>
      <c r="JIH209" s="944"/>
      <c r="JII209" s="944"/>
      <c r="JIJ209" s="944"/>
      <c r="JIK209" s="944"/>
      <c r="JIL209" s="944"/>
      <c r="JIM209" s="944"/>
      <c r="JIN209" s="944"/>
      <c r="JIO209" s="944"/>
      <c r="JIP209" s="944"/>
      <c r="JIQ209" s="944"/>
      <c r="JIR209" s="944"/>
      <c r="JIS209" s="944"/>
      <c r="JIT209" s="944"/>
      <c r="JIU209" s="944"/>
      <c r="JIV209" s="944"/>
      <c r="JIW209" s="944"/>
      <c r="JIX209" s="944"/>
      <c r="JIY209" s="944"/>
      <c r="JIZ209" s="944"/>
      <c r="JJA209" s="944"/>
      <c r="JJB209" s="944"/>
      <c r="JJC209" s="944"/>
      <c r="JJD209" s="944"/>
      <c r="JJE209" s="944"/>
      <c r="JJF209" s="944"/>
      <c r="JJG209" s="944"/>
      <c r="JJH209" s="944"/>
      <c r="JJI209" s="944"/>
      <c r="JJJ209" s="944"/>
      <c r="JJK209" s="944"/>
      <c r="JJL209" s="944"/>
      <c r="JJM209" s="944"/>
      <c r="JJN209" s="944"/>
      <c r="JJO209" s="944"/>
      <c r="JJP209" s="944"/>
      <c r="JJQ209" s="944"/>
      <c r="JJR209" s="944"/>
      <c r="JJS209" s="944"/>
      <c r="JJT209" s="944"/>
      <c r="JJU209" s="944"/>
      <c r="JJV209" s="944"/>
      <c r="JJW209" s="944"/>
      <c r="JJX209" s="944"/>
      <c r="JJY209" s="944"/>
      <c r="JJZ209" s="944"/>
      <c r="JKA209" s="944"/>
      <c r="JKB209" s="944"/>
      <c r="JKC209" s="944"/>
      <c r="JKD209" s="944"/>
      <c r="JKE209" s="944"/>
      <c r="JKF209" s="944"/>
      <c r="JKG209" s="944"/>
      <c r="JKH209" s="944"/>
      <c r="JKI209" s="944"/>
      <c r="JKJ209" s="944"/>
      <c r="JKK209" s="944"/>
      <c r="JKL209" s="944"/>
      <c r="JKM209" s="944"/>
      <c r="JKN209" s="944"/>
      <c r="JKO209" s="944"/>
      <c r="JKP209" s="944"/>
      <c r="JKQ209" s="944"/>
      <c r="JKR209" s="944"/>
      <c r="JKS209" s="944"/>
      <c r="JKT209" s="944"/>
      <c r="JKU209" s="944"/>
      <c r="JKV209" s="944"/>
      <c r="JKW209" s="944"/>
      <c r="JKX209" s="944"/>
      <c r="JKY209" s="944"/>
      <c r="JKZ209" s="944"/>
      <c r="JLA209" s="944"/>
      <c r="JLB209" s="944"/>
      <c r="JLC209" s="944"/>
      <c r="JLD209" s="944"/>
      <c r="JLE209" s="944"/>
      <c r="JLF209" s="944"/>
      <c r="JLG209" s="944"/>
      <c r="JLH209" s="944"/>
      <c r="JLI209" s="944"/>
      <c r="JLJ209" s="944"/>
      <c r="JLK209" s="944"/>
      <c r="JLL209" s="944"/>
      <c r="JLM209" s="944"/>
      <c r="JLN209" s="944"/>
      <c r="JLO209" s="944"/>
      <c r="JLP209" s="944"/>
      <c r="JLQ209" s="944"/>
      <c r="JLR209" s="944"/>
      <c r="JLS209" s="944"/>
      <c r="JLT209" s="944"/>
      <c r="JLU209" s="944"/>
      <c r="JLV209" s="944"/>
      <c r="JLW209" s="944"/>
      <c r="JLX209" s="944"/>
      <c r="JLY209" s="944"/>
      <c r="JLZ209" s="944"/>
      <c r="JMA209" s="944"/>
      <c r="JMB209" s="944"/>
      <c r="JMC209" s="944"/>
      <c r="JMD209" s="944"/>
      <c r="JME209" s="944"/>
      <c r="JMF209" s="944"/>
      <c r="JMG209" s="944"/>
      <c r="JMH209" s="944"/>
      <c r="JMI209" s="944"/>
      <c r="JMJ209" s="944"/>
      <c r="JMK209" s="944"/>
      <c r="JML209" s="944"/>
      <c r="JMM209" s="944"/>
      <c r="JMN209" s="944"/>
      <c r="JMO209" s="944"/>
      <c r="JMP209" s="944"/>
      <c r="JMQ209" s="944"/>
      <c r="JMR209" s="944"/>
      <c r="JMS209" s="944"/>
      <c r="JMT209" s="944"/>
      <c r="JMU209" s="944"/>
      <c r="JMV209" s="944"/>
      <c r="JMW209" s="944"/>
      <c r="JMX209" s="944"/>
      <c r="JMY209" s="944"/>
      <c r="JMZ209" s="944"/>
      <c r="JNA209" s="944"/>
      <c r="JNB209" s="944"/>
      <c r="JNC209" s="944"/>
      <c r="JND209" s="944"/>
      <c r="JNE209" s="944"/>
      <c r="JNF209" s="944"/>
      <c r="JNG209" s="944"/>
      <c r="JNH209" s="944"/>
      <c r="JNI209" s="944"/>
      <c r="JNJ209" s="944"/>
      <c r="JNK209" s="944"/>
      <c r="JNL209" s="944"/>
      <c r="JNM209" s="944"/>
      <c r="JNN209" s="944"/>
      <c r="JNO209" s="944"/>
      <c r="JNP209" s="944"/>
      <c r="JNQ209" s="944"/>
      <c r="JNR209" s="944"/>
      <c r="JNS209" s="944"/>
      <c r="JNT209" s="944"/>
      <c r="JNU209" s="944"/>
      <c r="JNV209" s="944"/>
      <c r="JNW209" s="944"/>
      <c r="JNX209" s="944"/>
      <c r="JNY209" s="944"/>
      <c r="JNZ209" s="944"/>
      <c r="JOA209" s="944"/>
      <c r="JOB209" s="944"/>
      <c r="JOC209" s="944"/>
      <c r="JOD209" s="944"/>
      <c r="JOE209" s="944"/>
      <c r="JOF209" s="944"/>
      <c r="JOG209" s="944"/>
      <c r="JOH209" s="944"/>
      <c r="JOI209" s="944"/>
      <c r="JOJ209" s="944"/>
      <c r="JOK209" s="944"/>
      <c r="JOL209" s="944"/>
      <c r="JOM209" s="944"/>
      <c r="JON209" s="944"/>
      <c r="JOO209" s="944"/>
      <c r="JOP209" s="944"/>
      <c r="JOQ209" s="944"/>
      <c r="JOR209" s="944"/>
      <c r="JOS209" s="944"/>
      <c r="JOT209" s="944"/>
      <c r="JOU209" s="944"/>
      <c r="JOV209" s="944"/>
      <c r="JOW209" s="944"/>
      <c r="JOX209" s="944"/>
      <c r="JOY209" s="944"/>
      <c r="JOZ209" s="944"/>
      <c r="JPA209" s="944"/>
      <c r="JPB209" s="944"/>
      <c r="JPC209" s="944"/>
      <c r="JPD209" s="944"/>
      <c r="JPE209" s="944"/>
      <c r="JPF209" s="944"/>
      <c r="JPG209" s="944"/>
      <c r="JPH209" s="944"/>
      <c r="JPI209" s="944"/>
      <c r="JPJ209" s="944"/>
      <c r="JPK209" s="944"/>
      <c r="JPL209" s="944"/>
      <c r="JPM209" s="944"/>
      <c r="JPN209" s="944"/>
      <c r="JPO209" s="944"/>
      <c r="JPP209" s="944"/>
      <c r="JPQ209" s="944"/>
      <c r="JPR209" s="944"/>
      <c r="JPS209" s="944"/>
      <c r="JPT209" s="944"/>
      <c r="JPU209" s="944"/>
      <c r="JPV209" s="944"/>
      <c r="JPW209" s="944"/>
      <c r="JPX209" s="944"/>
      <c r="JPY209" s="944"/>
      <c r="JPZ209" s="944"/>
      <c r="JQA209" s="944"/>
      <c r="JQB209" s="944"/>
      <c r="JQC209" s="944"/>
      <c r="JQD209" s="944"/>
      <c r="JQE209" s="944"/>
      <c r="JQF209" s="944"/>
      <c r="JQG209" s="944"/>
      <c r="JQH209" s="944"/>
      <c r="JQI209" s="944"/>
      <c r="JQJ209" s="944"/>
      <c r="JQK209" s="944"/>
      <c r="JQL209" s="944"/>
      <c r="JQM209" s="944"/>
      <c r="JQN209" s="944"/>
      <c r="JQO209" s="944"/>
      <c r="JQP209" s="944"/>
      <c r="JQQ209" s="944"/>
      <c r="JQR209" s="944"/>
      <c r="JQS209" s="944"/>
      <c r="JQT209" s="944"/>
      <c r="JQU209" s="944"/>
      <c r="JQV209" s="944"/>
      <c r="JQW209" s="944"/>
      <c r="JQX209" s="944"/>
      <c r="JQY209" s="944"/>
      <c r="JQZ209" s="944"/>
      <c r="JRA209" s="944"/>
      <c r="JRB209" s="944"/>
      <c r="JRC209" s="944"/>
      <c r="JRD209" s="944"/>
      <c r="JRE209" s="944"/>
      <c r="JRF209" s="944"/>
      <c r="JRG209" s="944"/>
      <c r="JRH209" s="944"/>
      <c r="JRI209" s="944"/>
      <c r="JRJ209" s="944"/>
      <c r="JRK209" s="944"/>
      <c r="JRL209" s="944"/>
      <c r="JRM209" s="944"/>
      <c r="JRN209" s="944"/>
      <c r="JRO209" s="944"/>
      <c r="JRP209" s="944"/>
      <c r="JRQ209" s="944"/>
      <c r="JRR209" s="944"/>
      <c r="JRS209" s="944"/>
      <c r="JRT209" s="944"/>
      <c r="JRU209" s="944"/>
      <c r="JRV209" s="944"/>
      <c r="JRW209" s="944"/>
      <c r="JRX209" s="944"/>
      <c r="JRY209" s="944"/>
      <c r="JRZ209" s="944"/>
      <c r="JSA209" s="944"/>
      <c r="JSB209" s="944"/>
      <c r="JSC209" s="944"/>
      <c r="JSD209" s="944"/>
      <c r="JSE209" s="944"/>
      <c r="JSF209" s="944"/>
      <c r="JSG209" s="944"/>
      <c r="JSH209" s="944"/>
      <c r="JSI209" s="944"/>
      <c r="JSJ209" s="944"/>
      <c r="JSK209" s="944"/>
      <c r="JSL209" s="944"/>
      <c r="JSM209" s="944"/>
      <c r="JSN209" s="944"/>
      <c r="JSO209" s="944"/>
      <c r="JSP209" s="944"/>
      <c r="JSQ209" s="944"/>
      <c r="JSR209" s="944"/>
      <c r="JSS209" s="944"/>
      <c r="JST209" s="944"/>
      <c r="JSU209" s="944"/>
      <c r="JSV209" s="944"/>
      <c r="JSW209" s="944"/>
      <c r="JSX209" s="944"/>
      <c r="JSY209" s="944"/>
      <c r="JSZ209" s="944"/>
      <c r="JTA209" s="944"/>
      <c r="JTB209" s="944"/>
      <c r="JTC209" s="944"/>
      <c r="JTD209" s="944"/>
      <c r="JTE209" s="944"/>
      <c r="JTF209" s="944"/>
      <c r="JTG209" s="944"/>
      <c r="JTH209" s="944"/>
      <c r="JTI209" s="944"/>
      <c r="JTJ209" s="944"/>
      <c r="JTK209" s="944"/>
      <c r="JTL209" s="944"/>
      <c r="JTM209" s="944"/>
      <c r="JTN209" s="944"/>
      <c r="JTO209" s="944"/>
      <c r="JTP209" s="944"/>
      <c r="JTQ209" s="944"/>
      <c r="JTR209" s="944"/>
      <c r="JTS209" s="944"/>
      <c r="JTT209" s="944"/>
      <c r="JTU209" s="944"/>
      <c r="JTV209" s="944"/>
      <c r="JTW209" s="944"/>
      <c r="JTX209" s="944"/>
      <c r="JTY209" s="944"/>
      <c r="JTZ209" s="944"/>
      <c r="JUA209" s="944"/>
      <c r="JUB209" s="944"/>
      <c r="JUC209" s="944"/>
      <c r="JUD209" s="944"/>
      <c r="JUE209" s="944"/>
      <c r="JUF209" s="944"/>
      <c r="JUG209" s="944"/>
      <c r="JUH209" s="944"/>
      <c r="JUI209" s="944"/>
      <c r="JUJ209" s="944"/>
      <c r="JUK209" s="944"/>
      <c r="JUL209" s="944"/>
      <c r="JUM209" s="944"/>
      <c r="JUN209" s="944"/>
      <c r="JUO209" s="944"/>
      <c r="JUP209" s="944"/>
      <c r="JUQ209" s="944"/>
      <c r="JUR209" s="944"/>
      <c r="JUS209" s="944"/>
      <c r="JUT209" s="944"/>
      <c r="JUU209" s="944"/>
      <c r="JUV209" s="944"/>
      <c r="JUW209" s="944"/>
      <c r="JUX209" s="944"/>
      <c r="JUY209" s="944"/>
      <c r="JUZ209" s="944"/>
      <c r="JVA209" s="944"/>
      <c r="JVB209" s="944"/>
      <c r="JVC209" s="944"/>
      <c r="JVD209" s="944"/>
      <c r="JVE209" s="944"/>
      <c r="JVF209" s="944"/>
      <c r="JVG209" s="944"/>
      <c r="JVH209" s="944"/>
      <c r="JVI209" s="944"/>
      <c r="JVJ209" s="944"/>
      <c r="JVK209" s="944"/>
      <c r="JVL209" s="944"/>
      <c r="JVM209" s="944"/>
      <c r="JVN209" s="944"/>
      <c r="JVO209" s="944"/>
      <c r="JVP209" s="944"/>
      <c r="JVQ209" s="944"/>
      <c r="JVR209" s="944"/>
      <c r="JVS209" s="944"/>
      <c r="JVT209" s="944"/>
      <c r="JVU209" s="944"/>
      <c r="JVV209" s="944"/>
      <c r="JVW209" s="944"/>
      <c r="JVX209" s="944"/>
      <c r="JVY209" s="944"/>
      <c r="JVZ209" s="944"/>
      <c r="JWA209" s="944"/>
      <c r="JWB209" s="944"/>
      <c r="JWC209" s="944"/>
      <c r="JWD209" s="944"/>
      <c r="JWE209" s="944"/>
      <c r="JWF209" s="944"/>
      <c r="JWG209" s="944"/>
      <c r="JWH209" s="944"/>
      <c r="JWI209" s="944"/>
      <c r="JWJ209" s="944"/>
      <c r="JWK209" s="944"/>
      <c r="JWL209" s="944"/>
      <c r="JWM209" s="944"/>
      <c r="JWN209" s="944"/>
      <c r="JWO209" s="944"/>
      <c r="JWP209" s="944"/>
      <c r="JWQ209" s="944"/>
      <c r="JWR209" s="944"/>
      <c r="JWS209" s="944"/>
      <c r="JWT209" s="944"/>
      <c r="JWU209" s="944"/>
      <c r="JWV209" s="944"/>
      <c r="JWW209" s="944"/>
      <c r="JWX209" s="944"/>
      <c r="JWY209" s="944"/>
      <c r="JWZ209" s="944"/>
      <c r="JXA209" s="944"/>
      <c r="JXB209" s="944"/>
      <c r="JXC209" s="944"/>
      <c r="JXD209" s="944"/>
      <c r="JXE209" s="944"/>
      <c r="JXF209" s="944"/>
      <c r="JXG209" s="944"/>
      <c r="JXH209" s="944"/>
      <c r="JXI209" s="944"/>
      <c r="JXJ209" s="944"/>
      <c r="JXK209" s="944"/>
      <c r="JXL209" s="944"/>
      <c r="JXM209" s="944"/>
      <c r="JXN209" s="944"/>
      <c r="JXO209" s="944"/>
      <c r="JXP209" s="944"/>
      <c r="JXQ209" s="944"/>
      <c r="JXR209" s="944"/>
      <c r="JXS209" s="944"/>
      <c r="JXT209" s="944"/>
      <c r="JXU209" s="944"/>
      <c r="JXV209" s="944"/>
      <c r="JXW209" s="944"/>
      <c r="JXX209" s="944"/>
      <c r="JXY209" s="944"/>
      <c r="JXZ209" s="944"/>
      <c r="JYA209" s="944"/>
      <c r="JYB209" s="944"/>
      <c r="JYC209" s="944"/>
      <c r="JYD209" s="944"/>
      <c r="JYE209" s="944"/>
      <c r="JYF209" s="944"/>
      <c r="JYG209" s="944"/>
      <c r="JYH209" s="944"/>
      <c r="JYI209" s="944"/>
      <c r="JYJ209" s="944"/>
      <c r="JYK209" s="944"/>
      <c r="JYL209" s="944"/>
      <c r="JYM209" s="944"/>
      <c r="JYN209" s="944"/>
      <c r="JYO209" s="944"/>
      <c r="JYP209" s="944"/>
      <c r="JYQ209" s="944"/>
      <c r="JYR209" s="944"/>
      <c r="JYS209" s="944"/>
      <c r="JYT209" s="944"/>
      <c r="JYU209" s="944"/>
      <c r="JYV209" s="944"/>
      <c r="JYW209" s="944"/>
      <c r="JYX209" s="944"/>
      <c r="JYY209" s="944"/>
      <c r="JYZ209" s="944"/>
      <c r="JZA209" s="944"/>
      <c r="JZB209" s="944"/>
      <c r="JZC209" s="944"/>
      <c r="JZD209" s="944"/>
      <c r="JZE209" s="944"/>
      <c r="JZF209" s="944"/>
      <c r="JZG209" s="944"/>
      <c r="JZH209" s="944"/>
      <c r="JZI209" s="944"/>
      <c r="JZJ209" s="944"/>
      <c r="JZK209" s="944"/>
      <c r="JZL209" s="944"/>
      <c r="JZM209" s="944"/>
      <c r="JZN209" s="944"/>
      <c r="JZO209" s="944"/>
      <c r="JZP209" s="944"/>
      <c r="JZQ209" s="944"/>
      <c r="JZR209" s="944"/>
      <c r="JZS209" s="944"/>
      <c r="JZT209" s="944"/>
      <c r="JZU209" s="944"/>
      <c r="JZV209" s="944"/>
      <c r="JZW209" s="944"/>
      <c r="JZX209" s="944"/>
      <c r="JZY209" s="944"/>
      <c r="JZZ209" s="944"/>
      <c r="KAA209" s="944"/>
      <c r="KAB209" s="944"/>
      <c r="KAC209" s="944"/>
      <c r="KAD209" s="944"/>
      <c r="KAE209" s="944"/>
      <c r="KAF209" s="944"/>
      <c r="KAG209" s="944"/>
      <c r="KAH209" s="944"/>
      <c r="KAI209" s="944"/>
      <c r="KAJ209" s="944"/>
      <c r="KAK209" s="944"/>
      <c r="KAL209" s="944"/>
      <c r="KAM209" s="944"/>
      <c r="KAN209" s="944"/>
      <c r="KAO209" s="944"/>
      <c r="KAP209" s="944"/>
      <c r="KAQ209" s="944"/>
      <c r="KAR209" s="944"/>
      <c r="KAS209" s="944"/>
      <c r="KAT209" s="944"/>
      <c r="KAU209" s="944"/>
      <c r="KAV209" s="944"/>
      <c r="KAW209" s="944"/>
      <c r="KAX209" s="944"/>
      <c r="KAY209" s="944"/>
      <c r="KAZ209" s="944"/>
      <c r="KBA209" s="944"/>
      <c r="KBB209" s="944"/>
      <c r="KBC209" s="944"/>
      <c r="KBD209" s="944"/>
      <c r="KBE209" s="944"/>
      <c r="KBF209" s="944"/>
      <c r="KBG209" s="944"/>
      <c r="KBH209" s="944"/>
      <c r="KBI209" s="944"/>
      <c r="KBJ209" s="944"/>
      <c r="KBK209" s="944"/>
      <c r="KBL209" s="944"/>
      <c r="KBM209" s="944"/>
      <c r="KBN209" s="944"/>
      <c r="KBO209" s="944"/>
      <c r="KBP209" s="944"/>
      <c r="KBQ209" s="944"/>
      <c r="KBR209" s="944"/>
      <c r="KBS209" s="944"/>
      <c r="KBT209" s="944"/>
      <c r="KBU209" s="944"/>
      <c r="KBV209" s="944"/>
      <c r="KBW209" s="944"/>
      <c r="KBX209" s="944"/>
      <c r="KBY209" s="944"/>
      <c r="KBZ209" s="944"/>
      <c r="KCA209" s="944"/>
      <c r="KCB209" s="944"/>
      <c r="KCC209" s="944"/>
      <c r="KCD209" s="944"/>
      <c r="KCE209" s="944"/>
      <c r="KCF209" s="944"/>
      <c r="KCG209" s="944"/>
      <c r="KCH209" s="944"/>
      <c r="KCI209" s="944"/>
      <c r="KCJ209" s="944"/>
      <c r="KCK209" s="944"/>
      <c r="KCL209" s="944"/>
      <c r="KCM209" s="944"/>
      <c r="KCN209" s="944"/>
      <c r="KCO209" s="944"/>
      <c r="KCP209" s="944"/>
      <c r="KCQ209" s="944"/>
      <c r="KCR209" s="944"/>
      <c r="KCS209" s="944"/>
      <c r="KCT209" s="944"/>
      <c r="KCU209" s="944"/>
      <c r="KCV209" s="944"/>
      <c r="KCW209" s="944"/>
      <c r="KCX209" s="944"/>
      <c r="KCY209" s="944"/>
      <c r="KCZ209" s="944"/>
      <c r="KDA209" s="944"/>
      <c r="KDB209" s="944"/>
      <c r="KDC209" s="944"/>
      <c r="KDD209" s="944"/>
      <c r="KDE209" s="944"/>
      <c r="KDF209" s="944"/>
      <c r="KDG209" s="944"/>
      <c r="KDH209" s="944"/>
      <c r="KDI209" s="944"/>
      <c r="KDJ209" s="944"/>
      <c r="KDK209" s="944"/>
      <c r="KDL209" s="944"/>
      <c r="KDM209" s="944"/>
      <c r="KDN209" s="944"/>
      <c r="KDO209" s="944"/>
      <c r="KDP209" s="944"/>
      <c r="KDQ209" s="944"/>
      <c r="KDR209" s="944"/>
      <c r="KDS209" s="944"/>
      <c r="KDT209" s="944"/>
      <c r="KDU209" s="944"/>
      <c r="KDV209" s="944"/>
      <c r="KDW209" s="944"/>
      <c r="KDX209" s="944"/>
      <c r="KDY209" s="944"/>
      <c r="KDZ209" s="944"/>
      <c r="KEA209" s="944"/>
      <c r="KEB209" s="944"/>
      <c r="KEC209" s="944"/>
      <c r="KED209" s="944"/>
      <c r="KEE209" s="944"/>
      <c r="KEF209" s="944"/>
      <c r="KEG209" s="944"/>
      <c r="KEH209" s="944"/>
      <c r="KEI209" s="944"/>
      <c r="KEJ209" s="944"/>
      <c r="KEK209" s="944"/>
      <c r="KEL209" s="944"/>
      <c r="KEM209" s="944"/>
      <c r="KEN209" s="944"/>
      <c r="KEO209" s="944"/>
      <c r="KEP209" s="944"/>
      <c r="KEQ209" s="944"/>
      <c r="KER209" s="944"/>
      <c r="KES209" s="944"/>
      <c r="KET209" s="944"/>
      <c r="KEU209" s="944"/>
      <c r="KEV209" s="944"/>
      <c r="KEW209" s="944"/>
      <c r="KEX209" s="944"/>
      <c r="KEY209" s="944"/>
      <c r="KEZ209" s="944"/>
      <c r="KFA209" s="944"/>
      <c r="KFB209" s="944"/>
      <c r="KFC209" s="944"/>
      <c r="KFD209" s="944"/>
      <c r="KFE209" s="944"/>
      <c r="KFF209" s="944"/>
      <c r="KFG209" s="944"/>
      <c r="KFH209" s="944"/>
      <c r="KFI209" s="944"/>
      <c r="KFJ209" s="944"/>
      <c r="KFK209" s="944"/>
      <c r="KFL209" s="944"/>
      <c r="KFM209" s="944"/>
      <c r="KFN209" s="944"/>
      <c r="KFO209" s="944"/>
      <c r="KFP209" s="944"/>
      <c r="KFQ209" s="944"/>
      <c r="KFR209" s="944"/>
      <c r="KFS209" s="944"/>
      <c r="KFT209" s="944"/>
      <c r="KFU209" s="944"/>
      <c r="KFV209" s="944"/>
      <c r="KFW209" s="944"/>
      <c r="KFX209" s="944"/>
      <c r="KFY209" s="944"/>
      <c r="KFZ209" s="944"/>
      <c r="KGA209" s="944"/>
      <c r="KGB209" s="944"/>
      <c r="KGC209" s="944"/>
      <c r="KGD209" s="944"/>
      <c r="KGE209" s="944"/>
      <c r="KGF209" s="944"/>
      <c r="KGG209" s="944"/>
      <c r="KGH209" s="944"/>
      <c r="KGI209" s="944"/>
      <c r="KGJ209" s="944"/>
      <c r="KGK209" s="944"/>
      <c r="KGL209" s="944"/>
      <c r="KGM209" s="944"/>
      <c r="KGN209" s="944"/>
      <c r="KGO209" s="944"/>
      <c r="KGP209" s="944"/>
      <c r="KGQ209" s="944"/>
      <c r="KGR209" s="944"/>
      <c r="KGS209" s="944"/>
      <c r="KGT209" s="944"/>
      <c r="KGU209" s="944"/>
      <c r="KGV209" s="944"/>
      <c r="KGW209" s="944"/>
      <c r="KGX209" s="944"/>
      <c r="KGY209" s="944"/>
      <c r="KGZ209" s="944"/>
      <c r="KHA209" s="944"/>
      <c r="KHB209" s="944"/>
      <c r="KHC209" s="944"/>
      <c r="KHD209" s="944"/>
      <c r="KHE209" s="944"/>
      <c r="KHF209" s="944"/>
      <c r="KHG209" s="944"/>
      <c r="KHH209" s="944"/>
      <c r="KHI209" s="944"/>
      <c r="KHJ209" s="944"/>
      <c r="KHK209" s="944"/>
      <c r="KHL209" s="944"/>
      <c r="KHM209" s="944"/>
      <c r="KHN209" s="944"/>
      <c r="KHO209" s="944"/>
      <c r="KHP209" s="944"/>
      <c r="KHQ209" s="944"/>
      <c r="KHR209" s="944"/>
      <c r="KHS209" s="944"/>
      <c r="KHT209" s="944"/>
      <c r="KHU209" s="944"/>
      <c r="KHV209" s="944"/>
      <c r="KHW209" s="944"/>
      <c r="KHX209" s="944"/>
      <c r="KHY209" s="944"/>
      <c r="KHZ209" s="944"/>
      <c r="KIA209" s="944"/>
      <c r="KIB209" s="944"/>
      <c r="KIC209" s="944"/>
      <c r="KID209" s="944"/>
      <c r="KIE209" s="944"/>
      <c r="KIF209" s="944"/>
      <c r="KIG209" s="944"/>
      <c r="KIH209" s="944"/>
      <c r="KII209" s="944"/>
      <c r="KIJ209" s="944"/>
      <c r="KIK209" s="944"/>
      <c r="KIL209" s="944"/>
      <c r="KIM209" s="944"/>
      <c r="KIN209" s="944"/>
      <c r="KIO209" s="944"/>
      <c r="KIP209" s="944"/>
      <c r="KIQ209" s="944"/>
      <c r="KIR209" s="944"/>
      <c r="KIS209" s="944"/>
      <c r="KIT209" s="944"/>
      <c r="KIU209" s="944"/>
      <c r="KIV209" s="944"/>
      <c r="KIW209" s="944"/>
      <c r="KIX209" s="944"/>
      <c r="KIY209" s="944"/>
      <c r="KIZ209" s="944"/>
      <c r="KJA209" s="944"/>
      <c r="KJB209" s="944"/>
      <c r="KJC209" s="944"/>
      <c r="KJD209" s="944"/>
      <c r="KJE209" s="944"/>
      <c r="KJF209" s="944"/>
      <c r="KJG209" s="944"/>
      <c r="KJH209" s="944"/>
      <c r="KJI209" s="944"/>
      <c r="KJJ209" s="944"/>
      <c r="KJK209" s="944"/>
      <c r="KJL209" s="944"/>
      <c r="KJM209" s="944"/>
      <c r="KJN209" s="944"/>
      <c r="KJO209" s="944"/>
      <c r="KJP209" s="944"/>
      <c r="KJQ209" s="944"/>
      <c r="KJR209" s="944"/>
      <c r="KJS209" s="944"/>
      <c r="KJT209" s="944"/>
      <c r="KJU209" s="944"/>
      <c r="KJV209" s="944"/>
      <c r="KJW209" s="944"/>
      <c r="KJX209" s="944"/>
      <c r="KJY209" s="944"/>
      <c r="KJZ209" s="944"/>
      <c r="KKA209" s="944"/>
      <c r="KKB209" s="944"/>
      <c r="KKC209" s="944"/>
      <c r="KKD209" s="944"/>
      <c r="KKE209" s="944"/>
      <c r="KKF209" s="944"/>
      <c r="KKG209" s="944"/>
      <c r="KKH209" s="944"/>
      <c r="KKI209" s="944"/>
      <c r="KKJ209" s="944"/>
      <c r="KKK209" s="944"/>
      <c r="KKL209" s="944"/>
      <c r="KKM209" s="944"/>
      <c r="KKN209" s="944"/>
      <c r="KKO209" s="944"/>
      <c r="KKP209" s="944"/>
      <c r="KKQ209" s="944"/>
      <c r="KKR209" s="944"/>
      <c r="KKS209" s="944"/>
      <c r="KKT209" s="944"/>
      <c r="KKU209" s="944"/>
      <c r="KKV209" s="944"/>
      <c r="KKW209" s="944"/>
      <c r="KKX209" s="944"/>
      <c r="KKY209" s="944"/>
      <c r="KKZ209" s="944"/>
      <c r="KLA209" s="944"/>
      <c r="KLB209" s="944"/>
      <c r="KLC209" s="944"/>
      <c r="KLD209" s="944"/>
      <c r="KLE209" s="944"/>
      <c r="KLF209" s="944"/>
      <c r="KLG209" s="944"/>
      <c r="KLH209" s="944"/>
      <c r="KLI209" s="944"/>
      <c r="KLJ209" s="944"/>
      <c r="KLK209" s="944"/>
      <c r="KLL209" s="944"/>
      <c r="KLM209" s="944"/>
      <c r="KLN209" s="944"/>
      <c r="KLO209" s="944"/>
      <c r="KLP209" s="944"/>
      <c r="KLQ209" s="944"/>
      <c r="KLR209" s="944"/>
      <c r="KLS209" s="944"/>
      <c r="KLT209" s="944"/>
      <c r="KLU209" s="944"/>
      <c r="KLV209" s="944"/>
      <c r="KLW209" s="944"/>
      <c r="KLX209" s="944"/>
      <c r="KLY209" s="944"/>
      <c r="KLZ209" s="944"/>
      <c r="KMA209" s="944"/>
      <c r="KMB209" s="944"/>
      <c r="KMC209" s="944"/>
      <c r="KMD209" s="944"/>
      <c r="KME209" s="944"/>
      <c r="KMF209" s="944"/>
      <c r="KMG209" s="944"/>
      <c r="KMH209" s="944"/>
      <c r="KMI209" s="944"/>
      <c r="KMJ209" s="944"/>
      <c r="KMK209" s="944"/>
      <c r="KML209" s="944"/>
      <c r="KMM209" s="944"/>
      <c r="KMN209" s="944"/>
      <c r="KMO209" s="944"/>
      <c r="KMP209" s="944"/>
      <c r="KMQ209" s="944"/>
      <c r="KMR209" s="944"/>
      <c r="KMS209" s="944"/>
      <c r="KMT209" s="944"/>
      <c r="KMU209" s="944"/>
      <c r="KMV209" s="944"/>
      <c r="KMW209" s="944"/>
      <c r="KMX209" s="944"/>
      <c r="KMY209" s="944"/>
      <c r="KMZ209" s="944"/>
      <c r="KNA209" s="944"/>
      <c r="KNB209" s="944"/>
      <c r="KNC209" s="944"/>
      <c r="KND209" s="944"/>
      <c r="KNE209" s="944"/>
      <c r="KNF209" s="944"/>
      <c r="KNG209" s="944"/>
      <c r="KNH209" s="944"/>
      <c r="KNI209" s="944"/>
      <c r="KNJ209" s="944"/>
      <c r="KNK209" s="944"/>
      <c r="KNL209" s="944"/>
      <c r="KNM209" s="944"/>
      <c r="KNN209" s="944"/>
      <c r="KNO209" s="944"/>
      <c r="KNP209" s="944"/>
      <c r="KNQ209" s="944"/>
      <c r="KNR209" s="944"/>
      <c r="KNS209" s="944"/>
      <c r="KNT209" s="944"/>
      <c r="KNU209" s="944"/>
      <c r="KNV209" s="944"/>
      <c r="KNW209" s="944"/>
      <c r="KNX209" s="944"/>
      <c r="KNY209" s="944"/>
      <c r="KNZ209" s="944"/>
      <c r="KOA209" s="944"/>
      <c r="KOB209" s="944"/>
      <c r="KOC209" s="944"/>
      <c r="KOD209" s="944"/>
      <c r="KOE209" s="944"/>
      <c r="KOF209" s="944"/>
      <c r="KOG209" s="944"/>
      <c r="KOH209" s="944"/>
      <c r="KOI209" s="944"/>
      <c r="KOJ209" s="944"/>
      <c r="KOK209" s="944"/>
      <c r="KOL209" s="944"/>
      <c r="KOM209" s="944"/>
      <c r="KON209" s="944"/>
      <c r="KOO209" s="944"/>
      <c r="KOP209" s="944"/>
      <c r="KOQ209" s="944"/>
      <c r="KOR209" s="944"/>
      <c r="KOS209" s="944"/>
      <c r="KOT209" s="944"/>
      <c r="KOU209" s="944"/>
      <c r="KOV209" s="944"/>
      <c r="KOW209" s="944"/>
      <c r="KOX209" s="944"/>
      <c r="KOY209" s="944"/>
      <c r="KOZ209" s="944"/>
      <c r="KPA209" s="944"/>
      <c r="KPB209" s="944"/>
      <c r="KPC209" s="944"/>
      <c r="KPD209" s="944"/>
      <c r="KPE209" s="944"/>
      <c r="KPF209" s="944"/>
      <c r="KPG209" s="944"/>
      <c r="KPH209" s="944"/>
      <c r="KPI209" s="944"/>
      <c r="KPJ209" s="944"/>
      <c r="KPK209" s="944"/>
      <c r="KPL209" s="944"/>
      <c r="KPM209" s="944"/>
      <c r="KPN209" s="944"/>
      <c r="KPO209" s="944"/>
      <c r="KPP209" s="944"/>
      <c r="KPQ209" s="944"/>
      <c r="KPR209" s="944"/>
      <c r="KPS209" s="944"/>
      <c r="KPT209" s="944"/>
      <c r="KPU209" s="944"/>
      <c r="KPV209" s="944"/>
      <c r="KPW209" s="944"/>
      <c r="KPX209" s="944"/>
      <c r="KPY209" s="944"/>
      <c r="KPZ209" s="944"/>
      <c r="KQA209" s="944"/>
      <c r="KQB209" s="944"/>
      <c r="KQC209" s="944"/>
      <c r="KQD209" s="944"/>
      <c r="KQE209" s="944"/>
      <c r="KQF209" s="944"/>
      <c r="KQG209" s="944"/>
      <c r="KQH209" s="944"/>
      <c r="KQI209" s="944"/>
      <c r="KQJ209" s="944"/>
      <c r="KQK209" s="944"/>
      <c r="KQL209" s="944"/>
      <c r="KQM209" s="944"/>
      <c r="KQN209" s="944"/>
      <c r="KQO209" s="944"/>
      <c r="KQP209" s="944"/>
      <c r="KQQ209" s="944"/>
      <c r="KQR209" s="944"/>
      <c r="KQS209" s="944"/>
      <c r="KQT209" s="944"/>
      <c r="KQU209" s="944"/>
      <c r="KQV209" s="944"/>
      <c r="KQW209" s="944"/>
      <c r="KQX209" s="944"/>
      <c r="KQY209" s="944"/>
      <c r="KQZ209" s="944"/>
      <c r="KRA209" s="944"/>
      <c r="KRB209" s="944"/>
      <c r="KRC209" s="944"/>
      <c r="KRD209" s="944"/>
      <c r="KRE209" s="944"/>
      <c r="KRF209" s="944"/>
      <c r="KRG209" s="944"/>
      <c r="KRH209" s="944"/>
      <c r="KRI209" s="944"/>
      <c r="KRJ209" s="944"/>
      <c r="KRK209" s="944"/>
      <c r="KRL209" s="944"/>
      <c r="KRM209" s="944"/>
      <c r="KRN209" s="944"/>
      <c r="KRO209" s="944"/>
      <c r="KRP209" s="944"/>
      <c r="KRQ209" s="944"/>
      <c r="KRR209" s="944"/>
      <c r="KRS209" s="944"/>
      <c r="KRT209" s="944"/>
      <c r="KRU209" s="944"/>
      <c r="KRV209" s="944"/>
      <c r="KRW209" s="944"/>
      <c r="KRX209" s="944"/>
      <c r="KRY209" s="944"/>
      <c r="KRZ209" s="944"/>
      <c r="KSA209" s="944"/>
      <c r="KSB209" s="944"/>
      <c r="KSC209" s="944"/>
      <c r="KSD209" s="944"/>
      <c r="KSE209" s="944"/>
      <c r="KSF209" s="944"/>
      <c r="KSG209" s="944"/>
      <c r="KSH209" s="944"/>
      <c r="KSI209" s="944"/>
      <c r="KSJ209" s="944"/>
      <c r="KSK209" s="944"/>
      <c r="KSL209" s="944"/>
      <c r="KSM209" s="944"/>
      <c r="KSN209" s="944"/>
      <c r="KSO209" s="944"/>
      <c r="KSP209" s="944"/>
      <c r="KSQ209" s="944"/>
      <c r="KSR209" s="944"/>
      <c r="KSS209" s="944"/>
      <c r="KST209" s="944"/>
      <c r="KSU209" s="944"/>
      <c r="KSV209" s="944"/>
      <c r="KSW209" s="944"/>
      <c r="KSX209" s="944"/>
      <c r="KSY209" s="944"/>
      <c r="KSZ209" s="944"/>
      <c r="KTA209" s="944"/>
      <c r="KTB209" s="944"/>
      <c r="KTC209" s="944"/>
      <c r="KTD209" s="944"/>
      <c r="KTE209" s="944"/>
      <c r="KTF209" s="944"/>
      <c r="KTG209" s="944"/>
      <c r="KTH209" s="944"/>
      <c r="KTI209" s="944"/>
      <c r="KTJ209" s="944"/>
      <c r="KTK209" s="944"/>
      <c r="KTL209" s="944"/>
      <c r="KTM209" s="944"/>
      <c r="KTN209" s="944"/>
      <c r="KTO209" s="944"/>
      <c r="KTP209" s="944"/>
      <c r="KTQ209" s="944"/>
      <c r="KTR209" s="944"/>
      <c r="KTS209" s="944"/>
      <c r="KTT209" s="944"/>
      <c r="KTU209" s="944"/>
      <c r="KTV209" s="944"/>
      <c r="KTW209" s="944"/>
      <c r="KTX209" s="944"/>
      <c r="KTY209" s="944"/>
      <c r="KTZ209" s="944"/>
      <c r="KUA209" s="944"/>
      <c r="KUB209" s="944"/>
      <c r="KUC209" s="944"/>
      <c r="KUD209" s="944"/>
      <c r="KUE209" s="944"/>
      <c r="KUF209" s="944"/>
      <c r="KUG209" s="944"/>
      <c r="KUH209" s="944"/>
      <c r="KUI209" s="944"/>
      <c r="KUJ209" s="944"/>
      <c r="KUK209" s="944"/>
      <c r="KUL209" s="944"/>
      <c r="KUM209" s="944"/>
      <c r="KUN209" s="944"/>
      <c r="KUO209" s="944"/>
      <c r="KUP209" s="944"/>
      <c r="KUQ209" s="944"/>
      <c r="KUR209" s="944"/>
      <c r="KUS209" s="944"/>
      <c r="KUT209" s="944"/>
      <c r="KUU209" s="944"/>
      <c r="KUV209" s="944"/>
      <c r="KUW209" s="944"/>
      <c r="KUX209" s="944"/>
      <c r="KUY209" s="944"/>
      <c r="KUZ209" s="944"/>
      <c r="KVA209" s="944"/>
      <c r="KVB209" s="944"/>
      <c r="KVC209" s="944"/>
      <c r="KVD209" s="944"/>
      <c r="KVE209" s="944"/>
      <c r="KVF209" s="944"/>
      <c r="KVG209" s="944"/>
      <c r="KVH209" s="944"/>
      <c r="KVI209" s="944"/>
      <c r="KVJ209" s="944"/>
      <c r="KVK209" s="944"/>
      <c r="KVL209" s="944"/>
      <c r="KVM209" s="944"/>
      <c r="KVN209" s="944"/>
      <c r="KVO209" s="944"/>
      <c r="KVP209" s="944"/>
      <c r="KVQ209" s="944"/>
      <c r="KVR209" s="944"/>
      <c r="KVS209" s="944"/>
      <c r="KVT209" s="944"/>
      <c r="KVU209" s="944"/>
      <c r="KVV209" s="944"/>
      <c r="KVW209" s="944"/>
      <c r="KVX209" s="944"/>
      <c r="KVY209" s="944"/>
      <c r="KVZ209" s="944"/>
      <c r="KWA209" s="944"/>
      <c r="KWB209" s="944"/>
      <c r="KWC209" s="944"/>
      <c r="KWD209" s="944"/>
      <c r="KWE209" s="944"/>
      <c r="KWF209" s="944"/>
      <c r="KWG209" s="944"/>
      <c r="KWH209" s="944"/>
      <c r="KWI209" s="944"/>
      <c r="KWJ209" s="944"/>
      <c r="KWK209" s="944"/>
      <c r="KWL209" s="944"/>
      <c r="KWM209" s="944"/>
      <c r="KWN209" s="944"/>
      <c r="KWO209" s="944"/>
      <c r="KWP209" s="944"/>
      <c r="KWQ209" s="944"/>
      <c r="KWR209" s="944"/>
      <c r="KWS209" s="944"/>
      <c r="KWT209" s="944"/>
      <c r="KWU209" s="944"/>
      <c r="KWV209" s="944"/>
      <c r="KWW209" s="944"/>
      <c r="KWX209" s="944"/>
      <c r="KWY209" s="944"/>
      <c r="KWZ209" s="944"/>
      <c r="KXA209" s="944"/>
      <c r="KXB209" s="944"/>
      <c r="KXC209" s="944"/>
      <c r="KXD209" s="944"/>
      <c r="KXE209" s="944"/>
      <c r="KXF209" s="944"/>
      <c r="KXG209" s="944"/>
      <c r="KXH209" s="944"/>
      <c r="KXI209" s="944"/>
      <c r="KXJ209" s="944"/>
      <c r="KXK209" s="944"/>
      <c r="KXL209" s="944"/>
      <c r="KXM209" s="944"/>
      <c r="KXN209" s="944"/>
      <c r="KXO209" s="944"/>
      <c r="KXP209" s="944"/>
      <c r="KXQ209" s="944"/>
      <c r="KXR209" s="944"/>
      <c r="KXS209" s="944"/>
      <c r="KXT209" s="944"/>
      <c r="KXU209" s="944"/>
      <c r="KXV209" s="944"/>
      <c r="KXW209" s="944"/>
      <c r="KXX209" s="944"/>
      <c r="KXY209" s="944"/>
      <c r="KXZ209" s="944"/>
      <c r="KYA209" s="944"/>
      <c r="KYB209" s="944"/>
      <c r="KYC209" s="944"/>
      <c r="KYD209" s="944"/>
      <c r="KYE209" s="944"/>
      <c r="KYF209" s="944"/>
      <c r="KYG209" s="944"/>
      <c r="KYH209" s="944"/>
      <c r="KYI209" s="944"/>
      <c r="KYJ209" s="944"/>
      <c r="KYK209" s="944"/>
      <c r="KYL209" s="944"/>
      <c r="KYM209" s="944"/>
      <c r="KYN209" s="944"/>
      <c r="KYO209" s="944"/>
      <c r="KYP209" s="944"/>
      <c r="KYQ209" s="944"/>
      <c r="KYR209" s="944"/>
      <c r="KYS209" s="944"/>
      <c r="KYT209" s="944"/>
      <c r="KYU209" s="944"/>
      <c r="KYV209" s="944"/>
      <c r="KYW209" s="944"/>
      <c r="KYX209" s="944"/>
      <c r="KYY209" s="944"/>
      <c r="KYZ209" s="944"/>
      <c r="KZA209" s="944"/>
      <c r="KZB209" s="944"/>
      <c r="KZC209" s="944"/>
      <c r="KZD209" s="944"/>
      <c r="KZE209" s="944"/>
      <c r="KZF209" s="944"/>
      <c r="KZG209" s="944"/>
      <c r="KZH209" s="944"/>
      <c r="KZI209" s="944"/>
      <c r="KZJ209" s="944"/>
      <c r="KZK209" s="944"/>
      <c r="KZL209" s="944"/>
      <c r="KZM209" s="944"/>
      <c r="KZN209" s="944"/>
      <c r="KZO209" s="944"/>
      <c r="KZP209" s="944"/>
      <c r="KZQ209" s="944"/>
      <c r="KZR209" s="944"/>
      <c r="KZS209" s="944"/>
      <c r="KZT209" s="944"/>
      <c r="KZU209" s="944"/>
      <c r="KZV209" s="944"/>
      <c r="KZW209" s="944"/>
      <c r="KZX209" s="944"/>
      <c r="KZY209" s="944"/>
      <c r="KZZ209" s="944"/>
      <c r="LAA209" s="944"/>
      <c r="LAB209" s="944"/>
      <c r="LAC209" s="944"/>
      <c r="LAD209" s="944"/>
      <c r="LAE209" s="944"/>
      <c r="LAF209" s="944"/>
      <c r="LAG209" s="944"/>
      <c r="LAH209" s="944"/>
      <c r="LAI209" s="944"/>
      <c r="LAJ209" s="944"/>
      <c r="LAK209" s="944"/>
      <c r="LAL209" s="944"/>
      <c r="LAM209" s="944"/>
      <c r="LAN209" s="944"/>
      <c r="LAO209" s="944"/>
      <c r="LAP209" s="944"/>
      <c r="LAQ209" s="944"/>
      <c r="LAR209" s="944"/>
      <c r="LAS209" s="944"/>
      <c r="LAT209" s="944"/>
      <c r="LAU209" s="944"/>
      <c r="LAV209" s="944"/>
      <c r="LAW209" s="944"/>
      <c r="LAX209" s="944"/>
      <c r="LAY209" s="944"/>
      <c r="LAZ209" s="944"/>
      <c r="LBA209" s="944"/>
      <c r="LBB209" s="944"/>
      <c r="LBC209" s="944"/>
      <c r="LBD209" s="944"/>
      <c r="LBE209" s="944"/>
      <c r="LBF209" s="944"/>
      <c r="LBG209" s="944"/>
      <c r="LBH209" s="944"/>
      <c r="LBI209" s="944"/>
      <c r="LBJ209" s="944"/>
      <c r="LBK209" s="944"/>
      <c r="LBL209" s="944"/>
      <c r="LBM209" s="944"/>
      <c r="LBN209" s="944"/>
      <c r="LBO209" s="944"/>
      <c r="LBP209" s="944"/>
      <c r="LBQ209" s="944"/>
      <c r="LBR209" s="944"/>
      <c r="LBS209" s="944"/>
      <c r="LBT209" s="944"/>
      <c r="LBU209" s="944"/>
      <c r="LBV209" s="944"/>
      <c r="LBW209" s="944"/>
      <c r="LBX209" s="944"/>
      <c r="LBY209" s="944"/>
      <c r="LBZ209" s="944"/>
      <c r="LCA209" s="944"/>
      <c r="LCB209" s="944"/>
      <c r="LCC209" s="944"/>
      <c r="LCD209" s="944"/>
      <c r="LCE209" s="944"/>
      <c r="LCF209" s="944"/>
      <c r="LCG209" s="944"/>
      <c r="LCH209" s="944"/>
      <c r="LCI209" s="944"/>
      <c r="LCJ209" s="944"/>
      <c r="LCK209" s="944"/>
      <c r="LCL209" s="944"/>
      <c r="LCM209" s="944"/>
      <c r="LCN209" s="944"/>
      <c r="LCO209" s="944"/>
      <c r="LCP209" s="944"/>
      <c r="LCQ209" s="944"/>
      <c r="LCR209" s="944"/>
      <c r="LCS209" s="944"/>
      <c r="LCT209" s="944"/>
      <c r="LCU209" s="944"/>
      <c r="LCV209" s="944"/>
      <c r="LCW209" s="944"/>
      <c r="LCX209" s="944"/>
      <c r="LCY209" s="944"/>
      <c r="LCZ209" s="944"/>
      <c r="LDA209" s="944"/>
      <c r="LDB209" s="944"/>
      <c r="LDC209" s="944"/>
      <c r="LDD209" s="944"/>
      <c r="LDE209" s="944"/>
      <c r="LDF209" s="944"/>
      <c r="LDG209" s="944"/>
      <c r="LDH209" s="944"/>
      <c r="LDI209" s="944"/>
      <c r="LDJ209" s="944"/>
      <c r="LDK209" s="944"/>
      <c r="LDL209" s="944"/>
      <c r="LDM209" s="944"/>
      <c r="LDN209" s="944"/>
      <c r="LDO209" s="944"/>
      <c r="LDP209" s="944"/>
      <c r="LDQ209" s="944"/>
      <c r="LDR209" s="944"/>
      <c r="LDS209" s="944"/>
      <c r="LDT209" s="944"/>
      <c r="LDU209" s="944"/>
      <c r="LDV209" s="944"/>
      <c r="LDW209" s="944"/>
      <c r="LDX209" s="944"/>
      <c r="LDY209" s="944"/>
      <c r="LDZ209" s="944"/>
      <c r="LEA209" s="944"/>
      <c r="LEB209" s="944"/>
      <c r="LEC209" s="944"/>
      <c r="LED209" s="944"/>
      <c r="LEE209" s="944"/>
      <c r="LEF209" s="944"/>
      <c r="LEG209" s="944"/>
      <c r="LEH209" s="944"/>
      <c r="LEI209" s="944"/>
      <c r="LEJ209" s="944"/>
      <c r="LEK209" s="944"/>
      <c r="LEL209" s="944"/>
      <c r="LEM209" s="944"/>
      <c r="LEN209" s="944"/>
      <c r="LEO209" s="944"/>
      <c r="LEP209" s="944"/>
      <c r="LEQ209" s="944"/>
      <c r="LER209" s="944"/>
      <c r="LES209" s="944"/>
      <c r="LET209" s="944"/>
      <c r="LEU209" s="944"/>
      <c r="LEV209" s="944"/>
      <c r="LEW209" s="944"/>
      <c r="LEX209" s="944"/>
      <c r="LEY209" s="944"/>
      <c r="LEZ209" s="944"/>
      <c r="LFA209" s="944"/>
      <c r="LFB209" s="944"/>
      <c r="LFC209" s="944"/>
      <c r="LFD209" s="944"/>
      <c r="LFE209" s="944"/>
      <c r="LFF209" s="944"/>
      <c r="LFG209" s="944"/>
      <c r="LFH209" s="944"/>
      <c r="LFI209" s="944"/>
      <c r="LFJ209" s="944"/>
      <c r="LFK209" s="944"/>
      <c r="LFL209" s="944"/>
      <c r="LFM209" s="944"/>
      <c r="LFN209" s="944"/>
      <c r="LFO209" s="944"/>
      <c r="LFP209" s="944"/>
      <c r="LFQ209" s="944"/>
      <c r="LFR209" s="944"/>
      <c r="LFS209" s="944"/>
      <c r="LFT209" s="944"/>
      <c r="LFU209" s="944"/>
      <c r="LFV209" s="944"/>
      <c r="LFW209" s="944"/>
      <c r="LFX209" s="944"/>
      <c r="LFY209" s="944"/>
      <c r="LFZ209" s="944"/>
      <c r="LGA209" s="944"/>
      <c r="LGB209" s="944"/>
      <c r="LGC209" s="944"/>
      <c r="LGD209" s="944"/>
      <c r="LGE209" s="944"/>
      <c r="LGF209" s="944"/>
      <c r="LGG209" s="944"/>
      <c r="LGH209" s="944"/>
      <c r="LGI209" s="944"/>
      <c r="LGJ209" s="944"/>
      <c r="LGK209" s="944"/>
      <c r="LGL209" s="944"/>
      <c r="LGM209" s="944"/>
      <c r="LGN209" s="944"/>
      <c r="LGO209" s="944"/>
      <c r="LGP209" s="944"/>
      <c r="LGQ209" s="944"/>
      <c r="LGR209" s="944"/>
      <c r="LGS209" s="944"/>
      <c r="LGT209" s="944"/>
      <c r="LGU209" s="944"/>
      <c r="LGV209" s="944"/>
      <c r="LGW209" s="944"/>
      <c r="LGX209" s="944"/>
      <c r="LGY209" s="944"/>
      <c r="LGZ209" s="944"/>
      <c r="LHA209" s="944"/>
      <c r="LHB209" s="944"/>
      <c r="LHC209" s="944"/>
      <c r="LHD209" s="944"/>
      <c r="LHE209" s="944"/>
      <c r="LHF209" s="944"/>
      <c r="LHG209" s="944"/>
      <c r="LHH209" s="944"/>
      <c r="LHI209" s="944"/>
      <c r="LHJ209" s="944"/>
      <c r="LHK209" s="944"/>
      <c r="LHL209" s="944"/>
      <c r="LHM209" s="944"/>
      <c r="LHN209" s="944"/>
      <c r="LHO209" s="944"/>
      <c r="LHP209" s="944"/>
      <c r="LHQ209" s="944"/>
      <c r="LHR209" s="944"/>
      <c r="LHS209" s="944"/>
      <c r="LHT209" s="944"/>
      <c r="LHU209" s="944"/>
      <c r="LHV209" s="944"/>
      <c r="LHW209" s="944"/>
      <c r="LHX209" s="944"/>
      <c r="LHY209" s="944"/>
      <c r="LHZ209" s="944"/>
      <c r="LIA209" s="944"/>
      <c r="LIB209" s="944"/>
      <c r="LIC209" s="944"/>
      <c r="LID209" s="944"/>
      <c r="LIE209" s="944"/>
      <c r="LIF209" s="944"/>
      <c r="LIG209" s="944"/>
      <c r="LIH209" s="944"/>
      <c r="LII209" s="944"/>
      <c r="LIJ209" s="944"/>
      <c r="LIK209" s="944"/>
      <c r="LIL209" s="944"/>
      <c r="LIM209" s="944"/>
      <c r="LIN209" s="944"/>
      <c r="LIO209" s="944"/>
      <c r="LIP209" s="944"/>
      <c r="LIQ209" s="944"/>
      <c r="LIR209" s="944"/>
      <c r="LIS209" s="944"/>
      <c r="LIT209" s="944"/>
      <c r="LIU209" s="944"/>
      <c r="LIV209" s="944"/>
      <c r="LIW209" s="944"/>
      <c r="LIX209" s="944"/>
      <c r="LIY209" s="944"/>
      <c r="LIZ209" s="944"/>
      <c r="LJA209" s="944"/>
      <c r="LJB209" s="944"/>
      <c r="LJC209" s="944"/>
      <c r="LJD209" s="944"/>
      <c r="LJE209" s="944"/>
      <c r="LJF209" s="944"/>
      <c r="LJG209" s="944"/>
      <c r="LJH209" s="944"/>
      <c r="LJI209" s="944"/>
      <c r="LJJ209" s="944"/>
      <c r="LJK209" s="944"/>
      <c r="LJL209" s="944"/>
      <c r="LJM209" s="944"/>
      <c r="LJN209" s="944"/>
      <c r="LJO209" s="944"/>
      <c r="LJP209" s="944"/>
      <c r="LJQ209" s="944"/>
      <c r="LJR209" s="944"/>
      <c r="LJS209" s="944"/>
      <c r="LJT209" s="944"/>
      <c r="LJU209" s="944"/>
      <c r="LJV209" s="944"/>
      <c r="LJW209" s="944"/>
      <c r="LJX209" s="944"/>
      <c r="LJY209" s="944"/>
      <c r="LJZ209" s="944"/>
      <c r="LKA209" s="944"/>
      <c r="LKB209" s="944"/>
      <c r="LKC209" s="944"/>
      <c r="LKD209" s="944"/>
      <c r="LKE209" s="944"/>
      <c r="LKF209" s="944"/>
      <c r="LKG209" s="944"/>
      <c r="LKH209" s="944"/>
      <c r="LKI209" s="944"/>
      <c r="LKJ209" s="944"/>
      <c r="LKK209" s="944"/>
      <c r="LKL209" s="944"/>
      <c r="LKM209" s="944"/>
      <c r="LKN209" s="944"/>
      <c r="LKO209" s="944"/>
      <c r="LKP209" s="944"/>
      <c r="LKQ209" s="944"/>
      <c r="LKR209" s="944"/>
      <c r="LKS209" s="944"/>
      <c r="LKT209" s="944"/>
      <c r="LKU209" s="944"/>
      <c r="LKV209" s="944"/>
      <c r="LKW209" s="944"/>
      <c r="LKX209" s="944"/>
      <c r="LKY209" s="944"/>
      <c r="LKZ209" s="944"/>
      <c r="LLA209" s="944"/>
      <c r="LLB209" s="944"/>
      <c r="LLC209" s="944"/>
      <c r="LLD209" s="944"/>
      <c r="LLE209" s="944"/>
      <c r="LLF209" s="944"/>
      <c r="LLG209" s="944"/>
      <c r="LLH209" s="944"/>
      <c r="LLI209" s="944"/>
      <c r="LLJ209" s="944"/>
      <c r="LLK209" s="944"/>
      <c r="LLL209" s="944"/>
      <c r="LLM209" s="944"/>
      <c r="LLN209" s="944"/>
      <c r="LLO209" s="944"/>
      <c r="LLP209" s="944"/>
      <c r="LLQ209" s="944"/>
      <c r="LLR209" s="944"/>
      <c r="LLS209" s="944"/>
      <c r="LLT209" s="944"/>
      <c r="LLU209" s="944"/>
      <c r="LLV209" s="944"/>
      <c r="LLW209" s="944"/>
      <c r="LLX209" s="944"/>
      <c r="LLY209" s="944"/>
      <c r="LLZ209" s="944"/>
      <c r="LMA209" s="944"/>
      <c r="LMB209" s="944"/>
      <c r="LMC209" s="944"/>
      <c r="LMD209" s="944"/>
      <c r="LME209" s="944"/>
      <c r="LMF209" s="944"/>
      <c r="LMG209" s="944"/>
      <c r="LMH209" s="944"/>
      <c r="LMI209" s="944"/>
      <c r="LMJ209" s="944"/>
      <c r="LMK209" s="944"/>
      <c r="LML209" s="944"/>
      <c r="LMM209" s="944"/>
      <c r="LMN209" s="944"/>
      <c r="LMO209" s="944"/>
      <c r="LMP209" s="944"/>
      <c r="LMQ209" s="944"/>
      <c r="LMR209" s="944"/>
      <c r="LMS209" s="944"/>
      <c r="LMT209" s="944"/>
      <c r="LMU209" s="944"/>
      <c r="LMV209" s="944"/>
      <c r="LMW209" s="944"/>
      <c r="LMX209" s="944"/>
      <c r="LMY209" s="944"/>
      <c r="LMZ209" s="944"/>
      <c r="LNA209" s="944"/>
      <c r="LNB209" s="944"/>
      <c r="LNC209" s="944"/>
      <c r="LND209" s="944"/>
      <c r="LNE209" s="944"/>
      <c r="LNF209" s="944"/>
      <c r="LNG209" s="944"/>
      <c r="LNH209" s="944"/>
      <c r="LNI209" s="944"/>
      <c r="LNJ209" s="944"/>
      <c r="LNK209" s="944"/>
      <c r="LNL209" s="944"/>
      <c r="LNM209" s="944"/>
      <c r="LNN209" s="944"/>
      <c r="LNO209" s="944"/>
      <c r="LNP209" s="944"/>
      <c r="LNQ209" s="944"/>
      <c r="LNR209" s="944"/>
      <c r="LNS209" s="944"/>
      <c r="LNT209" s="944"/>
      <c r="LNU209" s="944"/>
      <c r="LNV209" s="944"/>
      <c r="LNW209" s="944"/>
      <c r="LNX209" s="944"/>
      <c r="LNY209" s="944"/>
      <c r="LNZ209" s="944"/>
      <c r="LOA209" s="944"/>
      <c r="LOB209" s="944"/>
      <c r="LOC209" s="944"/>
      <c r="LOD209" s="944"/>
      <c r="LOE209" s="944"/>
      <c r="LOF209" s="944"/>
      <c r="LOG209" s="944"/>
      <c r="LOH209" s="944"/>
      <c r="LOI209" s="944"/>
      <c r="LOJ209" s="944"/>
      <c r="LOK209" s="944"/>
      <c r="LOL209" s="944"/>
      <c r="LOM209" s="944"/>
      <c r="LON209" s="944"/>
      <c r="LOO209" s="944"/>
      <c r="LOP209" s="944"/>
      <c r="LOQ209" s="944"/>
      <c r="LOR209" s="944"/>
      <c r="LOS209" s="944"/>
      <c r="LOT209" s="944"/>
      <c r="LOU209" s="944"/>
      <c r="LOV209" s="944"/>
      <c r="LOW209" s="944"/>
      <c r="LOX209" s="944"/>
      <c r="LOY209" s="944"/>
      <c r="LOZ209" s="944"/>
      <c r="LPA209" s="944"/>
      <c r="LPB209" s="944"/>
      <c r="LPC209" s="944"/>
      <c r="LPD209" s="944"/>
      <c r="LPE209" s="944"/>
      <c r="LPF209" s="944"/>
      <c r="LPG209" s="944"/>
      <c r="LPH209" s="944"/>
      <c r="LPI209" s="944"/>
      <c r="LPJ209" s="944"/>
      <c r="LPK209" s="944"/>
      <c r="LPL209" s="944"/>
      <c r="LPM209" s="944"/>
      <c r="LPN209" s="944"/>
      <c r="LPO209" s="944"/>
      <c r="LPP209" s="944"/>
      <c r="LPQ209" s="944"/>
      <c r="LPR209" s="944"/>
      <c r="LPS209" s="944"/>
      <c r="LPT209" s="944"/>
      <c r="LPU209" s="944"/>
      <c r="LPV209" s="944"/>
      <c r="LPW209" s="944"/>
      <c r="LPX209" s="944"/>
      <c r="LPY209" s="944"/>
      <c r="LPZ209" s="944"/>
      <c r="LQA209" s="944"/>
      <c r="LQB209" s="944"/>
      <c r="LQC209" s="944"/>
      <c r="LQD209" s="944"/>
      <c r="LQE209" s="944"/>
      <c r="LQF209" s="944"/>
      <c r="LQG209" s="944"/>
      <c r="LQH209" s="944"/>
      <c r="LQI209" s="944"/>
      <c r="LQJ209" s="944"/>
      <c r="LQK209" s="944"/>
      <c r="LQL209" s="944"/>
      <c r="LQM209" s="944"/>
      <c r="LQN209" s="944"/>
      <c r="LQO209" s="944"/>
      <c r="LQP209" s="944"/>
      <c r="LQQ209" s="944"/>
      <c r="LQR209" s="944"/>
      <c r="LQS209" s="944"/>
      <c r="LQT209" s="944"/>
      <c r="LQU209" s="944"/>
      <c r="LQV209" s="944"/>
      <c r="LQW209" s="944"/>
      <c r="LQX209" s="944"/>
      <c r="LQY209" s="944"/>
      <c r="LQZ209" s="944"/>
      <c r="LRA209" s="944"/>
      <c r="LRB209" s="944"/>
      <c r="LRC209" s="944"/>
      <c r="LRD209" s="944"/>
      <c r="LRE209" s="944"/>
      <c r="LRF209" s="944"/>
      <c r="LRG209" s="944"/>
      <c r="LRH209" s="944"/>
      <c r="LRI209" s="944"/>
      <c r="LRJ209" s="944"/>
      <c r="LRK209" s="944"/>
      <c r="LRL209" s="944"/>
      <c r="LRM209" s="944"/>
      <c r="LRN209" s="944"/>
      <c r="LRO209" s="944"/>
      <c r="LRP209" s="944"/>
      <c r="LRQ209" s="944"/>
      <c r="LRR209" s="944"/>
      <c r="LRS209" s="944"/>
      <c r="LRT209" s="944"/>
      <c r="LRU209" s="944"/>
      <c r="LRV209" s="944"/>
      <c r="LRW209" s="944"/>
      <c r="LRX209" s="944"/>
      <c r="LRY209" s="944"/>
      <c r="LRZ209" s="944"/>
      <c r="LSA209" s="944"/>
      <c r="LSB209" s="944"/>
      <c r="LSC209" s="944"/>
      <c r="LSD209" s="944"/>
      <c r="LSE209" s="944"/>
      <c r="LSF209" s="944"/>
      <c r="LSG209" s="944"/>
      <c r="LSH209" s="944"/>
      <c r="LSI209" s="944"/>
      <c r="LSJ209" s="944"/>
      <c r="LSK209" s="944"/>
      <c r="LSL209" s="944"/>
      <c r="LSM209" s="944"/>
      <c r="LSN209" s="944"/>
      <c r="LSO209" s="944"/>
      <c r="LSP209" s="944"/>
      <c r="LSQ209" s="944"/>
      <c r="LSR209" s="944"/>
      <c r="LSS209" s="944"/>
      <c r="LST209" s="944"/>
      <c r="LSU209" s="944"/>
      <c r="LSV209" s="944"/>
      <c r="LSW209" s="944"/>
      <c r="LSX209" s="944"/>
      <c r="LSY209" s="944"/>
      <c r="LSZ209" s="944"/>
      <c r="LTA209" s="944"/>
      <c r="LTB209" s="944"/>
      <c r="LTC209" s="944"/>
      <c r="LTD209" s="944"/>
      <c r="LTE209" s="944"/>
      <c r="LTF209" s="944"/>
      <c r="LTG209" s="944"/>
      <c r="LTH209" s="944"/>
      <c r="LTI209" s="944"/>
      <c r="LTJ209" s="944"/>
      <c r="LTK209" s="944"/>
      <c r="LTL209" s="944"/>
      <c r="LTM209" s="944"/>
      <c r="LTN209" s="944"/>
      <c r="LTO209" s="944"/>
      <c r="LTP209" s="944"/>
      <c r="LTQ209" s="944"/>
      <c r="LTR209" s="944"/>
      <c r="LTS209" s="944"/>
      <c r="LTT209" s="944"/>
      <c r="LTU209" s="944"/>
      <c r="LTV209" s="944"/>
      <c r="LTW209" s="944"/>
      <c r="LTX209" s="944"/>
      <c r="LTY209" s="944"/>
      <c r="LTZ209" s="944"/>
      <c r="LUA209" s="944"/>
      <c r="LUB209" s="944"/>
      <c r="LUC209" s="944"/>
      <c r="LUD209" s="944"/>
      <c r="LUE209" s="944"/>
      <c r="LUF209" s="944"/>
      <c r="LUG209" s="944"/>
      <c r="LUH209" s="944"/>
      <c r="LUI209" s="944"/>
      <c r="LUJ209" s="944"/>
      <c r="LUK209" s="944"/>
      <c r="LUL209" s="944"/>
      <c r="LUM209" s="944"/>
      <c r="LUN209" s="944"/>
      <c r="LUO209" s="944"/>
      <c r="LUP209" s="944"/>
      <c r="LUQ209" s="944"/>
      <c r="LUR209" s="944"/>
      <c r="LUS209" s="944"/>
      <c r="LUT209" s="944"/>
      <c r="LUU209" s="944"/>
      <c r="LUV209" s="944"/>
      <c r="LUW209" s="944"/>
      <c r="LUX209" s="944"/>
      <c r="LUY209" s="944"/>
      <c r="LUZ209" s="944"/>
      <c r="LVA209" s="944"/>
      <c r="LVB209" s="944"/>
      <c r="LVC209" s="944"/>
      <c r="LVD209" s="944"/>
      <c r="LVE209" s="944"/>
      <c r="LVF209" s="944"/>
      <c r="LVG209" s="944"/>
      <c r="LVH209" s="944"/>
      <c r="LVI209" s="944"/>
      <c r="LVJ209" s="944"/>
      <c r="LVK209" s="944"/>
      <c r="LVL209" s="944"/>
      <c r="LVM209" s="944"/>
      <c r="LVN209" s="944"/>
      <c r="LVO209" s="944"/>
      <c r="LVP209" s="944"/>
      <c r="LVQ209" s="944"/>
      <c r="LVR209" s="944"/>
      <c r="LVS209" s="944"/>
      <c r="LVT209" s="944"/>
      <c r="LVU209" s="944"/>
      <c r="LVV209" s="944"/>
      <c r="LVW209" s="944"/>
      <c r="LVX209" s="944"/>
      <c r="LVY209" s="944"/>
      <c r="LVZ209" s="944"/>
      <c r="LWA209" s="944"/>
      <c r="LWB209" s="944"/>
      <c r="LWC209" s="944"/>
      <c r="LWD209" s="944"/>
      <c r="LWE209" s="944"/>
      <c r="LWF209" s="944"/>
      <c r="LWG209" s="944"/>
      <c r="LWH209" s="944"/>
      <c r="LWI209" s="944"/>
      <c r="LWJ209" s="944"/>
      <c r="LWK209" s="944"/>
      <c r="LWL209" s="944"/>
      <c r="LWM209" s="944"/>
      <c r="LWN209" s="944"/>
      <c r="LWO209" s="944"/>
      <c r="LWP209" s="944"/>
      <c r="LWQ209" s="944"/>
      <c r="LWR209" s="944"/>
      <c r="LWS209" s="944"/>
      <c r="LWT209" s="944"/>
      <c r="LWU209" s="944"/>
      <c r="LWV209" s="944"/>
      <c r="LWW209" s="944"/>
      <c r="LWX209" s="944"/>
      <c r="LWY209" s="944"/>
      <c r="LWZ209" s="944"/>
      <c r="LXA209" s="944"/>
      <c r="LXB209" s="944"/>
      <c r="LXC209" s="944"/>
      <c r="LXD209" s="944"/>
      <c r="LXE209" s="944"/>
      <c r="LXF209" s="944"/>
      <c r="LXG209" s="944"/>
      <c r="LXH209" s="944"/>
      <c r="LXI209" s="944"/>
      <c r="LXJ209" s="944"/>
      <c r="LXK209" s="944"/>
      <c r="LXL209" s="944"/>
      <c r="LXM209" s="944"/>
      <c r="LXN209" s="944"/>
      <c r="LXO209" s="944"/>
      <c r="LXP209" s="944"/>
      <c r="LXQ209" s="944"/>
      <c r="LXR209" s="944"/>
      <c r="LXS209" s="944"/>
      <c r="LXT209" s="944"/>
      <c r="LXU209" s="944"/>
      <c r="LXV209" s="944"/>
      <c r="LXW209" s="944"/>
      <c r="LXX209" s="944"/>
      <c r="LXY209" s="944"/>
      <c r="LXZ209" s="944"/>
      <c r="LYA209" s="944"/>
      <c r="LYB209" s="944"/>
      <c r="LYC209" s="944"/>
      <c r="LYD209" s="944"/>
      <c r="LYE209" s="944"/>
      <c r="LYF209" s="944"/>
      <c r="LYG209" s="944"/>
      <c r="LYH209" s="944"/>
      <c r="LYI209" s="944"/>
      <c r="LYJ209" s="944"/>
      <c r="LYK209" s="944"/>
      <c r="LYL209" s="944"/>
      <c r="LYM209" s="944"/>
      <c r="LYN209" s="944"/>
      <c r="LYO209" s="944"/>
      <c r="LYP209" s="944"/>
      <c r="LYQ209" s="944"/>
      <c r="LYR209" s="944"/>
      <c r="LYS209" s="944"/>
      <c r="LYT209" s="944"/>
      <c r="LYU209" s="944"/>
      <c r="LYV209" s="944"/>
      <c r="LYW209" s="944"/>
      <c r="LYX209" s="944"/>
      <c r="LYY209" s="944"/>
      <c r="LYZ209" s="944"/>
      <c r="LZA209" s="944"/>
      <c r="LZB209" s="944"/>
      <c r="LZC209" s="944"/>
      <c r="LZD209" s="944"/>
      <c r="LZE209" s="944"/>
      <c r="LZF209" s="944"/>
      <c r="LZG209" s="944"/>
      <c r="LZH209" s="944"/>
      <c r="LZI209" s="944"/>
      <c r="LZJ209" s="944"/>
      <c r="LZK209" s="944"/>
      <c r="LZL209" s="944"/>
      <c r="LZM209" s="944"/>
      <c r="LZN209" s="944"/>
      <c r="LZO209" s="944"/>
      <c r="LZP209" s="944"/>
      <c r="LZQ209" s="944"/>
      <c r="LZR209" s="944"/>
      <c r="LZS209" s="944"/>
      <c r="LZT209" s="944"/>
      <c r="LZU209" s="944"/>
      <c r="LZV209" s="944"/>
      <c r="LZW209" s="944"/>
      <c r="LZX209" s="944"/>
      <c r="LZY209" s="944"/>
      <c r="LZZ209" s="944"/>
      <c r="MAA209" s="944"/>
      <c r="MAB209" s="944"/>
      <c r="MAC209" s="944"/>
      <c r="MAD209" s="944"/>
      <c r="MAE209" s="944"/>
      <c r="MAF209" s="944"/>
      <c r="MAG209" s="944"/>
      <c r="MAH209" s="944"/>
      <c r="MAI209" s="944"/>
      <c r="MAJ209" s="944"/>
      <c r="MAK209" s="944"/>
      <c r="MAL209" s="944"/>
      <c r="MAM209" s="944"/>
      <c r="MAN209" s="944"/>
      <c r="MAO209" s="944"/>
      <c r="MAP209" s="944"/>
      <c r="MAQ209" s="944"/>
      <c r="MAR209" s="944"/>
      <c r="MAS209" s="944"/>
      <c r="MAT209" s="944"/>
      <c r="MAU209" s="944"/>
      <c r="MAV209" s="944"/>
      <c r="MAW209" s="944"/>
      <c r="MAX209" s="944"/>
      <c r="MAY209" s="944"/>
      <c r="MAZ209" s="944"/>
      <c r="MBA209" s="944"/>
      <c r="MBB209" s="944"/>
      <c r="MBC209" s="944"/>
      <c r="MBD209" s="944"/>
      <c r="MBE209" s="944"/>
      <c r="MBF209" s="944"/>
      <c r="MBG209" s="944"/>
      <c r="MBH209" s="944"/>
      <c r="MBI209" s="944"/>
      <c r="MBJ209" s="944"/>
      <c r="MBK209" s="944"/>
      <c r="MBL209" s="944"/>
      <c r="MBM209" s="944"/>
      <c r="MBN209" s="944"/>
      <c r="MBO209" s="944"/>
      <c r="MBP209" s="944"/>
      <c r="MBQ209" s="944"/>
      <c r="MBR209" s="944"/>
      <c r="MBS209" s="944"/>
      <c r="MBT209" s="944"/>
      <c r="MBU209" s="944"/>
      <c r="MBV209" s="944"/>
      <c r="MBW209" s="944"/>
      <c r="MBX209" s="944"/>
      <c r="MBY209" s="944"/>
      <c r="MBZ209" s="944"/>
      <c r="MCA209" s="944"/>
      <c r="MCB209" s="944"/>
      <c r="MCC209" s="944"/>
      <c r="MCD209" s="944"/>
      <c r="MCE209" s="944"/>
      <c r="MCF209" s="944"/>
      <c r="MCG209" s="944"/>
      <c r="MCH209" s="944"/>
      <c r="MCI209" s="944"/>
      <c r="MCJ209" s="944"/>
      <c r="MCK209" s="944"/>
      <c r="MCL209" s="944"/>
      <c r="MCM209" s="944"/>
      <c r="MCN209" s="944"/>
      <c r="MCO209" s="944"/>
      <c r="MCP209" s="944"/>
      <c r="MCQ209" s="944"/>
      <c r="MCR209" s="944"/>
      <c r="MCS209" s="944"/>
      <c r="MCT209" s="944"/>
      <c r="MCU209" s="944"/>
      <c r="MCV209" s="944"/>
      <c r="MCW209" s="944"/>
      <c r="MCX209" s="944"/>
      <c r="MCY209" s="944"/>
      <c r="MCZ209" s="944"/>
      <c r="MDA209" s="944"/>
      <c r="MDB209" s="944"/>
      <c r="MDC209" s="944"/>
      <c r="MDD209" s="944"/>
      <c r="MDE209" s="944"/>
      <c r="MDF209" s="944"/>
      <c r="MDG209" s="944"/>
      <c r="MDH209" s="944"/>
      <c r="MDI209" s="944"/>
      <c r="MDJ209" s="944"/>
      <c r="MDK209" s="944"/>
      <c r="MDL209" s="944"/>
      <c r="MDM209" s="944"/>
      <c r="MDN209" s="944"/>
      <c r="MDO209" s="944"/>
      <c r="MDP209" s="944"/>
      <c r="MDQ209" s="944"/>
      <c r="MDR209" s="944"/>
      <c r="MDS209" s="944"/>
      <c r="MDT209" s="944"/>
      <c r="MDU209" s="944"/>
      <c r="MDV209" s="944"/>
      <c r="MDW209" s="944"/>
      <c r="MDX209" s="944"/>
      <c r="MDY209" s="944"/>
      <c r="MDZ209" s="944"/>
      <c r="MEA209" s="944"/>
      <c r="MEB209" s="944"/>
      <c r="MEC209" s="944"/>
      <c r="MED209" s="944"/>
      <c r="MEE209" s="944"/>
      <c r="MEF209" s="944"/>
      <c r="MEG209" s="944"/>
      <c r="MEH209" s="944"/>
      <c r="MEI209" s="944"/>
      <c r="MEJ209" s="944"/>
      <c r="MEK209" s="944"/>
      <c r="MEL209" s="944"/>
      <c r="MEM209" s="944"/>
      <c r="MEN209" s="944"/>
      <c r="MEO209" s="944"/>
      <c r="MEP209" s="944"/>
      <c r="MEQ209" s="944"/>
      <c r="MER209" s="944"/>
      <c r="MES209" s="944"/>
      <c r="MET209" s="944"/>
      <c r="MEU209" s="944"/>
      <c r="MEV209" s="944"/>
      <c r="MEW209" s="944"/>
      <c r="MEX209" s="944"/>
      <c r="MEY209" s="944"/>
      <c r="MEZ209" s="944"/>
      <c r="MFA209" s="944"/>
      <c r="MFB209" s="944"/>
      <c r="MFC209" s="944"/>
      <c r="MFD209" s="944"/>
      <c r="MFE209" s="944"/>
      <c r="MFF209" s="944"/>
      <c r="MFG209" s="944"/>
      <c r="MFH209" s="944"/>
      <c r="MFI209" s="944"/>
      <c r="MFJ209" s="944"/>
      <c r="MFK209" s="944"/>
      <c r="MFL209" s="944"/>
      <c r="MFM209" s="944"/>
      <c r="MFN209" s="944"/>
      <c r="MFO209" s="944"/>
      <c r="MFP209" s="944"/>
      <c r="MFQ209" s="944"/>
      <c r="MFR209" s="944"/>
      <c r="MFS209" s="944"/>
      <c r="MFT209" s="944"/>
      <c r="MFU209" s="944"/>
      <c r="MFV209" s="944"/>
      <c r="MFW209" s="944"/>
      <c r="MFX209" s="944"/>
      <c r="MFY209" s="944"/>
      <c r="MFZ209" s="944"/>
      <c r="MGA209" s="944"/>
      <c r="MGB209" s="944"/>
      <c r="MGC209" s="944"/>
      <c r="MGD209" s="944"/>
      <c r="MGE209" s="944"/>
      <c r="MGF209" s="944"/>
      <c r="MGG209" s="944"/>
      <c r="MGH209" s="944"/>
      <c r="MGI209" s="944"/>
      <c r="MGJ209" s="944"/>
      <c r="MGK209" s="944"/>
      <c r="MGL209" s="944"/>
      <c r="MGM209" s="944"/>
      <c r="MGN209" s="944"/>
      <c r="MGO209" s="944"/>
      <c r="MGP209" s="944"/>
      <c r="MGQ209" s="944"/>
      <c r="MGR209" s="944"/>
      <c r="MGS209" s="944"/>
      <c r="MGT209" s="944"/>
      <c r="MGU209" s="944"/>
      <c r="MGV209" s="944"/>
      <c r="MGW209" s="944"/>
      <c r="MGX209" s="944"/>
      <c r="MGY209" s="944"/>
      <c r="MGZ209" s="944"/>
      <c r="MHA209" s="944"/>
      <c r="MHB209" s="944"/>
      <c r="MHC209" s="944"/>
      <c r="MHD209" s="944"/>
      <c r="MHE209" s="944"/>
      <c r="MHF209" s="944"/>
      <c r="MHG209" s="944"/>
      <c r="MHH209" s="944"/>
      <c r="MHI209" s="944"/>
      <c r="MHJ209" s="944"/>
      <c r="MHK209" s="944"/>
      <c r="MHL209" s="944"/>
      <c r="MHM209" s="944"/>
      <c r="MHN209" s="944"/>
      <c r="MHO209" s="944"/>
      <c r="MHP209" s="944"/>
      <c r="MHQ209" s="944"/>
      <c r="MHR209" s="944"/>
      <c r="MHS209" s="944"/>
      <c r="MHT209" s="944"/>
      <c r="MHU209" s="944"/>
      <c r="MHV209" s="944"/>
      <c r="MHW209" s="944"/>
      <c r="MHX209" s="944"/>
      <c r="MHY209" s="944"/>
      <c r="MHZ209" s="944"/>
      <c r="MIA209" s="944"/>
      <c r="MIB209" s="944"/>
      <c r="MIC209" s="944"/>
      <c r="MID209" s="944"/>
      <c r="MIE209" s="944"/>
      <c r="MIF209" s="944"/>
      <c r="MIG209" s="944"/>
      <c r="MIH209" s="944"/>
      <c r="MII209" s="944"/>
      <c r="MIJ209" s="944"/>
      <c r="MIK209" s="944"/>
      <c r="MIL209" s="944"/>
      <c r="MIM209" s="944"/>
      <c r="MIN209" s="944"/>
      <c r="MIO209" s="944"/>
      <c r="MIP209" s="944"/>
      <c r="MIQ209" s="944"/>
      <c r="MIR209" s="944"/>
      <c r="MIS209" s="944"/>
      <c r="MIT209" s="944"/>
      <c r="MIU209" s="944"/>
      <c r="MIV209" s="944"/>
      <c r="MIW209" s="944"/>
      <c r="MIX209" s="944"/>
      <c r="MIY209" s="944"/>
      <c r="MIZ209" s="944"/>
      <c r="MJA209" s="944"/>
      <c r="MJB209" s="944"/>
      <c r="MJC209" s="944"/>
      <c r="MJD209" s="944"/>
      <c r="MJE209" s="944"/>
      <c r="MJF209" s="944"/>
      <c r="MJG209" s="944"/>
      <c r="MJH209" s="944"/>
      <c r="MJI209" s="944"/>
      <c r="MJJ209" s="944"/>
      <c r="MJK209" s="944"/>
      <c r="MJL209" s="944"/>
      <c r="MJM209" s="944"/>
      <c r="MJN209" s="944"/>
      <c r="MJO209" s="944"/>
      <c r="MJP209" s="944"/>
      <c r="MJQ209" s="944"/>
      <c r="MJR209" s="944"/>
      <c r="MJS209" s="944"/>
      <c r="MJT209" s="944"/>
      <c r="MJU209" s="944"/>
      <c r="MJV209" s="944"/>
      <c r="MJW209" s="944"/>
      <c r="MJX209" s="944"/>
      <c r="MJY209" s="944"/>
      <c r="MJZ209" s="944"/>
      <c r="MKA209" s="944"/>
      <c r="MKB209" s="944"/>
      <c r="MKC209" s="944"/>
      <c r="MKD209" s="944"/>
      <c r="MKE209" s="944"/>
      <c r="MKF209" s="944"/>
      <c r="MKG209" s="944"/>
      <c r="MKH209" s="944"/>
      <c r="MKI209" s="944"/>
      <c r="MKJ209" s="944"/>
      <c r="MKK209" s="944"/>
      <c r="MKL209" s="944"/>
      <c r="MKM209" s="944"/>
      <c r="MKN209" s="944"/>
      <c r="MKO209" s="944"/>
      <c r="MKP209" s="944"/>
      <c r="MKQ209" s="944"/>
      <c r="MKR209" s="944"/>
      <c r="MKS209" s="944"/>
      <c r="MKT209" s="944"/>
      <c r="MKU209" s="944"/>
      <c r="MKV209" s="944"/>
      <c r="MKW209" s="944"/>
      <c r="MKX209" s="944"/>
      <c r="MKY209" s="944"/>
      <c r="MKZ209" s="944"/>
      <c r="MLA209" s="944"/>
      <c r="MLB209" s="944"/>
      <c r="MLC209" s="944"/>
      <c r="MLD209" s="944"/>
      <c r="MLE209" s="944"/>
      <c r="MLF209" s="944"/>
      <c r="MLG209" s="944"/>
      <c r="MLH209" s="944"/>
      <c r="MLI209" s="944"/>
      <c r="MLJ209" s="944"/>
      <c r="MLK209" s="944"/>
      <c r="MLL209" s="944"/>
      <c r="MLM209" s="944"/>
      <c r="MLN209" s="944"/>
      <c r="MLO209" s="944"/>
      <c r="MLP209" s="944"/>
      <c r="MLQ209" s="944"/>
      <c r="MLR209" s="944"/>
      <c r="MLS209" s="944"/>
      <c r="MLT209" s="944"/>
      <c r="MLU209" s="944"/>
      <c r="MLV209" s="944"/>
      <c r="MLW209" s="944"/>
      <c r="MLX209" s="944"/>
      <c r="MLY209" s="944"/>
      <c r="MLZ209" s="944"/>
      <c r="MMA209" s="944"/>
      <c r="MMB209" s="944"/>
      <c r="MMC209" s="944"/>
      <c r="MMD209" s="944"/>
      <c r="MME209" s="944"/>
      <c r="MMF209" s="944"/>
      <c r="MMG209" s="944"/>
      <c r="MMH209" s="944"/>
      <c r="MMI209" s="944"/>
      <c r="MMJ209" s="944"/>
      <c r="MMK209" s="944"/>
      <c r="MML209" s="944"/>
      <c r="MMM209" s="944"/>
      <c r="MMN209" s="944"/>
      <c r="MMO209" s="944"/>
      <c r="MMP209" s="944"/>
      <c r="MMQ209" s="944"/>
      <c r="MMR209" s="944"/>
      <c r="MMS209" s="944"/>
      <c r="MMT209" s="944"/>
      <c r="MMU209" s="944"/>
      <c r="MMV209" s="944"/>
      <c r="MMW209" s="944"/>
      <c r="MMX209" s="944"/>
      <c r="MMY209" s="944"/>
      <c r="MMZ209" s="944"/>
      <c r="MNA209" s="944"/>
      <c r="MNB209" s="944"/>
      <c r="MNC209" s="944"/>
      <c r="MND209" s="944"/>
      <c r="MNE209" s="944"/>
      <c r="MNF209" s="944"/>
      <c r="MNG209" s="944"/>
      <c r="MNH209" s="944"/>
      <c r="MNI209" s="944"/>
      <c r="MNJ209" s="944"/>
      <c r="MNK209" s="944"/>
      <c r="MNL209" s="944"/>
      <c r="MNM209" s="944"/>
      <c r="MNN209" s="944"/>
      <c r="MNO209" s="944"/>
      <c r="MNP209" s="944"/>
      <c r="MNQ209" s="944"/>
      <c r="MNR209" s="944"/>
      <c r="MNS209" s="944"/>
      <c r="MNT209" s="944"/>
      <c r="MNU209" s="944"/>
      <c r="MNV209" s="944"/>
      <c r="MNW209" s="944"/>
      <c r="MNX209" s="944"/>
      <c r="MNY209" s="944"/>
      <c r="MNZ209" s="944"/>
      <c r="MOA209" s="944"/>
      <c r="MOB209" s="944"/>
      <c r="MOC209" s="944"/>
      <c r="MOD209" s="944"/>
      <c r="MOE209" s="944"/>
      <c r="MOF209" s="944"/>
      <c r="MOG209" s="944"/>
      <c r="MOH209" s="944"/>
      <c r="MOI209" s="944"/>
      <c r="MOJ209" s="944"/>
      <c r="MOK209" s="944"/>
      <c r="MOL209" s="944"/>
      <c r="MOM209" s="944"/>
      <c r="MON209" s="944"/>
      <c r="MOO209" s="944"/>
      <c r="MOP209" s="944"/>
      <c r="MOQ209" s="944"/>
      <c r="MOR209" s="944"/>
      <c r="MOS209" s="944"/>
      <c r="MOT209" s="944"/>
      <c r="MOU209" s="944"/>
      <c r="MOV209" s="944"/>
      <c r="MOW209" s="944"/>
      <c r="MOX209" s="944"/>
      <c r="MOY209" s="944"/>
      <c r="MOZ209" s="944"/>
      <c r="MPA209" s="944"/>
      <c r="MPB209" s="944"/>
      <c r="MPC209" s="944"/>
      <c r="MPD209" s="944"/>
      <c r="MPE209" s="944"/>
      <c r="MPF209" s="944"/>
      <c r="MPG209" s="944"/>
      <c r="MPH209" s="944"/>
      <c r="MPI209" s="944"/>
      <c r="MPJ209" s="944"/>
      <c r="MPK209" s="944"/>
      <c r="MPL209" s="944"/>
      <c r="MPM209" s="944"/>
      <c r="MPN209" s="944"/>
      <c r="MPO209" s="944"/>
      <c r="MPP209" s="944"/>
      <c r="MPQ209" s="944"/>
      <c r="MPR209" s="944"/>
      <c r="MPS209" s="944"/>
      <c r="MPT209" s="944"/>
      <c r="MPU209" s="944"/>
      <c r="MPV209" s="944"/>
      <c r="MPW209" s="944"/>
      <c r="MPX209" s="944"/>
      <c r="MPY209" s="944"/>
      <c r="MPZ209" s="944"/>
      <c r="MQA209" s="944"/>
      <c r="MQB209" s="944"/>
      <c r="MQC209" s="944"/>
      <c r="MQD209" s="944"/>
      <c r="MQE209" s="944"/>
      <c r="MQF209" s="944"/>
      <c r="MQG209" s="944"/>
      <c r="MQH209" s="944"/>
      <c r="MQI209" s="944"/>
      <c r="MQJ209" s="944"/>
      <c r="MQK209" s="944"/>
      <c r="MQL209" s="944"/>
      <c r="MQM209" s="944"/>
      <c r="MQN209" s="944"/>
      <c r="MQO209" s="944"/>
      <c r="MQP209" s="944"/>
      <c r="MQQ209" s="944"/>
      <c r="MQR209" s="944"/>
      <c r="MQS209" s="944"/>
      <c r="MQT209" s="944"/>
      <c r="MQU209" s="944"/>
      <c r="MQV209" s="944"/>
      <c r="MQW209" s="944"/>
      <c r="MQX209" s="944"/>
      <c r="MQY209" s="944"/>
      <c r="MQZ209" s="944"/>
      <c r="MRA209" s="944"/>
      <c r="MRB209" s="944"/>
      <c r="MRC209" s="944"/>
      <c r="MRD209" s="944"/>
      <c r="MRE209" s="944"/>
      <c r="MRF209" s="944"/>
      <c r="MRG209" s="944"/>
      <c r="MRH209" s="944"/>
      <c r="MRI209" s="944"/>
      <c r="MRJ209" s="944"/>
      <c r="MRK209" s="944"/>
      <c r="MRL209" s="944"/>
      <c r="MRM209" s="944"/>
      <c r="MRN209" s="944"/>
      <c r="MRO209" s="944"/>
      <c r="MRP209" s="944"/>
      <c r="MRQ209" s="944"/>
      <c r="MRR209" s="944"/>
      <c r="MRS209" s="944"/>
      <c r="MRT209" s="944"/>
      <c r="MRU209" s="944"/>
      <c r="MRV209" s="944"/>
      <c r="MRW209" s="944"/>
      <c r="MRX209" s="944"/>
      <c r="MRY209" s="944"/>
      <c r="MRZ209" s="944"/>
      <c r="MSA209" s="944"/>
      <c r="MSB209" s="944"/>
      <c r="MSC209" s="944"/>
      <c r="MSD209" s="944"/>
      <c r="MSE209" s="944"/>
      <c r="MSF209" s="944"/>
      <c r="MSG209" s="944"/>
      <c r="MSH209" s="944"/>
      <c r="MSI209" s="944"/>
      <c r="MSJ209" s="944"/>
      <c r="MSK209" s="944"/>
      <c r="MSL209" s="944"/>
      <c r="MSM209" s="944"/>
      <c r="MSN209" s="944"/>
      <c r="MSO209" s="944"/>
      <c r="MSP209" s="944"/>
      <c r="MSQ209" s="944"/>
      <c r="MSR209" s="944"/>
      <c r="MSS209" s="944"/>
      <c r="MST209" s="944"/>
      <c r="MSU209" s="944"/>
      <c r="MSV209" s="944"/>
      <c r="MSW209" s="944"/>
      <c r="MSX209" s="944"/>
      <c r="MSY209" s="944"/>
      <c r="MSZ209" s="944"/>
      <c r="MTA209" s="944"/>
      <c r="MTB209" s="944"/>
      <c r="MTC209" s="944"/>
      <c r="MTD209" s="944"/>
      <c r="MTE209" s="944"/>
      <c r="MTF209" s="944"/>
      <c r="MTG209" s="944"/>
      <c r="MTH209" s="944"/>
      <c r="MTI209" s="944"/>
      <c r="MTJ209" s="944"/>
      <c r="MTK209" s="944"/>
      <c r="MTL209" s="944"/>
      <c r="MTM209" s="944"/>
      <c r="MTN209" s="944"/>
      <c r="MTO209" s="944"/>
      <c r="MTP209" s="944"/>
      <c r="MTQ209" s="944"/>
      <c r="MTR209" s="944"/>
      <c r="MTS209" s="944"/>
      <c r="MTT209" s="944"/>
      <c r="MTU209" s="944"/>
      <c r="MTV209" s="944"/>
      <c r="MTW209" s="944"/>
      <c r="MTX209" s="944"/>
      <c r="MTY209" s="944"/>
      <c r="MTZ209" s="944"/>
      <c r="MUA209" s="944"/>
      <c r="MUB209" s="944"/>
      <c r="MUC209" s="944"/>
      <c r="MUD209" s="944"/>
      <c r="MUE209" s="944"/>
      <c r="MUF209" s="944"/>
      <c r="MUG209" s="944"/>
      <c r="MUH209" s="944"/>
      <c r="MUI209" s="944"/>
      <c r="MUJ209" s="944"/>
      <c r="MUK209" s="944"/>
      <c r="MUL209" s="944"/>
      <c r="MUM209" s="944"/>
      <c r="MUN209" s="944"/>
      <c r="MUO209" s="944"/>
      <c r="MUP209" s="944"/>
      <c r="MUQ209" s="944"/>
      <c r="MUR209" s="944"/>
      <c r="MUS209" s="944"/>
      <c r="MUT209" s="944"/>
      <c r="MUU209" s="944"/>
      <c r="MUV209" s="944"/>
      <c r="MUW209" s="944"/>
      <c r="MUX209" s="944"/>
      <c r="MUY209" s="944"/>
      <c r="MUZ209" s="944"/>
      <c r="MVA209" s="944"/>
      <c r="MVB209" s="944"/>
      <c r="MVC209" s="944"/>
      <c r="MVD209" s="944"/>
      <c r="MVE209" s="944"/>
      <c r="MVF209" s="944"/>
      <c r="MVG209" s="944"/>
      <c r="MVH209" s="944"/>
      <c r="MVI209" s="944"/>
      <c r="MVJ209" s="944"/>
      <c r="MVK209" s="944"/>
      <c r="MVL209" s="944"/>
      <c r="MVM209" s="944"/>
      <c r="MVN209" s="944"/>
      <c r="MVO209" s="944"/>
      <c r="MVP209" s="944"/>
      <c r="MVQ209" s="944"/>
      <c r="MVR209" s="944"/>
      <c r="MVS209" s="944"/>
      <c r="MVT209" s="944"/>
      <c r="MVU209" s="944"/>
      <c r="MVV209" s="944"/>
      <c r="MVW209" s="944"/>
      <c r="MVX209" s="944"/>
      <c r="MVY209" s="944"/>
      <c r="MVZ209" s="944"/>
      <c r="MWA209" s="944"/>
      <c r="MWB209" s="944"/>
      <c r="MWC209" s="944"/>
      <c r="MWD209" s="944"/>
      <c r="MWE209" s="944"/>
      <c r="MWF209" s="944"/>
      <c r="MWG209" s="944"/>
      <c r="MWH209" s="944"/>
      <c r="MWI209" s="944"/>
      <c r="MWJ209" s="944"/>
      <c r="MWK209" s="944"/>
      <c r="MWL209" s="944"/>
      <c r="MWM209" s="944"/>
      <c r="MWN209" s="944"/>
      <c r="MWO209" s="944"/>
      <c r="MWP209" s="944"/>
      <c r="MWQ209" s="944"/>
      <c r="MWR209" s="944"/>
      <c r="MWS209" s="944"/>
      <c r="MWT209" s="944"/>
      <c r="MWU209" s="944"/>
      <c r="MWV209" s="944"/>
      <c r="MWW209" s="944"/>
      <c r="MWX209" s="944"/>
      <c r="MWY209" s="944"/>
      <c r="MWZ209" s="944"/>
      <c r="MXA209" s="944"/>
      <c r="MXB209" s="944"/>
      <c r="MXC209" s="944"/>
      <c r="MXD209" s="944"/>
      <c r="MXE209" s="944"/>
      <c r="MXF209" s="944"/>
      <c r="MXG209" s="944"/>
      <c r="MXH209" s="944"/>
      <c r="MXI209" s="944"/>
      <c r="MXJ209" s="944"/>
      <c r="MXK209" s="944"/>
      <c r="MXL209" s="944"/>
      <c r="MXM209" s="944"/>
      <c r="MXN209" s="944"/>
      <c r="MXO209" s="944"/>
      <c r="MXP209" s="944"/>
      <c r="MXQ209" s="944"/>
      <c r="MXR209" s="944"/>
      <c r="MXS209" s="944"/>
      <c r="MXT209" s="944"/>
      <c r="MXU209" s="944"/>
      <c r="MXV209" s="944"/>
      <c r="MXW209" s="944"/>
      <c r="MXX209" s="944"/>
      <c r="MXY209" s="944"/>
      <c r="MXZ209" s="944"/>
      <c r="MYA209" s="944"/>
      <c r="MYB209" s="944"/>
      <c r="MYC209" s="944"/>
      <c r="MYD209" s="944"/>
      <c r="MYE209" s="944"/>
      <c r="MYF209" s="944"/>
      <c r="MYG209" s="944"/>
      <c r="MYH209" s="944"/>
      <c r="MYI209" s="944"/>
      <c r="MYJ209" s="944"/>
      <c r="MYK209" s="944"/>
      <c r="MYL209" s="944"/>
      <c r="MYM209" s="944"/>
      <c r="MYN209" s="944"/>
      <c r="MYO209" s="944"/>
      <c r="MYP209" s="944"/>
      <c r="MYQ209" s="944"/>
      <c r="MYR209" s="944"/>
      <c r="MYS209" s="944"/>
      <c r="MYT209" s="944"/>
      <c r="MYU209" s="944"/>
      <c r="MYV209" s="944"/>
      <c r="MYW209" s="944"/>
      <c r="MYX209" s="944"/>
      <c r="MYY209" s="944"/>
      <c r="MYZ209" s="944"/>
      <c r="MZA209" s="944"/>
      <c r="MZB209" s="944"/>
      <c r="MZC209" s="944"/>
      <c r="MZD209" s="944"/>
      <c r="MZE209" s="944"/>
      <c r="MZF209" s="944"/>
      <c r="MZG209" s="944"/>
      <c r="MZH209" s="944"/>
      <c r="MZI209" s="944"/>
      <c r="MZJ209" s="944"/>
      <c r="MZK209" s="944"/>
      <c r="MZL209" s="944"/>
      <c r="MZM209" s="944"/>
      <c r="MZN209" s="944"/>
      <c r="MZO209" s="944"/>
      <c r="MZP209" s="944"/>
      <c r="MZQ209" s="944"/>
      <c r="MZR209" s="944"/>
      <c r="MZS209" s="944"/>
      <c r="MZT209" s="944"/>
      <c r="MZU209" s="944"/>
      <c r="MZV209" s="944"/>
      <c r="MZW209" s="944"/>
      <c r="MZX209" s="944"/>
      <c r="MZY209" s="944"/>
      <c r="MZZ209" s="944"/>
      <c r="NAA209" s="944"/>
      <c r="NAB209" s="944"/>
      <c r="NAC209" s="944"/>
      <c r="NAD209" s="944"/>
      <c r="NAE209" s="944"/>
      <c r="NAF209" s="944"/>
      <c r="NAG209" s="944"/>
      <c r="NAH209" s="944"/>
      <c r="NAI209" s="944"/>
      <c r="NAJ209" s="944"/>
      <c r="NAK209" s="944"/>
      <c r="NAL209" s="944"/>
      <c r="NAM209" s="944"/>
      <c r="NAN209" s="944"/>
      <c r="NAO209" s="944"/>
      <c r="NAP209" s="944"/>
      <c r="NAQ209" s="944"/>
      <c r="NAR209" s="944"/>
      <c r="NAS209" s="944"/>
      <c r="NAT209" s="944"/>
      <c r="NAU209" s="944"/>
      <c r="NAV209" s="944"/>
      <c r="NAW209" s="944"/>
      <c r="NAX209" s="944"/>
      <c r="NAY209" s="944"/>
      <c r="NAZ209" s="944"/>
      <c r="NBA209" s="944"/>
      <c r="NBB209" s="944"/>
      <c r="NBC209" s="944"/>
      <c r="NBD209" s="944"/>
      <c r="NBE209" s="944"/>
      <c r="NBF209" s="944"/>
      <c r="NBG209" s="944"/>
      <c r="NBH209" s="944"/>
      <c r="NBI209" s="944"/>
      <c r="NBJ209" s="944"/>
      <c r="NBK209" s="944"/>
      <c r="NBL209" s="944"/>
      <c r="NBM209" s="944"/>
      <c r="NBN209" s="944"/>
      <c r="NBO209" s="944"/>
      <c r="NBP209" s="944"/>
      <c r="NBQ209" s="944"/>
      <c r="NBR209" s="944"/>
      <c r="NBS209" s="944"/>
      <c r="NBT209" s="944"/>
      <c r="NBU209" s="944"/>
      <c r="NBV209" s="944"/>
      <c r="NBW209" s="944"/>
      <c r="NBX209" s="944"/>
      <c r="NBY209" s="944"/>
      <c r="NBZ209" s="944"/>
      <c r="NCA209" s="944"/>
      <c r="NCB209" s="944"/>
      <c r="NCC209" s="944"/>
      <c r="NCD209" s="944"/>
      <c r="NCE209" s="944"/>
      <c r="NCF209" s="944"/>
      <c r="NCG209" s="944"/>
      <c r="NCH209" s="944"/>
      <c r="NCI209" s="944"/>
      <c r="NCJ209" s="944"/>
      <c r="NCK209" s="944"/>
      <c r="NCL209" s="944"/>
      <c r="NCM209" s="944"/>
      <c r="NCN209" s="944"/>
      <c r="NCO209" s="944"/>
      <c r="NCP209" s="944"/>
      <c r="NCQ209" s="944"/>
      <c r="NCR209" s="944"/>
      <c r="NCS209" s="944"/>
      <c r="NCT209" s="944"/>
      <c r="NCU209" s="944"/>
      <c r="NCV209" s="944"/>
      <c r="NCW209" s="944"/>
      <c r="NCX209" s="944"/>
      <c r="NCY209" s="944"/>
      <c r="NCZ209" s="944"/>
      <c r="NDA209" s="944"/>
      <c r="NDB209" s="944"/>
      <c r="NDC209" s="944"/>
      <c r="NDD209" s="944"/>
      <c r="NDE209" s="944"/>
      <c r="NDF209" s="944"/>
      <c r="NDG209" s="944"/>
      <c r="NDH209" s="944"/>
      <c r="NDI209" s="944"/>
      <c r="NDJ209" s="944"/>
      <c r="NDK209" s="944"/>
      <c r="NDL209" s="944"/>
      <c r="NDM209" s="944"/>
      <c r="NDN209" s="944"/>
      <c r="NDO209" s="944"/>
      <c r="NDP209" s="944"/>
      <c r="NDQ209" s="944"/>
      <c r="NDR209" s="944"/>
      <c r="NDS209" s="944"/>
      <c r="NDT209" s="944"/>
      <c r="NDU209" s="944"/>
      <c r="NDV209" s="944"/>
      <c r="NDW209" s="944"/>
      <c r="NDX209" s="944"/>
      <c r="NDY209" s="944"/>
      <c r="NDZ209" s="944"/>
      <c r="NEA209" s="944"/>
      <c r="NEB209" s="944"/>
      <c r="NEC209" s="944"/>
      <c r="NED209" s="944"/>
      <c r="NEE209" s="944"/>
      <c r="NEF209" s="944"/>
      <c r="NEG209" s="944"/>
      <c r="NEH209" s="944"/>
      <c r="NEI209" s="944"/>
      <c r="NEJ209" s="944"/>
      <c r="NEK209" s="944"/>
      <c r="NEL209" s="944"/>
      <c r="NEM209" s="944"/>
      <c r="NEN209" s="944"/>
      <c r="NEO209" s="944"/>
      <c r="NEP209" s="944"/>
      <c r="NEQ209" s="944"/>
      <c r="NER209" s="944"/>
      <c r="NES209" s="944"/>
      <c r="NET209" s="944"/>
      <c r="NEU209" s="944"/>
      <c r="NEV209" s="944"/>
      <c r="NEW209" s="944"/>
      <c r="NEX209" s="944"/>
      <c r="NEY209" s="944"/>
      <c r="NEZ209" s="944"/>
      <c r="NFA209" s="944"/>
      <c r="NFB209" s="944"/>
      <c r="NFC209" s="944"/>
      <c r="NFD209" s="944"/>
      <c r="NFE209" s="944"/>
      <c r="NFF209" s="944"/>
      <c r="NFG209" s="944"/>
      <c r="NFH209" s="944"/>
      <c r="NFI209" s="944"/>
      <c r="NFJ209" s="944"/>
      <c r="NFK209" s="944"/>
      <c r="NFL209" s="944"/>
      <c r="NFM209" s="944"/>
      <c r="NFN209" s="944"/>
      <c r="NFO209" s="944"/>
      <c r="NFP209" s="944"/>
      <c r="NFQ209" s="944"/>
      <c r="NFR209" s="944"/>
      <c r="NFS209" s="944"/>
      <c r="NFT209" s="944"/>
      <c r="NFU209" s="944"/>
      <c r="NFV209" s="944"/>
      <c r="NFW209" s="944"/>
      <c r="NFX209" s="944"/>
      <c r="NFY209" s="944"/>
      <c r="NFZ209" s="944"/>
      <c r="NGA209" s="944"/>
      <c r="NGB209" s="944"/>
      <c r="NGC209" s="944"/>
      <c r="NGD209" s="944"/>
      <c r="NGE209" s="944"/>
      <c r="NGF209" s="944"/>
      <c r="NGG209" s="944"/>
      <c r="NGH209" s="944"/>
      <c r="NGI209" s="944"/>
      <c r="NGJ209" s="944"/>
      <c r="NGK209" s="944"/>
      <c r="NGL209" s="944"/>
      <c r="NGM209" s="944"/>
      <c r="NGN209" s="944"/>
      <c r="NGO209" s="944"/>
      <c r="NGP209" s="944"/>
      <c r="NGQ209" s="944"/>
      <c r="NGR209" s="944"/>
      <c r="NGS209" s="944"/>
      <c r="NGT209" s="944"/>
      <c r="NGU209" s="944"/>
      <c r="NGV209" s="944"/>
      <c r="NGW209" s="944"/>
      <c r="NGX209" s="944"/>
      <c r="NGY209" s="944"/>
      <c r="NGZ209" s="944"/>
      <c r="NHA209" s="944"/>
      <c r="NHB209" s="944"/>
      <c r="NHC209" s="944"/>
      <c r="NHD209" s="944"/>
      <c r="NHE209" s="944"/>
      <c r="NHF209" s="944"/>
      <c r="NHG209" s="944"/>
      <c r="NHH209" s="944"/>
      <c r="NHI209" s="944"/>
      <c r="NHJ209" s="944"/>
      <c r="NHK209" s="944"/>
      <c r="NHL209" s="944"/>
      <c r="NHM209" s="944"/>
      <c r="NHN209" s="944"/>
      <c r="NHO209" s="944"/>
      <c r="NHP209" s="944"/>
      <c r="NHQ209" s="944"/>
      <c r="NHR209" s="944"/>
      <c r="NHS209" s="944"/>
      <c r="NHT209" s="944"/>
      <c r="NHU209" s="944"/>
      <c r="NHV209" s="944"/>
      <c r="NHW209" s="944"/>
      <c r="NHX209" s="944"/>
      <c r="NHY209" s="944"/>
      <c r="NHZ209" s="944"/>
      <c r="NIA209" s="944"/>
      <c r="NIB209" s="944"/>
      <c r="NIC209" s="944"/>
      <c r="NID209" s="944"/>
      <c r="NIE209" s="944"/>
      <c r="NIF209" s="944"/>
      <c r="NIG209" s="944"/>
      <c r="NIH209" s="944"/>
      <c r="NII209" s="944"/>
      <c r="NIJ209" s="944"/>
      <c r="NIK209" s="944"/>
      <c r="NIL209" s="944"/>
      <c r="NIM209" s="944"/>
      <c r="NIN209" s="944"/>
      <c r="NIO209" s="944"/>
      <c r="NIP209" s="944"/>
      <c r="NIQ209" s="944"/>
      <c r="NIR209" s="944"/>
      <c r="NIS209" s="944"/>
      <c r="NIT209" s="944"/>
      <c r="NIU209" s="944"/>
      <c r="NIV209" s="944"/>
      <c r="NIW209" s="944"/>
      <c r="NIX209" s="944"/>
      <c r="NIY209" s="944"/>
      <c r="NIZ209" s="944"/>
      <c r="NJA209" s="944"/>
      <c r="NJB209" s="944"/>
      <c r="NJC209" s="944"/>
      <c r="NJD209" s="944"/>
      <c r="NJE209" s="944"/>
      <c r="NJF209" s="944"/>
      <c r="NJG209" s="944"/>
      <c r="NJH209" s="944"/>
      <c r="NJI209" s="944"/>
      <c r="NJJ209" s="944"/>
      <c r="NJK209" s="944"/>
      <c r="NJL209" s="944"/>
      <c r="NJM209" s="944"/>
      <c r="NJN209" s="944"/>
      <c r="NJO209" s="944"/>
      <c r="NJP209" s="944"/>
      <c r="NJQ209" s="944"/>
      <c r="NJR209" s="944"/>
      <c r="NJS209" s="944"/>
      <c r="NJT209" s="944"/>
      <c r="NJU209" s="944"/>
      <c r="NJV209" s="944"/>
      <c r="NJW209" s="944"/>
      <c r="NJX209" s="944"/>
      <c r="NJY209" s="944"/>
      <c r="NJZ209" s="944"/>
      <c r="NKA209" s="944"/>
      <c r="NKB209" s="944"/>
      <c r="NKC209" s="944"/>
      <c r="NKD209" s="944"/>
      <c r="NKE209" s="944"/>
      <c r="NKF209" s="944"/>
      <c r="NKG209" s="944"/>
      <c r="NKH209" s="944"/>
      <c r="NKI209" s="944"/>
      <c r="NKJ209" s="944"/>
      <c r="NKK209" s="944"/>
      <c r="NKL209" s="944"/>
      <c r="NKM209" s="944"/>
      <c r="NKN209" s="944"/>
      <c r="NKO209" s="944"/>
      <c r="NKP209" s="944"/>
      <c r="NKQ209" s="944"/>
      <c r="NKR209" s="944"/>
      <c r="NKS209" s="944"/>
      <c r="NKT209" s="944"/>
      <c r="NKU209" s="944"/>
      <c r="NKV209" s="944"/>
      <c r="NKW209" s="944"/>
      <c r="NKX209" s="944"/>
      <c r="NKY209" s="944"/>
      <c r="NKZ209" s="944"/>
      <c r="NLA209" s="944"/>
      <c r="NLB209" s="944"/>
      <c r="NLC209" s="944"/>
      <c r="NLD209" s="944"/>
      <c r="NLE209" s="944"/>
      <c r="NLF209" s="944"/>
      <c r="NLG209" s="944"/>
      <c r="NLH209" s="944"/>
      <c r="NLI209" s="944"/>
      <c r="NLJ209" s="944"/>
      <c r="NLK209" s="944"/>
      <c r="NLL209" s="944"/>
      <c r="NLM209" s="944"/>
      <c r="NLN209" s="944"/>
      <c r="NLO209" s="944"/>
      <c r="NLP209" s="944"/>
      <c r="NLQ209" s="944"/>
      <c r="NLR209" s="944"/>
      <c r="NLS209" s="944"/>
      <c r="NLT209" s="944"/>
      <c r="NLU209" s="944"/>
      <c r="NLV209" s="944"/>
      <c r="NLW209" s="944"/>
      <c r="NLX209" s="944"/>
      <c r="NLY209" s="944"/>
      <c r="NLZ209" s="944"/>
      <c r="NMA209" s="944"/>
      <c r="NMB209" s="944"/>
      <c r="NMC209" s="944"/>
      <c r="NMD209" s="944"/>
      <c r="NME209" s="944"/>
      <c r="NMF209" s="944"/>
      <c r="NMG209" s="944"/>
      <c r="NMH209" s="944"/>
      <c r="NMI209" s="944"/>
      <c r="NMJ209" s="944"/>
      <c r="NMK209" s="944"/>
      <c r="NML209" s="944"/>
      <c r="NMM209" s="944"/>
      <c r="NMN209" s="944"/>
      <c r="NMO209" s="944"/>
      <c r="NMP209" s="944"/>
      <c r="NMQ209" s="944"/>
      <c r="NMR209" s="944"/>
      <c r="NMS209" s="944"/>
      <c r="NMT209" s="944"/>
      <c r="NMU209" s="944"/>
      <c r="NMV209" s="944"/>
      <c r="NMW209" s="944"/>
      <c r="NMX209" s="944"/>
      <c r="NMY209" s="944"/>
      <c r="NMZ209" s="944"/>
      <c r="NNA209" s="944"/>
      <c r="NNB209" s="944"/>
      <c r="NNC209" s="944"/>
      <c r="NND209" s="944"/>
      <c r="NNE209" s="944"/>
      <c r="NNF209" s="944"/>
      <c r="NNG209" s="944"/>
      <c r="NNH209" s="944"/>
      <c r="NNI209" s="944"/>
      <c r="NNJ209" s="944"/>
      <c r="NNK209" s="944"/>
      <c r="NNL209" s="944"/>
      <c r="NNM209" s="944"/>
      <c r="NNN209" s="944"/>
      <c r="NNO209" s="944"/>
      <c r="NNP209" s="944"/>
      <c r="NNQ209" s="944"/>
      <c r="NNR209" s="944"/>
      <c r="NNS209" s="944"/>
      <c r="NNT209" s="944"/>
      <c r="NNU209" s="944"/>
      <c r="NNV209" s="944"/>
      <c r="NNW209" s="944"/>
      <c r="NNX209" s="944"/>
      <c r="NNY209" s="944"/>
      <c r="NNZ209" s="944"/>
      <c r="NOA209" s="944"/>
      <c r="NOB209" s="944"/>
      <c r="NOC209" s="944"/>
      <c r="NOD209" s="944"/>
      <c r="NOE209" s="944"/>
      <c r="NOF209" s="944"/>
      <c r="NOG209" s="944"/>
      <c r="NOH209" s="944"/>
      <c r="NOI209" s="944"/>
      <c r="NOJ209" s="944"/>
      <c r="NOK209" s="944"/>
      <c r="NOL209" s="944"/>
      <c r="NOM209" s="944"/>
      <c r="NON209" s="944"/>
      <c r="NOO209" s="944"/>
      <c r="NOP209" s="944"/>
      <c r="NOQ209" s="944"/>
      <c r="NOR209" s="944"/>
      <c r="NOS209" s="944"/>
      <c r="NOT209" s="944"/>
      <c r="NOU209" s="944"/>
      <c r="NOV209" s="944"/>
      <c r="NOW209" s="944"/>
      <c r="NOX209" s="944"/>
      <c r="NOY209" s="944"/>
      <c r="NOZ209" s="944"/>
      <c r="NPA209" s="944"/>
      <c r="NPB209" s="944"/>
      <c r="NPC209" s="944"/>
      <c r="NPD209" s="944"/>
      <c r="NPE209" s="944"/>
      <c r="NPF209" s="944"/>
      <c r="NPG209" s="944"/>
      <c r="NPH209" s="944"/>
      <c r="NPI209" s="944"/>
      <c r="NPJ209" s="944"/>
      <c r="NPK209" s="944"/>
      <c r="NPL209" s="944"/>
      <c r="NPM209" s="944"/>
      <c r="NPN209" s="944"/>
      <c r="NPO209" s="944"/>
      <c r="NPP209" s="944"/>
      <c r="NPQ209" s="944"/>
      <c r="NPR209" s="944"/>
      <c r="NPS209" s="944"/>
      <c r="NPT209" s="944"/>
      <c r="NPU209" s="944"/>
      <c r="NPV209" s="944"/>
      <c r="NPW209" s="944"/>
      <c r="NPX209" s="944"/>
      <c r="NPY209" s="944"/>
      <c r="NPZ209" s="944"/>
      <c r="NQA209" s="944"/>
      <c r="NQB209" s="944"/>
      <c r="NQC209" s="944"/>
      <c r="NQD209" s="944"/>
      <c r="NQE209" s="944"/>
      <c r="NQF209" s="944"/>
      <c r="NQG209" s="944"/>
      <c r="NQH209" s="944"/>
      <c r="NQI209" s="944"/>
      <c r="NQJ209" s="944"/>
      <c r="NQK209" s="944"/>
      <c r="NQL209" s="944"/>
      <c r="NQM209" s="944"/>
      <c r="NQN209" s="944"/>
      <c r="NQO209" s="944"/>
      <c r="NQP209" s="944"/>
      <c r="NQQ209" s="944"/>
      <c r="NQR209" s="944"/>
      <c r="NQS209" s="944"/>
      <c r="NQT209" s="944"/>
      <c r="NQU209" s="944"/>
      <c r="NQV209" s="944"/>
      <c r="NQW209" s="944"/>
      <c r="NQX209" s="944"/>
      <c r="NQY209" s="944"/>
      <c r="NQZ209" s="944"/>
      <c r="NRA209" s="944"/>
      <c r="NRB209" s="944"/>
      <c r="NRC209" s="944"/>
      <c r="NRD209" s="944"/>
      <c r="NRE209" s="944"/>
      <c r="NRF209" s="944"/>
      <c r="NRG209" s="944"/>
      <c r="NRH209" s="944"/>
      <c r="NRI209" s="944"/>
      <c r="NRJ209" s="944"/>
      <c r="NRK209" s="944"/>
      <c r="NRL209" s="944"/>
      <c r="NRM209" s="944"/>
      <c r="NRN209" s="944"/>
      <c r="NRO209" s="944"/>
      <c r="NRP209" s="944"/>
      <c r="NRQ209" s="944"/>
      <c r="NRR209" s="944"/>
      <c r="NRS209" s="944"/>
      <c r="NRT209" s="944"/>
      <c r="NRU209" s="944"/>
      <c r="NRV209" s="944"/>
      <c r="NRW209" s="944"/>
      <c r="NRX209" s="944"/>
      <c r="NRY209" s="944"/>
      <c r="NRZ209" s="944"/>
      <c r="NSA209" s="944"/>
      <c r="NSB209" s="944"/>
      <c r="NSC209" s="944"/>
      <c r="NSD209" s="944"/>
      <c r="NSE209" s="944"/>
      <c r="NSF209" s="944"/>
      <c r="NSG209" s="944"/>
      <c r="NSH209" s="944"/>
      <c r="NSI209" s="944"/>
      <c r="NSJ209" s="944"/>
      <c r="NSK209" s="944"/>
      <c r="NSL209" s="944"/>
      <c r="NSM209" s="944"/>
      <c r="NSN209" s="944"/>
      <c r="NSO209" s="944"/>
      <c r="NSP209" s="944"/>
      <c r="NSQ209" s="944"/>
      <c r="NSR209" s="944"/>
      <c r="NSS209" s="944"/>
      <c r="NST209" s="944"/>
      <c r="NSU209" s="944"/>
      <c r="NSV209" s="944"/>
      <c r="NSW209" s="944"/>
      <c r="NSX209" s="944"/>
      <c r="NSY209" s="944"/>
      <c r="NSZ209" s="944"/>
      <c r="NTA209" s="944"/>
      <c r="NTB209" s="944"/>
      <c r="NTC209" s="944"/>
      <c r="NTD209" s="944"/>
      <c r="NTE209" s="944"/>
      <c r="NTF209" s="944"/>
      <c r="NTG209" s="944"/>
      <c r="NTH209" s="944"/>
      <c r="NTI209" s="944"/>
      <c r="NTJ209" s="944"/>
      <c r="NTK209" s="944"/>
      <c r="NTL209" s="944"/>
      <c r="NTM209" s="944"/>
      <c r="NTN209" s="944"/>
      <c r="NTO209" s="944"/>
      <c r="NTP209" s="944"/>
      <c r="NTQ209" s="944"/>
      <c r="NTR209" s="944"/>
      <c r="NTS209" s="944"/>
      <c r="NTT209" s="944"/>
      <c r="NTU209" s="944"/>
      <c r="NTV209" s="944"/>
      <c r="NTW209" s="944"/>
      <c r="NTX209" s="944"/>
      <c r="NTY209" s="944"/>
      <c r="NTZ209" s="944"/>
      <c r="NUA209" s="944"/>
      <c r="NUB209" s="944"/>
      <c r="NUC209" s="944"/>
      <c r="NUD209" s="944"/>
      <c r="NUE209" s="944"/>
      <c r="NUF209" s="944"/>
      <c r="NUG209" s="944"/>
      <c r="NUH209" s="944"/>
      <c r="NUI209" s="944"/>
      <c r="NUJ209" s="944"/>
      <c r="NUK209" s="944"/>
      <c r="NUL209" s="944"/>
      <c r="NUM209" s="944"/>
      <c r="NUN209" s="944"/>
      <c r="NUO209" s="944"/>
      <c r="NUP209" s="944"/>
      <c r="NUQ209" s="944"/>
      <c r="NUR209" s="944"/>
      <c r="NUS209" s="944"/>
      <c r="NUT209" s="944"/>
      <c r="NUU209" s="944"/>
      <c r="NUV209" s="944"/>
      <c r="NUW209" s="944"/>
      <c r="NUX209" s="944"/>
      <c r="NUY209" s="944"/>
      <c r="NUZ209" s="944"/>
      <c r="NVA209" s="944"/>
      <c r="NVB209" s="944"/>
      <c r="NVC209" s="944"/>
      <c r="NVD209" s="944"/>
      <c r="NVE209" s="944"/>
      <c r="NVF209" s="944"/>
      <c r="NVG209" s="944"/>
      <c r="NVH209" s="944"/>
      <c r="NVI209" s="944"/>
      <c r="NVJ209" s="944"/>
      <c r="NVK209" s="944"/>
      <c r="NVL209" s="944"/>
      <c r="NVM209" s="944"/>
      <c r="NVN209" s="944"/>
      <c r="NVO209" s="944"/>
      <c r="NVP209" s="944"/>
      <c r="NVQ209" s="944"/>
      <c r="NVR209" s="944"/>
      <c r="NVS209" s="944"/>
      <c r="NVT209" s="944"/>
      <c r="NVU209" s="944"/>
      <c r="NVV209" s="944"/>
      <c r="NVW209" s="944"/>
      <c r="NVX209" s="944"/>
      <c r="NVY209" s="944"/>
      <c r="NVZ209" s="944"/>
      <c r="NWA209" s="944"/>
      <c r="NWB209" s="944"/>
      <c r="NWC209" s="944"/>
      <c r="NWD209" s="944"/>
      <c r="NWE209" s="944"/>
      <c r="NWF209" s="944"/>
      <c r="NWG209" s="944"/>
      <c r="NWH209" s="944"/>
      <c r="NWI209" s="944"/>
      <c r="NWJ209" s="944"/>
      <c r="NWK209" s="944"/>
      <c r="NWL209" s="944"/>
      <c r="NWM209" s="944"/>
      <c r="NWN209" s="944"/>
      <c r="NWO209" s="944"/>
      <c r="NWP209" s="944"/>
      <c r="NWQ209" s="944"/>
      <c r="NWR209" s="944"/>
      <c r="NWS209" s="944"/>
      <c r="NWT209" s="944"/>
      <c r="NWU209" s="944"/>
      <c r="NWV209" s="944"/>
      <c r="NWW209" s="944"/>
      <c r="NWX209" s="944"/>
      <c r="NWY209" s="944"/>
      <c r="NWZ209" s="944"/>
      <c r="NXA209" s="944"/>
      <c r="NXB209" s="944"/>
      <c r="NXC209" s="944"/>
      <c r="NXD209" s="944"/>
      <c r="NXE209" s="944"/>
      <c r="NXF209" s="944"/>
      <c r="NXG209" s="944"/>
      <c r="NXH209" s="944"/>
      <c r="NXI209" s="944"/>
      <c r="NXJ209" s="944"/>
      <c r="NXK209" s="944"/>
      <c r="NXL209" s="944"/>
      <c r="NXM209" s="944"/>
      <c r="NXN209" s="944"/>
      <c r="NXO209" s="944"/>
      <c r="NXP209" s="944"/>
      <c r="NXQ209" s="944"/>
      <c r="NXR209" s="944"/>
      <c r="NXS209" s="944"/>
      <c r="NXT209" s="944"/>
      <c r="NXU209" s="944"/>
      <c r="NXV209" s="944"/>
      <c r="NXW209" s="944"/>
      <c r="NXX209" s="944"/>
      <c r="NXY209" s="944"/>
      <c r="NXZ209" s="944"/>
      <c r="NYA209" s="944"/>
      <c r="NYB209" s="944"/>
      <c r="NYC209" s="944"/>
      <c r="NYD209" s="944"/>
      <c r="NYE209" s="944"/>
      <c r="NYF209" s="944"/>
      <c r="NYG209" s="944"/>
      <c r="NYH209" s="944"/>
      <c r="NYI209" s="944"/>
      <c r="NYJ209" s="944"/>
      <c r="NYK209" s="944"/>
      <c r="NYL209" s="944"/>
      <c r="NYM209" s="944"/>
      <c r="NYN209" s="944"/>
      <c r="NYO209" s="944"/>
      <c r="NYP209" s="944"/>
      <c r="NYQ209" s="944"/>
      <c r="NYR209" s="944"/>
      <c r="NYS209" s="944"/>
      <c r="NYT209" s="944"/>
      <c r="NYU209" s="944"/>
      <c r="NYV209" s="944"/>
      <c r="NYW209" s="944"/>
      <c r="NYX209" s="944"/>
      <c r="NYY209" s="944"/>
      <c r="NYZ209" s="944"/>
      <c r="NZA209" s="944"/>
      <c r="NZB209" s="944"/>
      <c r="NZC209" s="944"/>
      <c r="NZD209" s="944"/>
      <c r="NZE209" s="944"/>
      <c r="NZF209" s="944"/>
      <c r="NZG209" s="944"/>
      <c r="NZH209" s="944"/>
      <c r="NZI209" s="944"/>
      <c r="NZJ209" s="944"/>
      <c r="NZK209" s="944"/>
      <c r="NZL209" s="944"/>
      <c r="NZM209" s="944"/>
      <c r="NZN209" s="944"/>
      <c r="NZO209" s="944"/>
      <c r="NZP209" s="944"/>
      <c r="NZQ209" s="944"/>
      <c r="NZR209" s="944"/>
      <c r="NZS209" s="944"/>
      <c r="NZT209" s="944"/>
      <c r="NZU209" s="944"/>
      <c r="NZV209" s="944"/>
      <c r="NZW209" s="944"/>
      <c r="NZX209" s="944"/>
      <c r="NZY209" s="944"/>
      <c r="NZZ209" s="944"/>
      <c r="OAA209" s="944"/>
      <c r="OAB209" s="944"/>
      <c r="OAC209" s="944"/>
      <c r="OAD209" s="944"/>
      <c r="OAE209" s="944"/>
      <c r="OAF209" s="944"/>
      <c r="OAG209" s="944"/>
      <c r="OAH209" s="944"/>
      <c r="OAI209" s="944"/>
      <c r="OAJ209" s="944"/>
      <c r="OAK209" s="944"/>
      <c r="OAL209" s="944"/>
      <c r="OAM209" s="944"/>
      <c r="OAN209" s="944"/>
      <c r="OAO209" s="944"/>
      <c r="OAP209" s="944"/>
      <c r="OAQ209" s="944"/>
      <c r="OAR209" s="944"/>
      <c r="OAS209" s="944"/>
      <c r="OAT209" s="944"/>
      <c r="OAU209" s="944"/>
      <c r="OAV209" s="944"/>
      <c r="OAW209" s="944"/>
      <c r="OAX209" s="944"/>
      <c r="OAY209" s="944"/>
      <c r="OAZ209" s="944"/>
      <c r="OBA209" s="944"/>
      <c r="OBB209" s="944"/>
      <c r="OBC209" s="944"/>
      <c r="OBD209" s="944"/>
      <c r="OBE209" s="944"/>
      <c r="OBF209" s="944"/>
      <c r="OBG209" s="944"/>
      <c r="OBH209" s="944"/>
      <c r="OBI209" s="944"/>
      <c r="OBJ209" s="944"/>
      <c r="OBK209" s="944"/>
      <c r="OBL209" s="944"/>
      <c r="OBM209" s="944"/>
      <c r="OBN209" s="944"/>
      <c r="OBO209" s="944"/>
      <c r="OBP209" s="944"/>
      <c r="OBQ209" s="944"/>
      <c r="OBR209" s="944"/>
      <c r="OBS209" s="944"/>
      <c r="OBT209" s="944"/>
      <c r="OBU209" s="944"/>
      <c r="OBV209" s="944"/>
      <c r="OBW209" s="944"/>
      <c r="OBX209" s="944"/>
      <c r="OBY209" s="944"/>
      <c r="OBZ209" s="944"/>
      <c r="OCA209" s="944"/>
      <c r="OCB209" s="944"/>
      <c r="OCC209" s="944"/>
      <c r="OCD209" s="944"/>
      <c r="OCE209" s="944"/>
      <c r="OCF209" s="944"/>
      <c r="OCG209" s="944"/>
      <c r="OCH209" s="944"/>
      <c r="OCI209" s="944"/>
      <c r="OCJ209" s="944"/>
      <c r="OCK209" s="944"/>
      <c r="OCL209" s="944"/>
      <c r="OCM209" s="944"/>
      <c r="OCN209" s="944"/>
      <c r="OCO209" s="944"/>
      <c r="OCP209" s="944"/>
      <c r="OCQ209" s="944"/>
      <c r="OCR209" s="944"/>
      <c r="OCS209" s="944"/>
      <c r="OCT209" s="944"/>
      <c r="OCU209" s="944"/>
      <c r="OCV209" s="944"/>
      <c r="OCW209" s="944"/>
      <c r="OCX209" s="944"/>
      <c r="OCY209" s="944"/>
      <c r="OCZ209" s="944"/>
      <c r="ODA209" s="944"/>
      <c r="ODB209" s="944"/>
      <c r="ODC209" s="944"/>
      <c r="ODD209" s="944"/>
      <c r="ODE209" s="944"/>
      <c r="ODF209" s="944"/>
      <c r="ODG209" s="944"/>
      <c r="ODH209" s="944"/>
      <c r="ODI209" s="944"/>
      <c r="ODJ209" s="944"/>
      <c r="ODK209" s="944"/>
      <c r="ODL209" s="944"/>
      <c r="ODM209" s="944"/>
      <c r="ODN209" s="944"/>
      <c r="ODO209" s="944"/>
      <c r="ODP209" s="944"/>
      <c r="ODQ209" s="944"/>
      <c r="ODR209" s="944"/>
      <c r="ODS209" s="944"/>
      <c r="ODT209" s="944"/>
      <c r="ODU209" s="944"/>
      <c r="ODV209" s="944"/>
      <c r="ODW209" s="944"/>
      <c r="ODX209" s="944"/>
      <c r="ODY209" s="944"/>
      <c r="ODZ209" s="944"/>
      <c r="OEA209" s="944"/>
      <c r="OEB209" s="944"/>
      <c r="OEC209" s="944"/>
      <c r="OED209" s="944"/>
      <c r="OEE209" s="944"/>
      <c r="OEF209" s="944"/>
      <c r="OEG209" s="944"/>
      <c r="OEH209" s="944"/>
      <c r="OEI209" s="944"/>
      <c r="OEJ209" s="944"/>
      <c r="OEK209" s="944"/>
      <c r="OEL209" s="944"/>
      <c r="OEM209" s="944"/>
      <c r="OEN209" s="944"/>
      <c r="OEO209" s="944"/>
      <c r="OEP209" s="944"/>
      <c r="OEQ209" s="944"/>
      <c r="OER209" s="944"/>
      <c r="OES209" s="944"/>
      <c r="OET209" s="944"/>
      <c r="OEU209" s="944"/>
      <c r="OEV209" s="944"/>
      <c r="OEW209" s="944"/>
      <c r="OEX209" s="944"/>
      <c r="OEY209" s="944"/>
      <c r="OEZ209" s="944"/>
      <c r="OFA209" s="944"/>
      <c r="OFB209" s="944"/>
      <c r="OFC209" s="944"/>
      <c r="OFD209" s="944"/>
      <c r="OFE209" s="944"/>
      <c r="OFF209" s="944"/>
      <c r="OFG209" s="944"/>
      <c r="OFH209" s="944"/>
      <c r="OFI209" s="944"/>
      <c r="OFJ209" s="944"/>
      <c r="OFK209" s="944"/>
      <c r="OFL209" s="944"/>
      <c r="OFM209" s="944"/>
      <c r="OFN209" s="944"/>
      <c r="OFO209" s="944"/>
      <c r="OFP209" s="944"/>
      <c r="OFQ209" s="944"/>
      <c r="OFR209" s="944"/>
      <c r="OFS209" s="944"/>
      <c r="OFT209" s="944"/>
      <c r="OFU209" s="944"/>
      <c r="OFV209" s="944"/>
      <c r="OFW209" s="944"/>
      <c r="OFX209" s="944"/>
      <c r="OFY209" s="944"/>
      <c r="OFZ209" s="944"/>
      <c r="OGA209" s="944"/>
      <c r="OGB209" s="944"/>
      <c r="OGC209" s="944"/>
      <c r="OGD209" s="944"/>
      <c r="OGE209" s="944"/>
      <c r="OGF209" s="944"/>
      <c r="OGG209" s="944"/>
      <c r="OGH209" s="944"/>
      <c r="OGI209" s="944"/>
      <c r="OGJ209" s="944"/>
      <c r="OGK209" s="944"/>
      <c r="OGL209" s="944"/>
      <c r="OGM209" s="944"/>
      <c r="OGN209" s="944"/>
      <c r="OGO209" s="944"/>
      <c r="OGP209" s="944"/>
      <c r="OGQ209" s="944"/>
      <c r="OGR209" s="944"/>
      <c r="OGS209" s="944"/>
      <c r="OGT209" s="944"/>
      <c r="OGU209" s="944"/>
      <c r="OGV209" s="944"/>
      <c r="OGW209" s="944"/>
      <c r="OGX209" s="944"/>
      <c r="OGY209" s="944"/>
      <c r="OGZ209" s="944"/>
      <c r="OHA209" s="944"/>
      <c r="OHB209" s="944"/>
      <c r="OHC209" s="944"/>
      <c r="OHD209" s="944"/>
      <c r="OHE209" s="944"/>
      <c r="OHF209" s="944"/>
      <c r="OHG209" s="944"/>
      <c r="OHH209" s="944"/>
      <c r="OHI209" s="944"/>
      <c r="OHJ209" s="944"/>
      <c r="OHK209" s="944"/>
      <c r="OHL209" s="944"/>
      <c r="OHM209" s="944"/>
      <c r="OHN209" s="944"/>
      <c r="OHO209" s="944"/>
      <c r="OHP209" s="944"/>
      <c r="OHQ209" s="944"/>
      <c r="OHR209" s="944"/>
      <c r="OHS209" s="944"/>
      <c r="OHT209" s="944"/>
      <c r="OHU209" s="944"/>
      <c r="OHV209" s="944"/>
      <c r="OHW209" s="944"/>
      <c r="OHX209" s="944"/>
      <c r="OHY209" s="944"/>
      <c r="OHZ209" s="944"/>
      <c r="OIA209" s="944"/>
      <c r="OIB209" s="944"/>
      <c r="OIC209" s="944"/>
      <c r="OID209" s="944"/>
      <c r="OIE209" s="944"/>
      <c r="OIF209" s="944"/>
      <c r="OIG209" s="944"/>
      <c r="OIH209" s="944"/>
      <c r="OII209" s="944"/>
      <c r="OIJ209" s="944"/>
      <c r="OIK209" s="944"/>
      <c r="OIL209" s="944"/>
      <c r="OIM209" s="944"/>
      <c r="OIN209" s="944"/>
      <c r="OIO209" s="944"/>
      <c r="OIP209" s="944"/>
      <c r="OIQ209" s="944"/>
      <c r="OIR209" s="944"/>
      <c r="OIS209" s="944"/>
      <c r="OIT209" s="944"/>
      <c r="OIU209" s="944"/>
      <c r="OIV209" s="944"/>
      <c r="OIW209" s="944"/>
      <c r="OIX209" s="944"/>
      <c r="OIY209" s="944"/>
      <c r="OIZ209" s="944"/>
      <c r="OJA209" s="944"/>
      <c r="OJB209" s="944"/>
      <c r="OJC209" s="944"/>
      <c r="OJD209" s="944"/>
      <c r="OJE209" s="944"/>
      <c r="OJF209" s="944"/>
      <c r="OJG209" s="944"/>
      <c r="OJH209" s="944"/>
      <c r="OJI209" s="944"/>
      <c r="OJJ209" s="944"/>
      <c r="OJK209" s="944"/>
      <c r="OJL209" s="944"/>
      <c r="OJM209" s="944"/>
      <c r="OJN209" s="944"/>
      <c r="OJO209" s="944"/>
      <c r="OJP209" s="944"/>
      <c r="OJQ209" s="944"/>
      <c r="OJR209" s="944"/>
      <c r="OJS209" s="944"/>
      <c r="OJT209" s="944"/>
      <c r="OJU209" s="944"/>
      <c r="OJV209" s="944"/>
      <c r="OJW209" s="944"/>
      <c r="OJX209" s="944"/>
      <c r="OJY209" s="944"/>
      <c r="OJZ209" s="944"/>
      <c r="OKA209" s="944"/>
      <c r="OKB209" s="944"/>
      <c r="OKC209" s="944"/>
      <c r="OKD209" s="944"/>
      <c r="OKE209" s="944"/>
      <c r="OKF209" s="944"/>
      <c r="OKG209" s="944"/>
      <c r="OKH209" s="944"/>
      <c r="OKI209" s="944"/>
      <c r="OKJ209" s="944"/>
      <c r="OKK209" s="944"/>
      <c r="OKL209" s="944"/>
      <c r="OKM209" s="944"/>
      <c r="OKN209" s="944"/>
      <c r="OKO209" s="944"/>
      <c r="OKP209" s="944"/>
      <c r="OKQ209" s="944"/>
      <c r="OKR209" s="944"/>
      <c r="OKS209" s="944"/>
      <c r="OKT209" s="944"/>
      <c r="OKU209" s="944"/>
      <c r="OKV209" s="944"/>
      <c r="OKW209" s="944"/>
      <c r="OKX209" s="944"/>
      <c r="OKY209" s="944"/>
      <c r="OKZ209" s="944"/>
      <c r="OLA209" s="944"/>
      <c r="OLB209" s="944"/>
      <c r="OLC209" s="944"/>
      <c r="OLD209" s="944"/>
      <c r="OLE209" s="944"/>
      <c r="OLF209" s="944"/>
      <c r="OLG209" s="944"/>
      <c r="OLH209" s="944"/>
      <c r="OLI209" s="944"/>
      <c r="OLJ209" s="944"/>
      <c r="OLK209" s="944"/>
      <c r="OLL209" s="944"/>
      <c r="OLM209" s="944"/>
      <c r="OLN209" s="944"/>
      <c r="OLO209" s="944"/>
      <c r="OLP209" s="944"/>
      <c r="OLQ209" s="944"/>
      <c r="OLR209" s="944"/>
      <c r="OLS209" s="944"/>
      <c r="OLT209" s="944"/>
      <c r="OLU209" s="944"/>
      <c r="OLV209" s="944"/>
      <c r="OLW209" s="944"/>
      <c r="OLX209" s="944"/>
      <c r="OLY209" s="944"/>
      <c r="OLZ209" s="944"/>
      <c r="OMA209" s="944"/>
      <c r="OMB209" s="944"/>
      <c r="OMC209" s="944"/>
      <c r="OMD209" s="944"/>
      <c r="OME209" s="944"/>
      <c r="OMF209" s="944"/>
      <c r="OMG209" s="944"/>
      <c r="OMH209" s="944"/>
      <c r="OMI209" s="944"/>
      <c r="OMJ209" s="944"/>
      <c r="OMK209" s="944"/>
      <c r="OML209" s="944"/>
      <c r="OMM209" s="944"/>
      <c r="OMN209" s="944"/>
      <c r="OMO209" s="944"/>
      <c r="OMP209" s="944"/>
      <c r="OMQ209" s="944"/>
      <c r="OMR209" s="944"/>
      <c r="OMS209" s="944"/>
      <c r="OMT209" s="944"/>
      <c r="OMU209" s="944"/>
      <c r="OMV209" s="944"/>
      <c r="OMW209" s="944"/>
      <c r="OMX209" s="944"/>
      <c r="OMY209" s="944"/>
      <c r="OMZ209" s="944"/>
      <c r="ONA209" s="944"/>
      <c r="ONB209" s="944"/>
      <c r="ONC209" s="944"/>
      <c r="OND209" s="944"/>
      <c r="ONE209" s="944"/>
      <c r="ONF209" s="944"/>
      <c r="ONG209" s="944"/>
      <c r="ONH209" s="944"/>
      <c r="ONI209" s="944"/>
      <c r="ONJ209" s="944"/>
      <c r="ONK209" s="944"/>
      <c r="ONL209" s="944"/>
      <c r="ONM209" s="944"/>
      <c r="ONN209" s="944"/>
      <c r="ONO209" s="944"/>
      <c r="ONP209" s="944"/>
      <c r="ONQ209" s="944"/>
      <c r="ONR209" s="944"/>
      <c r="ONS209" s="944"/>
      <c r="ONT209" s="944"/>
      <c r="ONU209" s="944"/>
      <c r="ONV209" s="944"/>
      <c r="ONW209" s="944"/>
      <c r="ONX209" s="944"/>
      <c r="ONY209" s="944"/>
      <c r="ONZ209" s="944"/>
      <c r="OOA209" s="944"/>
      <c r="OOB209" s="944"/>
      <c r="OOC209" s="944"/>
      <c r="OOD209" s="944"/>
      <c r="OOE209" s="944"/>
      <c r="OOF209" s="944"/>
      <c r="OOG209" s="944"/>
      <c r="OOH209" s="944"/>
      <c r="OOI209" s="944"/>
      <c r="OOJ209" s="944"/>
      <c r="OOK209" s="944"/>
      <c r="OOL209" s="944"/>
      <c r="OOM209" s="944"/>
      <c r="OON209" s="944"/>
      <c r="OOO209" s="944"/>
      <c r="OOP209" s="944"/>
      <c r="OOQ209" s="944"/>
      <c r="OOR209" s="944"/>
      <c r="OOS209" s="944"/>
      <c r="OOT209" s="944"/>
      <c r="OOU209" s="944"/>
      <c r="OOV209" s="944"/>
      <c r="OOW209" s="944"/>
      <c r="OOX209" s="944"/>
      <c r="OOY209" s="944"/>
      <c r="OOZ209" s="944"/>
      <c r="OPA209" s="944"/>
      <c r="OPB209" s="944"/>
      <c r="OPC209" s="944"/>
      <c r="OPD209" s="944"/>
      <c r="OPE209" s="944"/>
      <c r="OPF209" s="944"/>
      <c r="OPG209" s="944"/>
      <c r="OPH209" s="944"/>
      <c r="OPI209" s="944"/>
      <c r="OPJ209" s="944"/>
      <c r="OPK209" s="944"/>
      <c r="OPL209" s="944"/>
      <c r="OPM209" s="944"/>
      <c r="OPN209" s="944"/>
      <c r="OPO209" s="944"/>
      <c r="OPP209" s="944"/>
      <c r="OPQ209" s="944"/>
      <c r="OPR209" s="944"/>
      <c r="OPS209" s="944"/>
      <c r="OPT209" s="944"/>
      <c r="OPU209" s="944"/>
      <c r="OPV209" s="944"/>
      <c r="OPW209" s="944"/>
      <c r="OPX209" s="944"/>
      <c r="OPY209" s="944"/>
      <c r="OPZ209" s="944"/>
      <c r="OQA209" s="944"/>
      <c r="OQB209" s="944"/>
      <c r="OQC209" s="944"/>
      <c r="OQD209" s="944"/>
      <c r="OQE209" s="944"/>
      <c r="OQF209" s="944"/>
      <c r="OQG209" s="944"/>
      <c r="OQH209" s="944"/>
      <c r="OQI209" s="944"/>
      <c r="OQJ209" s="944"/>
      <c r="OQK209" s="944"/>
      <c r="OQL209" s="944"/>
      <c r="OQM209" s="944"/>
      <c r="OQN209" s="944"/>
      <c r="OQO209" s="944"/>
      <c r="OQP209" s="944"/>
      <c r="OQQ209" s="944"/>
      <c r="OQR209" s="944"/>
      <c r="OQS209" s="944"/>
      <c r="OQT209" s="944"/>
      <c r="OQU209" s="944"/>
      <c r="OQV209" s="944"/>
      <c r="OQW209" s="944"/>
      <c r="OQX209" s="944"/>
      <c r="OQY209" s="944"/>
      <c r="OQZ209" s="944"/>
      <c r="ORA209" s="944"/>
      <c r="ORB209" s="944"/>
      <c r="ORC209" s="944"/>
      <c r="ORD209" s="944"/>
      <c r="ORE209" s="944"/>
      <c r="ORF209" s="944"/>
      <c r="ORG209" s="944"/>
      <c r="ORH209" s="944"/>
      <c r="ORI209" s="944"/>
      <c r="ORJ209" s="944"/>
      <c r="ORK209" s="944"/>
      <c r="ORL209" s="944"/>
      <c r="ORM209" s="944"/>
      <c r="ORN209" s="944"/>
      <c r="ORO209" s="944"/>
      <c r="ORP209" s="944"/>
      <c r="ORQ209" s="944"/>
      <c r="ORR209" s="944"/>
      <c r="ORS209" s="944"/>
      <c r="ORT209" s="944"/>
      <c r="ORU209" s="944"/>
      <c r="ORV209" s="944"/>
      <c r="ORW209" s="944"/>
      <c r="ORX209" s="944"/>
      <c r="ORY209" s="944"/>
      <c r="ORZ209" s="944"/>
      <c r="OSA209" s="944"/>
      <c r="OSB209" s="944"/>
      <c r="OSC209" s="944"/>
      <c r="OSD209" s="944"/>
      <c r="OSE209" s="944"/>
      <c r="OSF209" s="944"/>
      <c r="OSG209" s="944"/>
      <c r="OSH209" s="944"/>
      <c r="OSI209" s="944"/>
      <c r="OSJ209" s="944"/>
      <c r="OSK209" s="944"/>
      <c r="OSL209" s="944"/>
      <c r="OSM209" s="944"/>
      <c r="OSN209" s="944"/>
      <c r="OSO209" s="944"/>
      <c r="OSP209" s="944"/>
      <c r="OSQ209" s="944"/>
      <c r="OSR209" s="944"/>
      <c r="OSS209" s="944"/>
      <c r="OST209" s="944"/>
      <c r="OSU209" s="944"/>
      <c r="OSV209" s="944"/>
      <c r="OSW209" s="944"/>
      <c r="OSX209" s="944"/>
      <c r="OSY209" s="944"/>
      <c r="OSZ209" s="944"/>
      <c r="OTA209" s="944"/>
      <c r="OTB209" s="944"/>
      <c r="OTC209" s="944"/>
      <c r="OTD209" s="944"/>
      <c r="OTE209" s="944"/>
      <c r="OTF209" s="944"/>
      <c r="OTG209" s="944"/>
      <c r="OTH209" s="944"/>
      <c r="OTI209" s="944"/>
      <c r="OTJ209" s="944"/>
      <c r="OTK209" s="944"/>
      <c r="OTL209" s="944"/>
      <c r="OTM209" s="944"/>
      <c r="OTN209" s="944"/>
      <c r="OTO209" s="944"/>
      <c r="OTP209" s="944"/>
      <c r="OTQ209" s="944"/>
      <c r="OTR209" s="944"/>
      <c r="OTS209" s="944"/>
      <c r="OTT209" s="944"/>
      <c r="OTU209" s="944"/>
      <c r="OTV209" s="944"/>
      <c r="OTW209" s="944"/>
      <c r="OTX209" s="944"/>
      <c r="OTY209" s="944"/>
      <c r="OTZ209" s="944"/>
      <c r="OUA209" s="944"/>
      <c r="OUB209" s="944"/>
      <c r="OUC209" s="944"/>
      <c r="OUD209" s="944"/>
      <c r="OUE209" s="944"/>
      <c r="OUF209" s="944"/>
      <c r="OUG209" s="944"/>
      <c r="OUH209" s="944"/>
      <c r="OUI209" s="944"/>
      <c r="OUJ209" s="944"/>
      <c r="OUK209" s="944"/>
      <c r="OUL209" s="944"/>
      <c r="OUM209" s="944"/>
      <c r="OUN209" s="944"/>
      <c r="OUO209" s="944"/>
      <c r="OUP209" s="944"/>
      <c r="OUQ209" s="944"/>
      <c r="OUR209" s="944"/>
      <c r="OUS209" s="944"/>
      <c r="OUT209" s="944"/>
      <c r="OUU209" s="944"/>
      <c r="OUV209" s="944"/>
      <c r="OUW209" s="944"/>
      <c r="OUX209" s="944"/>
      <c r="OUY209" s="944"/>
      <c r="OUZ209" s="944"/>
      <c r="OVA209" s="944"/>
      <c r="OVB209" s="944"/>
      <c r="OVC209" s="944"/>
      <c r="OVD209" s="944"/>
      <c r="OVE209" s="944"/>
      <c r="OVF209" s="944"/>
      <c r="OVG209" s="944"/>
      <c r="OVH209" s="944"/>
      <c r="OVI209" s="944"/>
      <c r="OVJ209" s="944"/>
      <c r="OVK209" s="944"/>
      <c r="OVL209" s="944"/>
      <c r="OVM209" s="944"/>
      <c r="OVN209" s="944"/>
      <c r="OVO209" s="944"/>
      <c r="OVP209" s="944"/>
      <c r="OVQ209" s="944"/>
      <c r="OVR209" s="944"/>
      <c r="OVS209" s="944"/>
      <c r="OVT209" s="944"/>
      <c r="OVU209" s="944"/>
      <c r="OVV209" s="944"/>
      <c r="OVW209" s="944"/>
      <c r="OVX209" s="944"/>
      <c r="OVY209" s="944"/>
      <c r="OVZ209" s="944"/>
      <c r="OWA209" s="944"/>
      <c r="OWB209" s="944"/>
      <c r="OWC209" s="944"/>
      <c r="OWD209" s="944"/>
      <c r="OWE209" s="944"/>
      <c r="OWF209" s="944"/>
      <c r="OWG209" s="944"/>
      <c r="OWH209" s="944"/>
      <c r="OWI209" s="944"/>
      <c r="OWJ209" s="944"/>
      <c r="OWK209" s="944"/>
      <c r="OWL209" s="944"/>
      <c r="OWM209" s="944"/>
      <c r="OWN209" s="944"/>
      <c r="OWO209" s="944"/>
      <c r="OWP209" s="944"/>
      <c r="OWQ209" s="944"/>
      <c r="OWR209" s="944"/>
      <c r="OWS209" s="944"/>
      <c r="OWT209" s="944"/>
      <c r="OWU209" s="944"/>
      <c r="OWV209" s="944"/>
      <c r="OWW209" s="944"/>
      <c r="OWX209" s="944"/>
      <c r="OWY209" s="944"/>
      <c r="OWZ209" s="944"/>
      <c r="OXA209" s="944"/>
      <c r="OXB209" s="944"/>
      <c r="OXC209" s="944"/>
      <c r="OXD209" s="944"/>
      <c r="OXE209" s="944"/>
      <c r="OXF209" s="944"/>
      <c r="OXG209" s="944"/>
      <c r="OXH209" s="944"/>
      <c r="OXI209" s="944"/>
      <c r="OXJ209" s="944"/>
      <c r="OXK209" s="944"/>
      <c r="OXL209" s="944"/>
      <c r="OXM209" s="944"/>
      <c r="OXN209" s="944"/>
      <c r="OXO209" s="944"/>
      <c r="OXP209" s="944"/>
      <c r="OXQ209" s="944"/>
      <c r="OXR209" s="944"/>
      <c r="OXS209" s="944"/>
      <c r="OXT209" s="944"/>
      <c r="OXU209" s="944"/>
      <c r="OXV209" s="944"/>
      <c r="OXW209" s="944"/>
      <c r="OXX209" s="944"/>
      <c r="OXY209" s="944"/>
      <c r="OXZ209" s="944"/>
      <c r="OYA209" s="944"/>
      <c r="OYB209" s="944"/>
      <c r="OYC209" s="944"/>
      <c r="OYD209" s="944"/>
      <c r="OYE209" s="944"/>
      <c r="OYF209" s="944"/>
      <c r="OYG209" s="944"/>
      <c r="OYH209" s="944"/>
      <c r="OYI209" s="944"/>
      <c r="OYJ209" s="944"/>
      <c r="OYK209" s="944"/>
      <c r="OYL209" s="944"/>
      <c r="OYM209" s="944"/>
      <c r="OYN209" s="944"/>
      <c r="OYO209" s="944"/>
      <c r="OYP209" s="944"/>
      <c r="OYQ209" s="944"/>
      <c r="OYR209" s="944"/>
      <c r="OYS209" s="944"/>
      <c r="OYT209" s="944"/>
      <c r="OYU209" s="944"/>
      <c r="OYV209" s="944"/>
      <c r="OYW209" s="944"/>
      <c r="OYX209" s="944"/>
      <c r="OYY209" s="944"/>
      <c r="OYZ209" s="944"/>
      <c r="OZA209" s="944"/>
      <c r="OZB209" s="944"/>
      <c r="OZC209" s="944"/>
      <c r="OZD209" s="944"/>
      <c r="OZE209" s="944"/>
      <c r="OZF209" s="944"/>
      <c r="OZG209" s="944"/>
      <c r="OZH209" s="944"/>
      <c r="OZI209" s="944"/>
      <c r="OZJ209" s="944"/>
      <c r="OZK209" s="944"/>
      <c r="OZL209" s="944"/>
      <c r="OZM209" s="944"/>
      <c r="OZN209" s="944"/>
      <c r="OZO209" s="944"/>
      <c r="OZP209" s="944"/>
      <c r="OZQ209" s="944"/>
      <c r="OZR209" s="944"/>
      <c r="OZS209" s="944"/>
      <c r="OZT209" s="944"/>
      <c r="OZU209" s="944"/>
      <c r="OZV209" s="944"/>
      <c r="OZW209" s="944"/>
      <c r="OZX209" s="944"/>
      <c r="OZY209" s="944"/>
      <c r="OZZ209" s="944"/>
      <c r="PAA209" s="944"/>
      <c r="PAB209" s="944"/>
      <c r="PAC209" s="944"/>
      <c r="PAD209" s="944"/>
      <c r="PAE209" s="944"/>
      <c r="PAF209" s="944"/>
      <c r="PAG209" s="944"/>
      <c r="PAH209" s="944"/>
      <c r="PAI209" s="944"/>
      <c r="PAJ209" s="944"/>
      <c r="PAK209" s="944"/>
      <c r="PAL209" s="944"/>
      <c r="PAM209" s="944"/>
      <c r="PAN209" s="944"/>
      <c r="PAO209" s="944"/>
      <c r="PAP209" s="944"/>
      <c r="PAQ209" s="944"/>
      <c r="PAR209" s="944"/>
      <c r="PAS209" s="944"/>
      <c r="PAT209" s="944"/>
      <c r="PAU209" s="944"/>
      <c r="PAV209" s="944"/>
      <c r="PAW209" s="944"/>
      <c r="PAX209" s="944"/>
      <c r="PAY209" s="944"/>
      <c r="PAZ209" s="944"/>
      <c r="PBA209" s="944"/>
      <c r="PBB209" s="944"/>
      <c r="PBC209" s="944"/>
      <c r="PBD209" s="944"/>
      <c r="PBE209" s="944"/>
      <c r="PBF209" s="944"/>
      <c r="PBG209" s="944"/>
      <c r="PBH209" s="944"/>
      <c r="PBI209" s="944"/>
      <c r="PBJ209" s="944"/>
      <c r="PBK209" s="944"/>
      <c r="PBL209" s="944"/>
      <c r="PBM209" s="944"/>
      <c r="PBN209" s="944"/>
      <c r="PBO209" s="944"/>
      <c r="PBP209" s="944"/>
      <c r="PBQ209" s="944"/>
      <c r="PBR209" s="944"/>
      <c r="PBS209" s="944"/>
      <c r="PBT209" s="944"/>
      <c r="PBU209" s="944"/>
      <c r="PBV209" s="944"/>
      <c r="PBW209" s="944"/>
      <c r="PBX209" s="944"/>
      <c r="PBY209" s="944"/>
      <c r="PBZ209" s="944"/>
      <c r="PCA209" s="944"/>
      <c r="PCB209" s="944"/>
      <c r="PCC209" s="944"/>
      <c r="PCD209" s="944"/>
      <c r="PCE209" s="944"/>
      <c r="PCF209" s="944"/>
      <c r="PCG209" s="944"/>
      <c r="PCH209" s="944"/>
      <c r="PCI209" s="944"/>
      <c r="PCJ209" s="944"/>
      <c r="PCK209" s="944"/>
      <c r="PCL209" s="944"/>
      <c r="PCM209" s="944"/>
      <c r="PCN209" s="944"/>
      <c r="PCO209" s="944"/>
      <c r="PCP209" s="944"/>
      <c r="PCQ209" s="944"/>
      <c r="PCR209" s="944"/>
      <c r="PCS209" s="944"/>
      <c r="PCT209" s="944"/>
      <c r="PCU209" s="944"/>
      <c r="PCV209" s="944"/>
      <c r="PCW209" s="944"/>
      <c r="PCX209" s="944"/>
      <c r="PCY209" s="944"/>
      <c r="PCZ209" s="944"/>
      <c r="PDA209" s="944"/>
      <c r="PDB209" s="944"/>
      <c r="PDC209" s="944"/>
      <c r="PDD209" s="944"/>
      <c r="PDE209" s="944"/>
      <c r="PDF209" s="944"/>
      <c r="PDG209" s="944"/>
      <c r="PDH209" s="944"/>
      <c r="PDI209" s="944"/>
      <c r="PDJ209" s="944"/>
      <c r="PDK209" s="944"/>
      <c r="PDL209" s="944"/>
      <c r="PDM209" s="944"/>
      <c r="PDN209" s="944"/>
      <c r="PDO209" s="944"/>
      <c r="PDP209" s="944"/>
      <c r="PDQ209" s="944"/>
      <c r="PDR209" s="944"/>
      <c r="PDS209" s="944"/>
      <c r="PDT209" s="944"/>
      <c r="PDU209" s="944"/>
      <c r="PDV209" s="944"/>
      <c r="PDW209" s="944"/>
      <c r="PDX209" s="944"/>
      <c r="PDY209" s="944"/>
      <c r="PDZ209" s="944"/>
      <c r="PEA209" s="944"/>
      <c r="PEB209" s="944"/>
      <c r="PEC209" s="944"/>
      <c r="PED209" s="944"/>
      <c r="PEE209" s="944"/>
      <c r="PEF209" s="944"/>
      <c r="PEG209" s="944"/>
      <c r="PEH209" s="944"/>
      <c r="PEI209" s="944"/>
      <c r="PEJ209" s="944"/>
      <c r="PEK209" s="944"/>
      <c r="PEL209" s="944"/>
      <c r="PEM209" s="944"/>
      <c r="PEN209" s="944"/>
      <c r="PEO209" s="944"/>
      <c r="PEP209" s="944"/>
      <c r="PEQ209" s="944"/>
      <c r="PER209" s="944"/>
      <c r="PES209" s="944"/>
      <c r="PET209" s="944"/>
      <c r="PEU209" s="944"/>
      <c r="PEV209" s="944"/>
      <c r="PEW209" s="944"/>
      <c r="PEX209" s="944"/>
      <c r="PEY209" s="944"/>
      <c r="PEZ209" s="944"/>
      <c r="PFA209" s="944"/>
      <c r="PFB209" s="944"/>
      <c r="PFC209" s="944"/>
      <c r="PFD209" s="944"/>
      <c r="PFE209" s="944"/>
      <c r="PFF209" s="944"/>
      <c r="PFG209" s="944"/>
      <c r="PFH209" s="944"/>
      <c r="PFI209" s="944"/>
      <c r="PFJ209" s="944"/>
      <c r="PFK209" s="944"/>
      <c r="PFL209" s="944"/>
      <c r="PFM209" s="944"/>
      <c r="PFN209" s="944"/>
      <c r="PFO209" s="944"/>
      <c r="PFP209" s="944"/>
      <c r="PFQ209" s="944"/>
      <c r="PFR209" s="944"/>
      <c r="PFS209" s="944"/>
      <c r="PFT209" s="944"/>
      <c r="PFU209" s="944"/>
      <c r="PFV209" s="944"/>
      <c r="PFW209" s="944"/>
      <c r="PFX209" s="944"/>
      <c r="PFY209" s="944"/>
      <c r="PFZ209" s="944"/>
      <c r="PGA209" s="944"/>
      <c r="PGB209" s="944"/>
      <c r="PGC209" s="944"/>
      <c r="PGD209" s="944"/>
      <c r="PGE209" s="944"/>
      <c r="PGF209" s="944"/>
      <c r="PGG209" s="944"/>
      <c r="PGH209" s="944"/>
      <c r="PGI209" s="944"/>
      <c r="PGJ209" s="944"/>
      <c r="PGK209" s="944"/>
      <c r="PGL209" s="944"/>
      <c r="PGM209" s="944"/>
      <c r="PGN209" s="944"/>
      <c r="PGO209" s="944"/>
      <c r="PGP209" s="944"/>
      <c r="PGQ209" s="944"/>
      <c r="PGR209" s="944"/>
      <c r="PGS209" s="944"/>
      <c r="PGT209" s="944"/>
      <c r="PGU209" s="944"/>
      <c r="PGV209" s="944"/>
      <c r="PGW209" s="944"/>
      <c r="PGX209" s="944"/>
      <c r="PGY209" s="944"/>
      <c r="PGZ209" s="944"/>
      <c r="PHA209" s="944"/>
      <c r="PHB209" s="944"/>
      <c r="PHC209" s="944"/>
      <c r="PHD209" s="944"/>
      <c r="PHE209" s="944"/>
      <c r="PHF209" s="944"/>
      <c r="PHG209" s="944"/>
      <c r="PHH209" s="944"/>
      <c r="PHI209" s="944"/>
      <c r="PHJ209" s="944"/>
      <c r="PHK209" s="944"/>
      <c r="PHL209" s="944"/>
      <c r="PHM209" s="944"/>
      <c r="PHN209" s="944"/>
      <c r="PHO209" s="944"/>
      <c r="PHP209" s="944"/>
      <c r="PHQ209" s="944"/>
      <c r="PHR209" s="944"/>
      <c r="PHS209" s="944"/>
      <c r="PHT209" s="944"/>
      <c r="PHU209" s="944"/>
      <c r="PHV209" s="944"/>
      <c r="PHW209" s="944"/>
      <c r="PHX209" s="944"/>
      <c r="PHY209" s="944"/>
      <c r="PHZ209" s="944"/>
      <c r="PIA209" s="944"/>
      <c r="PIB209" s="944"/>
      <c r="PIC209" s="944"/>
      <c r="PID209" s="944"/>
      <c r="PIE209" s="944"/>
      <c r="PIF209" s="944"/>
      <c r="PIG209" s="944"/>
      <c r="PIH209" s="944"/>
      <c r="PII209" s="944"/>
      <c r="PIJ209" s="944"/>
      <c r="PIK209" s="944"/>
      <c r="PIL209" s="944"/>
      <c r="PIM209" s="944"/>
      <c r="PIN209" s="944"/>
      <c r="PIO209" s="944"/>
      <c r="PIP209" s="944"/>
      <c r="PIQ209" s="944"/>
      <c r="PIR209" s="944"/>
      <c r="PIS209" s="944"/>
      <c r="PIT209" s="944"/>
      <c r="PIU209" s="944"/>
      <c r="PIV209" s="944"/>
      <c r="PIW209" s="944"/>
      <c r="PIX209" s="944"/>
      <c r="PIY209" s="944"/>
      <c r="PIZ209" s="944"/>
      <c r="PJA209" s="944"/>
      <c r="PJB209" s="944"/>
      <c r="PJC209" s="944"/>
      <c r="PJD209" s="944"/>
      <c r="PJE209" s="944"/>
      <c r="PJF209" s="944"/>
      <c r="PJG209" s="944"/>
      <c r="PJH209" s="944"/>
      <c r="PJI209" s="944"/>
      <c r="PJJ209" s="944"/>
      <c r="PJK209" s="944"/>
      <c r="PJL209" s="944"/>
      <c r="PJM209" s="944"/>
      <c r="PJN209" s="944"/>
      <c r="PJO209" s="944"/>
      <c r="PJP209" s="944"/>
      <c r="PJQ209" s="944"/>
      <c r="PJR209" s="944"/>
      <c r="PJS209" s="944"/>
      <c r="PJT209" s="944"/>
      <c r="PJU209" s="944"/>
      <c r="PJV209" s="944"/>
      <c r="PJW209" s="944"/>
      <c r="PJX209" s="944"/>
      <c r="PJY209" s="944"/>
      <c r="PJZ209" s="944"/>
      <c r="PKA209" s="944"/>
      <c r="PKB209" s="944"/>
      <c r="PKC209" s="944"/>
      <c r="PKD209" s="944"/>
      <c r="PKE209" s="944"/>
      <c r="PKF209" s="944"/>
      <c r="PKG209" s="944"/>
      <c r="PKH209" s="944"/>
      <c r="PKI209" s="944"/>
      <c r="PKJ209" s="944"/>
      <c r="PKK209" s="944"/>
      <c r="PKL209" s="944"/>
      <c r="PKM209" s="944"/>
      <c r="PKN209" s="944"/>
      <c r="PKO209" s="944"/>
      <c r="PKP209" s="944"/>
      <c r="PKQ209" s="944"/>
      <c r="PKR209" s="944"/>
      <c r="PKS209" s="944"/>
      <c r="PKT209" s="944"/>
      <c r="PKU209" s="944"/>
      <c r="PKV209" s="944"/>
      <c r="PKW209" s="944"/>
      <c r="PKX209" s="944"/>
      <c r="PKY209" s="944"/>
      <c r="PKZ209" s="944"/>
      <c r="PLA209" s="944"/>
      <c r="PLB209" s="944"/>
      <c r="PLC209" s="944"/>
      <c r="PLD209" s="944"/>
      <c r="PLE209" s="944"/>
      <c r="PLF209" s="944"/>
      <c r="PLG209" s="944"/>
      <c r="PLH209" s="944"/>
      <c r="PLI209" s="944"/>
      <c r="PLJ209" s="944"/>
      <c r="PLK209" s="944"/>
      <c r="PLL209" s="944"/>
      <c r="PLM209" s="944"/>
      <c r="PLN209" s="944"/>
      <c r="PLO209" s="944"/>
      <c r="PLP209" s="944"/>
      <c r="PLQ209" s="944"/>
      <c r="PLR209" s="944"/>
      <c r="PLS209" s="944"/>
      <c r="PLT209" s="944"/>
      <c r="PLU209" s="944"/>
      <c r="PLV209" s="944"/>
      <c r="PLW209" s="944"/>
      <c r="PLX209" s="944"/>
      <c r="PLY209" s="944"/>
      <c r="PLZ209" s="944"/>
      <c r="PMA209" s="944"/>
      <c r="PMB209" s="944"/>
      <c r="PMC209" s="944"/>
      <c r="PMD209" s="944"/>
      <c r="PME209" s="944"/>
      <c r="PMF209" s="944"/>
      <c r="PMG209" s="944"/>
      <c r="PMH209" s="944"/>
      <c r="PMI209" s="944"/>
      <c r="PMJ209" s="944"/>
      <c r="PMK209" s="944"/>
      <c r="PML209" s="944"/>
      <c r="PMM209" s="944"/>
      <c r="PMN209" s="944"/>
      <c r="PMO209" s="944"/>
      <c r="PMP209" s="944"/>
      <c r="PMQ209" s="944"/>
      <c r="PMR209" s="944"/>
      <c r="PMS209" s="944"/>
      <c r="PMT209" s="944"/>
      <c r="PMU209" s="944"/>
      <c r="PMV209" s="944"/>
      <c r="PMW209" s="944"/>
      <c r="PMX209" s="944"/>
      <c r="PMY209" s="944"/>
      <c r="PMZ209" s="944"/>
      <c r="PNA209" s="944"/>
      <c r="PNB209" s="944"/>
      <c r="PNC209" s="944"/>
      <c r="PND209" s="944"/>
      <c r="PNE209" s="944"/>
      <c r="PNF209" s="944"/>
      <c r="PNG209" s="944"/>
      <c r="PNH209" s="944"/>
      <c r="PNI209" s="944"/>
      <c r="PNJ209" s="944"/>
      <c r="PNK209" s="944"/>
      <c r="PNL209" s="944"/>
      <c r="PNM209" s="944"/>
      <c r="PNN209" s="944"/>
      <c r="PNO209" s="944"/>
      <c r="PNP209" s="944"/>
      <c r="PNQ209" s="944"/>
      <c r="PNR209" s="944"/>
      <c r="PNS209" s="944"/>
      <c r="PNT209" s="944"/>
      <c r="PNU209" s="944"/>
      <c r="PNV209" s="944"/>
      <c r="PNW209" s="944"/>
      <c r="PNX209" s="944"/>
      <c r="PNY209" s="944"/>
      <c r="PNZ209" s="944"/>
      <c r="POA209" s="944"/>
      <c r="POB209" s="944"/>
      <c r="POC209" s="944"/>
      <c r="POD209" s="944"/>
      <c r="POE209" s="944"/>
      <c r="POF209" s="944"/>
      <c r="POG209" s="944"/>
      <c r="POH209" s="944"/>
      <c r="POI209" s="944"/>
      <c r="POJ209" s="944"/>
      <c r="POK209" s="944"/>
      <c r="POL209" s="944"/>
      <c r="POM209" s="944"/>
      <c r="PON209" s="944"/>
      <c r="POO209" s="944"/>
      <c r="POP209" s="944"/>
      <c r="POQ209" s="944"/>
      <c r="POR209" s="944"/>
      <c r="POS209" s="944"/>
      <c r="POT209" s="944"/>
      <c r="POU209" s="944"/>
      <c r="POV209" s="944"/>
      <c r="POW209" s="944"/>
      <c r="POX209" s="944"/>
      <c r="POY209" s="944"/>
      <c r="POZ209" s="944"/>
      <c r="PPA209" s="944"/>
      <c r="PPB209" s="944"/>
      <c r="PPC209" s="944"/>
      <c r="PPD209" s="944"/>
      <c r="PPE209" s="944"/>
      <c r="PPF209" s="944"/>
      <c r="PPG209" s="944"/>
      <c r="PPH209" s="944"/>
      <c r="PPI209" s="944"/>
      <c r="PPJ209" s="944"/>
      <c r="PPK209" s="944"/>
      <c r="PPL209" s="944"/>
      <c r="PPM209" s="944"/>
      <c r="PPN209" s="944"/>
      <c r="PPO209" s="944"/>
      <c r="PPP209" s="944"/>
      <c r="PPQ209" s="944"/>
      <c r="PPR209" s="944"/>
      <c r="PPS209" s="944"/>
      <c r="PPT209" s="944"/>
      <c r="PPU209" s="944"/>
      <c r="PPV209" s="944"/>
      <c r="PPW209" s="944"/>
      <c r="PPX209" s="944"/>
      <c r="PPY209" s="944"/>
      <c r="PPZ209" s="944"/>
      <c r="PQA209" s="944"/>
      <c r="PQB209" s="944"/>
      <c r="PQC209" s="944"/>
      <c r="PQD209" s="944"/>
      <c r="PQE209" s="944"/>
      <c r="PQF209" s="944"/>
      <c r="PQG209" s="944"/>
      <c r="PQH209" s="944"/>
      <c r="PQI209" s="944"/>
      <c r="PQJ209" s="944"/>
      <c r="PQK209" s="944"/>
      <c r="PQL209" s="944"/>
      <c r="PQM209" s="944"/>
      <c r="PQN209" s="944"/>
      <c r="PQO209" s="944"/>
      <c r="PQP209" s="944"/>
      <c r="PQQ209" s="944"/>
      <c r="PQR209" s="944"/>
      <c r="PQS209" s="944"/>
      <c r="PQT209" s="944"/>
      <c r="PQU209" s="944"/>
      <c r="PQV209" s="944"/>
      <c r="PQW209" s="944"/>
      <c r="PQX209" s="944"/>
      <c r="PQY209" s="944"/>
      <c r="PQZ209" s="944"/>
      <c r="PRA209" s="944"/>
      <c r="PRB209" s="944"/>
      <c r="PRC209" s="944"/>
      <c r="PRD209" s="944"/>
      <c r="PRE209" s="944"/>
      <c r="PRF209" s="944"/>
      <c r="PRG209" s="944"/>
      <c r="PRH209" s="944"/>
      <c r="PRI209" s="944"/>
      <c r="PRJ209" s="944"/>
      <c r="PRK209" s="944"/>
      <c r="PRL209" s="944"/>
      <c r="PRM209" s="944"/>
      <c r="PRN209" s="944"/>
      <c r="PRO209" s="944"/>
      <c r="PRP209" s="944"/>
      <c r="PRQ209" s="944"/>
      <c r="PRR209" s="944"/>
      <c r="PRS209" s="944"/>
      <c r="PRT209" s="944"/>
      <c r="PRU209" s="944"/>
      <c r="PRV209" s="944"/>
      <c r="PRW209" s="944"/>
      <c r="PRX209" s="944"/>
      <c r="PRY209" s="944"/>
      <c r="PRZ209" s="944"/>
      <c r="PSA209" s="944"/>
      <c r="PSB209" s="944"/>
      <c r="PSC209" s="944"/>
      <c r="PSD209" s="944"/>
      <c r="PSE209" s="944"/>
      <c r="PSF209" s="944"/>
      <c r="PSG209" s="944"/>
      <c r="PSH209" s="944"/>
      <c r="PSI209" s="944"/>
      <c r="PSJ209" s="944"/>
      <c r="PSK209" s="944"/>
      <c r="PSL209" s="944"/>
      <c r="PSM209" s="944"/>
      <c r="PSN209" s="944"/>
      <c r="PSO209" s="944"/>
      <c r="PSP209" s="944"/>
      <c r="PSQ209" s="944"/>
      <c r="PSR209" s="944"/>
      <c r="PSS209" s="944"/>
      <c r="PST209" s="944"/>
      <c r="PSU209" s="944"/>
      <c r="PSV209" s="944"/>
      <c r="PSW209" s="944"/>
      <c r="PSX209" s="944"/>
      <c r="PSY209" s="944"/>
      <c r="PSZ209" s="944"/>
      <c r="PTA209" s="944"/>
      <c r="PTB209" s="944"/>
      <c r="PTC209" s="944"/>
      <c r="PTD209" s="944"/>
      <c r="PTE209" s="944"/>
      <c r="PTF209" s="944"/>
      <c r="PTG209" s="944"/>
      <c r="PTH209" s="944"/>
      <c r="PTI209" s="944"/>
      <c r="PTJ209" s="944"/>
      <c r="PTK209" s="944"/>
      <c r="PTL209" s="944"/>
      <c r="PTM209" s="944"/>
      <c r="PTN209" s="944"/>
      <c r="PTO209" s="944"/>
      <c r="PTP209" s="944"/>
      <c r="PTQ209" s="944"/>
      <c r="PTR209" s="944"/>
      <c r="PTS209" s="944"/>
      <c r="PTT209" s="944"/>
      <c r="PTU209" s="944"/>
      <c r="PTV209" s="944"/>
      <c r="PTW209" s="944"/>
      <c r="PTX209" s="944"/>
      <c r="PTY209" s="944"/>
      <c r="PTZ209" s="944"/>
      <c r="PUA209" s="944"/>
      <c r="PUB209" s="944"/>
      <c r="PUC209" s="944"/>
      <c r="PUD209" s="944"/>
      <c r="PUE209" s="944"/>
      <c r="PUF209" s="944"/>
      <c r="PUG209" s="944"/>
      <c r="PUH209" s="944"/>
      <c r="PUI209" s="944"/>
      <c r="PUJ209" s="944"/>
      <c r="PUK209" s="944"/>
      <c r="PUL209" s="944"/>
      <c r="PUM209" s="944"/>
      <c r="PUN209" s="944"/>
      <c r="PUO209" s="944"/>
      <c r="PUP209" s="944"/>
      <c r="PUQ209" s="944"/>
      <c r="PUR209" s="944"/>
      <c r="PUS209" s="944"/>
      <c r="PUT209" s="944"/>
      <c r="PUU209" s="944"/>
      <c r="PUV209" s="944"/>
      <c r="PUW209" s="944"/>
      <c r="PUX209" s="944"/>
      <c r="PUY209" s="944"/>
      <c r="PUZ209" s="944"/>
      <c r="PVA209" s="944"/>
      <c r="PVB209" s="944"/>
      <c r="PVC209" s="944"/>
      <c r="PVD209" s="944"/>
      <c r="PVE209" s="944"/>
      <c r="PVF209" s="944"/>
      <c r="PVG209" s="944"/>
      <c r="PVH209" s="944"/>
      <c r="PVI209" s="944"/>
      <c r="PVJ209" s="944"/>
      <c r="PVK209" s="944"/>
      <c r="PVL209" s="944"/>
      <c r="PVM209" s="944"/>
      <c r="PVN209" s="944"/>
      <c r="PVO209" s="944"/>
      <c r="PVP209" s="944"/>
      <c r="PVQ209" s="944"/>
      <c r="PVR209" s="944"/>
      <c r="PVS209" s="944"/>
      <c r="PVT209" s="944"/>
      <c r="PVU209" s="944"/>
      <c r="PVV209" s="944"/>
      <c r="PVW209" s="944"/>
      <c r="PVX209" s="944"/>
      <c r="PVY209" s="944"/>
      <c r="PVZ209" s="944"/>
      <c r="PWA209" s="944"/>
      <c r="PWB209" s="944"/>
      <c r="PWC209" s="944"/>
      <c r="PWD209" s="944"/>
      <c r="PWE209" s="944"/>
      <c r="PWF209" s="944"/>
      <c r="PWG209" s="944"/>
      <c r="PWH209" s="944"/>
      <c r="PWI209" s="944"/>
      <c r="PWJ209" s="944"/>
      <c r="PWK209" s="944"/>
      <c r="PWL209" s="944"/>
      <c r="PWM209" s="944"/>
      <c r="PWN209" s="944"/>
      <c r="PWO209" s="944"/>
      <c r="PWP209" s="944"/>
      <c r="PWQ209" s="944"/>
      <c r="PWR209" s="944"/>
      <c r="PWS209" s="944"/>
      <c r="PWT209" s="944"/>
      <c r="PWU209" s="944"/>
      <c r="PWV209" s="944"/>
      <c r="PWW209" s="944"/>
      <c r="PWX209" s="944"/>
      <c r="PWY209" s="944"/>
      <c r="PWZ209" s="944"/>
      <c r="PXA209" s="944"/>
      <c r="PXB209" s="944"/>
      <c r="PXC209" s="944"/>
      <c r="PXD209" s="944"/>
      <c r="PXE209" s="944"/>
      <c r="PXF209" s="944"/>
      <c r="PXG209" s="944"/>
      <c r="PXH209" s="944"/>
      <c r="PXI209" s="944"/>
      <c r="PXJ209" s="944"/>
      <c r="PXK209" s="944"/>
      <c r="PXL209" s="944"/>
      <c r="PXM209" s="944"/>
      <c r="PXN209" s="944"/>
      <c r="PXO209" s="944"/>
      <c r="PXP209" s="944"/>
      <c r="PXQ209" s="944"/>
      <c r="PXR209" s="944"/>
      <c r="PXS209" s="944"/>
      <c r="PXT209" s="944"/>
      <c r="PXU209" s="944"/>
      <c r="PXV209" s="944"/>
      <c r="PXW209" s="944"/>
      <c r="PXX209" s="944"/>
      <c r="PXY209" s="944"/>
      <c r="PXZ209" s="944"/>
      <c r="PYA209" s="944"/>
      <c r="PYB209" s="944"/>
      <c r="PYC209" s="944"/>
      <c r="PYD209" s="944"/>
      <c r="PYE209" s="944"/>
      <c r="PYF209" s="944"/>
      <c r="PYG209" s="944"/>
      <c r="PYH209" s="944"/>
      <c r="PYI209" s="944"/>
      <c r="PYJ209" s="944"/>
      <c r="PYK209" s="944"/>
      <c r="PYL209" s="944"/>
      <c r="PYM209" s="944"/>
      <c r="PYN209" s="944"/>
      <c r="PYO209" s="944"/>
      <c r="PYP209" s="944"/>
      <c r="PYQ209" s="944"/>
      <c r="PYR209" s="944"/>
      <c r="PYS209" s="944"/>
      <c r="PYT209" s="944"/>
      <c r="PYU209" s="944"/>
      <c r="PYV209" s="944"/>
      <c r="PYW209" s="944"/>
      <c r="PYX209" s="944"/>
      <c r="PYY209" s="944"/>
      <c r="PYZ209" s="944"/>
      <c r="PZA209" s="944"/>
      <c r="PZB209" s="944"/>
      <c r="PZC209" s="944"/>
      <c r="PZD209" s="944"/>
      <c r="PZE209" s="944"/>
      <c r="PZF209" s="944"/>
      <c r="PZG209" s="944"/>
      <c r="PZH209" s="944"/>
      <c r="PZI209" s="944"/>
      <c r="PZJ209" s="944"/>
      <c r="PZK209" s="944"/>
      <c r="PZL209" s="944"/>
      <c r="PZM209" s="944"/>
      <c r="PZN209" s="944"/>
      <c r="PZO209" s="944"/>
      <c r="PZP209" s="944"/>
      <c r="PZQ209" s="944"/>
      <c r="PZR209" s="944"/>
      <c r="PZS209" s="944"/>
      <c r="PZT209" s="944"/>
      <c r="PZU209" s="944"/>
      <c r="PZV209" s="944"/>
      <c r="PZW209" s="944"/>
      <c r="PZX209" s="944"/>
      <c r="PZY209" s="944"/>
      <c r="PZZ209" s="944"/>
      <c r="QAA209" s="944"/>
      <c r="QAB209" s="944"/>
      <c r="QAC209" s="944"/>
      <c r="QAD209" s="944"/>
      <c r="QAE209" s="944"/>
      <c r="QAF209" s="944"/>
      <c r="QAG209" s="944"/>
      <c r="QAH209" s="944"/>
      <c r="QAI209" s="944"/>
      <c r="QAJ209" s="944"/>
      <c r="QAK209" s="944"/>
      <c r="QAL209" s="944"/>
      <c r="QAM209" s="944"/>
      <c r="QAN209" s="944"/>
      <c r="QAO209" s="944"/>
      <c r="QAP209" s="944"/>
      <c r="QAQ209" s="944"/>
      <c r="QAR209" s="944"/>
      <c r="QAS209" s="944"/>
      <c r="QAT209" s="944"/>
      <c r="QAU209" s="944"/>
      <c r="QAV209" s="944"/>
      <c r="QAW209" s="944"/>
      <c r="QAX209" s="944"/>
      <c r="QAY209" s="944"/>
      <c r="QAZ209" s="944"/>
      <c r="QBA209" s="944"/>
      <c r="QBB209" s="944"/>
      <c r="QBC209" s="944"/>
      <c r="QBD209" s="944"/>
      <c r="QBE209" s="944"/>
      <c r="QBF209" s="944"/>
      <c r="QBG209" s="944"/>
      <c r="QBH209" s="944"/>
      <c r="QBI209" s="944"/>
      <c r="QBJ209" s="944"/>
      <c r="QBK209" s="944"/>
      <c r="QBL209" s="944"/>
      <c r="QBM209" s="944"/>
      <c r="QBN209" s="944"/>
      <c r="QBO209" s="944"/>
      <c r="QBP209" s="944"/>
      <c r="QBQ209" s="944"/>
      <c r="QBR209" s="944"/>
      <c r="QBS209" s="944"/>
      <c r="QBT209" s="944"/>
      <c r="QBU209" s="944"/>
      <c r="QBV209" s="944"/>
      <c r="QBW209" s="944"/>
      <c r="QBX209" s="944"/>
      <c r="QBY209" s="944"/>
      <c r="QBZ209" s="944"/>
      <c r="QCA209" s="944"/>
      <c r="QCB209" s="944"/>
      <c r="QCC209" s="944"/>
      <c r="QCD209" s="944"/>
      <c r="QCE209" s="944"/>
      <c r="QCF209" s="944"/>
      <c r="QCG209" s="944"/>
      <c r="QCH209" s="944"/>
      <c r="QCI209" s="944"/>
      <c r="QCJ209" s="944"/>
      <c r="QCK209" s="944"/>
      <c r="QCL209" s="944"/>
      <c r="QCM209" s="944"/>
      <c r="QCN209" s="944"/>
      <c r="QCO209" s="944"/>
      <c r="QCP209" s="944"/>
      <c r="QCQ209" s="944"/>
      <c r="QCR209" s="944"/>
      <c r="QCS209" s="944"/>
      <c r="QCT209" s="944"/>
      <c r="QCU209" s="944"/>
      <c r="QCV209" s="944"/>
      <c r="QCW209" s="944"/>
      <c r="QCX209" s="944"/>
      <c r="QCY209" s="944"/>
      <c r="QCZ209" s="944"/>
      <c r="QDA209" s="944"/>
      <c r="QDB209" s="944"/>
      <c r="QDC209" s="944"/>
      <c r="QDD209" s="944"/>
      <c r="QDE209" s="944"/>
      <c r="QDF209" s="944"/>
      <c r="QDG209" s="944"/>
      <c r="QDH209" s="944"/>
      <c r="QDI209" s="944"/>
      <c r="QDJ209" s="944"/>
      <c r="QDK209" s="944"/>
      <c r="QDL209" s="944"/>
      <c r="QDM209" s="944"/>
      <c r="QDN209" s="944"/>
      <c r="QDO209" s="944"/>
      <c r="QDP209" s="944"/>
      <c r="QDQ209" s="944"/>
      <c r="QDR209" s="944"/>
      <c r="QDS209" s="944"/>
      <c r="QDT209" s="944"/>
      <c r="QDU209" s="944"/>
      <c r="QDV209" s="944"/>
      <c r="QDW209" s="944"/>
      <c r="QDX209" s="944"/>
      <c r="QDY209" s="944"/>
      <c r="QDZ209" s="944"/>
      <c r="QEA209" s="944"/>
      <c r="QEB209" s="944"/>
      <c r="QEC209" s="944"/>
      <c r="QED209" s="944"/>
      <c r="QEE209" s="944"/>
      <c r="QEF209" s="944"/>
      <c r="QEG209" s="944"/>
      <c r="QEH209" s="944"/>
      <c r="QEI209" s="944"/>
      <c r="QEJ209" s="944"/>
      <c r="QEK209" s="944"/>
      <c r="QEL209" s="944"/>
      <c r="QEM209" s="944"/>
      <c r="QEN209" s="944"/>
      <c r="QEO209" s="944"/>
      <c r="QEP209" s="944"/>
      <c r="QEQ209" s="944"/>
      <c r="QER209" s="944"/>
      <c r="QES209" s="944"/>
      <c r="QET209" s="944"/>
      <c r="QEU209" s="944"/>
      <c r="QEV209" s="944"/>
      <c r="QEW209" s="944"/>
      <c r="QEX209" s="944"/>
      <c r="QEY209" s="944"/>
      <c r="QEZ209" s="944"/>
      <c r="QFA209" s="944"/>
      <c r="QFB209" s="944"/>
      <c r="QFC209" s="944"/>
      <c r="QFD209" s="944"/>
      <c r="QFE209" s="944"/>
      <c r="QFF209" s="944"/>
      <c r="QFG209" s="944"/>
      <c r="QFH209" s="944"/>
      <c r="QFI209" s="944"/>
      <c r="QFJ209" s="944"/>
      <c r="QFK209" s="944"/>
      <c r="QFL209" s="944"/>
      <c r="QFM209" s="944"/>
      <c r="QFN209" s="944"/>
      <c r="QFO209" s="944"/>
      <c r="QFP209" s="944"/>
      <c r="QFQ209" s="944"/>
      <c r="QFR209" s="944"/>
      <c r="QFS209" s="944"/>
      <c r="QFT209" s="944"/>
      <c r="QFU209" s="944"/>
      <c r="QFV209" s="944"/>
      <c r="QFW209" s="944"/>
      <c r="QFX209" s="944"/>
      <c r="QFY209" s="944"/>
      <c r="QFZ209" s="944"/>
      <c r="QGA209" s="944"/>
      <c r="QGB209" s="944"/>
      <c r="QGC209" s="944"/>
      <c r="QGD209" s="944"/>
      <c r="QGE209" s="944"/>
      <c r="QGF209" s="944"/>
      <c r="QGG209" s="944"/>
      <c r="QGH209" s="944"/>
      <c r="QGI209" s="944"/>
      <c r="QGJ209" s="944"/>
      <c r="QGK209" s="944"/>
      <c r="QGL209" s="944"/>
      <c r="QGM209" s="944"/>
      <c r="QGN209" s="944"/>
      <c r="QGO209" s="944"/>
      <c r="QGP209" s="944"/>
      <c r="QGQ209" s="944"/>
      <c r="QGR209" s="944"/>
      <c r="QGS209" s="944"/>
      <c r="QGT209" s="944"/>
      <c r="QGU209" s="944"/>
      <c r="QGV209" s="944"/>
      <c r="QGW209" s="944"/>
      <c r="QGX209" s="944"/>
      <c r="QGY209" s="944"/>
      <c r="QGZ209" s="944"/>
      <c r="QHA209" s="944"/>
      <c r="QHB209" s="944"/>
      <c r="QHC209" s="944"/>
      <c r="QHD209" s="944"/>
      <c r="QHE209" s="944"/>
      <c r="QHF209" s="944"/>
      <c r="QHG209" s="944"/>
      <c r="QHH209" s="944"/>
      <c r="QHI209" s="944"/>
      <c r="QHJ209" s="944"/>
      <c r="QHK209" s="944"/>
      <c r="QHL209" s="944"/>
      <c r="QHM209" s="944"/>
      <c r="QHN209" s="944"/>
      <c r="QHO209" s="944"/>
      <c r="QHP209" s="944"/>
      <c r="QHQ209" s="944"/>
      <c r="QHR209" s="944"/>
      <c r="QHS209" s="944"/>
      <c r="QHT209" s="944"/>
      <c r="QHU209" s="944"/>
      <c r="QHV209" s="944"/>
      <c r="QHW209" s="944"/>
      <c r="QHX209" s="944"/>
      <c r="QHY209" s="944"/>
      <c r="QHZ209" s="944"/>
      <c r="QIA209" s="944"/>
      <c r="QIB209" s="944"/>
      <c r="QIC209" s="944"/>
      <c r="QID209" s="944"/>
      <c r="QIE209" s="944"/>
      <c r="QIF209" s="944"/>
      <c r="QIG209" s="944"/>
      <c r="QIH209" s="944"/>
      <c r="QII209" s="944"/>
      <c r="QIJ209" s="944"/>
      <c r="QIK209" s="944"/>
      <c r="QIL209" s="944"/>
      <c r="QIM209" s="944"/>
      <c r="QIN209" s="944"/>
      <c r="QIO209" s="944"/>
      <c r="QIP209" s="944"/>
      <c r="QIQ209" s="944"/>
      <c r="QIR209" s="944"/>
      <c r="QIS209" s="944"/>
      <c r="QIT209" s="944"/>
      <c r="QIU209" s="944"/>
      <c r="QIV209" s="944"/>
      <c r="QIW209" s="944"/>
      <c r="QIX209" s="944"/>
      <c r="QIY209" s="944"/>
      <c r="QIZ209" s="944"/>
      <c r="QJA209" s="944"/>
      <c r="QJB209" s="944"/>
      <c r="QJC209" s="944"/>
      <c r="QJD209" s="944"/>
      <c r="QJE209" s="944"/>
      <c r="QJF209" s="944"/>
      <c r="QJG209" s="944"/>
      <c r="QJH209" s="944"/>
      <c r="QJI209" s="944"/>
      <c r="QJJ209" s="944"/>
      <c r="QJK209" s="944"/>
      <c r="QJL209" s="944"/>
      <c r="QJM209" s="944"/>
      <c r="QJN209" s="944"/>
      <c r="QJO209" s="944"/>
      <c r="QJP209" s="944"/>
      <c r="QJQ209" s="944"/>
      <c r="QJR209" s="944"/>
      <c r="QJS209" s="944"/>
      <c r="QJT209" s="944"/>
      <c r="QJU209" s="944"/>
      <c r="QJV209" s="944"/>
      <c r="QJW209" s="944"/>
      <c r="QJX209" s="944"/>
      <c r="QJY209" s="944"/>
      <c r="QJZ209" s="944"/>
      <c r="QKA209" s="944"/>
      <c r="QKB209" s="944"/>
      <c r="QKC209" s="944"/>
      <c r="QKD209" s="944"/>
      <c r="QKE209" s="944"/>
      <c r="QKF209" s="944"/>
      <c r="QKG209" s="944"/>
      <c r="QKH209" s="944"/>
      <c r="QKI209" s="944"/>
      <c r="QKJ209" s="944"/>
      <c r="QKK209" s="944"/>
      <c r="QKL209" s="944"/>
      <c r="QKM209" s="944"/>
      <c r="QKN209" s="944"/>
      <c r="QKO209" s="944"/>
      <c r="QKP209" s="944"/>
      <c r="QKQ209" s="944"/>
      <c r="QKR209" s="944"/>
      <c r="QKS209" s="944"/>
      <c r="QKT209" s="944"/>
      <c r="QKU209" s="944"/>
      <c r="QKV209" s="944"/>
      <c r="QKW209" s="944"/>
      <c r="QKX209" s="944"/>
      <c r="QKY209" s="944"/>
      <c r="QKZ209" s="944"/>
      <c r="QLA209" s="944"/>
      <c r="QLB209" s="944"/>
      <c r="QLC209" s="944"/>
      <c r="QLD209" s="944"/>
      <c r="QLE209" s="944"/>
      <c r="QLF209" s="944"/>
      <c r="QLG209" s="944"/>
      <c r="QLH209" s="944"/>
      <c r="QLI209" s="944"/>
      <c r="QLJ209" s="944"/>
      <c r="QLK209" s="944"/>
      <c r="QLL209" s="944"/>
      <c r="QLM209" s="944"/>
      <c r="QLN209" s="944"/>
      <c r="QLO209" s="944"/>
      <c r="QLP209" s="944"/>
      <c r="QLQ209" s="944"/>
      <c r="QLR209" s="944"/>
      <c r="QLS209" s="944"/>
      <c r="QLT209" s="944"/>
      <c r="QLU209" s="944"/>
      <c r="QLV209" s="944"/>
      <c r="QLW209" s="944"/>
      <c r="QLX209" s="944"/>
      <c r="QLY209" s="944"/>
      <c r="QLZ209" s="944"/>
      <c r="QMA209" s="944"/>
      <c r="QMB209" s="944"/>
      <c r="QMC209" s="944"/>
      <c r="QMD209" s="944"/>
      <c r="QME209" s="944"/>
      <c r="QMF209" s="944"/>
      <c r="QMG209" s="944"/>
      <c r="QMH209" s="944"/>
      <c r="QMI209" s="944"/>
      <c r="QMJ209" s="944"/>
      <c r="QMK209" s="944"/>
      <c r="QML209" s="944"/>
      <c r="QMM209" s="944"/>
      <c r="QMN209" s="944"/>
      <c r="QMO209" s="944"/>
      <c r="QMP209" s="944"/>
      <c r="QMQ209" s="944"/>
      <c r="QMR209" s="944"/>
      <c r="QMS209" s="944"/>
      <c r="QMT209" s="944"/>
      <c r="QMU209" s="944"/>
      <c r="QMV209" s="944"/>
      <c r="QMW209" s="944"/>
      <c r="QMX209" s="944"/>
      <c r="QMY209" s="944"/>
      <c r="QMZ209" s="944"/>
      <c r="QNA209" s="944"/>
      <c r="QNB209" s="944"/>
      <c r="QNC209" s="944"/>
      <c r="QND209" s="944"/>
      <c r="QNE209" s="944"/>
      <c r="QNF209" s="944"/>
      <c r="QNG209" s="944"/>
      <c r="QNH209" s="944"/>
      <c r="QNI209" s="944"/>
      <c r="QNJ209" s="944"/>
      <c r="QNK209" s="944"/>
      <c r="QNL209" s="944"/>
      <c r="QNM209" s="944"/>
      <c r="QNN209" s="944"/>
      <c r="QNO209" s="944"/>
      <c r="QNP209" s="944"/>
      <c r="QNQ209" s="944"/>
      <c r="QNR209" s="944"/>
      <c r="QNS209" s="944"/>
      <c r="QNT209" s="944"/>
      <c r="QNU209" s="944"/>
      <c r="QNV209" s="944"/>
      <c r="QNW209" s="944"/>
      <c r="QNX209" s="944"/>
      <c r="QNY209" s="944"/>
      <c r="QNZ209" s="944"/>
      <c r="QOA209" s="944"/>
      <c r="QOB209" s="944"/>
      <c r="QOC209" s="944"/>
      <c r="QOD209" s="944"/>
      <c r="QOE209" s="944"/>
      <c r="QOF209" s="944"/>
      <c r="QOG209" s="944"/>
      <c r="QOH209" s="944"/>
      <c r="QOI209" s="944"/>
      <c r="QOJ209" s="944"/>
      <c r="QOK209" s="944"/>
      <c r="QOL209" s="944"/>
      <c r="QOM209" s="944"/>
      <c r="QON209" s="944"/>
      <c r="QOO209" s="944"/>
      <c r="QOP209" s="944"/>
      <c r="QOQ209" s="944"/>
      <c r="QOR209" s="944"/>
      <c r="QOS209" s="944"/>
      <c r="QOT209" s="944"/>
      <c r="QOU209" s="944"/>
      <c r="QOV209" s="944"/>
      <c r="QOW209" s="944"/>
      <c r="QOX209" s="944"/>
      <c r="QOY209" s="944"/>
      <c r="QOZ209" s="944"/>
      <c r="QPA209" s="944"/>
      <c r="QPB209" s="944"/>
      <c r="QPC209" s="944"/>
      <c r="QPD209" s="944"/>
      <c r="QPE209" s="944"/>
      <c r="QPF209" s="944"/>
      <c r="QPG209" s="944"/>
      <c r="QPH209" s="944"/>
      <c r="QPI209" s="944"/>
      <c r="QPJ209" s="944"/>
      <c r="QPK209" s="944"/>
      <c r="QPL209" s="944"/>
      <c r="QPM209" s="944"/>
      <c r="QPN209" s="944"/>
      <c r="QPO209" s="944"/>
      <c r="QPP209" s="944"/>
      <c r="QPQ209" s="944"/>
      <c r="QPR209" s="944"/>
      <c r="QPS209" s="944"/>
      <c r="QPT209" s="944"/>
      <c r="QPU209" s="944"/>
      <c r="QPV209" s="944"/>
      <c r="QPW209" s="944"/>
      <c r="QPX209" s="944"/>
      <c r="QPY209" s="944"/>
      <c r="QPZ209" s="944"/>
      <c r="QQA209" s="944"/>
      <c r="QQB209" s="944"/>
      <c r="QQC209" s="944"/>
      <c r="QQD209" s="944"/>
      <c r="QQE209" s="944"/>
      <c r="QQF209" s="944"/>
      <c r="QQG209" s="944"/>
      <c r="QQH209" s="944"/>
      <c r="QQI209" s="944"/>
      <c r="QQJ209" s="944"/>
      <c r="QQK209" s="944"/>
      <c r="QQL209" s="944"/>
      <c r="QQM209" s="944"/>
      <c r="QQN209" s="944"/>
      <c r="QQO209" s="944"/>
      <c r="QQP209" s="944"/>
      <c r="QQQ209" s="944"/>
      <c r="QQR209" s="944"/>
      <c r="QQS209" s="944"/>
      <c r="QQT209" s="944"/>
      <c r="QQU209" s="944"/>
      <c r="QQV209" s="944"/>
      <c r="QQW209" s="944"/>
      <c r="QQX209" s="944"/>
      <c r="QQY209" s="944"/>
      <c r="QQZ209" s="944"/>
      <c r="QRA209" s="944"/>
      <c r="QRB209" s="944"/>
      <c r="QRC209" s="944"/>
      <c r="QRD209" s="944"/>
      <c r="QRE209" s="944"/>
      <c r="QRF209" s="944"/>
      <c r="QRG209" s="944"/>
      <c r="QRH209" s="944"/>
      <c r="QRI209" s="944"/>
      <c r="QRJ209" s="944"/>
      <c r="QRK209" s="944"/>
      <c r="QRL209" s="944"/>
      <c r="QRM209" s="944"/>
      <c r="QRN209" s="944"/>
      <c r="QRO209" s="944"/>
      <c r="QRP209" s="944"/>
      <c r="QRQ209" s="944"/>
      <c r="QRR209" s="944"/>
      <c r="QRS209" s="944"/>
      <c r="QRT209" s="944"/>
      <c r="QRU209" s="944"/>
      <c r="QRV209" s="944"/>
      <c r="QRW209" s="944"/>
      <c r="QRX209" s="944"/>
      <c r="QRY209" s="944"/>
      <c r="QRZ209" s="944"/>
      <c r="QSA209" s="944"/>
      <c r="QSB209" s="944"/>
      <c r="QSC209" s="944"/>
      <c r="QSD209" s="944"/>
      <c r="QSE209" s="944"/>
      <c r="QSF209" s="944"/>
      <c r="QSG209" s="944"/>
      <c r="QSH209" s="944"/>
      <c r="QSI209" s="944"/>
      <c r="QSJ209" s="944"/>
      <c r="QSK209" s="944"/>
      <c r="QSL209" s="944"/>
      <c r="QSM209" s="944"/>
      <c r="QSN209" s="944"/>
      <c r="QSO209" s="944"/>
      <c r="QSP209" s="944"/>
      <c r="QSQ209" s="944"/>
      <c r="QSR209" s="944"/>
      <c r="QSS209" s="944"/>
      <c r="QST209" s="944"/>
      <c r="QSU209" s="944"/>
      <c r="QSV209" s="944"/>
      <c r="QSW209" s="944"/>
      <c r="QSX209" s="944"/>
      <c r="QSY209" s="944"/>
      <c r="QSZ209" s="944"/>
      <c r="QTA209" s="944"/>
      <c r="QTB209" s="944"/>
      <c r="QTC209" s="944"/>
      <c r="QTD209" s="944"/>
      <c r="QTE209" s="944"/>
      <c r="QTF209" s="944"/>
      <c r="QTG209" s="944"/>
      <c r="QTH209" s="944"/>
      <c r="QTI209" s="944"/>
      <c r="QTJ209" s="944"/>
      <c r="QTK209" s="944"/>
      <c r="QTL209" s="944"/>
      <c r="QTM209" s="944"/>
      <c r="QTN209" s="944"/>
      <c r="QTO209" s="944"/>
      <c r="QTP209" s="944"/>
      <c r="QTQ209" s="944"/>
      <c r="QTR209" s="944"/>
      <c r="QTS209" s="944"/>
      <c r="QTT209" s="944"/>
      <c r="QTU209" s="944"/>
      <c r="QTV209" s="944"/>
      <c r="QTW209" s="944"/>
      <c r="QTX209" s="944"/>
      <c r="QTY209" s="944"/>
      <c r="QTZ209" s="944"/>
      <c r="QUA209" s="944"/>
      <c r="QUB209" s="944"/>
      <c r="QUC209" s="944"/>
      <c r="QUD209" s="944"/>
      <c r="QUE209" s="944"/>
      <c r="QUF209" s="944"/>
      <c r="QUG209" s="944"/>
      <c r="QUH209" s="944"/>
      <c r="QUI209" s="944"/>
      <c r="QUJ209" s="944"/>
      <c r="QUK209" s="944"/>
      <c r="QUL209" s="944"/>
      <c r="QUM209" s="944"/>
      <c r="QUN209" s="944"/>
      <c r="QUO209" s="944"/>
      <c r="QUP209" s="944"/>
      <c r="QUQ209" s="944"/>
      <c r="QUR209" s="944"/>
      <c r="QUS209" s="944"/>
      <c r="QUT209" s="944"/>
      <c r="QUU209" s="944"/>
      <c r="QUV209" s="944"/>
      <c r="QUW209" s="944"/>
      <c r="QUX209" s="944"/>
      <c r="QUY209" s="944"/>
      <c r="QUZ209" s="944"/>
      <c r="QVA209" s="944"/>
      <c r="QVB209" s="944"/>
      <c r="QVC209" s="944"/>
      <c r="QVD209" s="944"/>
      <c r="QVE209" s="944"/>
      <c r="QVF209" s="944"/>
      <c r="QVG209" s="944"/>
      <c r="QVH209" s="944"/>
      <c r="QVI209" s="944"/>
      <c r="QVJ209" s="944"/>
      <c r="QVK209" s="944"/>
      <c r="QVL209" s="944"/>
      <c r="QVM209" s="944"/>
      <c r="QVN209" s="944"/>
      <c r="QVO209" s="944"/>
      <c r="QVP209" s="944"/>
      <c r="QVQ209" s="944"/>
      <c r="QVR209" s="944"/>
      <c r="QVS209" s="944"/>
      <c r="QVT209" s="944"/>
      <c r="QVU209" s="944"/>
      <c r="QVV209" s="944"/>
      <c r="QVW209" s="944"/>
      <c r="QVX209" s="944"/>
      <c r="QVY209" s="944"/>
      <c r="QVZ209" s="944"/>
      <c r="QWA209" s="944"/>
      <c r="QWB209" s="944"/>
      <c r="QWC209" s="944"/>
      <c r="QWD209" s="944"/>
      <c r="QWE209" s="944"/>
      <c r="QWF209" s="944"/>
      <c r="QWG209" s="944"/>
      <c r="QWH209" s="944"/>
      <c r="QWI209" s="944"/>
      <c r="QWJ209" s="944"/>
      <c r="QWK209" s="944"/>
      <c r="QWL209" s="944"/>
      <c r="QWM209" s="944"/>
      <c r="QWN209" s="944"/>
      <c r="QWO209" s="944"/>
      <c r="QWP209" s="944"/>
      <c r="QWQ209" s="944"/>
      <c r="QWR209" s="944"/>
      <c r="QWS209" s="944"/>
      <c r="QWT209" s="944"/>
      <c r="QWU209" s="944"/>
      <c r="QWV209" s="944"/>
      <c r="QWW209" s="944"/>
      <c r="QWX209" s="944"/>
      <c r="QWY209" s="944"/>
      <c r="QWZ209" s="944"/>
      <c r="QXA209" s="944"/>
      <c r="QXB209" s="944"/>
      <c r="QXC209" s="944"/>
      <c r="QXD209" s="944"/>
      <c r="QXE209" s="944"/>
      <c r="QXF209" s="944"/>
      <c r="QXG209" s="944"/>
      <c r="QXH209" s="944"/>
      <c r="QXI209" s="944"/>
      <c r="QXJ209" s="944"/>
      <c r="QXK209" s="944"/>
      <c r="QXL209" s="944"/>
      <c r="QXM209" s="944"/>
      <c r="QXN209" s="944"/>
      <c r="QXO209" s="944"/>
      <c r="QXP209" s="944"/>
      <c r="QXQ209" s="944"/>
      <c r="QXR209" s="944"/>
      <c r="QXS209" s="944"/>
      <c r="QXT209" s="944"/>
      <c r="QXU209" s="944"/>
      <c r="QXV209" s="944"/>
      <c r="QXW209" s="944"/>
      <c r="QXX209" s="944"/>
      <c r="QXY209" s="944"/>
      <c r="QXZ209" s="944"/>
      <c r="QYA209" s="944"/>
      <c r="QYB209" s="944"/>
      <c r="QYC209" s="944"/>
      <c r="QYD209" s="944"/>
      <c r="QYE209" s="944"/>
      <c r="QYF209" s="944"/>
      <c r="QYG209" s="944"/>
      <c r="QYH209" s="944"/>
      <c r="QYI209" s="944"/>
      <c r="QYJ209" s="944"/>
      <c r="QYK209" s="944"/>
      <c r="QYL209" s="944"/>
      <c r="QYM209" s="944"/>
      <c r="QYN209" s="944"/>
      <c r="QYO209" s="944"/>
      <c r="QYP209" s="944"/>
      <c r="QYQ209" s="944"/>
      <c r="QYR209" s="944"/>
      <c r="QYS209" s="944"/>
      <c r="QYT209" s="944"/>
      <c r="QYU209" s="944"/>
      <c r="QYV209" s="944"/>
      <c r="QYW209" s="944"/>
      <c r="QYX209" s="944"/>
      <c r="QYY209" s="944"/>
      <c r="QYZ209" s="944"/>
      <c r="QZA209" s="944"/>
      <c r="QZB209" s="944"/>
      <c r="QZC209" s="944"/>
      <c r="QZD209" s="944"/>
      <c r="QZE209" s="944"/>
      <c r="QZF209" s="944"/>
      <c r="QZG209" s="944"/>
      <c r="QZH209" s="944"/>
      <c r="QZI209" s="944"/>
      <c r="QZJ209" s="944"/>
      <c r="QZK209" s="944"/>
      <c r="QZL209" s="944"/>
      <c r="QZM209" s="944"/>
      <c r="QZN209" s="944"/>
      <c r="QZO209" s="944"/>
      <c r="QZP209" s="944"/>
      <c r="QZQ209" s="944"/>
      <c r="QZR209" s="944"/>
      <c r="QZS209" s="944"/>
      <c r="QZT209" s="944"/>
      <c r="QZU209" s="944"/>
      <c r="QZV209" s="944"/>
      <c r="QZW209" s="944"/>
      <c r="QZX209" s="944"/>
      <c r="QZY209" s="944"/>
      <c r="QZZ209" s="944"/>
      <c r="RAA209" s="944"/>
      <c r="RAB209" s="944"/>
      <c r="RAC209" s="944"/>
      <c r="RAD209" s="944"/>
      <c r="RAE209" s="944"/>
      <c r="RAF209" s="944"/>
      <c r="RAG209" s="944"/>
      <c r="RAH209" s="944"/>
      <c r="RAI209" s="944"/>
      <c r="RAJ209" s="944"/>
      <c r="RAK209" s="944"/>
      <c r="RAL209" s="944"/>
      <c r="RAM209" s="944"/>
      <c r="RAN209" s="944"/>
      <c r="RAO209" s="944"/>
      <c r="RAP209" s="944"/>
      <c r="RAQ209" s="944"/>
      <c r="RAR209" s="944"/>
      <c r="RAS209" s="944"/>
      <c r="RAT209" s="944"/>
      <c r="RAU209" s="944"/>
      <c r="RAV209" s="944"/>
      <c r="RAW209" s="944"/>
      <c r="RAX209" s="944"/>
      <c r="RAY209" s="944"/>
      <c r="RAZ209" s="944"/>
      <c r="RBA209" s="944"/>
      <c r="RBB209" s="944"/>
      <c r="RBC209" s="944"/>
      <c r="RBD209" s="944"/>
      <c r="RBE209" s="944"/>
      <c r="RBF209" s="944"/>
      <c r="RBG209" s="944"/>
      <c r="RBH209" s="944"/>
      <c r="RBI209" s="944"/>
      <c r="RBJ209" s="944"/>
      <c r="RBK209" s="944"/>
      <c r="RBL209" s="944"/>
      <c r="RBM209" s="944"/>
      <c r="RBN209" s="944"/>
      <c r="RBO209" s="944"/>
      <c r="RBP209" s="944"/>
      <c r="RBQ209" s="944"/>
      <c r="RBR209" s="944"/>
      <c r="RBS209" s="944"/>
      <c r="RBT209" s="944"/>
      <c r="RBU209" s="944"/>
      <c r="RBV209" s="944"/>
      <c r="RBW209" s="944"/>
      <c r="RBX209" s="944"/>
      <c r="RBY209" s="944"/>
      <c r="RBZ209" s="944"/>
      <c r="RCA209" s="944"/>
      <c r="RCB209" s="944"/>
      <c r="RCC209" s="944"/>
      <c r="RCD209" s="944"/>
      <c r="RCE209" s="944"/>
      <c r="RCF209" s="944"/>
      <c r="RCG209" s="944"/>
      <c r="RCH209" s="944"/>
      <c r="RCI209" s="944"/>
      <c r="RCJ209" s="944"/>
      <c r="RCK209" s="944"/>
      <c r="RCL209" s="944"/>
      <c r="RCM209" s="944"/>
      <c r="RCN209" s="944"/>
      <c r="RCO209" s="944"/>
      <c r="RCP209" s="944"/>
      <c r="RCQ209" s="944"/>
      <c r="RCR209" s="944"/>
      <c r="RCS209" s="944"/>
      <c r="RCT209" s="944"/>
      <c r="RCU209" s="944"/>
      <c r="RCV209" s="944"/>
      <c r="RCW209" s="944"/>
      <c r="RCX209" s="944"/>
      <c r="RCY209" s="944"/>
      <c r="RCZ209" s="944"/>
      <c r="RDA209" s="944"/>
      <c r="RDB209" s="944"/>
      <c r="RDC209" s="944"/>
      <c r="RDD209" s="944"/>
      <c r="RDE209" s="944"/>
      <c r="RDF209" s="944"/>
      <c r="RDG209" s="944"/>
      <c r="RDH209" s="944"/>
      <c r="RDI209" s="944"/>
      <c r="RDJ209" s="944"/>
      <c r="RDK209" s="944"/>
      <c r="RDL209" s="944"/>
      <c r="RDM209" s="944"/>
      <c r="RDN209" s="944"/>
      <c r="RDO209" s="944"/>
      <c r="RDP209" s="944"/>
      <c r="RDQ209" s="944"/>
      <c r="RDR209" s="944"/>
      <c r="RDS209" s="944"/>
      <c r="RDT209" s="944"/>
      <c r="RDU209" s="944"/>
      <c r="RDV209" s="944"/>
      <c r="RDW209" s="944"/>
      <c r="RDX209" s="944"/>
      <c r="RDY209" s="944"/>
      <c r="RDZ209" s="944"/>
      <c r="REA209" s="944"/>
      <c r="REB209" s="944"/>
      <c r="REC209" s="944"/>
      <c r="RED209" s="944"/>
      <c r="REE209" s="944"/>
      <c r="REF209" s="944"/>
      <c r="REG209" s="944"/>
      <c r="REH209" s="944"/>
      <c r="REI209" s="944"/>
      <c r="REJ209" s="944"/>
      <c r="REK209" s="944"/>
      <c r="REL209" s="944"/>
      <c r="REM209" s="944"/>
      <c r="REN209" s="944"/>
      <c r="REO209" s="944"/>
      <c r="REP209" s="944"/>
      <c r="REQ209" s="944"/>
      <c r="RER209" s="944"/>
      <c r="RES209" s="944"/>
      <c r="RET209" s="944"/>
      <c r="REU209" s="944"/>
      <c r="REV209" s="944"/>
      <c r="REW209" s="944"/>
      <c r="REX209" s="944"/>
      <c r="REY209" s="944"/>
      <c r="REZ209" s="944"/>
      <c r="RFA209" s="944"/>
      <c r="RFB209" s="944"/>
      <c r="RFC209" s="944"/>
      <c r="RFD209" s="944"/>
      <c r="RFE209" s="944"/>
      <c r="RFF209" s="944"/>
      <c r="RFG209" s="944"/>
      <c r="RFH209" s="944"/>
      <c r="RFI209" s="944"/>
      <c r="RFJ209" s="944"/>
      <c r="RFK209" s="944"/>
      <c r="RFL209" s="944"/>
      <c r="RFM209" s="944"/>
      <c r="RFN209" s="944"/>
      <c r="RFO209" s="944"/>
      <c r="RFP209" s="944"/>
      <c r="RFQ209" s="944"/>
      <c r="RFR209" s="944"/>
      <c r="RFS209" s="944"/>
      <c r="RFT209" s="944"/>
      <c r="RFU209" s="944"/>
      <c r="RFV209" s="944"/>
      <c r="RFW209" s="944"/>
      <c r="RFX209" s="944"/>
      <c r="RFY209" s="944"/>
      <c r="RFZ209" s="944"/>
      <c r="RGA209" s="944"/>
      <c r="RGB209" s="944"/>
      <c r="RGC209" s="944"/>
      <c r="RGD209" s="944"/>
      <c r="RGE209" s="944"/>
      <c r="RGF209" s="944"/>
      <c r="RGG209" s="944"/>
      <c r="RGH209" s="944"/>
      <c r="RGI209" s="944"/>
      <c r="RGJ209" s="944"/>
      <c r="RGK209" s="944"/>
      <c r="RGL209" s="944"/>
      <c r="RGM209" s="944"/>
      <c r="RGN209" s="944"/>
      <c r="RGO209" s="944"/>
      <c r="RGP209" s="944"/>
      <c r="RGQ209" s="944"/>
      <c r="RGR209" s="944"/>
      <c r="RGS209" s="944"/>
      <c r="RGT209" s="944"/>
      <c r="RGU209" s="944"/>
      <c r="RGV209" s="944"/>
      <c r="RGW209" s="944"/>
      <c r="RGX209" s="944"/>
      <c r="RGY209" s="944"/>
      <c r="RGZ209" s="944"/>
      <c r="RHA209" s="944"/>
      <c r="RHB209" s="944"/>
      <c r="RHC209" s="944"/>
      <c r="RHD209" s="944"/>
      <c r="RHE209" s="944"/>
      <c r="RHF209" s="944"/>
      <c r="RHG209" s="944"/>
      <c r="RHH209" s="944"/>
      <c r="RHI209" s="944"/>
      <c r="RHJ209" s="944"/>
      <c r="RHK209" s="944"/>
      <c r="RHL209" s="944"/>
      <c r="RHM209" s="944"/>
      <c r="RHN209" s="944"/>
      <c r="RHO209" s="944"/>
      <c r="RHP209" s="944"/>
      <c r="RHQ209" s="944"/>
      <c r="RHR209" s="944"/>
      <c r="RHS209" s="944"/>
      <c r="RHT209" s="944"/>
      <c r="RHU209" s="944"/>
      <c r="RHV209" s="944"/>
      <c r="RHW209" s="944"/>
      <c r="RHX209" s="944"/>
      <c r="RHY209" s="944"/>
      <c r="RHZ209" s="944"/>
      <c r="RIA209" s="944"/>
      <c r="RIB209" s="944"/>
      <c r="RIC209" s="944"/>
      <c r="RID209" s="944"/>
      <c r="RIE209" s="944"/>
      <c r="RIF209" s="944"/>
      <c r="RIG209" s="944"/>
      <c r="RIH209" s="944"/>
      <c r="RII209" s="944"/>
      <c r="RIJ209" s="944"/>
      <c r="RIK209" s="944"/>
      <c r="RIL209" s="944"/>
      <c r="RIM209" s="944"/>
      <c r="RIN209" s="944"/>
      <c r="RIO209" s="944"/>
      <c r="RIP209" s="944"/>
      <c r="RIQ209" s="944"/>
      <c r="RIR209" s="944"/>
      <c r="RIS209" s="944"/>
      <c r="RIT209" s="944"/>
      <c r="RIU209" s="944"/>
      <c r="RIV209" s="944"/>
      <c r="RIW209" s="944"/>
      <c r="RIX209" s="944"/>
      <c r="RIY209" s="944"/>
      <c r="RIZ209" s="944"/>
      <c r="RJA209" s="944"/>
      <c r="RJB209" s="944"/>
      <c r="RJC209" s="944"/>
      <c r="RJD209" s="944"/>
      <c r="RJE209" s="944"/>
      <c r="RJF209" s="944"/>
      <c r="RJG209" s="944"/>
      <c r="RJH209" s="944"/>
      <c r="RJI209" s="944"/>
      <c r="RJJ209" s="944"/>
      <c r="RJK209" s="944"/>
      <c r="RJL209" s="944"/>
      <c r="RJM209" s="944"/>
      <c r="RJN209" s="944"/>
      <c r="RJO209" s="944"/>
      <c r="RJP209" s="944"/>
      <c r="RJQ209" s="944"/>
      <c r="RJR209" s="944"/>
      <c r="RJS209" s="944"/>
      <c r="RJT209" s="944"/>
      <c r="RJU209" s="944"/>
      <c r="RJV209" s="944"/>
      <c r="RJW209" s="944"/>
      <c r="RJX209" s="944"/>
      <c r="RJY209" s="944"/>
      <c r="RJZ209" s="944"/>
      <c r="RKA209" s="944"/>
      <c r="RKB209" s="944"/>
      <c r="RKC209" s="944"/>
      <c r="RKD209" s="944"/>
      <c r="RKE209" s="944"/>
      <c r="RKF209" s="944"/>
      <c r="RKG209" s="944"/>
      <c r="RKH209" s="944"/>
      <c r="RKI209" s="944"/>
      <c r="RKJ209" s="944"/>
      <c r="RKK209" s="944"/>
      <c r="RKL209" s="944"/>
      <c r="RKM209" s="944"/>
      <c r="RKN209" s="944"/>
      <c r="RKO209" s="944"/>
      <c r="RKP209" s="944"/>
      <c r="RKQ209" s="944"/>
      <c r="RKR209" s="944"/>
      <c r="RKS209" s="944"/>
      <c r="RKT209" s="944"/>
      <c r="RKU209" s="944"/>
      <c r="RKV209" s="944"/>
      <c r="RKW209" s="944"/>
      <c r="RKX209" s="944"/>
      <c r="RKY209" s="944"/>
      <c r="RKZ209" s="944"/>
      <c r="RLA209" s="944"/>
      <c r="RLB209" s="944"/>
      <c r="RLC209" s="944"/>
      <c r="RLD209" s="944"/>
      <c r="RLE209" s="944"/>
      <c r="RLF209" s="944"/>
      <c r="RLG209" s="944"/>
      <c r="RLH209" s="944"/>
      <c r="RLI209" s="944"/>
      <c r="RLJ209" s="944"/>
      <c r="RLK209" s="944"/>
      <c r="RLL209" s="944"/>
      <c r="RLM209" s="944"/>
      <c r="RLN209" s="944"/>
      <c r="RLO209" s="944"/>
      <c r="RLP209" s="944"/>
      <c r="RLQ209" s="944"/>
      <c r="RLR209" s="944"/>
      <c r="RLS209" s="944"/>
      <c r="RLT209" s="944"/>
      <c r="RLU209" s="944"/>
      <c r="RLV209" s="944"/>
      <c r="RLW209" s="944"/>
      <c r="RLX209" s="944"/>
      <c r="RLY209" s="944"/>
      <c r="RLZ209" s="944"/>
      <c r="RMA209" s="944"/>
      <c r="RMB209" s="944"/>
      <c r="RMC209" s="944"/>
      <c r="RMD209" s="944"/>
      <c r="RME209" s="944"/>
      <c r="RMF209" s="944"/>
      <c r="RMG209" s="944"/>
      <c r="RMH209" s="944"/>
      <c r="RMI209" s="944"/>
      <c r="RMJ209" s="944"/>
      <c r="RMK209" s="944"/>
      <c r="RML209" s="944"/>
      <c r="RMM209" s="944"/>
      <c r="RMN209" s="944"/>
      <c r="RMO209" s="944"/>
      <c r="RMP209" s="944"/>
      <c r="RMQ209" s="944"/>
      <c r="RMR209" s="944"/>
      <c r="RMS209" s="944"/>
      <c r="RMT209" s="944"/>
      <c r="RMU209" s="944"/>
      <c r="RMV209" s="944"/>
      <c r="RMW209" s="944"/>
      <c r="RMX209" s="944"/>
      <c r="RMY209" s="944"/>
      <c r="RMZ209" s="944"/>
      <c r="RNA209" s="944"/>
      <c r="RNB209" s="944"/>
      <c r="RNC209" s="944"/>
      <c r="RND209" s="944"/>
      <c r="RNE209" s="944"/>
      <c r="RNF209" s="944"/>
      <c r="RNG209" s="944"/>
      <c r="RNH209" s="944"/>
      <c r="RNI209" s="944"/>
      <c r="RNJ209" s="944"/>
      <c r="RNK209" s="944"/>
      <c r="RNL209" s="944"/>
      <c r="RNM209" s="944"/>
      <c r="RNN209" s="944"/>
      <c r="RNO209" s="944"/>
      <c r="RNP209" s="944"/>
      <c r="RNQ209" s="944"/>
      <c r="RNR209" s="944"/>
      <c r="RNS209" s="944"/>
      <c r="RNT209" s="944"/>
      <c r="RNU209" s="944"/>
      <c r="RNV209" s="944"/>
      <c r="RNW209" s="944"/>
      <c r="RNX209" s="944"/>
      <c r="RNY209" s="944"/>
      <c r="RNZ209" s="944"/>
      <c r="ROA209" s="944"/>
      <c r="ROB209" s="944"/>
      <c r="ROC209" s="944"/>
      <c r="ROD209" s="944"/>
      <c r="ROE209" s="944"/>
      <c r="ROF209" s="944"/>
      <c r="ROG209" s="944"/>
      <c r="ROH209" s="944"/>
      <c r="ROI209" s="944"/>
      <c r="ROJ209" s="944"/>
      <c r="ROK209" s="944"/>
      <c r="ROL209" s="944"/>
      <c r="ROM209" s="944"/>
      <c r="RON209" s="944"/>
      <c r="ROO209" s="944"/>
      <c r="ROP209" s="944"/>
      <c r="ROQ209" s="944"/>
      <c r="ROR209" s="944"/>
      <c r="ROS209" s="944"/>
      <c r="ROT209" s="944"/>
      <c r="ROU209" s="944"/>
      <c r="ROV209" s="944"/>
      <c r="ROW209" s="944"/>
      <c r="ROX209" s="944"/>
      <c r="ROY209" s="944"/>
      <c r="ROZ209" s="944"/>
      <c r="RPA209" s="944"/>
      <c r="RPB209" s="944"/>
      <c r="RPC209" s="944"/>
      <c r="RPD209" s="944"/>
      <c r="RPE209" s="944"/>
      <c r="RPF209" s="944"/>
      <c r="RPG209" s="944"/>
      <c r="RPH209" s="944"/>
      <c r="RPI209" s="944"/>
      <c r="RPJ209" s="944"/>
      <c r="RPK209" s="944"/>
      <c r="RPL209" s="944"/>
      <c r="RPM209" s="944"/>
      <c r="RPN209" s="944"/>
      <c r="RPO209" s="944"/>
      <c r="RPP209" s="944"/>
      <c r="RPQ209" s="944"/>
      <c r="RPR209" s="944"/>
      <c r="RPS209" s="944"/>
      <c r="RPT209" s="944"/>
      <c r="RPU209" s="944"/>
      <c r="RPV209" s="944"/>
      <c r="RPW209" s="944"/>
      <c r="RPX209" s="944"/>
      <c r="RPY209" s="944"/>
      <c r="RPZ209" s="944"/>
      <c r="RQA209" s="944"/>
      <c r="RQB209" s="944"/>
      <c r="RQC209" s="944"/>
      <c r="RQD209" s="944"/>
      <c r="RQE209" s="944"/>
      <c r="RQF209" s="944"/>
      <c r="RQG209" s="944"/>
      <c r="RQH209" s="944"/>
      <c r="RQI209" s="944"/>
      <c r="RQJ209" s="944"/>
      <c r="RQK209" s="944"/>
      <c r="RQL209" s="944"/>
      <c r="RQM209" s="944"/>
      <c r="RQN209" s="944"/>
      <c r="RQO209" s="944"/>
      <c r="RQP209" s="944"/>
      <c r="RQQ209" s="944"/>
      <c r="RQR209" s="944"/>
      <c r="RQS209" s="944"/>
      <c r="RQT209" s="944"/>
      <c r="RQU209" s="944"/>
      <c r="RQV209" s="944"/>
      <c r="RQW209" s="944"/>
      <c r="RQX209" s="944"/>
      <c r="RQY209" s="944"/>
      <c r="RQZ209" s="944"/>
      <c r="RRA209" s="944"/>
      <c r="RRB209" s="944"/>
      <c r="RRC209" s="944"/>
      <c r="RRD209" s="944"/>
      <c r="RRE209" s="944"/>
      <c r="RRF209" s="944"/>
      <c r="RRG209" s="944"/>
      <c r="RRH209" s="944"/>
      <c r="RRI209" s="944"/>
      <c r="RRJ209" s="944"/>
      <c r="RRK209" s="944"/>
      <c r="RRL209" s="944"/>
      <c r="RRM209" s="944"/>
      <c r="RRN209" s="944"/>
      <c r="RRO209" s="944"/>
      <c r="RRP209" s="944"/>
      <c r="RRQ209" s="944"/>
      <c r="RRR209" s="944"/>
      <c r="RRS209" s="944"/>
      <c r="RRT209" s="944"/>
      <c r="RRU209" s="944"/>
      <c r="RRV209" s="944"/>
      <c r="RRW209" s="944"/>
      <c r="RRX209" s="944"/>
      <c r="RRY209" s="944"/>
      <c r="RRZ209" s="944"/>
      <c r="RSA209" s="944"/>
      <c r="RSB209" s="944"/>
      <c r="RSC209" s="944"/>
      <c r="RSD209" s="944"/>
      <c r="RSE209" s="944"/>
      <c r="RSF209" s="944"/>
      <c r="RSG209" s="944"/>
      <c r="RSH209" s="944"/>
      <c r="RSI209" s="944"/>
      <c r="RSJ209" s="944"/>
      <c r="RSK209" s="944"/>
      <c r="RSL209" s="944"/>
      <c r="RSM209" s="944"/>
      <c r="RSN209" s="944"/>
      <c r="RSO209" s="944"/>
      <c r="RSP209" s="944"/>
      <c r="RSQ209" s="944"/>
      <c r="RSR209" s="944"/>
      <c r="RSS209" s="944"/>
      <c r="RST209" s="944"/>
      <c r="RSU209" s="944"/>
      <c r="RSV209" s="944"/>
      <c r="RSW209" s="944"/>
      <c r="RSX209" s="944"/>
      <c r="RSY209" s="944"/>
      <c r="RSZ209" s="944"/>
      <c r="RTA209" s="944"/>
      <c r="RTB209" s="944"/>
      <c r="RTC209" s="944"/>
      <c r="RTD209" s="944"/>
      <c r="RTE209" s="944"/>
      <c r="RTF209" s="944"/>
      <c r="RTG209" s="944"/>
      <c r="RTH209" s="944"/>
      <c r="RTI209" s="944"/>
      <c r="RTJ209" s="944"/>
      <c r="RTK209" s="944"/>
      <c r="RTL209" s="944"/>
      <c r="RTM209" s="944"/>
      <c r="RTN209" s="944"/>
      <c r="RTO209" s="944"/>
      <c r="RTP209" s="944"/>
      <c r="RTQ209" s="944"/>
      <c r="RTR209" s="944"/>
      <c r="RTS209" s="944"/>
      <c r="RTT209" s="944"/>
      <c r="RTU209" s="944"/>
      <c r="RTV209" s="944"/>
      <c r="RTW209" s="944"/>
      <c r="RTX209" s="944"/>
      <c r="RTY209" s="944"/>
      <c r="RTZ209" s="944"/>
      <c r="RUA209" s="944"/>
      <c r="RUB209" s="944"/>
      <c r="RUC209" s="944"/>
      <c r="RUD209" s="944"/>
      <c r="RUE209" s="944"/>
      <c r="RUF209" s="944"/>
      <c r="RUG209" s="944"/>
      <c r="RUH209" s="944"/>
      <c r="RUI209" s="944"/>
      <c r="RUJ209" s="944"/>
      <c r="RUK209" s="944"/>
      <c r="RUL209" s="944"/>
      <c r="RUM209" s="944"/>
      <c r="RUN209" s="944"/>
      <c r="RUO209" s="944"/>
      <c r="RUP209" s="944"/>
      <c r="RUQ209" s="944"/>
      <c r="RUR209" s="944"/>
      <c r="RUS209" s="944"/>
      <c r="RUT209" s="944"/>
      <c r="RUU209" s="944"/>
      <c r="RUV209" s="944"/>
      <c r="RUW209" s="944"/>
      <c r="RUX209" s="944"/>
      <c r="RUY209" s="944"/>
      <c r="RUZ209" s="944"/>
      <c r="RVA209" s="944"/>
      <c r="RVB209" s="944"/>
      <c r="RVC209" s="944"/>
      <c r="RVD209" s="944"/>
      <c r="RVE209" s="944"/>
      <c r="RVF209" s="944"/>
      <c r="RVG209" s="944"/>
      <c r="RVH209" s="944"/>
      <c r="RVI209" s="944"/>
      <c r="RVJ209" s="944"/>
      <c r="RVK209" s="944"/>
      <c r="RVL209" s="944"/>
      <c r="RVM209" s="944"/>
      <c r="RVN209" s="944"/>
      <c r="RVO209" s="944"/>
      <c r="RVP209" s="944"/>
      <c r="RVQ209" s="944"/>
      <c r="RVR209" s="944"/>
      <c r="RVS209" s="944"/>
      <c r="RVT209" s="944"/>
      <c r="RVU209" s="944"/>
      <c r="RVV209" s="944"/>
      <c r="RVW209" s="944"/>
      <c r="RVX209" s="944"/>
      <c r="RVY209" s="944"/>
      <c r="RVZ209" s="944"/>
      <c r="RWA209" s="944"/>
      <c r="RWB209" s="944"/>
      <c r="RWC209" s="944"/>
      <c r="RWD209" s="944"/>
      <c r="RWE209" s="944"/>
      <c r="RWF209" s="944"/>
      <c r="RWG209" s="944"/>
      <c r="RWH209" s="944"/>
      <c r="RWI209" s="944"/>
      <c r="RWJ209" s="944"/>
      <c r="RWK209" s="944"/>
      <c r="RWL209" s="944"/>
      <c r="RWM209" s="944"/>
      <c r="RWN209" s="944"/>
      <c r="RWO209" s="944"/>
      <c r="RWP209" s="944"/>
      <c r="RWQ209" s="944"/>
      <c r="RWR209" s="944"/>
      <c r="RWS209" s="944"/>
      <c r="RWT209" s="944"/>
      <c r="RWU209" s="944"/>
      <c r="RWV209" s="944"/>
      <c r="RWW209" s="944"/>
      <c r="RWX209" s="944"/>
      <c r="RWY209" s="944"/>
      <c r="RWZ209" s="944"/>
      <c r="RXA209" s="944"/>
      <c r="RXB209" s="944"/>
      <c r="RXC209" s="944"/>
      <c r="RXD209" s="944"/>
      <c r="RXE209" s="944"/>
      <c r="RXF209" s="944"/>
      <c r="RXG209" s="944"/>
      <c r="RXH209" s="944"/>
      <c r="RXI209" s="944"/>
      <c r="RXJ209" s="944"/>
      <c r="RXK209" s="944"/>
      <c r="RXL209" s="944"/>
      <c r="RXM209" s="944"/>
      <c r="RXN209" s="944"/>
      <c r="RXO209" s="944"/>
      <c r="RXP209" s="944"/>
      <c r="RXQ209" s="944"/>
      <c r="RXR209" s="944"/>
      <c r="RXS209" s="944"/>
      <c r="RXT209" s="944"/>
      <c r="RXU209" s="944"/>
      <c r="RXV209" s="944"/>
      <c r="RXW209" s="944"/>
      <c r="RXX209" s="944"/>
      <c r="RXY209" s="944"/>
      <c r="RXZ209" s="944"/>
      <c r="RYA209" s="944"/>
      <c r="RYB209" s="944"/>
      <c r="RYC209" s="944"/>
      <c r="RYD209" s="944"/>
      <c r="RYE209" s="944"/>
      <c r="RYF209" s="944"/>
      <c r="RYG209" s="944"/>
      <c r="RYH209" s="944"/>
      <c r="RYI209" s="944"/>
      <c r="RYJ209" s="944"/>
      <c r="RYK209" s="944"/>
      <c r="RYL209" s="944"/>
      <c r="RYM209" s="944"/>
      <c r="RYN209" s="944"/>
      <c r="RYO209" s="944"/>
      <c r="RYP209" s="944"/>
      <c r="RYQ209" s="944"/>
      <c r="RYR209" s="944"/>
      <c r="RYS209" s="944"/>
      <c r="RYT209" s="944"/>
      <c r="RYU209" s="944"/>
      <c r="RYV209" s="944"/>
      <c r="RYW209" s="944"/>
      <c r="RYX209" s="944"/>
      <c r="RYY209" s="944"/>
      <c r="RYZ209" s="944"/>
      <c r="RZA209" s="944"/>
      <c r="RZB209" s="944"/>
      <c r="RZC209" s="944"/>
      <c r="RZD209" s="944"/>
      <c r="RZE209" s="944"/>
      <c r="RZF209" s="944"/>
      <c r="RZG209" s="944"/>
      <c r="RZH209" s="944"/>
      <c r="RZI209" s="944"/>
      <c r="RZJ209" s="944"/>
      <c r="RZK209" s="944"/>
      <c r="RZL209" s="944"/>
      <c r="RZM209" s="944"/>
      <c r="RZN209" s="944"/>
      <c r="RZO209" s="944"/>
      <c r="RZP209" s="944"/>
      <c r="RZQ209" s="944"/>
      <c r="RZR209" s="944"/>
      <c r="RZS209" s="944"/>
      <c r="RZT209" s="944"/>
      <c r="RZU209" s="944"/>
      <c r="RZV209" s="944"/>
      <c r="RZW209" s="944"/>
      <c r="RZX209" s="944"/>
      <c r="RZY209" s="944"/>
      <c r="RZZ209" s="944"/>
      <c r="SAA209" s="944"/>
      <c r="SAB209" s="944"/>
      <c r="SAC209" s="944"/>
      <c r="SAD209" s="944"/>
      <c r="SAE209" s="944"/>
      <c r="SAF209" s="944"/>
      <c r="SAG209" s="944"/>
      <c r="SAH209" s="944"/>
      <c r="SAI209" s="944"/>
      <c r="SAJ209" s="944"/>
      <c r="SAK209" s="944"/>
      <c r="SAL209" s="944"/>
      <c r="SAM209" s="944"/>
      <c r="SAN209" s="944"/>
      <c r="SAO209" s="944"/>
      <c r="SAP209" s="944"/>
      <c r="SAQ209" s="944"/>
      <c r="SAR209" s="944"/>
      <c r="SAS209" s="944"/>
      <c r="SAT209" s="944"/>
      <c r="SAU209" s="944"/>
      <c r="SAV209" s="944"/>
      <c r="SAW209" s="944"/>
      <c r="SAX209" s="944"/>
      <c r="SAY209" s="944"/>
      <c r="SAZ209" s="944"/>
      <c r="SBA209" s="944"/>
      <c r="SBB209" s="944"/>
      <c r="SBC209" s="944"/>
      <c r="SBD209" s="944"/>
      <c r="SBE209" s="944"/>
      <c r="SBF209" s="944"/>
      <c r="SBG209" s="944"/>
      <c r="SBH209" s="944"/>
      <c r="SBI209" s="944"/>
      <c r="SBJ209" s="944"/>
      <c r="SBK209" s="944"/>
      <c r="SBL209" s="944"/>
      <c r="SBM209" s="944"/>
      <c r="SBN209" s="944"/>
      <c r="SBO209" s="944"/>
      <c r="SBP209" s="944"/>
      <c r="SBQ209" s="944"/>
      <c r="SBR209" s="944"/>
      <c r="SBS209" s="944"/>
      <c r="SBT209" s="944"/>
      <c r="SBU209" s="944"/>
      <c r="SBV209" s="944"/>
      <c r="SBW209" s="944"/>
      <c r="SBX209" s="944"/>
      <c r="SBY209" s="944"/>
      <c r="SBZ209" s="944"/>
      <c r="SCA209" s="944"/>
      <c r="SCB209" s="944"/>
      <c r="SCC209" s="944"/>
      <c r="SCD209" s="944"/>
      <c r="SCE209" s="944"/>
      <c r="SCF209" s="944"/>
      <c r="SCG209" s="944"/>
      <c r="SCH209" s="944"/>
      <c r="SCI209" s="944"/>
      <c r="SCJ209" s="944"/>
      <c r="SCK209" s="944"/>
      <c r="SCL209" s="944"/>
      <c r="SCM209" s="944"/>
      <c r="SCN209" s="944"/>
      <c r="SCO209" s="944"/>
      <c r="SCP209" s="944"/>
      <c r="SCQ209" s="944"/>
      <c r="SCR209" s="944"/>
      <c r="SCS209" s="944"/>
      <c r="SCT209" s="944"/>
      <c r="SCU209" s="944"/>
      <c r="SCV209" s="944"/>
      <c r="SCW209" s="944"/>
      <c r="SCX209" s="944"/>
      <c r="SCY209" s="944"/>
      <c r="SCZ209" s="944"/>
      <c r="SDA209" s="944"/>
      <c r="SDB209" s="944"/>
      <c r="SDC209" s="944"/>
      <c r="SDD209" s="944"/>
      <c r="SDE209" s="944"/>
      <c r="SDF209" s="944"/>
      <c r="SDG209" s="944"/>
      <c r="SDH209" s="944"/>
      <c r="SDI209" s="944"/>
      <c r="SDJ209" s="944"/>
      <c r="SDK209" s="944"/>
      <c r="SDL209" s="944"/>
      <c r="SDM209" s="944"/>
      <c r="SDN209" s="944"/>
      <c r="SDO209" s="944"/>
      <c r="SDP209" s="944"/>
      <c r="SDQ209" s="944"/>
      <c r="SDR209" s="944"/>
      <c r="SDS209" s="944"/>
      <c r="SDT209" s="944"/>
      <c r="SDU209" s="944"/>
      <c r="SDV209" s="944"/>
      <c r="SDW209" s="944"/>
      <c r="SDX209" s="944"/>
      <c r="SDY209" s="944"/>
      <c r="SDZ209" s="944"/>
      <c r="SEA209" s="944"/>
      <c r="SEB209" s="944"/>
      <c r="SEC209" s="944"/>
      <c r="SED209" s="944"/>
      <c r="SEE209" s="944"/>
      <c r="SEF209" s="944"/>
      <c r="SEG209" s="944"/>
      <c r="SEH209" s="944"/>
      <c r="SEI209" s="944"/>
      <c r="SEJ209" s="944"/>
      <c r="SEK209" s="944"/>
      <c r="SEL209" s="944"/>
      <c r="SEM209" s="944"/>
      <c r="SEN209" s="944"/>
      <c r="SEO209" s="944"/>
      <c r="SEP209" s="944"/>
      <c r="SEQ209" s="944"/>
      <c r="SER209" s="944"/>
      <c r="SES209" s="944"/>
      <c r="SET209" s="944"/>
      <c r="SEU209" s="944"/>
      <c r="SEV209" s="944"/>
      <c r="SEW209" s="944"/>
      <c r="SEX209" s="944"/>
      <c r="SEY209" s="944"/>
      <c r="SEZ209" s="944"/>
      <c r="SFA209" s="944"/>
      <c r="SFB209" s="944"/>
      <c r="SFC209" s="944"/>
      <c r="SFD209" s="944"/>
      <c r="SFE209" s="944"/>
      <c r="SFF209" s="944"/>
      <c r="SFG209" s="944"/>
      <c r="SFH209" s="944"/>
      <c r="SFI209" s="944"/>
      <c r="SFJ209" s="944"/>
      <c r="SFK209" s="944"/>
      <c r="SFL209" s="944"/>
      <c r="SFM209" s="944"/>
      <c r="SFN209" s="944"/>
      <c r="SFO209" s="944"/>
      <c r="SFP209" s="944"/>
      <c r="SFQ209" s="944"/>
      <c r="SFR209" s="944"/>
      <c r="SFS209" s="944"/>
      <c r="SFT209" s="944"/>
      <c r="SFU209" s="944"/>
      <c r="SFV209" s="944"/>
      <c r="SFW209" s="944"/>
      <c r="SFX209" s="944"/>
      <c r="SFY209" s="944"/>
      <c r="SFZ209" s="944"/>
      <c r="SGA209" s="944"/>
      <c r="SGB209" s="944"/>
      <c r="SGC209" s="944"/>
      <c r="SGD209" s="944"/>
      <c r="SGE209" s="944"/>
      <c r="SGF209" s="944"/>
      <c r="SGG209" s="944"/>
      <c r="SGH209" s="944"/>
      <c r="SGI209" s="944"/>
      <c r="SGJ209" s="944"/>
      <c r="SGK209" s="944"/>
      <c r="SGL209" s="944"/>
      <c r="SGM209" s="944"/>
      <c r="SGN209" s="944"/>
      <c r="SGO209" s="944"/>
      <c r="SGP209" s="944"/>
      <c r="SGQ209" s="944"/>
      <c r="SGR209" s="944"/>
      <c r="SGS209" s="944"/>
      <c r="SGT209" s="944"/>
      <c r="SGU209" s="944"/>
      <c r="SGV209" s="944"/>
      <c r="SGW209" s="944"/>
      <c r="SGX209" s="944"/>
      <c r="SGY209" s="944"/>
      <c r="SGZ209" s="944"/>
      <c r="SHA209" s="944"/>
      <c r="SHB209" s="944"/>
      <c r="SHC209" s="944"/>
      <c r="SHD209" s="944"/>
      <c r="SHE209" s="944"/>
      <c r="SHF209" s="944"/>
      <c r="SHG209" s="944"/>
      <c r="SHH209" s="944"/>
      <c r="SHI209" s="944"/>
      <c r="SHJ209" s="944"/>
      <c r="SHK209" s="944"/>
      <c r="SHL209" s="944"/>
      <c r="SHM209" s="944"/>
      <c r="SHN209" s="944"/>
      <c r="SHO209" s="944"/>
      <c r="SHP209" s="944"/>
      <c r="SHQ209" s="944"/>
      <c r="SHR209" s="944"/>
      <c r="SHS209" s="944"/>
      <c r="SHT209" s="944"/>
      <c r="SHU209" s="944"/>
      <c r="SHV209" s="944"/>
      <c r="SHW209" s="944"/>
      <c r="SHX209" s="944"/>
      <c r="SHY209" s="944"/>
      <c r="SHZ209" s="944"/>
      <c r="SIA209" s="944"/>
      <c r="SIB209" s="944"/>
      <c r="SIC209" s="944"/>
      <c r="SID209" s="944"/>
      <c r="SIE209" s="944"/>
      <c r="SIF209" s="944"/>
      <c r="SIG209" s="944"/>
      <c r="SIH209" s="944"/>
      <c r="SII209" s="944"/>
      <c r="SIJ209" s="944"/>
      <c r="SIK209" s="944"/>
      <c r="SIL209" s="944"/>
      <c r="SIM209" s="944"/>
      <c r="SIN209" s="944"/>
      <c r="SIO209" s="944"/>
      <c r="SIP209" s="944"/>
      <c r="SIQ209" s="944"/>
      <c r="SIR209" s="944"/>
      <c r="SIS209" s="944"/>
      <c r="SIT209" s="944"/>
      <c r="SIU209" s="944"/>
      <c r="SIV209" s="944"/>
      <c r="SIW209" s="944"/>
      <c r="SIX209" s="944"/>
      <c r="SIY209" s="944"/>
      <c r="SIZ209" s="944"/>
      <c r="SJA209" s="944"/>
      <c r="SJB209" s="944"/>
      <c r="SJC209" s="944"/>
      <c r="SJD209" s="944"/>
      <c r="SJE209" s="944"/>
      <c r="SJF209" s="944"/>
      <c r="SJG209" s="944"/>
      <c r="SJH209" s="944"/>
      <c r="SJI209" s="944"/>
      <c r="SJJ209" s="944"/>
      <c r="SJK209" s="944"/>
      <c r="SJL209" s="944"/>
      <c r="SJM209" s="944"/>
      <c r="SJN209" s="944"/>
      <c r="SJO209" s="944"/>
      <c r="SJP209" s="944"/>
      <c r="SJQ209" s="944"/>
      <c r="SJR209" s="944"/>
      <c r="SJS209" s="944"/>
      <c r="SJT209" s="944"/>
      <c r="SJU209" s="944"/>
      <c r="SJV209" s="944"/>
      <c r="SJW209" s="944"/>
      <c r="SJX209" s="944"/>
      <c r="SJY209" s="944"/>
      <c r="SJZ209" s="944"/>
      <c r="SKA209" s="944"/>
      <c r="SKB209" s="944"/>
      <c r="SKC209" s="944"/>
      <c r="SKD209" s="944"/>
      <c r="SKE209" s="944"/>
      <c r="SKF209" s="944"/>
      <c r="SKG209" s="944"/>
      <c r="SKH209" s="944"/>
      <c r="SKI209" s="944"/>
      <c r="SKJ209" s="944"/>
      <c r="SKK209" s="944"/>
      <c r="SKL209" s="944"/>
      <c r="SKM209" s="944"/>
      <c r="SKN209" s="944"/>
      <c r="SKO209" s="944"/>
      <c r="SKP209" s="944"/>
      <c r="SKQ209" s="944"/>
      <c r="SKR209" s="944"/>
      <c r="SKS209" s="944"/>
      <c r="SKT209" s="944"/>
      <c r="SKU209" s="944"/>
      <c r="SKV209" s="944"/>
      <c r="SKW209" s="944"/>
      <c r="SKX209" s="944"/>
      <c r="SKY209" s="944"/>
      <c r="SKZ209" s="944"/>
      <c r="SLA209" s="944"/>
      <c r="SLB209" s="944"/>
      <c r="SLC209" s="944"/>
      <c r="SLD209" s="944"/>
      <c r="SLE209" s="944"/>
      <c r="SLF209" s="944"/>
      <c r="SLG209" s="944"/>
      <c r="SLH209" s="944"/>
      <c r="SLI209" s="944"/>
      <c r="SLJ209" s="944"/>
      <c r="SLK209" s="944"/>
      <c r="SLL209" s="944"/>
      <c r="SLM209" s="944"/>
      <c r="SLN209" s="944"/>
      <c r="SLO209" s="944"/>
      <c r="SLP209" s="944"/>
      <c r="SLQ209" s="944"/>
      <c r="SLR209" s="944"/>
      <c r="SLS209" s="944"/>
      <c r="SLT209" s="944"/>
      <c r="SLU209" s="944"/>
      <c r="SLV209" s="944"/>
      <c r="SLW209" s="944"/>
      <c r="SLX209" s="944"/>
      <c r="SLY209" s="944"/>
      <c r="SLZ209" s="944"/>
      <c r="SMA209" s="944"/>
      <c r="SMB209" s="944"/>
      <c r="SMC209" s="944"/>
      <c r="SMD209" s="944"/>
      <c r="SME209" s="944"/>
      <c r="SMF209" s="944"/>
      <c r="SMG209" s="944"/>
      <c r="SMH209" s="944"/>
      <c r="SMI209" s="944"/>
      <c r="SMJ209" s="944"/>
      <c r="SMK209" s="944"/>
      <c r="SML209" s="944"/>
      <c r="SMM209" s="944"/>
      <c r="SMN209" s="944"/>
      <c r="SMO209" s="944"/>
      <c r="SMP209" s="944"/>
      <c r="SMQ209" s="944"/>
      <c r="SMR209" s="944"/>
      <c r="SMS209" s="944"/>
      <c r="SMT209" s="944"/>
      <c r="SMU209" s="944"/>
      <c r="SMV209" s="944"/>
      <c r="SMW209" s="944"/>
      <c r="SMX209" s="944"/>
      <c r="SMY209" s="944"/>
      <c r="SMZ209" s="944"/>
      <c r="SNA209" s="944"/>
      <c r="SNB209" s="944"/>
      <c r="SNC209" s="944"/>
      <c r="SND209" s="944"/>
      <c r="SNE209" s="944"/>
      <c r="SNF209" s="944"/>
      <c r="SNG209" s="944"/>
      <c r="SNH209" s="944"/>
      <c r="SNI209" s="944"/>
      <c r="SNJ209" s="944"/>
      <c r="SNK209" s="944"/>
      <c r="SNL209" s="944"/>
      <c r="SNM209" s="944"/>
      <c r="SNN209" s="944"/>
      <c r="SNO209" s="944"/>
      <c r="SNP209" s="944"/>
      <c r="SNQ209" s="944"/>
      <c r="SNR209" s="944"/>
      <c r="SNS209" s="944"/>
      <c r="SNT209" s="944"/>
      <c r="SNU209" s="944"/>
      <c r="SNV209" s="944"/>
      <c r="SNW209" s="944"/>
      <c r="SNX209" s="944"/>
      <c r="SNY209" s="944"/>
      <c r="SNZ209" s="944"/>
      <c r="SOA209" s="944"/>
      <c r="SOB209" s="944"/>
      <c r="SOC209" s="944"/>
      <c r="SOD209" s="944"/>
      <c r="SOE209" s="944"/>
      <c r="SOF209" s="944"/>
      <c r="SOG209" s="944"/>
      <c r="SOH209" s="944"/>
      <c r="SOI209" s="944"/>
      <c r="SOJ209" s="944"/>
      <c r="SOK209" s="944"/>
      <c r="SOL209" s="944"/>
      <c r="SOM209" s="944"/>
      <c r="SON209" s="944"/>
      <c r="SOO209" s="944"/>
      <c r="SOP209" s="944"/>
      <c r="SOQ209" s="944"/>
      <c r="SOR209" s="944"/>
      <c r="SOS209" s="944"/>
      <c r="SOT209" s="944"/>
      <c r="SOU209" s="944"/>
      <c r="SOV209" s="944"/>
      <c r="SOW209" s="944"/>
      <c r="SOX209" s="944"/>
      <c r="SOY209" s="944"/>
      <c r="SOZ209" s="944"/>
      <c r="SPA209" s="944"/>
      <c r="SPB209" s="944"/>
      <c r="SPC209" s="944"/>
      <c r="SPD209" s="944"/>
      <c r="SPE209" s="944"/>
      <c r="SPF209" s="944"/>
      <c r="SPG209" s="944"/>
      <c r="SPH209" s="944"/>
      <c r="SPI209" s="944"/>
      <c r="SPJ209" s="944"/>
      <c r="SPK209" s="944"/>
      <c r="SPL209" s="944"/>
      <c r="SPM209" s="944"/>
      <c r="SPN209" s="944"/>
      <c r="SPO209" s="944"/>
      <c r="SPP209" s="944"/>
      <c r="SPQ209" s="944"/>
      <c r="SPR209" s="944"/>
      <c r="SPS209" s="944"/>
      <c r="SPT209" s="944"/>
      <c r="SPU209" s="944"/>
      <c r="SPV209" s="944"/>
      <c r="SPW209" s="944"/>
      <c r="SPX209" s="944"/>
      <c r="SPY209" s="944"/>
      <c r="SPZ209" s="944"/>
      <c r="SQA209" s="944"/>
      <c r="SQB209" s="944"/>
      <c r="SQC209" s="944"/>
      <c r="SQD209" s="944"/>
      <c r="SQE209" s="944"/>
      <c r="SQF209" s="944"/>
      <c r="SQG209" s="944"/>
      <c r="SQH209" s="944"/>
      <c r="SQI209" s="944"/>
      <c r="SQJ209" s="944"/>
      <c r="SQK209" s="944"/>
      <c r="SQL209" s="944"/>
      <c r="SQM209" s="944"/>
      <c r="SQN209" s="944"/>
      <c r="SQO209" s="944"/>
      <c r="SQP209" s="944"/>
      <c r="SQQ209" s="944"/>
      <c r="SQR209" s="944"/>
      <c r="SQS209" s="944"/>
      <c r="SQT209" s="944"/>
      <c r="SQU209" s="944"/>
      <c r="SQV209" s="944"/>
      <c r="SQW209" s="944"/>
      <c r="SQX209" s="944"/>
      <c r="SQY209" s="944"/>
      <c r="SQZ209" s="944"/>
      <c r="SRA209" s="944"/>
      <c r="SRB209" s="944"/>
      <c r="SRC209" s="944"/>
      <c r="SRD209" s="944"/>
      <c r="SRE209" s="944"/>
      <c r="SRF209" s="944"/>
      <c r="SRG209" s="944"/>
      <c r="SRH209" s="944"/>
      <c r="SRI209" s="944"/>
      <c r="SRJ209" s="944"/>
      <c r="SRK209" s="944"/>
      <c r="SRL209" s="944"/>
      <c r="SRM209" s="944"/>
      <c r="SRN209" s="944"/>
      <c r="SRO209" s="944"/>
      <c r="SRP209" s="944"/>
      <c r="SRQ209" s="944"/>
      <c r="SRR209" s="944"/>
      <c r="SRS209" s="944"/>
      <c r="SRT209" s="944"/>
      <c r="SRU209" s="944"/>
      <c r="SRV209" s="944"/>
      <c r="SRW209" s="944"/>
      <c r="SRX209" s="944"/>
      <c r="SRY209" s="944"/>
      <c r="SRZ209" s="944"/>
      <c r="SSA209" s="944"/>
      <c r="SSB209" s="944"/>
      <c r="SSC209" s="944"/>
      <c r="SSD209" s="944"/>
      <c r="SSE209" s="944"/>
      <c r="SSF209" s="944"/>
      <c r="SSG209" s="944"/>
      <c r="SSH209" s="944"/>
      <c r="SSI209" s="944"/>
      <c r="SSJ209" s="944"/>
      <c r="SSK209" s="944"/>
      <c r="SSL209" s="944"/>
      <c r="SSM209" s="944"/>
      <c r="SSN209" s="944"/>
      <c r="SSO209" s="944"/>
      <c r="SSP209" s="944"/>
      <c r="SSQ209" s="944"/>
      <c r="SSR209" s="944"/>
      <c r="SSS209" s="944"/>
      <c r="SST209" s="944"/>
      <c r="SSU209" s="944"/>
      <c r="SSV209" s="944"/>
      <c r="SSW209" s="944"/>
      <c r="SSX209" s="944"/>
      <c r="SSY209" s="944"/>
      <c r="SSZ209" s="944"/>
      <c r="STA209" s="944"/>
      <c r="STB209" s="944"/>
      <c r="STC209" s="944"/>
      <c r="STD209" s="944"/>
      <c r="STE209" s="944"/>
      <c r="STF209" s="944"/>
      <c r="STG209" s="944"/>
      <c r="STH209" s="944"/>
      <c r="STI209" s="944"/>
      <c r="STJ209" s="944"/>
      <c r="STK209" s="944"/>
      <c r="STL209" s="944"/>
      <c r="STM209" s="944"/>
      <c r="STN209" s="944"/>
      <c r="STO209" s="944"/>
      <c r="STP209" s="944"/>
      <c r="STQ209" s="944"/>
      <c r="STR209" s="944"/>
      <c r="STS209" s="944"/>
      <c r="STT209" s="944"/>
      <c r="STU209" s="944"/>
      <c r="STV209" s="944"/>
      <c r="STW209" s="944"/>
      <c r="STX209" s="944"/>
      <c r="STY209" s="944"/>
      <c r="STZ209" s="944"/>
      <c r="SUA209" s="944"/>
      <c r="SUB209" s="944"/>
      <c r="SUC209" s="944"/>
      <c r="SUD209" s="944"/>
      <c r="SUE209" s="944"/>
      <c r="SUF209" s="944"/>
      <c r="SUG209" s="944"/>
      <c r="SUH209" s="944"/>
      <c r="SUI209" s="944"/>
      <c r="SUJ209" s="944"/>
      <c r="SUK209" s="944"/>
      <c r="SUL209" s="944"/>
      <c r="SUM209" s="944"/>
      <c r="SUN209" s="944"/>
      <c r="SUO209" s="944"/>
      <c r="SUP209" s="944"/>
      <c r="SUQ209" s="944"/>
      <c r="SUR209" s="944"/>
      <c r="SUS209" s="944"/>
      <c r="SUT209" s="944"/>
      <c r="SUU209" s="944"/>
      <c r="SUV209" s="944"/>
      <c r="SUW209" s="944"/>
      <c r="SUX209" s="944"/>
      <c r="SUY209" s="944"/>
      <c r="SUZ209" s="944"/>
      <c r="SVA209" s="944"/>
      <c r="SVB209" s="944"/>
      <c r="SVC209" s="944"/>
      <c r="SVD209" s="944"/>
      <c r="SVE209" s="944"/>
      <c r="SVF209" s="944"/>
      <c r="SVG209" s="944"/>
      <c r="SVH209" s="944"/>
      <c r="SVI209" s="944"/>
      <c r="SVJ209" s="944"/>
      <c r="SVK209" s="944"/>
      <c r="SVL209" s="944"/>
      <c r="SVM209" s="944"/>
      <c r="SVN209" s="944"/>
      <c r="SVO209" s="944"/>
      <c r="SVP209" s="944"/>
      <c r="SVQ209" s="944"/>
      <c r="SVR209" s="944"/>
      <c r="SVS209" s="944"/>
      <c r="SVT209" s="944"/>
      <c r="SVU209" s="944"/>
      <c r="SVV209" s="944"/>
      <c r="SVW209" s="944"/>
      <c r="SVX209" s="944"/>
      <c r="SVY209" s="944"/>
      <c r="SVZ209" s="944"/>
      <c r="SWA209" s="944"/>
      <c r="SWB209" s="944"/>
      <c r="SWC209" s="944"/>
      <c r="SWD209" s="944"/>
      <c r="SWE209" s="944"/>
      <c r="SWF209" s="944"/>
      <c r="SWG209" s="944"/>
      <c r="SWH209" s="944"/>
      <c r="SWI209" s="944"/>
      <c r="SWJ209" s="944"/>
      <c r="SWK209" s="944"/>
      <c r="SWL209" s="944"/>
      <c r="SWM209" s="944"/>
      <c r="SWN209" s="944"/>
      <c r="SWO209" s="944"/>
      <c r="SWP209" s="944"/>
      <c r="SWQ209" s="944"/>
      <c r="SWR209" s="944"/>
      <c r="SWS209" s="944"/>
      <c r="SWT209" s="944"/>
      <c r="SWU209" s="944"/>
      <c r="SWV209" s="944"/>
      <c r="SWW209" s="944"/>
      <c r="SWX209" s="944"/>
      <c r="SWY209" s="944"/>
      <c r="SWZ209" s="944"/>
      <c r="SXA209" s="944"/>
      <c r="SXB209" s="944"/>
      <c r="SXC209" s="944"/>
      <c r="SXD209" s="944"/>
      <c r="SXE209" s="944"/>
      <c r="SXF209" s="944"/>
      <c r="SXG209" s="944"/>
      <c r="SXH209" s="944"/>
      <c r="SXI209" s="944"/>
      <c r="SXJ209" s="944"/>
      <c r="SXK209" s="944"/>
      <c r="SXL209" s="944"/>
      <c r="SXM209" s="944"/>
      <c r="SXN209" s="944"/>
      <c r="SXO209" s="944"/>
      <c r="SXP209" s="944"/>
      <c r="SXQ209" s="944"/>
      <c r="SXR209" s="944"/>
      <c r="SXS209" s="944"/>
      <c r="SXT209" s="944"/>
      <c r="SXU209" s="944"/>
      <c r="SXV209" s="944"/>
      <c r="SXW209" s="944"/>
      <c r="SXX209" s="944"/>
      <c r="SXY209" s="944"/>
      <c r="SXZ209" s="944"/>
      <c r="SYA209" s="944"/>
      <c r="SYB209" s="944"/>
      <c r="SYC209" s="944"/>
      <c r="SYD209" s="944"/>
      <c r="SYE209" s="944"/>
      <c r="SYF209" s="944"/>
      <c r="SYG209" s="944"/>
      <c r="SYH209" s="944"/>
      <c r="SYI209" s="944"/>
      <c r="SYJ209" s="944"/>
      <c r="SYK209" s="944"/>
      <c r="SYL209" s="944"/>
      <c r="SYM209" s="944"/>
      <c r="SYN209" s="944"/>
      <c r="SYO209" s="944"/>
      <c r="SYP209" s="944"/>
      <c r="SYQ209" s="944"/>
      <c r="SYR209" s="944"/>
      <c r="SYS209" s="944"/>
      <c r="SYT209" s="944"/>
      <c r="SYU209" s="944"/>
      <c r="SYV209" s="944"/>
      <c r="SYW209" s="944"/>
      <c r="SYX209" s="944"/>
      <c r="SYY209" s="944"/>
      <c r="SYZ209" s="944"/>
      <c r="SZA209" s="944"/>
      <c r="SZB209" s="944"/>
      <c r="SZC209" s="944"/>
      <c r="SZD209" s="944"/>
      <c r="SZE209" s="944"/>
      <c r="SZF209" s="944"/>
      <c r="SZG209" s="944"/>
      <c r="SZH209" s="944"/>
      <c r="SZI209" s="944"/>
      <c r="SZJ209" s="944"/>
      <c r="SZK209" s="944"/>
      <c r="SZL209" s="944"/>
      <c r="SZM209" s="944"/>
      <c r="SZN209" s="944"/>
      <c r="SZO209" s="944"/>
      <c r="SZP209" s="944"/>
      <c r="SZQ209" s="944"/>
      <c r="SZR209" s="944"/>
      <c r="SZS209" s="944"/>
      <c r="SZT209" s="944"/>
      <c r="SZU209" s="944"/>
      <c r="SZV209" s="944"/>
      <c r="SZW209" s="944"/>
      <c r="SZX209" s="944"/>
      <c r="SZY209" s="944"/>
      <c r="SZZ209" s="944"/>
      <c r="TAA209" s="944"/>
      <c r="TAB209" s="944"/>
      <c r="TAC209" s="944"/>
      <c r="TAD209" s="944"/>
      <c r="TAE209" s="944"/>
      <c r="TAF209" s="944"/>
      <c r="TAG209" s="944"/>
      <c r="TAH209" s="944"/>
      <c r="TAI209" s="944"/>
      <c r="TAJ209" s="944"/>
      <c r="TAK209" s="944"/>
      <c r="TAL209" s="944"/>
      <c r="TAM209" s="944"/>
      <c r="TAN209" s="944"/>
      <c r="TAO209" s="944"/>
      <c r="TAP209" s="944"/>
      <c r="TAQ209" s="944"/>
      <c r="TAR209" s="944"/>
      <c r="TAS209" s="944"/>
      <c r="TAT209" s="944"/>
      <c r="TAU209" s="944"/>
      <c r="TAV209" s="944"/>
      <c r="TAW209" s="944"/>
      <c r="TAX209" s="944"/>
      <c r="TAY209" s="944"/>
      <c r="TAZ209" s="944"/>
      <c r="TBA209" s="944"/>
      <c r="TBB209" s="944"/>
      <c r="TBC209" s="944"/>
      <c r="TBD209" s="944"/>
      <c r="TBE209" s="944"/>
      <c r="TBF209" s="944"/>
      <c r="TBG209" s="944"/>
      <c r="TBH209" s="944"/>
      <c r="TBI209" s="944"/>
      <c r="TBJ209" s="944"/>
      <c r="TBK209" s="944"/>
      <c r="TBL209" s="944"/>
      <c r="TBM209" s="944"/>
      <c r="TBN209" s="944"/>
      <c r="TBO209" s="944"/>
      <c r="TBP209" s="944"/>
      <c r="TBQ209" s="944"/>
      <c r="TBR209" s="944"/>
      <c r="TBS209" s="944"/>
      <c r="TBT209" s="944"/>
      <c r="TBU209" s="944"/>
      <c r="TBV209" s="944"/>
      <c r="TBW209" s="944"/>
      <c r="TBX209" s="944"/>
      <c r="TBY209" s="944"/>
      <c r="TBZ209" s="944"/>
      <c r="TCA209" s="944"/>
      <c r="TCB209" s="944"/>
      <c r="TCC209" s="944"/>
      <c r="TCD209" s="944"/>
      <c r="TCE209" s="944"/>
      <c r="TCF209" s="944"/>
      <c r="TCG209" s="944"/>
      <c r="TCH209" s="944"/>
      <c r="TCI209" s="944"/>
      <c r="TCJ209" s="944"/>
      <c r="TCK209" s="944"/>
      <c r="TCL209" s="944"/>
      <c r="TCM209" s="944"/>
      <c r="TCN209" s="944"/>
      <c r="TCO209" s="944"/>
      <c r="TCP209" s="944"/>
      <c r="TCQ209" s="944"/>
      <c r="TCR209" s="944"/>
      <c r="TCS209" s="944"/>
      <c r="TCT209" s="944"/>
      <c r="TCU209" s="944"/>
      <c r="TCV209" s="944"/>
      <c r="TCW209" s="944"/>
      <c r="TCX209" s="944"/>
      <c r="TCY209" s="944"/>
      <c r="TCZ209" s="944"/>
      <c r="TDA209" s="944"/>
      <c r="TDB209" s="944"/>
      <c r="TDC209" s="944"/>
      <c r="TDD209" s="944"/>
      <c r="TDE209" s="944"/>
      <c r="TDF209" s="944"/>
      <c r="TDG209" s="944"/>
      <c r="TDH209" s="944"/>
      <c r="TDI209" s="944"/>
      <c r="TDJ209" s="944"/>
      <c r="TDK209" s="944"/>
      <c r="TDL209" s="944"/>
      <c r="TDM209" s="944"/>
      <c r="TDN209" s="944"/>
      <c r="TDO209" s="944"/>
      <c r="TDP209" s="944"/>
      <c r="TDQ209" s="944"/>
      <c r="TDR209" s="944"/>
      <c r="TDS209" s="944"/>
      <c r="TDT209" s="944"/>
      <c r="TDU209" s="944"/>
      <c r="TDV209" s="944"/>
      <c r="TDW209" s="944"/>
      <c r="TDX209" s="944"/>
      <c r="TDY209" s="944"/>
      <c r="TDZ209" s="944"/>
      <c r="TEA209" s="944"/>
      <c r="TEB209" s="944"/>
      <c r="TEC209" s="944"/>
      <c r="TED209" s="944"/>
      <c r="TEE209" s="944"/>
      <c r="TEF209" s="944"/>
      <c r="TEG209" s="944"/>
      <c r="TEH209" s="944"/>
      <c r="TEI209" s="944"/>
      <c r="TEJ209" s="944"/>
      <c r="TEK209" s="944"/>
      <c r="TEL209" s="944"/>
      <c r="TEM209" s="944"/>
      <c r="TEN209" s="944"/>
      <c r="TEO209" s="944"/>
      <c r="TEP209" s="944"/>
      <c r="TEQ209" s="944"/>
      <c r="TER209" s="944"/>
      <c r="TES209" s="944"/>
      <c r="TET209" s="944"/>
      <c r="TEU209" s="944"/>
      <c r="TEV209" s="944"/>
      <c r="TEW209" s="944"/>
      <c r="TEX209" s="944"/>
      <c r="TEY209" s="944"/>
      <c r="TEZ209" s="944"/>
      <c r="TFA209" s="944"/>
      <c r="TFB209" s="944"/>
      <c r="TFC209" s="944"/>
      <c r="TFD209" s="944"/>
      <c r="TFE209" s="944"/>
      <c r="TFF209" s="944"/>
      <c r="TFG209" s="944"/>
      <c r="TFH209" s="944"/>
      <c r="TFI209" s="944"/>
      <c r="TFJ209" s="944"/>
      <c r="TFK209" s="944"/>
      <c r="TFL209" s="944"/>
      <c r="TFM209" s="944"/>
      <c r="TFN209" s="944"/>
      <c r="TFO209" s="944"/>
      <c r="TFP209" s="944"/>
      <c r="TFQ209" s="944"/>
      <c r="TFR209" s="944"/>
      <c r="TFS209" s="944"/>
      <c r="TFT209" s="944"/>
      <c r="TFU209" s="944"/>
      <c r="TFV209" s="944"/>
      <c r="TFW209" s="944"/>
      <c r="TFX209" s="944"/>
      <c r="TFY209" s="944"/>
      <c r="TFZ209" s="944"/>
      <c r="TGA209" s="944"/>
      <c r="TGB209" s="944"/>
      <c r="TGC209" s="944"/>
      <c r="TGD209" s="944"/>
      <c r="TGE209" s="944"/>
      <c r="TGF209" s="944"/>
      <c r="TGG209" s="944"/>
      <c r="TGH209" s="944"/>
      <c r="TGI209" s="944"/>
      <c r="TGJ209" s="944"/>
      <c r="TGK209" s="944"/>
      <c r="TGL209" s="944"/>
      <c r="TGM209" s="944"/>
      <c r="TGN209" s="944"/>
      <c r="TGO209" s="944"/>
      <c r="TGP209" s="944"/>
      <c r="TGQ209" s="944"/>
      <c r="TGR209" s="944"/>
      <c r="TGS209" s="944"/>
      <c r="TGT209" s="944"/>
      <c r="TGU209" s="944"/>
      <c r="TGV209" s="944"/>
      <c r="TGW209" s="944"/>
      <c r="TGX209" s="944"/>
      <c r="TGY209" s="944"/>
      <c r="TGZ209" s="944"/>
      <c r="THA209" s="944"/>
      <c r="THB209" s="944"/>
      <c r="THC209" s="944"/>
      <c r="THD209" s="944"/>
      <c r="THE209" s="944"/>
      <c r="THF209" s="944"/>
      <c r="THG209" s="944"/>
      <c r="THH209" s="944"/>
      <c r="THI209" s="944"/>
      <c r="THJ209" s="944"/>
      <c r="THK209" s="944"/>
      <c r="THL209" s="944"/>
      <c r="THM209" s="944"/>
      <c r="THN209" s="944"/>
      <c r="THO209" s="944"/>
      <c r="THP209" s="944"/>
      <c r="THQ209" s="944"/>
      <c r="THR209" s="944"/>
      <c r="THS209" s="944"/>
      <c r="THT209" s="944"/>
      <c r="THU209" s="944"/>
      <c r="THV209" s="944"/>
      <c r="THW209" s="944"/>
      <c r="THX209" s="944"/>
      <c r="THY209" s="944"/>
      <c r="THZ209" s="944"/>
      <c r="TIA209" s="944"/>
      <c r="TIB209" s="944"/>
      <c r="TIC209" s="944"/>
      <c r="TID209" s="944"/>
      <c r="TIE209" s="944"/>
      <c r="TIF209" s="944"/>
      <c r="TIG209" s="944"/>
      <c r="TIH209" s="944"/>
      <c r="TII209" s="944"/>
      <c r="TIJ209" s="944"/>
      <c r="TIK209" s="944"/>
      <c r="TIL209" s="944"/>
      <c r="TIM209" s="944"/>
      <c r="TIN209" s="944"/>
      <c r="TIO209" s="944"/>
      <c r="TIP209" s="944"/>
      <c r="TIQ209" s="944"/>
      <c r="TIR209" s="944"/>
      <c r="TIS209" s="944"/>
      <c r="TIT209" s="944"/>
      <c r="TIU209" s="944"/>
      <c r="TIV209" s="944"/>
      <c r="TIW209" s="944"/>
      <c r="TIX209" s="944"/>
      <c r="TIY209" s="944"/>
      <c r="TIZ209" s="944"/>
      <c r="TJA209" s="944"/>
      <c r="TJB209" s="944"/>
      <c r="TJC209" s="944"/>
      <c r="TJD209" s="944"/>
      <c r="TJE209" s="944"/>
      <c r="TJF209" s="944"/>
      <c r="TJG209" s="944"/>
      <c r="TJH209" s="944"/>
      <c r="TJI209" s="944"/>
      <c r="TJJ209" s="944"/>
      <c r="TJK209" s="944"/>
      <c r="TJL209" s="944"/>
      <c r="TJM209" s="944"/>
      <c r="TJN209" s="944"/>
      <c r="TJO209" s="944"/>
      <c r="TJP209" s="944"/>
      <c r="TJQ209" s="944"/>
      <c r="TJR209" s="944"/>
      <c r="TJS209" s="944"/>
      <c r="TJT209" s="944"/>
      <c r="TJU209" s="944"/>
      <c r="TJV209" s="944"/>
      <c r="TJW209" s="944"/>
      <c r="TJX209" s="944"/>
      <c r="TJY209" s="944"/>
      <c r="TJZ209" s="944"/>
      <c r="TKA209" s="944"/>
      <c r="TKB209" s="944"/>
      <c r="TKC209" s="944"/>
      <c r="TKD209" s="944"/>
      <c r="TKE209" s="944"/>
      <c r="TKF209" s="944"/>
      <c r="TKG209" s="944"/>
      <c r="TKH209" s="944"/>
      <c r="TKI209" s="944"/>
      <c r="TKJ209" s="944"/>
      <c r="TKK209" s="944"/>
      <c r="TKL209" s="944"/>
      <c r="TKM209" s="944"/>
      <c r="TKN209" s="944"/>
      <c r="TKO209" s="944"/>
      <c r="TKP209" s="944"/>
      <c r="TKQ209" s="944"/>
      <c r="TKR209" s="944"/>
      <c r="TKS209" s="944"/>
      <c r="TKT209" s="944"/>
      <c r="TKU209" s="944"/>
      <c r="TKV209" s="944"/>
      <c r="TKW209" s="944"/>
      <c r="TKX209" s="944"/>
      <c r="TKY209" s="944"/>
      <c r="TKZ209" s="944"/>
      <c r="TLA209" s="944"/>
      <c r="TLB209" s="944"/>
      <c r="TLC209" s="944"/>
      <c r="TLD209" s="944"/>
      <c r="TLE209" s="944"/>
      <c r="TLF209" s="944"/>
      <c r="TLG209" s="944"/>
      <c r="TLH209" s="944"/>
      <c r="TLI209" s="944"/>
      <c r="TLJ209" s="944"/>
      <c r="TLK209" s="944"/>
      <c r="TLL209" s="944"/>
      <c r="TLM209" s="944"/>
      <c r="TLN209" s="944"/>
      <c r="TLO209" s="944"/>
      <c r="TLP209" s="944"/>
      <c r="TLQ209" s="944"/>
      <c r="TLR209" s="944"/>
      <c r="TLS209" s="944"/>
      <c r="TLT209" s="944"/>
      <c r="TLU209" s="944"/>
      <c r="TLV209" s="944"/>
      <c r="TLW209" s="944"/>
      <c r="TLX209" s="944"/>
      <c r="TLY209" s="944"/>
      <c r="TLZ209" s="944"/>
      <c r="TMA209" s="944"/>
      <c r="TMB209" s="944"/>
      <c r="TMC209" s="944"/>
      <c r="TMD209" s="944"/>
      <c r="TME209" s="944"/>
      <c r="TMF209" s="944"/>
      <c r="TMG209" s="944"/>
      <c r="TMH209" s="944"/>
      <c r="TMI209" s="944"/>
      <c r="TMJ209" s="944"/>
      <c r="TMK209" s="944"/>
      <c r="TML209" s="944"/>
      <c r="TMM209" s="944"/>
      <c r="TMN209" s="944"/>
      <c r="TMO209" s="944"/>
      <c r="TMP209" s="944"/>
      <c r="TMQ209" s="944"/>
      <c r="TMR209" s="944"/>
      <c r="TMS209" s="944"/>
      <c r="TMT209" s="944"/>
      <c r="TMU209" s="944"/>
      <c r="TMV209" s="944"/>
      <c r="TMW209" s="944"/>
      <c r="TMX209" s="944"/>
      <c r="TMY209" s="944"/>
      <c r="TMZ209" s="944"/>
      <c r="TNA209" s="944"/>
      <c r="TNB209" s="944"/>
      <c r="TNC209" s="944"/>
      <c r="TND209" s="944"/>
      <c r="TNE209" s="944"/>
      <c r="TNF209" s="944"/>
      <c r="TNG209" s="944"/>
      <c r="TNH209" s="944"/>
      <c r="TNI209" s="944"/>
      <c r="TNJ209" s="944"/>
      <c r="TNK209" s="944"/>
      <c r="TNL209" s="944"/>
      <c r="TNM209" s="944"/>
      <c r="TNN209" s="944"/>
      <c r="TNO209" s="944"/>
      <c r="TNP209" s="944"/>
      <c r="TNQ209" s="944"/>
      <c r="TNR209" s="944"/>
      <c r="TNS209" s="944"/>
      <c r="TNT209" s="944"/>
      <c r="TNU209" s="944"/>
      <c r="TNV209" s="944"/>
      <c r="TNW209" s="944"/>
      <c r="TNX209" s="944"/>
      <c r="TNY209" s="944"/>
      <c r="TNZ209" s="944"/>
      <c r="TOA209" s="944"/>
      <c r="TOB209" s="944"/>
      <c r="TOC209" s="944"/>
      <c r="TOD209" s="944"/>
      <c r="TOE209" s="944"/>
      <c r="TOF209" s="944"/>
      <c r="TOG209" s="944"/>
      <c r="TOH209" s="944"/>
      <c r="TOI209" s="944"/>
      <c r="TOJ209" s="944"/>
      <c r="TOK209" s="944"/>
      <c r="TOL209" s="944"/>
      <c r="TOM209" s="944"/>
      <c r="TON209" s="944"/>
      <c r="TOO209" s="944"/>
      <c r="TOP209" s="944"/>
      <c r="TOQ209" s="944"/>
      <c r="TOR209" s="944"/>
      <c r="TOS209" s="944"/>
      <c r="TOT209" s="944"/>
      <c r="TOU209" s="944"/>
      <c r="TOV209" s="944"/>
      <c r="TOW209" s="944"/>
      <c r="TOX209" s="944"/>
      <c r="TOY209" s="944"/>
      <c r="TOZ209" s="944"/>
      <c r="TPA209" s="944"/>
      <c r="TPB209" s="944"/>
      <c r="TPC209" s="944"/>
      <c r="TPD209" s="944"/>
      <c r="TPE209" s="944"/>
      <c r="TPF209" s="944"/>
      <c r="TPG209" s="944"/>
      <c r="TPH209" s="944"/>
      <c r="TPI209" s="944"/>
      <c r="TPJ209" s="944"/>
      <c r="TPK209" s="944"/>
      <c r="TPL209" s="944"/>
      <c r="TPM209" s="944"/>
      <c r="TPN209" s="944"/>
      <c r="TPO209" s="944"/>
      <c r="TPP209" s="944"/>
      <c r="TPQ209" s="944"/>
      <c r="TPR209" s="944"/>
      <c r="TPS209" s="944"/>
      <c r="TPT209" s="944"/>
      <c r="TPU209" s="944"/>
      <c r="TPV209" s="944"/>
      <c r="TPW209" s="944"/>
      <c r="TPX209" s="944"/>
      <c r="TPY209" s="944"/>
      <c r="TPZ209" s="944"/>
      <c r="TQA209" s="944"/>
      <c r="TQB209" s="944"/>
      <c r="TQC209" s="944"/>
      <c r="TQD209" s="944"/>
      <c r="TQE209" s="944"/>
      <c r="TQF209" s="944"/>
      <c r="TQG209" s="944"/>
      <c r="TQH209" s="944"/>
      <c r="TQI209" s="944"/>
      <c r="TQJ209" s="944"/>
      <c r="TQK209" s="944"/>
      <c r="TQL209" s="944"/>
      <c r="TQM209" s="944"/>
      <c r="TQN209" s="944"/>
      <c r="TQO209" s="944"/>
      <c r="TQP209" s="944"/>
      <c r="TQQ209" s="944"/>
      <c r="TQR209" s="944"/>
      <c r="TQS209" s="944"/>
      <c r="TQT209" s="944"/>
      <c r="TQU209" s="944"/>
      <c r="TQV209" s="944"/>
      <c r="TQW209" s="944"/>
      <c r="TQX209" s="944"/>
      <c r="TQY209" s="944"/>
      <c r="TQZ209" s="944"/>
      <c r="TRA209" s="944"/>
      <c r="TRB209" s="944"/>
      <c r="TRC209" s="944"/>
      <c r="TRD209" s="944"/>
      <c r="TRE209" s="944"/>
      <c r="TRF209" s="944"/>
      <c r="TRG209" s="944"/>
      <c r="TRH209" s="944"/>
      <c r="TRI209" s="944"/>
      <c r="TRJ209" s="944"/>
      <c r="TRK209" s="944"/>
      <c r="TRL209" s="944"/>
      <c r="TRM209" s="944"/>
      <c r="TRN209" s="944"/>
      <c r="TRO209" s="944"/>
      <c r="TRP209" s="944"/>
      <c r="TRQ209" s="944"/>
      <c r="TRR209" s="944"/>
      <c r="TRS209" s="944"/>
      <c r="TRT209" s="944"/>
      <c r="TRU209" s="944"/>
      <c r="TRV209" s="944"/>
      <c r="TRW209" s="944"/>
      <c r="TRX209" s="944"/>
      <c r="TRY209" s="944"/>
      <c r="TRZ209" s="944"/>
      <c r="TSA209" s="944"/>
      <c r="TSB209" s="944"/>
      <c r="TSC209" s="944"/>
      <c r="TSD209" s="944"/>
      <c r="TSE209" s="944"/>
      <c r="TSF209" s="944"/>
      <c r="TSG209" s="944"/>
      <c r="TSH209" s="944"/>
      <c r="TSI209" s="944"/>
      <c r="TSJ209" s="944"/>
      <c r="TSK209" s="944"/>
      <c r="TSL209" s="944"/>
      <c r="TSM209" s="944"/>
      <c r="TSN209" s="944"/>
      <c r="TSO209" s="944"/>
      <c r="TSP209" s="944"/>
      <c r="TSQ209" s="944"/>
      <c r="TSR209" s="944"/>
      <c r="TSS209" s="944"/>
      <c r="TST209" s="944"/>
      <c r="TSU209" s="944"/>
      <c r="TSV209" s="944"/>
      <c r="TSW209" s="944"/>
      <c r="TSX209" s="944"/>
      <c r="TSY209" s="944"/>
      <c r="TSZ209" s="944"/>
      <c r="TTA209" s="944"/>
      <c r="TTB209" s="944"/>
      <c r="TTC209" s="944"/>
      <c r="TTD209" s="944"/>
      <c r="TTE209" s="944"/>
      <c r="TTF209" s="944"/>
      <c r="TTG209" s="944"/>
      <c r="TTH209" s="944"/>
      <c r="TTI209" s="944"/>
      <c r="TTJ209" s="944"/>
      <c r="TTK209" s="944"/>
      <c r="TTL209" s="944"/>
      <c r="TTM209" s="944"/>
      <c r="TTN209" s="944"/>
      <c r="TTO209" s="944"/>
      <c r="TTP209" s="944"/>
      <c r="TTQ209" s="944"/>
      <c r="TTR209" s="944"/>
      <c r="TTS209" s="944"/>
      <c r="TTT209" s="944"/>
      <c r="TTU209" s="944"/>
      <c r="TTV209" s="944"/>
      <c r="TTW209" s="944"/>
      <c r="TTX209" s="944"/>
      <c r="TTY209" s="944"/>
      <c r="TTZ209" s="944"/>
      <c r="TUA209" s="944"/>
      <c r="TUB209" s="944"/>
      <c r="TUC209" s="944"/>
      <c r="TUD209" s="944"/>
      <c r="TUE209" s="944"/>
      <c r="TUF209" s="944"/>
      <c r="TUG209" s="944"/>
      <c r="TUH209" s="944"/>
      <c r="TUI209" s="944"/>
      <c r="TUJ209" s="944"/>
      <c r="TUK209" s="944"/>
      <c r="TUL209" s="944"/>
      <c r="TUM209" s="944"/>
      <c r="TUN209" s="944"/>
      <c r="TUO209" s="944"/>
      <c r="TUP209" s="944"/>
      <c r="TUQ209" s="944"/>
      <c r="TUR209" s="944"/>
      <c r="TUS209" s="944"/>
      <c r="TUT209" s="944"/>
      <c r="TUU209" s="944"/>
      <c r="TUV209" s="944"/>
      <c r="TUW209" s="944"/>
      <c r="TUX209" s="944"/>
      <c r="TUY209" s="944"/>
      <c r="TUZ209" s="944"/>
      <c r="TVA209" s="944"/>
      <c r="TVB209" s="944"/>
      <c r="TVC209" s="944"/>
      <c r="TVD209" s="944"/>
      <c r="TVE209" s="944"/>
      <c r="TVF209" s="944"/>
      <c r="TVG209" s="944"/>
      <c r="TVH209" s="944"/>
      <c r="TVI209" s="944"/>
      <c r="TVJ209" s="944"/>
      <c r="TVK209" s="944"/>
      <c r="TVL209" s="944"/>
      <c r="TVM209" s="944"/>
      <c r="TVN209" s="944"/>
      <c r="TVO209" s="944"/>
      <c r="TVP209" s="944"/>
      <c r="TVQ209" s="944"/>
      <c r="TVR209" s="944"/>
      <c r="TVS209" s="944"/>
      <c r="TVT209" s="944"/>
      <c r="TVU209" s="944"/>
      <c r="TVV209" s="944"/>
      <c r="TVW209" s="944"/>
      <c r="TVX209" s="944"/>
      <c r="TVY209" s="944"/>
      <c r="TVZ209" s="944"/>
      <c r="TWA209" s="944"/>
      <c r="TWB209" s="944"/>
      <c r="TWC209" s="944"/>
      <c r="TWD209" s="944"/>
      <c r="TWE209" s="944"/>
      <c r="TWF209" s="944"/>
      <c r="TWG209" s="944"/>
      <c r="TWH209" s="944"/>
      <c r="TWI209" s="944"/>
      <c r="TWJ209" s="944"/>
      <c r="TWK209" s="944"/>
      <c r="TWL209" s="944"/>
      <c r="TWM209" s="944"/>
      <c r="TWN209" s="944"/>
      <c r="TWO209" s="944"/>
      <c r="TWP209" s="944"/>
      <c r="TWQ209" s="944"/>
      <c r="TWR209" s="944"/>
      <c r="TWS209" s="944"/>
      <c r="TWT209" s="944"/>
      <c r="TWU209" s="944"/>
      <c r="TWV209" s="944"/>
      <c r="TWW209" s="944"/>
      <c r="TWX209" s="944"/>
      <c r="TWY209" s="944"/>
      <c r="TWZ209" s="944"/>
      <c r="TXA209" s="944"/>
      <c r="TXB209" s="944"/>
      <c r="TXC209" s="944"/>
      <c r="TXD209" s="944"/>
      <c r="TXE209" s="944"/>
      <c r="TXF209" s="944"/>
      <c r="TXG209" s="944"/>
      <c r="TXH209" s="944"/>
      <c r="TXI209" s="944"/>
      <c r="TXJ209" s="944"/>
      <c r="TXK209" s="944"/>
      <c r="TXL209" s="944"/>
      <c r="TXM209" s="944"/>
      <c r="TXN209" s="944"/>
      <c r="TXO209" s="944"/>
      <c r="TXP209" s="944"/>
      <c r="TXQ209" s="944"/>
      <c r="TXR209" s="944"/>
      <c r="TXS209" s="944"/>
      <c r="TXT209" s="944"/>
      <c r="TXU209" s="944"/>
      <c r="TXV209" s="944"/>
      <c r="TXW209" s="944"/>
      <c r="TXX209" s="944"/>
      <c r="TXY209" s="944"/>
      <c r="TXZ209" s="944"/>
      <c r="TYA209" s="944"/>
      <c r="TYB209" s="944"/>
      <c r="TYC209" s="944"/>
      <c r="TYD209" s="944"/>
      <c r="TYE209" s="944"/>
      <c r="TYF209" s="944"/>
      <c r="TYG209" s="944"/>
      <c r="TYH209" s="944"/>
      <c r="TYI209" s="944"/>
      <c r="TYJ209" s="944"/>
      <c r="TYK209" s="944"/>
      <c r="TYL209" s="944"/>
      <c r="TYM209" s="944"/>
      <c r="TYN209" s="944"/>
      <c r="TYO209" s="944"/>
      <c r="TYP209" s="944"/>
      <c r="TYQ209" s="944"/>
      <c r="TYR209" s="944"/>
      <c r="TYS209" s="944"/>
      <c r="TYT209" s="944"/>
      <c r="TYU209" s="944"/>
      <c r="TYV209" s="944"/>
      <c r="TYW209" s="944"/>
      <c r="TYX209" s="944"/>
      <c r="TYY209" s="944"/>
      <c r="TYZ209" s="944"/>
      <c r="TZA209" s="944"/>
      <c r="TZB209" s="944"/>
      <c r="TZC209" s="944"/>
      <c r="TZD209" s="944"/>
      <c r="TZE209" s="944"/>
      <c r="TZF209" s="944"/>
      <c r="TZG209" s="944"/>
      <c r="TZH209" s="944"/>
      <c r="TZI209" s="944"/>
      <c r="TZJ209" s="944"/>
      <c r="TZK209" s="944"/>
      <c r="TZL209" s="944"/>
      <c r="TZM209" s="944"/>
      <c r="TZN209" s="944"/>
      <c r="TZO209" s="944"/>
      <c r="TZP209" s="944"/>
      <c r="TZQ209" s="944"/>
      <c r="TZR209" s="944"/>
      <c r="TZS209" s="944"/>
      <c r="TZT209" s="944"/>
      <c r="TZU209" s="944"/>
      <c r="TZV209" s="944"/>
      <c r="TZW209" s="944"/>
      <c r="TZX209" s="944"/>
      <c r="TZY209" s="944"/>
      <c r="TZZ209" s="944"/>
      <c r="UAA209" s="944"/>
      <c r="UAB209" s="944"/>
      <c r="UAC209" s="944"/>
      <c r="UAD209" s="944"/>
      <c r="UAE209" s="944"/>
      <c r="UAF209" s="944"/>
      <c r="UAG209" s="944"/>
      <c r="UAH209" s="944"/>
      <c r="UAI209" s="944"/>
      <c r="UAJ209" s="944"/>
      <c r="UAK209" s="944"/>
      <c r="UAL209" s="944"/>
      <c r="UAM209" s="944"/>
      <c r="UAN209" s="944"/>
      <c r="UAO209" s="944"/>
      <c r="UAP209" s="944"/>
      <c r="UAQ209" s="944"/>
      <c r="UAR209" s="944"/>
      <c r="UAS209" s="944"/>
      <c r="UAT209" s="944"/>
      <c r="UAU209" s="944"/>
      <c r="UAV209" s="944"/>
      <c r="UAW209" s="944"/>
      <c r="UAX209" s="944"/>
      <c r="UAY209" s="944"/>
      <c r="UAZ209" s="944"/>
      <c r="UBA209" s="944"/>
      <c r="UBB209" s="944"/>
      <c r="UBC209" s="944"/>
      <c r="UBD209" s="944"/>
      <c r="UBE209" s="944"/>
      <c r="UBF209" s="944"/>
      <c r="UBG209" s="944"/>
      <c r="UBH209" s="944"/>
      <c r="UBI209" s="944"/>
      <c r="UBJ209" s="944"/>
      <c r="UBK209" s="944"/>
      <c r="UBL209" s="944"/>
      <c r="UBM209" s="944"/>
      <c r="UBN209" s="944"/>
      <c r="UBO209" s="944"/>
      <c r="UBP209" s="944"/>
      <c r="UBQ209" s="944"/>
      <c r="UBR209" s="944"/>
      <c r="UBS209" s="944"/>
      <c r="UBT209" s="944"/>
      <c r="UBU209" s="944"/>
      <c r="UBV209" s="944"/>
      <c r="UBW209" s="944"/>
      <c r="UBX209" s="944"/>
      <c r="UBY209" s="944"/>
      <c r="UBZ209" s="944"/>
      <c r="UCA209" s="944"/>
      <c r="UCB209" s="944"/>
      <c r="UCC209" s="944"/>
      <c r="UCD209" s="944"/>
      <c r="UCE209" s="944"/>
      <c r="UCF209" s="944"/>
      <c r="UCG209" s="944"/>
      <c r="UCH209" s="944"/>
      <c r="UCI209" s="944"/>
      <c r="UCJ209" s="944"/>
      <c r="UCK209" s="944"/>
      <c r="UCL209" s="944"/>
      <c r="UCM209" s="944"/>
      <c r="UCN209" s="944"/>
      <c r="UCO209" s="944"/>
      <c r="UCP209" s="944"/>
      <c r="UCQ209" s="944"/>
      <c r="UCR209" s="944"/>
      <c r="UCS209" s="944"/>
      <c r="UCT209" s="944"/>
      <c r="UCU209" s="944"/>
      <c r="UCV209" s="944"/>
      <c r="UCW209" s="944"/>
      <c r="UCX209" s="944"/>
      <c r="UCY209" s="944"/>
      <c r="UCZ209" s="944"/>
      <c r="UDA209" s="944"/>
      <c r="UDB209" s="944"/>
      <c r="UDC209" s="944"/>
      <c r="UDD209" s="944"/>
      <c r="UDE209" s="944"/>
      <c r="UDF209" s="944"/>
      <c r="UDG209" s="944"/>
      <c r="UDH209" s="944"/>
      <c r="UDI209" s="944"/>
      <c r="UDJ209" s="944"/>
      <c r="UDK209" s="944"/>
      <c r="UDL209" s="944"/>
      <c r="UDM209" s="944"/>
      <c r="UDN209" s="944"/>
      <c r="UDO209" s="944"/>
      <c r="UDP209" s="944"/>
      <c r="UDQ209" s="944"/>
      <c r="UDR209" s="944"/>
      <c r="UDS209" s="944"/>
      <c r="UDT209" s="944"/>
      <c r="UDU209" s="944"/>
      <c r="UDV209" s="944"/>
      <c r="UDW209" s="944"/>
      <c r="UDX209" s="944"/>
      <c r="UDY209" s="944"/>
      <c r="UDZ209" s="944"/>
      <c r="UEA209" s="944"/>
      <c r="UEB209" s="944"/>
      <c r="UEC209" s="944"/>
      <c r="UED209" s="944"/>
      <c r="UEE209" s="944"/>
      <c r="UEF209" s="944"/>
      <c r="UEG209" s="944"/>
      <c r="UEH209" s="944"/>
      <c r="UEI209" s="944"/>
      <c r="UEJ209" s="944"/>
      <c r="UEK209" s="944"/>
      <c r="UEL209" s="944"/>
      <c r="UEM209" s="944"/>
      <c r="UEN209" s="944"/>
      <c r="UEO209" s="944"/>
      <c r="UEP209" s="944"/>
      <c r="UEQ209" s="944"/>
      <c r="UER209" s="944"/>
      <c r="UES209" s="944"/>
      <c r="UET209" s="944"/>
      <c r="UEU209" s="944"/>
      <c r="UEV209" s="944"/>
      <c r="UEW209" s="944"/>
      <c r="UEX209" s="944"/>
      <c r="UEY209" s="944"/>
      <c r="UEZ209" s="944"/>
      <c r="UFA209" s="944"/>
      <c r="UFB209" s="944"/>
      <c r="UFC209" s="944"/>
      <c r="UFD209" s="944"/>
      <c r="UFE209" s="944"/>
      <c r="UFF209" s="944"/>
      <c r="UFG209" s="944"/>
      <c r="UFH209" s="944"/>
      <c r="UFI209" s="944"/>
      <c r="UFJ209" s="944"/>
      <c r="UFK209" s="944"/>
      <c r="UFL209" s="944"/>
      <c r="UFM209" s="944"/>
      <c r="UFN209" s="944"/>
      <c r="UFO209" s="944"/>
      <c r="UFP209" s="944"/>
      <c r="UFQ209" s="944"/>
      <c r="UFR209" s="944"/>
      <c r="UFS209" s="944"/>
      <c r="UFT209" s="944"/>
      <c r="UFU209" s="944"/>
      <c r="UFV209" s="944"/>
      <c r="UFW209" s="944"/>
      <c r="UFX209" s="944"/>
      <c r="UFY209" s="944"/>
      <c r="UFZ209" s="944"/>
      <c r="UGA209" s="944"/>
      <c r="UGB209" s="944"/>
      <c r="UGC209" s="944"/>
      <c r="UGD209" s="944"/>
      <c r="UGE209" s="944"/>
      <c r="UGF209" s="944"/>
      <c r="UGG209" s="944"/>
      <c r="UGH209" s="944"/>
      <c r="UGI209" s="944"/>
      <c r="UGJ209" s="944"/>
      <c r="UGK209" s="944"/>
      <c r="UGL209" s="944"/>
      <c r="UGM209" s="944"/>
      <c r="UGN209" s="944"/>
      <c r="UGO209" s="944"/>
      <c r="UGP209" s="944"/>
      <c r="UGQ209" s="944"/>
      <c r="UGR209" s="944"/>
      <c r="UGS209" s="944"/>
      <c r="UGT209" s="944"/>
      <c r="UGU209" s="944"/>
      <c r="UGV209" s="944"/>
      <c r="UGW209" s="944"/>
      <c r="UGX209" s="944"/>
      <c r="UGY209" s="944"/>
      <c r="UGZ209" s="944"/>
      <c r="UHA209" s="944"/>
      <c r="UHB209" s="944"/>
      <c r="UHC209" s="944"/>
      <c r="UHD209" s="944"/>
      <c r="UHE209" s="944"/>
      <c r="UHF209" s="944"/>
      <c r="UHG209" s="944"/>
      <c r="UHH209" s="944"/>
      <c r="UHI209" s="944"/>
      <c r="UHJ209" s="944"/>
      <c r="UHK209" s="944"/>
      <c r="UHL209" s="944"/>
      <c r="UHM209" s="944"/>
      <c r="UHN209" s="944"/>
      <c r="UHO209" s="944"/>
      <c r="UHP209" s="944"/>
      <c r="UHQ209" s="944"/>
      <c r="UHR209" s="944"/>
      <c r="UHS209" s="944"/>
      <c r="UHT209" s="944"/>
      <c r="UHU209" s="944"/>
      <c r="UHV209" s="944"/>
      <c r="UHW209" s="944"/>
      <c r="UHX209" s="944"/>
      <c r="UHY209" s="944"/>
      <c r="UHZ209" s="944"/>
      <c r="UIA209" s="944"/>
      <c r="UIB209" s="944"/>
      <c r="UIC209" s="944"/>
      <c r="UID209" s="944"/>
      <c r="UIE209" s="944"/>
      <c r="UIF209" s="944"/>
      <c r="UIG209" s="944"/>
      <c r="UIH209" s="944"/>
      <c r="UII209" s="944"/>
      <c r="UIJ209" s="944"/>
      <c r="UIK209" s="944"/>
      <c r="UIL209" s="944"/>
      <c r="UIM209" s="944"/>
      <c r="UIN209" s="944"/>
      <c r="UIO209" s="944"/>
      <c r="UIP209" s="944"/>
      <c r="UIQ209" s="944"/>
      <c r="UIR209" s="944"/>
      <c r="UIS209" s="944"/>
      <c r="UIT209" s="944"/>
      <c r="UIU209" s="944"/>
      <c r="UIV209" s="944"/>
      <c r="UIW209" s="944"/>
      <c r="UIX209" s="944"/>
      <c r="UIY209" s="944"/>
      <c r="UIZ209" s="944"/>
      <c r="UJA209" s="944"/>
      <c r="UJB209" s="944"/>
      <c r="UJC209" s="944"/>
      <c r="UJD209" s="944"/>
      <c r="UJE209" s="944"/>
      <c r="UJF209" s="944"/>
      <c r="UJG209" s="944"/>
      <c r="UJH209" s="944"/>
      <c r="UJI209" s="944"/>
      <c r="UJJ209" s="944"/>
      <c r="UJK209" s="944"/>
      <c r="UJL209" s="944"/>
      <c r="UJM209" s="944"/>
      <c r="UJN209" s="944"/>
      <c r="UJO209" s="944"/>
      <c r="UJP209" s="944"/>
      <c r="UJQ209" s="944"/>
      <c r="UJR209" s="944"/>
      <c r="UJS209" s="944"/>
      <c r="UJT209" s="944"/>
      <c r="UJU209" s="944"/>
      <c r="UJV209" s="944"/>
      <c r="UJW209" s="944"/>
      <c r="UJX209" s="944"/>
      <c r="UJY209" s="944"/>
      <c r="UJZ209" s="944"/>
      <c r="UKA209" s="944"/>
      <c r="UKB209" s="944"/>
      <c r="UKC209" s="944"/>
      <c r="UKD209" s="944"/>
      <c r="UKE209" s="944"/>
      <c r="UKF209" s="944"/>
      <c r="UKG209" s="944"/>
      <c r="UKH209" s="944"/>
      <c r="UKI209" s="944"/>
      <c r="UKJ209" s="944"/>
      <c r="UKK209" s="944"/>
      <c r="UKL209" s="944"/>
      <c r="UKM209" s="944"/>
      <c r="UKN209" s="944"/>
      <c r="UKO209" s="944"/>
      <c r="UKP209" s="944"/>
      <c r="UKQ209" s="944"/>
      <c r="UKR209" s="944"/>
      <c r="UKS209" s="944"/>
      <c r="UKT209" s="944"/>
      <c r="UKU209" s="944"/>
      <c r="UKV209" s="944"/>
      <c r="UKW209" s="944"/>
      <c r="UKX209" s="944"/>
      <c r="UKY209" s="944"/>
      <c r="UKZ209" s="944"/>
      <c r="ULA209" s="944"/>
      <c r="ULB209" s="944"/>
      <c r="ULC209" s="944"/>
      <c r="ULD209" s="944"/>
      <c r="ULE209" s="944"/>
      <c r="ULF209" s="944"/>
      <c r="ULG209" s="944"/>
      <c r="ULH209" s="944"/>
      <c r="ULI209" s="944"/>
      <c r="ULJ209" s="944"/>
      <c r="ULK209" s="944"/>
      <c r="ULL209" s="944"/>
      <c r="ULM209" s="944"/>
      <c r="ULN209" s="944"/>
      <c r="ULO209" s="944"/>
      <c r="ULP209" s="944"/>
      <c r="ULQ209" s="944"/>
      <c r="ULR209" s="944"/>
      <c r="ULS209" s="944"/>
      <c r="ULT209" s="944"/>
      <c r="ULU209" s="944"/>
      <c r="ULV209" s="944"/>
      <c r="ULW209" s="944"/>
      <c r="ULX209" s="944"/>
      <c r="ULY209" s="944"/>
      <c r="ULZ209" s="944"/>
      <c r="UMA209" s="944"/>
      <c r="UMB209" s="944"/>
      <c r="UMC209" s="944"/>
      <c r="UMD209" s="944"/>
      <c r="UME209" s="944"/>
      <c r="UMF209" s="944"/>
      <c r="UMG209" s="944"/>
      <c r="UMH209" s="944"/>
      <c r="UMI209" s="944"/>
      <c r="UMJ209" s="944"/>
      <c r="UMK209" s="944"/>
      <c r="UML209" s="944"/>
      <c r="UMM209" s="944"/>
      <c r="UMN209" s="944"/>
      <c r="UMO209" s="944"/>
      <c r="UMP209" s="944"/>
      <c r="UMQ209" s="944"/>
      <c r="UMR209" s="944"/>
      <c r="UMS209" s="944"/>
      <c r="UMT209" s="944"/>
      <c r="UMU209" s="944"/>
      <c r="UMV209" s="944"/>
      <c r="UMW209" s="944"/>
      <c r="UMX209" s="944"/>
      <c r="UMY209" s="944"/>
      <c r="UMZ209" s="944"/>
      <c r="UNA209" s="944"/>
      <c r="UNB209" s="944"/>
      <c r="UNC209" s="944"/>
      <c r="UND209" s="944"/>
      <c r="UNE209" s="944"/>
      <c r="UNF209" s="944"/>
      <c r="UNG209" s="944"/>
      <c r="UNH209" s="944"/>
      <c r="UNI209" s="944"/>
      <c r="UNJ209" s="944"/>
      <c r="UNK209" s="944"/>
      <c r="UNL209" s="944"/>
      <c r="UNM209" s="944"/>
      <c r="UNN209" s="944"/>
      <c r="UNO209" s="944"/>
      <c r="UNP209" s="944"/>
      <c r="UNQ209" s="944"/>
      <c r="UNR209" s="944"/>
      <c r="UNS209" s="944"/>
      <c r="UNT209" s="944"/>
      <c r="UNU209" s="944"/>
      <c r="UNV209" s="944"/>
      <c r="UNW209" s="944"/>
      <c r="UNX209" s="944"/>
      <c r="UNY209" s="944"/>
      <c r="UNZ209" s="944"/>
      <c r="UOA209" s="944"/>
      <c r="UOB209" s="944"/>
      <c r="UOC209" s="944"/>
      <c r="UOD209" s="944"/>
      <c r="UOE209" s="944"/>
      <c r="UOF209" s="944"/>
      <c r="UOG209" s="944"/>
      <c r="UOH209" s="944"/>
      <c r="UOI209" s="944"/>
      <c r="UOJ209" s="944"/>
      <c r="UOK209" s="944"/>
      <c r="UOL209" s="944"/>
      <c r="UOM209" s="944"/>
      <c r="UON209" s="944"/>
      <c r="UOO209" s="944"/>
      <c r="UOP209" s="944"/>
      <c r="UOQ209" s="944"/>
      <c r="UOR209" s="944"/>
      <c r="UOS209" s="944"/>
      <c r="UOT209" s="944"/>
      <c r="UOU209" s="944"/>
      <c r="UOV209" s="944"/>
      <c r="UOW209" s="944"/>
      <c r="UOX209" s="944"/>
      <c r="UOY209" s="944"/>
      <c r="UOZ209" s="944"/>
      <c r="UPA209" s="944"/>
      <c r="UPB209" s="944"/>
      <c r="UPC209" s="944"/>
      <c r="UPD209" s="944"/>
      <c r="UPE209" s="944"/>
      <c r="UPF209" s="944"/>
      <c r="UPG209" s="944"/>
      <c r="UPH209" s="944"/>
      <c r="UPI209" s="944"/>
      <c r="UPJ209" s="944"/>
      <c r="UPK209" s="944"/>
      <c r="UPL209" s="944"/>
      <c r="UPM209" s="944"/>
      <c r="UPN209" s="944"/>
      <c r="UPO209" s="944"/>
      <c r="UPP209" s="944"/>
      <c r="UPQ209" s="944"/>
      <c r="UPR209" s="944"/>
      <c r="UPS209" s="944"/>
      <c r="UPT209" s="944"/>
      <c r="UPU209" s="944"/>
      <c r="UPV209" s="944"/>
      <c r="UPW209" s="944"/>
      <c r="UPX209" s="944"/>
      <c r="UPY209" s="944"/>
      <c r="UPZ209" s="944"/>
      <c r="UQA209" s="944"/>
      <c r="UQB209" s="944"/>
      <c r="UQC209" s="944"/>
      <c r="UQD209" s="944"/>
      <c r="UQE209" s="944"/>
      <c r="UQF209" s="944"/>
      <c r="UQG209" s="944"/>
      <c r="UQH209" s="944"/>
      <c r="UQI209" s="944"/>
      <c r="UQJ209" s="944"/>
      <c r="UQK209" s="944"/>
      <c r="UQL209" s="944"/>
      <c r="UQM209" s="944"/>
      <c r="UQN209" s="944"/>
      <c r="UQO209" s="944"/>
      <c r="UQP209" s="944"/>
      <c r="UQQ209" s="944"/>
      <c r="UQR209" s="944"/>
      <c r="UQS209" s="944"/>
      <c r="UQT209" s="944"/>
      <c r="UQU209" s="944"/>
      <c r="UQV209" s="944"/>
      <c r="UQW209" s="944"/>
      <c r="UQX209" s="944"/>
      <c r="UQY209" s="944"/>
      <c r="UQZ209" s="944"/>
      <c r="URA209" s="944"/>
      <c r="URB209" s="944"/>
      <c r="URC209" s="944"/>
      <c r="URD209" s="944"/>
      <c r="URE209" s="944"/>
      <c r="URF209" s="944"/>
      <c r="URG209" s="944"/>
      <c r="URH209" s="944"/>
      <c r="URI209" s="944"/>
      <c r="URJ209" s="944"/>
      <c r="URK209" s="944"/>
      <c r="URL209" s="944"/>
      <c r="URM209" s="944"/>
      <c r="URN209" s="944"/>
      <c r="URO209" s="944"/>
      <c r="URP209" s="944"/>
      <c r="URQ209" s="944"/>
      <c r="URR209" s="944"/>
      <c r="URS209" s="944"/>
      <c r="URT209" s="944"/>
      <c r="URU209" s="944"/>
      <c r="URV209" s="944"/>
      <c r="URW209" s="944"/>
      <c r="URX209" s="944"/>
      <c r="URY209" s="944"/>
      <c r="URZ209" s="944"/>
      <c r="USA209" s="944"/>
      <c r="USB209" s="944"/>
      <c r="USC209" s="944"/>
      <c r="USD209" s="944"/>
      <c r="USE209" s="944"/>
      <c r="USF209" s="944"/>
      <c r="USG209" s="944"/>
      <c r="USH209" s="944"/>
      <c r="USI209" s="944"/>
      <c r="USJ209" s="944"/>
      <c r="USK209" s="944"/>
      <c r="USL209" s="944"/>
      <c r="USM209" s="944"/>
      <c r="USN209" s="944"/>
      <c r="USO209" s="944"/>
      <c r="USP209" s="944"/>
      <c r="USQ209" s="944"/>
      <c r="USR209" s="944"/>
      <c r="USS209" s="944"/>
      <c r="UST209" s="944"/>
      <c r="USU209" s="944"/>
      <c r="USV209" s="944"/>
      <c r="USW209" s="944"/>
      <c r="USX209" s="944"/>
      <c r="USY209" s="944"/>
      <c r="USZ209" s="944"/>
      <c r="UTA209" s="944"/>
      <c r="UTB209" s="944"/>
      <c r="UTC209" s="944"/>
      <c r="UTD209" s="944"/>
      <c r="UTE209" s="944"/>
      <c r="UTF209" s="944"/>
      <c r="UTG209" s="944"/>
      <c r="UTH209" s="944"/>
      <c r="UTI209" s="944"/>
      <c r="UTJ209" s="944"/>
      <c r="UTK209" s="944"/>
      <c r="UTL209" s="944"/>
      <c r="UTM209" s="944"/>
      <c r="UTN209" s="944"/>
      <c r="UTO209" s="944"/>
      <c r="UTP209" s="944"/>
      <c r="UTQ209" s="944"/>
      <c r="UTR209" s="944"/>
      <c r="UTS209" s="944"/>
      <c r="UTT209" s="944"/>
      <c r="UTU209" s="944"/>
      <c r="UTV209" s="944"/>
      <c r="UTW209" s="944"/>
      <c r="UTX209" s="944"/>
      <c r="UTY209" s="944"/>
      <c r="UTZ209" s="944"/>
      <c r="UUA209" s="944"/>
      <c r="UUB209" s="944"/>
      <c r="UUC209" s="944"/>
      <c r="UUD209" s="944"/>
      <c r="UUE209" s="944"/>
      <c r="UUF209" s="944"/>
      <c r="UUG209" s="944"/>
      <c r="UUH209" s="944"/>
      <c r="UUI209" s="944"/>
      <c r="UUJ209" s="944"/>
      <c r="UUK209" s="944"/>
      <c r="UUL209" s="944"/>
      <c r="UUM209" s="944"/>
      <c r="UUN209" s="944"/>
      <c r="UUO209" s="944"/>
      <c r="UUP209" s="944"/>
      <c r="UUQ209" s="944"/>
      <c r="UUR209" s="944"/>
      <c r="UUS209" s="944"/>
      <c r="UUT209" s="944"/>
      <c r="UUU209" s="944"/>
      <c r="UUV209" s="944"/>
      <c r="UUW209" s="944"/>
      <c r="UUX209" s="944"/>
      <c r="UUY209" s="944"/>
      <c r="UUZ209" s="944"/>
      <c r="UVA209" s="944"/>
      <c r="UVB209" s="944"/>
      <c r="UVC209" s="944"/>
      <c r="UVD209" s="944"/>
      <c r="UVE209" s="944"/>
      <c r="UVF209" s="944"/>
      <c r="UVG209" s="944"/>
      <c r="UVH209" s="944"/>
      <c r="UVI209" s="944"/>
      <c r="UVJ209" s="944"/>
      <c r="UVK209" s="944"/>
      <c r="UVL209" s="944"/>
      <c r="UVM209" s="944"/>
      <c r="UVN209" s="944"/>
      <c r="UVO209" s="944"/>
      <c r="UVP209" s="944"/>
      <c r="UVQ209" s="944"/>
      <c r="UVR209" s="944"/>
      <c r="UVS209" s="944"/>
      <c r="UVT209" s="944"/>
      <c r="UVU209" s="944"/>
      <c r="UVV209" s="944"/>
      <c r="UVW209" s="944"/>
      <c r="UVX209" s="944"/>
      <c r="UVY209" s="944"/>
      <c r="UVZ209" s="944"/>
      <c r="UWA209" s="944"/>
      <c r="UWB209" s="944"/>
      <c r="UWC209" s="944"/>
      <c r="UWD209" s="944"/>
      <c r="UWE209" s="944"/>
      <c r="UWF209" s="944"/>
      <c r="UWG209" s="944"/>
      <c r="UWH209" s="944"/>
      <c r="UWI209" s="944"/>
      <c r="UWJ209" s="944"/>
      <c r="UWK209" s="944"/>
      <c r="UWL209" s="944"/>
      <c r="UWM209" s="944"/>
      <c r="UWN209" s="944"/>
      <c r="UWO209" s="944"/>
      <c r="UWP209" s="944"/>
      <c r="UWQ209" s="944"/>
      <c r="UWR209" s="944"/>
      <c r="UWS209" s="944"/>
      <c r="UWT209" s="944"/>
      <c r="UWU209" s="944"/>
      <c r="UWV209" s="944"/>
      <c r="UWW209" s="944"/>
      <c r="UWX209" s="944"/>
      <c r="UWY209" s="944"/>
      <c r="UWZ209" s="944"/>
      <c r="UXA209" s="944"/>
      <c r="UXB209" s="944"/>
      <c r="UXC209" s="944"/>
      <c r="UXD209" s="944"/>
      <c r="UXE209" s="944"/>
      <c r="UXF209" s="944"/>
      <c r="UXG209" s="944"/>
      <c r="UXH209" s="944"/>
      <c r="UXI209" s="944"/>
      <c r="UXJ209" s="944"/>
      <c r="UXK209" s="944"/>
      <c r="UXL209" s="944"/>
      <c r="UXM209" s="944"/>
      <c r="UXN209" s="944"/>
      <c r="UXO209" s="944"/>
      <c r="UXP209" s="944"/>
      <c r="UXQ209" s="944"/>
      <c r="UXR209" s="944"/>
      <c r="UXS209" s="944"/>
      <c r="UXT209" s="944"/>
      <c r="UXU209" s="944"/>
      <c r="UXV209" s="944"/>
      <c r="UXW209" s="944"/>
      <c r="UXX209" s="944"/>
      <c r="UXY209" s="944"/>
      <c r="UXZ209" s="944"/>
      <c r="UYA209" s="944"/>
      <c r="UYB209" s="944"/>
      <c r="UYC209" s="944"/>
      <c r="UYD209" s="944"/>
      <c r="UYE209" s="944"/>
      <c r="UYF209" s="944"/>
      <c r="UYG209" s="944"/>
      <c r="UYH209" s="944"/>
      <c r="UYI209" s="944"/>
      <c r="UYJ209" s="944"/>
      <c r="UYK209" s="944"/>
      <c r="UYL209" s="944"/>
      <c r="UYM209" s="944"/>
      <c r="UYN209" s="944"/>
      <c r="UYO209" s="944"/>
      <c r="UYP209" s="944"/>
      <c r="UYQ209" s="944"/>
      <c r="UYR209" s="944"/>
      <c r="UYS209" s="944"/>
      <c r="UYT209" s="944"/>
      <c r="UYU209" s="944"/>
      <c r="UYV209" s="944"/>
      <c r="UYW209" s="944"/>
      <c r="UYX209" s="944"/>
      <c r="UYY209" s="944"/>
      <c r="UYZ209" s="944"/>
      <c r="UZA209" s="944"/>
      <c r="UZB209" s="944"/>
      <c r="UZC209" s="944"/>
      <c r="UZD209" s="944"/>
      <c r="UZE209" s="944"/>
      <c r="UZF209" s="944"/>
      <c r="UZG209" s="944"/>
      <c r="UZH209" s="944"/>
      <c r="UZI209" s="944"/>
      <c r="UZJ209" s="944"/>
      <c r="UZK209" s="944"/>
      <c r="UZL209" s="944"/>
      <c r="UZM209" s="944"/>
      <c r="UZN209" s="944"/>
      <c r="UZO209" s="944"/>
      <c r="UZP209" s="944"/>
      <c r="UZQ209" s="944"/>
      <c r="UZR209" s="944"/>
      <c r="UZS209" s="944"/>
      <c r="UZT209" s="944"/>
      <c r="UZU209" s="944"/>
      <c r="UZV209" s="944"/>
      <c r="UZW209" s="944"/>
      <c r="UZX209" s="944"/>
      <c r="UZY209" s="944"/>
      <c r="UZZ209" s="944"/>
      <c r="VAA209" s="944"/>
      <c r="VAB209" s="944"/>
      <c r="VAC209" s="944"/>
      <c r="VAD209" s="944"/>
      <c r="VAE209" s="944"/>
      <c r="VAF209" s="944"/>
      <c r="VAG209" s="944"/>
      <c r="VAH209" s="944"/>
      <c r="VAI209" s="944"/>
      <c r="VAJ209" s="944"/>
      <c r="VAK209" s="944"/>
      <c r="VAL209" s="944"/>
      <c r="VAM209" s="944"/>
      <c r="VAN209" s="944"/>
      <c r="VAO209" s="944"/>
      <c r="VAP209" s="944"/>
      <c r="VAQ209" s="944"/>
      <c r="VAR209" s="944"/>
      <c r="VAS209" s="944"/>
      <c r="VAT209" s="944"/>
      <c r="VAU209" s="944"/>
      <c r="VAV209" s="944"/>
      <c r="VAW209" s="944"/>
      <c r="VAX209" s="944"/>
      <c r="VAY209" s="944"/>
      <c r="VAZ209" s="944"/>
      <c r="VBA209" s="944"/>
      <c r="VBB209" s="944"/>
      <c r="VBC209" s="944"/>
      <c r="VBD209" s="944"/>
      <c r="VBE209" s="944"/>
      <c r="VBF209" s="944"/>
      <c r="VBG209" s="944"/>
      <c r="VBH209" s="944"/>
      <c r="VBI209" s="944"/>
      <c r="VBJ209" s="944"/>
      <c r="VBK209" s="944"/>
      <c r="VBL209" s="944"/>
      <c r="VBM209" s="944"/>
      <c r="VBN209" s="944"/>
      <c r="VBO209" s="944"/>
      <c r="VBP209" s="944"/>
      <c r="VBQ209" s="944"/>
      <c r="VBR209" s="944"/>
      <c r="VBS209" s="944"/>
      <c r="VBT209" s="944"/>
      <c r="VBU209" s="944"/>
      <c r="VBV209" s="944"/>
      <c r="VBW209" s="944"/>
      <c r="VBX209" s="944"/>
      <c r="VBY209" s="944"/>
      <c r="VBZ209" s="944"/>
      <c r="VCA209" s="944"/>
      <c r="VCB209" s="944"/>
      <c r="VCC209" s="944"/>
      <c r="VCD209" s="944"/>
      <c r="VCE209" s="944"/>
      <c r="VCF209" s="944"/>
      <c r="VCG209" s="944"/>
      <c r="VCH209" s="944"/>
      <c r="VCI209" s="944"/>
      <c r="VCJ209" s="944"/>
      <c r="VCK209" s="944"/>
      <c r="VCL209" s="944"/>
      <c r="VCM209" s="944"/>
      <c r="VCN209" s="944"/>
      <c r="VCO209" s="944"/>
      <c r="VCP209" s="944"/>
      <c r="VCQ209" s="944"/>
      <c r="VCR209" s="944"/>
      <c r="VCS209" s="944"/>
      <c r="VCT209" s="944"/>
      <c r="VCU209" s="944"/>
      <c r="VCV209" s="944"/>
      <c r="VCW209" s="944"/>
      <c r="VCX209" s="944"/>
      <c r="VCY209" s="944"/>
      <c r="VCZ209" s="944"/>
      <c r="VDA209" s="944"/>
      <c r="VDB209" s="944"/>
      <c r="VDC209" s="944"/>
      <c r="VDD209" s="944"/>
      <c r="VDE209" s="944"/>
      <c r="VDF209" s="944"/>
      <c r="VDG209" s="944"/>
      <c r="VDH209" s="944"/>
      <c r="VDI209" s="944"/>
      <c r="VDJ209" s="944"/>
      <c r="VDK209" s="944"/>
      <c r="VDL209" s="944"/>
      <c r="VDM209" s="944"/>
      <c r="VDN209" s="944"/>
      <c r="VDO209" s="944"/>
      <c r="VDP209" s="944"/>
      <c r="VDQ209" s="944"/>
      <c r="VDR209" s="944"/>
      <c r="VDS209" s="944"/>
      <c r="VDT209" s="944"/>
      <c r="VDU209" s="944"/>
      <c r="VDV209" s="944"/>
      <c r="VDW209" s="944"/>
      <c r="VDX209" s="944"/>
      <c r="VDY209" s="944"/>
      <c r="VDZ209" s="944"/>
      <c r="VEA209" s="944"/>
      <c r="VEB209" s="944"/>
      <c r="VEC209" s="944"/>
      <c r="VED209" s="944"/>
      <c r="VEE209" s="944"/>
      <c r="VEF209" s="944"/>
      <c r="VEG209" s="944"/>
      <c r="VEH209" s="944"/>
      <c r="VEI209" s="944"/>
      <c r="VEJ209" s="944"/>
      <c r="VEK209" s="944"/>
      <c r="VEL209" s="944"/>
      <c r="VEM209" s="944"/>
      <c r="VEN209" s="944"/>
      <c r="VEO209" s="944"/>
      <c r="VEP209" s="944"/>
      <c r="VEQ209" s="944"/>
      <c r="VER209" s="944"/>
      <c r="VES209" s="944"/>
      <c r="VET209" s="944"/>
      <c r="VEU209" s="944"/>
      <c r="VEV209" s="944"/>
      <c r="VEW209" s="944"/>
      <c r="VEX209" s="944"/>
      <c r="VEY209" s="944"/>
      <c r="VEZ209" s="944"/>
      <c r="VFA209" s="944"/>
      <c r="VFB209" s="944"/>
      <c r="VFC209" s="944"/>
      <c r="VFD209" s="944"/>
      <c r="VFE209" s="944"/>
      <c r="VFF209" s="944"/>
      <c r="VFG209" s="944"/>
      <c r="VFH209" s="944"/>
      <c r="VFI209" s="944"/>
      <c r="VFJ209" s="944"/>
      <c r="VFK209" s="944"/>
      <c r="VFL209" s="944"/>
      <c r="VFM209" s="944"/>
      <c r="VFN209" s="944"/>
      <c r="VFO209" s="944"/>
      <c r="VFP209" s="944"/>
      <c r="VFQ209" s="944"/>
      <c r="VFR209" s="944"/>
      <c r="VFS209" s="944"/>
      <c r="VFT209" s="944"/>
      <c r="VFU209" s="944"/>
      <c r="VFV209" s="944"/>
      <c r="VFW209" s="944"/>
      <c r="VFX209" s="944"/>
      <c r="VFY209" s="944"/>
      <c r="VFZ209" s="944"/>
      <c r="VGA209" s="944"/>
      <c r="VGB209" s="944"/>
      <c r="VGC209" s="944"/>
      <c r="VGD209" s="944"/>
      <c r="VGE209" s="944"/>
      <c r="VGF209" s="944"/>
      <c r="VGG209" s="944"/>
      <c r="VGH209" s="944"/>
      <c r="VGI209" s="944"/>
      <c r="VGJ209" s="944"/>
      <c r="VGK209" s="944"/>
      <c r="VGL209" s="944"/>
      <c r="VGM209" s="944"/>
      <c r="VGN209" s="944"/>
      <c r="VGO209" s="944"/>
      <c r="VGP209" s="944"/>
      <c r="VGQ209" s="944"/>
      <c r="VGR209" s="944"/>
      <c r="VGS209" s="944"/>
      <c r="VGT209" s="944"/>
      <c r="VGU209" s="944"/>
      <c r="VGV209" s="944"/>
      <c r="VGW209" s="944"/>
      <c r="VGX209" s="944"/>
      <c r="VGY209" s="944"/>
      <c r="VGZ209" s="944"/>
      <c r="VHA209" s="944"/>
      <c r="VHB209" s="944"/>
      <c r="VHC209" s="944"/>
      <c r="VHD209" s="944"/>
      <c r="VHE209" s="944"/>
      <c r="VHF209" s="944"/>
      <c r="VHG209" s="944"/>
      <c r="VHH209" s="944"/>
      <c r="VHI209" s="944"/>
      <c r="VHJ209" s="944"/>
      <c r="VHK209" s="944"/>
      <c r="VHL209" s="944"/>
      <c r="VHM209" s="944"/>
      <c r="VHN209" s="944"/>
      <c r="VHO209" s="944"/>
      <c r="VHP209" s="944"/>
      <c r="VHQ209" s="944"/>
      <c r="VHR209" s="944"/>
      <c r="VHS209" s="944"/>
      <c r="VHT209" s="944"/>
      <c r="VHU209" s="944"/>
      <c r="VHV209" s="944"/>
      <c r="VHW209" s="944"/>
      <c r="VHX209" s="944"/>
      <c r="VHY209" s="944"/>
      <c r="VHZ209" s="944"/>
      <c r="VIA209" s="944"/>
      <c r="VIB209" s="944"/>
      <c r="VIC209" s="944"/>
      <c r="VID209" s="944"/>
      <c r="VIE209" s="944"/>
      <c r="VIF209" s="944"/>
      <c r="VIG209" s="944"/>
      <c r="VIH209" s="944"/>
      <c r="VII209" s="944"/>
      <c r="VIJ209" s="944"/>
      <c r="VIK209" s="944"/>
      <c r="VIL209" s="944"/>
      <c r="VIM209" s="944"/>
      <c r="VIN209" s="944"/>
      <c r="VIO209" s="944"/>
      <c r="VIP209" s="944"/>
      <c r="VIQ209" s="944"/>
      <c r="VIR209" s="944"/>
      <c r="VIS209" s="944"/>
      <c r="VIT209" s="944"/>
      <c r="VIU209" s="944"/>
      <c r="VIV209" s="944"/>
      <c r="VIW209" s="944"/>
      <c r="VIX209" s="944"/>
      <c r="VIY209" s="944"/>
      <c r="VIZ209" s="944"/>
      <c r="VJA209" s="944"/>
      <c r="VJB209" s="944"/>
      <c r="VJC209" s="944"/>
      <c r="VJD209" s="944"/>
      <c r="VJE209" s="944"/>
      <c r="VJF209" s="944"/>
      <c r="VJG209" s="944"/>
      <c r="VJH209" s="944"/>
      <c r="VJI209" s="944"/>
      <c r="VJJ209" s="944"/>
      <c r="VJK209" s="944"/>
      <c r="VJL209" s="944"/>
      <c r="VJM209" s="944"/>
      <c r="VJN209" s="944"/>
      <c r="VJO209" s="944"/>
      <c r="VJP209" s="944"/>
      <c r="VJQ209" s="944"/>
      <c r="VJR209" s="944"/>
      <c r="VJS209" s="944"/>
      <c r="VJT209" s="944"/>
      <c r="VJU209" s="944"/>
      <c r="VJV209" s="944"/>
      <c r="VJW209" s="944"/>
      <c r="VJX209" s="944"/>
      <c r="VJY209" s="944"/>
      <c r="VJZ209" s="944"/>
      <c r="VKA209" s="944"/>
      <c r="VKB209" s="944"/>
      <c r="VKC209" s="944"/>
      <c r="VKD209" s="944"/>
      <c r="VKE209" s="944"/>
      <c r="VKF209" s="944"/>
      <c r="VKG209" s="944"/>
      <c r="VKH209" s="944"/>
      <c r="VKI209" s="944"/>
      <c r="VKJ209" s="944"/>
      <c r="VKK209" s="944"/>
      <c r="VKL209" s="944"/>
      <c r="VKM209" s="944"/>
      <c r="VKN209" s="944"/>
      <c r="VKO209" s="944"/>
      <c r="VKP209" s="944"/>
      <c r="VKQ209" s="944"/>
      <c r="VKR209" s="944"/>
      <c r="VKS209" s="944"/>
      <c r="VKT209" s="944"/>
      <c r="VKU209" s="944"/>
      <c r="VKV209" s="944"/>
      <c r="VKW209" s="944"/>
      <c r="VKX209" s="944"/>
      <c r="VKY209" s="944"/>
      <c r="VKZ209" s="944"/>
      <c r="VLA209" s="944"/>
      <c r="VLB209" s="944"/>
      <c r="VLC209" s="944"/>
      <c r="VLD209" s="944"/>
      <c r="VLE209" s="944"/>
      <c r="VLF209" s="944"/>
      <c r="VLG209" s="944"/>
      <c r="VLH209" s="944"/>
      <c r="VLI209" s="944"/>
      <c r="VLJ209" s="944"/>
      <c r="VLK209" s="944"/>
      <c r="VLL209" s="944"/>
      <c r="VLM209" s="944"/>
      <c r="VLN209" s="944"/>
      <c r="VLO209" s="944"/>
      <c r="VLP209" s="944"/>
      <c r="VLQ209" s="944"/>
      <c r="VLR209" s="944"/>
      <c r="VLS209" s="944"/>
      <c r="VLT209" s="944"/>
      <c r="VLU209" s="944"/>
      <c r="VLV209" s="944"/>
      <c r="VLW209" s="944"/>
      <c r="VLX209" s="944"/>
      <c r="VLY209" s="944"/>
      <c r="VLZ209" s="944"/>
      <c r="VMA209" s="944"/>
      <c r="VMB209" s="944"/>
      <c r="VMC209" s="944"/>
      <c r="VMD209" s="944"/>
      <c r="VME209" s="944"/>
      <c r="VMF209" s="944"/>
      <c r="VMG209" s="944"/>
      <c r="VMH209" s="944"/>
      <c r="VMI209" s="944"/>
      <c r="VMJ209" s="944"/>
      <c r="VMK209" s="944"/>
      <c r="VML209" s="944"/>
      <c r="VMM209" s="944"/>
      <c r="VMN209" s="944"/>
      <c r="VMO209" s="944"/>
      <c r="VMP209" s="944"/>
      <c r="VMQ209" s="944"/>
      <c r="VMR209" s="944"/>
      <c r="VMS209" s="944"/>
      <c r="VMT209" s="944"/>
      <c r="VMU209" s="944"/>
      <c r="VMV209" s="944"/>
      <c r="VMW209" s="944"/>
      <c r="VMX209" s="944"/>
      <c r="VMY209" s="944"/>
      <c r="VMZ209" s="944"/>
      <c r="VNA209" s="944"/>
      <c r="VNB209" s="944"/>
      <c r="VNC209" s="944"/>
      <c r="VND209" s="944"/>
      <c r="VNE209" s="944"/>
      <c r="VNF209" s="944"/>
      <c r="VNG209" s="944"/>
      <c r="VNH209" s="944"/>
      <c r="VNI209" s="944"/>
      <c r="VNJ209" s="944"/>
      <c r="VNK209" s="944"/>
      <c r="VNL209" s="944"/>
      <c r="VNM209" s="944"/>
      <c r="VNN209" s="944"/>
      <c r="VNO209" s="944"/>
      <c r="VNP209" s="944"/>
      <c r="VNQ209" s="944"/>
      <c r="VNR209" s="944"/>
      <c r="VNS209" s="944"/>
      <c r="VNT209" s="944"/>
      <c r="VNU209" s="944"/>
      <c r="VNV209" s="944"/>
      <c r="VNW209" s="944"/>
      <c r="VNX209" s="944"/>
      <c r="VNY209" s="944"/>
      <c r="VNZ209" s="944"/>
      <c r="VOA209" s="944"/>
      <c r="VOB209" s="944"/>
      <c r="VOC209" s="944"/>
      <c r="VOD209" s="944"/>
      <c r="VOE209" s="944"/>
      <c r="VOF209" s="944"/>
      <c r="VOG209" s="944"/>
      <c r="VOH209" s="944"/>
      <c r="VOI209" s="944"/>
      <c r="VOJ209" s="944"/>
      <c r="VOK209" s="944"/>
      <c r="VOL209" s="944"/>
      <c r="VOM209" s="944"/>
      <c r="VON209" s="944"/>
      <c r="VOO209" s="944"/>
      <c r="VOP209" s="944"/>
      <c r="VOQ209" s="944"/>
      <c r="VOR209" s="944"/>
      <c r="VOS209" s="944"/>
      <c r="VOT209" s="944"/>
      <c r="VOU209" s="944"/>
      <c r="VOV209" s="944"/>
      <c r="VOW209" s="944"/>
      <c r="VOX209" s="944"/>
      <c r="VOY209" s="944"/>
      <c r="VOZ209" s="944"/>
      <c r="VPA209" s="944"/>
      <c r="VPB209" s="944"/>
      <c r="VPC209" s="944"/>
      <c r="VPD209" s="944"/>
      <c r="VPE209" s="944"/>
      <c r="VPF209" s="944"/>
      <c r="VPG209" s="944"/>
      <c r="VPH209" s="944"/>
      <c r="VPI209" s="944"/>
      <c r="VPJ209" s="944"/>
      <c r="VPK209" s="944"/>
      <c r="VPL209" s="944"/>
      <c r="VPM209" s="944"/>
      <c r="VPN209" s="944"/>
      <c r="VPO209" s="944"/>
      <c r="VPP209" s="944"/>
      <c r="VPQ209" s="944"/>
      <c r="VPR209" s="944"/>
      <c r="VPS209" s="944"/>
      <c r="VPT209" s="944"/>
      <c r="VPU209" s="944"/>
      <c r="VPV209" s="944"/>
      <c r="VPW209" s="944"/>
      <c r="VPX209" s="944"/>
      <c r="VPY209" s="944"/>
      <c r="VPZ209" s="944"/>
      <c r="VQA209" s="944"/>
      <c r="VQB209" s="944"/>
      <c r="VQC209" s="944"/>
      <c r="VQD209" s="944"/>
      <c r="VQE209" s="944"/>
      <c r="VQF209" s="944"/>
      <c r="VQG209" s="944"/>
      <c r="VQH209" s="944"/>
      <c r="VQI209" s="944"/>
      <c r="VQJ209" s="944"/>
      <c r="VQK209" s="944"/>
      <c r="VQL209" s="944"/>
      <c r="VQM209" s="944"/>
      <c r="VQN209" s="944"/>
      <c r="VQO209" s="944"/>
      <c r="VQP209" s="944"/>
      <c r="VQQ209" s="944"/>
      <c r="VQR209" s="944"/>
      <c r="VQS209" s="944"/>
      <c r="VQT209" s="944"/>
      <c r="VQU209" s="944"/>
      <c r="VQV209" s="944"/>
      <c r="VQW209" s="944"/>
      <c r="VQX209" s="944"/>
      <c r="VQY209" s="944"/>
      <c r="VQZ209" s="944"/>
      <c r="VRA209" s="944"/>
      <c r="VRB209" s="944"/>
      <c r="VRC209" s="944"/>
      <c r="VRD209" s="944"/>
      <c r="VRE209" s="944"/>
      <c r="VRF209" s="944"/>
      <c r="VRG209" s="944"/>
      <c r="VRH209" s="944"/>
      <c r="VRI209" s="944"/>
      <c r="VRJ209" s="944"/>
      <c r="VRK209" s="944"/>
      <c r="VRL209" s="944"/>
      <c r="VRM209" s="944"/>
      <c r="VRN209" s="944"/>
      <c r="VRO209" s="944"/>
      <c r="VRP209" s="944"/>
      <c r="VRQ209" s="944"/>
      <c r="VRR209" s="944"/>
      <c r="VRS209" s="944"/>
      <c r="VRT209" s="944"/>
      <c r="VRU209" s="944"/>
      <c r="VRV209" s="944"/>
      <c r="VRW209" s="944"/>
      <c r="VRX209" s="944"/>
      <c r="VRY209" s="944"/>
      <c r="VRZ209" s="944"/>
      <c r="VSA209" s="944"/>
      <c r="VSB209" s="944"/>
      <c r="VSC209" s="944"/>
      <c r="VSD209" s="944"/>
      <c r="VSE209" s="944"/>
      <c r="VSF209" s="944"/>
      <c r="VSG209" s="944"/>
      <c r="VSH209" s="944"/>
      <c r="VSI209" s="944"/>
      <c r="VSJ209" s="944"/>
      <c r="VSK209" s="944"/>
      <c r="VSL209" s="944"/>
      <c r="VSM209" s="944"/>
      <c r="VSN209" s="944"/>
      <c r="VSO209" s="944"/>
      <c r="VSP209" s="944"/>
      <c r="VSQ209" s="944"/>
      <c r="VSR209" s="944"/>
      <c r="VSS209" s="944"/>
      <c r="VST209" s="944"/>
      <c r="VSU209" s="944"/>
      <c r="VSV209" s="944"/>
      <c r="VSW209" s="944"/>
      <c r="VSX209" s="944"/>
      <c r="VSY209" s="944"/>
      <c r="VSZ209" s="944"/>
      <c r="VTA209" s="944"/>
      <c r="VTB209" s="944"/>
      <c r="VTC209" s="944"/>
      <c r="VTD209" s="944"/>
      <c r="VTE209" s="944"/>
      <c r="VTF209" s="944"/>
      <c r="VTG209" s="944"/>
      <c r="VTH209" s="944"/>
      <c r="VTI209" s="944"/>
      <c r="VTJ209" s="944"/>
      <c r="VTK209" s="944"/>
      <c r="VTL209" s="944"/>
      <c r="VTM209" s="944"/>
      <c r="VTN209" s="944"/>
      <c r="VTO209" s="944"/>
      <c r="VTP209" s="944"/>
      <c r="VTQ209" s="944"/>
      <c r="VTR209" s="944"/>
      <c r="VTS209" s="944"/>
      <c r="VTT209" s="944"/>
      <c r="VTU209" s="944"/>
      <c r="VTV209" s="944"/>
      <c r="VTW209" s="944"/>
      <c r="VTX209" s="944"/>
      <c r="VTY209" s="944"/>
      <c r="VTZ209" s="944"/>
      <c r="VUA209" s="944"/>
      <c r="VUB209" s="944"/>
      <c r="VUC209" s="944"/>
      <c r="VUD209" s="944"/>
      <c r="VUE209" s="944"/>
      <c r="VUF209" s="944"/>
      <c r="VUG209" s="944"/>
      <c r="VUH209" s="944"/>
      <c r="VUI209" s="944"/>
      <c r="VUJ209" s="944"/>
      <c r="VUK209" s="944"/>
      <c r="VUL209" s="944"/>
      <c r="VUM209" s="944"/>
      <c r="VUN209" s="944"/>
      <c r="VUO209" s="944"/>
      <c r="VUP209" s="944"/>
      <c r="VUQ209" s="944"/>
      <c r="VUR209" s="944"/>
      <c r="VUS209" s="944"/>
      <c r="VUT209" s="944"/>
      <c r="VUU209" s="944"/>
      <c r="VUV209" s="944"/>
      <c r="VUW209" s="944"/>
      <c r="VUX209" s="944"/>
      <c r="VUY209" s="944"/>
      <c r="VUZ209" s="944"/>
      <c r="VVA209" s="944"/>
      <c r="VVB209" s="944"/>
      <c r="VVC209" s="944"/>
      <c r="VVD209" s="944"/>
      <c r="VVE209" s="944"/>
      <c r="VVF209" s="944"/>
      <c r="VVG209" s="944"/>
      <c r="VVH209" s="944"/>
      <c r="VVI209" s="944"/>
      <c r="VVJ209" s="944"/>
      <c r="VVK209" s="944"/>
      <c r="VVL209" s="944"/>
      <c r="VVM209" s="944"/>
      <c r="VVN209" s="944"/>
      <c r="VVO209" s="944"/>
      <c r="VVP209" s="944"/>
      <c r="VVQ209" s="944"/>
      <c r="VVR209" s="944"/>
      <c r="VVS209" s="944"/>
      <c r="VVT209" s="944"/>
      <c r="VVU209" s="944"/>
      <c r="VVV209" s="944"/>
      <c r="VVW209" s="944"/>
      <c r="VVX209" s="944"/>
      <c r="VVY209" s="944"/>
      <c r="VVZ209" s="944"/>
      <c r="VWA209" s="944"/>
      <c r="VWB209" s="944"/>
      <c r="VWC209" s="944"/>
      <c r="VWD209" s="944"/>
      <c r="VWE209" s="944"/>
      <c r="VWF209" s="944"/>
      <c r="VWG209" s="944"/>
      <c r="VWH209" s="944"/>
      <c r="VWI209" s="944"/>
      <c r="VWJ209" s="944"/>
      <c r="VWK209" s="944"/>
      <c r="VWL209" s="944"/>
      <c r="VWM209" s="944"/>
      <c r="VWN209" s="944"/>
      <c r="VWO209" s="944"/>
      <c r="VWP209" s="944"/>
      <c r="VWQ209" s="944"/>
      <c r="VWR209" s="944"/>
      <c r="VWS209" s="944"/>
      <c r="VWT209" s="944"/>
      <c r="VWU209" s="944"/>
      <c r="VWV209" s="944"/>
      <c r="VWW209" s="944"/>
      <c r="VWX209" s="944"/>
      <c r="VWY209" s="944"/>
      <c r="VWZ209" s="944"/>
      <c r="VXA209" s="944"/>
      <c r="VXB209" s="944"/>
      <c r="VXC209" s="944"/>
      <c r="VXD209" s="944"/>
      <c r="VXE209" s="944"/>
      <c r="VXF209" s="944"/>
      <c r="VXG209" s="944"/>
      <c r="VXH209" s="944"/>
      <c r="VXI209" s="944"/>
      <c r="VXJ209" s="944"/>
      <c r="VXK209" s="944"/>
      <c r="VXL209" s="944"/>
      <c r="VXM209" s="944"/>
      <c r="VXN209" s="944"/>
      <c r="VXO209" s="944"/>
      <c r="VXP209" s="944"/>
      <c r="VXQ209" s="944"/>
      <c r="VXR209" s="944"/>
      <c r="VXS209" s="944"/>
      <c r="VXT209" s="944"/>
      <c r="VXU209" s="944"/>
      <c r="VXV209" s="944"/>
      <c r="VXW209" s="944"/>
      <c r="VXX209" s="944"/>
      <c r="VXY209" s="944"/>
      <c r="VXZ209" s="944"/>
      <c r="VYA209" s="944"/>
      <c r="VYB209" s="944"/>
      <c r="VYC209" s="944"/>
      <c r="VYD209" s="944"/>
      <c r="VYE209" s="944"/>
      <c r="VYF209" s="944"/>
      <c r="VYG209" s="944"/>
      <c r="VYH209" s="944"/>
      <c r="VYI209" s="944"/>
      <c r="VYJ209" s="944"/>
      <c r="VYK209" s="944"/>
      <c r="VYL209" s="944"/>
      <c r="VYM209" s="944"/>
      <c r="VYN209" s="944"/>
      <c r="VYO209" s="944"/>
      <c r="VYP209" s="944"/>
      <c r="VYQ209" s="944"/>
      <c r="VYR209" s="944"/>
      <c r="VYS209" s="944"/>
      <c r="VYT209" s="944"/>
      <c r="VYU209" s="944"/>
      <c r="VYV209" s="944"/>
      <c r="VYW209" s="944"/>
      <c r="VYX209" s="944"/>
      <c r="VYY209" s="944"/>
      <c r="VYZ209" s="944"/>
      <c r="VZA209" s="944"/>
      <c r="VZB209" s="944"/>
      <c r="VZC209" s="944"/>
      <c r="VZD209" s="944"/>
      <c r="VZE209" s="944"/>
      <c r="VZF209" s="944"/>
      <c r="VZG209" s="944"/>
      <c r="VZH209" s="944"/>
      <c r="VZI209" s="944"/>
      <c r="VZJ209" s="944"/>
      <c r="VZK209" s="944"/>
      <c r="VZL209" s="944"/>
      <c r="VZM209" s="944"/>
      <c r="VZN209" s="944"/>
      <c r="VZO209" s="944"/>
      <c r="VZP209" s="944"/>
      <c r="VZQ209" s="944"/>
      <c r="VZR209" s="944"/>
      <c r="VZS209" s="944"/>
      <c r="VZT209" s="944"/>
      <c r="VZU209" s="944"/>
      <c r="VZV209" s="944"/>
      <c r="VZW209" s="944"/>
      <c r="VZX209" s="944"/>
      <c r="VZY209" s="944"/>
      <c r="VZZ209" s="944"/>
      <c r="WAA209" s="944"/>
      <c r="WAB209" s="944"/>
      <c r="WAC209" s="944"/>
      <c r="WAD209" s="944"/>
      <c r="WAE209" s="944"/>
      <c r="WAF209" s="944"/>
      <c r="WAG209" s="944"/>
      <c r="WAH209" s="944"/>
      <c r="WAI209" s="944"/>
      <c r="WAJ209" s="944"/>
      <c r="WAK209" s="944"/>
      <c r="WAL209" s="944"/>
      <c r="WAM209" s="944"/>
      <c r="WAN209" s="944"/>
      <c r="WAO209" s="944"/>
      <c r="WAP209" s="944"/>
      <c r="WAQ209" s="944"/>
      <c r="WAR209" s="944"/>
      <c r="WAS209" s="944"/>
      <c r="WAT209" s="944"/>
      <c r="WAU209" s="944"/>
      <c r="WAV209" s="944"/>
      <c r="WAW209" s="944"/>
      <c r="WAX209" s="944"/>
      <c r="WAY209" s="944"/>
      <c r="WAZ209" s="944"/>
      <c r="WBA209" s="944"/>
      <c r="WBB209" s="944"/>
      <c r="WBC209" s="944"/>
      <c r="WBD209" s="944"/>
      <c r="WBE209" s="944"/>
      <c r="WBF209" s="944"/>
      <c r="WBG209" s="944"/>
      <c r="WBH209" s="944"/>
      <c r="WBI209" s="944"/>
      <c r="WBJ209" s="944"/>
      <c r="WBK209" s="944"/>
      <c r="WBL209" s="944"/>
      <c r="WBM209" s="944"/>
      <c r="WBN209" s="944"/>
      <c r="WBO209" s="944"/>
      <c r="WBP209" s="944"/>
      <c r="WBQ209" s="944"/>
      <c r="WBR209" s="944"/>
      <c r="WBS209" s="944"/>
      <c r="WBT209" s="944"/>
      <c r="WBU209" s="944"/>
      <c r="WBV209" s="944"/>
      <c r="WBW209" s="944"/>
      <c r="WBX209" s="944"/>
      <c r="WBY209" s="944"/>
      <c r="WBZ209" s="944"/>
      <c r="WCA209" s="944"/>
      <c r="WCB209" s="944"/>
      <c r="WCC209" s="944"/>
      <c r="WCD209" s="944"/>
      <c r="WCE209" s="944"/>
      <c r="WCF209" s="944"/>
      <c r="WCG209" s="944"/>
      <c r="WCH209" s="944"/>
      <c r="WCI209" s="944"/>
      <c r="WCJ209" s="944"/>
      <c r="WCK209" s="944"/>
      <c r="WCL209" s="944"/>
      <c r="WCM209" s="944"/>
      <c r="WCN209" s="944"/>
      <c r="WCO209" s="944"/>
      <c r="WCP209" s="944"/>
      <c r="WCQ209" s="944"/>
      <c r="WCR209" s="944"/>
      <c r="WCS209" s="944"/>
      <c r="WCT209" s="944"/>
      <c r="WCU209" s="944"/>
      <c r="WCV209" s="944"/>
      <c r="WCW209" s="944"/>
      <c r="WCX209" s="944"/>
      <c r="WCY209" s="944"/>
      <c r="WCZ209" s="944"/>
      <c r="WDA209" s="944"/>
      <c r="WDB209" s="944"/>
      <c r="WDC209" s="944"/>
      <c r="WDD209" s="944"/>
      <c r="WDE209" s="944"/>
      <c r="WDF209" s="944"/>
      <c r="WDG209" s="944"/>
      <c r="WDH209" s="944"/>
      <c r="WDI209" s="944"/>
      <c r="WDJ209" s="944"/>
      <c r="WDK209" s="944"/>
      <c r="WDL209" s="944"/>
      <c r="WDM209" s="944"/>
      <c r="WDN209" s="944"/>
      <c r="WDO209" s="944"/>
      <c r="WDP209" s="944"/>
      <c r="WDQ209" s="944"/>
      <c r="WDR209" s="944"/>
      <c r="WDS209" s="944"/>
      <c r="WDT209" s="944"/>
      <c r="WDU209" s="944"/>
      <c r="WDV209" s="944"/>
      <c r="WDW209" s="944"/>
      <c r="WDX209" s="944"/>
      <c r="WDY209" s="944"/>
      <c r="WDZ209" s="944"/>
      <c r="WEA209" s="944"/>
      <c r="WEB209" s="944"/>
      <c r="WEC209" s="944"/>
      <c r="WED209" s="944"/>
      <c r="WEE209" s="944"/>
      <c r="WEF209" s="944"/>
      <c r="WEG209" s="944"/>
      <c r="WEH209" s="944"/>
      <c r="WEI209" s="944"/>
      <c r="WEJ209" s="944"/>
      <c r="WEK209" s="944"/>
      <c r="WEL209" s="944"/>
      <c r="WEM209" s="944"/>
      <c r="WEN209" s="944"/>
      <c r="WEO209" s="944"/>
      <c r="WEP209" s="944"/>
      <c r="WEQ209" s="944"/>
      <c r="WER209" s="944"/>
      <c r="WES209" s="944"/>
      <c r="WET209" s="944"/>
      <c r="WEU209" s="944"/>
      <c r="WEV209" s="944"/>
      <c r="WEW209" s="944"/>
      <c r="WEX209" s="944"/>
      <c r="WEY209" s="944"/>
      <c r="WEZ209" s="944"/>
      <c r="WFA209" s="944"/>
      <c r="WFB209" s="944"/>
      <c r="WFC209" s="944"/>
      <c r="WFD209" s="944"/>
      <c r="WFE209" s="944"/>
      <c r="WFF209" s="944"/>
      <c r="WFG209" s="944"/>
      <c r="WFH209" s="944"/>
      <c r="WFI209" s="944"/>
      <c r="WFJ209" s="944"/>
      <c r="WFK209" s="944"/>
      <c r="WFL209" s="944"/>
      <c r="WFM209" s="944"/>
      <c r="WFN209" s="944"/>
      <c r="WFO209" s="944"/>
      <c r="WFP209" s="944"/>
      <c r="WFQ209" s="944"/>
      <c r="WFR209" s="944"/>
      <c r="WFS209" s="944"/>
      <c r="WFT209" s="944"/>
      <c r="WFU209" s="944"/>
      <c r="WFV209" s="944"/>
      <c r="WFW209" s="944"/>
      <c r="WFX209" s="944"/>
      <c r="WFY209" s="944"/>
      <c r="WFZ209" s="944"/>
      <c r="WGA209" s="944"/>
      <c r="WGB209" s="944"/>
      <c r="WGC209" s="944"/>
      <c r="WGD209" s="944"/>
      <c r="WGE209" s="944"/>
      <c r="WGF209" s="944"/>
      <c r="WGG209" s="944"/>
      <c r="WGH209" s="944"/>
      <c r="WGI209" s="944"/>
      <c r="WGJ209" s="944"/>
      <c r="WGK209" s="944"/>
      <c r="WGL209" s="944"/>
      <c r="WGM209" s="944"/>
      <c r="WGN209" s="944"/>
      <c r="WGO209" s="944"/>
      <c r="WGP209" s="944"/>
      <c r="WGQ209" s="944"/>
      <c r="WGR209" s="944"/>
      <c r="WGS209" s="944"/>
      <c r="WGT209" s="944"/>
      <c r="WGU209" s="944"/>
      <c r="WGV209" s="944"/>
      <c r="WGW209" s="944"/>
      <c r="WGX209" s="944"/>
      <c r="WGY209" s="944"/>
      <c r="WGZ209" s="944"/>
      <c r="WHA209" s="944"/>
      <c r="WHB209" s="944"/>
      <c r="WHC209" s="944"/>
      <c r="WHD209" s="944"/>
      <c r="WHE209" s="944"/>
      <c r="WHF209" s="944"/>
      <c r="WHG209" s="944"/>
      <c r="WHH209" s="944"/>
      <c r="WHI209" s="944"/>
      <c r="WHJ209" s="944"/>
      <c r="WHK209" s="944"/>
      <c r="WHL209" s="944"/>
      <c r="WHM209" s="944"/>
      <c r="WHN209" s="944"/>
      <c r="WHO209" s="944"/>
      <c r="WHP209" s="944"/>
      <c r="WHQ209" s="944"/>
      <c r="WHR209" s="944"/>
      <c r="WHS209" s="944"/>
      <c r="WHT209" s="944"/>
      <c r="WHU209" s="944"/>
      <c r="WHV209" s="944"/>
      <c r="WHW209" s="944"/>
      <c r="WHX209" s="944"/>
      <c r="WHY209" s="944"/>
      <c r="WHZ209" s="944"/>
      <c r="WIA209" s="944"/>
      <c r="WIB209" s="944"/>
      <c r="WIC209" s="944"/>
      <c r="WID209" s="944"/>
      <c r="WIE209" s="944"/>
      <c r="WIF209" s="944"/>
      <c r="WIG209" s="944"/>
      <c r="WIH209" s="944"/>
      <c r="WII209" s="944"/>
      <c r="WIJ209" s="944"/>
      <c r="WIK209" s="944"/>
      <c r="WIL209" s="944"/>
      <c r="WIM209" s="944"/>
      <c r="WIN209" s="944"/>
      <c r="WIO209" s="944"/>
      <c r="WIP209" s="944"/>
      <c r="WIQ209" s="944"/>
      <c r="WIR209" s="944"/>
      <c r="WIS209" s="944"/>
      <c r="WIT209" s="944"/>
      <c r="WIU209" s="944"/>
      <c r="WIV209" s="944"/>
      <c r="WIW209" s="944"/>
      <c r="WIX209" s="944"/>
      <c r="WIY209" s="944"/>
      <c r="WIZ209" s="944"/>
      <c r="WJA209" s="944"/>
      <c r="WJB209" s="944"/>
      <c r="WJC209" s="944"/>
      <c r="WJD209" s="944"/>
      <c r="WJE209" s="944"/>
      <c r="WJF209" s="944"/>
      <c r="WJG209" s="944"/>
      <c r="WJH209" s="944"/>
      <c r="WJI209" s="944"/>
      <c r="WJJ209" s="944"/>
      <c r="WJK209" s="944"/>
      <c r="WJL209" s="944"/>
      <c r="WJM209" s="944"/>
      <c r="WJN209" s="944"/>
      <c r="WJO209" s="944"/>
      <c r="WJP209" s="944"/>
      <c r="WJQ209" s="944"/>
      <c r="WJR209" s="944"/>
      <c r="WJS209" s="944"/>
      <c r="WJT209" s="944"/>
      <c r="WJU209" s="944"/>
      <c r="WJV209" s="944"/>
      <c r="WJW209" s="944"/>
      <c r="WJX209" s="944"/>
      <c r="WJY209" s="944"/>
      <c r="WJZ209" s="944"/>
      <c r="WKA209" s="944"/>
      <c r="WKB209" s="944"/>
      <c r="WKC209" s="944"/>
      <c r="WKD209" s="944"/>
      <c r="WKE209" s="944"/>
      <c r="WKF209" s="944"/>
      <c r="WKG209" s="944"/>
      <c r="WKH209" s="944"/>
      <c r="WKI209" s="944"/>
      <c r="WKJ209" s="944"/>
      <c r="WKK209" s="944"/>
      <c r="WKL209" s="944"/>
      <c r="WKM209" s="944"/>
      <c r="WKN209" s="944"/>
      <c r="WKO209" s="944"/>
      <c r="WKP209" s="944"/>
      <c r="WKQ209" s="944"/>
      <c r="WKR209" s="944"/>
      <c r="WKS209" s="944"/>
      <c r="WKT209" s="944"/>
      <c r="WKU209" s="944"/>
      <c r="WKV209" s="944"/>
      <c r="WKW209" s="944"/>
      <c r="WKX209" s="944"/>
      <c r="WKY209" s="944"/>
      <c r="WKZ209" s="944"/>
      <c r="WLA209" s="944"/>
      <c r="WLB209" s="944"/>
      <c r="WLC209" s="944"/>
      <c r="WLD209" s="944"/>
      <c r="WLE209" s="944"/>
      <c r="WLF209" s="944"/>
      <c r="WLG209" s="944"/>
      <c r="WLH209" s="944"/>
      <c r="WLI209" s="944"/>
      <c r="WLJ209" s="944"/>
      <c r="WLK209" s="944"/>
      <c r="WLL209" s="944"/>
      <c r="WLM209" s="944"/>
      <c r="WLN209" s="944"/>
      <c r="WLO209" s="944"/>
      <c r="WLP209" s="944"/>
      <c r="WLQ209" s="944"/>
      <c r="WLR209" s="944"/>
      <c r="WLS209" s="944"/>
      <c r="WLT209" s="944"/>
      <c r="WLU209" s="944"/>
      <c r="WLV209" s="944"/>
      <c r="WLW209" s="944"/>
      <c r="WLX209" s="944"/>
      <c r="WLY209" s="944"/>
      <c r="WLZ209" s="944"/>
      <c r="WMA209" s="944"/>
      <c r="WMB209" s="944"/>
      <c r="WMC209" s="944"/>
      <c r="WMD209" s="944"/>
      <c r="WME209" s="944"/>
      <c r="WMF209" s="944"/>
      <c r="WMG209" s="944"/>
      <c r="WMH209" s="944"/>
      <c r="WMI209" s="944"/>
      <c r="WMJ209" s="944"/>
      <c r="WMK209" s="944"/>
      <c r="WML209" s="944"/>
      <c r="WMM209" s="944"/>
      <c r="WMN209" s="944"/>
      <c r="WMO209" s="944"/>
      <c r="WMP209" s="944"/>
      <c r="WMQ209" s="944"/>
      <c r="WMR209" s="944"/>
      <c r="WMS209" s="944"/>
      <c r="WMT209" s="944"/>
      <c r="WMU209" s="944"/>
      <c r="WMV209" s="944"/>
      <c r="WMW209" s="944"/>
      <c r="WMX209" s="944"/>
      <c r="WMY209" s="944"/>
      <c r="WMZ209" s="944"/>
      <c r="WNA209" s="944"/>
      <c r="WNB209" s="944"/>
      <c r="WNC209" s="944"/>
      <c r="WND209" s="944"/>
      <c r="WNE209" s="944"/>
      <c r="WNF209" s="944"/>
      <c r="WNG209" s="944"/>
      <c r="WNH209" s="944"/>
      <c r="WNI209" s="944"/>
      <c r="WNJ209" s="944"/>
      <c r="WNK209" s="944"/>
      <c r="WNL209" s="944"/>
      <c r="WNM209" s="944"/>
      <c r="WNN209" s="944"/>
      <c r="WNO209" s="944"/>
      <c r="WNP209" s="944"/>
      <c r="WNQ209" s="944"/>
      <c r="WNR209" s="944"/>
      <c r="WNS209" s="944"/>
      <c r="WNT209" s="944"/>
      <c r="WNU209" s="944"/>
      <c r="WNV209" s="944"/>
      <c r="WNW209" s="944"/>
      <c r="WNX209" s="944"/>
      <c r="WNY209" s="944"/>
      <c r="WNZ209" s="944"/>
      <c r="WOA209" s="944"/>
      <c r="WOB209" s="944"/>
      <c r="WOC209" s="944"/>
      <c r="WOD209" s="944"/>
      <c r="WOE209" s="944"/>
      <c r="WOF209" s="944"/>
      <c r="WOG209" s="944"/>
      <c r="WOH209" s="944"/>
      <c r="WOI209" s="944"/>
      <c r="WOJ209" s="944"/>
      <c r="WOK209" s="944"/>
      <c r="WOL209" s="944"/>
      <c r="WOM209" s="944"/>
      <c r="WON209" s="944"/>
      <c r="WOO209" s="944"/>
      <c r="WOP209" s="944"/>
      <c r="WOQ209" s="944"/>
      <c r="WOR209" s="944"/>
      <c r="WOS209" s="944"/>
      <c r="WOT209" s="944"/>
      <c r="WOU209" s="944"/>
      <c r="WOV209" s="944"/>
      <c r="WOW209" s="944"/>
      <c r="WOX209" s="944"/>
      <c r="WOY209" s="944"/>
      <c r="WOZ209" s="944"/>
      <c r="WPA209" s="944"/>
      <c r="WPB209" s="944"/>
      <c r="WPC209" s="944"/>
      <c r="WPD209" s="944"/>
      <c r="WPE209" s="944"/>
      <c r="WPF209" s="944"/>
      <c r="WPG209" s="944"/>
      <c r="WPH209" s="944"/>
      <c r="WPI209" s="944"/>
      <c r="WPJ209" s="944"/>
      <c r="WPK209" s="944"/>
      <c r="WPL209" s="944"/>
      <c r="WPM209" s="944"/>
      <c r="WPN209" s="944"/>
      <c r="WPO209" s="944"/>
      <c r="WPP209" s="944"/>
      <c r="WPQ209" s="944"/>
      <c r="WPR209" s="944"/>
      <c r="WPS209" s="944"/>
      <c r="WPT209" s="944"/>
      <c r="WPU209" s="944"/>
      <c r="WPV209" s="944"/>
      <c r="WPW209" s="944"/>
      <c r="WPX209" s="944"/>
      <c r="WPY209" s="944"/>
      <c r="WPZ209" s="944"/>
      <c r="WQA209" s="944"/>
      <c r="WQB209" s="944"/>
      <c r="WQC209" s="944"/>
      <c r="WQD209" s="944"/>
      <c r="WQE209" s="944"/>
      <c r="WQF209" s="944"/>
      <c r="WQG209" s="944"/>
      <c r="WQH209" s="944"/>
      <c r="WQI209" s="944"/>
      <c r="WQJ209" s="944"/>
      <c r="WQK209" s="944"/>
      <c r="WQL209" s="944"/>
      <c r="WQM209" s="944"/>
      <c r="WQN209" s="944"/>
      <c r="WQO209" s="944"/>
      <c r="WQP209" s="944"/>
      <c r="WQQ209" s="944"/>
      <c r="WQR209" s="944"/>
      <c r="WQS209" s="944"/>
      <c r="WQT209" s="944"/>
      <c r="WQU209" s="944"/>
      <c r="WQV209" s="944"/>
      <c r="WQW209" s="944"/>
      <c r="WQX209" s="944"/>
      <c r="WQY209" s="944"/>
      <c r="WQZ209" s="944"/>
      <c r="WRA209" s="944"/>
      <c r="WRB209" s="944"/>
      <c r="WRC209" s="944"/>
      <c r="WRD209" s="944"/>
      <c r="WRE209" s="944"/>
      <c r="WRF209" s="944"/>
      <c r="WRG209" s="944"/>
      <c r="WRH209" s="944"/>
      <c r="WRI209" s="944"/>
      <c r="WRJ209" s="944"/>
      <c r="WRK209" s="944"/>
      <c r="WRL209" s="944"/>
      <c r="WRM209" s="944"/>
      <c r="WRN209" s="944"/>
      <c r="WRO209" s="944"/>
      <c r="WRP209" s="944"/>
      <c r="WRQ209" s="944"/>
      <c r="WRR209" s="944"/>
      <c r="WRS209" s="944"/>
      <c r="WRT209" s="944"/>
      <c r="WRU209" s="944"/>
      <c r="WRV209" s="944"/>
      <c r="WRW209" s="944"/>
      <c r="WRX209" s="944"/>
      <c r="WRY209" s="944"/>
      <c r="WRZ209" s="944"/>
      <c r="WSA209" s="944"/>
      <c r="WSB209" s="944"/>
      <c r="WSC209" s="944"/>
      <c r="WSD209" s="944"/>
      <c r="WSE209" s="944"/>
      <c r="WSF209" s="944"/>
      <c r="WSG209" s="944"/>
      <c r="WSH209" s="944"/>
      <c r="WSI209" s="944"/>
      <c r="WSJ209" s="944"/>
      <c r="WSK209" s="944"/>
      <c r="WSL209" s="944"/>
      <c r="WSM209" s="944"/>
      <c r="WSN209" s="944"/>
      <c r="WSO209" s="944"/>
      <c r="WSP209" s="944"/>
      <c r="WSQ209" s="944"/>
      <c r="WSR209" s="944"/>
      <c r="WSS209" s="944"/>
      <c r="WST209" s="944"/>
      <c r="WSU209" s="944"/>
      <c r="WSV209" s="944"/>
      <c r="WSW209" s="944"/>
      <c r="WSX209" s="944"/>
      <c r="WSY209" s="944"/>
      <c r="WSZ209" s="944"/>
      <c r="WTA209" s="944"/>
      <c r="WTB209" s="944"/>
      <c r="WTC209" s="944"/>
      <c r="WTD209" s="944"/>
      <c r="WTE209" s="944"/>
      <c r="WTF209" s="944"/>
      <c r="WTG209" s="944"/>
      <c r="WTH209" s="944"/>
      <c r="WTI209" s="944"/>
      <c r="WTJ209" s="944"/>
      <c r="WTK209" s="944"/>
      <c r="WTL209" s="944"/>
      <c r="WTM209" s="944"/>
      <c r="WTN209" s="944"/>
      <c r="WTO209" s="944"/>
      <c r="WTP209" s="944"/>
      <c r="WTQ209" s="944"/>
      <c r="WTR209" s="944"/>
      <c r="WTS209" s="944"/>
      <c r="WTT209" s="944"/>
      <c r="WTU209" s="944"/>
      <c r="WTV209" s="944"/>
      <c r="WTW209" s="944"/>
      <c r="WTX209" s="944"/>
      <c r="WTY209" s="944"/>
      <c r="WTZ209" s="944"/>
      <c r="WUA209" s="944"/>
      <c r="WUB209" s="944"/>
      <c r="WUC209" s="944"/>
      <c r="WUD209" s="944"/>
      <c r="WUE209" s="944"/>
      <c r="WUF209" s="944"/>
      <c r="WUG209" s="944"/>
      <c r="WUH209" s="944"/>
      <c r="WUI209" s="944"/>
      <c r="WUJ209" s="944"/>
      <c r="WUK209" s="944"/>
      <c r="WUL209" s="944"/>
      <c r="WUM209" s="944"/>
      <c r="WUN209" s="944"/>
      <c r="WUO209" s="944"/>
      <c r="WUP209" s="944"/>
      <c r="WUQ209" s="944"/>
      <c r="WUR209" s="944"/>
      <c r="WUS209" s="944"/>
      <c r="WUT209" s="944"/>
      <c r="WUU209" s="944"/>
      <c r="WUV209" s="944"/>
      <c r="WUW209" s="944"/>
      <c r="WUX209" s="944"/>
      <c r="WUY209" s="944"/>
      <c r="WUZ209" s="944"/>
      <c r="WVA209" s="944"/>
      <c r="WVB209" s="944"/>
      <c r="WVC209" s="944"/>
      <c r="WVD209" s="944"/>
      <c r="WVE209" s="944"/>
      <c r="WVF209" s="944"/>
      <c r="WVG209" s="944"/>
      <c r="WVH209" s="944"/>
      <c r="WVI209" s="944"/>
      <c r="WVJ209" s="944"/>
      <c r="WVK209" s="944"/>
      <c r="WVL209" s="944"/>
      <c r="WVM209" s="944"/>
      <c r="WVN209" s="944"/>
      <c r="WVO209" s="944"/>
      <c r="WVP209" s="944"/>
      <c r="WVQ209" s="944"/>
      <c r="WVR209" s="944"/>
      <c r="WVS209" s="944"/>
      <c r="WVT209" s="944"/>
      <c r="WVU209" s="944"/>
      <c r="WVV209" s="944"/>
      <c r="WVW209" s="944"/>
      <c r="WVX209" s="944"/>
      <c r="WVY209" s="944"/>
      <c r="WVZ209" s="944"/>
      <c r="WWA209" s="944"/>
      <c r="WWB209" s="944"/>
      <c r="WWC209" s="944"/>
      <c r="WWD209" s="944"/>
      <c r="WWE209" s="944"/>
      <c r="WWF209" s="944"/>
      <c r="WWG209" s="944"/>
      <c r="WWH209" s="944"/>
      <c r="WWI209" s="944"/>
      <c r="WWJ209" s="944"/>
      <c r="WWK209" s="944"/>
      <c r="WWL209" s="944"/>
      <c r="WWM209" s="944"/>
      <c r="WWN209" s="944"/>
      <c r="WWO209" s="944"/>
      <c r="WWP209" s="944"/>
      <c r="WWQ209" s="944"/>
      <c r="WWR209" s="944"/>
      <c r="WWS209" s="944"/>
      <c r="WWT209" s="944"/>
      <c r="WWU209" s="944"/>
      <c r="WWV209" s="944"/>
      <c r="WWW209" s="944"/>
      <c r="WWX209" s="944"/>
      <c r="WWY209" s="944"/>
      <c r="WWZ209" s="944"/>
      <c r="WXA209" s="944"/>
      <c r="WXB209" s="944"/>
      <c r="WXC209" s="944"/>
      <c r="WXD209" s="944"/>
      <c r="WXE209" s="944"/>
      <c r="WXF209" s="944"/>
      <c r="WXG209" s="944"/>
      <c r="WXH209" s="944"/>
      <c r="WXI209" s="944"/>
      <c r="WXJ209" s="944"/>
      <c r="WXK209" s="944"/>
      <c r="WXL209" s="944"/>
      <c r="WXM209" s="944"/>
      <c r="WXN209" s="944"/>
      <c r="WXO209" s="944"/>
      <c r="WXP209" s="944"/>
      <c r="WXQ209" s="944"/>
      <c r="WXR209" s="944"/>
      <c r="WXS209" s="944"/>
      <c r="WXT209" s="944"/>
      <c r="WXU209" s="944"/>
      <c r="WXV209" s="944"/>
      <c r="WXW209" s="944"/>
      <c r="WXX209" s="944"/>
      <c r="WXY209" s="944"/>
      <c r="WXZ209" s="944"/>
      <c r="WYA209" s="944"/>
      <c r="WYB209" s="944"/>
      <c r="WYC209" s="944"/>
      <c r="WYD209" s="944"/>
      <c r="WYE209" s="944"/>
      <c r="WYF209" s="944"/>
      <c r="WYG209" s="944"/>
      <c r="WYH209" s="944"/>
      <c r="WYI209" s="944"/>
      <c r="WYJ209" s="944"/>
      <c r="WYK209" s="944"/>
      <c r="WYL209" s="944"/>
      <c r="WYM209" s="944"/>
      <c r="WYN209" s="944"/>
      <c r="WYO209" s="944"/>
      <c r="WYP209" s="944"/>
      <c r="WYQ209" s="944"/>
      <c r="WYR209" s="944"/>
      <c r="WYS209" s="944"/>
      <c r="WYT209" s="944"/>
      <c r="WYU209" s="944"/>
      <c r="WYV209" s="944"/>
      <c r="WYW209" s="944"/>
      <c r="WYX209" s="944"/>
      <c r="WYY209" s="944"/>
      <c r="WYZ209" s="944"/>
      <c r="WZA209" s="944"/>
      <c r="WZB209" s="944"/>
      <c r="WZC209" s="944"/>
      <c r="WZD209" s="944"/>
      <c r="WZE209" s="944"/>
      <c r="WZF209" s="944"/>
      <c r="WZG209" s="944"/>
      <c r="WZH209" s="944"/>
      <c r="WZI209" s="944"/>
      <c r="WZJ209" s="944"/>
      <c r="WZK209" s="944"/>
      <c r="WZL209" s="944"/>
      <c r="WZM209" s="944"/>
      <c r="WZN209" s="944"/>
      <c r="WZO209" s="944"/>
      <c r="WZP209" s="944"/>
      <c r="WZQ209" s="944"/>
      <c r="WZR209" s="944"/>
      <c r="WZS209" s="944"/>
      <c r="WZT209" s="944"/>
      <c r="WZU209" s="944"/>
      <c r="WZV209" s="944"/>
      <c r="WZW209" s="944"/>
      <c r="WZX209" s="944"/>
      <c r="WZY209" s="944"/>
      <c r="WZZ209" s="944"/>
      <c r="XAA209" s="944"/>
      <c r="XAB209" s="944"/>
      <c r="XAC209" s="944"/>
      <c r="XAD209" s="944"/>
      <c r="XAE209" s="944"/>
      <c r="XAF209" s="944"/>
      <c r="XAG209" s="944"/>
      <c r="XAH209" s="944"/>
      <c r="XAI209" s="944"/>
      <c r="XAJ209" s="944"/>
      <c r="XAK209" s="944"/>
      <c r="XAL209" s="944"/>
      <c r="XAM209" s="944"/>
      <c r="XAN209" s="944"/>
      <c r="XAO209" s="944"/>
      <c r="XAP209" s="944"/>
      <c r="XAQ209" s="944"/>
      <c r="XAR209" s="944"/>
      <c r="XAS209" s="944"/>
      <c r="XAT209" s="944"/>
      <c r="XAU209" s="944"/>
      <c r="XAV209" s="944"/>
      <c r="XAW209" s="944"/>
      <c r="XAX209" s="944"/>
      <c r="XAY209" s="944"/>
      <c r="XAZ209" s="944"/>
      <c r="XBA209" s="944"/>
      <c r="XBB209" s="944"/>
      <c r="XBC209" s="944"/>
      <c r="XBD209" s="944"/>
      <c r="XBE209" s="944"/>
      <c r="XBF209" s="944"/>
      <c r="XBG209" s="944"/>
      <c r="XBH209" s="944"/>
      <c r="XBI209" s="944"/>
      <c r="XBJ209" s="944"/>
      <c r="XBK209" s="944"/>
      <c r="XBL209" s="944"/>
      <c r="XBM209" s="944"/>
      <c r="XBN209" s="944"/>
      <c r="XBO209" s="944"/>
      <c r="XBP209" s="944"/>
      <c r="XBQ209" s="944"/>
      <c r="XBR209" s="944"/>
      <c r="XBS209" s="944"/>
      <c r="XBT209" s="944"/>
      <c r="XBU209" s="944"/>
      <c r="XBV209" s="944"/>
      <c r="XBW209" s="944"/>
      <c r="XBX209" s="944"/>
      <c r="XBY209" s="944"/>
      <c r="XBZ209" s="944"/>
      <c r="XCA209" s="944"/>
      <c r="XCB209" s="944"/>
      <c r="XCC209" s="944"/>
      <c r="XCD209" s="944"/>
      <c r="XCE209" s="944"/>
      <c r="XCF209" s="944"/>
      <c r="XCG209" s="944"/>
      <c r="XCH209" s="944"/>
      <c r="XCI209" s="944"/>
      <c r="XCJ209" s="944"/>
      <c r="XCK209" s="944"/>
      <c r="XCL209" s="944"/>
      <c r="XCM209" s="944"/>
      <c r="XCN209" s="944"/>
      <c r="XCO209" s="944"/>
      <c r="XCP209" s="944"/>
      <c r="XCQ209" s="944"/>
      <c r="XCR209" s="944"/>
      <c r="XCS209" s="944"/>
      <c r="XCT209" s="944"/>
      <c r="XCU209" s="944"/>
      <c r="XCV209" s="944"/>
      <c r="XCW209" s="944"/>
      <c r="XCX209" s="944"/>
      <c r="XCY209" s="944"/>
      <c r="XCZ209" s="944"/>
      <c r="XDA209" s="944"/>
      <c r="XDB209" s="944"/>
      <c r="XDC209" s="944"/>
      <c r="XDD209" s="944"/>
      <c r="XDE209" s="944"/>
      <c r="XDF209" s="944"/>
      <c r="XDG209" s="944"/>
      <c r="XDH209" s="944"/>
      <c r="XDI209" s="944"/>
      <c r="XDJ209" s="944"/>
      <c r="XDK209" s="944"/>
      <c r="XDL209" s="944"/>
      <c r="XDM209" s="944"/>
      <c r="XDN209" s="944"/>
      <c r="XDO209" s="944"/>
      <c r="XDP209" s="944"/>
      <c r="XDQ209" s="944"/>
      <c r="XDR209" s="944"/>
      <c r="XDS209" s="944"/>
      <c r="XDT209" s="944"/>
      <c r="XDU209" s="944"/>
      <c r="XDV209" s="944"/>
      <c r="XDW209" s="944"/>
      <c r="XDX209" s="944"/>
      <c r="XDY209" s="944"/>
      <c r="XDZ209" s="944"/>
      <c r="XEA209" s="944"/>
      <c r="XEB209" s="944"/>
      <c r="XEC209" s="944"/>
      <c r="XED209" s="944"/>
      <c r="XEE209" s="944"/>
      <c r="XEF209" s="944"/>
      <c r="XEG209" s="944"/>
      <c r="XEH209" s="944"/>
      <c r="XEI209" s="944"/>
      <c r="XEJ209" s="944"/>
      <c r="XEK209" s="944"/>
      <c r="XEL209" s="944"/>
      <c r="XEM209" s="944"/>
      <c r="XEN209" s="944"/>
      <c r="XEO209" s="944"/>
      <c r="XEP209" s="944"/>
      <c r="XEQ209" s="944"/>
      <c r="XER209" s="944"/>
      <c r="XES209" s="944"/>
      <c r="XET209" s="944"/>
      <c r="XEU209" s="944"/>
      <c r="XEV209" s="944"/>
      <c r="XEW209" s="944"/>
      <c r="XEX209" s="944"/>
      <c r="XEY209" s="944"/>
      <c r="XEZ209" s="944"/>
    </row>
    <row r="210" spans="1:16380" s="793" customFormat="1" ht="30" customHeight="1">
      <c r="A210" s="834" t="str">
        <f>'Current Assumptions'!A210</f>
        <v xml:space="preserve">Avg. Time Spent Transferring Comments per Page </v>
      </c>
      <c r="B210" s="854">
        <f>'Current Assumptions'!B210</f>
        <v>0</v>
      </c>
      <c r="C210" s="834" t="s">
        <v>487</v>
      </c>
      <c r="D210" s="801">
        <v>1</v>
      </c>
      <c r="E210" s="881">
        <f>(100%-$D$210)*B210</f>
        <v>0</v>
      </c>
      <c r="F210" s="1027" t="str">
        <f>'Current Assumptions'!D210</f>
        <v>Avergae time spent by Architect in marking up submittal with comments</v>
      </c>
      <c r="G210" s="838"/>
      <c r="H210" s="882"/>
      <c r="I210" s="792"/>
      <c r="L210" s="792"/>
    </row>
    <row r="211" spans="1:16380" s="793" customFormat="1" ht="30" customHeight="1">
      <c r="A211" s="834" t="str">
        <f>'Current Assumptions'!A211</f>
        <v>Avg. Time Spent Transferring Comments per Sheet</v>
      </c>
      <c r="B211" s="854">
        <f>'Current Assumptions'!B211</f>
        <v>0</v>
      </c>
      <c r="C211" s="834" t="s">
        <v>487</v>
      </c>
      <c r="D211" s="801">
        <v>1</v>
      </c>
      <c r="E211" s="881">
        <f>(100%-$D$211)*B211</f>
        <v>0</v>
      </c>
      <c r="F211" s="1027" t="str">
        <f>'Current Assumptions'!D211</f>
        <v>Avergae time spent by Architect in marking up submittal with comments</v>
      </c>
      <c r="G211" s="838"/>
      <c r="H211" s="882"/>
      <c r="I211" s="792"/>
      <c r="L211" s="792"/>
    </row>
    <row r="212" spans="1:16380" s="806" customFormat="1" ht="25.5" customHeight="1">
      <c r="A212" s="830" t="str">
        <f>'Current Assumptions'!A212</f>
        <v>Percentage of Time Spent by Construction Project Manager</v>
      </c>
      <c r="B212" s="858">
        <f>'Current Assumptions'!B212</f>
        <v>0</v>
      </c>
      <c r="C212" s="830" t="s">
        <v>868</v>
      </c>
      <c r="D212" s="783" t="s">
        <v>331</v>
      </c>
      <c r="E212" s="923">
        <f>B212</f>
        <v>0</v>
      </c>
      <c r="F212" s="830" t="str">
        <f>'Current Assumptions'!D212</f>
        <v>Percentage of time spent by Construction Project Manager in recreating Submittal Package</v>
      </c>
      <c r="G212" s="838"/>
      <c r="H212" s="891"/>
      <c r="I212" s="805"/>
      <c r="L212" s="805"/>
    </row>
    <row r="213" spans="1:16380" s="806" customFormat="1" ht="38.25">
      <c r="A213" s="830" t="str">
        <f>'Current Assumptions'!A213</f>
        <v>Percentage of Time Spent by Assistant (Construction) Project Manager</v>
      </c>
      <c r="B213" s="858">
        <f>'Current Assumptions'!B213</f>
        <v>0</v>
      </c>
      <c r="C213" s="830" t="s">
        <v>868</v>
      </c>
      <c r="D213" s="783" t="s">
        <v>331</v>
      </c>
      <c r="E213" s="923">
        <f>B213</f>
        <v>0</v>
      </c>
      <c r="F213" s="830" t="str">
        <f>'Current Assumptions'!D213</f>
        <v>Percentage of time spent by Assistant Construction Project Manager in recreating Submittal Package</v>
      </c>
      <c r="G213" s="838"/>
      <c r="H213" s="891"/>
      <c r="I213" s="805"/>
      <c r="L213" s="805"/>
    </row>
    <row r="214" spans="1:16380" s="806" customFormat="1" ht="51">
      <c r="A214" s="830" t="str">
        <f>'Current Assumptions'!A214</f>
        <v>Avg. Number of Transmittals</v>
      </c>
      <c r="B214" s="831">
        <f>'Current Assumptions'!B214</f>
        <v>0</v>
      </c>
      <c r="C214" s="830" t="s">
        <v>429</v>
      </c>
      <c r="D214" s="783" t="s">
        <v>331</v>
      </c>
      <c r="E214" s="931">
        <f>B214</f>
        <v>0</v>
      </c>
      <c r="F214" s="830" t="str">
        <f>'Current Assumptions'!D214</f>
        <v>Average number of times Submittal Packages (pages and sheets) are sent and received between Architect and Contractor times the number of recipients for each exchange</v>
      </c>
      <c r="G214" s="838"/>
      <c r="H214" s="891"/>
      <c r="I214" s="805"/>
      <c r="L214" s="805"/>
    </row>
    <row r="215" spans="1:16380" s="793" customFormat="1" ht="30">
      <c r="A215" s="834" t="str">
        <f>'Current Assumptions'!A215</f>
        <v>Avg. Time to Prepare Transmittal  (hours / transmittal)</v>
      </c>
      <c r="B215" s="854">
        <f>'Current Assumptions'!B215</f>
        <v>0</v>
      </c>
      <c r="C215" s="834" t="s">
        <v>427</v>
      </c>
      <c r="D215" s="801">
        <v>0.6</v>
      </c>
      <c r="E215" s="881">
        <f>(100%-$D$215)*B215</f>
        <v>0</v>
      </c>
      <c r="F215" s="1027" t="str">
        <f>'Current Assumptions'!D215</f>
        <v>Average time spent compiling Submittal Package for transmittal by Architect</v>
      </c>
      <c r="G215" s="891"/>
      <c r="H215" s="882"/>
      <c r="I215" s="792"/>
      <c r="L215" s="792"/>
    </row>
    <row r="216" spans="1:16380" s="793" customFormat="1" ht="45">
      <c r="A216" s="834" t="str">
        <f>'Current Assumptions'!A216</f>
        <v>Avg. Mailing Cost per Transmittal</v>
      </c>
      <c r="B216" s="851">
        <f>'Current Assumptions'!B216</f>
        <v>0</v>
      </c>
      <c r="C216" s="834" t="s">
        <v>431</v>
      </c>
      <c r="D216" s="801">
        <v>1</v>
      </c>
      <c r="E216" s="928">
        <f>(100%-$D$216)*B216</f>
        <v>0</v>
      </c>
      <c r="F216" s="1027" t="str">
        <f>'Current Assumptions'!D216</f>
        <v>Average cost for Mailing documents/transmittals between  Architect / Planner and Contractor</v>
      </c>
      <c r="G216" s="891"/>
      <c r="H216" s="882"/>
      <c r="I216" s="792"/>
      <c r="L216" s="792"/>
    </row>
    <row r="217" spans="1:16380" s="806" customFormat="1">
      <c r="A217" s="828" t="str">
        <f>'Current Assumptions'!A217</f>
        <v>Purchase Order</v>
      </c>
      <c r="B217" s="831"/>
      <c r="C217" s="830"/>
      <c r="D217" s="783"/>
      <c r="E217" s="915"/>
      <c r="F217" s="1027"/>
      <c r="G217" s="891"/>
      <c r="H217" s="889"/>
      <c r="I217" s="805"/>
      <c r="L217" s="805"/>
    </row>
    <row r="218" spans="1:16380" s="806" customFormat="1">
      <c r="A218" s="830"/>
      <c r="B218" s="830"/>
      <c r="C218" s="830"/>
      <c r="D218" s="783"/>
      <c r="E218" s="915"/>
      <c r="F218" s="1027"/>
      <c r="G218" s="891"/>
      <c r="H218" s="891"/>
      <c r="I218" s="805"/>
      <c r="L218" s="805"/>
    </row>
    <row r="219" spans="1:16380" s="806" customFormat="1">
      <c r="A219" s="828" t="str">
        <f>'Current Assumptions'!A219</f>
        <v>Product Installation</v>
      </c>
      <c r="B219" s="831"/>
      <c r="C219" s="830"/>
      <c r="D219" s="783"/>
      <c r="E219" s="915"/>
      <c r="F219" s="1027"/>
      <c r="G219" s="891"/>
      <c r="H219" s="889"/>
      <c r="I219" s="805"/>
      <c r="L219" s="805"/>
    </row>
    <row r="220" spans="1:16380" s="791" customFormat="1" ht="30" customHeight="1">
      <c r="A220" s="834" t="str">
        <f>'Current Assumptions'!A220</f>
        <v>Avg. Time Spent Re-formatting Product Installation Report in Office (hours/ component)</v>
      </c>
      <c r="B220" s="940">
        <f>'Current Assumptions'!B220</f>
        <v>0</v>
      </c>
      <c r="C220" s="834" t="s">
        <v>490</v>
      </c>
      <c r="D220" s="801">
        <v>1</v>
      </c>
      <c r="E220" s="881">
        <f>(100%-$D$220)*B220</f>
        <v>0</v>
      </c>
      <c r="F220" s="1027" t="str">
        <f>'Current Assumptions'!D220</f>
        <v>Average time spent by Contractor in the office re-formatting report</v>
      </c>
      <c r="G220" s="891"/>
      <c r="H220" s="834"/>
    </row>
    <row r="221" spans="1:16380" s="793" customFormat="1" ht="75">
      <c r="A221" s="830" t="str">
        <f>'Current Assumptions'!A221</f>
        <v>Avg. Number of Transmittals (Transmittals)</v>
      </c>
      <c r="B221" s="831">
        <f>'Current Assumptions'!B221</f>
        <v>0</v>
      </c>
      <c r="C221" s="830" t="s">
        <v>429</v>
      </c>
      <c r="D221" s="796" t="s">
        <v>331</v>
      </c>
      <c r="E221" s="915">
        <f>B221</f>
        <v>0</v>
      </c>
      <c r="F221" s="1027" t="str">
        <f>'Current Assumptions'!D221</f>
        <v>Average number of times Product Installation Reports are sent and received between Contractor and Architect / Owner times the number of recipients for each exchange</v>
      </c>
      <c r="G221" s="891"/>
      <c r="H221" s="866"/>
      <c r="I221" s="792"/>
      <c r="L221" s="792"/>
    </row>
    <row r="222" spans="1:16380" s="793" customFormat="1" ht="30">
      <c r="A222" s="834" t="str">
        <f>'Current Assumptions'!A222</f>
        <v>Avg. Mailing Cost per Transmittal ($ / Transmittal)</v>
      </c>
      <c r="B222" s="851">
        <f>'Current Assumptions'!B222</f>
        <v>0</v>
      </c>
      <c r="C222" s="834" t="s">
        <v>431</v>
      </c>
      <c r="D222" s="801">
        <v>1</v>
      </c>
      <c r="E222" s="928">
        <f>(100%-$D$222)*B222</f>
        <v>0</v>
      </c>
      <c r="F222" s="1027" t="str">
        <f>'Current Assumptions'!D222</f>
        <v>Average cost for mailing Product Installation Report by Contractor</v>
      </c>
      <c r="G222" s="891"/>
      <c r="H222" s="866"/>
      <c r="I222" s="792"/>
      <c r="L222" s="792"/>
    </row>
    <row r="223" spans="1:16380" s="793" customFormat="1" ht="45">
      <c r="A223" s="834" t="str">
        <f>'Current Assumptions'!A223</f>
        <v>Avg. Time to Prepare a Transmittal (hours/transmittal)</v>
      </c>
      <c r="B223" s="854">
        <f>'Current Assumptions'!B223</f>
        <v>0</v>
      </c>
      <c r="C223" s="866" t="s">
        <v>427</v>
      </c>
      <c r="D223" s="801">
        <v>0.6</v>
      </c>
      <c r="E223" s="881">
        <f>(100%-$D$223)*B223</f>
        <v>0</v>
      </c>
      <c r="F223" s="1027" t="str">
        <f>'Current Assumptions'!D223</f>
        <v>Average time spent compiling Product Installation for transmittal by Assistant Construction Manager</v>
      </c>
      <c r="G223" s="891"/>
      <c r="H223" s="866"/>
      <c r="I223" s="792"/>
      <c r="L223" s="792"/>
    </row>
    <row r="224" spans="1:16380" s="806" customFormat="1">
      <c r="A224" s="828" t="str">
        <f>'Current Assumptions'!A224</f>
        <v>Start-Up</v>
      </c>
      <c r="B224" s="831"/>
      <c r="C224" s="830"/>
      <c r="D224" s="783"/>
      <c r="E224" s="915"/>
      <c r="F224" s="1027"/>
      <c r="G224" s="891"/>
      <c r="H224" s="889"/>
      <c r="I224" s="805"/>
      <c r="L224" s="805"/>
    </row>
    <row r="225" spans="1:12" s="806" customFormat="1">
      <c r="A225" s="830"/>
      <c r="B225" s="830"/>
      <c r="C225" s="830"/>
      <c r="D225" s="783"/>
      <c r="E225" s="915"/>
      <c r="F225" s="1027"/>
      <c r="G225" s="891"/>
      <c r="H225" s="891"/>
      <c r="I225" s="805"/>
      <c r="L225" s="805"/>
    </row>
    <row r="226" spans="1:12" s="806" customFormat="1">
      <c r="A226" s="828" t="str">
        <f>'Current Assumptions'!A226</f>
        <v>Product Inspection</v>
      </c>
      <c r="B226" s="831"/>
      <c r="C226" s="864"/>
      <c r="D226" s="812"/>
      <c r="E226" s="920"/>
      <c r="F226" s="1027"/>
      <c r="G226" s="891"/>
      <c r="H226" s="838"/>
      <c r="I226" s="805"/>
      <c r="L226" s="805"/>
    </row>
    <row r="227" spans="1:12" s="793" customFormat="1" ht="34.15" customHeight="1">
      <c r="A227" s="834" t="str">
        <f>'Current Assumptions'!A227</f>
        <v>Avg. Field Time Spent Documenting Report per Site Visit (hours / visit)</v>
      </c>
      <c r="B227" s="849">
        <f>'Current Assumptions'!B227</f>
        <v>0</v>
      </c>
      <c r="C227" s="834" t="s">
        <v>984</v>
      </c>
      <c r="D227" s="801">
        <v>0.6</v>
      </c>
      <c r="E227" s="881">
        <f>(100%-$D$227)*B227</f>
        <v>0</v>
      </c>
      <c r="F227" s="1027" t="str">
        <f>'Current Assumptions'!D227</f>
        <v xml:space="preserve">Average time spent in the field documenting data during site visits. </v>
      </c>
      <c r="G227" s="891"/>
      <c r="H227" s="834"/>
      <c r="I227" s="792"/>
      <c r="L227" s="792"/>
    </row>
    <row r="228" spans="1:12" s="806" customFormat="1" ht="25.5">
      <c r="A228" s="830" t="str">
        <f>'Current Assumptions'!A228</f>
        <v>Avg. Number of Site Visits per month</v>
      </c>
      <c r="B228" s="831">
        <f>'Current Assumptions'!B228</f>
        <v>0</v>
      </c>
      <c r="C228" s="830" t="s">
        <v>987</v>
      </c>
      <c r="D228" s="814" t="s">
        <v>331</v>
      </c>
      <c r="E228" s="921">
        <f>B228</f>
        <v>0</v>
      </c>
      <c r="F228" s="830" t="str">
        <f>'Current Assumptions'!D228</f>
        <v>Average number of times site is visited in a month</v>
      </c>
      <c r="G228" s="891"/>
      <c r="H228" s="838"/>
      <c r="I228" s="805"/>
      <c r="L228" s="805"/>
    </row>
    <row r="229" spans="1:12" s="806" customFormat="1" ht="15">
      <c r="A229" s="830" t="str">
        <f>'Current Assumptions'!A229</f>
        <v xml:space="preserve">Avg Number of Months of Construction </v>
      </c>
      <c r="B229" s="831">
        <f>'Current Assumptions'!B229</f>
        <v>0</v>
      </c>
      <c r="C229" s="830" t="s">
        <v>822</v>
      </c>
      <c r="D229" s="814" t="s">
        <v>331</v>
      </c>
      <c r="E229" s="921">
        <f>B229</f>
        <v>0</v>
      </c>
      <c r="F229" s="830" t="str">
        <f>'Current Assumptions'!D229</f>
        <v>Average construction duration of a project</v>
      </c>
      <c r="G229" s="891"/>
      <c r="H229" s="838"/>
      <c r="I229" s="805"/>
      <c r="L229" s="805"/>
    </row>
    <row r="230" spans="1:12" s="806" customFormat="1">
      <c r="A230" s="830" t="str">
        <f>'Current Assumptions'!A230</f>
        <v xml:space="preserve">Total Time Spent in Office </v>
      </c>
      <c r="B230" s="831">
        <f>'Current Assumptions'!B230</f>
        <v>0</v>
      </c>
      <c r="C230" s="830" t="s">
        <v>986</v>
      </c>
      <c r="D230" s="783" t="s">
        <v>331</v>
      </c>
      <c r="E230" s="915">
        <f>B230</f>
        <v>0</v>
      </c>
      <c r="F230" s="830" t="str">
        <f>'Current Assumptions'!D230</f>
        <v>Total time spent in the office on a daily basis</v>
      </c>
      <c r="G230" s="910"/>
      <c r="H230" s="838"/>
      <c r="I230" s="805"/>
      <c r="L230" s="805"/>
    </row>
    <row r="231" spans="1:12" s="793" customFormat="1" ht="45">
      <c r="A231" s="834" t="str">
        <f>'Current Assumptions'!A231</f>
        <v>Avg. Percentage of Office Time Spent Quantifying products in place</v>
      </c>
      <c r="B231" s="865">
        <f>'Current Assumptions'!B231</f>
        <v>0</v>
      </c>
      <c r="C231" s="834" t="s">
        <v>868</v>
      </c>
      <c r="D231" s="801">
        <v>0.9</v>
      </c>
      <c r="E231" s="929">
        <f>(100%-$D$231)*B231</f>
        <v>0</v>
      </c>
      <c r="F231" s="1027" t="str">
        <f>'Current Assumptions'!D231</f>
        <v>Average percentage of time spent in the office documenting data recorded from the field.</v>
      </c>
      <c r="G231" s="910"/>
      <c r="H231" s="834"/>
      <c r="I231" s="792"/>
      <c r="L231" s="792"/>
    </row>
    <row r="232" spans="1:12" s="817" customFormat="1" ht="51">
      <c r="A232" s="830" t="str">
        <f>'Current Assumptions'!A232</f>
        <v>Avg. Number of Transmittals</v>
      </c>
      <c r="B232" s="831">
        <f>'Current Assumptions'!B232</f>
        <v>0</v>
      </c>
      <c r="C232" s="830" t="s">
        <v>429</v>
      </c>
      <c r="D232" s="815" t="s">
        <v>331</v>
      </c>
      <c r="E232" s="921">
        <f>B232</f>
        <v>0</v>
      </c>
      <c r="F232" s="867" t="str">
        <f>'Current Assumptions'!D232</f>
        <v>Average number of times Inspection Reports are sent and received between Architect and Contractor times the number of recipients for each exchange</v>
      </c>
      <c r="G232" s="910"/>
      <c r="H232" s="893"/>
      <c r="I232" s="816"/>
      <c r="L232" s="816"/>
    </row>
    <row r="233" spans="1:12" s="793" customFormat="1" ht="30">
      <c r="A233" s="834" t="str">
        <f>'Current Assumptions'!A233</f>
        <v>Avg. Mailing Cost per Transmittal ($ / Transmittal)</v>
      </c>
      <c r="B233" s="861">
        <f>'Current Assumptions'!B233</f>
        <v>0</v>
      </c>
      <c r="C233" s="834" t="s">
        <v>431</v>
      </c>
      <c r="D233" s="801">
        <v>1</v>
      </c>
      <c r="E233" s="928">
        <f>(100%-$D$233)*B233</f>
        <v>0</v>
      </c>
      <c r="F233" s="1027" t="str">
        <f>'Current Assumptions'!D233</f>
        <v>Average cost for mailing Inspection Reports by Architect</v>
      </c>
      <c r="G233" s="910"/>
      <c r="H233" s="866"/>
      <c r="I233" s="792"/>
      <c r="L233" s="792"/>
    </row>
    <row r="234" spans="1:12" s="793" customFormat="1" ht="30">
      <c r="A234" s="834" t="str">
        <f>'Current Assumptions'!A234</f>
        <v>Avg. Time to Prepare Transmittal  (hours / transmittal)</v>
      </c>
      <c r="B234" s="854">
        <f>'Current Assumptions'!B234</f>
        <v>0</v>
      </c>
      <c r="C234" s="866" t="s">
        <v>427</v>
      </c>
      <c r="D234" s="801">
        <v>0.6</v>
      </c>
      <c r="E234" s="881">
        <f>(100%-$D$234)*B234</f>
        <v>0</v>
      </c>
      <c r="F234" s="1027" t="str">
        <f>'Current Assumptions'!D234</f>
        <v>Average time spent compiling Inspection Report for transmittal by Architect</v>
      </c>
      <c r="G234" s="910"/>
      <c r="H234" s="834"/>
      <c r="I234" s="792"/>
      <c r="L234" s="792"/>
    </row>
    <row r="235" spans="1:12" s="806" customFormat="1">
      <c r="A235" s="828" t="str">
        <f>'Current Assumptions'!A235</f>
        <v>Punch list Issue</v>
      </c>
      <c r="B235" s="829"/>
      <c r="C235" s="830"/>
      <c r="D235" s="783"/>
      <c r="E235" s="915"/>
      <c r="F235" s="1027"/>
      <c r="G235" s="910"/>
      <c r="H235" s="838"/>
      <c r="I235" s="805"/>
      <c r="L235" s="805"/>
    </row>
    <row r="236" spans="1:12" s="793" customFormat="1">
      <c r="A236" s="935"/>
      <c r="B236" s="935"/>
      <c r="C236" s="834"/>
      <c r="D236" s="801"/>
      <c r="E236" s="881"/>
      <c r="F236" s="1027"/>
      <c r="G236" s="910"/>
      <c r="H236" s="882"/>
      <c r="I236" s="792"/>
      <c r="L236" s="792"/>
    </row>
    <row r="237" spans="1:12" s="806" customFormat="1">
      <c r="A237" s="828" t="str">
        <f>'Current Assumptions'!A237</f>
        <v>Turnover Package</v>
      </c>
      <c r="B237" s="831"/>
      <c r="C237" s="830"/>
      <c r="D237" s="783"/>
      <c r="E237" s="915"/>
      <c r="F237" s="1027"/>
      <c r="G237" s="891"/>
      <c r="H237" s="889"/>
      <c r="I237" s="805"/>
      <c r="L237" s="805"/>
    </row>
    <row r="238" spans="1:12" s="798" customFormat="1" ht="30">
      <c r="A238" s="834" t="str">
        <f>'Current Assumptions'!A238</f>
        <v>Avg. Time Spent Searching and Assembling Operations &amp; Maintenance Manuals (hours / document)</v>
      </c>
      <c r="B238" s="849">
        <f>'Current Assumptions'!B238</f>
        <v>0</v>
      </c>
      <c r="C238" s="850" t="s">
        <v>992</v>
      </c>
      <c r="D238" s="801">
        <v>0.9</v>
      </c>
      <c r="E238" s="881">
        <f>(100%-$D$238)*B238</f>
        <v>0</v>
      </c>
      <c r="F238" s="1027" t="str">
        <f>'Current Assumptions'!D238</f>
        <v xml:space="preserve">Time spent compiling O&amp;M Manual  </v>
      </c>
      <c r="G238" s="891"/>
      <c r="H238" s="882"/>
      <c r="I238" s="820"/>
      <c r="L238" s="797"/>
    </row>
    <row r="239" spans="1:12" s="798" customFormat="1" ht="30">
      <c r="A239" s="834" t="str">
        <f>'Current Assumptions'!A239</f>
        <v>Avg. Time Spent Searching and Assembling Commissioning Report (hours / document)</v>
      </c>
      <c r="B239" s="849">
        <f>'Current Assumptions'!B239</f>
        <v>0</v>
      </c>
      <c r="C239" s="850" t="s">
        <v>992</v>
      </c>
      <c r="D239" s="801">
        <v>0.9</v>
      </c>
      <c r="E239" s="881">
        <f>(100%-$D$239)*B239</f>
        <v>0</v>
      </c>
      <c r="F239" s="1027" t="str">
        <f>'Current Assumptions'!D239</f>
        <v>Time spent compiling Commissioning Report</v>
      </c>
      <c r="G239" s="891"/>
      <c r="H239" s="882"/>
      <c r="I239" s="820"/>
      <c r="L239" s="797"/>
    </row>
    <row r="240" spans="1:12" s="793" customFormat="1" ht="30">
      <c r="A240" s="834" t="str">
        <f>'Current Assumptions'!A240</f>
        <v xml:space="preserve">Avg. Time Spent Searching and Assembling Record Specifications (hours / document) </v>
      </c>
      <c r="B240" s="849">
        <f>'Current Assumptions'!B240</f>
        <v>0</v>
      </c>
      <c r="C240" s="850" t="s">
        <v>992</v>
      </c>
      <c r="D240" s="801">
        <v>0.9</v>
      </c>
      <c r="E240" s="881">
        <f>(100%-$D$240)*B240</f>
        <v>0</v>
      </c>
      <c r="F240" s="1027" t="str">
        <f>'Current Assumptions'!D240</f>
        <v>Time spent compiling Record Specifications</v>
      </c>
      <c r="G240" s="891"/>
      <c r="H240" s="882"/>
      <c r="I240" s="811"/>
      <c r="L240" s="792"/>
    </row>
    <row r="241" spans="1:12" s="798" customFormat="1" ht="30">
      <c r="A241" s="834" t="str">
        <f>'Current Assumptions'!A241</f>
        <v>Avg. Time Spent Searching and Assembling Record (As-Built) Drawings (hours / sheet)</v>
      </c>
      <c r="B241" s="849">
        <f>'Current Assumptions'!B241</f>
        <v>0</v>
      </c>
      <c r="C241" s="850" t="s">
        <v>993</v>
      </c>
      <c r="D241" s="801">
        <v>0.9</v>
      </c>
      <c r="E241" s="926">
        <f>(100%-$D$241)*B241</f>
        <v>0</v>
      </c>
      <c r="F241" s="1027" t="str">
        <f>'Current Assumptions'!D241</f>
        <v>Time spent compiling Record (As-Built) Drawings</v>
      </c>
      <c r="G241" s="891"/>
      <c r="H241" s="882"/>
      <c r="I241" s="820"/>
      <c r="L241" s="797"/>
    </row>
    <row r="242" spans="1:12" s="798" customFormat="1" ht="30">
      <c r="A242" s="834" t="str">
        <f>'Current Assumptions'!A242</f>
        <v>Avg. Time Spent Searching and Assembling Final Approved Shop Drawings (hours / sheet)</v>
      </c>
      <c r="B242" s="868">
        <f>'Current Assumptions'!B242</f>
        <v>0</v>
      </c>
      <c r="C242" s="850" t="s">
        <v>993</v>
      </c>
      <c r="D242" s="801">
        <v>0.9</v>
      </c>
      <c r="E242" s="926">
        <f>(100%-$D$242)*B242</f>
        <v>0</v>
      </c>
      <c r="F242" s="1027" t="str">
        <f>'Current Assumptions'!D242</f>
        <v>Time spent compiling Final Approved Shop Drawings</v>
      </c>
      <c r="G242" s="891"/>
      <c r="H242" s="882"/>
      <c r="I242" s="820"/>
      <c r="L242" s="797"/>
    </row>
    <row r="243" spans="1:12" ht="25.5">
      <c r="A243" s="830" t="str">
        <f>'Current Assumptions'!A243</f>
        <v>Avg. Number of Pages in Operations &amp; Maintenance Manuals (pages / product)</v>
      </c>
      <c r="B243" s="831">
        <f>'Current Assumptions'!B243</f>
        <v>0</v>
      </c>
      <c r="C243" s="855" t="s">
        <v>1245</v>
      </c>
      <c r="D243" s="783" t="s">
        <v>331</v>
      </c>
      <c r="E243" s="915">
        <f t="shared" ref="E243:E248" si="2">B243</f>
        <v>0</v>
      </c>
      <c r="F243" s="1029" t="str">
        <f>'Current Assumptions'!D243</f>
        <v>Number of Pages in Operations &amp; Maintenance Manuals</v>
      </c>
      <c r="G243" s="891"/>
      <c r="I243" s="773"/>
    </row>
    <row r="244" spans="1:12" ht="25.5" customHeight="1">
      <c r="A244" s="830" t="str">
        <f>'Current Assumptions'!A244</f>
        <v xml:space="preserve">Avg. Number of Pages in  Commissioning Report </v>
      </c>
      <c r="B244" s="831">
        <f>'Current Assumptions'!B244</f>
        <v>0</v>
      </c>
      <c r="C244" s="855" t="s">
        <v>1206</v>
      </c>
      <c r="D244" s="783" t="s">
        <v>331</v>
      </c>
      <c r="E244" s="915">
        <f t="shared" si="2"/>
        <v>0</v>
      </c>
      <c r="F244" s="869" t="str">
        <f>'Current Assumptions'!D244</f>
        <v xml:space="preserve">Number of Pages in  Commissioning Report </v>
      </c>
      <c r="G244" s="891"/>
      <c r="I244" s="821"/>
    </row>
    <row r="245" spans="1:12">
      <c r="A245" s="830" t="str">
        <f>'Current Assumptions'!A245</f>
        <v>Avg. Number of Components &amp; Systems to be Commissioned</v>
      </c>
      <c r="B245" s="831">
        <f>'Current Assumptions'!B245</f>
        <v>0</v>
      </c>
      <c r="C245" s="855" t="s">
        <v>1207</v>
      </c>
      <c r="D245" s="783" t="s">
        <v>331</v>
      </c>
      <c r="E245" s="915">
        <f t="shared" si="2"/>
        <v>0</v>
      </c>
      <c r="F245" s="869" t="str">
        <f>'Current Assumptions'!D245</f>
        <v>Number of Components to be commissioned</v>
      </c>
      <c r="G245" s="891"/>
      <c r="H245" s="806"/>
      <c r="I245" s="773"/>
      <c r="J245" s="772"/>
      <c r="L245" s="773"/>
    </row>
    <row r="246" spans="1:12">
      <c r="A246" s="830" t="str">
        <f>'Current Assumptions'!A246</f>
        <v xml:space="preserve">Avg. Number of Pages in Record Specifications </v>
      </c>
      <c r="B246" s="831">
        <f>'Current Assumptions'!B246</f>
        <v>0</v>
      </c>
      <c r="C246" s="855" t="s">
        <v>92</v>
      </c>
      <c r="D246" s="783" t="s">
        <v>331</v>
      </c>
      <c r="E246" s="915">
        <f t="shared" si="2"/>
        <v>0</v>
      </c>
      <c r="F246" s="869" t="str">
        <f>'Current Assumptions'!D246</f>
        <v xml:space="preserve">Number of Pages in Record Specifications </v>
      </c>
      <c r="G246" s="891"/>
      <c r="I246" s="821"/>
    </row>
    <row r="247" spans="1:12" ht="26.25" customHeight="1">
      <c r="A247" s="830" t="str">
        <f>'Current Assumptions'!A247</f>
        <v xml:space="preserve">Avg. Number of Sheets in  Record (As-Built) Drawings </v>
      </c>
      <c r="B247" s="831">
        <f>'Current Assumptions'!B247</f>
        <v>0</v>
      </c>
      <c r="C247" s="855" t="s">
        <v>495</v>
      </c>
      <c r="D247" s="783" t="s">
        <v>331</v>
      </c>
      <c r="E247" s="915">
        <f t="shared" si="2"/>
        <v>0</v>
      </c>
      <c r="F247" s="895" t="str">
        <f>'Current Assumptions'!D247</f>
        <v xml:space="preserve">Number of Sheets in  Record (As-Built) Drawings </v>
      </c>
      <c r="G247" s="891"/>
      <c r="I247" s="821"/>
    </row>
    <row r="248" spans="1:12" ht="25.5">
      <c r="A248" s="830" t="str">
        <f>'Current Assumptions'!A248</f>
        <v>Avg. Number of Sheets in Final Approved Shop Drawings</v>
      </c>
      <c r="B248" s="831">
        <f>'Current Assumptions'!B248</f>
        <v>0</v>
      </c>
      <c r="C248" s="855" t="s">
        <v>495</v>
      </c>
      <c r="D248" s="783" t="s">
        <v>331</v>
      </c>
      <c r="E248" s="915">
        <f t="shared" si="2"/>
        <v>0</v>
      </c>
      <c r="F248" s="895" t="str">
        <f>'Current Assumptions'!D248</f>
        <v>Number of Sheets in Final Approved Shop Drawings</v>
      </c>
      <c r="G248" s="891"/>
      <c r="I248" s="821"/>
    </row>
    <row r="249" spans="1:12" s="798" customFormat="1" ht="30">
      <c r="A249" s="834" t="str">
        <f>'Current Assumptions'!A249</f>
        <v>Avg. Time Spent Reviewing Operations &amp; Maintenance Manuals (hours/page)</v>
      </c>
      <c r="B249" s="868">
        <f>'Current Assumptions'!B249</f>
        <v>0</v>
      </c>
      <c r="C249" s="850" t="s">
        <v>994</v>
      </c>
      <c r="D249" s="801">
        <v>0</v>
      </c>
      <c r="E249" s="926">
        <f>(100%-$D$249)*B249</f>
        <v>0</v>
      </c>
      <c r="F249" s="1027" t="str">
        <f>'Current Assumptions'!D249</f>
        <v xml:space="preserve">Time Spent Reviewing Operations &amp; Maintenance Manuals  </v>
      </c>
      <c r="G249" s="891"/>
      <c r="H249" s="882"/>
      <c r="I249" s="820"/>
      <c r="L249" s="797"/>
    </row>
    <row r="250" spans="1:12" s="798" customFormat="1" ht="30">
      <c r="A250" s="834" t="str">
        <f>'Current Assumptions'!A250</f>
        <v>Avg. Time Spent Reviewing  Commissioning Report (hours / page)</v>
      </c>
      <c r="B250" s="868">
        <f>'Current Assumptions'!B250</f>
        <v>0</v>
      </c>
      <c r="C250" s="850" t="s">
        <v>994</v>
      </c>
      <c r="D250" s="801">
        <v>0</v>
      </c>
      <c r="E250" s="926">
        <f>(100%-$D$250)*B250</f>
        <v>0</v>
      </c>
      <c r="F250" s="1027" t="str">
        <f>'Current Assumptions'!D250</f>
        <v xml:space="preserve">Time Spent Reviewing  Commissioning Report  </v>
      </c>
      <c r="G250" s="891"/>
      <c r="H250" s="882"/>
      <c r="I250" s="820"/>
      <c r="L250" s="797"/>
    </row>
    <row r="251" spans="1:12" s="798" customFormat="1" ht="30">
      <c r="A251" s="834" t="str">
        <f>'Current Assumptions'!A251</f>
        <v>Avg. Time Spent Reviewing  Record Specifications (hours / page)</v>
      </c>
      <c r="B251" s="868">
        <f>'Current Assumptions'!B251</f>
        <v>0</v>
      </c>
      <c r="C251" s="850" t="s">
        <v>994</v>
      </c>
      <c r="D251" s="801">
        <v>1</v>
      </c>
      <c r="E251" s="927">
        <f>(100%-$D$251)*B251</f>
        <v>0</v>
      </c>
      <c r="F251" s="1027" t="str">
        <f>'Current Assumptions'!D251</f>
        <v xml:space="preserve">Time Spent Reviewing Record Specifications </v>
      </c>
      <c r="G251" s="891"/>
      <c r="H251" s="882"/>
      <c r="I251" s="820"/>
      <c r="L251" s="797"/>
    </row>
    <row r="252" spans="1:12" s="798" customFormat="1" ht="30">
      <c r="A252" s="834" t="str">
        <f>'Current Assumptions'!A252</f>
        <v>Avg. Time Spent Reviewing  Record (As-Built) Drawings  (hours/ sheet)</v>
      </c>
      <c r="B252" s="868">
        <f>'Current Assumptions'!B252</f>
        <v>0</v>
      </c>
      <c r="C252" s="850" t="s">
        <v>993</v>
      </c>
      <c r="D252" s="801">
        <v>0</v>
      </c>
      <c r="E252" s="925">
        <f>(100%-$D$252)*B252</f>
        <v>0</v>
      </c>
      <c r="F252" s="1027" t="str">
        <f>'Current Assumptions'!D252</f>
        <v xml:space="preserve">Time Spent Reviewing Record (As-Built) Drawings </v>
      </c>
      <c r="G252" s="891"/>
      <c r="H252" s="882"/>
      <c r="I252" s="820"/>
      <c r="L252" s="797"/>
    </row>
    <row r="253" spans="1:12" s="798" customFormat="1" ht="30">
      <c r="A253" s="834" t="str">
        <f>'Current Assumptions'!A253</f>
        <v>Avg. Time Spent Reviewing  Final Approved Shop Drawings  (hours / sheet)</v>
      </c>
      <c r="B253" s="868">
        <f>'Current Assumptions'!B253</f>
        <v>0</v>
      </c>
      <c r="C253" s="850" t="s">
        <v>993</v>
      </c>
      <c r="D253" s="801">
        <v>1</v>
      </c>
      <c r="E253" s="925">
        <f>(100%-$D$253)*B253</f>
        <v>0</v>
      </c>
      <c r="F253" s="1027" t="str">
        <f>'Current Assumptions'!D253</f>
        <v>Time Spent Reviewing Final Approved Shop Drawings</v>
      </c>
      <c r="G253" s="891"/>
      <c r="H253" s="882"/>
      <c r="I253" s="820"/>
      <c r="L253" s="797"/>
    </row>
    <row r="254" spans="1:12" s="798" customFormat="1" ht="30">
      <c r="A254" s="834" t="str">
        <f>'Current Assumptions'!A254</f>
        <v>Avg. Time Spent Filing Operations &amp; Maintenance Manuals (hours/document)</v>
      </c>
      <c r="B254" s="854">
        <f>'Current Assumptions'!B254</f>
        <v>0</v>
      </c>
      <c r="C254" s="850" t="s">
        <v>992</v>
      </c>
      <c r="D254" s="801">
        <v>1</v>
      </c>
      <c r="E254" s="925">
        <f>(100%-$D$254)*B254</f>
        <v>0</v>
      </c>
      <c r="F254" s="1027" t="str">
        <f>'Current Assumptions'!D254</f>
        <v xml:space="preserve">Time Spent Filing Operations &amp; Maintenance Manuals </v>
      </c>
      <c r="G254" s="891"/>
      <c r="H254" s="882"/>
      <c r="I254" s="820"/>
      <c r="L254" s="797"/>
    </row>
    <row r="255" spans="1:12" s="798" customFormat="1" ht="30">
      <c r="A255" s="834" t="str">
        <f>'Current Assumptions'!A255</f>
        <v>Avg. Time Spent Filing Commissioning Report (hours/document)</v>
      </c>
      <c r="B255" s="849">
        <f>'Current Assumptions'!B255</f>
        <v>0</v>
      </c>
      <c r="C255" s="850" t="s">
        <v>992</v>
      </c>
      <c r="D255" s="801">
        <v>1</v>
      </c>
      <c r="E255" s="925">
        <f>(100%-$D$255)*B255</f>
        <v>0</v>
      </c>
      <c r="F255" s="1027" t="str">
        <f>'Current Assumptions'!D255</f>
        <v xml:space="preserve">Time Spent Filing Commissioning Report  </v>
      </c>
      <c r="G255" s="891"/>
      <c r="H255" s="882"/>
      <c r="I255" s="820"/>
      <c r="L255" s="797"/>
    </row>
    <row r="256" spans="1:12" s="798" customFormat="1" ht="30">
      <c r="A256" s="834" t="str">
        <f>'Current Assumptions'!A256</f>
        <v>Avg. Time Spent Filing Record Specifications (hours/document)</v>
      </c>
      <c r="B256" s="854">
        <f>'Current Assumptions'!B256</f>
        <v>0</v>
      </c>
      <c r="C256" s="850" t="s">
        <v>992</v>
      </c>
      <c r="D256" s="801">
        <v>1</v>
      </c>
      <c r="E256" s="925">
        <f>(100%-$D$256)*B256</f>
        <v>0</v>
      </c>
      <c r="F256" s="1027" t="str">
        <f>'Current Assumptions'!D256</f>
        <v xml:space="preserve">Time Spent Filing Record Specifications  </v>
      </c>
      <c r="G256" s="891"/>
      <c r="H256" s="882"/>
      <c r="I256" s="820"/>
      <c r="L256" s="797"/>
    </row>
    <row r="257" spans="1:12" s="798" customFormat="1" ht="30">
      <c r="A257" s="834" t="str">
        <f>'Current Assumptions'!A257</f>
        <v>Avg. Time Spent Filing Record (As-Built) Drawings (hours / sheet)</v>
      </c>
      <c r="B257" s="868">
        <f>'Current Assumptions'!B257</f>
        <v>0</v>
      </c>
      <c r="C257" s="850" t="s">
        <v>993</v>
      </c>
      <c r="D257" s="801">
        <v>1</v>
      </c>
      <c r="E257" s="925">
        <f>(100%-$D$257)*B257</f>
        <v>0</v>
      </c>
      <c r="F257" s="1027" t="str">
        <f>'Current Assumptions'!D257</f>
        <v xml:space="preserve">Time Spent Filing Record (As-Built) Drawings  </v>
      </c>
      <c r="G257" s="891"/>
      <c r="H257" s="882"/>
      <c r="I257" s="820"/>
      <c r="L257" s="797"/>
    </row>
    <row r="258" spans="1:12" s="798" customFormat="1" ht="30">
      <c r="A258" s="834" t="str">
        <f>'Current Assumptions'!A258</f>
        <v>Avg. Time Spent Filing Final Approved Shop Drawings(hours / sheet)</v>
      </c>
      <c r="B258" s="868">
        <f>'Current Assumptions'!B258</f>
        <v>0</v>
      </c>
      <c r="C258" s="850" t="s">
        <v>993</v>
      </c>
      <c r="D258" s="801">
        <v>1</v>
      </c>
      <c r="E258" s="925">
        <f>(100%-$D$258)*B258</f>
        <v>0</v>
      </c>
      <c r="F258" s="1027" t="str">
        <f>'Current Assumptions'!D258</f>
        <v>Time Spent Filing Final Approved Shop Drawings</v>
      </c>
      <c r="G258" s="891"/>
      <c r="H258" s="882"/>
      <c r="I258" s="820"/>
      <c r="L258" s="797"/>
    </row>
    <row r="259" spans="1:12" s="806" customFormat="1" ht="25.5">
      <c r="A259" s="830" t="str">
        <f>'Current Assumptions'!A259</f>
        <v>Percentage of Time Spent by Construction Project Manager</v>
      </c>
      <c r="B259" s="858">
        <f>'Current Assumptions'!B259</f>
        <v>0</v>
      </c>
      <c r="C259" s="830" t="s">
        <v>868</v>
      </c>
      <c r="D259" s="783" t="s">
        <v>331</v>
      </c>
      <c r="E259" s="923">
        <f>B259</f>
        <v>0</v>
      </c>
      <c r="F259" s="830" t="str">
        <f>'Current Assumptions'!D259</f>
        <v>Percentage of time spent by Construction Project Manager in compiling Turnover Package</v>
      </c>
      <c r="G259" s="891"/>
      <c r="H259" s="891"/>
      <c r="I259" s="805"/>
      <c r="L259" s="805"/>
    </row>
    <row r="260" spans="1:12" s="806" customFormat="1" ht="38.25">
      <c r="A260" s="830" t="str">
        <f>'Current Assumptions'!A260</f>
        <v>Percentage of Time Spent by Assistant (Construction) Project Manager</v>
      </c>
      <c r="B260" s="858">
        <f>'Current Assumptions'!B260</f>
        <v>0</v>
      </c>
      <c r="C260" s="830" t="s">
        <v>868</v>
      </c>
      <c r="D260" s="783" t="s">
        <v>331</v>
      </c>
      <c r="E260" s="923">
        <f>B260</f>
        <v>0</v>
      </c>
      <c r="F260" s="830" t="str">
        <f>'Current Assumptions'!D260</f>
        <v>Percentage of time spent by Assistant Construction Project Manager in compiling Turnover Package</v>
      </c>
      <c r="G260" s="891"/>
      <c r="H260" s="891"/>
      <c r="I260" s="805"/>
      <c r="L260" s="805"/>
    </row>
    <row r="261" spans="1:12" s="793" customFormat="1" ht="45">
      <c r="A261" s="834" t="str">
        <f>'Current Assumptions'!A261</f>
        <v>Avg. In-house Reproduction Time Per Submittal Set (hours/submittal set)</v>
      </c>
      <c r="B261" s="854">
        <f>'Current Assumptions'!B261</f>
        <v>0</v>
      </c>
      <c r="C261" s="850" t="s">
        <v>476</v>
      </c>
      <c r="D261" s="801">
        <v>1</v>
      </c>
      <c r="E261" s="925">
        <f>(100%-$D$261)*B261</f>
        <v>0</v>
      </c>
      <c r="F261" s="1027" t="str">
        <f>'Current Assumptions'!D261</f>
        <v>Average time spent in printing and making copies of Turnover Package by Contractor</v>
      </c>
      <c r="G261" s="891"/>
      <c r="H261" s="866"/>
      <c r="I261" s="820"/>
      <c r="L261" s="792"/>
    </row>
    <row r="262" spans="1:12" s="793" customFormat="1" ht="30">
      <c r="A262" s="834" t="str">
        <f>'Current Assumptions'!A262</f>
        <v>Avg. Mailing Cost per Transmittal ($ / Transmittal)</v>
      </c>
      <c r="B262" s="851">
        <f>'Current Assumptions'!B262</f>
        <v>0</v>
      </c>
      <c r="C262" s="850" t="s">
        <v>431</v>
      </c>
      <c r="D262" s="801">
        <v>1</v>
      </c>
      <c r="E262" s="928">
        <f>(100%-$D$262)*B262</f>
        <v>0</v>
      </c>
      <c r="F262" s="1027" t="str">
        <f>'Current Assumptions'!D262</f>
        <v>Average cost for mailing Turnover Package by Contractor</v>
      </c>
      <c r="G262" s="891"/>
      <c r="H262" s="866"/>
      <c r="I262" s="820"/>
      <c r="L262" s="792"/>
    </row>
    <row r="263" spans="1:12" s="798" customFormat="1" ht="30">
      <c r="A263" s="834" t="str">
        <f>'Current Assumptions'!A263</f>
        <v>Avg. Time to Prepare Transmittal  (hours / transmittal)</v>
      </c>
      <c r="B263" s="849">
        <f>'Current Assumptions'!B263</f>
        <v>0</v>
      </c>
      <c r="C263" s="850" t="s">
        <v>427</v>
      </c>
      <c r="D263" s="801">
        <v>0.6</v>
      </c>
      <c r="E263" s="881">
        <f>(100%-$D$263)*B263</f>
        <v>0</v>
      </c>
      <c r="F263" s="1027" t="str">
        <f>'Current Assumptions'!D263</f>
        <v>Average time spent compiling Turnover Package for transmittal by Contractor</v>
      </c>
      <c r="G263" s="891"/>
      <c r="H263" s="882"/>
      <c r="I263" s="811"/>
      <c r="L263" s="797"/>
    </row>
    <row r="264" spans="1:12">
      <c r="B264" s="871"/>
      <c r="G264" s="891"/>
      <c r="I264" s="821"/>
    </row>
    <row r="265" spans="1:12">
      <c r="G265" s="891"/>
      <c r="I265" s="823"/>
    </row>
    <row r="266" spans="1:12">
      <c r="B266" s="873"/>
      <c r="G266" s="891"/>
    </row>
    <row r="267" spans="1:12">
      <c r="B267" s="873"/>
      <c r="G267" s="891"/>
    </row>
    <row r="268" spans="1:12">
      <c r="G268" s="912"/>
      <c r="H268" s="912"/>
    </row>
    <row r="269" spans="1:12">
      <c r="G269" s="913"/>
    </row>
  </sheetData>
  <customSheetViews>
    <customSheetView guid="{0C5E73BF-4F4A-42B1-AFFC-19145C7AC19A}" scale="85">
      <selection activeCell="A62" sqref="A62:XFD62"/>
      <pageMargins left="0.37916666666666698" right="0.17" top="0.38" bottom="0.41" header="0.3" footer="0.3"/>
      <pageSetup paperSize="9" scale="72" fitToHeight="0" orientation="landscape" r:id="rId1"/>
    </customSheetView>
  </customSheetViews>
  <mergeCells count="1">
    <mergeCell ref="A2:A3"/>
  </mergeCells>
  <pageMargins left="0.37916666666666698" right="0.17" top="0.38" bottom="0.41" header="0.3" footer="0.3"/>
  <pageSetup paperSize="9" scale="72" fitToHeight="0" orientation="landscape" r:id="rId2"/>
</worksheet>
</file>

<file path=xl/worksheets/sheet6.xml><?xml version="1.0" encoding="utf-8"?>
<worksheet xmlns="http://schemas.openxmlformats.org/spreadsheetml/2006/main" xmlns:r="http://schemas.openxmlformats.org/officeDocument/2006/relationships">
  <sheetPr codeName="Sheet2"/>
  <dimension ref="A1:H130"/>
  <sheetViews>
    <sheetView workbookViewId="0">
      <selection activeCell="F23" sqref="F23"/>
    </sheetView>
  </sheetViews>
  <sheetFormatPr defaultRowHeight="12.75"/>
  <cols>
    <col min="1" max="1" width="9.140625" style="1036"/>
    <col min="2" max="2" width="32.140625" bestFit="1" customWidth="1"/>
    <col min="3" max="3" width="20.42578125" customWidth="1"/>
    <col min="4" max="4" width="17.28515625" customWidth="1"/>
    <col min="5" max="5" width="18.28515625" customWidth="1"/>
    <col min="6" max="6" width="10.7109375" style="677" customWidth="1"/>
    <col min="7" max="7" width="9.7109375" customWidth="1"/>
    <col min="8" max="8" width="13.5703125" bestFit="1" customWidth="1"/>
  </cols>
  <sheetData>
    <row r="1" spans="1:8" s="1036" customFormat="1" ht="18.75" customHeight="1">
      <c r="F1" s="1039"/>
    </row>
    <row r="2" spans="1:8" s="725" customFormat="1" ht="13.5" customHeight="1">
      <c r="A2" s="1036"/>
      <c r="B2" s="1197" t="s">
        <v>1243</v>
      </c>
      <c r="C2" s="1198"/>
      <c r="D2" s="1198"/>
      <c r="E2" s="1198"/>
      <c r="F2" s="1199"/>
      <c r="G2" s="1192"/>
      <c r="H2" s="1038"/>
    </row>
    <row r="3" spans="1:8" ht="18" customHeight="1">
      <c r="B3" s="1200"/>
      <c r="C3" s="1201"/>
      <c r="D3" s="1201"/>
      <c r="E3" s="1201"/>
      <c r="F3" s="1202"/>
      <c r="G3" s="1192"/>
      <c r="H3" s="1038"/>
    </row>
    <row r="4" spans="1:8" ht="15" customHeight="1">
      <c r="B4" s="187" t="s">
        <v>0</v>
      </c>
      <c r="C4" s="992" t="s">
        <v>18</v>
      </c>
      <c r="D4" s="993" t="s">
        <v>1031</v>
      </c>
      <c r="E4" s="1002" t="s">
        <v>966</v>
      </c>
      <c r="F4" s="685" t="s">
        <v>1030</v>
      </c>
      <c r="H4" s="1038"/>
    </row>
    <row r="5" spans="1:8" ht="15">
      <c r="B5" s="998" t="s">
        <v>348</v>
      </c>
      <c r="C5" s="1003">
        <f>MROUND('010_Facility_Criteria '!D11,10)</f>
        <v>0</v>
      </c>
      <c r="D5" s="1004">
        <f>'010_Facility_Criteria '!D12</f>
        <v>0</v>
      </c>
      <c r="E5" s="1005">
        <f>C5-D5</f>
        <v>0</v>
      </c>
      <c r="F5" s="686">
        <f>IF(C5=0,0,E5/C5)</f>
        <v>0</v>
      </c>
      <c r="G5" s="476"/>
      <c r="H5" s="1038"/>
    </row>
    <row r="6" spans="1:8" ht="15">
      <c r="B6" s="998" t="s">
        <v>347</v>
      </c>
      <c r="C6" s="1006">
        <f>MROUND('020_Discipline_Specification '!D11,5)</f>
        <v>0</v>
      </c>
      <c r="D6" s="1004">
        <f>MROUND('020_Discipline_Specification '!D12,5)</f>
        <v>0</v>
      </c>
      <c r="E6" s="1005">
        <f t="shared" ref="E6:E29" si="0">C6-D6</f>
        <v>0</v>
      </c>
      <c r="F6" s="686">
        <f t="shared" ref="F6:F29" si="1">IF(C6=0,0,E6/C6)</f>
        <v>0</v>
      </c>
      <c r="G6" s="990"/>
      <c r="H6" s="1038"/>
    </row>
    <row r="7" spans="1:8" ht="15">
      <c r="B7" s="1008" t="s">
        <v>349</v>
      </c>
      <c r="C7" s="1006">
        <f>MROUND('030_Feasibility_Study'!D11,5)</f>
        <v>0</v>
      </c>
      <c r="D7" s="1004">
        <f>MROUND('030_Feasibility_Study'!D12,5)</f>
        <v>0</v>
      </c>
      <c r="E7" s="1005">
        <f t="shared" si="0"/>
        <v>0</v>
      </c>
      <c r="F7" s="686">
        <f t="shared" si="1"/>
        <v>0</v>
      </c>
      <c r="G7" s="476"/>
    </row>
    <row r="8" spans="1:8" s="82" customFormat="1" ht="15">
      <c r="A8" s="1036"/>
      <c r="B8" s="1008" t="s">
        <v>350</v>
      </c>
      <c r="C8" s="1006">
        <f>MROUND('040_Project_Definition '!D11,10)</f>
        <v>0</v>
      </c>
      <c r="D8" s="1004">
        <f>'040_Project_Definition '!D12</f>
        <v>0</v>
      </c>
      <c r="E8" s="1005">
        <f t="shared" si="0"/>
        <v>0</v>
      </c>
      <c r="F8" s="686">
        <f t="shared" si="1"/>
        <v>0</v>
      </c>
      <c r="G8" s="991"/>
    </row>
    <row r="9" spans="1:8" ht="15">
      <c r="B9" s="995" t="s">
        <v>351</v>
      </c>
      <c r="C9" s="1006">
        <f>MROUND('050_Space_Program '!D11,5)</f>
        <v>0</v>
      </c>
      <c r="D9" s="1004">
        <f>MROUND('050_Space_Program '!D12,5)</f>
        <v>0</v>
      </c>
      <c r="E9" s="1005">
        <f t="shared" si="0"/>
        <v>0</v>
      </c>
      <c r="F9" s="686">
        <f t="shared" si="1"/>
        <v>0</v>
      </c>
      <c r="G9" s="991"/>
    </row>
    <row r="10" spans="1:8" ht="15">
      <c r="B10" s="995" t="s">
        <v>352</v>
      </c>
      <c r="C10" s="1006">
        <f>MROUND('060_Product_Program'!D11,10)</f>
        <v>0</v>
      </c>
      <c r="D10" s="1004">
        <f>MROUND('060_Product_Program'!D12,10)</f>
        <v>0</v>
      </c>
      <c r="E10" s="1005">
        <f t="shared" si="0"/>
        <v>0</v>
      </c>
      <c r="F10" s="1011">
        <f t="shared" si="1"/>
        <v>0</v>
      </c>
      <c r="G10" s="991"/>
    </row>
    <row r="11" spans="1:8" s="82" customFormat="1" ht="15">
      <c r="A11" s="1036"/>
      <c r="B11" s="1009" t="s">
        <v>353</v>
      </c>
      <c r="C11" s="1006">
        <f>MROUND('070_Request_For_Proposal'!D11,100)</f>
        <v>0</v>
      </c>
      <c r="D11" s="1004">
        <f>MROUND('070_Request_For_Proposal'!D12,100)</f>
        <v>0</v>
      </c>
      <c r="E11" s="1005">
        <f t="shared" si="0"/>
        <v>0</v>
      </c>
      <c r="F11" s="686">
        <f t="shared" si="1"/>
        <v>0</v>
      </c>
      <c r="G11" s="991"/>
    </row>
    <row r="12" spans="1:8" ht="15">
      <c r="B12" s="1001" t="s">
        <v>354</v>
      </c>
      <c r="C12" s="1006">
        <f>MROUND('080_Design_Early'!D11,10)</f>
        <v>0</v>
      </c>
      <c r="D12" s="1004">
        <f>MROUND('080_Design_Early'!D12,10)</f>
        <v>0</v>
      </c>
      <c r="E12" s="1005">
        <f t="shared" si="0"/>
        <v>0</v>
      </c>
      <c r="F12" s="686">
        <f t="shared" si="1"/>
        <v>0</v>
      </c>
      <c r="G12" s="991"/>
    </row>
    <row r="13" spans="1:8" ht="15">
      <c r="B13" s="1001" t="s">
        <v>355</v>
      </c>
      <c r="C13" s="1006">
        <f>MROUND('090_Design_Schematic'!D11,100)</f>
        <v>0</v>
      </c>
      <c r="D13" s="1004">
        <f>MROUND('090_Design_Schematic'!D12,100)</f>
        <v>0</v>
      </c>
      <c r="E13" s="1005">
        <f t="shared" si="0"/>
        <v>0</v>
      </c>
      <c r="F13" s="686">
        <f t="shared" si="1"/>
        <v>0</v>
      </c>
      <c r="G13" s="991"/>
    </row>
    <row r="14" spans="1:8" ht="15">
      <c r="B14" s="1001" t="s">
        <v>356</v>
      </c>
      <c r="C14" s="1006">
        <f>MROUND('100_Design_Coordinated'!D11,100)</f>
        <v>0</v>
      </c>
      <c r="D14" s="1004">
        <f>MROUND('100_Design_Coordinated'!D12,100)</f>
        <v>0</v>
      </c>
      <c r="E14" s="1005">
        <f t="shared" si="0"/>
        <v>0</v>
      </c>
      <c r="F14" s="686">
        <f t="shared" si="1"/>
        <v>0</v>
      </c>
      <c r="G14" s="476"/>
    </row>
    <row r="15" spans="1:8" ht="15">
      <c r="B15" s="1001" t="s">
        <v>357</v>
      </c>
      <c r="C15" s="1006">
        <f>MROUND('110_Design_Final'!D12,100)</f>
        <v>0</v>
      </c>
      <c r="D15" s="1004">
        <f>MROUND('110_Design_Final'!D13,100)</f>
        <v>0</v>
      </c>
      <c r="E15" s="1005">
        <f t="shared" si="0"/>
        <v>0</v>
      </c>
      <c r="F15" s="686">
        <f t="shared" si="1"/>
        <v>0</v>
      </c>
      <c r="G15" s="476"/>
    </row>
    <row r="16" spans="1:8" ht="15">
      <c r="B16" s="1009" t="s">
        <v>358</v>
      </c>
      <c r="C16" s="1006">
        <f>MROUND('120_Request_For_Proposal'!D11,10)</f>
        <v>0</v>
      </c>
      <c r="D16" s="1004">
        <f>MROUND('120_Request_For_Proposal'!D12,10)</f>
        <v>0</v>
      </c>
      <c r="E16" s="1005">
        <f t="shared" si="0"/>
        <v>0</v>
      </c>
      <c r="F16" s="686">
        <f t="shared" si="1"/>
        <v>0</v>
      </c>
      <c r="G16" s="476"/>
    </row>
    <row r="17" spans="1:7" s="82" customFormat="1" ht="15">
      <c r="A17" s="1036"/>
      <c r="B17" s="994" t="s">
        <v>359</v>
      </c>
      <c r="C17" s="1006">
        <f>MROUND('130_Inquiry_Issue '!D11,10)</f>
        <v>0</v>
      </c>
      <c r="D17" s="1004">
        <f>MROUND('130_Inquiry_Issue '!D12,10)</f>
        <v>0</v>
      </c>
      <c r="E17" s="1005">
        <f t="shared" si="0"/>
        <v>0</v>
      </c>
      <c r="F17" s="686">
        <f t="shared" si="1"/>
        <v>0</v>
      </c>
      <c r="G17" s="476"/>
    </row>
    <row r="18" spans="1:7" s="82" customFormat="1" ht="15">
      <c r="A18" s="1036"/>
      <c r="B18" s="994" t="s">
        <v>360</v>
      </c>
      <c r="C18" s="1006">
        <f>'140_PreConstruction_Plan'!D11</f>
        <v>0</v>
      </c>
      <c r="D18" s="1004">
        <f>'140_PreConstruction_Plan'!D12</f>
        <v>0</v>
      </c>
      <c r="E18" s="1005">
        <f t="shared" si="0"/>
        <v>0</v>
      </c>
      <c r="F18" s="686">
        <f t="shared" si="1"/>
        <v>0</v>
      </c>
      <c r="G18" s="476"/>
    </row>
    <row r="19" spans="1:7" s="82" customFormat="1" ht="15">
      <c r="A19" s="1036"/>
      <c r="B19" s="994" t="s">
        <v>361</v>
      </c>
      <c r="C19" s="1006">
        <f>MROUND('150_Inquiry_Issue_(RFI)'!D11,100)</f>
        <v>0</v>
      </c>
      <c r="D19" s="1004">
        <f>MROUND('150_Inquiry_Issue_(RFI)'!D12,100)</f>
        <v>0</v>
      </c>
      <c r="E19" s="1005">
        <f t="shared" si="0"/>
        <v>0</v>
      </c>
      <c r="F19" s="686">
        <f t="shared" si="1"/>
        <v>0</v>
      </c>
      <c r="G19" s="476"/>
    </row>
    <row r="20" spans="1:7" ht="15">
      <c r="B20" s="994" t="s">
        <v>362</v>
      </c>
      <c r="C20" s="1006">
        <f>'160Product Type_Selection'!D11</f>
        <v>0</v>
      </c>
      <c r="D20" s="1004">
        <f>'160Product Type_Selection'!D12</f>
        <v>0</v>
      </c>
      <c r="E20" s="1005">
        <f t="shared" si="0"/>
        <v>0</v>
      </c>
      <c r="F20" s="686">
        <f t="shared" si="1"/>
        <v>0</v>
      </c>
      <c r="G20" s="476"/>
    </row>
    <row r="21" spans="1:7" ht="15">
      <c r="B21" s="994" t="s">
        <v>363</v>
      </c>
      <c r="C21" s="1006">
        <f>'170_System_Layout'!D11</f>
        <v>0</v>
      </c>
      <c r="D21" s="1004">
        <f>'170_System_Layout'!D12</f>
        <v>0</v>
      </c>
      <c r="E21" s="1005">
        <f t="shared" si="0"/>
        <v>0</v>
      </c>
      <c r="F21" s="686">
        <f t="shared" si="1"/>
        <v>0</v>
      </c>
      <c r="G21" s="476"/>
    </row>
    <row r="22" spans="1:7" ht="15">
      <c r="B22" s="994" t="s">
        <v>364</v>
      </c>
      <c r="C22" s="1006">
        <f>MROUND('180_Submittal_Package '!D11,100)</f>
        <v>0</v>
      </c>
      <c r="D22" s="1004">
        <f>MROUND('180_Submittal_Package '!D12,100)</f>
        <v>0</v>
      </c>
      <c r="E22" s="1005">
        <f t="shared" si="0"/>
        <v>0</v>
      </c>
      <c r="F22" s="686">
        <f t="shared" si="1"/>
        <v>0</v>
      </c>
      <c r="G22" s="476"/>
    </row>
    <row r="23" spans="1:7" ht="15">
      <c r="B23" s="994" t="s">
        <v>365</v>
      </c>
      <c r="C23" s="1006">
        <f>MROUND('190_Submittal_Issue '!D11,100)</f>
        <v>0</v>
      </c>
      <c r="D23" s="1004">
        <f>MROUND('190_Submittal_Issue '!D12,100)</f>
        <v>0</v>
      </c>
      <c r="E23" s="1005">
        <f t="shared" si="0"/>
        <v>0</v>
      </c>
      <c r="F23" s="1118">
        <f t="shared" si="1"/>
        <v>0</v>
      </c>
      <c r="G23" s="476"/>
    </row>
    <row r="24" spans="1:7" ht="15">
      <c r="B24" s="994" t="s">
        <v>366</v>
      </c>
      <c r="C24" s="1006">
        <f>'200_Purchase_Order '!D11</f>
        <v>0</v>
      </c>
      <c r="D24" s="1004">
        <f>'200_Purchase_Order '!D12</f>
        <v>0</v>
      </c>
      <c r="E24" s="1005">
        <f t="shared" si="0"/>
        <v>0</v>
      </c>
      <c r="F24" s="686">
        <f t="shared" si="1"/>
        <v>0</v>
      </c>
      <c r="G24" s="476"/>
    </row>
    <row r="25" spans="1:7" ht="15">
      <c r="B25" s="994" t="s">
        <v>367</v>
      </c>
      <c r="C25" s="1007">
        <f>MROUND('210_Product_Installation '!D11,100)</f>
        <v>0</v>
      </c>
      <c r="D25" s="1004">
        <f>MROUND('210_Product_Installation '!D12,100)</f>
        <v>0</v>
      </c>
      <c r="E25" s="1005">
        <f t="shared" si="0"/>
        <v>0</v>
      </c>
      <c r="F25" s="732">
        <f t="shared" si="1"/>
        <v>0</v>
      </c>
      <c r="G25" s="476"/>
    </row>
    <row r="26" spans="1:7" ht="15">
      <c r="B26" s="994" t="s">
        <v>368</v>
      </c>
      <c r="C26" s="1006">
        <f>'220_Start-Up'!D11</f>
        <v>0</v>
      </c>
      <c r="D26" s="1004">
        <f>'220_Start-Up'!D12</f>
        <v>0</v>
      </c>
      <c r="E26" s="1005">
        <f t="shared" si="0"/>
        <v>0</v>
      </c>
      <c r="F26" s="686">
        <f t="shared" si="1"/>
        <v>0</v>
      </c>
      <c r="G26" s="476"/>
    </row>
    <row r="27" spans="1:7" ht="15">
      <c r="B27" s="994" t="s">
        <v>369</v>
      </c>
      <c r="C27" s="1006">
        <f>MROUND('230_Product_Inspection'!D11,100)</f>
        <v>0</v>
      </c>
      <c r="D27" s="1004">
        <f>MROUND('230_Product_Inspection'!D12,100)</f>
        <v>0</v>
      </c>
      <c r="E27" s="1005">
        <f t="shared" si="0"/>
        <v>0</v>
      </c>
      <c r="F27" s="686">
        <f t="shared" si="1"/>
        <v>0</v>
      </c>
      <c r="G27" s="476"/>
    </row>
    <row r="28" spans="1:7" ht="15">
      <c r="B28" s="994" t="s">
        <v>370</v>
      </c>
      <c r="C28" s="1006">
        <f>MROUND('240_Punchlist_Issue'!D11,10)</f>
        <v>0</v>
      </c>
      <c r="D28" s="1004">
        <f>MROUND('240_Punchlist_Issue'!D12,10)</f>
        <v>0</v>
      </c>
      <c r="E28" s="1005">
        <f t="shared" si="0"/>
        <v>0</v>
      </c>
      <c r="F28" s="686">
        <f t="shared" si="1"/>
        <v>0</v>
      </c>
      <c r="G28" s="476"/>
    </row>
    <row r="29" spans="1:7" ht="15">
      <c r="B29" s="994" t="s">
        <v>371</v>
      </c>
      <c r="C29" s="1006">
        <f>MROUND('250_Turnover_Package'!D11,100)</f>
        <v>0</v>
      </c>
      <c r="D29" s="1004">
        <f>MROUND('250_Turnover_Package'!D12,100)</f>
        <v>0</v>
      </c>
      <c r="E29" s="1005">
        <f t="shared" si="0"/>
        <v>0</v>
      </c>
      <c r="F29" s="686">
        <f t="shared" si="1"/>
        <v>0</v>
      </c>
      <c r="G29" s="476"/>
    </row>
    <row r="30" spans="1:7">
      <c r="B30" s="188"/>
      <c r="C30" s="955"/>
      <c r="D30" s="955"/>
      <c r="E30" s="955"/>
      <c r="F30" s="1010"/>
    </row>
    <row r="31" spans="1:7" ht="18.75">
      <c r="B31" s="189" t="s">
        <v>19</v>
      </c>
      <c r="C31" s="956">
        <f>MROUND(SUM(C5:C29),1000)</f>
        <v>0</v>
      </c>
      <c r="D31" s="956">
        <f>MROUND(SUM(D5:D29),1000)</f>
        <v>0</v>
      </c>
      <c r="E31" s="956">
        <f>MROUND(SUM(E5:E29),1000)</f>
        <v>0</v>
      </c>
      <c r="F31" s="687" t="e">
        <f>E31/C31</f>
        <v>#DIV/0!</v>
      </c>
      <c r="G31" s="476"/>
    </row>
    <row r="33" spans="1:7">
      <c r="C33" s="762"/>
      <c r="D33" s="762"/>
      <c r="E33" s="762"/>
      <c r="F33" s="655"/>
      <c r="G33" s="217"/>
    </row>
    <row r="34" spans="1:7" ht="18">
      <c r="B34" s="1193" t="s">
        <v>965</v>
      </c>
      <c r="C34" s="1193"/>
      <c r="D34" s="1193"/>
      <c r="E34" s="1193"/>
      <c r="F34" s="1193"/>
    </row>
    <row r="35" spans="1:7" s="725" customFormat="1" ht="18">
      <c r="A35" s="1038"/>
      <c r="B35" s="1019"/>
      <c r="C35" s="1019"/>
      <c r="D35" s="1019"/>
      <c r="E35" s="1019"/>
      <c r="F35" s="1019"/>
      <c r="G35" s="37"/>
    </row>
    <row r="36" spans="1:7" s="448" customFormat="1" ht="21">
      <c r="A36" s="1036"/>
      <c r="B36" s="1194" t="s">
        <v>1241</v>
      </c>
      <c r="C36" s="1195"/>
      <c r="D36" s="1195"/>
      <c r="E36" s="1195"/>
      <c r="F36" s="1196"/>
    </row>
    <row r="37" spans="1:7" s="166" customFormat="1" ht="27" customHeight="1">
      <c r="B37" s="1025" t="s">
        <v>964</v>
      </c>
      <c r="C37" s="1021" t="s">
        <v>18</v>
      </c>
      <c r="D37" s="1022" t="s">
        <v>1031</v>
      </c>
      <c r="E37" s="1023" t="s">
        <v>966</v>
      </c>
      <c r="F37" s="1024" t="s">
        <v>1244</v>
      </c>
    </row>
    <row r="38" spans="1:7" s="448" customFormat="1" ht="15">
      <c r="A38" s="1036"/>
      <c r="B38" s="998" t="s">
        <v>348</v>
      </c>
      <c r="C38" s="1003">
        <f>MROUND('010_Facility_Criteria '!E11,10)</f>
        <v>0</v>
      </c>
      <c r="D38" s="1004">
        <f>'010_Facility_Criteria '!E12</f>
        <v>0</v>
      </c>
      <c r="E38" s="1005">
        <f>C38-D38</f>
        <v>0</v>
      </c>
      <c r="F38" s="686">
        <f>IF(C38=0,0,E38/C38)</f>
        <v>0</v>
      </c>
    </row>
    <row r="39" spans="1:7" s="448" customFormat="1" ht="15">
      <c r="A39" s="1036"/>
      <c r="B39" s="998" t="s">
        <v>347</v>
      </c>
      <c r="C39" s="1006">
        <f>MROUND('020_Discipline_Specification '!E11,5)</f>
        <v>0</v>
      </c>
      <c r="D39" s="1004">
        <f>MROUND('020_Discipline_Specification '!E12,5)</f>
        <v>0</v>
      </c>
      <c r="E39" s="1005">
        <f t="shared" ref="E39:E62" si="2">C39-D39</f>
        <v>0</v>
      </c>
      <c r="F39" s="686">
        <f t="shared" ref="F39:F61" si="3">IF(C39=0,0,E39/C39)</f>
        <v>0</v>
      </c>
    </row>
    <row r="40" spans="1:7" s="448" customFormat="1" ht="15">
      <c r="A40" s="1036"/>
      <c r="B40" s="1008" t="s">
        <v>349</v>
      </c>
      <c r="C40" s="1006">
        <f>MROUND('030_Feasibility_Study'!E11,5)</f>
        <v>0</v>
      </c>
      <c r="D40" s="1004">
        <f>MROUND('030_Feasibility_Study'!E12,5)</f>
        <v>0</v>
      </c>
      <c r="E40" s="1005">
        <f t="shared" si="2"/>
        <v>0</v>
      </c>
      <c r="F40" s="686">
        <f t="shared" si="3"/>
        <v>0</v>
      </c>
    </row>
    <row r="41" spans="1:7" s="448" customFormat="1" ht="15">
      <c r="A41" s="1036"/>
      <c r="B41" s="1008" t="s">
        <v>350</v>
      </c>
      <c r="C41" s="1006">
        <f>MROUND('040_Project_Definition '!E11,10)</f>
        <v>0</v>
      </c>
      <c r="D41" s="1004">
        <f>'040_Project_Definition '!E12</f>
        <v>0</v>
      </c>
      <c r="E41" s="1005">
        <f t="shared" si="2"/>
        <v>0</v>
      </c>
      <c r="F41" s="686">
        <f t="shared" si="3"/>
        <v>0</v>
      </c>
    </row>
    <row r="42" spans="1:7" s="448" customFormat="1" ht="15">
      <c r="A42" s="1036"/>
      <c r="B42" s="995" t="s">
        <v>351</v>
      </c>
      <c r="C42" s="1006">
        <f>MROUND('050_Space_Program '!E11,5)</f>
        <v>0</v>
      </c>
      <c r="D42" s="1004">
        <f>MROUND('050_Space_Program '!E12,5)</f>
        <v>0</v>
      </c>
      <c r="E42" s="1005">
        <f t="shared" si="2"/>
        <v>0</v>
      </c>
      <c r="F42" s="686">
        <f t="shared" si="3"/>
        <v>0</v>
      </c>
    </row>
    <row r="43" spans="1:7" s="448" customFormat="1" ht="15">
      <c r="A43" s="1036"/>
      <c r="B43" s="995" t="s">
        <v>352</v>
      </c>
      <c r="C43" s="1006">
        <f>MROUND('060_Product_Program'!E11,10)</f>
        <v>0</v>
      </c>
      <c r="D43" s="1004">
        <f>MROUND('060_Product_Program'!E12,10)</f>
        <v>0</v>
      </c>
      <c r="E43" s="1005">
        <f t="shared" si="2"/>
        <v>0</v>
      </c>
      <c r="F43" s="686">
        <f t="shared" si="3"/>
        <v>0</v>
      </c>
    </row>
    <row r="44" spans="1:7" s="448" customFormat="1" ht="15">
      <c r="A44" s="1036"/>
      <c r="B44" s="1009" t="s">
        <v>353</v>
      </c>
      <c r="C44" s="1006">
        <f>MROUND('070_Request_For_Proposal'!E11,10)</f>
        <v>0</v>
      </c>
      <c r="D44" s="1004">
        <f>MROUND('070_Request_For_Proposal'!E12,10)</f>
        <v>0</v>
      </c>
      <c r="E44" s="1005">
        <f t="shared" si="2"/>
        <v>0</v>
      </c>
      <c r="F44" s="686">
        <f t="shared" si="3"/>
        <v>0</v>
      </c>
    </row>
    <row r="45" spans="1:7" s="448" customFormat="1" ht="15">
      <c r="A45" s="1036"/>
      <c r="B45" s="1001" t="s">
        <v>354</v>
      </c>
      <c r="C45" s="1006">
        <f>MROUND('080_Design_Early'!E11,100)</f>
        <v>0</v>
      </c>
      <c r="D45" s="1004">
        <f>MROUND('080_Design_Early'!E12,100)</f>
        <v>0</v>
      </c>
      <c r="E45" s="1005">
        <f t="shared" si="2"/>
        <v>0</v>
      </c>
      <c r="F45" s="686">
        <f t="shared" si="3"/>
        <v>0</v>
      </c>
    </row>
    <row r="46" spans="1:7" s="448" customFormat="1" ht="15">
      <c r="A46" s="1036"/>
      <c r="B46" s="1001" t="s">
        <v>355</v>
      </c>
      <c r="C46" s="1006">
        <f>MROUND('090_Design_Schematic'!E11,100)</f>
        <v>0</v>
      </c>
      <c r="D46" s="1004">
        <f>MROUND('090_Design_Schematic'!E12,100)</f>
        <v>0</v>
      </c>
      <c r="E46" s="1005">
        <f t="shared" si="2"/>
        <v>0</v>
      </c>
      <c r="F46" s="686">
        <f t="shared" si="3"/>
        <v>0</v>
      </c>
    </row>
    <row r="47" spans="1:7" s="448" customFormat="1" ht="15">
      <c r="A47" s="1036"/>
      <c r="B47" s="1001" t="s">
        <v>356</v>
      </c>
      <c r="C47" s="1006">
        <f>MROUND('100_Design_Coordinated'!E11,100)</f>
        <v>0</v>
      </c>
      <c r="D47" s="1004">
        <f>MROUND('100_Design_Coordinated'!E12,100)</f>
        <v>0</v>
      </c>
      <c r="E47" s="1005">
        <f t="shared" si="2"/>
        <v>0</v>
      </c>
      <c r="F47" s="686">
        <f t="shared" si="3"/>
        <v>0</v>
      </c>
    </row>
    <row r="48" spans="1:7" s="448" customFormat="1" ht="15">
      <c r="A48" s="1036"/>
      <c r="B48" s="1001" t="s">
        <v>357</v>
      </c>
      <c r="C48" s="1006">
        <f>MROUND('110_Design_Final'!E12,5)</f>
        <v>0</v>
      </c>
      <c r="D48" s="1004">
        <f>'110_Design_Final'!E13</f>
        <v>0</v>
      </c>
      <c r="E48" s="1005">
        <f t="shared" si="2"/>
        <v>0</v>
      </c>
      <c r="F48" s="686">
        <f t="shared" si="3"/>
        <v>0</v>
      </c>
    </row>
    <row r="49" spans="1:6" s="448" customFormat="1" ht="15">
      <c r="A49" s="1036"/>
      <c r="B49" s="1009" t="s">
        <v>358</v>
      </c>
      <c r="C49" s="1006">
        <f>MROUND('120_Request_For_Proposal'!E11,10)</f>
        <v>0</v>
      </c>
      <c r="D49" s="1004">
        <f>MROUND('120_Request_For_Proposal'!E12,10)</f>
        <v>0</v>
      </c>
      <c r="E49" s="1005">
        <f t="shared" si="2"/>
        <v>0</v>
      </c>
      <c r="F49" s="686">
        <f t="shared" si="3"/>
        <v>0</v>
      </c>
    </row>
    <row r="50" spans="1:6" s="448" customFormat="1" ht="15">
      <c r="A50" s="1036"/>
      <c r="B50" s="994" t="s">
        <v>359</v>
      </c>
      <c r="C50" s="1006">
        <f>MROUND('130_Inquiry_Issue '!E11,5)</f>
        <v>0</v>
      </c>
      <c r="D50" s="1004">
        <f>MROUND('130_Inquiry_Issue '!E12,5)</f>
        <v>0</v>
      </c>
      <c r="E50" s="1005">
        <f t="shared" si="2"/>
        <v>0</v>
      </c>
      <c r="F50" s="686">
        <f t="shared" si="3"/>
        <v>0</v>
      </c>
    </row>
    <row r="51" spans="1:6" s="448" customFormat="1" ht="15">
      <c r="A51" s="1036"/>
      <c r="B51" s="994" t="s">
        <v>360</v>
      </c>
      <c r="C51" s="1006">
        <f>'140_PreConstruction_Plan'!E11</f>
        <v>0</v>
      </c>
      <c r="D51" s="1004">
        <f>'140_PreConstruction_Plan'!E12</f>
        <v>0</v>
      </c>
      <c r="E51" s="1005">
        <f t="shared" si="2"/>
        <v>0</v>
      </c>
      <c r="F51" s="686">
        <f t="shared" si="3"/>
        <v>0</v>
      </c>
    </row>
    <row r="52" spans="1:6" s="448" customFormat="1" ht="15">
      <c r="A52" s="1036"/>
      <c r="B52" s="994" t="s">
        <v>361</v>
      </c>
      <c r="C52" s="1006">
        <f>MROUND('150_Inquiry_Issue_(RFI)'!E11,10)</f>
        <v>0</v>
      </c>
      <c r="D52" s="1004">
        <f>MROUND('150_Inquiry_Issue_(RFI)'!E12,10)</f>
        <v>0</v>
      </c>
      <c r="E52" s="1005">
        <f t="shared" si="2"/>
        <v>0</v>
      </c>
      <c r="F52" s="686">
        <f t="shared" si="3"/>
        <v>0</v>
      </c>
    </row>
    <row r="53" spans="1:6" s="448" customFormat="1" ht="15">
      <c r="A53" s="1036"/>
      <c r="B53" s="994" t="s">
        <v>362</v>
      </c>
      <c r="C53" s="1006">
        <f>'160Product Type_Selection'!E11</f>
        <v>0</v>
      </c>
      <c r="D53" s="1004">
        <f>'160Product Type_Selection'!E12</f>
        <v>0</v>
      </c>
      <c r="E53" s="1005">
        <f t="shared" si="2"/>
        <v>0</v>
      </c>
      <c r="F53" s="686">
        <f t="shared" si="3"/>
        <v>0</v>
      </c>
    </row>
    <row r="54" spans="1:6" s="448" customFormat="1" ht="15">
      <c r="A54" s="1036"/>
      <c r="B54" s="994" t="s">
        <v>363</v>
      </c>
      <c r="C54" s="1006">
        <f>'170_System_Layout'!E11</f>
        <v>0</v>
      </c>
      <c r="D54" s="1004">
        <f>'170_System_Layout'!E12</f>
        <v>0</v>
      </c>
      <c r="E54" s="1005">
        <f t="shared" si="2"/>
        <v>0</v>
      </c>
      <c r="F54" s="686">
        <f t="shared" si="3"/>
        <v>0</v>
      </c>
    </row>
    <row r="55" spans="1:6" s="448" customFormat="1" ht="15">
      <c r="A55" s="1036"/>
      <c r="B55" s="994" t="s">
        <v>364</v>
      </c>
      <c r="C55" s="1006">
        <f>MROUND('180_Submittal_Package '!E11,100)</f>
        <v>0</v>
      </c>
      <c r="D55" s="1004">
        <f>MROUND('180_Submittal_Package '!E12,100)</f>
        <v>0</v>
      </c>
      <c r="E55" s="1005">
        <f t="shared" si="2"/>
        <v>0</v>
      </c>
      <c r="F55" s="686">
        <f t="shared" si="3"/>
        <v>0</v>
      </c>
    </row>
    <row r="56" spans="1:6" s="448" customFormat="1" ht="15">
      <c r="A56" s="1036"/>
      <c r="B56" s="994" t="s">
        <v>365</v>
      </c>
      <c r="C56" s="1006">
        <f>'190_Submittal_Issue '!E11</f>
        <v>0</v>
      </c>
      <c r="D56" s="1004">
        <f>'190_Submittal_Issue '!E12</f>
        <v>0</v>
      </c>
      <c r="E56" s="1005">
        <f t="shared" si="2"/>
        <v>0</v>
      </c>
      <c r="F56" s="686">
        <f t="shared" si="3"/>
        <v>0</v>
      </c>
    </row>
    <row r="57" spans="1:6" s="448" customFormat="1" ht="15">
      <c r="A57" s="1036"/>
      <c r="B57" s="994" t="s">
        <v>366</v>
      </c>
      <c r="C57" s="1006">
        <f>'200_Purchase_Order '!E11</f>
        <v>0</v>
      </c>
      <c r="D57" s="1004">
        <f>'200_Purchase_Order '!E12</f>
        <v>0</v>
      </c>
      <c r="E57" s="1005">
        <f t="shared" si="2"/>
        <v>0</v>
      </c>
      <c r="F57" s="686">
        <f t="shared" si="3"/>
        <v>0</v>
      </c>
    </row>
    <row r="58" spans="1:6" s="448" customFormat="1" ht="15">
      <c r="A58" s="1036"/>
      <c r="B58" s="994" t="s">
        <v>367</v>
      </c>
      <c r="C58" s="1007">
        <f>'210_Product_Installation '!D80</f>
        <v>0</v>
      </c>
      <c r="D58" s="1004">
        <f>'210_Product_Installation '!E12</f>
        <v>0</v>
      </c>
      <c r="E58" s="1005">
        <f t="shared" si="2"/>
        <v>0</v>
      </c>
      <c r="F58" s="686">
        <f t="shared" si="3"/>
        <v>0</v>
      </c>
    </row>
    <row r="59" spans="1:6" s="448" customFormat="1" ht="15">
      <c r="A59" s="1036"/>
      <c r="B59" s="994" t="s">
        <v>368</v>
      </c>
      <c r="C59" s="1006">
        <f>'220_Start-Up'!E11</f>
        <v>0</v>
      </c>
      <c r="D59" s="1004">
        <f>'220_Start-Up'!E12</f>
        <v>0</v>
      </c>
      <c r="E59" s="1005">
        <f t="shared" si="2"/>
        <v>0</v>
      </c>
      <c r="F59" s="686">
        <f t="shared" si="3"/>
        <v>0</v>
      </c>
    </row>
    <row r="60" spans="1:6" s="448" customFormat="1" ht="15">
      <c r="A60" s="1036"/>
      <c r="B60" s="994" t="s">
        <v>369</v>
      </c>
      <c r="C60" s="1006">
        <f>'230_Product_Inspection'!E11</f>
        <v>0</v>
      </c>
      <c r="D60" s="1004">
        <f>'230_Product_Inspection'!E12</f>
        <v>0</v>
      </c>
      <c r="E60" s="1005">
        <f t="shared" si="2"/>
        <v>0</v>
      </c>
      <c r="F60" s="686">
        <f t="shared" si="3"/>
        <v>0</v>
      </c>
    </row>
    <row r="61" spans="1:6" s="448" customFormat="1" ht="15">
      <c r="A61" s="1036"/>
      <c r="B61" s="994" t="s">
        <v>370</v>
      </c>
      <c r="C61" s="1006">
        <f>'240_Punchlist_Issue'!E11</f>
        <v>0</v>
      </c>
      <c r="D61" s="1004">
        <f>'240_Punchlist_Issue'!E12</f>
        <v>0</v>
      </c>
      <c r="E61" s="1005">
        <f t="shared" si="2"/>
        <v>0</v>
      </c>
      <c r="F61" s="686">
        <f t="shared" si="3"/>
        <v>0</v>
      </c>
    </row>
    <row r="62" spans="1:6" s="448" customFormat="1" ht="15">
      <c r="A62" s="1036"/>
      <c r="B62" s="994" t="s">
        <v>371</v>
      </c>
      <c r="C62" s="1006">
        <f>MROUND('250_Turnover_Package'!E11,10)</f>
        <v>0</v>
      </c>
      <c r="D62" s="1004">
        <f>MROUND('250_Turnover_Package'!E12,10)</f>
        <v>0</v>
      </c>
      <c r="E62" s="1005">
        <f t="shared" si="2"/>
        <v>0</v>
      </c>
      <c r="F62" s="686" t="e">
        <f>E62/C62</f>
        <v>#DIV/0!</v>
      </c>
    </row>
    <row r="63" spans="1:6" s="448" customFormat="1">
      <c r="A63" s="1036"/>
      <c r="B63" s="188"/>
      <c r="C63" s="955"/>
      <c r="D63" s="955"/>
      <c r="E63" s="955"/>
      <c r="F63" s="1010"/>
    </row>
    <row r="64" spans="1:6" s="448" customFormat="1" ht="18.75">
      <c r="A64" s="1036"/>
      <c r="B64" s="189" t="s">
        <v>19</v>
      </c>
      <c r="C64" s="957">
        <f>MROUND(SUM(C38:C62),1000)</f>
        <v>0</v>
      </c>
      <c r="D64" s="957">
        <f>MROUND(SUM(D38:D62),100)</f>
        <v>0</v>
      </c>
      <c r="E64" s="957">
        <f>MROUND(SUM(E38:E62),100)</f>
        <v>0</v>
      </c>
      <c r="F64" s="687" t="e">
        <f>E64/C64</f>
        <v>#DIV/0!</v>
      </c>
    </row>
    <row r="65" spans="2:7">
      <c r="C65" s="448"/>
      <c r="D65" s="448"/>
    </row>
    <row r="66" spans="2:7">
      <c r="C66" s="448"/>
      <c r="D66" s="448"/>
      <c r="G66" s="762"/>
    </row>
    <row r="69" spans="2:7" ht="21">
      <c r="B69" s="1194" t="s">
        <v>1242</v>
      </c>
      <c r="C69" s="1195"/>
      <c r="D69" s="1195"/>
      <c r="E69" s="1195"/>
      <c r="F69" s="1196"/>
    </row>
    <row r="70" spans="2:7" s="167" customFormat="1" ht="25.5">
      <c r="B70" s="1020" t="s">
        <v>964</v>
      </c>
      <c r="C70" s="1021" t="s">
        <v>18</v>
      </c>
      <c r="D70" s="1022" t="s">
        <v>1031</v>
      </c>
      <c r="E70" s="1023" t="s">
        <v>966</v>
      </c>
      <c r="F70" s="1024" t="s">
        <v>1244</v>
      </c>
    </row>
    <row r="71" spans="2:7" ht="15">
      <c r="B71" s="998" t="s">
        <v>348</v>
      </c>
      <c r="C71" s="1003">
        <f>'010_Facility_Criteria '!F11</f>
        <v>0</v>
      </c>
      <c r="D71" s="1004">
        <f>'010_Facility_Criteria '!F12</f>
        <v>0</v>
      </c>
      <c r="E71" s="1005">
        <f>C71-D71</f>
        <v>0</v>
      </c>
      <c r="F71" s="686">
        <f>IF(C71=0,0,E71/C71)</f>
        <v>0</v>
      </c>
    </row>
    <row r="72" spans="2:7" ht="15">
      <c r="B72" s="998" t="s">
        <v>347</v>
      </c>
      <c r="C72" s="1006">
        <f>'020_Discipline_Specification '!F11</f>
        <v>0</v>
      </c>
      <c r="D72" s="1004">
        <f>'020_Discipline_Specification '!F12</f>
        <v>0</v>
      </c>
      <c r="E72" s="1005">
        <f t="shared" ref="E72:E95" si="4">C72-D72</f>
        <v>0</v>
      </c>
      <c r="F72" s="686">
        <f t="shared" ref="F72:F95" si="5">IF(C72=0,0,E72/C72)</f>
        <v>0</v>
      </c>
    </row>
    <row r="73" spans="2:7" ht="15">
      <c r="B73" s="1008" t="s">
        <v>349</v>
      </c>
      <c r="C73" s="1006">
        <f>MROUND('030_Feasibility_Study'!F11,10)</f>
        <v>0</v>
      </c>
      <c r="D73" s="1004">
        <f>MROUND('030_Feasibility_Study'!F12,10)</f>
        <v>0</v>
      </c>
      <c r="E73" s="1005">
        <f t="shared" si="4"/>
        <v>0</v>
      </c>
      <c r="F73" s="686">
        <f t="shared" si="5"/>
        <v>0</v>
      </c>
    </row>
    <row r="74" spans="2:7" ht="15">
      <c r="B74" s="1008" t="s">
        <v>350</v>
      </c>
      <c r="C74" s="1006">
        <f>'040_Project_Definition '!F11</f>
        <v>0</v>
      </c>
      <c r="D74" s="1004">
        <f>'040_Project_Definition '!F12</f>
        <v>0</v>
      </c>
      <c r="E74" s="1005">
        <f t="shared" si="4"/>
        <v>0</v>
      </c>
      <c r="F74" s="686">
        <f t="shared" si="5"/>
        <v>0</v>
      </c>
    </row>
    <row r="75" spans="2:7" ht="15">
      <c r="B75" s="995" t="s">
        <v>351</v>
      </c>
      <c r="C75" s="1006">
        <f>MROUND('050_Space_Program '!F11,10)</f>
        <v>0</v>
      </c>
      <c r="D75" s="1004">
        <f>MROUND('050_Space_Program '!F12,10)</f>
        <v>0</v>
      </c>
      <c r="E75" s="1005">
        <f t="shared" si="4"/>
        <v>0</v>
      </c>
      <c r="F75" s="686">
        <f t="shared" si="5"/>
        <v>0</v>
      </c>
    </row>
    <row r="76" spans="2:7" ht="15">
      <c r="B76" s="995" t="s">
        <v>352</v>
      </c>
      <c r="C76" s="1006">
        <f>MROUND('060_Product_Program'!F11,100)</f>
        <v>0</v>
      </c>
      <c r="D76" s="1004">
        <f>MROUND('060_Product_Program'!F12,100)</f>
        <v>0</v>
      </c>
      <c r="E76" s="1005">
        <f t="shared" si="4"/>
        <v>0</v>
      </c>
      <c r="F76" s="686">
        <f t="shared" si="5"/>
        <v>0</v>
      </c>
    </row>
    <row r="77" spans="2:7" ht="15">
      <c r="B77" s="1009" t="s">
        <v>353</v>
      </c>
      <c r="C77" s="1006">
        <f>MROUND('070_Request_For_Proposal'!F11,10)</f>
        <v>0</v>
      </c>
      <c r="D77" s="1004">
        <f>MROUND('070_Request_For_Proposal'!F12,10)</f>
        <v>0</v>
      </c>
      <c r="E77" s="1005">
        <f t="shared" si="4"/>
        <v>0</v>
      </c>
      <c r="F77" s="686">
        <f t="shared" si="5"/>
        <v>0</v>
      </c>
    </row>
    <row r="78" spans="2:7" ht="15">
      <c r="B78" s="1001" t="s">
        <v>354</v>
      </c>
      <c r="C78" s="1006">
        <f>MROUND('080_Design_Early'!F11,10)</f>
        <v>0</v>
      </c>
      <c r="D78" s="1004">
        <f>MROUND('080_Design_Early'!F12,10)</f>
        <v>0</v>
      </c>
      <c r="E78" s="1005">
        <f t="shared" si="4"/>
        <v>0</v>
      </c>
      <c r="F78" s="686">
        <f t="shared" si="5"/>
        <v>0</v>
      </c>
    </row>
    <row r="79" spans="2:7" ht="15">
      <c r="B79" s="1001" t="s">
        <v>355</v>
      </c>
      <c r="C79" s="1006">
        <f>MROUND('090_Design_Schematic'!F11,100)</f>
        <v>0</v>
      </c>
      <c r="D79" s="1004">
        <f>MROUND('090_Design_Schematic'!F12,100)</f>
        <v>0</v>
      </c>
      <c r="E79" s="1005">
        <f t="shared" si="4"/>
        <v>0</v>
      </c>
      <c r="F79" s="686">
        <f t="shared" si="5"/>
        <v>0</v>
      </c>
    </row>
    <row r="80" spans="2:7" ht="15">
      <c r="B80" s="1001" t="s">
        <v>356</v>
      </c>
      <c r="C80" s="1006">
        <f>MROUND('100_Design_Coordinated'!F11,100)</f>
        <v>0</v>
      </c>
      <c r="D80" s="1004">
        <f>MROUND('100_Design_Coordinated'!F12,100)</f>
        <v>0</v>
      </c>
      <c r="E80" s="1005">
        <f t="shared" si="4"/>
        <v>0</v>
      </c>
      <c r="F80" s="686">
        <f t="shared" si="5"/>
        <v>0</v>
      </c>
    </row>
    <row r="81" spans="2:6" ht="15">
      <c r="B81" s="1001" t="s">
        <v>357</v>
      </c>
      <c r="C81" s="1006">
        <f>MROUND('110_Design_Final'!F12,100)</f>
        <v>0</v>
      </c>
      <c r="D81" s="1004">
        <f>MROUND('110_Design_Final'!F13,100)</f>
        <v>0</v>
      </c>
      <c r="E81" s="1005">
        <f t="shared" si="4"/>
        <v>0</v>
      </c>
      <c r="F81" s="686">
        <f t="shared" si="5"/>
        <v>0</v>
      </c>
    </row>
    <row r="82" spans="2:6" ht="15">
      <c r="B82" s="1009" t="s">
        <v>358</v>
      </c>
      <c r="C82" s="1006">
        <f>'120_Request_For_Proposal'!F11</f>
        <v>0</v>
      </c>
      <c r="D82" s="1004">
        <f>'120_Request_For_Proposal'!F12</f>
        <v>0</v>
      </c>
      <c r="E82" s="1005">
        <f t="shared" si="4"/>
        <v>0</v>
      </c>
      <c r="F82" s="686">
        <f t="shared" si="5"/>
        <v>0</v>
      </c>
    </row>
    <row r="83" spans="2:6" ht="15">
      <c r="B83" s="994" t="s">
        <v>359</v>
      </c>
      <c r="C83" s="1006">
        <f>MROUND('130_Inquiry_Issue '!F11,10)</f>
        <v>0</v>
      </c>
      <c r="D83" s="1004">
        <f>MROUND('130_Inquiry_Issue '!F12,10)</f>
        <v>0</v>
      </c>
      <c r="E83" s="1005">
        <f t="shared" si="4"/>
        <v>0</v>
      </c>
      <c r="F83" s="686">
        <f t="shared" si="5"/>
        <v>0</v>
      </c>
    </row>
    <row r="84" spans="2:6" ht="15">
      <c r="B84" s="994" t="s">
        <v>360</v>
      </c>
      <c r="C84" s="1006">
        <f>'140_PreConstruction_Plan'!F11</f>
        <v>0</v>
      </c>
      <c r="D84" s="1004">
        <f>'140_PreConstruction_Plan'!F12</f>
        <v>0</v>
      </c>
      <c r="E84" s="1005">
        <f t="shared" si="4"/>
        <v>0</v>
      </c>
      <c r="F84" s="686">
        <f t="shared" si="5"/>
        <v>0</v>
      </c>
    </row>
    <row r="85" spans="2:6" ht="15">
      <c r="B85" s="994" t="s">
        <v>361</v>
      </c>
      <c r="C85" s="1006">
        <f>MROUND('150_Inquiry_Issue_(RFI)'!F11,10)</f>
        <v>0</v>
      </c>
      <c r="D85" s="1004">
        <f>MROUND('150_Inquiry_Issue_(RFI)'!F12,10)</f>
        <v>0</v>
      </c>
      <c r="E85" s="1005">
        <f t="shared" si="4"/>
        <v>0</v>
      </c>
      <c r="F85" s="686">
        <f t="shared" si="5"/>
        <v>0</v>
      </c>
    </row>
    <row r="86" spans="2:6" ht="15">
      <c r="B86" s="994" t="s">
        <v>362</v>
      </c>
      <c r="C86" s="1006">
        <f>'160Product Type_Selection'!F11</f>
        <v>0</v>
      </c>
      <c r="D86" s="1004">
        <f>'160Product Type_Selection'!F12</f>
        <v>0</v>
      </c>
      <c r="E86" s="1005">
        <f t="shared" si="4"/>
        <v>0</v>
      </c>
      <c r="F86" s="686">
        <f t="shared" si="5"/>
        <v>0</v>
      </c>
    </row>
    <row r="87" spans="2:6" ht="15">
      <c r="B87" s="994" t="s">
        <v>363</v>
      </c>
      <c r="C87" s="1006">
        <f>'170_System_Layout'!F11</f>
        <v>0</v>
      </c>
      <c r="D87" s="1004">
        <f>'170_System_Layout'!F12</f>
        <v>0</v>
      </c>
      <c r="E87" s="1005">
        <f t="shared" si="4"/>
        <v>0</v>
      </c>
      <c r="F87" s="686">
        <f t="shared" si="5"/>
        <v>0</v>
      </c>
    </row>
    <row r="88" spans="2:6" ht="15">
      <c r="B88" s="994" t="s">
        <v>364</v>
      </c>
      <c r="C88" s="1006">
        <f>MROUND('180_Submittal_Package '!F11,100)</f>
        <v>0</v>
      </c>
      <c r="D88" s="1004">
        <f>'180_Submittal_Package '!F12</f>
        <v>0</v>
      </c>
      <c r="E88" s="1005">
        <f t="shared" si="4"/>
        <v>0</v>
      </c>
      <c r="F88" s="686">
        <f t="shared" si="5"/>
        <v>0</v>
      </c>
    </row>
    <row r="89" spans="2:6" ht="15">
      <c r="B89" s="994" t="s">
        <v>365</v>
      </c>
      <c r="C89" s="1006">
        <f>MROUND('190_Submittal_Issue '!F11,100)</f>
        <v>0</v>
      </c>
      <c r="D89" s="1004">
        <f>MROUND('190_Submittal_Issue '!F12,100)</f>
        <v>0</v>
      </c>
      <c r="E89" s="1005">
        <f t="shared" si="4"/>
        <v>0</v>
      </c>
      <c r="F89" s="732">
        <f t="shared" si="5"/>
        <v>0</v>
      </c>
    </row>
    <row r="90" spans="2:6" ht="15">
      <c r="B90" s="994" t="s">
        <v>366</v>
      </c>
      <c r="C90" s="1006">
        <f>'200_Purchase_Order '!F11</f>
        <v>0</v>
      </c>
      <c r="D90" s="1004">
        <f>'200_Purchase_Order '!F12</f>
        <v>0</v>
      </c>
      <c r="E90" s="1005">
        <f t="shared" si="4"/>
        <v>0</v>
      </c>
      <c r="F90" s="686">
        <f t="shared" si="5"/>
        <v>0</v>
      </c>
    </row>
    <row r="91" spans="2:6" ht="15">
      <c r="B91" s="994" t="s">
        <v>367</v>
      </c>
      <c r="C91" s="1007">
        <f>MROUND('210_Product_Installation '!F11,10)</f>
        <v>0</v>
      </c>
      <c r="D91" s="1004">
        <f>MROUND('210_Product_Installation '!F12,10)</f>
        <v>0</v>
      </c>
      <c r="E91" s="1005">
        <f t="shared" si="4"/>
        <v>0</v>
      </c>
      <c r="F91" s="686">
        <f t="shared" si="5"/>
        <v>0</v>
      </c>
    </row>
    <row r="92" spans="2:6" ht="15">
      <c r="B92" s="994" t="s">
        <v>368</v>
      </c>
      <c r="C92" s="1006">
        <f>'220_Start-Up'!F11</f>
        <v>0</v>
      </c>
      <c r="D92" s="1004">
        <f>'220_Start-Up'!F12</f>
        <v>0</v>
      </c>
      <c r="E92" s="1005">
        <f t="shared" si="4"/>
        <v>0</v>
      </c>
      <c r="F92" s="686">
        <f t="shared" si="5"/>
        <v>0</v>
      </c>
    </row>
    <row r="93" spans="2:6" ht="15">
      <c r="B93" s="994" t="s">
        <v>369</v>
      </c>
      <c r="C93" s="1006">
        <f>MROUND('230_Product_Inspection'!F11,100)</f>
        <v>0</v>
      </c>
      <c r="D93" s="1004">
        <f>MROUND('230_Product_Inspection'!F12,100)</f>
        <v>0</v>
      </c>
      <c r="E93" s="1005">
        <f t="shared" si="4"/>
        <v>0</v>
      </c>
      <c r="F93" s="686">
        <f t="shared" si="5"/>
        <v>0</v>
      </c>
    </row>
    <row r="94" spans="2:6" ht="15">
      <c r="B94" s="994" t="s">
        <v>370</v>
      </c>
      <c r="C94" s="1006">
        <f>MROUND('240_Punchlist_Issue'!F11,100)</f>
        <v>0</v>
      </c>
      <c r="D94" s="1004">
        <f>MROUND('240_Punchlist_Issue'!F12,10)</f>
        <v>0</v>
      </c>
      <c r="E94" s="1005">
        <f t="shared" si="4"/>
        <v>0</v>
      </c>
      <c r="F94" s="686">
        <f t="shared" si="5"/>
        <v>0</v>
      </c>
    </row>
    <row r="95" spans="2:6" ht="15">
      <c r="B95" s="994" t="s">
        <v>371</v>
      </c>
      <c r="C95" s="1006">
        <f>'250_Turnover_Package'!F11</f>
        <v>0</v>
      </c>
      <c r="D95" s="1004">
        <f>'250_Turnover_Package'!F12</f>
        <v>0</v>
      </c>
      <c r="E95" s="1005">
        <f t="shared" si="4"/>
        <v>0</v>
      </c>
      <c r="F95" s="686">
        <f t="shared" si="5"/>
        <v>0</v>
      </c>
    </row>
    <row r="96" spans="2:6">
      <c r="B96" s="188"/>
      <c r="C96" s="955"/>
      <c r="D96" s="955"/>
      <c r="E96" s="955"/>
      <c r="F96" s="1010"/>
    </row>
    <row r="97" spans="1:6" ht="18.75">
      <c r="B97" s="189" t="s">
        <v>19</v>
      </c>
      <c r="C97" s="957">
        <f>MROUND(SUM(C71:C95),100)</f>
        <v>0</v>
      </c>
      <c r="D97" s="957">
        <f>MROUND(SUM(D71:D95),100)</f>
        <v>0</v>
      </c>
      <c r="E97" s="957">
        <f>MROUND(SUM(E71:E95),100)</f>
        <v>0</v>
      </c>
      <c r="F97" s="687" t="e">
        <f>E97/C97</f>
        <v>#DIV/0!</v>
      </c>
    </row>
    <row r="102" spans="1:6" s="448" customFormat="1" ht="21">
      <c r="A102" s="1036"/>
      <c r="B102" s="1194" t="s">
        <v>321</v>
      </c>
      <c r="C102" s="1195"/>
      <c r="D102" s="1195"/>
      <c r="E102" s="1195"/>
      <c r="F102" s="1196"/>
    </row>
    <row r="103" spans="1:6" s="166" customFormat="1" ht="25.5">
      <c r="B103" s="1026" t="s">
        <v>964</v>
      </c>
      <c r="C103" s="1021" t="s">
        <v>18</v>
      </c>
      <c r="D103" s="1022" t="s">
        <v>1031</v>
      </c>
      <c r="E103" s="1023" t="s">
        <v>966</v>
      </c>
      <c r="F103" s="1024" t="s">
        <v>1244</v>
      </c>
    </row>
    <row r="104" spans="1:6" s="448" customFormat="1" ht="15">
      <c r="A104" s="1036"/>
      <c r="B104" s="998" t="s">
        <v>348</v>
      </c>
      <c r="C104" s="1003">
        <f>'010_Facility_Criteria '!G11</f>
        <v>0</v>
      </c>
      <c r="D104" s="1004">
        <f>'010_Facility_Criteria '!G12</f>
        <v>0</v>
      </c>
      <c r="E104" s="1005">
        <f>C104-D104</f>
        <v>0</v>
      </c>
      <c r="F104" s="686">
        <f>IF(C104=0,0,E104/C104)</f>
        <v>0</v>
      </c>
    </row>
    <row r="105" spans="1:6" s="448" customFormat="1" ht="15">
      <c r="A105" s="1036"/>
      <c r="B105" s="998" t="s">
        <v>347</v>
      </c>
      <c r="C105" s="1006">
        <f>'020_Discipline_Specification '!F11</f>
        <v>0</v>
      </c>
      <c r="D105" s="1004">
        <f>'020_Discipline_Specification '!F12</f>
        <v>0</v>
      </c>
      <c r="E105" s="1005">
        <f t="shared" ref="E105:E128" si="6">C105-D105</f>
        <v>0</v>
      </c>
      <c r="F105" s="686">
        <f t="shared" ref="F105:F118" si="7">IF(C105=0,0,E105/C105)</f>
        <v>0</v>
      </c>
    </row>
    <row r="106" spans="1:6" s="448" customFormat="1" ht="15">
      <c r="A106" s="1036"/>
      <c r="B106" s="1008" t="s">
        <v>349</v>
      </c>
      <c r="C106" s="1006">
        <f>'030_Feasibility_Study'!G11</f>
        <v>0</v>
      </c>
      <c r="D106" s="1004">
        <f>'030_Feasibility_Study'!G12</f>
        <v>0</v>
      </c>
      <c r="E106" s="1005">
        <f t="shared" si="6"/>
        <v>0</v>
      </c>
      <c r="F106" s="686">
        <f t="shared" si="7"/>
        <v>0</v>
      </c>
    </row>
    <row r="107" spans="1:6" s="448" customFormat="1" ht="15">
      <c r="A107" s="1036"/>
      <c r="B107" s="1008" t="s">
        <v>350</v>
      </c>
      <c r="C107" s="1006">
        <f>'040_Project_Definition '!G11</f>
        <v>0</v>
      </c>
      <c r="D107" s="1004">
        <f>'040_Project_Definition '!G12</f>
        <v>0</v>
      </c>
      <c r="E107" s="1005">
        <f t="shared" si="6"/>
        <v>0</v>
      </c>
      <c r="F107" s="686">
        <f t="shared" si="7"/>
        <v>0</v>
      </c>
    </row>
    <row r="108" spans="1:6" s="448" customFormat="1" ht="15">
      <c r="A108" s="1036"/>
      <c r="B108" s="995" t="s">
        <v>351</v>
      </c>
      <c r="C108" s="1006">
        <f>'050_Space_Program '!G11</f>
        <v>0</v>
      </c>
      <c r="D108" s="1004">
        <f>'050_Space_Program '!G12</f>
        <v>0</v>
      </c>
      <c r="E108" s="1005">
        <f t="shared" si="6"/>
        <v>0</v>
      </c>
      <c r="F108" s="686">
        <f t="shared" si="7"/>
        <v>0</v>
      </c>
    </row>
    <row r="109" spans="1:6" s="448" customFormat="1" ht="15">
      <c r="A109" s="1036"/>
      <c r="B109" s="995" t="s">
        <v>352</v>
      </c>
      <c r="C109" s="1006">
        <f>'060_Product_Program'!G11</f>
        <v>0</v>
      </c>
      <c r="D109" s="1004">
        <f>'060_Product_Program'!G12</f>
        <v>0</v>
      </c>
      <c r="E109" s="1005">
        <f t="shared" si="6"/>
        <v>0</v>
      </c>
      <c r="F109" s="686">
        <f t="shared" si="7"/>
        <v>0</v>
      </c>
    </row>
    <row r="110" spans="1:6" s="448" customFormat="1" ht="15">
      <c r="A110" s="1036"/>
      <c r="B110" s="1009" t="s">
        <v>353</v>
      </c>
      <c r="C110" s="1006">
        <f>'070_Request_For_Proposal'!G11</f>
        <v>0</v>
      </c>
      <c r="D110" s="1004">
        <f>'070_Request_For_Proposal'!G12</f>
        <v>0</v>
      </c>
      <c r="E110" s="1005">
        <f t="shared" si="6"/>
        <v>0</v>
      </c>
      <c r="F110" s="686">
        <f t="shared" si="7"/>
        <v>0</v>
      </c>
    </row>
    <row r="111" spans="1:6" s="448" customFormat="1" ht="15">
      <c r="A111" s="1036"/>
      <c r="B111" s="1001" t="s">
        <v>354</v>
      </c>
      <c r="C111" s="1006">
        <f>'080_Design_Early'!G11</f>
        <v>0</v>
      </c>
      <c r="D111" s="1004">
        <f>'080_Design_Early'!G12</f>
        <v>0</v>
      </c>
      <c r="E111" s="1005">
        <f t="shared" si="6"/>
        <v>0</v>
      </c>
      <c r="F111" s="686">
        <f t="shared" si="7"/>
        <v>0</v>
      </c>
    </row>
    <row r="112" spans="1:6" s="448" customFormat="1" ht="15">
      <c r="A112" s="1036"/>
      <c r="B112" s="1001" t="s">
        <v>355</v>
      </c>
      <c r="C112" s="1006">
        <f>'090_Design_Schematic'!G11</f>
        <v>0</v>
      </c>
      <c r="D112" s="1004">
        <f>'090_Design_Schematic'!G12</f>
        <v>0</v>
      </c>
      <c r="E112" s="1005">
        <f t="shared" si="6"/>
        <v>0</v>
      </c>
      <c r="F112" s="686">
        <f t="shared" si="7"/>
        <v>0</v>
      </c>
    </row>
    <row r="113" spans="1:6" s="448" customFormat="1" ht="15">
      <c r="A113" s="1036"/>
      <c r="B113" s="1001" t="s">
        <v>356</v>
      </c>
      <c r="C113" s="1006">
        <f>'100_Design_Coordinated'!G11</f>
        <v>0</v>
      </c>
      <c r="D113" s="1004">
        <f>'100_Design_Coordinated'!G12</f>
        <v>0</v>
      </c>
      <c r="E113" s="1005">
        <f t="shared" si="6"/>
        <v>0</v>
      </c>
      <c r="F113" s="686">
        <f t="shared" si="7"/>
        <v>0</v>
      </c>
    </row>
    <row r="114" spans="1:6" s="448" customFormat="1" ht="15">
      <c r="A114" s="1036"/>
      <c r="B114" s="1001" t="s">
        <v>357</v>
      </c>
      <c r="C114" s="1006">
        <f>'110_Design_Final'!G12</f>
        <v>0</v>
      </c>
      <c r="D114" s="1004">
        <f>'110_Design_Final'!G13</f>
        <v>0</v>
      </c>
      <c r="E114" s="1005">
        <f t="shared" si="6"/>
        <v>0</v>
      </c>
      <c r="F114" s="686">
        <f t="shared" si="7"/>
        <v>0</v>
      </c>
    </row>
    <row r="115" spans="1:6" s="448" customFormat="1" ht="15">
      <c r="A115" s="1036"/>
      <c r="B115" s="1009" t="s">
        <v>358</v>
      </c>
      <c r="C115" s="1006">
        <f>'120_Request_For_Proposal'!G11</f>
        <v>0</v>
      </c>
      <c r="D115" s="1004">
        <f>'120_Request_For_Proposal'!G12</f>
        <v>0</v>
      </c>
      <c r="E115" s="1005">
        <f t="shared" si="6"/>
        <v>0</v>
      </c>
      <c r="F115" s="686">
        <f t="shared" si="7"/>
        <v>0</v>
      </c>
    </row>
    <row r="116" spans="1:6" s="448" customFormat="1" ht="15">
      <c r="A116" s="1036"/>
      <c r="B116" s="994" t="s">
        <v>359</v>
      </c>
      <c r="C116" s="1006">
        <f>MROUND('130_Inquiry_Issue '!G11,10)</f>
        <v>0</v>
      </c>
      <c r="D116" s="1004">
        <f>MROUND('130_Inquiry_Issue '!G12,10)</f>
        <v>0</v>
      </c>
      <c r="E116" s="1005">
        <f t="shared" si="6"/>
        <v>0</v>
      </c>
      <c r="F116" s="686">
        <f t="shared" si="7"/>
        <v>0</v>
      </c>
    </row>
    <row r="117" spans="1:6" s="448" customFormat="1" ht="15">
      <c r="A117" s="1036"/>
      <c r="B117" s="994" t="s">
        <v>360</v>
      </c>
      <c r="C117" s="1006">
        <f>'140_PreConstruction_Plan'!G11</f>
        <v>0</v>
      </c>
      <c r="D117" s="1004">
        <f>'140_PreConstruction_Plan'!G12</f>
        <v>0</v>
      </c>
      <c r="E117" s="1005">
        <f t="shared" si="6"/>
        <v>0</v>
      </c>
      <c r="F117" s="686">
        <f t="shared" si="7"/>
        <v>0</v>
      </c>
    </row>
    <row r="118" spans="1:6" s="448" customFormat="1" ht="15">
      <c r="A118" s="1036"/>
      <c r="B118" s="994" t="s">
        <v>361</v>
      </c>
      <c r="C118" s="1006">
        <f>MROUND('150_Inquiry_Issue_(RFI)'!G11,100)</f>
        <v>0</v>
      </c>
      <c r="D118" s="1004">
        <f>MROUND('150_Inquiry_Issue_(RFI)'!G12,100)</f>
        <v>0</v>
      </c>
      <c r="E118" s="1005">
        <f t="shared" si="6"/>
        <v>0</v>
      </c>
      <c r="F118" s="686">
        <f t="shared" si="7"/>
        <v>0</v>
      </c>
    </row>
    <row r="119" spans="1:6" s="448" customFormat="1" ht="15">
      <c r="A119" s="1036"/>
      <c r="B119" s="994" t="s">
        <v>362</v>
      </c>
      <c r="C119" s="1006">
        <f>'160Product Type_Selection'!G11</f>
        <v>0</v>
      </c>
      <c r="D119" s="1004">
        <f>'160Product Type_Selection'!G12</f>
        <v>0</v>
      </c>
      <c r="E119" s="1005">
        <f t="shared" si="6"/>
        <v>0</v>
      </c>
      <c r="F119" s="686">
        <f>IF(C119=0,0,E119/C119)</f>
        <v>0</v>
      </c>
    </row>
    <row r="120" spans="1:6" s="448" customFormat="1" ht="15">
      <c r="A120" s="1036"/>
      <c r="B120" s="994" t="s">
        <v>363</v>
      </c>
      <c r="C120" s="1006">
        <f>'170_System_Layout'!G11</f>
        <v>0</v>
      </c>
      <c r="D120" s="1004">
        <f>'170_System_Layout'!G12</f>
        <v>0</v>
      </c>
      <c r="E120" s="1005">
        <f t="shared" si="6"/>
        <v>0</v>
      </c>
      <c r="F120" s="686">
        <f t="shared" ref="F120:F128" si="8">IF(C120=0,0,E120/C120)</f>
        <v>0</v>
      </c>
    </row>
    <row r="121" spans="1:6" s="448" customFormat="1" ht="15">
      <c r="A121" s="1036"/>
      <c r="B121" s="994" t="s">
        <v>364</v>
      </c>
      <c r="C121" s="1006">
        <f>MROUND('180_Submittal_Package '!G11,100)</f>
        <v>0</v>
      </c>
      <c r="D121" s="1004">
        <f>MROUND('180_Submittal_Package '!G12,100)</f>
        <v>0</v>
      </c>
      <c r="E121" s="1005">
        <f t="shared" si="6"/>
        <v>0</v>
      </c>
      <c r="F121" s="686">
        <f t="shared" si="8"/>
        <v>0</v>
      </c>
    </row>
    <row r="122" spans="1:6" s="448" customFormat="1" ht="15">
      <c r="A122" s="1036"/>
      <c r="B122" s="994" t="s">
        <v>365</v>
      </c>
      <c r="C122" s="1006">
        <f>MROUND('190_Submittal_Issue '!G11,10)</f>
        <v>0</v>
      </c>
      <c r="D122" s="1004">
        <f>MROUND('190_Submittal_Issue '!G12,10)</f>
        <v>0</v>
      </c>
      <c r="E122" s="1005">
        <f t="shared" si="6"/>
        <v>0</v>
      </c>
      <c r="F122" s="686">
        <f t="shared" si="8"/>
        <v>0</v>
      </c>
    </row>
    <row r="123" spans="1:6" s="448" customFormat="1" ht="15">
      <c r="A123" s="1036"/>
      <c r="B123" s="994" t="s">
        <v>366</v>
      </c>
      <c r="C123" s="1006">
        <f>'200_Purchase_Order '!G11</f>
        <v>0</v>
      </c>
      <c r="D123" s="1004">
        <f>'200_Purchase_Order '!G12</f>
        <v>0</v>
      </c>
      <c r="E123" s="1005">
        <f t="shared" si="6"/>
        <v>0</v>
      </c>
      <c r="F123" s="686">
        <f t="shared" si="8"/>
        <v>0</v>
      </c>
    </row>
    <row r="124" spans="1:6" s="448" customFormat="1" ht="15">
      <c r="A124" s="1036"/>
      <c r="B124" s="994" t="s">
        <v>367</v>
      </c>
      <c r="C124" s="1007">
        <f>MROUND('210_Product_Installation '!G11,100)</f>
        <v>0</v>
      </c>
      <c r="D124" s="1004">
        <f>MROUND('210_Product_Installation '!G12,100)</f>
        <v>0</v>
      </c>
      <c r="E124" s="1005">
        <f t="shared" si="6"/>
        <v>0</v>
      </c>
      <c r="F124" s="686">
        <f t="shared" si="8"/>
        <v>0</v>
      </c>
    </row>
    <row r="125" spans="1:6" s="448" customFormat="1" ht="15">
      <c r="A125" s="1036"/>
      <c r="B125" s="994" t="s">
        <v>368</v>
      </c>
      <c r="C125" s="1006">
        <f>'220_Start-Up'!G11</f>
        <v>0</v>
      </c>
      <c r="D125" s="1004">
        <f>'220_Start-Up'!G12</f>
        <v>0</v>
      </c>
      <c r="E125" s="1005">
        <f t="shared" si="6"/>
        <v>0</v>
      </c>
      <c r="F125" s="686">
        <f t="shared" si="8"/>
        <v>0</v>
      </c>
    </row>
    <row r="126" spans="1:6" s="448" customFormat="1" ht="15">
      <c r="A126" s="1036"/>
      <c r="B126" s="994" t="s">
        <v>369</v>
      </c>
      <c r="C126" s="1006">
        <f>MROUND('230_Product_Inspection'!G11,10)</f>
        <v>0</v>
      </c>
      <c r="D126" s="1004">
        <f>MROUND('230_Product_Inspection'!G12,10)</f>
        <v>0</v>
      </c>
      <c r="E126" s="1005">
        <f t="shared" si="6"/>
        <v>0</v>
      </c>
      <c r="F126" s="686">
        <f t="shared" si="8"/>
        <v>0</v>
      </c>
    </row>
    <row r="127" spans="1:6" s="448" customFormat="1" ht="15">
      <c r="A127" s="1036"/>
      <c r="B127" s="994" t="s">
        <v>370</v>
      </c>
      <c r="C127" s="1006">
        <f>MROUND('240_Punchlist_Issue'!G11,10)</f>
        <v>0</v>
      </c>
      <c r="D127" s="1004">
        <f>MROUND('240_Punchlist_Issue'!G12,10)</f>
        <v>0</v>
      </c>
      <c r="E127" s="1005">
        <f t="shared" si="6"/>
        <v>0</v>
      </c>
      <c r="F127" s="686">
        <f t="shared" si="8"/>
        <v>0</v>
      </c>
    </row>
    <row r="128" spans="1:6" s="448" customFormat="1" ht="15">
      <c r="A128" s="1036"/>
      <c r="B128" s="994" t="s">
        <v>371</v>
      </c>
      <c r="C128" s="1006">
        <f>MROUND('250_Turnover_Package'!G11,10)</f>
        <v>0</v>
      </c>
      <c r="D128" s="1004">
        <f>MROUND('250_Turnover_Package'!G12,10)</f>
        <v>0</v>
      </c>
      <c r="E128" s="1005">
        <f t="shared" si="6"/>
        <v>0</v>
      </c>
      <c r="F128" s="686">
        <f t="shared" si="8"/>
        <v>0</v>
      </c>
    </row>
    <row r="129" spans="1:6" s="448" customFormat="1">
      <c r="A129" s="1036"/>
      <c r="B129" s="188"/>
      <c r="C129" s="955"/>
      <c r="D129" s="955"/>
      <c r="E129" s="955"/>
      <c r="F129" s="1011"/>
    </row>
    <row r="130" spans="1:6" s="448" customFormat="1" ht="18.75">
      <c r="A130" s="1036"/>
      <c r="B130" s="189" t="s">
        <v>19</v>
      </c>
      <c r="C130" s="957">
        <f>MROUND(SUM(C104:C128),100)</f>
        <v>0</v>
      </c>
      <c r="D130" s="957">
        <f>MROUND(SUM(D104:D128),100)</f>
        <v>0</v>
      </c>
      <c r="E130" s="957">
        <f>MROUND(SUM(E104:E128),100)</f>
        <v>0</v>
      </c>
      <c r="F130" s="733" t="e">
        <f>E130/C130</f>
        <v>#DIV/0!</v>
      </c>
    </row>
  </sheetData>
  <customSheetViews>
    <customSheetView guid="{81801A75-92C7-4ED5-97DB-E3E6B3965D30}">
      <selection activeCell="B21" sqref="B21"/>
      <pageMargins left="0.7" right="0.7" top="0.75" bottom="0.75" header="0.3" footer="0.3"/>
      <pageSetup orientation="portrait" r:id="rId1"/>
    </customSheetView>
    <customSheetView guid="{8F78BEB5-8927-4030-9153-90C7FA4937A5}">
      <selection activeCell="B21" sqref="B21"/>
      <pageMargins left="0.7" right="0.7" top="0.75" bottom="0.75" header="0.3" footer="0.3"/>
      <pageSetup orientation="portrait" r:id="rId2"/>
    </customSheetView>
    <customSheetView guid="{F7690BCD-287A-473A-9EA1-298139938D77}">
      <selection activeCell="B21" sqref="B21"/>
      <pageMargins left="0.7" right="0.7" top="0.75" bottom="0.75" header="0.3" footer="0.3"/>
      <pageSetup orientation="portrait" r:id="rId3"/>
    </customSheetView>
    <customSheetView guid="{0C5E73BF-4F4A-42B1-AFFC-19145C7AC19A}" scale="90" topLeftCell="A43">
      <selection activeCell="A66" sqref="A66:D66"/>
      <pageMargins left="0.7" right="0.7" top="0.75" bottom="0.75" header="0.3" footer="0.3"/>
      <pageSetup orientation="portrait" r:id="rId4"/>
    </customSheetView>
  </customSheetViews>
  <mergeCells count="6">
    <mergeCell ref="G2:G3"/>
    <mergeCell ref="B34:F34"/>
    <mergeCell ref="B36:F36"/>
    <mergeCell ref="B69:F69"/>
    <mergeCell ref="B102:F102"/>
    <mergeCell ref="B2:F3"/>
  </mergeCells>
  <conditionalFormatting sqref="F71:F95">
    <cfRule type="colorScale" priority="15">
      <colorScale>
        <cfvo type="percent" val="100"/>
        <cfvo type="max" val="0"/>
        <color theme="0"/>
        <color rgb="FFFFEF9C"/>
      </colorScale>
    </cfRule>
  </conditionalFormatting>
  <conditionalFormatting sqref="F38:F62">
    <cfRule type="colorScale" priority="14">
      <colorScale>
        <cfvo type="percent" val="100"/>
        <cfvo type="max" val="0"/>
        <color theme="0"/>
        <color rgb="FFFFEF9C"/>
      </colorScale>
    </cfRule>
  </conditionalFormatting>
  <conditionalFormatting sqref="F5:F29">
    <cfRule type="colorScale" priority="13">
      <colorScale>
        <cfvo type="percent" val="99.5"/>
        <cfvo type="max" val="0"/>
        <color theme="0"/>
        <color rgb="FFFFEF9C"/>
      </colorScale>
    </cfRule>
  </conditionalFormatting>
  <conditionalFormatting sqref="F104:F129">
    <cfRule type="colorScale" priority="12">
      <colorScale>
        <cfvo type="percent" val="100"/>
        <cfvo type="max" val="0"/>
        <color theme="0"/>
        <color rgb="FFFFEF9C"/>
      </colorScale>
    </cfRule>
  </conditionalFormatting>
  <conditionalFormatting sqref="F38:F61">
    <cfRule type="colorScale" priority="10">
      <colorScale>
        <cfvo type="percent" val="100"/>
        <cfvo type="max" val="0"/>
        <color theme="0"/>
        <color rgb="FFFFEF9C"/>
      </colorScale>
    </cfRule>
  </conditionalFormatting>
  <pageMargins left="0.7" right="0.7" top="0.75" bottom="0.75" header="0.3" footer="0.3"/>
  <pageSetup orientation="portrait" r:id="rId5"/>
</worksheet>
</file>

<file path=xl/worksheets/sheet7.xml><?xml version="1.0" encoding="utf-8"?>
<worksheet xmlns="http://schemas.openxmlformats.org/spreadsheetml/2006/main" xmlns:r="http://schemas.openxmlformats.org/officeDocument/2006/relationships">
  <sheetPr codeName="Sheet4">
    <tabColor rgb="FF00B050"/>
  </sheetPr>
  <dimension ref="A1:V94"/>
  <sheetViews>
    <sheetView workbookViewId="0">
      <pane ySplit="20" topLeftCell="A21" activePane="bottomLeft" state="frozen"/>
      <selection pane="bottomLeft" activeCell="C32" sqref="C32"/>
    </sheetView>
  </sheetViews>
  <sheetFormatPr defaultColWidth="9.140625" defaultRowHeight="12.75"/>
  <cols>
    <col min="1" max="1" width="13.7109375" style="351" customWidth="1"/>
    <col min="2" max="2" width="14.7109375" style="27" customWidth="1"/>
    <col min="3" max="3" width="9.7109375" style="27" customWidth="1"/>
    <col min="4" max="10" width="14.7109375" style="27" customWidth="1"/>
    <col min="11" max="11" width="11.7109375" style="27" customWidth="1"/>
    <col min="12" max="16" width="12.7109375" style="27" customWidth="1"/>
    <col min="17" max="17" width="12" style="27" customWidth="1"/>
    <col min="18" max="16384" width="9.140625" style="27"/>
  </cols>
  <sheetData>
    <row r="1" spans="1:22" s="82" customFormat="1">
      <c r="A1" s="351"/>
      <c r="Q1" s="4"/>
    </row>
    <row r="2" spans="1:22">
      <c r="B2" s="4" t="s">
        <v>16</v>
      </c>
      <c r="C2" s="58" t="s">
        <v>50</v>
      </c>
      <c r="D2" s="59"/>
      <c r="E2" s="6"/>
      <c r="F2" s="29"/>
      <c r="H2" s="29"/>
      <c r="K2" s="6"/>
      <c r="Q2" s="4"/>
    </row>
    <row r="3" spans="1:22">
      <c r="B3" s="4" t="s">
        <v>17</v>
      </c>
      <c r="C3" s="21" t="s">
        <v>30</v>
      </c>
      <c r="D3" s="6"/>
      <c r="E3" s="6"/>
      <c r="F3" s="29"/>
      <c r="H3" s="29"/>
      <c r="K3" s="6"/>
    </row>
    <row r="4" spans="1:22">
      <c r="B4" s="726" t="s">
        <v>1198</v>
      </c>
      <c r="C4" s="21" t="s">
        <v>27</v>
      </c>
      <c r="D4" s="5"/>
      <c r="E4" s="5"/>
      <c r="F4" s="3"/>
      <c r="H4" s="29"/>
      <c r="K4" s="5"/>
    </row>
    <row r="5" spans="1:22">
      <c r="B5" s="4"/>
      <c r="D5" s="5"/>
      <c r="E5" s="5"/>
      <c r="F5" s="3"/>
      <c r="G5" s="5"/>
      <c r="H5" s="3"/>
      <c r="I5" s="5"/>
      <c r="J5" s="5"/>
    </row>
    <row r="6" spans="1:22" ht="67.5" customHeight="1">
      <c r="B6" s="60" t="s">
        <v>46</v>
      </c>
      <c r="C6" s="1203" t="s">
        <v>382</v>
      </c>
      <c r="D6" s="1203"/>
      <c r="E6" s="1203"/>
      <c r="F6" s="1203"/>
      <c r="G6" s="1203"/>
      <c r="H6" s="1203"/>
      <c r="I6" s="1203"/>
      <c r="J6" s="186"/>
      <c r="K6" s="186"/>
      <c r="L6" s="186"/>
      <c r="M6" s="186"/>
      <c r="N6" s="186"/>
      <c r="O6" s="186"/>
      <c r="P6" s="168"/>
      <c r="Q6" s="168"/>
    </row>
    <row r="7" spans="1:22" ht="13.5" customHeight="1">
      <c r="B7" s="4"/>
      <c r="C7" s="19"/>
      <c r="D7" s="5"/>
      <c r="E7" s="5"/>
      <c r="F7" s="3"/>
      <c r="H7" s="29"/>
    </row>
    <row r="8" spans="1:22" s="82" customFormat="1" ht="27" customHeight="1">
      <c r="A8" s="351"/>
      <c r="B8" s="49" t="s">
        <v>47</v>
      </c>
      <c r="J8" s="5"/>
    </row>
    <row r="9" spans="1:22" s="82" customFormat="1" ht="12.75" customHeight="1">
      <c r="A9" s="351"/>
      <c r="B9" s="49"/>
      <c r="I9" s="655"/>
      <c r="J9" s="190"/>
      <c r="K9" s="655"/>
      <c r="L9" s="655"/>
      <c r="M9" s="655"/>
      <c r="N9" s="655"/>
      <c r="O9" s="655"/>
      <c r="P9" s="655"/>
      <c r="Q9" s="655"/>
      <c r="R9" s="655"/>
      <c r="S9" s="655"/>
      <c r="T9" s="655"/>
      <c r="U9" s="655"/>
      <c r="V9" s="655"/>
    </row>
    <row r="10" spans="1:22" s="82" customFormat="1" ht="12.75" customHeight="1">
      <c r="A10" s="351"/>
      <c r="D10" s="31" t="s">
        <v>19</v>
      </c>
      <c r="E10" s="31" t="s">
        <v>323</v>
      </c>
      <c r="F10" s="31" t="s">
        <v>322</v>
      </c>
      <c r="G10" s="31" t="s">
        <v>321</v>
      </c>
      <c r="I10" s="655"/>
      <c r="J10" s="655"/>
      <c r="K10" s="655"/>
      <c r="L10" s="307"/>
      <c r="M10" s="307"/>
      <c r="N10" s="307"/>
      <c r="O10" s="655"/>
      <c r="P10" s="655"/>
      <c r="Q10" s="655"/>
      <c r="R10" s="655"/>
      <c r="S10" s="307"/>
      <c r="T10" s="307"/>
      <c r="U10" s="307"/>
      <c r="V10" s="655"/>
    </row>
    <row r="11" spans="1:22" s="82" customFormat="1" ht="12.75" customHeight="1">
      <c r="A11" s="351"/>
      <c r="C11" s="4" t="s">
        <v>25</v>
      </c>
      <c r="D11" s="9">
        <f>H40</f>
        <v>0</v>
      </c>
      <c r="E11" s="9">
        <f>H38</f>
        <v>0</v>
      </c>
      <c r="F11" s="9">
        <v>0</v>
      </c>
      <c r="G11" s="9">
        <v>0</v>
      </c>
      <c r="I11" s="655"/>
      <c r="J11" s="937"/>
      <c r="K11" s="610"/>
      <c r="L11" s="610"/>
      <c r="M11" s="584"/>
      <c r="N11" s="584"/>
      <c r="O11" s="655"/>
      <c r="P11" s="655"/>
      <c r="Q11" s="937"/>
      <c r="R11" s="584"/>
      <c r="S11" s="584"/>
      <c r="T11" s="584"/>
      <c r="U11" s="584"/>
      <c r="V11" s="655"/>
    </row>
    <row r="12" spans="1:22" s="82" customFormat="1" ht="12.75" customHeight="1">
      <c r="A12" s="351"/>
      <c r="C12" s="726" t="s">
        <v>1041</v>
      </c>
      <c r="D12" s="217">
        <f>Q40</f>
        <v>0</v>
      </c>
      <c r="E12" s="217">
        <f>Q38</f>
        <v>0</v>
      </c>
      <c r="F12" s="9">
        <v>0</v>
      </c>
      <c r="G12" s="9">
        <v>0</v>
      </c>
      <c r="I12" s="655"/>
      <c r="J12" s="937"/>
      <c r="K12" s="610"/>
      <c r="L12" s="610"/>
      <c r="M12" s="584"/>
      <c r="N12" s="584"/>
      <c r="O12" s="655"/>
      <c r="P12" s="655"/>
      <c r="Q12" s="937"/>
      <c r="R12" s="584"/>
      <c r="S12" s="584"/>
      <c r="T12" s="584"/>
      <c r="U12" s="584"/>
      <c r="V12" s="655"/>
    </row>
    <row r="13" spans="1:22" s="82" customFormat="1" ht="12.75" customHeight="1" thickBot="1">
      <c r="A13" s="351"/>
      <c r="C13" s="10" t="s">
        <v>66</v>
      </c>
      <c r="D13" s="11">
        <f>D11-D12</f>
        <v>0</v>
      </c>
      <c r="E13" s="11">
        <f>E11-E12</f>
        <v>0</v>
      </c>
      <c r="F13" s="11">
        <f>F11-F12</f>
        <v>0</v>
      </c>
      <c r="G13" s="11">
        <f>G11-G12</f>
        <v>0</v>
      </c>
      <c r="I13" s="655"/>
      <c r="J13" s="103"/>
      <c r="K13" s="46"/>
      <c r="L13" s="46"/>
      <c r="M13" s="46"/>
      <c r="N13" s="46"/>
      <c r="O13" s="655"/>
      <c r="P13" s="655"/>
      <c r="Q13" s="103"/>
      <c r="R13" s="46"/>
      <c r="S13" s="46"/>
      <c r="T13" s="46"/>
      <c r="U13" s="46"/>
      <c r="V13" s="655"/>
    </row>
    <row r="14" spans="1:22" s="82" customFormat="1" ht="13.5" customHeight="1" thickTop="1">
      <c r="A14" s="351"/>
      <c r="B14" s="49"/>
      <c r="C14" s="12"/>
      <c r="D14" s="190"/>
      <c r="E14" s="190"/>
      <c r="F14" s="191"/>
      <c r="G14" s="190"/>
      <c r="H14" s="191"/>
      <c r="I14" s="190"/>
      <c r="J14" s="190"/>
    </row>
    <row r="15" spans="1:22">
      <c r="F15" s="29"/>
      <c r="H15" s="29"/>
    </row>
    <row r="16" spans="1:22" s="725" customFormat="1">
      <c r="B16" s="32" t="s">
        <v>64</v>
      </c>
      <c r="C16" s="179"/>
      <c r="D16" s="179"/>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034"/>
      <c r="D18" s="1034"/>
      <c r="E18" s="1034"/>
      <c r="F18" s="1034"/>
      <c r="G18" s="1034"/>
      <c r="H18" s="1034"/>
      <c r="I18" s="1034"/>
      <c r="J18" s="1034"/>
      <c r="K18" s="1034"/>
      <c r="L18" s="1034"/>
      <c r="M18" s="1034"/>
      <c r="N18" s="1034"/>
      <c r="O18" s="1034"/>
      <c r="P18" s="1034"/>
      <c r="Q18" s="1034"/>
    </row>
    <row r="19" spans="1:18">
      <c r="B19" s="28"/>
      <c r="C19" s="28"/>
      <c r="D19" s="28"/>
      <c r="E19" s="31"/>
      <c r="F19" s="28"/>
      <c r="G19" s="31"/>
      <c r="H19" s="28"/>
    </row>
    <row r="20" spans="1:18" s="725" customFormat="1">
      <c r="B20" s="33" t="s">
        <v>18</v>
      </c>
      <c r="C20" s="33"/>
      <c r="D20" s="33"/>
      <c r="E20" s="34"/>
      <c r="F20" s="33"/>
      <c r="G20" s="34"/>
      <c r="H20" s="33"/>
      <c r="I20" s="35"/>
      <c r="K20" s="36" t="s">
        <v>1031</v>
      </c>
      <c r="L20" s="36"/>
      <c r="M20" s="36"/>
      <c r="N20" s="36"/>
      <c r="O20" s="36"/>
      <c r="P20" s="36"/>
      <c r="Q20" s="36"/>
    </row>
    <row r="22" spans="1:18">
      <c r="B22" s="77" t="s">
        <v>70</v>
      </c>
      <c r="C22" s="93" t="s">
        <v>71</v>
      </c>
      <c r="K22" s="600" t="s">
        <v>70</v>
      </c>
      <c r="L22" s="606" t="s">
        <v>71</v>
      </c>
      <c r="M22" s="581"/>
      <c r="N22" s="581"/>
      <c r="O22" s="581"/>
      <c r="P22" s="581"/>
      <c r="Q22" s="581"/>
    </row>
    <row r="23" spans="1:18" ht="15" customHeight="1">
      <c r="K23" s="581"/>
      <c r="L23" s="581"/>
      <c r="M23" s="581"/>
      <c r="N23" s="581"/>
      <c r="O23" s="581"/>
      <c r="P23" s="581"/>
      <c r="Q23" s="581"/>
    </row>
    <row r="24" spans="1:18">
      <c r="A24" s="263"/>
      <c r="B24" s="369" t="s">
        <v>67</v>
      </c>
      <c r="C24" s="376" t="s">
        <v>785</v>
      </c>
      <c r="D24" s="44"/>
      <c r="K24" s="600" t="s">
        <v>67</v>
      </c>
      <c r="L24" s="606" t="s">
        <v>785</v>
      </c>
      <c r="M24" s="589"/>
      <c r="N24" s="581"/>
      <c r="O24" s="581"/>
      <c r="P24" s="581"/>
      <c r="Q24" s="581"/>
    </row>
    <row r="25" spans="1:18" s="351" customFormat="1">
      <c r="A25" s="350"/>
      <c r="C25" s="309"/>
      <c r="D25" s="347"/>
      <c r="E25" s="42"/>
      <c r="F25" s="350"/>
      <c r="G25" s="302"/>
      <c r="K25" s="581"/>
      <c r="L25" s="597"/>
      <c r="M25" s="596"/>
      <c r="N25" s="587"/>
      <c r="O25" s="586"/>
      <c r="P25" s="584"/>
      <c r="Q25" s="581"/>
    </row>
    <row r="26" spans="1:18">
      <c r="B26" s="209" t="s">
        <v>516</v>
      </c>
      <c r="C26" s="601" t="s">
        <v>1196</v>
      </c>
      <c r="D26" s="39"/>
      <c r="E26" s="39"/>
      <c r="F26" s="39"/>
      <c r="G26" s="39"/>
      <c r="K26" s="608" t="s">
        <v>516</v>
      </c>
      <c r="L26" s="601" t="s">
        <v>1196</v>
      </c>
      <c r="M26" s="586"/>
      <c r="N26" s="586"/>
      <c r="O26" s="586"/>
      <c r="P26" s="586"/>
      <c r="Q26" s="581"/>
    </row>
    <row r="27" spans="1:18" s="210" customFormat="1">
      <c r="A27" s="351"/>
      <c r="B27" s="209"/>
      <c r="C27" s="78"/>
      <c r="D27" s="39"/>
      <c r="E27" s="39"/>
      <c r="F27" s="39"/>
      <c r="G27" s="39"/>
      <c r="K27" s="608"/>
      <c r="L27" s="601"/>
      <c r="M27" s="586"/>
      <c r="N27" s="586"/>
      <c r="O27" s="586"/>
      <c r="P27" s="586"/>
      <c r="Q27" s="581"/>
    </row>
    <row r="28" spans="1:18" ht="15" customHeight="1">
      <c r="A28" s="1204" t="s">
        <v>787</v>
      </c>
      <c r="B28" s="113" t="s">
        <v>517</v>
      </c>
      <c r="C28" s="371" t="s">
        <v>786</v>
      </c>
      <c r="D28" s="39"/>
      <c r="E28" s="370"/>
      <c r="F28" s="370"/>
      <c r="G28" s="39"/>
      <c r="H28" s="264"/>
      <c r="J28" s="1204" t="s">
        <v>787</v>
      </c>
      <c r="K28" s="607" t="s">
        <v>517</v>
      </c>
      <c r="L28" s="588" t="s">
        <v>786</v>
      </c>
      <c r="M28" s="586"/>
      <c r="N28" s="586"/>
      <c r="O28" s="586"/>
      <c r="P28" s="586"/>
      <c r="Q28" s="623"/>
    </row>
    <row r="29" spans="1:18" s="351" customFormat="1" ht="12.75" customHeight="1">
      <c r="A29" s="1204"/>
      <c r="B29" s="73"/>
      <c r="C29" s="8">
        <f>Avg._Number_of_Pages_in_Facility_Criteria</f>
        <v>0</v>
      </c>
      <c r="D29" s="71" t="str">
        <f>Avg._Number_of_Pages_in_Facility_Criteria_N</f>
        <v>Avg. Number of Pages in Facility Criteria</v>
      </c>
      <c r="E29" s="72"/>
      <c r="F29" s="72"/>
      <c r="G29" s="72"/>
      <c r="J29" s="1204"/>
      <c r="K29" s="595"/>
      <c r="L29" s="1067">
        <f>'Expected Assumptions'!E5</f>
        <v>0</v>
      </c>
      <c r="M29" s="593" t="str">
        <f>Avg._Number_of_Pages_in_Facility_Criteria_N</f>
        <v>Avg. Number of Pages in Facility Criteria</v>
      </c>
      <c r="N29" s="594"/>
      <c r="O29" s="594"/>
      <c r="P29" s="594"/>
      <c r="Q29" s="581"/>
    </row>
    <row r="30" spans="1:18" s="351" customFormat="1" ht="12.75" customHeight="1">
      <c r="B30" s="30"/>
      <c r="C30" s="470">
        <f>'Current Assumptions'!B70</f>
        <v>0</v>
      </c>
      <c r="D30" s="71" t="s">
        <v>879</v>
      </c>
      <c r="E30" s="72"/>
      <c r="F30" s="72"/>
      <c r="H30" s="319"/>
      <c r="I30" s="301"/>
      <c r="K30" s="582"/>
      <c r="L30" s="470">
        <f>'Expected Assumptions'!E70</f>
        <v>0</v>
      </c>
      <c r="M30" s="593" t="s">
        <v>879</v>
      </c>
      <c r="N30" s="594"/>
      <c r="O30" s="594"/>
      <c r="P30" s="581"/>
      <c r="Q30" s="633"/>
      <c r="R30" s="301"/>
    </row>
    <row r="31" spans="1:18" s="351" customFormat="1" ht="12.75" customHeight="1">
      <c r="B31" s="30"/>
      <c r="C31" s="509">
        <f>Avg._Per_Page_Copy_Cost</f>
        <v>0</v>
      </c>
      <c r="D31" s="347" t="str">
        <f>Avg._Per_Page_Copy_Cost_N</f>
        <v>Avg. Per Page Copy Cost ($ / page)</v>
      </c>
      <c r="E31" s="72"/>
      <c r="F31" s="72"/>
      <c r="I31" s="301"/>
      <c r="K31" s="582"/>
      <c r="L31" s="509">
        <f>'Expected Assumptions'!E64</f>
        <v>0</v>
      </c>
      <c r="M31" s="596" t="str">
        <f>Avg._Per_Page_Copy_Cost_N</f>
        <v>Avg. Per Page Copy Cost ($ / page)</v>
      </c>
      <c r="N31" s="594"/>
      <c r="O31" s="594"/>
      <c r="P31" s="581"/>
      <c r="Q31" s="581"/>
      <c r="R31" s="301"/>
    </row>
    <row r="32" spans="1:18" s="351" customFormat="1" ht="12.75" customHeight="1">
      <c r="B32" s="262"/>
      <c r="C32" s="734">
        <f>'Current Assumptions'!B71</f>
        <v>0</v>
      </c>
      <c r="D32" s="71" t="s">
        <v>672</v>
      </c>
      <c r="E32" s="30"/>
      <c r="F32" s="30"/>
      <c r="G32" s="30"/>
      <c r="I32" s="301"/>
      <c r="K32" s="622"/>
      <c r="L32" s="470">
        <f>'Expected Assumptions'!E71</f>
        <v>0</v>
      </c>
      <c r="M32" s="593" t="s">
        <v>672</v>
      </c>
      <c r="N32" s="582"/>
      <c r="O32" s="582"/>
      <c r="P32" s="582"/>
      <c r="Q32" s="581"/>
      <c r="R32" s="301"/>
    </row>
    <row r="33" spans="2:18" s="351" customFormat="1">
      <c r="B33" s="30"/>
      <c r="C33" s="371"/>
      <c r="D33" s="372"/>
      <c r="I33" s="301"/>
      <c r="K33" s="582"/>
      <c r="L33" s="588"/>
      <c r="M33" s="589"/>
      <c r="N33" s="581"/>
      <c r="O33" s="581"/>
      <c r="P33" s="581"/>
      <c r="Q33" s="581"/>
      <c r="R33" s="301"/>
    </row>
    <row r="34" spans="2:18">
      <c r="B34" s="73"/>
      <c r="C34" s="509">
        <f>Owner_Administrative_Rate</f>
        <v>0</v>
      </c>
      <c r="D34" s="408" t="str">
        <f>Owner_Administrative_Rate_N</f>
        <v>Owner Administrative Rate ($ / hour)</v>
      </c>
      <c r="E34" s="42"/>
      <c r="F34" s="39"/>
      <c r="G34" s="473">
        <f>C34*C32*C30</f>
        <v>0</v>
      </c>
      <c r="K34" s="595"/>
      <c r="L34" s="667">
        <f>'Expected Assumptions'!E49</f>
        <v>0</v>
      </c>
      <c r="M34" s="596" t="str">
        <f>Owner_Administrative_Rate_N</f>
        <v>Owner Administrative Rate ($ / hour)</v>
      </c>
      <c r="N34" s="587"/>
      <c r="O34" s="586"/>
      <c r="P34" s="473">
        <f>L34*L32*L30</f>
        <v>0</v>
      </c>
      <c r="Q34" s="581"/>
    </row>
    <row r="35" spans="2:18" s="351" customFormat="1">
      <c r="B35" s="374"/>
      <c r="C35" s="309"/>
      <c r="D35" s="370"/>
      <c r="E35" s="42"/>
      <c r="F35" s="370"/>
      <c r="G35" s="302"/>
      <c r="I35" s="301"/>
      <c r="K35" s="592"/>
      <c r="L35" s="597"/>
      <c r="M35" s="586"/>
      <c r="N35" s="587"/>
      <c r="O35" s="586"/>
      <c r="P35" s="584"/>
      <c r="Q35" s="581"/>
      <c r="R35" s="301"/>
    </row>
    <row r="36" spans="2:18" s="351" customFormat="1">
      <c r="B36" s="374"/>
      <c r="C36" s="370"/>
      <c r="D36" s="370" t="s">
        <v>88</v>
      </c>
      <c r="E36" s="370"/>
      <c r="F36" s="370"/>
      <c r="G36" s="473">
        <f>(C29*C31)*C30</f>
        <v>0</v>
      </c>
      <c r="I36" s="301"/>
      <c r="K36" s="592"/>
      <c r="L36" s="586"/>
      <c r="M36" s="586" t="s">
        <v>88</v>
      </c>
      <c r="N36" s="586"/>
      <c r="O36" s="586"/>
      <c r="P36" s="473">
        <f>(L29*L31)*L30</f>
        <v>0</v>
      </c>
      <c r="Q36" s="581"/>
      <c r="R36" s="301"/>
    </row>
    <row r="37" spans="2:18" ht="12.75" customHeight="1">
      <c r="B37" s="73"/>
      <c r="C37" s="56"/>
      <c r="D37" s="39"/>
      <c r="E37" s="56"/>
      <c r="F37" s="39"/>
      <c r="G37" s="56"/>
      <c r="K37" s="595"/>
      <c r="L37" s="590"/>
      <c r="M37" s="586"/>
      <c r="N37" s="590"/>
      <c r="O37" s="586"/>
      <c r="P37" s="590"/>
      <c r="Q37" s="581"/>
    </row>
    <row r="38" spans="2:18" ht="12.75" customHeight="1" thickBot="1">
      <c r="D38" s="44" t="s">
        <v>20</v>
      </c>
      <c r="H38" s="474">
        <f>SUM(G34:G36)</f>
        <v>0</v>
      </c>
      <c r="K38" s="581"/>
      <c r="L38" s="581"/>
      <c r="M38" s="589" t="s">
        <v>20</v>
      </c>
      <c r="N38" s="581"/>
      <c r="O38" s="581"/>
      <c r="P38" s="581"/>
      <c r="Q38" s="474">
        <f>SUM(P34:P36)</f>
        <v>0</v>
      </c>
    </row>
    <row r="39" spans="2:18" ht="15" customHeight="1">
      <c r="K39" s="581"/>
      <c r="L39" s="581"/>
      <c r="M39" s="581"/>
      <c r="N39" s="581"/>
      <c r="O39" s="581"/>
      <c r="P39" s="581"/>
      <c r="Q39" s="581"/>
    </row>
    <row r="40" spans="2:18" ht="13.5" thickBot="1">
      <c r="G40" s="113" t="s">
        <v>68</v>
      </c>
      <c r="H40" s="475">
        <f>H38</f>
        <v>0</v>
      </c>
      <c r="K40" s="581"/>
      <c r="L40" s="581"/>
      <c r="M40" s="581"/>
      <c r="N40" s="581"/>
      <c r="O40" s="581"/>
      <c r="P40" s="607" t="s">
        <v>1217</v>
      </c>
      <c r="Q40" s="475">
        <f>Q38</f>
        <v>0</v>
      </c>
    </row>
    <row r="41" spans="2:18" ht="15.75" thickTop="1">
      <c r="K41" s="12"/>
      <c r="L41" s="56"/>
      <c r="M41" s="12"/>
      <c r="N41" s="12"/>
      <c r="O41" s="56"/>
      <c r="P41" s="56"/>
      <c r="Q41" s="12"/>
    </row>
    <row r="42" spans="2:18">
      <c r="B42" s="351"/>
      <c r="J42" s="39"/>
      <c r="K42" s="12"/>
      <c r="L42" s="76"/>
      <c r="M42" s="12"/>
      <c r="N42" s="12"/>
      <c r="O42" s="15"/>
      <c r="P42" s="16"/>
      <c r="Q42" s="12"/>
    </row>
    <row r="43" spans="2:18">
      <c r="B43" s="351"/>
      <c r="G43" s="20"/>
      <c r="I43" s="82"/>
      <c r="J43" s="39"/>
      <c r="K43" s="12"/>
      <c r="L43" s="12"/>
      <c r="M43" s="12"/>
      <c r="N43" s="12"/>
      <c r="O43" s="12"/>
      <c r="P43" s="12"/>
      <c r="Q43" s="12"/>
    </row>
    <row r="44" spans="2:18">
      <c r="B44" s="351"/>
      <c r="K44" s="12"/>
      <c r="L44" s="12"/>
      <c r="M44" s="12"/>
      <c r="N44" s="12"/>
      <c r="O44" s="12"/>
      <c r="P44" s="12"/>
      <c r="Q44" s="16"/>
    </row>
    <row r="45" spans="2:18">
      <c r="B45" s="351"/>
      <c r="K45" s="12"/>
      <c r="L45" s="12"/>
      <c r="M45" s="12"/>
      <c r="N45" s="12"/>
      <c r="O45" s="12"/>
      <c r="P45" s="12"/>
      <c r="Q45" s="12"/>
    </row>
    <row r="46" spans="2:18">
      <c r="B46" s="351"/>
      <c r="K46" s="12"/>
      <c r="L46" s="12"/>
      <c r="M46" s="12"/>
      <c r="N46" s="12"/>
      <c r="O46" s="12"/>
      <c r="P46" s="12"/>
      <c r="Q46" s="12"/>
    </row>
    <row r="47" spans="2:18">
      <c r="B47" s="351"/>
      <c r="K47" s="12"/>
      <c r="L47" s="12"/>
      <c r="M47" s="12"/>
      <c r="N47" s="12"/>
      <c r="O47" s="12"/>
      <c r="P47" s="111"/>
      <c r="Q47" s="146"/>
    </row>
    <row r="48" spans="2:18">
      <c r="B48" s="351"/>
      <c r="K48" s="12"/>
      <c r="L48" s="12"/>
      <c r="M48" s="12"/>
      <c r="N48" s="12"/>
      <c r="O48" s="12"/>
      <c r="P48" s="12"/>
      <c r="Q48" s="12"/>
    </row>
    <row r="49" spans="2:17">
      <c r="B49" s="351"/>
      <c r="K49" s="12"/>
      <c r="L49" s="12"/>
      <c r="M49" s="12"/>
      <c r="N49" s="12"/>
      <c r="O49" s="12"/>
      <c r="P49" s="12"/>
      <c r="Q49" s="12"/>
    </row>
    <row r="50" spans="2:17">
      <c r="K50" s="12"/>
      <c r="L50" s="12"/>
      <c r="M50" s="12"/>
      <c r="N50" s="147"/>
      <c r="O50" s="12"/>
      <c r="P50" s="148"/>
      <c r="Q50" s="146"/>
    </row>
    <row r="51" spans="2:17">
      <c r="K51" s="12"/>
      <c r="L51" s="12"/>
      <c r="M51" s="12"/>
      <c r="N51" s="12"/>
      <c r="O51" s="12"/>
      <c r="P51" s="12"/>
      <c r="Q51" s="12"/>
    </row>
    <row r="52" spans="2:17">
      <c r="L52" s="39"/>
      <c r="M52" s="39"/>
      <c r="N52" s="39"/>
      <c r="O52" s="39"/>
      <c r="P52" s="39"/>
    </row>
    <row r="53" spans="2:17">
      <c r="L53" s="39"/>
      <c r="M53" s="39"/>
      <c r="N53" s="39"/>
      <c r="O53" s="39"/>
      <c r="P53" s="39"/>
    </row>
    <row r="54" spans="2:17">
      <c r="L54" s="39"/>
      <c r="M54" s="39"/>
      <c r="N54" s="39"/>
      <c r="O54" s="39"/>
      <c r="P54" s="39"/>
    </row>
    <row r="55" spans="2:17">
      <c r="L55" s="39"/>
      <c r="M55" s="39"/>
      <c r="N55" s="39"/>
      <c r="O55" s="39"/>
      <c r="P55" s="39"/>
    </row>
    <row r="56" spans="2:17">
      <c r="L56" s="39"/>
      <c r="M56" s="39"/>
      <c r="N56" s="39"/>
      <c r="O56" s="39"/>
      <c r="P56" s="39"/>
    </row>
    <row r="57" spans="2:17">
      <c r="L57" s="39"/>
      <c r="M57" s="39"/>
      <c r="N57" s="39"/>
      <c r="O57" s="39"/>
      <c r="P57" s="39"/>
    </row>
    <row r="58" spans="2:17">
      <c r="L58" s="39"/>
      <c r="M58" s="39"/>
      <c r="N58" s="39"/>
      <c r="O58" s="39"/>
      <c r="P58" s="39"/>
    </row>
    <row r="59" spans="2:17">
      <c r="L59" s="39"/>
      <c r="M59" s="39"/>
      <c r="N59" s="39"/>
      <c r="O59" s="39"/>
      <c r="P59" s="39"/>
    </row>
    <row r="60" spans="2:17">
      <c r="L60" s="39"/>
      <c r="M60" s="39"/>
      <c r="N60" s="39"/>
      <c r="O60" s="39"/>
      <c r="P60" s="39"/>
    </row>
    <row r="61" spans="2:17">
      <c r="L61" s="39"/>
      <c r="M61" s="39"/>
      <c r="N61" s="39"/>
      <c r="O61" s="39"/>
      <c r="P61" s="39"/>
    </row>
    <row r="62" spans="2:17">
      <c r="L62" s="39"/>
      <c r="M62" s="39"/>
      <c r="N62" s="39"/>
      <c r="O62" s="39"/>
      <c r="P62" s="39"/>
    </row>
    <row r="63" spans="2:17">
      <c r="L63" s="39"/>
      <c r="M63" s="39"/>
      <c r="N63" s="39"/>
      <c r="O63" s="39"/>
      <c r="P63" s="39"/>
    </row>
    <row r="64" spans="2:17">
      <c r="L64" s="39"/>
      <c r="M64" s="39"/>
      <c r="N64" s="39"/>
      <c r="O64" s="39"/>
      <c r="P64" s="39"/>
    </row>
    <row r="65" spans="12:16">
      <c r="L65" s="39"/>
      <c r="M65" s="39"/>
      <c r="N65" s="39"/>
      <c r="O65" s="39"/>
      <c r="P65" s="39"/>
    </row>
    <row r="66" spans="12:16">
      <c r="L66" s="39"/>
      <c r="M66" s="39"/>
      <c r="N66" s="39"/>
      <c r="O66" s="39"/>
      <c r="P66" s="39"/>
    </row>
    <row r="67" spans="12:16">
      <c r="L67" s="39"/>
      <c r="M67" s="39"/>
      <c r="N67" s="39"/>
      <c r="O67" s="39"/>
      <c r="P67" s="39"/>
    </row>
    <row r="68" spans="12:16">
      <c r="L68" s="39"/>
      <c r="M68" s="39"/>
      <c r="N68" s="39"/>
      <c r="O68" s="39"/>
      <c r="P68" s="39"/>
    </row>
    <row r="69" spans="12:16">
      <c r="L69" s="39"/>
      <c r="M69" s="39"/>
      <c r="N69" s="39"/>
      <c r="O69" s="39"/>
      <c r="P69" s="39"/>
    </row>
    <row r="70" spans="12:16">
      <c r="L70" s="39"/>
      <c r="M70" s="39"/>
      <c r="N70" s="39"/>
      <c r="O70" s="39"/>
      <c r="P70" s="39"/>
    </row>
    <row r="71" spans="12:16">
      <c r="L71" s="39"/>
      <c r="M71" s="39"/>
      <c r="N71" s="39"/>
      <c r="O71" s="39"/>
      <c r="P71" s="39"/>
    </row>
    <row r="72" spans="12:16">
      <c r="L72" s="39"/>
      <c r="M72" s="39"/>
      <c r="N72" s="39"/>
      <c r="O72" s="39"/>
      <c r="P72" s="39"/>
    </row>
    <row r="73" spans="12:16">
      <c r="L73" s="39"/>
      <c r="M73" s="39"/>
      <c r="N73" s="39"/>
      <c r="O73" s="39"/>
      <c r="P73" s="39"/>
    </row>
    <row r="74" spans="12:16">
      <c r="L74" s="39"/>
      <c r="M74" s="39"/>
      <c r="N74" s="39"/>
      <c r="O74" s="39"/>
      <c r="P74" s="39"/>
    </row>
    <row r="75" spans="12:16">
      <c r="L75" s="39"/>
      <c r="M75" s="39"/>
      <c r="N75" s="39"/>
      <c r="O75" s="39"/>
      <c r="P75" s="39"/>
    </row>
    <row r="76" spans="12:16">
      <c r="L76" s="39"/>
      <c r="M76" s="39"/>
      <c r="N76" s="39"/>
      <c r="O76" s="39"/>
      <c r="P76" s="39"/>
    </row>
    <row r="77" spans="12:16">
      <c r="L77" s="39"/>
      <c r="M77" s="39"/>
      <c r="N77" s="39"/>
      <c r="O77" s="39"/>
      <c r="P77" s="39"/>
    </row>
    <row r="78" spans="12:16">
      <c r="L78" s="39"/>
      <c r="M78" s="39"/>
      <c r="N78" s="39"/>
      <c r="O78" s="39"/>
      <c r="P78" s="39"/>
    </row>
    <row r="79" spans="12:16">
      <c r="L79" s="39"/>
      <c r="M79" s="39"/>
      <c r="N79" s="39"/>
      <c r="O79" s="39"/>
      <c r="P79" s="39"/>
    </row>
    <row r="80" spans="12:16">
      <c r="L80" s="39"/>
      <c r="M80" s="39"/>
      <c r="N80" s="39"/>
      <c r="O80" s="39"/>
      <c r="P80" s="39"/>
    </row>
    <row r="81" spans="12:16">
      <c r="L81" s="39"/>
      <c r="M81" s="39"/>
      <c r="N81" s="39"/>
      <c r="O81" s="39"/>
      <c r="P81" s="39"/>
    </row>
    <row r="82" spans="12:16">
      <c r="L82" s="39"/>
      <c r="M82" s="39"/>
      <c r="N82" s="39"/>
      <c r="O82" s="39"/>
      <c r="P82" s="39"/>
    </row>
    <row r="83" spans="12:16">
      <c r="L83" s="39"/>
      <c r="M83" s="39"/>
      <c r="N83" s="39"/>
      <c r="O83" s="39"/>
      <c r="P83" s="39"/>
    </row>
    <row r="84" spans="12:16">
      <c r="L84" s="39"/>
      <c r="M84" s="39"/>
      <c r="N84" s="39"/>
      <c r="O84" s="39"/>
      <c r="P84" s="39"/>
    </row>
    <row r="85" spans="12:16">
      <c r="L85" s="39"/>
      <c r="M85" s="39"/>
      <c r="N85" s="39"/>
      <c r="O85" s="39"/>
      <c r="P85" s="39"/>
    </row>
    <row r="86" spans="12:16">
      <c r="L86" s="39"/>
      <c r="M86" s="39"/>
      <c r="N86" s="39"/>
      <c r="O86" s="39"/>
      <c r="P86" s="39"/>
    </row>
    <row r="87" spans="12:16">
      <c r="L87" s="39"/>
      <c r="M87" s="39"/>
      <c r="N87" s="39"/>
      <c r="O87" s="39"/>
      <c r="P87" s="39"/>
    </row>
    <row r="88" spans="12:16">
      <c r="L88" s="39"/>
      <c r="M88" s="39"/>
      <c r="N88" s="39"/>
      <c r="O88" s="39"/>
      <c r="P88" s="39"/>
    </row>
    <row r="89" spans="12:16">
      <c r="L89" s="39"/>
      <c r="M89" s="39"/>
      <c r="N89" s="39"/>
      <c r="O89" s="39"/>
      <c r="P89" s="39"/>
    </row>
    <row r="90" spans="12:16">
      <c r="L90" s="39"/>
      <c r="M90" s="39"/>
      <c r="N90" s="39"/>
      <c r="O90" s="39"/>
      <c r="P90" s="39"/>
    </row>
    <row r="91" spans="12:16">
      <c r="L91" s="39"/>
      <c r="M91" s="39"/>
      <c r="N91" s="39"/>
      <c r="O91" s="39"/>
      <c r="P91" s="39"/>
    </row>
    <row r="92" spans="12:16">
      <c r="L92" s="39"/>
      <c r="M92" s="39"/>
      <c r="N92" s="39"/>
      <c r="O92" s="39"/>
      <c r="P92" s="39"/>
    </row>
    <row r="93" spans="12:16">
      <c r="L93" s="39"/>
      <c r="M93" s="39"/>
      <c r="N93" s="39"/>
      <c r="O93" s="39"/>
      <c r="P93" s="39"/>
    </row>
    <row r="94" spans="12:16">
      <c r="L94" s="39"/>
      <c r="M94" s="39"/>
      <c r="N94" s="39"/>
      <c r="O94" s="39"/>
      <c r="P94" s="39"/>
    </row>
  </sheetData>
  <dataConsolidate/>
  <customSheetViews>
    <customSheetView guid="{81801A75-92C7-4ED5-97DB-E3E6B3965D30}" printArea="1">
      <selection activeCell="D33" sqref="D33"/>
      <colBreaks count="1" manualBreakCount="1">
        <brk id="9" max="108" man="1"/>
      </colBreaks>
      <pageMargins left="0.7" right="0.7" top="0.75" bottom="0.75" header="0.3" footer="0.3"/>
      <pageSetup scale="75" fitToWidth="2" fitToHeight="2" orientation="portrait" horizontalDpi="1200" verticalDpi="1200" r:id="rId1"/>
    </customSheetView>
    <customSheetView guid="{8F78BEB5-8927-4030-9153-90C7FA4937A5}"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2"/>
    </customSheetView>
    <customSheetView guid="{F7690BCD-287A-473A-9EA1-298139938D77}" showPageBreaks="1" printArea="1" topLeftCell="A10">
      <selection activeCell="E26" sqref="E25:E26"/>
      <colBreaks count="1" manualBreakCount="1">
        <brk id="9" max="108" man="1"/>
      </colBreaks>
      <pageMargins left="0.7" right="0.7" top="0.75" bottom="0.75" header="0.3" footer="0.3"/>
      <pageSetup scale="75" fitToWidth="2" fitToHeight="2" orientation="portrait" horizontalDpi="1200" verticalDpi="1200" r:id="rId3"/>
    </customSheetView>
    <customSheetView guid="{0C5E73BF-4F4A-42B1-AFFC-19145C7AC19A}" printArea="1">
      <selection activeCell="M11" sqref="M11"/>
      <pageMargins left="0.7" right="0.7" top="0.75" bottom="0.75" header="0.3" footer="0.3"/>
      <pageSetup paperSize="9" scale="75" orientation="portrait" horizontalDpi="1200" verticalDpi="1200" r:id="rId4"/>
    </customSheetView>
  </customSheetViews>
  <mergeCells count="3">
    <mergeCell ref="C6:I6"/>
    <mergeCell ref="A28:A29"/>
    <mergeCell ref="J28:J29"/>
  </mergeCells>
  <pageMargins left="0.7" right="0.7" top="0.75" bottom="0.75" header="0.3" footer="0.3"/>
  <pageSetup paperSize="9" scale="75" orientation="portrait" horizontalDpi="1200" verticalDpi="1200" r:id="rId5"/>
</worksheet>
</file>

<file path=xl/worksheets/sheet8.xml><?xml version="1.0" encoding="utf-8"?>
<worksheet xmlns="http://schemas.openxmlformats.org/spreadsheetml/2006/main" xmlns:r="http://schemas.openxmlformats.org/officeDocument/2006/relationships">
  <sheetPr>
    <tabColor rgb="FF00B050"/>
  </sheetPr>
  <dimension ref="A2:V106"/>
  <sheetViews>
    <sheetView workbookViewId="0">
      <pane ySplit="20" topLeftCell="A21" activePane="bottomLeft" state="frozen"/>
      <selection pane="bottomLeft" activeCell="D10" sqref="D10"/>
    </sheetView>
  </sheetViews>
  <sheetFormatPr defaultColWidth="9.140625" defaultRowHeight="12.75"/>
  <cols>
    <col min="1" max="1" width="13.7109375" style="1036" customWidth="1"/>
    <col min="2" max="2" width="14.7109375" style="1036" customWidth="1"/>
    <col min="3" max="3" width="9.7109375" style="1036" customWidth="1"/>
    <col min="4" max="10" width="14.7109375" style="1036" customWidth="1"/>
    <col min="11" max="11" width="11.7109375" style="1036" customWidth="1"/>
    <col min="12" max="16" width="12.7109375" style="1036" customWidth="1"/>
    <col min="17" max="17" width="11" style="1036" customWidth="1"/>
    <col min="18" max="16384" width="9.140625" style="1036"/>
  </cols>
  <sheetData>
    <row r="2" spans="2:22">
      <c r="B2" s="726" t="s">
        <v>16</v>
      </c>
      <c r="C2" s="58" t="s">
        <v>69</v>
      </c>
      <c r="D2" s="59"/>
      <c r="E2" s="449"/>
      <c r="F2" s="1062"/>
      <c r="H2" s="1062"/>
      <c r="K2" s="449"/>
    </row>
    <row r="3" spans="2:22">
      <c r="B3" s="726" t="s">
        <v>17</v>
      </c>
      <c r="C3" s="21"/>
      <c r="D3" s="449"/>
      <c r="E3" s="449"/>
      <c r="F3" s="1062"/>
      <c r="H3" s="1062"/>
      <c r="K3" s="449"/>
    </row>
    <row r="4" spans="2:22">
      <c r="B4" s="726" t="s">
        <v>1198</v>
      </c>
      <c r="C4" s="21"/>
      <c r="D4" s="727"/>
      <c r="E4" s="727"/>
      <c r="F4" s="211"/>
      <c r="H4" s="1062"/>
      <c r="K4" s="727"/>
    </row>
    <row r="5" spans="2:22">
      <c r="B5" s="726"/>
      <c r="D5" s="727"/>
      <c r="E5" s="727"/>
      <c r="F5" s="211"/>
      <c r="G5" s="727"/>
      <c r="H5" s="211"/>
      <c r="I5" s="727"/>
      <c r="J5" s="727"/>
    </row>
    <row r="6" spans="2:22" ht="67.5" customHeight="1">
      <c r="B6" s="60" t="s">
        <v>46</v>
      </c>
      <c r="C6" s="1203" t="s">
        <v>383</v>
      </c>
      <c r="D6" s="1203"/>
      <c r="E6" s="1203"/>
      <c r="F6" s="1203"/>
      <c r="G6" s="1203"/>
      <c r="H6" s="1203"/>
      <c r="I6" s="1203"/>
      <c r="J6" s="1063"/>
      <c r="K6" s="1063"/>
      <c r="L6" s="1063"/>
      <c r="M6" s="1063"/>
      <c r="N6" s="1063"/>
      <c r="O6" s="1063"/>
      <c r="P6" s="1064"/>
      <c r="Q6" s="1064"/>
    </row>
    <row r="7" spans="2:22" ht="12.75" customHeight="1">
      <c r="B7" s="60"/>
      <c r="C7" s="1063"/>
      <c r="D7" s="1063"/>
      <c r="E7" s="1063"/>
      <c r="F7" s="1063"/>
      <c r="G7" s="1063"/>
      <c r="H7" s="1063"/>
      <c r="I7" s="1063"/>
      <c r="J7" s="1063"/>
      <c r="K7" s="1063"/>
      <c r="L7" s="1063"/>
      <c r="M7" s="1063"/>
      <c r="N7" s="1063"/>
      <c r="O7" s="1063"/>
      <c r="P7" s="1064"/>
      <c r="Q7" s="1064"/>
    </row>
    <row r="8" spans="2:22" ht="27" customHeight="1">
      <c r="B8" s="49" t="s">
        <v>47</v>
      </c>
      <c r="C8" s="1063"/>
      <c r="D8" s="1063"/>
      <c r="E8" s="1063"/>
      <c r="F8" s="1063"/>
      <c r="G8" s="1063"/>
      <c r="H8" s="1063"/>
      <c r="I8" s="1063"/>
      <c r="J8" s="1063"/>
      <c r="K8" s="1063"/>
      <c r="L8" s="1063"/>
      <c r="M8" s="1063"/>
      <c r="N8" s="1063"/>
      <c r="O8" s="1063"/>
      <c r="P8" s="1064"/>
      <c r="Q8" s="1064"/>
    </row>
    <row r="9" spans="2:22" ht="12.75" customHeight="1">
      <c r="B9" s="60"/>
      <c r="C9" s="1063"/>
      <c r="D9" s="1063"/>
      <c r="E9" s="1063"/>
      <c r="F9" s="1063"/>
      <c r="G9" s="1063"/>
      <c r="H9" s="1063"/>
      <c r="I9" s="1063"/>
      <c r="J9" s="1063"/>
      <c r="K9" s="1063"/>
      <c r="L9" s="1063"/>
      <c r="M9" s="1063"/>
      <c r="N9" s="1063"/>
      <c r="O9" s="1063"/>
      <c r="P9" s="1064"/>
      <c r="Q9" s="1064"/>
    </row>
    <row r="10" spans="2:22" ht="12.75" customHeight="1">
      <c r="B10" s="60"/>
      <c r="D10" s="31" t="s">
        <v>19</v>
      </c>
      <c r="E10" s="31" t="s">
        <v>323</v>
      </c>
      <c r="F10" s="31" t="s">
        <v>322</v>
      </c>
      <c r="G10" s="31" t="s">
        <v>321</v>
      </c>
      <c r="I10" s="1037"/>
      <c r="J10" s="1037"/>
      <c r="K10" s="1037"/>
      <c r="L10" s="307"/>
      <c r="M10" s="307"/>
      <c r="N10" s="307"/>
      <c r="O10" s="1037"/>
      <c r="P10" s="1037"/>
      <c r="Q10" s="1037"/>
      <c r="R10" s="1037"/>
      <c r="S10" s="307"/>
      <c r="T10" s="307"/>
      <c r="U10" s="307"/>
      <c r="V10" s="1037"/>
    </row>
    <row r="11" spans="2:22" ht="12.75" customHeight="1">
      <c r="B11" s="60"/>
      <c r="C11" s="726" t="s">
        <v>25</v>
      </c>
      <c r="D11" s="762">
        <f>H40</f>
        <v>0</v>
      </c>
      <c r="E11" s="762">
        <f>H38</f>
        <v>0</v>
      </c>
      <c r="F11" s="762">
        <v>0</v>
      </c>
      <c r="G11" s="762">
        <v>0</v>
      </c>
      <c r="I11" s="1037"/>
      <c r="J11" s="937"/>
      <c r="K11" s="610"/>
      <c r="L11" s="610"/>
      <c r="M11" s="584"/>
      <c r="N11" s="584"/>
      <c r="O11" s="1037"/>
      <c r="P11" s="1037"/>
      <c r="Q11" s="937"/>
      <c r="R11" s="584"/>
      <c r="S11" s="584"/>
      <c r="T11" s="584"/>
      <c r="U11" s="584"/>
      <c r="V11" s="1037"/>
    </row>
    <row r="12" spans="2:22" ht="12.75" customHeight="1">
      <c r="B12" s="60"/>
      <c r="C12" s="726" t="s">
        <v>1041</v>
      </c>
      <c r="D12" s="762">
        <f>Q40</f>
        <v>0</v>
      </c>
      <c r="E12" s="762">
        <f>Q38</f>
        <v>0</v>
      </c>
      <c r="F12" s="762">
        <v>0</v>
      </c>
      <c r="G12" s="762">
        <v>0</v>
      </c>
      <c r="I12" s="1037"/>
      <c r="J12" s="937"/>
      <c r="K12" s="610"/>
      <c r="L12" s="610"/>
      <c r="M12" s="584"/>
      <c r="N12" s="584"/>
      <c r="O12" s="1037"/>
      <c r="P12" s="1037"/>
      <c r="Q12" s="937"/>
      <c r="R12" s="584"/>
      <c r="S12" s="584"/>
      <c r="T12" s="584"/>
      <c r="U12" s="584"/>
      <c r="V12" s="1037"/>
    </row>
    <row r="13" spans="2:22" ht="12.75" customHeight="1" thickBot="1">
      <c r="B13" s="60"/>
      <c r="C13" s="729" t="s">
        <v>66</v>
      </c>
      <c r="D13" s="730">
        <f>D11-D12</f>
        <v>0</v>
      </c>
      <c r="E13" s="730">
        <f>E11-E12</f>
        <v>0</v>
      </c>
      <c r="F13" s="730">
        <f>F11-F12</f>
        <v>0</v>
      </c>
      <c r="G13" s="730">
        <f>G11-G12</f>
        <v>0</v>
      </c>
      <c r="I13" s="1037"/>
      <c r="J13" s="103"/>
      <c r="K13" s="46"/>
      <c r="L13" s="46"/>
      <c r="M13" s="46"/>
      <c r="N13" s="46"/>
      <c r="O13" s="1037"/>
      <c r="P13" s="1037"/>
      <c r="Q13" s="103"/>
      <c r="R13" s="46"/>
      <c r="S13" s="46"/>
      <c r="T13" s="46"/>
      <c r="U13" s="46"/>
      <c r="V13" s="1037"/>
    </row>
    <row r="14" spans="2:22" ht="13.5" customHeight="1" thickTop="1">
      <c r="B14" s="726"/>
      <c r="C14" s="19"/>
      <c r="D14" s="727"/>
      <c r="E14" s="727"/>
      <c r="F14" s="211"/>
      <c r="H14" s="1062"/>
    </row>
    <row r="15" spans="2:22">
      <c r="F15" s="1062"/>
      <c r="H15" s="1062"/>
    </row>
    <row r="16" spans="2:22">
      <c r="B16" s="32" t="s">
        <v>64</v>
      </c>
      <c r="C16" s="179"/>
      <c r="D16" s="179"/>
      <c r="E16" s="32"/>
      <c r="F16" s="32"/>
      <c r="G16" s="32"/>
      <c r="H16" s="32"/>
      <c r="I16" s="32"/>
      <c r="J16" s="32"/>
      <c r="K16" s="32"/>
      <c r="L16" s="32"/>
      <c r="M16" s="32"/>
      <c r="N16" s="32"/>
      <c r="O16" s="32"/>
      <c r="P16" s="32"/>
      <c r="Q16" s="32"/>
    </row>
    <row r="17" spans="1:18">
      <c r="B17" s="28"/>
      <c r="C17" s="28"/>
      <c r="D17" s="28"/>
      <c r="E17" s="28"/>
      <c r="F17" s="31"/>
      <c r="G17" s="28"/>
      <c r="H17" s="31"/>
      <c r="I17" s="28"/>
    </row>
    <row r="18" spans="1:18">
      <c r="C18" s="1179"/>
      <c r="D18" s="1179"/>
      <c r="E18" s="1179"/>
      <c r="F18" s="1179"/>
      <c r="G18" s="1179"/>
      <c r="H18" s="1179"/>
      <c r="I18" s="1179"/>
      <c r="J18" s="1179"/>
      <c r="K18" s="1179"/>
      <c r="L18" s="1179"/>
      <c r="M18" s="1179"/>
      <c r="N18" s="1179"/>
      <c r="O18" s="1179"/>
      <c r="P18" s="1179"/>
      <c r="Q18" s="1179"/>
    </row>
    <row r="19" spans="1:18">
      <c r="B19" s="28"/>
      <c r="C19" s="28"/>
      <c r="D19" s="28"/>
      <c r="E19" s="28"/>
      <c r="F19" s="31"/>
      <c r="G19" s="28"/>
      <c r="H19" s="31"/>
      <c r="I19" s="28"/>
    </row>
    <row r="20" spans="1:18">
      <c r="B20" s="33" t="s">
        <v>18</v>
      </c>
      <c r="C20" s="33"/>
      <c r="D20" s="33"/>
      <c r="E20" s="34"/>
      <c r="F20" s="33"/>
      <c r="G20" s="34"/>
      <c r="H20" s="33"/>
      <c r="I20" s="35"/>
      <c r="K20" s="36" t="s">
        <v>1031</v>
      </c>
      <c r="L20" s="36"/>
      <c r="M20" s="36"/>
      <c r="N20" s="36"/>
      <c r="O20" s="36"/>
      <c r="P20" s="36"/>
      <c r="Q20" s="36"/>
    </row>
    <row r="22" spans="1:18">
      <c r="B22" s="716" t="s">
        <v>72</v>
      </c>
      <c r="C22" s="601" t="s">
        <v>71</v>
      </c>
      <c r="K22" s="716" t="s">
        <v>72</v>
      </c>
      <c r="L22" s="601" t="s">
        <v>71</v>
      </c>
      <c r="R22" s="1037"/>
    </row>
    <row r="23" spans="1:18" ht="15" customHeight="1">
      <c r="R23" s="1037"/>
    </row>
    <row r="24" spans="1:18">
      <c r="A24" s="263"/>
      <c r="B24" s="716" t="s">
        <v>106</v>
      </c>
      <c r="C24" s="601" t="s">
        <v>602</v>
      </c>
      <c r="D24" s="717"/>
      <c r="E24" s="585"/>
      <c r="F24" s="585"/>
      <c r="K24" s="716" t="s">
        <v>106</v>
      </c>
      <c r="L24" s="601" t="s">
        <v>602</v>
      </c>
      <c r="M24" s="717"/>
      <c r="N24" s="585"/>
      <c r="O24" s="585"/>
      <c r="R24" s="1037"/>
    </row>
    <row r="25" spans="1:18" ht="15" customHeight="1">
      <c r="A25" s="1039"/>
      <c r="C25" s="1039"/>
      <c r="D25" s="1039"/>
      <c r="E25" s="1039"/>
      <c r="F25" s="1039"/>
      <c r="G25" s="1039"/>
      <c r="L25" s="1039"/>
      <c r="M25" s="1039"/>
      <c r="N25" s="1039"/>
      <c r="O25" s="1039"/>
      <c r="P25" s="1039"/>
      <c r="R25" s="1037"/>
    </row>
    <row r="26" spans="1:18">
      <c r="B26" s="608" t="s">
        <v>518</v>
      </c>
      <c r="C26" s="601" t="s">
        <v>73</v>
      </c>
      <c r="D26" s="1039"/>
      <c r="E26" s="1039"/>
      <c r="F26" s="1039"/>
      <c r="G26" s="1039"/>
      <c r="K26" s="608" t="s">
        <v>518</v>
      </c>
      <c r="L26" s="601" t="s">
        <v>73</v>
      </c>
      <c r="M26" s="1039"/>
      <c r="N26" s="1039"/>
      <c r="O26" s="1039"/>
      <c r="P26" s="1039"/>
      <c r="R26" s="1037"/>
    </row>
    <row r="27" spans="1:18">
      <c r="B27" s="595"/>
      <c r="K27" s="595"/>
      <c r="R27" s="1037"/>
    </row>
    <row r="28" spans="1:18">
      <c r="A28" s="1204" t="s">
        <v>788</v>
      </c>
      <c r="B28" s="611" t="s">
        <v>519</v>
      </c>
      <c r="C28" s="613" t="s">
        <v>673</v>
      </c>
      <c r="D28" s="619"/>
      <c r="E28" s="619"/>
      <c r="F28" s="619"/>
      <c r="G28" s="619"/>
      <c r="H28" s="623"/>
      <c r="J28" s="1204" t="s">
        <v>788</v>
      </c>
      <c r="K28" s="611" t="s">
        <v>519</v>
      </c>
      <c r="L28" s="613" t="s">
        <v>673</v>
      </c>
      <c r="M28" s="619"/>
      <c r="N28" s="619"/>
      <c r="O28" s="619"/>
      <c r="P28" s="619"/>
      <c r="Q28" s="623"/>
      <c r="R28" s="1037"/>
    </row>
    <row r="29" spans="1:18" ht="12.75" customHeight="1">
      <c r="A29" s="1204"/>
      <c r="B29" s="595"/>
      <c r="C29" s="583">
        <f>Avg._Number_of_Pages_in_Discipline_Specification</f>
        <v>0</v>
      </c>
      <c r="D29" s="593" t="str">
        <f>Avg._Number_of_Pages_in_Discipline_Specification_N</f>
        <v xml:space="preserve">Avg. Number of Pages in Discipline Specification </v>
      </c>
      <c r="E29" s="594"/>
      <c r="F29" s="594"/>
      <c r="G29" s="594"/>
      <c r="J29" s="1204"/>
      <c r="K29" s="595"/>
      <c r="L29" s="1067">
        <f>'Expected Assumptions'!E6</f>
        <v>0</v>
      </c>
      <c r="M29" s="593" t="str">
        <f>Avg._Number_of_Pages_in_Discipline_Specification_N</f>
        <v xml:space="preserve">Avg. Number of Pages in Discipline Specification </v>
      </c>
      <c r="N29" s="594"/>
      <c r="O29" s="594"/>
      <c r="P29" s="594"/>
    </row>
    <row r="30" spans="1:18" ht="12.75" customHeight="1">
      <c r="B30" s="582"/>
      <c r="C30" s="413">
        <f>'Current Assumptions'!B73</f>
        <v>0</v>
      </c>
      <c r="D30" s="593" t="s">
        <v>879</v>
      </c>
      <c r="E30" s="594"/>
      <c r="F30" s="594"/>
      <c r="H30" s="633"/>
      <c r="I30" s="1037"/>
      <c r="K30" s="582"/>
      <c r="L30" s="470">
        <f>'Expected Assumptions'!E73</f>
        <v>0</v>
      </c>
      <c r="M30" s="593" t="s">
        <v>879</v>
      </c>
      <c r="N30" s="594"/>
      <c r="O30" s="594"/>
      <c r="Q30" s="633"/>
    </row>
    <row r="31" spans="1:18" ht="12.75" customHeight="1">
      <c r="B31" s="582"/>
      <c r="C31" s="509">
        <f>Avg._Per_Page_Copy_Cost</f>
        <v>0</v>
      </c>
      <c r="D31" s="596" t="str">
        <f>Avg._Per_Page_Copy_Cost_N</f>
        <v>Avg. Per Page Copy Cost ($ / page)</v>
      </c>
      <c r="E31" s="594"/>
      <c r="F31" s="594"/>
      <c r="I31" s="1037"/>
      <c r="K31" s="582"/>
      <c r="L31" s="509">
        <f>'Expected Assumptions'!E64</f>
        <v>0</v>
      </c>
      <c r="M31" s="596" t="str">
        <f>Avg._Per_Page_Copy_Cost_N</f>
        <v>Avg. Per Page Copy Cost ($ / page)</v>
      </c>
      <c r="N31" s="594"/>
      <c r="O31" s="594"/>
    </row>
    <row r="32" spans="1:18" ht="12.75" customHeight="1">
      <c r="B32" s="622"/>
      <c r="C32" s="734">
        <f>'Current Assumptions'!B74</f>
        <v>0</v>
      </c>
      <c r="D32" s="593" t="s">
        <v>672</v>
      </c>
      <c r="E32" s="582"/>
      <c r="F32" s="582"/>
      <c r="G32" s="582"/>
      <c r="I32" s="1037"/>
      <c r="K32" s="622"/>
      <c r="L32" s="470">
        <f>'Expected Assumptions'!E74</f>
        <v>0</v>
      </c>
      <c r="M32" s="593" t="s">
        <v>672</v>
      </c>
      <c r="N32" s="582"/>
      <c r="O32" s="582"/>
      <c r="P32" s="582"/>
    </row>
    <row r="33" spans="2:18">
      <c r="B33" s="582"/>
      <c r="C33" s="588"/>
      <c r="D33" s="715"/>
      <c r="I33" s="954"/>
      <c r="K33" s="582"/>
      <c r="L33" s="588"/>
      <c r="M33" s="715"/>
    </row>
    <row r="34" spans="2:18">
      <c r="B34" s="595"/>
      <c r="C34" s="667">
        <f>Owner_Administrative_Rate</f>
        <v>0</v>
      </c>
      <c r="D34" s="596" t="str">
        <f>Owner_Administrative_Rate_N</f>
        <v>Owner Administrative Rate ($ / hour)</v>
      </c>
      <c r="E34" s="587"/>
      <c r="F34" s="1039"/>
      <c r="G34" s="473">
        <f>C34*C32*C30</f>
        <v>0</v>
      </c>
      <c r="K34" s="595"/>
      <c r="L34" s="667">
        <f>'Expected Assumptions'!E49</f>
        <v>0</v>
      </c>
      <c r="M34" s="596" t="str">
        <f>Owner_Administrative_Rate_N</f>
        <v>Owner Administrative Rate ($ / hour)</v>
      </c>
      <c r="N34" s="587"/>
      <c r="O34" s="1039"/>
      <c r="P34" s="473">
        <f>L34*L32*L30</f>
        <v>0</v>
      </c>
    </row>
    <row r="35" spans="2:18">
      <c r="B35" s="592"/>
      <c r="C35" s="597"/>
      <c r="D35" s="1039"/>
      <c r="E35" s="587"/>
      <c r="F35" s="1039"/>
      <c r="G35" s="610"/>
      <c r="I35" s="1037"/>
      <c r="K35" s="592"/>
      <c r="L35" s="597"/>
      <c r="M35" s="1039"/>
      <c r="N35" s="587"/>
      <c r="O35" s="1039"/>
      <c r="P35" s="610"/>
    </row>
    <row r="36" spans="2:18">
      <c r="B36" s="592"/>
      <c r="C36" s="1039"/>
      <c r="D36" s="1039" t="s">
        <v>88</v>
      </c>
      <c r="E36" s="1039"/>
      <c r="F36" s="1039"/>
      <c r="G36" s="473">
        <f>(C29*C31)*C30</f>
        <v>0</v>
      </c>
      <c r="I36" s="1037"/>
      <c r="K36" s="592"/>
      <c r="L36" s="1039"/>
      <c r="M36" s="1039" t="s">
        <v>88</v>
      </c>
      <c r="N36" s="1039"/>
      <c r="O36" s="1039"/>
      <c r="P36" s="473">
        <f>(L29*L31)*L30</f>
        <v>0</v>
      </c>
    </row>
    <row r="37" spans="2:18" ht="12.75" customHeight="1">
      <c r="B37" s="595"/>
      <c r="C37" s="590"/>
      <c r="D37" s="1039"/>
      <c r="E37" s="590"/>
      <c r="F37" s="1039"/>
      <c r="G37" s="590"/>
      <c r="K37" s="595"/>
      <c r="L37" s="590"/>
      <c r="M37" s="1039"/>
      <c r="N37" s="590"/>
      <c r="O37" s="1039"/>
      <c r="P37" s="590"/>
    </row>
    <row r="38" spans="2:18" ht="12.75" customHeight="1" thickBot="1">
      <c r="D38" s="715" t="s">
        <v>20</v>
      </c>
      <c r="H38" s="474">
        <f>SUM(G34:G36)</f>
        <v>0</v>
      </c>
      <c r="M38" s="715" t="s">
        <v>20</v>
      </c>
      <c r="Q38" s="474">
        <f>SUM(P34:P36)</f>
        <v>0</v>
      </c>
    </row>
    <row r="39" spans="2:18" ht="15" customHeight="1">
      <c r="H39" s="731"/>
      <c r="Q39" s="731"/>
    </row>
    <row r="40" spans="2:18" ht="13.5" thickBot="1">
      <c r="G40" s="607" t="s">
        <v>68</v>
      </c>
      <c r="H40" s="475">
        <f>H38</f>
        <v>0</v>
      </c>
      <c r="P40" s="607" t="s">
        <v>1217</v>
      </c>
      <c r="Q40" s="475">
        <f>Q38</f>
        <v>0</v>
      </c>
    </row>
    <row r="41" spans="2:18" ht="13.5" thickTop="1">
      <c r="K41" s="1037"/>
      <c r="L41" s="597"/>
      <c r="M41" s="1037"/>
      <c r="N41" s="1037"/>
      <c r="O41" s="15"/>
      <c r="P41" s="584"/>
      <c r="Q41" s="1037"/>
      <c r="R41" s="1037"/>
    </row>
    <row r="42" spans="2:18">
      <c r="I42" s="85"/>
      <c r="K42" s="1037"/>
      <c r="L42" s="1037"/>
      <c r="M42" s="1037"/>
      <c r="N42" s="1037"/>
      <c r="O42" s="1037"/>
      <c r="P42" s="1037"/>
      <c r="Q42" s="1037"/>
      <c r="R42" s="1037"/>
    </row>
    <row r="43" spans="2:18">
      <c r="K43" s="1037"/>
      <c r="L43" s="1037"/>
      <c r="M43" s="1037"/>
      <c r="N43" s="1037"/>
      <c r="O43" s="1037"/>
      <c r="P43" s="1037"/>
      <c r="Q43" s="584"/>
      <c r="R43" s="1037"/>
    </row>
    <row r="44" spans="2:18">
      <c r="K44" s="1037"/>
      <c r="L44" s="1037"/>
      <c r="M44" s="1037"/>
      <c r="N44" s="1037"/>
      <c r="O44" s="1037"/>
      <c r="P44" s="1037"/>
      <c r="Q44" s="1037"/>
      <c r="R44" s="1037"/>
    </row>
    <row r="45" spans="2:18">
      <c r="K45" s="1037"/>
      <c r="L45" s="1037"/>
      <c r="M45" s="1037"/>
      <c r="N45" s="1037"/>
      <c r="O45" s="1037"/>
      <c r="P45" s="1037"/>
      <c r="Q45" s="1037"/>
      <c r="R45" s="1037"/>
    </row>
    <row r="46" spans="2:18">
      <c r="K46" s="1037"/>
      <c r="L46" s="1037"/>
      <c r="M46" s="1037"/>
      <c r="N46" s="1037"/>
      <c r="O46" s="1037"/>
      <c r="P46" s="111"/>
      <c r="Q46" s="584"/>
      <c r="R46" s="1037"/>
    </row>
    <row r="47" spans="2:18">
      <c r="K47" s="1037"/>
      <c r="L47" s="1037"/>
      <c r="M47" s="1037"/>
      <c r="N47" s="1037"/>
      <c r="O47" s="1037"/>
      <c r="P47" s="1037"/>
      <c r="Q47" s="1037"/>
      <c r="R47" s="1037"/>
    </row>
    <row r="48" spans="2:18">
      <c r="K48" s="1037"/>
      <c r="L48" s="1037"/>
      <c r="M48" s="1037"/>
      <c r="N48" s="1037"/>
      <c r="O48" s="1037"/>
      <c r="P48" s="148"/>
      <c r="Q48" s="584"/>
      <c r="R48" s="1037"/>
    </row>
    <row r="49" spans="11:18">
      <c r="K49" s="1037"/>
      <c r="L49" s="1037"/>
      <c r="M49" s="1037"/>
      <c r="N49" s="1037"/>
      <c r="O49" s="1037"/>
      <c r="P49" s="1037"/>
      <c r="Q49" s="1037"/>
      <c r="R49" s="1037"/>
    </row>
    <row r="50" spans="11:18">
      <c r="K50" s="1037"/>
      <c r="L50" s="1037"/>
      <c r="M50" s="1037"/>
      <c r="N50" s="1037"/>
      <c r="O50" s="1037"/>
      <c r="P50" s="1037"/>
      <c r="Q50" s="1037"/>
      <c r="R50" s="1037"/>
    </row>
    <row r="51" spans="11:18">
      <c r="K51" s="1037"/>
      <c r="L51" s="1037"/>
      <c r="M51" s="1037"/>
      <c r="N51" s="1037"/>
      <c r="O51" s="1037"/>
      <c r="P51" s="1037"/>
      <c r="Q51" s="1037"/>
      <c r="R51" s="1037"/>
    </row>
    <row r="52" spans="11:18">
      <c r="K52" s="1037"/>
      <c r="L52" s="1037"/>
      <c r="M52" s="1037"/>
      <c r="N52" s="1037"/>
      <c r="O52" s="1037"/>
      <c r="P52" s="1037"/>
      <c r="Q52" s="1037"/>
      <c r="R52" s="1037"/>
    </row>
    <row r="53" spans="11:18">
      <c r="K53" s="1037"/>
      <c r="L53" s="1037"/>
      <c r="M53" s="1037"/>
      <c r="N53" s="1037"/>
      <c r="O53" s="1037"/>
      <c r="P53" s="1037"/>
      <c r="Q53" s="1037"/>
      <c r="R53" s="1037"/>
    </row>
    <row r="54" spans="11:18">
      <c r="K54" s="1037"/>
      <c r="L54" s="1037"/>
      <c r="M54" s="1037"/>
      <c r="N54" s="1037"/>
      <c r="O54" s="1037"/>
      <c r="P54" s="1037"/>
      <c r="Q54" s="1037"/>
      <c r="R54" s="1037"/>
    </row>
    <row r="55" spans="11:18">
      <c r="K55" s="1037"/>
      <c r="L55" s="1037"/>
      <c r="M55" s="1037"/>
      <c r="N55" s="1037"/>
      <c r="O55" s="1037"/>
      <c r="P55" s="1037"/>
      <c r="Q55" s="1037"/>
      <c r="R55" s="1037"/>
    </row>
    <row r="56" spans="11:18">
      <c r="K56" s="1037"/>
      <c r="L56" s="1037"/>
      <c r="M56" s="1037"/>
      <c r="N56" s="1037"/>
      <c r="O56" s="1037"/>
      <c r="P56" s="1037"/>
      <c r="Q56" s="1037"/>
      <c r="R56" s="1037"/>
    </row>
    <row r="57" spans="11:18">
      <c r="K57" s="1037"/>
      <c r="L57" s="1037"/>
      <c r="M57" s="1037"/>
      <c r="N57" s="1037"/>
      <c r="O57" s="1037"/>
      <c r="P57" s="1037"/>
      <c r="Q57" s="1037"/>
      <c r="R57" s="1037"/>
    </row>
    <row r="58" spans="11:18">
      <c r="K58" s="1037"/>
      <c r="L58" s="1037"/>
      <c r="M58" s="1037"/>
      <c r="N58" s="1037"/>
      <c r="O58" s="1037"/>
      <c r="P58" s="1037"/>
      <c r="Q58" s="1037"/>
      <c r="R58" s="1037"/>
    </row>
    <row r="59" spans="11:18">
      <c r="K59" s="1037"/>
      <c r="L59" s="1037"/>
      <c r="M59" s="1037"/>
      <c r="N59" s="1037"/>
      <c r="O59" s="1037"/>
      <c r="P59" s="1037"/>
      <c r="Q59" s="1037"/>
      <c r="R59" s="1037"/>
    </row>
    <row r="60" spans="11:18">
      <c r="K60" s="1037"/>
      <c r="L60" s="1037"/>
      <c r="M60" s="1037"/>
      <c r="N60" s="1037"/>
      <c r="O60" s="1037"/>
      <c r="P60" s="1037"/>
      <c r="Q60" s="1037"/>
      <c r="R60" s="1037"/>
    </row>
    <row r="61" spans="11:18">
      <c r="K61" s="1037"/>
      <c r="L61" s="1037"/>
      <c r="M61" s="1037"/>
      <c r="N61" s="1037"/>
      <c r="O61" s="1037"/>
      <c r="P61" s="1037"/>
      <c r="Q61" s="1037"/>
      <c r="R61" s="1037"/>
    </row>
    <row r="62" spans="11:18">
      <c r="K62" s="1037"/>
      <c r="L62" s="1037"/>
      <c r="M62" s="1037"/>
      <c r="N62" s="1037"/>
      <c r="O62" s="1037"/>
      <c r="P62" s="1037"/>
      <c r="Q62" s="1037"/>
      <c r="R62" s="1037"/>
    </row>
    <row r="63" spans="11:18">
      <c r="K63" s="1037"/>
      <c r="L63" s="1037"/>
      <c r="M63" s="1037"/>
      <c r="N63" s="1037"/>
      <c r="O63" s="1037"/>
      <c r="P63" s="1037"/>
      <c r="Q63" s="1037"/>
      <c r="R63" s="1037"/>
    </row>
    <row r="64" spans="11:18">
      <c r="K64" s="1037"/>
      <c r="L64" s="1037"/>
      <c r="M64" s="1037"/>
      <c r="N64" s="1037"/>
      <c r="O64" s="1037"/>
      <c r="P64" s="1037"/>
      <c r="Q64" s="1037"/>
      <c r="R64" s="1037"/>
    </row>
    <row r="65" spans="11:18">
      <c r="K65" s="1037"/>
      <c r="L65" s="1037"/>
      <c r="M65" s="1037"/>
      <c r="N65" s="1037"/>
      <c r="O65" s="1037"/>
      <c r="P65" s="1037"/>
      <c r="Q65" s="1037"/>
      <c r="R65" s="1037"/>
    </row>
    <row r="66" spans="11:18">
      <c r="K66" s="1037"/>
      <c r="L66" s="1037"/>
      <c r="M66" s="1037"/>
      <c r="N66" s="1037"/>
      <c r="O66" s="1037"/>
      <c r="P66" s="1037"/>
      <c r="Q66" s="1037"/>
      <c r="R66" s="1037"/>
    </row>
    <row r="67" spans="11:18">
      <c r="K67" s="1037"/>
      <c r="L67" s="1037"/>
      <c r="M67" s="1037"/>
      <c r="N67" s="1037"/>
      <c r="O67" s="1037"/>
      <c r="P67" s="1037"/>
      <c r="Q67" s="1037"/>
      <c r="R67" s="1037"/>
    </row>
    <row r="68" spans="11:18">
      <c r="K68" s="1037"/>
      <c r="L68" s="1037"/>
      <c r="M68" s="1037"/>
      <c r="N68" s="1037"/>
      <c r="O68" s="1037"/>
      <c r="P68" s="1037"/>
      <c r="Q68" s="1037"/>
      <c r="R68" s="1037"/>
    </row>
    <row r="69" spans="11:18">
      <c r="K69" s="1037"/>
      <c r="L69" s="1037"/>
      <c r="M69" s="1037"/>
      <c r="N69" s="1037"/>
      <c r="O69" s="1037"/>
      <c r="P69" s="1037"/>
      <c r="Q69" s="1037"/>
      <c r="R69" s="1037"/>
    </row>
    <row r="70" spans="11:18">
      <c r="K70" s="1037"/>
      <c r="L70" s="1037"/>
      <c r="M70" s="1037"/>
      <c r="N70" s="1037"/>
      <c r="O70" s="1037"/>
      <c r="P70" s="1037"/>
      <c r="Q70" s="1037"/>
      <c r="R70" s="1037"/>
    </row>
    <row r="71" spans="11:18">
      <c r="K71" s="1037"/>
      <c r="L71" s="1037"/>
      <c r="M71" s="1037"/>
      <c r="N71" s="1037"/>
      <c r="O71" s="1037"/>
      <c r="P71" s="1037"/>
      <c r="Q71" s="1037"/>
      <c r="R71" s="1037"/>
    </row>
    <row r="72" spans="11:18">
      <c r="L72" s="1039"/>
      <c r="M72" s="1039"/>
      <c r="N72" s="1039"/>
      <c r="O72" s="1039"/>
      <c r="P72" s="1039"/>
    </row>
    <row r="73" spans="11:18">
      <c r="L73" s="1039"/>
      <c r="M73" s="1039"/>
      <c r="N73" s="1039"/>
      <c r="O73" s="1039"/>
      <c r="P73" s="1039"/>
    </row>
    <row r="74" spans="11:18">
      <c r="L74" s="1039"/>
      <c r="M74" s="1039"/>
      <c r="N74" s="1039"/>
      <c r="O74" s="1039"/>
      <c r="P74" s="1039"/>
    </row>
    <row r="75" spans="11:18">
      <c r="L75" s="1039"/>
      <c r="M75" s="1039"/>
      <c r="N75" s="1039"/>
      <c r="O75" s="1039"/>
      <c r="P75" s="1039"/>
    </row>
    <row r="76" spans="11:18">
      <c r="L76" s="1039"/>
      <c r="M76" s="1039"/>
      <c r="N76" s="1039"/>
      <c r="O76" s="1039"/>
      <c r="P76" s="1039"/>
    </row>
    <row r="77" spans="11:18">
      <c r="L77" s="1039"/>
      <c r="M77" s="1039"/>
      <c r="N77" s="1039"/>
      <c r="O77" s="1039"/>
      <c r="P77" s="1039"/>
    </row>
    <row r="78" spans="11:18">
      <c r="L78" s="1039"/>
      <c r="M78" s="1039"/>
      <c r="N78" s="1039"/>
      <c r="O78" s="1039"/>
      <c r="P78" s="1039"/>
    </row>
    <row r="79" spans="11:18">
      <c r="L79" s="1039"/>
      <c r="M79" s="1039"/>
      <c r="N79" s="1039"/>
      <c r="O79" s="1039"/>
      <c r="P79" s="1039"/>
    </row>
    <row r="80" spans="11:18">
      <c r="L80" s="1039"/>
      <c r="M80" s="1039"/>
      <c r="N80" s="1039"/>
      <c r="O80" s="1039"/>
      <c r="P80" s="1039"/>
    </row>
    <row r="81" spans="12:16">
      <c r="L81" s="1039"/>
      <c r="M81" s="1039"/>
      <c r="N81" s="1039"/>
      <c r="O81" s="1039"/>
      <c r="P81" s="1039"/>
    </row>
    <row r="82" spans="12:16">
      <c r="L82" s="1039"/>
      <c r="M82" s="1039"/>
      <c r="N82" s="1039"/>
      <c r="O82" s="1039"/>
      <c r="P82" s="1039"/>
    </row>
    <row r="83" spans="12:16">
      <c r="L83" s="1039"/>
      <c r="M83" s="1039"/>
      <c r="N83" s="1039"/>
      <c r="O83" s="1039"/>
      <c r="P83" s="1039"/>
    </row>
    <row r="84" spans="12:16">
      <c r="L84" s="1039"/>
      <c r="M84" s="1039"/>
      <c r="N84" s="1039"/>
      <c r="O84" s="1039"/>
      <c r="P84" s="1039"/>
    </row>
    <row r="85" spans="12:16">
      <c r="L85" s="1039"/>
      <c r="M85" s="1039"/>
      <c r="N85" s="1039"/>
      <c r="O85" s="1039"/>
      <c r="P85" s="1039"/>
    </row>
    <row r="86" spans="12:16">
      <c r="L86" s="1039"/>
      <c r="M86" s="1039"/>
      <c r="N86" s="1039"/>
      <c r="O86" s="1039"/>
      <c r="P86" s="1039"/>
    </row>
    <row r="87" spans="12:16">
      <c r="L87" s="1039"/>
      <c r="M87" s="1039"/>
      <c r="N87" s="1039"/>
      <c r="O87" s="1039"/>
      <c r="P87" s="1039"/>
    </row>
    <row r="88" spans="12:16">
      <c r="L88" s="1039"/>
      <c r="M88" s="1039"/>
      <c r="N88" s="1039"/>
      <c r="O88" s="1039"/>
      <c r="P88" s="1039"/>
    </row>
    <row r="89" spans="12:16">
      <c r="L89" s="1039"/>
      <c r="M89" s="1039"/>
      <c r="N89" s="1039"/>
      <c r="O89" s="1039"/>
      <c r="P89" s="1039"/>
    </row>
    <row r="90" spans="12:16">
      <c r="L90" s="1039"/>
      <c r="M90" s="1039"/>
      <c r="N90" s="1039"/>
      <c r="O90" s="1039"/>
      <c r="P90" s="1039"/>
    </row>
    <row r="91" spans="12:16">
      <c r="L91" s="1039"/>
      <c r="M91" s="1039"/>
      <c r="N91" s="1039"/>
      <c r="O91" s="1039"/>
      <c r="P91" s="1039"/>
    </row>
    <row r="92" spans="12:16">
      <c r="L92" s="1039"/>
      <c r="M92" s="1039"/>
      <c r="N92" s="1039"/>
      <c r="O92" s="1039"/>
      <c r="P92" s="1039"/>
    </row>
    <row r="93" spans="12:16">
      <c r="L93" s="1039"/>
      <c r="M93" s="1039"/>
      <c r="N93" s="1039"/>
      <c r="O93" s="1039"/>
      <c r="P93" s="1039"/>
    </row>
    <row r="94" spans="12:16">
      <c r="L94" s="1039"/>
      <c r="M94" s="1039"/>
      <c r="N94" s="1039"/>
      <c r="O94" s="1039"/>
      <c r="P94" s="1039"/>
    </row>
    <row r="95" spans="12:16">
      <c r="L95" s="1039"/>
      <c r="M95" s="1039"/>
      <c r="N95" s="1039"/>
      <c r="O95" s="1039"/>
      <c r="P95" s="1039"/>
    </row>
    <row r="96" spans="12:16">
      <c r="L96" s="1039"/>
      <c r="M96" s="1039"/>
      <c r="N96" s="1039"/>
      <c r="O96" s="1039"/>
      <c r="P96" s="1039"/>
    </row>
    <row r="97" spans="12:16">
      <c r="L97" s="1039"/>
      <c r="M97" s="1039"/>
      <c r="N97" s="1039"/>
      <c r="O97" s="1039"/>
      <c r="P97" s="1039"/>
    </row>
    <row r="98" spans="12:16">
      <c r="L98" s="1039"/>
      <c r="M98" s="1039"/>
      <c r="N98" s="1039"/>
      <c r="O98" s="1039"/>
      <c r="P98" s="1039"/>
    </row>
    <row r="99" spans="12:16">
      <c r="L99" s="1039"/>
      <c r="M99" s="1039"/>
      <c r="N99" s="1039"/>
      <c r="O99" s="1039"/>
      <c r="P99" s="1039"/>
    </row>
    <row r="100" spans="12:16">
      <c r="L100" s="1039"/>
      <c r="M100" s="1039"/>
      <c r="N100" s="1039"/>
      <c r="O100" s="1039"/>
      <c r="P100" s="1039"/>
    </row>
    <row r="101" spans="12:16">
      <c r="L101" s="1039"/>
      <c r="M101" s="1039"/>
      <c r="N101" s="1039"/>
      <c r="O101" s="1039"/>
      <c r="P101" s="1039"/>
    </row>
    <row r="102" spans="12:16">
      <c r="L102" s="1039"/>
      <c r="M102" s="1039"/>
      <c r="N102" s="1039"/>
      <c r="O102" s="1039"/>
      <c r="P102" s="1039"/>
    </row>
    <row r="103" spans="12:16">
      <c r="L103" s="1039"/>
      <c r="M103" s="1039"/>
      <c r="N103" s="1039"/>
      <c r="O103" s="1039"/>
      <c r="P103" s="1039"/>
    </row>
    <row r="104" spans="12:16">
      <c r="L104" s="1039"/>
      <c r="M104" s="1039"/>
      <c r="N104" s="1039"/>
      <c r="O104" s="1039"/>
      <c r="P104" s="1039"/>
    </row>
    <row r="105" spans="12:16">
      <c r="L105" s="1039"/>
      <c r="M105" s="1039"/>
      <c r="N105" s="1039"/>
      <c r="O105" s="1039"/>
      <c r="P105" s="1039"/>
    </row>
    <row r="106" spans="12:16">
      <c r="L106" s="1039"/>
      <c r="M106" s="1039"/>
      <c r="N106" s="1039"/>
      <c r="O106" s="1039"/>
      <c r="P106" s="1039"/>
    </row>
  </sheetData>
  <mergeCells count="4">
    <mergeCell ref="C6:I6"/>
    <mergeCell ref="C18:Q18"/>
    <mergeCell ref="A28:A29"/>
    <mergeCell ref="J28:J29"/>
  </mergeCells>
  <pageMargins left="0.7" right="0.7" top="0.75" bottom="0.75" header="0.3" footer="0.3"/>
  <pageSetup scale="70" orientation="portrait" horizontalDpi="1200" verticalDpi="1200" r:id="rId1"/>
</worksheet>
</file>

<file path=xl/worksheets/sheet9.xml><?xml version="1.0" encoding="utf-8"?>
<worksheet xmlns="http://schemas.openxmlformats.org/spreadsheetml/2006/main" xmlns:r="http://schemas.openxmlformats.org/officeDocument/2006/relationships">
  <sheetPr>
    <tabColor theme="0" tint="-0.34998626667073579"/>
  </sheetPr>
  <dimension ref="A1:U145"/>
  <sheetViews>
    <sheetView workbookViewId="0">
      <pane ySplit="20" topLeftCell="A21" activePane="bottomLeft" state="frozen"/>
      <selection pane="bottomLeft" activeCell="D10" sqref="D10"/>
    </sheetView>
  </sheetViews>
  <sheetFormatPr defaultColWidth="9.140625" defaultRowHeight="12.75"/>
  <cols>
    <col min="1" max="1" width="13.7109375" style="1036" customWidth="1"/>
    <col min="2" max="2" width="14.7109375" style="1036" customWidth="1"/>
    <col min="3" max="3" width="9.5703125" style="1036" customWidth="1"/>
    <col min="4" max="7" width="14.7109375" style="1036" customWidth="1"/>
    <col min="8" max="8" width="14.7109375" style="715" customWidth="1"/>
    <col min="9" max="10" width="14.7109375" style="1036" customWidth="1"/>
    <col min="11" max="11" width="11.5703125" style="1036" customWidth="1"/>
    <col min="12" max="16" width="12.7109375" style="1036" customWidth="1"/>
    <col min="17" max="17" width="12" style="1036" customWidth="1"/>
    <col min="18" max="16384" width="9.140625" style="1036"/>
  </cols>
  <sheetData>
    <row r="1" spans="2:21" ht="27" customHeight="1"/>
    <row r="2" spans="2:21">
      <c r="B2" s="726" t="s">
        <v>16</v>
      </c>
      <c r="C2" s="58" t="s">
        <v>74</v>
      </c>
      <c r="D2" s="59"/>
      <c r="E2" s="449"/>
      <c r="F2" s="1062"/>
      <c r="H2" s="1065"/>
      <c r="K2" s="449"/>
    </row>
    <row r="3" spans="2:21">
      <c r="B3" s="726" t="s">
        <v>17</v>
      </c>
      <c r="C3" s="21"/>
      <c r="D3" s="449"/>
      <c r="E3" s="449"/>
      <c r="F3" s="1062"/>
      <c r="H3" s="1065"/>
      <c r="K3" s="449"/>
    </row>
    <row r="4" spans="2:21">
      <c r="B4" s="726" t="s">
        <v>1198</v>
      </c>
      <c r="C4" s="21"/>
      <c r="D4" s="727"/>
      <c r="E4" s="727"/>
      <c r="F4" s="211"/>
      <c r="H4" s="1065"/>
      <c r="K4" s="727"/>
    </row>
    <row r="5" spans="2:21">
      <c r="B5" s="726"/>
      <c r="D5" s="727"/>
      <c r="E5" s="727"/>
      <c r="F5" s="211"/>
      <c r="G5" s="727"/>
      <c r="H5" s="458"/>
      <c r="I5" s="727"/>
      <c r="J5" s="727"/>
    </row>
    <row r="6" spans="2:21" ht="67.5" customHeight="1">
      <c r="B6" s="60" t="s">
        <v>46</v>
      </c>
      <c r="C6" s="1205" t="s">
        <v>743</v>
      </c>
      <c r="D6" s="1205"/>
      <c r="E6" s="1205"/>
      <c r="F6" s="1205"/>
      <c r="G6" s="1205"/>
      <c r="H6" s="1205"/>
      <c r="I6" s="1205"/>
      <c r="J6" s="1064"/>
      <c r="K6" s="1064"/>
      <c r="L6" s="1064"/>
      <c r="M6" s="1064"/>
      <c r="N6" s="1064"/>
      <c r="O6" s="1064"/>
      <c r="P6" s="1064"/>
      <c r="Q6" s="1064"/>
    </row>
    <row r="7" spans="2:21" ht="13.5" customHeight="1">
      <c r="B7" s="726"/>
      <c r="C7" s="19"/>
      <c r="D7" s="727"/>
      <c r="E7" s="727"/>
      <c r="F7" s="211"/>
      <c r="H7" s="1065"/>
    </row>
    <row r="8" spans="2:21" ht="27" customHeight="1">
      <c r="B8" s="49" t="s">
        <v>47</v>
      </c>
      <c r="D8" s="727"/>
      <c r="E8" s="727"/>
      <c r="F8" s="211"/>
      <c r="G8" s="727"/>
      <c r="H8" s="458"/>
      <c r="I8" s="727"/>
      <c r="J8" s="727"/>
      <c r="L8" s="731"/>
    </row>
    <row r="9" spans="2:21" ht="12.75" customHeight="1">
      <c r="B9" s="49"/>
      <c r="D9" s="727"/>
      <c r="E9" s="727"/>
      <c r="F9" s="211"/>
      <c r="G9" s="727"/>
      <c r="H9" s="458"/>
      <c r="I9" s="727"/>
      <c r="J9" s="727"/>
    </row>
    <row r="10" spans="2:21" ht="25.5" customHeight="1">
      <c r="B10" s="49"/>
      <c r="D10" s="136" t="s">
        <v>19</v>
      </c>
      <c r="E10" s="136" t="s">
        <v>323</v>
      </c>
      <c r="F10" s="137" t="s">
        <v>324</v>
      </c>
      <c r="G10" s="136" t="s">
        <v>321</v>
      </c>
      <c r="I10" s="1037"/>
      <c r="J10" s="1037"/>
      <c r="K10" s="1037"/>
      <c r="L10" s="307"/>
      <c r="M10" s="307"/>
      <c r="N10" s="307"/>
      <c r="O10" s="1037"/>
      <c r="P10" s="1037"/>
      <c r="Q10" s="1037"/>
      <c r="R10" s="1037"/>
      <c r="S10" s="307"/>
      <c r="T10" s="307"/>
      <c r="U10" s="307"/>
    </row>
    <row r="11" spans="2:21" ht="12.75" customHeight="1">
      <c r="B11" s="49"/>
      <c r="C11" s="726" t="s">
        <v>25</v>
      </c>
      <c r="D11" s="762">
        <f>H140</f>
        <v>0</v>
      </c>
      <c r="E11" s="762">
        <f>SUM(H70,H83,H91)</f>
        <v>0</v>
      </c>
      <c r="F11" s="762">
        <f>SUM(H41,H52,H60,H101,H118,H129,H137)</f>
        <v>0</v>
      </c>
      <c r="G11" s="762">
        <v>0</v>
      </c>
      <c r="I11" s="1037"/>
      <c r="J11" s="937"/>
      <c r="K11" s="610"/>
      <c r="L11" s="610"/>
      <c r="M11" s="610"/>
      <c r="N11" s="584"/>
      <c r="O11" s="1037"/>
      <c r="P11" s="1037"/>
      <c r="Q11" s="937"/>
      <c r="R11" s="584"/>
      <c r="S11" s="584"/>
      <c r="T11" s="584"/>
      <c r="U11" s="584"/>
    </row>
    <row r="12" spans="2:21" ht="12.75" customHeight="1">
      <c r="B12" s="49"/>
      <c r="C12" s="726" t="s">
        <v>1041</v>
      </c>
      <c r="D12" s="762">
        <f>Q140</f>
        <v>0</v>
      </c>
      <c r="E12" s="762">
        <f>SUM(Q70,Q83,Q91)</f>
        <v>0</v>
      </c>
      <c r="F12" s="762">
        <f>SUM(Q41,Q52,Q60,Q101,Q118,Q129,Q137)</f>
        <v>0</v>
      </c>
      <c r="G12" s="762">
        <v>0</v>
      </c>
      <c r="I12" s="1037"/>
      <c r="J12" s="937"/>
      <c r="K12" s="610"/>
      <c r="L12" s="610"/>
      <c r="M12" s="610"/>
      <c r="N12" s="584"/>
      <c r="O12" s="1037"/>
      <c r="P12" s="1037"/>
      <c r="Q12" s="937"/>
      <c r="R12" s="584"/>
      <c r="S12" s="584"/>
      <c r="T12" s="584"/>
      <c r="U12" s="584"/>
    </row>
    <row r="13" spans="2:21" ht="12.75" customHeight="1" thickBot="1">
      <c r="B13" s="49"/>
      <c r="C13" s="729" t="s">
        <v>66</v>
      </c>
      <c r="D13" s="730">
        <f>D11-D12</f>
        <v>0</v>
      </c>
      <c r="E13" s="730">
        <f>E11-E12</f>
        <v>0</v>
      </c>
      <c r="F13" s="730">
        <f>F11-F12</f>
        <v>0</v>
      </c>
      <c r="G13" s="730">
        <f>G11-G12</f>
        <v>0</v>
      </c>
      <c r="I13" s="1037"/>
      <c r="J13" s="103"/>
      <c r="K13" s="46"/>
      <c r="L13" s="46"/>
      <c r="M13" s="46"/>
      <c r="N13" s="46"/>
      <c r="O13" s="1037"/>
      <c r="P13" s="1037"/>
      <c r="Q13" s="103"/>
      <c r="R13" s="46"/>
      <c r="S13" s="46"/>
      <c r="T13" s="46"/>
      <c r="U13" s="46"/>
    </row>
    <row r="14" spans="2:21" ht="13.5" customHeight="1" thickTop="1">
      <c r="B14" s="49"/>
      <c r="D14" s="727"/>
      <c r="E14" s="727"/>
      <c r="F14" s="211"/>
      <c r="G14" s="727"/>
      <c r="H14" s="458"/>
      <c r="I14" s="190"/>
      <c r="J14" s="190"/>
      <c r="K14" s="1037"/>
      <c r="L14" s="1037"/>
      <c r="M14" s="1037"/>
      <c r="N14" s="1037"/>
      <c r="O14" s="1037"/>
      <c r="P14" s="1037"/>
      <c r="Q14" s="1037"/>
      <c r="R14" s="1037"/>
      <c r="S14" s="1037"/>
      <c r="T14" s="1037"/>
      <c r="U14" s="1037"/>
    </row>
    <row r="15" spans="2:21">
      <c r="F15" s="1062"/>
      <c r="H15" s="1065"/>
    </row>
    <row r="16" spans="2:21">
      <c r="B16" s="32" t="s">
        <v>64</v>
      </c>
      <c r="C16" s="179"/>
      <c r="D16" s="179"/>
      <c r="E16" s="32"/>
      <c r="F16" s="32"/>
      <c r="G16" s="32"/>
      <c r="H16" s="32"/>
      <c r="I16" s="32"/>
      <c r="J16" s="32"/>
      <c r="K16" s="32"/>
      <c r="L16" s="32"/>
      <c r="M16" s="32"/>
      <c r="N16" s="32"/>
      <c r="O16" s="32"/>
      <c r="P16" s="32"/>
      <c r="Q16" s="32"/>
    </row>
    <row r="17" spans="1:17">
      <c r="B17" s="28"/>
      <c r="C17" s="28"/>
      <c r="D17" s="28"/>
      <c r="E17" s="28"/>
      <c r="F17" s="31"/>
      <c r="G17" s="28"/>
      <c r="H17" s="31"/>
      <c r="I17" s="28"/>
    </row>
    <row r="18" spans="1:17">
      <c r="C18" s="1179"/>
      <c r="D18" s="1179"/>
      <c r="E18" s="1179"/>
      <c r="F18" s="1179"/>
      <c r="G18" s="1179"/>
      <c r="H18" s="1179"/>
      <c r="I18" s="1179"/>
      <c r="J18" s="1179"/>
      <c r="K18" s="1179"/>
      <c r="L18" s="1179"/>
      <c r="M18" s="1179"/>
      <c r="N18" s="1179"/>
      <c r="O18" s="1179"/>
      <c r="P18" s="1179"/>
      <c r="Q18" s="1179"/>
    </row>
    <row r="19" spans="1:17">
      <c r="B19" s="28"/>
      <c r="C19" s="28"/>
      <c r="D19" s="28"/>
      <c r="E19" s="28"/>
      <c r="F19" s="31"/>
      <c r="G19" s="28"/>
      <c r="H19" s="31"/>
      <c r="I19" s="28"/>
    </row>
    <row r="20" spans="1:17">
      <c r="B20" s="33" t="s">
        <v>18</v>
      </c>
      <c r="C20" s="33"/>
      <c r="D20" s="33"/>
      <c r="E20" s="34"/>
      <c r="F20" s="33"/>
      <c r="G20" s="34"/>
      <c r="H20" s="33"/>
      <c r="I20" s="35"/>
      <c r="K20" s="36" t="s">
        <v>1031</v>
      </c>
      <c r="L20" s="36"/>
      <c r="M20" s="36"/>
      <c r="N20" s="36"/>
      <c r="O20" s="36"/>
      <c r="P20" s="36"/>
      <c r="Q20" s="36"/>
    </row>
    <row r="22" spans="1:17">
      <c r="A22" s="263"/>
      <c r="B22" s="716" t="s">
        <v>75</v>
      </c>
      <c r="C22" s="601" t="s">
        <v>76</v>
      </c>
      <c r="D22" s="715"/>
      <c r="K22" s="716" t="s">
        <v>75</v>
      </c>
      <c r="L22" s="601" t="s">
        <v>76</v>
      </c>
      <c r="M22" s="715"/>
      <c r="Q22" s="715"/>
    </row>
    <row r="23" spans="1:17">
      <c r="A23" s="1039"/>
      <c r="B23" s="582"/>
      <c r="C23" s="1039"/>
      <c r="D23" s="1039"/>
      <c r="E23" s="1039"/>
      <c r="F23" s="1039"/>
      <c r="G23" s="1039"/>
      <c r="H23" s="588"/>
      <c r="K23" s="582"/>
      <c r="L23" s="1039"/>
      <c r="M23" s="1039"/>
      <c r="N23" s="1039"/>
      <c r="O23" s="1039"/>
      <c r="P23" s="1039"/>
      <c r="Q23" s="588"/>
    </row>
    <row r="24" spans="1:17">
      <c r="A24" s="263"/>
      <c r="B24" s="716" t="s">
        <v>77</v>
      </c>
      <c r="C24" s="601" t="s">
        <v>603</v>
      </c>
      <c r="D24" s="717"/>
      <c r="E24" s="585"/>
      <c r="F24" s="585"/>
      <c r="K24" s="716" t="s">
        <v>77</v>
      </c>
      <c r="L24" s="601" t="s">
        <v>603</v>
      </c>
      <c r="M24" s="717"/>
      <c r="N24" s="585"/>
      <c r="O24" s="585"/>
      <c r="Q24" s="715"/>
    </row>
    <row r="25" spans="1:17">
      <c r="B25" s="604"/>
      <c r="C25" s="617"/>
      <c r="D25" s="717"/>
      <c r="F25" s="585"/>
      <c r="K25" s="604"/>
      <c r="L25" s="617"/>
      <c r="M25" s="717"/>
      <c r="O25" s="585"/>
      <c r="Q25" s="715"/>
    </row>
    <row r="26" spans="1:17">
      <c r="A26" s="1039"/>
      <c r="B26" s="716" t="s">
        <v>78</v>
      </c>
      <c r="C26" s="601" t="s">
        <v>80</v>
      </c>
      <c r="D26" s="718"/>
      <c r="I26" s="1037"/>
      <c r="K26" s="716" t="s">
        <v>78</v>
      </c>
      <c r="L26" s="601" t="s">
        <v>80</v>
      </c>
      <c r="M26" s="718"/>
      <c r="Q26" s="715"/>
    </row>
    <row r="27" spans="1:17" ht="15" customHeight="1">
      <c r="B27" s="582"/>
      <c r="H27" s="612"/>
      <c r="I27" s="584"/>
      <c r="K27" s="582"/>
      <c r="Q27" s="612"/>
    </row>
    <row r="28" spans="1:17">
      <c r="A28" s="1204" t="s">
        <v>796</v>
      </c>
      <c r="B28" s="592" t="s">
        <v>79</v>
      </c>
      <c r="C28" s="613" t="s">
        <v>528</v>
      </c>
      <c r="D28" s="609"/>
      <c r="G28" s="623"/>
      <c r="I28" s="1037"/>
      <c r="J28" s="1204" t="s">
        <v>796</v>
      </c>
      <c r="K28" s="592" t="s">
        <v>79</v>
      </c>
      <c r="L28" s="613" t="s">
        <v>528</v>
      </c>
      <c r="M28" s="609"/>
      <c r="P28" s="623"/>
      <c r="Q28" s="715"/>
    </row>
    <row r="29" spans="1:17" ht="12.75" customHeight="1">
      <c r="A29" s="1204"/>
      <c r="C29" s="583">
        <f>Avg._Number_of_Options</f>
        <v>0</v>
      </c>
      <c r="D29" s="593" t="str">
        <f>Avg._Number_of_Design_Options_N</f>
        <v xml:space="preserve">Avg. Number of Options </v>
      </c>
      <c r="E29" s="594"/>
      <c r="F29" s="594"/>
      <c r="H29" s="616"/>
      <c r="I29" s="1037"/>
      <c r="J29" s="1204"/>
      <c r="L29" s="1067">
        <f>'Expected Assumptions'!E16</f>
        <v>0</v>
      </c>
      <c r="M29" s="593" t="str">
        <f>Avg._Number_of_Design_Options_N</f>
        <v xml:space="preserve">Avg. Number of Options </v>
      </c>
      <c r="N29" s="594"/>
      <c r="O29" s="594"/>
      <c r="Q29" s="616"/>
    </row>
    <row r="30" spans="1:17" ht="12.75" customHeight="1">
      <c r="B30" s="582"/>
      <c r="C30" s="591">
        <f>Avg._Number_of_Sheets_per_Option</f>
        <v>0</v>
      </c>
      <c r="D30" s="593" t="str">
        <f>Avg._Number_of_Sheets_per_Option_N</f>
        <v xml:space="preserve">Avg. Number of Sheets per Option </v>
      </c>
      <c r="E30" s="594"/>
      <c r="F30" s="594"/>
      <c r="G30" s="615"/>
      <c r="H30" s="616"/>
      <c r="I30" s="1037"/>
      <c r="K30" s="582"/>
      <c r="L30" s="591">
        <f>'Expected Assumptions'!E18</f>
        <v>0</v>
      </c>
      <c r="M30" s="593" t="str">
        <f>Avg._Number_of_Sheets_per_Option_N</f>
        <v xml:space="preserve">Avg. Number of Sheets per Option </v>
      </c>
      <c r="N30" s="594"/>
      <c r="O30" s="594"/>
      <c r="P30" s="615"/>
      <c r="Q30" s="616"/>
    </row>
    <row r="31" spans="1:17" ht="12.75" customHeight="1">
      <c r="B31" s="582"/>
      <c r="C31" s="591">
        <f>Avg._Number_of_Pages_in_Design_Narrative_per_Design_Option</f>
        <v>0</v>
      </c>
      <c r="D31" s="593" t="str">
        <f>Avg._Number_of_Letter_Sized_Pages_in_Design_Narrative_per_Option_N</f>
        <v>Avg. Number of Letter-Sized Pages in Pre-Design Narrative per Option</v>
      </c>
      <c r="E31" s="594"/>
      <c r="F31" s="594"/>
      <c r="H31" s="616"/>
      <c r="I31" s="1037"/>
      <c r="K31" s="582"/>
      <c r="L31" s="591">
        <f>'Expected Assumptions'!E19</f>
        <v>0</v>
      </c>
      <c r="M31" s="593" t="str">
        <f>Avg._Number_of_Letter_Sized_Pages_in_Design_Narrative_per_Option_N</f>
        <v>Avg. Number of Letter-Sized Pages in Pre-Design Narrative per Option</v>
      </c>
      <c r="N31" s="594"/>
      <c r="O31" s="594"/>
      <c r="Q31" s="616"/>
    </row>
    <row r="32" spans="1:17" ht="12.75" customHeight="1">
      <c r="C32" s="591">
        <f>Avg._Submittal_Sets_Reqd._PreDesign</f>
        <v>0</v>
      </c>
      <c r="D32" s="593" t="str">
        <f>Avg._Pre.Design_Submittal_Sets_Reqd._PreDesign_N</f>
        <v>Avg. Number of Pre-Design Submittal Sets Reqd. (sets / submittal)</v>
      </c>
      <c r="E32" s="594"/>
      <c r="F32" s="594"/>
      <c r="H32" s="633"/>
      <c r="I32" s="1037"/>
      <c r="L32" s="591">
        <f>'Expected Assumptions'!E17</f>
        <v>0</v>
      </c>
      <c r="M32" s="593" t="str">
        <f>Avg._Pre.Design_Submittal_Sets_Reqd._PreDesign_N</f>
        <v>Avg. Number of Pre-Design Submittal Sets Reqd. (sets / submittal)</v>
      </c>
      <c r="N32" s="594"/>
      <c r="O32" s="594"/>
      <c r="Q32" s="633"/>
    </row>
    <row r="33" spans="1:17" ht="12.75" customHeight="1">
      <c r="C33" s="509">
        <f>Avg._Per_Page_Copy_Cost</f>
        <v>0</v>
      </c>
      <c r="D33" s="596" t="str">
        <f>Avg._Per_Page_Copy_Cost_N</f>
        <v>Avg. Per Page Copy Cost ($ / page)</v>
      </c>
      <c r="E33" s="594"/>
      <c r="F33" s="594"/>
      <c r="I33" s="1037"/>
      <c r="L33" s="509">
        <f>'Expected Assumptions'!E64</f>
        <v>0</v>
      </c>
      <c r="M33" s="596" t="str">
        <f>Avg._Per_Page_Copy_Cost_N</f>
        <v>Avg. Per Page Copy Cost ($ / page)</v>
      </c>
      <c r="N33" s="594"/>
      <c r="O33" s="594"/>
      <c r="Q33" s="715"/>
    </row>
    <row r="34" spans="1:17" ht="12.75" customHeight="1">
      <c r="C34" s="509">
        <f>Avg._Per_Sheet_Copy_Cost</f>
        <v>0</v>
      </c>
      <c r="D34" s="596" t="str">
        <f>Avg._Per_Sheet_Copy_Cost_N</f>
        <v>Avg. Per Sheet Copy Cost ($ / sheet)</v>
      </c>
      <c r="E34" s="594"/>
      <c r="F34" s="594"/>
      <c r="I34" s="1037"/>
      <c r="L34" s="509">
        <f>'Expected Assumptions'!E65</f>
        <v>0</v>
      </c>
      <c r="M34" s="596" t="str">
        <f>Avg._Per_Sheet_Copy_Cost_N</f>
        <v>Avg. Per Sheet Copy Cost ($ / sheet)</v>
      </c>
      <c r="N34" s="594"/>
      <c r="O34" s="594"/>
      <c r="Q34" s="715"/>
    </row>
    <row r="35" spans="1:17" ht="12.75" customHeight="1">
      <c r="C35" s="432">
        <f>'Current Assumptions'!B77</f>
        <v>0</v>
      </c>
      <c r="D35" s="593" t="s">
        <v>672</v>
      </c>
      <c r="E35" s="582"/>
      <c r="F35" s="582"/>
      <c r="G35" s="582"/>
      <c r="I35" s="1037"/>
      <c r="L35" s="472">
        <f>'Expected Assumptions'!E77</f>
        <v>0</v>
      </c>
      <c r="M35" s="593" t="s">
        <v>672</v>
      </c>
      <c r="N35" s="582"/>
      <c r="O35" s="582"/>
      <c r="P35" s="582"/>
      <c r="Q35" s="715"/>
    </row>
    <row r="36" spans="1:17">
      <c r="C36" s="588"/>
      <c r="D36" s="715"/>
      <c r="I36" s="1037"/>
      <c r="L36" s="588"/>
      <c r="M36" s="715"/>
      <c r="Q36" s="715"/>
    </row>
    <row r="37" spans="1:17" ht="12.75" customHeight="1">
      <c r="C37" s="635">
        <f>Planner_Administrative_Rate</f>
        <v>0</v>
      </c>
      <c r="D37" s="596" t="str">
        <f>Planner_Administrative_Rate_N</f>
        <v>Planner Administrative Rate ($ / hour)</v>
      </c>
      <c r="E37" s="618"/>
      <c r="F37" s="618"/>
      <c r="G37" s="636">
        <f>C37*C35*C32</f>
        <v>0</v>
      </c>
      <c r="H37" s="478"/>
      <c r="I37" s="1037"/>
      <c r="L37" s="511">
        <f>'Expected Assumptions'!E53</f>
        <v>0</v>
      </c>
      <c r="M37" s="596" t="str">
        <f>Planner_Administrative_Rate_N</f>
        <v>Planner Administrative Rate ($ / hour)</v>
      </c>
      <c r="N37" s="618"/>
      <c r="O37" s="618"/>
      <c r="P37" s="636">
        <f>L37*L35*L32</f>
        <v>0</v>
      </c>
      <c r="Q37" s="478"/>
    </row>
    <row r="38" spans="1:17">
      <c r="C38" s="597"/>
      <c r="D38" s="1039"/>
      <c r="E38" s="587"/>
      <c r="F38" s="1039"/>
      <c r="G38" s="610"/>
      <c r="H38" s="478"/>
      <c r="I38" s="1037"/>
      <c r="L38" s="597"/>
      <c r="M38" s="1039"/>
      <c r="N38" s="587"/>
      <c r="O38" s="1039"/>
      <c r="P38" s="610"/>
      <c r="Q38" s="478"/>
    </row>
    <row r="39" spans="1:17">
      <c r="C39" s="1039"/>
      <c r="D39" s="1039" t="s">
        <v>88</v>
      </c>
      <c r="E39" s="1039"/>
      <c r="F39" s="1039"/>
      <c r="G39" s="473">
        <f>C29*((C30*C34)+(C31*C33))*C32</f>
        <v>0</v>
      </c>
      <c r="H39" s="478"/>
      <c r="I39" s="1037"/>
      <c r="L39" s="1039"/>
      <c r="M39" s="1039" t="s">
        <v>88</v>
      </c>
      <c r="N39" s="1039"/>
      <c r="O39" s="1039"/>
      <c r="P39" s="473">
        <f>L29*((L30*L34)+(L31*L33))*L32</f>
        <v>0</v>
      </c>
      <c r="Q39" s="478"/>
    </row>
    <row r="40" spans="1:17" ht="15" customHeight="1">
      <c r="G40" s="731"/>
      <c r="H40" s="478"/>
      <c r="I40" s="1037"/>
      <c r="P40" s="731"/>
      <c r="Q40" s="478"/>
    </row>
    <row r="41" spans="1:17" ht="13.5" thickBot="1">
      <c r="B41" s="582"/>
      <c r="D41" s="715" t="s">
        <v>20</v>
      </c>
      <c r="G41" s="731"/>
      <c r="H41" s="474">
        <f>SUM(G37:G39)</f>
        <v>0</v>
      </c>
      <c r="I41" s="612"/>
      <c r="K41" s="582"/>
      <c r="M41" s="715" t="s">
        <v>20</v>
      </c>
      <c r="P41" s="731"/>
      <c r="Q41" s="474">
        <f>SUM(P37:P37)+P39</f>
        <v>0</v>
      </c>
    </row>
    <row r="42" spans="1:17" ht="15" customHeight="1">
      <c r="G42" s="731"/>
      <c r="H42" s="478"/>
      <c r="I42" s="1037"/>
      <c r="P42" s="731"/>
      <c r="Q42" s="478"/>
    </row>
    <row r="43" spans="1:17" ht="12.75" customHeight="1">
      <c r="A43" s="1204" t="s">
        <v>797</v>
      </c>
      <c r="B43" s="592" t="s">
        <v>82</v>
      </c>
      <c r="C43" s="588" t="s">
        <v>81</v>
      </c>
      <c r="G43" s="479"/>
      <c r="H43" s="478"/>
      <c r="I43" s="1037"/>
      <c r="J43" s="1204" t="s">
        <v>797</v>
      </c>
      <c r="K43" s="592" t="s">
        <v>82</v>
      </c>
      <c r="L43" s="588" t="s">
        <v>81</v>
      </c>
      <c r="P43" s="479"/>
      <c r="Q43" s="478"/>
    </row>
    <row r="44" spans="1:17">
      <c r="A44" s="1204"/>
      <c r="C44" s="661">
        <f>'Current Assumptions'!B76</f>
        <v>0</v>
      </c>
      <c r="D44" s="593" t="s">
        <v>763</v>
      </c>
      <c r="G44" s="731"/>
      <c r="H44" s="480"/>
      <c r="I44" s="1037"/>
      <c r="J44" s="1204"/>
      <c r="L44" s="661">
        <f>'Expected Assumptions'!E76</f>
        <v>0</v>
      </c>
      <c r="M44" s="593" t="s">
        <v>763</v>
      </c>
      <c r="P44" s="731"/>
      <c r="Q44" s="480"/>
    </row>
    <row r="45" spans="1:17">
      <c r="C45" s="663">
        <f>'Current Assumptions'!B78</f>
        <v>0</v>
      </c>
      <c r="D45" s="593" t="s">
        <v>430</v>
      </c>
      <c r="G45" s="731"/>
      <c r="H45" s="480"/>
      <c r="I45" s="1037"/>
      <c r="L45" s="663">
        <f>'Expected Assumptions'!E78</f>
        <v>0</v>
      </c>
      <c r="M45" s="593" t="s">
        <v>430</v>
      </c>
      <c r="P45" s="731"/>
      <c r="Q45" s="480"/>
    </row>
    <row r="46" spans="1:17">
      <c r="C46" s="580">
        <f>'Current Assumptions'!B79</f>
        <v>0</v>
      </c>
      <c r="D46" s="656" t="s">
        <v>766</v>
      </c>
      <c r="G46" s="731"/>
      <c r="H46" s="478"/>
      <c r="I46" s="1037"/>
      <c r="J46" s="1036" t="s">
        <v>45</v>
      </c>
      <c r="L46" s="580">
        <f>'Expected Assumptions'!E79</f>
        <v>0</v>
      </c>
      <c r="M46" s="656" t="s">
        <v>766</v>
      </c>
      <c r="P46" s="731"/>
      <c r="Q46" s="478"/>
    </row>
    <row r="47" spans="1:17">
      <c r="C47" s="598"/>
      <c r="G47" s="731"/>
      <c r="H47" s="478"/>
      <c r="I47" s="1037"/>
      <c r="L47" s="598"/>
      <c r="P47" s="731"/>
      <c r="Q47" s="478"/>
    </row>
    <row r="48" spans="1:17">
      <c r="C48" s="511">
        <f>Planner_Administrative_Rate</f>
        <v>0</v>
      </c>
      <c r="D48" s="614" t="str">
        <f>Planner_Administrative_Rate_N</f>
        <v>Planner Administrative Rate ($ / hour)</v>
      </c>
      <c r="G48" s="636">
        <f>C48*C46*C44</f>
        <v>0</v>
      </c>
      <c r="H48" s="478"/>
      <c r="I48" s="1037"/>
      <c r="L48" s="511">
        <f>'Expected Assumptions'!E53</f>
        <v>0</v>
      </c>
      <c r="M48" s="614" t="str">
        <f>Planner_Administrative_Rate_N</f>
        <v>Planner Administrative Rate ($ / hour)</v>
      </c>
      <c r="P48" s="636">
        <f>L48*L46*L44</f>
        <v>0</v>
      </c>
      <c r="Q48" s="478"/>
    </row>
    <row r="49" spans="1:17">
      <c r="C49" s="588"/>
      <c r="G49" s="731"/>
      <c r="H49" s="478"/>
      <c r="I49" s="1037"/>
      <c r="L49" s="588"/>
      <c r="P49" s="731"/>
      <c r="Q49" s="478"/>
    </row>
    <row r="50" spans="1:17">
      <c r="B50" s="628"/>
      <c r="D50" s="614" t="s">
        <v>93</v>
      </c>
      <c r="G50" s="473">
        <f>C44*C45</f>
        <v>0</v>
      </c>
      <c r="H50" s="478"/>
      <c r="I50" s="1037"/>
      <c r="K50" s="628"/>
      <c r="M50" s="614" t="s">
        <v>93</v>
      </c>
      <c r="P50" s="473">
        <f>L44*L45</f>
        <v>0</v>
      </c>
      <c r="Q50" s="478"/>
    </row>
    <row r="51" spans="1:17" ht="15" customHeight="1">
      <c r="C51" s="1039"/>
      <c r="G51" s="610"/>
      <c r="H51" s="478"/>
      <c r="I51" s="1037"/>
      <c r="L51" s="1039"/>
      <c r="P51" s="610"/>
      <c r="Q51" s="478"/>
    </row>
    <row r="52" spans="1:17" ht="13.5" thickBot="1">
      <c r="D52" s="715" t="s">
        <v>20</v>
      </c>
      <c r="G52" s="731"/>
      <c r="H52" s="474">
        <f>SUM(G48:G50)</f>
        <v>0</v>
      </c>
      <c r="I52" s="612"/>
      <c r="M52" s="715" t="s">
        <v>20</v>
      </c>
      <c r="P52" s="731"/>
      <c r="Q52" s="474">
        <f>P48+P50</f>
        <v>0</v>
      </c>
    </row>
    <row r="53" spans="1:17" ht="15" customHeight="1">
      <c r="G53" s="731"/>
      <c r="H53" s="478"/>
      <c r="I53" s="1037"/>
      <c r="P53" s="731"/>
      <c r="Q53" s="478"/>
    </row>
    <row r="54" spans="1:17">
      <c r="A54" s="1204" t="s">
        <v>797</v>
      </c>
      <c r="B54" s="592" t="s">
        <v>83</v>
      </c>
      <c r="C54" s="588" t="s">
        <v>628</v>
      </c>
      <c r="G54" s="479"/>
      <c r="H54" s="478"/>
      <c r="I54" s="1037"/>
      <c r="J54" s="1204" t="s">
        <v>797</v>
      </c>
      <c r="K54" s="592" t="s">
        <v>83</v>
      </c>
      <c r="L54" s="588" t="s">
        <v>628</v>
      </c>
      <c r="P54" s="479"/>
      <c r="Q54" s="478"/>
    </row>
    <row r="55" spans="1:17">
      <c r="A55" s="1204"/>
      <c r="B55" s="592"/>
      <c r="C55" s="661">
        <f>'Current Assumptions'!B76</f>
        <v>0</v>
      </c>
      <c r="D55" s="593" t="s">
        <v>763</v>
      </c>
      <c r="G55" s="731"/>
      <c r="H55" s="478"/>
      <c r="I55" s="1037"/>
      <c r="J55" s="1204"/>
      <c r="K55" s="592"/>
      <c r="L55" s="661">
        <f>'Expected Assumptions'!E76</f>
        <v>0</v>
      </c>
      <c r="M55" s="593" t="s">
        <v>763</v>
      </c>
      <c r="P55" s="731"/>
      <c r="Q55" s="478"/>
    </row>
    <row r="56" spans="1:17">
      <c r="C56" s="711">
        <f>Avg._Time_to_Log_Transmittals</f>
        <v>0</v>
      </c>
      <c r="D56" s="593" t="str">
        <f>Avg._Time_to_Log_Transmittals_N</f>
        <v>Time to Log (hours / transmittal)</v>
      </c>
      <c r="G56" s="731"/>
      <c r="H56" s="478"/>
      <c r="I56" s="1037"/>
      <c r="L56" s="680">
        <f>'Expected Assumptions'!E13</f>
        <v>0</v>
      </c>
      <c r="M56" s="593" t="str">
        <f>Avg._Time_to_Log_Transmittals_N</f>
        <v>Time to Log (hours / transmittal)</v>
      </c>
      <c r="P56" s="731"/>
      <c r="Q56" s="478"/>
    </row>
    <row r="57" spans="1:17">
      <c r="G57" s="731"/>
      <c r="H57" s="478"/>
      <c r="I57" s="1037"/>
      <c r="P57" s="731"/>
      <c r="Q57" s="478"/>
    </row>
    <row r="58" spans="1:17" ht="13.15" customHeight="1">
      <c r="C58" s="667">
        <f>Planner_Administrative_Rate</f>
        <v>0</v>
      </c>
      <c r="D58" s="596" t="str">
        <f>Planner_Administrative_Rate_N</f>
        <v>Planner Administrative Rate ($ / hour)</v>
      </c>
      <c r="E58" s="582"/>
      <c r="F58" s="582"/>
      <c r="G58" s="473">
        <f>C58*(C55*C56)</f>
        <v>0</v>
      </c>
      <c r="H58" s="478"/>
      <c r="I58" s="1037"/>
      <c r="L58" s="667">
        <f>'Expected Assumptions'!E53</f>
        <v>0</v>
      </c>
      <c r="M58" s="596" t="str">
        <f>Planner_Administrative_Rate_N</f>
        <v>Planner Administrative Rate ($ / hour)</v>
      </c>
      <c r="N58" s="582"/>
      <c r="O58" s="582"/>
      <c r="P58" s="473">
        <f>L58*(L55*L56)</f>
        <v>0</v>
      </c>
      <c r="Q58" s="478"/>
    </row>
    <row r="59" spans="1:17" ht="15" customHeight="1">
      <c r="G59" s="731"/>
      <c r="H59" s="478"/>
      <c r="I59" s="1037"/>
      <c r="P59" s="731"/>
      <c r="Q59" s="478"/>
    </row>
    <row r="60" spans="1:17" ht="13.5" thickBot="1">
      <c r="D60" s="715" t="s">
        <v>20</v>
      </c>
      <c r="G60" s="731"/>
      <c r="H60" s="474">
        <f>G58</f>
        <v>0</v>
      </c>
      <c r="I60" s="612"/>
      <c r="M60" s="715" t="s">
        <v>20</v>
      </c>
      <c r="P60" s="731"/>
      <c r="Q60" s="474">
        <f>P58</f>
        <v>0</v>
      </c>
    </row>
    <row r="61" spans="1:17" ht="15" customHeight="1">
      <c r="G61" s="731"/>
      <c r="H61" s="478"/>
      <c r="I61" s="1037"/>
      <c r="P61" s="731"/>
      <c r="Q61" s="478"/>
    </row>
    <row r="62" spans="1:17">
      <c r="B62" s="716" t="s">
        <v>84</v>
      </c>
      <c r="C62" s="601" t="s">
        <v>85</v>
      </c>
      <c r="D62" s="602"/>
      <c r="E62" s="602"/>
      <c r="G62" s="731"/>
      <c r="H62" s="478"/>
      <c r="I62" s="1037"/>
      <c r="K62" s="716" t="s">
        <v>84</v>
      </c>
      <c r="L62" s="601" t="s">
        <v>85</v>
      </c>
      <c r="M62" s="602"/>
      <c r="N62" s="602"/>
      <c r="P62" s="731"/>
      <c r="Q62" s="478"/>
    </row>
    <row r="63" spans="1:17">
      <c r="G63" s="731"/>
      <c r="H63" s="478"/>
      <c r="I63" s="1037"/>
      <c r="P63" s="731"/>
      <c r="Q63" s="478"/>
    </row>
    <row r="64" spans="1:17">
      <c r="A64" s="1204" t="s">
        <v>797</v>
      </c>
      <c r="B64" s="592" t="s">
        <v>86</v>
      </c>
      <c r="C64" s="588" t="s">
        <v>629</v>
      </c>
      <c r="G64" s="479"/>
      <c r="H64" s="478"/>
      <c r="I64" s="1037"/>
      <c r="J64" s="1204" t="s">
        <v>797</v>
      </c>
      <c r="K64" s="592" t="s">
        <v>86</v>
      </c>
      <c r="L64" s="588" t="s">
        <v>629</v>
      </c>
      <c r="P64" s="479"/>
      <c r="Q64" s="478"/>
    </row>
    <row r="65" spans="1:17">
      <c r="A65" s="1204"/>
      <c r="C65" s="661">
        <f>'Current Assumptions'!B76</f>
        <v>0</v>
      </c>
      <c r="D65" s="593" t="s">
        <v>763</v>
      </c>
      <c r="G65" s="731"/>
      <c r="H65" s="481"/>
      <c r="I65" s="1037"/>
      <c r="J65" s="1204"/>
      <c r="L65" s="661">
        <f>'Expected Assumptions'!E76</f>
        <v>0</v>
      </c>
      <c r="M65" s="593" t="s">
        <v>763</v>
      </c>
      <c r="P65" s="731"/>
      <c r="Q65" s="481"/>
    </row>
    <row r="66" spans="1:17">
      <c r="C66" s="680">
        <f>Avg._Time_to_Log_Transmittals</f>
        <v>0</v>
      </c>
      <c r="D66" s="593" t="str">
        <f>Avg._Time_to_Log_Transmittals_N</f>
        <v>Time to Log (hours / transmittal)</v>
      </c>
      <c r="G66" s="731"/>
      <c r="H66" s="478"/>
      <c r="I66" s="1037"/>
      <c r="L66" s="599">
        <f>'Expected Assumptions'!E13</f>
        <v>0</v>
      </c>
      <c r="M66" s="593" t="str">
        <f>Avg._Time_to_Log_Transmittals_N</f>
        <v>Time to Log (hours / transmittal)</v>
      </c>
      <c r="P66" s="731"/>
      <c r="Q66" s="478"/>
    </row>
    <row r="67" spans="1:17">
      <c r="G67" s="731"/>
      <c r="H67" s="478"/>
      <c r="I67" s="1037"/>
      <c r="P67" s="731"/>
      <c r="Q67" s="478"/>
    </row>
    <row r="68" spans="1:17">
      <c r="C68" s="667">
        <f>Owner_Administrative_Rate</f>
        <v>0</v>
      </c>
      <c r="D68" s="596" t="str">
        <f>Owner_Administrative_Rate_N</f>
        <v>Owner Administrative Rate ($ / hour)</v>
      </c>
      <c r="G68" s="473">
        <f>C68*(C65*C66)</f>
        <v>0</v>
      </c>
      <c r="H68" s="478"/>
      <c r="I68" s="1037"/>
      <c r="L68" s="667">
        <f>'Expected Assumptions'!E49</f>
        <v>0</v>
      </c>
      <c r="M68" s="596" t="str">
        <f>Owner_Administrative_Rate_N</f>
        <v>Owner Administrative Rate ($ / hour)</v>
      </c>
      <c r="P68" s="473">
        <f>L68*(L65*L66)</f>
        <v>0</v>
      </c>
      <c r="Q68" s="478"/>
    </row>
    <row r="69" spans="1:17" ht="15" customHeight="1">
      <c r="G69" s="731"/>
      <c r="H69" s="478"/>
      <c r="I69" s="1037"/>
      <c r="P69" s="731"/>
      <c r="Q69" s="478"/>
    </row>
    <row r="70" spans="1:17" ht="13.5" thickBot="1">
      <c r="D70" s="715" t="s">
        <v>20</v>
      </c>
      <c r="G70" s="731"/>
      <c r="H70" s="474">
        <f>G68</f>
        <v>0</v>
      </c>
      <c r="I70" s="612"/>
      <c r="M70" s="715" t="s">
        <v>20</v>
      </c>
      <c r="P70" s="731"/>
      <c r="Q70" s="474">
        <f>P68</f>
        <v>0</v>
      </c>
    </row>
    <row r="71" spans="1:17" ht="15" customHeight="1">
      <c r="G71" s="731"/>
      <c r="H71" s="478"/>
      <c r="I71" s="1037"/>
      <c r="P71" s="731"/>
      <c r="Q71" s="478"/>
    </row>
    <row r="72" spans="1:17">
      <c r="B72" s="716" t="s">
        <v>87</v>
      </c>
      <c r="C72" s="601" t="s">
        <v>604</v>
      </c>
      <c r="G72" s="731"/>
      <c r="H72" s="478"/>
      <c r="I72" s="1037"/>
      <c r="K72" s="716" t="s">
        <v>87</v>
      </c>
      <c r="L72" s="601" t="s">
        <v>604</v>
      </c>
      <c r="P72" s="731"/>
      <c r="Q72" s="478"/>
    </row>
    <row r="73" spans="1:17">
      <c r="B73" s="716"/>
      <c r="C73" s="601"/>
      <c r="G73" s="731"/>
      <c r="H73" s="478"/>
      <c r="I73" s="1037"/>
      <c r="K73" s="716"/>
      <c r="L73" s="601"/>
      <c r="P73" s="731"/>
      <c r="Q73" s="478"/>
    </row>
    <row r="74" spans="1:17">
      <c r="A74" s="1204" t="s">
        <v>797</v>
      </c>
      <c r="B74" s="592" t="s">
        <v>305</v>
      </c>
      <c r="C74" s="588" t="s">
        <v>416</v>
      </c>
      <c r="G74" s="479"/>
      <c r="H74" s="478"/>
      <c r="I74" s="1037"/>
      <c r="J74" s="1204" t="s">
        <v>797</v>
      </c>
      <c r="K74" s="592" t="s">
        <v>305</v>
      </c>
      <c r="L74" s="588" t="s">
        <v>416</v>
      </c>
      <c r="P74" s="479"/>
      <c r="Q74" s="478"/>
    </row>
    <row r="75" spans="1:17">
      <c r="A75" s="1204"/>
      <c r="C75" s="661">
        <f>'Current Assumptions'!B76</f>
        <v>0</v>
      </c>
      <c r="D75" s="593" t="s">
        <v>763</v>
      </c>
      <c r="G75" s="731"/>
      <c r="H75" s="478"/>
      <c r="I75" s="1037"/>
      <c r="J75" s="1204"/>
      <c r="L75" s="661">
        <f>'Expected Assumptions'!E76</f>
        <v>0</v>
      </c>
      <c r="M75" s="593" t="s">
        <v>763</v>
      </c>
      <c r="P75" s="731"/>
      <c r="Q75" s="478"/>
    </row>
    <row r="76" spans="1:17">
      <c r="C76" s="663">
        <f>'Current Assumptions'!B78</f>
        <v>0</v>
      </c>
      <c r="D76" s="593" t="s">
        <v>430</v>
      </c>
      <c r="G76" s="731"/>
      <c r="H76" s="478"/>
      <c r="I76" s="1037"/>
      <c r="L76" s="663">
        <f>'Expected Assumptions'!E78</f>
        <v>0</v>
      </c>
      <c r="M76" s="593" t="s">
        <v>430</v>
      </c>
      <c r="P76" s="731"/>
      <c r="Q76" s="478"/>
    </row>
    <row r="77" spans="1:17">
      <c r="C77" s="681">
        <f>'Current Assumptions'!B79</f>
        <v>0</v>
      </c>
      <c r="D77" s="593" t="s">
        <v>766</v>
      </c>
      <c r="G77" s="731"/>
      <c r="H77" s="478"/>
      <c r="I77" s="1037"/>
      <c r="L77" s="681">
        <f>'Expected Assumptions'!E79</f>
        <v>0</v>
      </c>
      <c r="M77" s="593" t="s">
        <v>766</v>
      </c>
      <c r="P77" s="731"/>
      <c r="Q77" s="478"/>
    </row>
    <row r="78" spans="1:17">
      <c r="G78" s="731"/>
      <c r="H78" s="478"/>
      <c r="I78" s="1037"/>
      <c r="P78" s="731"/>
      <c r="Q78" s="478"/>
    </row>
    <row r="79" spans="1:17">
      <c r="C79" s="667">
        <f>Owner_Administrative_Rate</f>
        <v>0</v>
      </c>
      <c r="D79" s="596" t="str">
        <f>Owner_Administrative_Rate_N</f>
        <v>Owner Administrative Rate ($ / hour)</v>
      </c>
      <c r="G79" s="636">
        <f>C79*C77*C75</f>
        <v>0</v>
      </c>
      <c r="H79" s="478"/>
      <c r="I79" s="1037"/>
      <c r="L79" s="667">
        <f>'Expected Assumptions'!E49</f>
        <v>0</v>
      </c>
      <c r="M79" s="596" t="str">
        <f>Owner_Administrative_Rate_N</f>
        <v>Owner Administrative Rate ($ / hour)</v>
      </c>
      <c r="P79" s="636">
        <f>L79*L77*L75</f>
        <v>0</v>
      </c>
      <c r="Q79" s="478"/>
    </row>
    <row r="80" spans="1:17">
      <c r="G80" s="731"/>
      <c r="H80" s="478"/>
      <c r="I80" s="1037"/>
      <c r="P80" s="731"/>
      <c r="Q80" s="478"/>
    </row>
    <row r="81" spans="1:17">
      <c r="B81" s="628"/>
      <c r="D81" s="614" t="s">
        <v>93</v>
      </c>
      <c r="G81" s="473">
        <f>C75*C76</f>
        <v>0</v>
      </c>
      <c r="H81" s="478"/>
      <c r="I81" s="1037"/>
      <c r="K81" s="628"/>
      <c r="M81" s="614" t="s">
        <v>93</v>
      </c>
      <c r="P81" s="473">
        <f>L75*L76</f>
        <v>0</v>
      </c>
      <c r="Q81" s="478"/>
    </row>
    <row r="82" spans="1:17" ht="15" customHeight="1">
      <c r="G82" s="731"/>
      <c r="H82" s="478"/>
      <c r="I82" s="1037"/>
      <c r="P82" s="731"/>
      <c r="Q82" s="478"/>
    </row>
    <row r="83" spans="1:17" ht="13.5" thickBot="1">
      <c r="D83" s="715" t="s">
        <v>20</v>
      </c>
      <c r="G83" s="731"/>
      <c r="H83" s="482">
        <f>SUM(G79:G81)</f>
        <v>0</v>
      </c>
      <c r="I83" s="612"/>
      <c r="M83" s="715" t="s">
        <v>20</v>
      </c>
      <c r="P83" s="731"/>
      <c r="Q83" s="482">
        <f>SUM(P79:P81)</f>
        <v>0</v>
      </c>
    </row>
    <row r="84" spans="1:17" ht="15" customHeight="1">
      <c r="G84" s="731"/>
      <c r="H84" s="478"/>
      <c r="I84" s="1037"/>
      <c r="P84" s="731"/>
      <c r="Q84" s="478"/>
    </row>
    <row r="85" spans="1:17">
      <c r="A85" s="1204" t="s">
        <v>797</v>
      </c>
      <c r="B85" s="592" t="s">
        <v>306</v>
      </c>
      <c r="C85" s="588" t="s">
        <v>742</v>
      </c>
      <c r="G85" s="479"/>
      <c r="H85" s="478"/>
      <c r="I85" s="1037"/>
      <c r="J85" s="1204" t="s">
        <v>797</v>
      </c>
      <c r="K85" s="592" t="s">
        <v>306</v>
      </c>
      <c r="L85" s="588" t="s">
        <v>742</v>
      </c>
      <c r="P85" s="479"/>
      <c r="Q85" s="478"/>
    </row>
    <row r="86" spans="1:17">
      <c r="A86" s="1204"/>
      <c r="C86" s="661">
        <f>'Current Assumptions'!B76</f>
        <v>0</v>
      </c>
      <c r="D86" s="593" t="s">
        <v>763</v>
      </c>
      <c r="G86" s="731"/>
      <c r="H86" s="478"/>
      <c r="I86" s="453"/>
      <c r="J86" s="1204"/>
      <c r="L86" s="661">
        <f>'Expected Assumptions'!E76</f>
        <v>0</v>
      </c>
      <c r="M86" s="593" t="s">
        <v>763</v>
      </c>
      <c r="P86" s="731"/>
      <c r="Q86" s="478"/>
    </row>
    <row r="87" spans="1:17">
      <c r="C87" s="680">
        <f>Avg._Time_to_Log_Transmittals</f>
        <v>0</v>
      </c>
      <c r="D87" s="593" t="str">
        <f>Avg._Time_to_Log_Transmittals_N</f>
        <v>Time to Log (hours / transmittal)</v>
      </c>
      <c r="G87" s="731"/>
      <c r="H87" s="478"/>
      <c r="I87" s="1037"/>
      <c r="L87" s="680">
        <f>'Expected Assumptions'!E13</f>
        <v>0</v>
      </c>
      <c r="M87" s="593" t="str">
        <f>Avg._Time_to_Log_Transmittals_N</f>
        <v>Time to Log (hours / transmittal)</v>
      </c>
      <c r="P87" s="731"/>
      <c r="Q87" s="478"/>
    </row>
    <row r="88" spans="1:17">
      <c r="D88" s="617"/>
      <c r="G88" s="731"/>
      <c r="H88" s="478"/>
      <c r="I88" s="1037"/>
      <c r="M88" s="617"/>
      <c r="P88" s="731"/>
      <c r="Q88" s="478"/>
    </row>
    <row r="89" spans="1:17" ht="13.15" customHeight="1">
      <c r="C89" s="667">
        <f>Owner_Administrative_Rate</f>
        <v>0</v>
      </c>
      <c r="D89" s="596" t="str">
        <f>Owner_Administrative_Rate_N</f>
        <v>Owner Administrative Rate ($ / hour)</v>
      </c>
      <c r="G89" s="473">
        <f>C89*(C86*C87)</f>
        <v>0</v>
      </c>
      <c r="H89" s="478"/>
      <c r="I89" s="1037"/>
      <c r="L89" s="667">
        <f>'Expected Assumptions'!E49</f>
        <v>0</v>
      </c>
      <c r="M89" s="596" t="str">
        <f>Owner_Administrative_Rate_N</f>
        <v>Owner Administrative Rate ($ / hour)</v>
      </c>
      <c r="P89" s="473">
        <f>L89*(L86*L87)</f>
        <v>0</v>
      </c>
      <c r="Q89" s="478"/>
    </row>
    <row r="90" spans="1:17" ht="15" customHeight="1">
      <c r="G90" s="731"/>
      <c r="H90" s="478"/>
      <c r="I90" s="1037"/>
      <c r="P90" s="731"/>
      <c r="Q90" s="478"/>
    </row>
    <row r="91" spans="1:17" ht="13.5" thickBot="1">
      <c r="D91" s="715" t="s">
        <v>20</v>
      </c>
      <c r="G91" s="731"/>
      <c r="H91" s="474">
        <f>SUM(G89)</f>
        <v>0</v>
      </c>
      <c r="I91" s="612"/>
      <c r="M91" s="715" t="s">
        <v>20</v>
      </c>
      <c r="P91" s="731"/>
      <c r="Q91" s="474">
        <f>SUM(P89)</f>
        <v>0</v>
      </c>
    </row>
    <row r="92" spans="1:17" ht="15" customHeight="1">
      <c r="G92" s="731"/>
      <c r="H92" s="478"/>
      <c r="I92" s="1037"/>
      <c r="P92" s="731"/>
      <c r="Q92" s="478"/>
    </row>
    <row r="93" spans="1:17">
      <c r="B93" s="716" t="s">
        <v>95</v>
      </c>
      <c r="C93" s="601" t="s">
        <v>94</v>
      </c>
      <c r="G93" s="731"/>
      <c r="H93" s="478"/>
      <c r="I93" s="1037"/>
      <c r="K93" s="716" t="s">
        <v>95</v>
      </c>
      <c r="L93" s="601" t="s">
        <v>94</v>
      </c>
      <c r="P93" s="731"/>
      <c r="Q93" s="478"/>
    </row>
    <row r="94" spans="1:17">
      <c r="G94" s="731"/>
      <c r="H94" s="478"/>
      <c r="I94" s="1037"/>
      <c r="P94" s="731"/>
      <c r="Q94" s="478"/>
    </row>
    <row r="95" spans="1:17">
      <c r="A95" s="1204" t="s">
        <v>797</v>
      </c>
      <c r="B95" s="592" t="s">
        <v>96</v>
      </c>
      <c r="C95" s="588" t="s">
        <v>630</v>
      </c>
      <c r="G95" s="479"/>
      <c r="H95" s="478"/>
      <c r="I95" s="1037"/>
      <c r="J95" s="1204" t="s">
        <v>797</v>
      </c>
      <c r="K95" s="592" t="s">
        <v>96</v>
      </c>
      <c r="L95" s="588" t="s">
        <v>630</v>
      </c>
      <c r="P95" s="479"/>
      <c r="Q95" s="478"/>
    </row>
    <row r="96" spans="1:17">
      <c r="A96" s="1204"/>
      <c r="C96" s="661">
        <f>'Current Assumptions'!B76</f>
        <v>0</v>
      </c>
      <c r="D96" s="593" t="s">
        <v>763</v>
      </c>
      <c r="G96" s="731"/>
      <c r="H96" s="478"/>
      <c r="I96" s="453"/>
      <c r="J96" s="1204"/>
      <c r="L96" s="661">
        <f>'Expected Assumptions'!E76</f>
        <v>0</v>
      </c>
      <c r="M96" s="593" t="s">
        <v>763</v>
      </c>
      <c r="P96" s="731"/>
      <c r="Q96" s="478"/>
    </row>
    <row r="97" spans="1:17">
      <c r="C97" s="680">
        <f>Avg._Time_to_Log_Transmittals</f>
        <v>0</v>
      </c>
      <c r="D97" s="593" t="str">
        <f>Avg._Time_to_Log_Transmittals_N</f>
        <v>Time to Log (hours / transmittal)</v>
      </c>
      <c r="G97" s="731"/>
      <c r="H97" s="478"/>
      <c r="I97" s="453"/>
      <c r="L97" s="680">
        <f>'Expected Assumptions'!E13</f>
        <v>0</v>
      </c>
      <c r="M97" s="593" t="str">
        <f>Avg._Time_to_Log_Transmittals_N</f>
        <v>Time to Log (hours / transmittal)</v>
      </c>
      <c r="P97" s="731"/>
      <c r="Q97" s="478"/>
    </row>
    <row r="98" spans="1:17">
      <c r="G98" s="731"/>
      <c r="H98" s="478"/>
      <c r="I98" s="1037"/>
      <c r="P98" s="731"/>
      <c r="Q98" s="478"/>
    </row>
    <row r="99" spans="1:17" ht="12.75" customHeight="1">
      <c r="C99" s="512">
        <f>Planner_Administrative_Rate</f>
        <v>0</v>
      </c>
      <c r="D99" s="596" t="str">
        <f>Planner_Administrative_Rate_N</f>
        <v>Planner Administrative Rate ($ / hour)</v>
      </c>
      <c r="E99" s="620"/>
      <c r="F99" s="620"/>
      <c r="G99" s="473">
        <f>C99*(C96*C97)</f>
        <v>0</v>
      </c>
      <c r="H99" s="478"/>
      <c r="I99" s="1037"/>
      <c r="L99" s="512">
        <f>'Expected Assumptions'!E53</f>
        <v>0</v>
      </c>
      <c r="M99" s="596" t="str">
        <f>Planner_Administrative_Rate_N</f>
        <v>Planner Administrative Rate ($ / hour)</v>
      </c>
      <c r="N99" s="620"/>
      <c r="O99" s="620"/>
      <c r="P99" s="473">
        <f>L99*(L96*L97)</f>
        <v>0</v>
      </c>
      <c r="Q99" s="478"/>
    </row>
    <row r="100" spans="1:17" ht="15" customHeight="1">
      <c r="G100" s="731"/>
      <c r="H100" s="478"/>
      <c r="I100" s="1037"/>
      <c r="P100" s="731"/>
      <c r="Q100" s="478"/>
    </row>
    <row r="101" spans="1:17" ht="13.5" thickBot="1">
      <c r="D101" s="715" t="s">
        <v>20</v>
      </c>
      <c r="G101" s="731"/>
      <c r="H101" s="482">
        <f>G99</f>
        <v>0</v>
      </c>
      <c r="I101" s="195"/>
      <c r="M101" s="715" t="s">
        <v>20</v>
      </c>
      <c r="P101" s="731"/>
      <c r="Q101" s="482">
        <f>P99</f>
        <v>0</v>
      </c>
    </row>
    <row r="102" spans="1:17" ht="15" customHeight="1">
      <c r="G102" s="731"/>
      <c r="H102" s="478"/>
      <c r="I102" s="1037"/>
      <c r="P102" s="731"/>
      <c r="Q102" s="478"/>
    </row>
    <row r="103" spans="1:17">
      <c r="A103" s="263"/>
      <c r="B103" s="716" t="s">
        <v>97</v>
      </c>
      <c r="C103" s="601" t="s">
        <v>605</v>
      </c>
      <c r="D103" s="585"/>
      <c r="E103" s="585"/>
      <c r="G103" s="731"/>
      <c r="H103" s="478"/>
      <c r="I103" s="1037"/>
      <c r="K103" s="716" t="s">
        <v>97</v>
      </c>
      <c r="L103" s="601" t="s">
        <v>605</v>
      </c>
      <c r="M103" s="585"/>
      <c r="N103" s="585"/>
      <c r="P103" s="731"/>
      <c r="Q103" s="478"/>
    </row>
    <row r="104" spans="1:17">
      <c r="B104" s="716"/>
      <c r="C104" s="601"/>
      <c r="G104" s="731"/>
      <c r="H104" s="478"/>
      <c r="I104" s="1037"/>
      <c r="K104" s="716"/>
      <c r="L104" s="601"/>
      <c r="P104" s="731"/>
      <c r="Q104" s="478"/>
    </row>
    <row r="105" spans="1:17" ht="12.75" customHeight="1">
      <c r="A105" s="1204" t="s">
        <v>796</v>
      </c>
      <c r="B105" s="592" t="s">
        <v>307</v>
      </c>
      <c r="C105" s="588" t="s">
        <v>676</v>
      </c>
      <c r="D105" s="623"/>
      <c r="E105" s="623"/>
      <c r="F105" s="623"/>
      <c r="G105" s="479"/>
      <c r="H105" s="479"/>
      <c r="I105" s="1037"/>
      <c r="J105" s="1204" t="s">
        <v>796</v>
      </c>
      <c r="K105" s="592" t="s">
        <v>307</v>
      </c>
      <c r="L105" s="588" t="s">
        <v>676</v>
      </c>
      <c r="M105" s="623"/>
      <c r="N105" s="623"/>
      <c r="O105" s="623"/>
      <c r="P105" s="479"/>
      <c r="Q105" s="479"/>
    </row>
    <row r="106" spans="1:17" ht="14.25">
      <c r="A106" s="1204"/>
      <c r="B106" s="623"/>
      <c r="C106" s="583">
        <f>Avg._Number_of_Options</f>
        <v>0</v>
      </c>
      <c r="D106" s="593" t="str">
        <f>Avg._Number_of_Design_Options_N</f>
        <v xml:space="preserve">Avg. Number of Options </v>
      </c>
      <c r="E106" s="630"/>
      <c r="F106" s="630"/>
      <c r="G106" s="479"/>
      <c r="H106" s="483"/>
      <c r="I106" s="1037"/>
      <c r="J106" s="1204"/>
      <c r="K106" s="623"/>
      <c r="L106" s="1067">
        <f>'Expected Assumptions'!E16</f>
        <v>0</v>
      </c>
      <c r="M106" s="593" t="str">
        <f>Avg._Number_of_Design_Options_N</f>
        <v xml:space="preserve">Avg. Number of Options </v>
      </c>
      <c r="N106" s="630"/>
      <c r="O106" s="630"/>
      <c r="P106" s="479"/>
      <c r="Q106" s="483"/>
    </row>
    <row r="107" spans="1:17" ht="14.25">
      <c r="B107" s="627"/>
      <c r="C107" s="591">
        <f>Avg._Number_of_Sheets_per_Option</f>
        <v>0</v>
      </c>
      <c r="D107" s="593" t="str">
        <f>Avg._Number_of_Sheets_per_Option_N</f>
        <v xml:space="preserve">Avg. Number of Sheets per Option </v>
      </c>
      <c r="E107" s="630"/>
      <c r="F107" s="630"/>
      <c r="G107" s="483"/>
      <c r="H107" s="483"/>
      <c r="I107" s="1037"/>
      <c r="K107" s="627"/>
      <c r="L107" s="591">
        <f>'Expected Assumptions'!E18</f>
        <v>0</v>
      </c>
      <c r="M107" s="593" t="str">
        <f>Avg._Number_of_Sheets_per_Option_N</f>
        <v xml:space="preserve">Avg. Number of Sheets per Option </v>
      </c>
      <c r="N107" s="630"/>
      <c r="O107" s="630"/>
      <c r="P107" s="483"/>
      <c r="Q107" s="483"/>
    </row>
    <row r="108" spans="1:17" ht="14.25">
      <c r="B108" s="627"/>
      <c r="C108" s="591">
        <f>Avg._Number_of_Pages_in_Design_Narrative_per_Design_Option</f>
        <v>0</v>
      </c>
      <c r="D108" s="593" t="str">
        <f>Avg._Number_of_Letter_Sized_Pages_in_Design_Narrative_per_Option_N</f>
        <v>Avg. Number of Letter-Sized Pages in Pre-Design Narrative per Option</v>
      </c>
      <c r="E108" s="630"/>
      <c r="F108" s="630"/>
      <c r="G108" s="479"/>
      <c r="H108" s="483"/>
      <c r="I108" s="1037"/>
      <c r="K108" s="627"/>
      <c r="L108" s="591">
        <f>'Expected Assumptions'!E19</f>
        <v>0</v>
      </c>
      <c r="M108" s="593" t="str">
        <f>Avg._Number_of_Letter_Sized_Pages_in_Design_Narrative_per_Option_N</f>
        <v>Avg. Number of Letter-Sized Pages in Pre-Design Narrative per Option</v>
      </c>
      <c r="N108" s="630"/>
      <c r="O108" s="630"/>
      <c r="P108" s="479"/>
      <c r="Q108" s="483"/>
    </row>
    <row r="109" spans="1:17" ht="14.25">
      <c r="B109" s="627"/>
      <c r="C109" s="591">
        <f>Avg._Submittal_Sets_Reqd._PreDesign</f>
        <v>0</v>
      </c>
      <c r="D109" s="593" t="str">
        <f>Avg._Pre.Design_Submittal_Sets_Reqd._PreDesign_N</f>
        <v>Avg. Number of Pre-Design Submittal Sets Reqd. (sets / submittal)</v>
      </c>
      <c r="E109" s="630"/>
      <c r="F109" s="630"/>
      <c r="G109" s="479"/>
      <c r="H109" s="484"/>
      <c r="I109" s="1037"/>
      <c r="K109" s="627"/>
      <c r="L109" s="591">
        <f>'Expected Assumptions'!E17</f>
        <v>0</v>
      </c>
      <c r="M109" s="593" t="str">
        <f>Avg._Pre.Design_Submittal_Sets_Reqd._PreDesign_N</f>
        <v>Avg. Number of Pre-Design Submittal Sets Reqd. (sets / submittal)</v>
      </c>
      <c r="N109" s="630"/>
      <c r="O109" s="630"/>
      <c r="P109" s="479"/>
      <c r="Q109" s="484"/>
    </row>
    <row r="110" spans="1:17" ht="14.25">
      <c r="B110" s="627"/>
      <c r="C110" s="509">
        <f>Avg._Per_Page_Copy_Cost</f>
        <v>0</v>
      </c>
      <c r="D110" s="596" t="str">
        <f>Avg._Per_Page_Copy_Cost_N</f>
        <v>Avg. Per Page Copy Cost ($ / page)</v>
      </c>
      <c r="E110" s="630"/>
      <c r="F110" s="630"/>
      <c r="G110" s="479"/>
      <c r="H110" s="479"/>
      <c r="I110" s="1037"/>
      <c r="K110" s="627"/>
      <c r="L110" s="509">
        <f>'Expected Assumptions'!E64</f>
        <v>0</v>
      </c>
      <c r="M110" s="596" t="str">
        <f>Avg._Per_Page_Copy_Cost_N</f>
        <v>Avg. Per Page Copy Cost ($ / page)</v>
      </c>
      <c r="N110" s="630"/>
      <c r="O110" s="630"/>
      <c r="P110" s="479"/>
      <c r="Q110" s="479"/>
    </row>
    <row r="111" spans="1:17" ht="14.25">
      <c r="B111" s="627"/>
      <c r="C111" s="509">
        <f>Avg._Per_Sheet_Copy_Cost</f>
        <v>0</v>
      </c>
      <c r="D111" s="596" t="str">
        <f>Avg._Per_Sheet_Copy_Cost_N</f>
        <v>Avg. Per Sheet Copy Cost ($ / sheet)</v>
      </c>
      <c r="E111" s="630"/>
      <c r="F111" s="630"/>
      <c r="G111" s="479"/>
      <c r="H111" s="479"/>
      <c r="I111" s="1037"/>
      <c r="K111" s="627"/>
      <c r="L111" s="509">
        <f>'Expected Assumptions'!E65</f>
        <v>0</v>
      </c>
      <c r="M111" s="596" t="str">
        <f>Avg._Per_Sheet_Copy_Cost_N</f>
        <v>Avg. Per Sheet Copy Cost ($ / sheet)</v>
      </c>
      <c r="N111" s="630"/>
      <c r="O111" s="630"/>
      <c r="P111" s="479"/>
      <c r="Q111" s="479"/>
    </row>
    <row r="112" spans="1:17">
      <c r="B112" s="631"/>
      <c r="C112" s="472">
        <f>'Current Assumptions'!B77</f>
        <v>0</v>
      </c>
      <c r="D112" s="614" t="s">
        <v>672</v>
      </c>
      <c r="E112" s="627"/>
      <c r="F112" s="627"/>
      <c r="G112" s="485"/>
      <c r="H112" s="479"/>
      <c r="I112" s="1037"/>
      <c r="K112" s="631"/>
      <c r="L112" s="472">
        <f>'Expected Assumptions'!E77</f>
        <v>0</v>
      </c>
      <c r="M112" s="614" t="s">
        <v>672</v>
      </c>
      <c r="N112" s="627"/>
      <c r="O112" s="627"/>
      <c r="P112" s="485"/>
      <c r="Q112" s="479"/>
    </row>
    <row r="113" spans="1:17">
      <c r="B113" s="627"/>
      <c r="C113" s="625"/>
      <c r="D113" s="715"/>
      <c r="E113" s="623"/>
      <c r="F113" s="623"/>
      <c r="G113" s="479"/>
      <c r="H113" s="479"/>
      <c r="I113" s="1037"/>
      <c r="K113" s="627"/>
      <c r="L113" s="625"/>
      <c r="M113" s="715"/>
      <c r="N113" s="623"/>
      <c r="O113" s="623"/>
      <c r="P113" s="479"/>
      <c r="Q113" s="479"/>
    </row>
    <row r="114" spans="1:17">
      <c r="B114" s="624"/>
      <c r="C114" s="513">
        <f>Planner_Administrative_Rate</f>
        <v>0</v>
      </c>
      <c r="D114" s="596" t="str">
        <f>Planner_Administrative_Rate_N</f>
        <v>Planner Administrative Rate ($ / hour)</v>
      </c>
      <c r="E114" s="625"/>
      <c r="F114" s="625"/>
      <c r="G114" s="636">
        <f>C114*C112*C109</f>
        <v>0</v>
      </c>
      <c r="H114" s="479"/>
      <c r="I114" s="1037"/>
      <c r="K114" s="624"/>
      <c r="L114" s="513">
        <f>'Expected Assumptions'!E53</f>
        <v>0</v>
      </c>
      <c r="M114" s="596" t="str">
        <f>Planner_Administrative_Rate_N</f>
        <v>Planner Administrative Rate ($ / hour)</v>
      </c>
      <c r="N114" s="625"/>
      <c r="O114" s="625"/>
      <c r="P114" s="636">
        <f>L114*L112*L109</f>
        <v>0</v>
      </c>
      <c r="Q114" s="479"/>
    </row>
    <row r="115" spans="1:17">
      <c r="B115" s="624"/>
      <c r="C115" s="632"/>
      <c r="D115" s="1039"/>
      <c r="E115" s="629"/>
      <c r="F115" s="625"/>
      <c r="G115" s="610"/>
      <c r="H115" s="479"/>
      <c r="I115" s="1037"/>
      <c r="K115" s="624"/>
      <c r="L115" s="632"/>
      <c r="M115" s="1039"/>
      <c r="N115" s="629"/>
      <c r="O115" s="625"/>
      <c r="P115" s="610"/>
      <c r="Q115" s="479"/>
    </row>
    <row r="116" spans="1:17">
      <c r="B116" s="624"/>
      <c r="C116" s="625"/>
      <c r="D116" s="1039" t="s">
        <v>88</v>
      </c>
      <c r="E116" s="625"/>
      <c r="F116" s="625"/>
      <c r="G116" s="473">
        <f>C106*((C107*C111)+(C108*C110))*C109</f>
        <v>0</v>
      </c>
      <c r="H116" s="479"/>
      <c r="I116" s="1037"/>
      <c r="K116" s="624"/>
      <c r="L116" s="625"/>
      <c r="M116" s="1039" t="s">
        <v>88</v>
      </c>
      <c r="N116" s="625"/>
      <c r="O116" s="625"/>
      <c r="P116" s="473">
        <f>L106*((L107*L111)+(L108*L110))*L109</f>
        <v>0</v>
      </c>
      <c r="Q116" s="479"/>
    </row>
    <row r="117" spans="1:17">
      <c r="B117" s="624"/>
      <c r="C117" s="623"/>
      <c r="D117" s="623"/>
      <c r="E117" s="623"/>
      <c r="F117" s="623"/>
      <c r="G117" s="479"/>
      <c r="H117" s="479"/>
      <c r="I117" s="1037"/>
      <c r="K117" s="624"/>
      <c r="L117" s="623"/>
      <c r="M117" s="623"/>
      <c r="N117" s="623"/>
      <c r="O117" s="623"/>
      <c r="P117" s="479"/>
      <c r="Q117" s="479"/>
    </row>
    <row r="118" spans="1:17" ht="15" customHeight="1" thickBot="1">
      <c r="B118" s="627"/>
      <c r="C118" s="623"/>
      <c r="D118" s="715" t="s">
        <v>20</v>
      </c>
      <c r="E118" s="623"/>
      <c r="F118" s="623"/>
      <c r="G118" s="479"/>
      <c r="H118" s="482">
        <f>SUM(G114:G116)</f>
        <v>0</v>
      </c>
      <c r="I118" s="1037"/>
      <c r="K118" s="627"/>
      <c r="L118" s="623"/>
      <c r="M118" s="715" t="s">
        <v>20</v>
      </c>
      <c r="N118" s="623"/>
      <c r="O118" s="623"/>
      <c r="P118" s="479"/>
      <c r="Q118" s="482">
        <f>SUM(P114:P116)</f>
        <v>0</v>
      </c>
    </row>
    <row r="119" spans="1:17">
      <c r="B119" s="624"/>
      <c r="C119" s="625"/>
      <c r="D119" s="626"/>
      <c r="E119" s="626"/>
      <c r="F119" s="626"/>
      <c r="G119" s="486"/>
      <c r="H119" s="479"/>
      <c r="I119" s="1037"/>
      <c r="K119" s="624"/>
      <c r="L119" s="625"/>
      <c r="M119" s="626"/>
      <c r="N119" s="626"/>
      <c r="O119" s="626"/>
      <c r="P119" s="486"/>
      <c r="Q119" s="479"/>
    </row>
    <row r="120" spans="1:17" ht="12.75" customHeight="1">
      <c r="A120" s="1204" t="s">
        <v>797</v>
      </c>
      <c r="B120" s="592" t="s">
        <v>435</v>
      </c>
      <c r="C120" s="588" t="s">
        <v>98</v>
      </c>
      <c r="G120" s="731"/>
      <c r="H120" s="478"/>
      <c r="I120" s="1037"/>
      <c r="J120" s="1204" t="s">
        <v>797</v>
      </c>
      <c r="K120" s="592" t="s">
        <v>435</v>
      </c>
      <c r="L120" s="588" t="s">
        <v>98</v>
      </c>
      <c r="P120" s="731"/>
      <c r="Q120" s="478"/>
    </row>
    <row r="121" spans="1:17">
      <c r="A121" s="1204"/>
      <c r="B121" s="592"/>
      <c r="C121" s="661">
        <f>'Current Assumptions'!B76</f>
        <v>0</v>
      </c>
      <c r="D121" s="593" t="s">
        <v>763</v>
      </c>
      <c r="G121" s="731"/>
      <c r="H121" s="478"/>
      <c r="I121" s="1037"/>
      <c r="J121" s="1204"/>
      <c r="K121" s="592"/>
      <c r="L121" s="661">
        <f>'Expected Assumptions'!E76</f>
        <v>0</v>
      </c>
      <c r="M121" s="593" t="s">
        <v>763</v>
      </c>
      <c r="P121" s="731"/>
      <c r="Q121" s="478"/>
    </row>
    <row r="122" spans="1:17">
      <c r="B122" s="592"/>
      <c r="C122" s="663">
        <f>'Current Assumptions'!B78</f>
        <v>0</v>
      </c>
      <c r="D122" s="593" t="s">
        <v>430</v>
      </c>
      <c r="G122" s="731"/>
      <c r="H122" s="478"/>
      <c r="I122" s="1037"/>
      <c r="J122" s="1037"/>
      <c r="K122" s="592"/>
      <c r="L122" s="663">
        <f>'Expected Assumptions'!E78</f>
        <v>0</v>
      </c>
      <c r="M122" s="593" t="s">
        <v>430</v>
      </c>
      <c r="P122" s="731"/>
      <c r="Q122" s="478"/>
    </row>
    <row r="123" spans="1:17">
      <c r="B123" s="592"/>
      <c r="C123" s="681">
        <f>'Current Assumptions'!B79</f>
        <v>0</v>
      </c>
      <c r="D123" s="656" t="s">
        <v>766</v>
      </c>
      <c r="G123" s="731"/>
      <c r="H123" s="478"/>
      <c r="I123" s="111"/>
      <c r="J123" s="584"/>
      <c r="K123" s="592"/>
      <c r="L123" s="681">
        <f>'Expected Assumptions'!E79</f>
        <v>0</v>
      </c>
      <c r="M123" s="656" t="s">
        <v>766</v>
      </c>
      <c r="P123" s="731"/>
      <c r="Q123" s="478"/>
    </row>
    <row r="124" spans="1:17">
      <c r="G124" s="731"/>
      <c r="H124" s="478"/>
      <c r="P124" s="731"/>
      <c r="Q124" s="478"/>
    </row>
    <row r="125" spans="1:17">
      <c r="C125" s="667">
        <f>Planner_Administrative_Rate</f>
        <v>0</v>
      </c>
      <c r="D125" s="596" t="str">
        <f>Planner_Administrative_Rate_N</f>
        <v>Planner Administrative Rate ($ / hour)</v>
      </c>
      <c r="E125" s="620"/>
      <c r="F125" s="620"/>
      <c r="G125" s="636">
        <f>C125*C123*C121</f>
        <v>0</v>
      </c>
      <c r="H125" s="478"/>
      <c r="L125" s="667">
        <f>'Expected Assumptions'!E53</f>
        <v>0</v>
      </c>
      <c r="M125" s="596" t="str">
        <f>Planner_Administrative_Rate_N</f>
        <v>Planner Administrative Rate ($ / hour)</v>
      </c>
      <c r="N125" s="620"/>
      <c r="O125" s="620"/>
      <c r="P125" s="636">
        <f>L125*L123*L121</f>
        <v>0</v>
      </c>
      <c r="Q125" s="478"/>
    </row>
    <row r="126" spans="1:17">
      <c r="G126" s="731"/>
      <c r="H126" s="478"/>
      <c r="P126" s="731"/>
      <c r="Q126" s="478"/>
    </row>
    <row r="127" spans="1:17">
      <c r="B127" s="628"/>
      <c r="D127" s="614" t="s">
        <v>93</v>
      </c>
      <c r="G127" s="473">
        <f>C121*C122</f>
        <v>0</v>
      </c>
      <c r="H127" s="478"/>
      <c r="K127" s="628"/>
      <c r="M127" s="614" t="s">
        <v>93</v>
      </c>
      <c r="P127" s="473">
        <f>L121*L122</f>
        <v>0</v>
      </c>
      <c r="Q127" s="478"/>
    </row>
    <row r="128" spans="1:17">
      <c r="G128" s="731"/>
      <c r="H128" s="478"/>
      <c r="P128" s="731"/>
      <c r="Q128" s="478"/>
    </row>
    <row r="129" spans="1:17" ht="13.5" thickBot="1">
      <c r="D129" s="715" t="s">
        <v>20</v>
      </c>
      <c r="G129" s="731"/>
      <c r="H129" s="482">
        <f>SUM(G125:G127)</f>
        <v>0</v>
      </c>
      <c r="M129" s="715" t="s">
        <v>20</v>
      </c>
      <c r="P129" s="731"/>
      <c r="Q129" s="482">
        <f>SUM(P125:P127)</f>
        <v>0</v>
      </c>
    </row>
    <row r="130" spans="1:17">
      <c r="G130" s="731"/>
      <c r="H130" s="478"/>
      <c r="P130" s="731"/>
      <c r="Q130" s="478"/>
    </row>
    <row r="131" spans="1:17" ht="12.75" customHeight="1">
      <c r="A131" s="1204" t="s">
        <v>797</v>
      </c>
      <c r="B131" s="592" t="s">
        <v>675</v>
      </c>
      <c r="C131" s="588" t="s">
        <v>677</v>
      </c>
      <c r="G131" s="479"/>
      <c r="H131" s="478"/>
      <c r="I131" s="1037"/>
      <c r="J131" s="1204" t="s">
        <v>797</v>
      </c>
      <c r="K131" s="592" t="s">
        <v>675</v>
      </c>
      <c r="L131" s="588" t="s">
        <v>677</v>
      </c>
      <c r="P131" s="479"/>
      <c r="Q131" s="478"/>
    </row>
    <row r="132" spans="1:17">
      <c r="A132" s="1204"/>
      <c r="B132" s="592"/>
      <c r="C132" s="661">
        <f>'Current Assumptions'!B76</f>
        <v>0</v>
      </c>
      <c r="D132" s="593" t="s">
        <v>763</v>
      </c>
      <c r="G132" s="731"/>
      <c r="H132" s="478"/>
      <c r="I132" s="1037"/>
      <c r="J132" s="1204"/>
      <c r="K132" s="592"/>
      <c r="L132" s="661">
        <f>'Expected Assumptions'!E76</f>
        <v>0</v>
      </c>
      <c r="M132" s="593" t="s">
        <v>763</v>
      </c>
      <c r="P132" s="731"/>
      <c r="Q132" s="478"/>
    </row>
    <row r="133" spans="1:17">
      <c r="C133" s="680">
        <f>Avg._Time_to_Log_Transmittals</f>
        <v>0</v>
      </c>
      <c r="D133" s="593" t="str">
        <f>Avg._Time_to_Log_Transmittals_N</f>
        <v>Time to Log (hours / transmittal)</v>
      </c>
      <c r="G133" s="731"/>
      <c r="H133" s="478"/>
      <c r="I133" s="1037"/>
      <c r="L133" s="599">
        <f>'Expected Assumptions'!E13</f>
        <v>0</v>
      </c>
      <c r="M133" s="593" t="str">
        <f>Avg._Time_to_Log_Transmittals_N</f>
        <v>Time to Log (hours / transmittal)</v>
      </c>
      <c r="P133" s="731"/>
      <c r="Q133" s="478"/>
    </row>
    <row r="134" spans="1:17">
      <c r="G134" s="731"/>
      <c r="H134" s="478"/>
      <c r="I134" s="1037"/>
      <c r="P134" s="731"/>
      <c r="Q134" s="478"/>
    </row>
    <row r="135" spans="1:17" ht="13.15" customHeight="1">
      <c r="C135" s="667">
        <f>Planner_Administrative_Rate</f>
        <v>0</v>
      </c>
      <c r="D135" s="596" t="str">
        <f>Planner_Administrative_Rate_N</f>
        <v>Planner Administrative Rate ($ / hour)</v>
      </c>
      <c r="E135" s="582"/>
      <c r="F135" s="582"/>
      <c r="G135" s="473">
        <f>C135*(C132*C133)</f>
        <v>0</v>
      </c>
      <c r="H135" s="478"/>
      <c r="I135" s="1037"/>
      <c r="L135" s="667">
        <f>'Expected Assumptions'!E53</f>
        <v>0</v>
      </c>
      <c r="M135" s="596" t="str">
        <f>Planner_Administrative_Rate_N</f>
        <v>Planner Administrative Rate ($ / hour)</v>
      </c>
      <c r="N135" s="582"/>
      <c r="O135" s="582"/>
      <c r="P135" s="473">
        <f>L135*(L132*L133)</f>
        <v>0</v>
      </c>
      <c r="Q135" s="478"/>
    </row>
    <row r="136" spans="1:17" ht="15" customHeight="1">
      <c r="G136" s="731"/>
      <c r="H136" s="478"/>
      <c r="I136" s="1037"/>
      <c r="P136" s="731"/>
      <c r="Q136" s="478"/>
    </row>
    <row r="137" spans="1:17" ht="13.5" thickBot="1">
      <c r="D137" s="715" t="s">
        <v>20</v>
      </c>
      <c r="G137" s="731"/>
      <c r="H137" s="474">
        <f>G135</f>
        <v>0</v>
      </c>
      <c r="I137" s="612"/>
      <c r="M137" s="715" t="s">
        <v>20</v>
      </c>
      <c r="P137" s="731"/>
      <c r="Q137" s="474">
        <f>P135</f>
        <v>0</v>
      </c>
    </row>
    <row r="138" spans="1:17" ht="15" customHeight="1">
      <c r="G138" s="731"/>
      <c r="H138" s="478"/>
      <c r="I138" s="1037"/>
      <c r="P138" s="731"/>
      <c r="Q138" s="478"/>
    </row>
    <row r="139" spans="1:17">
      <c r="G139" s="731"/>
      <c r="H139" s="478"/>
      <c r="P139" s="731"/>
      <c r="Q139" s="478"/>
    </row>
    <row r="140" spans="1:17" ht="13.5" thickBot="1">
      <c r="G140" s="487" t="s">
        <v>68</v>
      </c>
      <c r="H140" s="475">
        <f>SUM(H41:H137)</f>
        <v>0</v>
      </c>
      <c r="P140" s="607" t="s">
        <v>1217</v>
      </c>
      <c r="Q140" s="475">
        <f>SUM(Q41:Q137)</f>
        <v>0</v>
      </c>
    </row>
    <row r="141" spans="1:17" ht="13.5" thickTop="1">
      <c r="D141" s="1037"/>
      <c r="E141" s="1037"/>
      <c r="F141" s="1037"/>
      <c r="G141" s="1037"/>
      <c r="H141" s="658"/>
    </row>
    <row r="142" spans="1:17">
      <c r="D142" s="143"/>
      <c r="E142" s="1037"/>
      <c r="F142" s="1037"/>
      <c r="G142" s="1037"/>
      <c r="H142" s="658"/>
    </row>
    <row r="143" spans="1:17">
      <c r="D143" s="144"/>
      <c r="E143" s="1037"/>
      <c r="F143" s="1037"/>
      <c r="G143" s="1037"/>
      <c r="H143" s="658"/>
    </row>
    <row r="144" spans="1:17">
      <c r="D144" s="1037"/>
      <c r="E144" s="1037"/>
      <c r="F144" s="1037"/>
      <c r="G144" s="1037"/>
      <c r="H144" s="658"/>
    </row>
    <row r="145" spans="4:8">
      <c r="D145" s="1037"/>
      <c r="E145" s="1037"/>
      <c r="F145" s="1037"/>
      <c r="G145" s="1037"/>
      <c r="H145" s="658"/>
    </row>
  </sheetData>
  <mergeCells count="22">
    <mergeCell ref="A120:A121"/>
    <mergeCell ref="J120:J121"/>
    <mergeCell ref="A131:A132"/>
    <mergeCell ref="J131:J132"/>
    <mergeCell ref="A85:A86"/>
    <mergeCell ref="J85:J86"/>
    <mergeCell ref="A95:A96"/>
    <mergeCell ref="J95:J96"/>
    <mergeCell ref="A105:A106"/>
    <mergeCell ref="J105:J106"/>
    <mergeCell ref="A54:A55"/>
    <mergeCell ref="J54:J55"/>
    <mergeCell ref="A64:A65"/>
    <mergeCell ref="J64:J65"/>
    <mergeCell ref="A74:A75"/>
    <mergeCell ref="J74:J75"/>
    <mergeCell ref="C6:I6"/>
    <mergeCell ref="C18:Q18"/>
    <mergeCell ref="A28:A29"/>
    <mergeCell ref="J28:J29"/>
    <mergeCell ref="A43:A44"/>
    <mergeCell ref="J43:J44"/>
  </mergeCells>
  <pageMargins left="0.7" right="0.7" top="0.75" bottom="0.75" header="0.3" footer="0.3"/>
  <pageSetup scale="7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146</vt:i4>
      </vt:variant>
    </vt:vector>
  </HeadingPairs>
  <TitlesOfParts>
    <vt:vector size="177" baseType="lpstr">
      <vt:lpstr>LCHS SHEETS _ FLOOR PLANS</vt:lpstr>
      <vt:lpstr>OfficePaperVsExpectedDeltas</vt:lpstr>
      <vt:lpstr>Intro</vt:lpstr>
      <vt:lpstr>Current Assumptions</vt:lpstr>
      <vt:lpstr>Expected Assumptions</vt:lpstr>
      <vt:lpstr>Summary</vt:lpstr>
      <vt:lpstr>010_Facility_Criteria </vt:lpstr>
      <vt:lpstr>020_Discipline_Specification </vt:lpstr>
      <vt:lpstr>030_Feasibility_Study</vt:lpstr>
      <vt:lpstr>040_Project_Definition </vt:lpstr>
      <vt:lpstr>050_Space_Program </vt:lpstr>
      <vt:lpstr>060_Product_Program</vt:lpstr>
      <vt:lpstr>070_Request_For_Proposal</vt:lpstr>
      <vt:lpstr>080_Design_Early</vt:lpstr>
      <vt:lpstr>090_Design_Schematic</vt:lpstr>
      <vt:lpstr>100_Design_Coordinated</vt:lpstr>
      <vt:lpstr>110_Design_Final</vt:lpstr>
      <vt:lpstr>120_Request_For_Proposal</vt:lpstr>
      <vt:lpstr>130_Inquiry_Issue </vt:lpstr>
      <vt:lpstr>140_PreConstruction_Plan</vt:lpstr>
      <vt:lpstr>150_Inquiry_Issue_(RFI)</vt:lpstr>
      <vt:lpstr>160Product Type_Selection</vt:lpstr>
      <vt:lpstr>170_System_Layout</vt:lpstr>
      <vt:lpstr>180_Submittal_Package </vt:lpstr>
      <vt:lpstr>190_Submittal_Issue </vt:lpstr>
      <vt:lpstr>200_Purchase_Order </vt:lpstr>
      <vt:lpstr>210_Product_Installation </vt:lpstr>
      <vt:lpstr>220_Start-Up</vt:lpstr>
      <vt:lpstr>230_Product_Inspection</vt:lpstr>
      <vt:lpstr>240_Punchlist_Issue</vt:lpstr>
      <vt:lpstr>250_Turnover_Package</vt:lpstr>
      <vt:lpstr>Architect_Administrative_Rate</vt:lpstr>
      <vt:lpstr>'Expected Assumptions'!Architect_Administrative_Rate_N</vt:lpstr>
      <vt:lpstr>Architect_Administrative_Rate_N</vt:lpstr>
      <vt:lpstr>Assistant_Construction_Project_Manager_Rate</vt:lpstr>
      <vt:lpstr>'Expected Assumptions'!Assistant_Construction_Project_Manager_Rate_N</vt:lpstr>
      <vt:lpstr>Assistant_Construction_Project_Manager_Rate_N</vt:lpstr>
      <vt:lpstr>Avg._Count_Tagged_Components</vt:lpstr>
      <vt:lpstr>'Expected Assumptions'!Avg._Count_Tagged_Components_components_project_N</vt:lpstr>
      <vt:lpstr>Avg._Count_Tagged_Components_components_project_N</vt:lpstr>
      <vt:lpstr>Avg._Number_of_Design_Coordinated_Drawings</vt:lpstr>
      <vt:lpstr>'Expected Assumptions'!Avg._Number_of_Design_Coordinated_Drawings_N</vt:lpstr>
      <vt:lpstr>Avg._Number_of_Design_Coordinated_Drawings_N</vt:lpstr>
      <vt:lpstr>Avg._Number_of_Design_Early_Drawings</vt:lpstr>
      <vt:lpstr>'Expected Assumptions'!Avg._Number_of_Design_Early_Drawings_N</vt:lpstr>
      <vt:lpstr>Avg._Number_of_Design_Early_Drawings_N</vt:lpstr>
      <vt:lpstr>Avg._Number_of_Design_Final_Drawings</vt:lpstr>
      <vt:lpstr>'Expected Assumptions'!Avg._Number_of_Design_Final_Drawings_N</vt:lpstr>
      <vt:lpstr>Avg._Number_of_Design_Final_Drawings_N</vt:lpstr>
      <vt:lpstr>'Expected Assumptions'!Avg._Number_of_Design_Options_N</vt:lpstr>
      <vt:lpstr>Avg._Number_of_Design_Options_N</vt:lpstr>
      <vt:lpstr>Avg._Number_of_Design_Schematic_Drawings</vt:lpstr>
      <vt:lpstr>'Expected Assumptions'!Avg._Number_of_Design_Schematic_Drawings_N</vt:lpstr>
      <vt:lpstr>Avg._Number_of_Design_Schematic_Drawings_N</vt:lpstr>
      <vt:lpstr>Avg._Number_of_Equipment_Types</vt:lpstr>
      <vt:lpstr>'Expected Assumptions'!Avg._Number_of_Equipment_Types_N</vt:lpstr>
      <vt:lpstr>Avg._Number_of_Equipment_Types_N</vt:lpstr>
      <vt:lpstr>'Expected Assumptions'!Avg._Number_of_Letter_Sized_Pages_in_Design_Narrative_per_Option_N</vt:lpstr>
      <vt:lpstr>Avg._Number_of_Letter_Sized_Pages_in_Design_Narrative_per_Option_N</vt:lpstr>
      <vt:lpstr>Avg._Number_of_Options</vt:lpstr>
      <vt:lpstr>Avg._Number_of_Pages_in_a_Design_Coordinated_Narrative</vt:lpstr>
      <vt:lpstr>'Expected Assumptions'!Avg._Number_of_Pages_in_a_Design_Coordinated_Narrative_N</vt:lpstr>
      <vt:lpstr>Avg._Number_of_Pages_in_a_Design_Coordinated_Narrative_N</vt:lpstr>
      <vt:lpstr>Avg._Number_of_Pages_in_a_Design_Coordinated_Specification</vt:lpstr>
      <vt:lpstr>'Expected Assumptions'!Avg._Number_of_Pages_in_a_Design_Coordinated_Specification_N</vt:lpstr>
      <vt:lpstr>Avg._Number_of_Pages_in_a_Design_Coordinated_Specification_N</vt:lpstr>
      <vt:lpstr>Avg._Number_of_Pages_in_a_Design_Early_Narrative</vt:lpstr>
      <vt:lpstr>'Expected Assumptions'!Avg._Number_of_Pages_in_a_Design_Early_Narrative_N</vt:lpstr>
      <vt:lpstr>Avg._Number_of_Pages_in_a_Design_Early_Narrative_N</vt:lpstr>
      <vt:lpstr>Avg._Number_of_Pages_in_a_Design_Final_Narrative</vt:lpstr>
      <vt:lpstr>'Expected Assumptions'!Avg._Number_of_Pages_in_a_Design_Final_Narrative_N</vt:lpstr>
      <vt:lpstr>Avg._Number_of_Pages_in_a_Design_Final_Narrative_N</vt:lpstr>
      <vt:lpstr>Avg._Number_of_Pages_in_a_Design_Final_Specification</vt:lpstr>
      <vt:lpstr>'Expected Assumptions'!Avg._Number_of_Pages_in_a_Design_Final_Specification_N</vt:lpstr>
      <vt:lpstr>Avg._Number_of_Pages_in_a_Design_Final_Specification_N</vt:lpstr>
      <vt:lpstr>'Expected Assumptions'!Avg._Number_of_Pages_in_a_Design_Schematic_N</vt:lpstr>
      <vt:lpstr>Avg._Number_of_Pages_in_a_Design_Schematic_N</vt:lpstr>
      <vt:lpstr>Avg._Number_of_Pages_in_a_Design_Schematic_Narrative</vt:lpstr>
      <vt:lpstr>Avg._Number_of_Pages_in_a_Design_Schematic_Specification</vt:lpstr>
      <vt:lpstr>'Expected Assumptions'!Avg._Number_of_Pages_in_a_Design_Schematic_Specification_N</vt:lpstr>
      <vt:lpstr>Avg._Number_of_Pages_in_a_Design_Schematic_Specification_N</vt:lpstr>
      <vt:lpstr>Avg._Number_of_Pages_in_Design_Narrative_per_Design_Option</vt:lpstr>
      <vt:lpstr>Avg._Number_of_Pages_in_Discipline_Specification</vt:lpstr>
      <vt:lpstr>'Expected Assumptions'!Avg._Number_of_Pages_in_Discipline_Specification_N</vt:lpstr>
      <vt:lpstr>Avg._Number_of_Pages_in_Discipline_Specification_N</vt:lpstr>
      <vt:lpstr>Avg._Number_of_Pages_in_Facility_Criteria</vt:lpstr>
      <vt:lpstr>'Expected Assumptions'!Avg._Number_of_Pages_in_Facility_Criteria_N</vt:lpstr>
      <vt:lpstr>Avg._Number_of_Pages_in_Facility_Criteria_N</vt:lpstr>
      <vt:lpstr>Avg._Number_of_Pages_in_Front_Matter</vt:lpstr>
      <vt:lpstr>'Expected Assumptions'!Avg._Number_of_Pages_in_Front_Matter_N</vt:lpstr>
      <vt:lpstr>Avg._Number_of_Pages_in_Front_Matter_N</vt:lpstr>
      <vt:lpstr>Avg._Number_of_Pages_in_Product_Program</vt:lpstr>
      <vt:lpstr>'Expected Assumptions'!Avg._Number_of_Pages_in_Product_Program_N</vt:lpstr>
      <vt:lpstr>Avg._Number_of_Pages_in_Product_Program_N</vt:lpstr>
      <vt:lpstr>Avg._Number_of_Pages_in_Project_Definition</vt:lpstr>
      <vt:lpstr>'Expected Assumptions'!Avg._Number_of_Pages_in_Project_Definition_N</vt:lpstr>
      <vt:lpstr>Avg._Number_of_Pages_in_Project_Definition_N</vt:lpstr>
      <vt:lpstr>Avg._Number_of_Pages_in_Space_Program</vt:lpstr>
      <vt:lpstr>'Expected Assumptions'!Avg._Number_of_Pages_in_Space_Program_N</vt:lpstr>
      <vt:lpstr>Avg._Number_of_Pages_in_Space_Program_N</vt:lpstr>
      <vt:lpstr>Avg._Number_of_Sheets_per_Option</vt:lpstr>
      <vt:lpstr>'Expected Assumptions'!Avg._Number_of_Sheets_per_Option_N</vt:lpstr>
      <vt:lpstr>Avg._Number_of_Sheets_per_Option_N</vt:lpstr>
      <vt:lpstr>Avg._Number_of_Space_Types_per_Building</vt:lpstr>
      <vt:lpstr>'Expected Assumptions'!Avg._Number_of_Space_Types_per_Building_N</vt:lpstr>
      <vt:lpstr>Avg._Number_of_Space_Types_per_Building_N</vt:lpstr>
      <vt:lpstr>Avg._Number_of_Submittal_Sheets_in_a_Submittal_Item</vt:lpstr>
      <vt:lpstr>'Expected Assumptions'!Avg._Number_of_Submittal_Sheets_in_a_Submittal_Item_N</vt:lpstr>
      <vt:lpstr>Avg._Number_of_Submittal_Sheets_in_a_Submittal_Item_N</vt:lpstr>
      <vt:lpstr>'Expected Assumptions'!Avg._of_Number_Design_Early_Drawings_N</vt:lpstr>
      <vt:lpstr>Avg._of_Number_Design_Early_Drawings_N</vt:lpstr>
      <vt:lpstr>'Expected Assumptions'!Avg._of_Number_of_Pages_in_a_Design_Coordinated_Narrative_N</vt:lpstr>
      <vt:lpstr>Avg._of_Number_of_Pages_in_a_Design_Coordinated_Narrative_N</vt:lpstr>
      <vt:lpstr>Avg._Per_Page_Copy_Cost</vt:lpstr>
      <vt:lpstr>'Expected Assumptions'!Avg._Per_Page_Copy_Cost_N</vt:lpstr>
      <vt:lpstr>Avg._Per_Page_Copy_Cost_N</vt:lpstr>
      <vt:lpstr>Avg._Per_Sheet_Copy_Cost</vt:lpstr>
      <vt:lpstr>'Expected Assumptions'!Avg._Per_Sheet_Copy_Cost_N</vt:lpstr>
      <vt:lpstr>Avg._Per_Sheet_Copy_Cost_N</vt:lpstr>
      <vt:lpstr>'Expected Assumptions'!Avg._Pre.Design_Submittal_Sets_Reqd._PreDesign_N</vt:lpstr>
      <vt:lpstr>Avg._Pre.Design_Submittal_Sets_Reqd._PreDesign_N</vt:lpstr>
      <vt:lpstr>Avg._Submittal_Package</vt:lpstr>
      <vt:lpstr>'Expected Assumptions'!Avg._Submittal_Package_N</vt:lpstr>
      <vt:lpstr>Avg._Submittal_Package_N</vt:lpstr>
      <vt:lpstr>Avg._Submittal_Pages</vt:lpstr>
      <vt:lpstr>'Expected Assumptions'!Avg._Submittal_Pages_N</vt:lpstr>
      <vt:lpstr>Avg._Submittal_Pages_N</vt:lpstr>
      <vt:lpstr>Avg._Submittal_Sets_Reqd.</vt:lpstr>
      <vt:lpstr>Avg._Submittal_Sets_Reqd._Design</vt:lpstr>
      <vt:lpstr>'Expected Assumptions'!Avg._Submittal_Sets_Reqd._Design_N</vt:lpstr>
      <vt:lpstr>Avg._Submittal_Sets_Reqd._Design_N</vt:lpstr>
      <vt:lpstr>'Expected Assumptions'!Avg._Submittal_Sets_Reqd._N</vt:lpstr>
      <vt:lpstr>Avg._Submittal_Sets_Reqd._N</vt:lpstr>
      <vt:lpstr>Avg._Submittal_Sets_Reqd._PreDesign</vt:lpstr>
      <vt:lpstr>'Expected Assumptions'!Avg._Sumittal_Sets_Reqd._Design_N</vt:lpstr>
      <vt:lpstr>Avg._Sumittal_Sets_Reqd._Design_N</vt:lpstr>
      <vt:lpstr>Avg._Time_to_Log_Transmittals</vt:lpstr>
      <vt:lpstr>'Expected Assumptions'!Avg._Time_to_Log_Transmittals_N</vt:lpstr>
      <vt:lpstr>Avg._Time_to_Log_Transmittals_N</vt:lpstr>
      <vt:lpstr>Avg_QTO_Time_for_Equipment_Components</vt:lpstr>
      <vt:lpstr>'Expected Assumptions'!Avg_QTO_Time_for_Equipment_Components_N</vt:lpstr>
      <vt:lpstr>Avg_QTO_Time_for_Equipment_Components_N</vt:lpstr>
      <vt:lpstr>Avg_QTO_Time_for_Spaces_in_building</vt:lpstr>
      <vt:lpstr>'Expected Assumptions'!Avg_QTO_Time_for_Spaces_in_building_N</vt:lpstr>
      <vt:lpstr>Avg_QTO_Time_for_Spaces_in_building_N</vt:lpstr>
      <vt:lpstr>'Expected Assumptions'!Avg_Spaces_per_Building_N</vt:lpstr>
      <vt:lpstr>Avg_Spaces_per_Building_N</vt:lpstr>
      <vt:lpstr>Avg_Submittal_Sets_Reqd</vt:lpstr>
      <vt:lpstr>Construction_Project_Manager_Rate</vt:lpstr>
      <vt:lpstr>'Expected Assumptions'!Construction_Project_Manager_Rate_N</vt:lpstr>
      <vt:lpstr>Construction_Project_Manager_Rate_N</vt:lpstr>
      <vt:lpstr>Contractor_Administrative_Rate</vt:lpstr>
      <vt:lpstr>'Expected Assumptions'!Contractor_Administrative_Rate_N</vt:lpstr>
      <vt:lpstr>Contractor_Administrative_Rate_N</vt:lpstr>
      <vt:lpstr>Drafter_Rate</vt:lpstr>
      <vt:lpstr>'Expected Assumptions'!Drafter_Rate_N</vt:lpstr>
      <vt:lpstr>Drafter_Rate_N</vt:lpstr>
      <vt:lpstr>Licensed_Professional_Rate</vt:lpstr>
      <vt:lpstr>'Expected Assumptions'!Licensed_Professional_Rate_N</vt:lpstr>
      <vt:lpstr>Licensed_Professional_Rate_N</vt:lpstr>
      <vt:lpstr>Owner_Administrative_Rate</vt:lpstr>
      <vt:lpstr>'Expected Assumptions'!Owner_Administrative_Rate_N</vt:lpstr>
      <vt:lpstr>Owner_Administrative_Rate_N</vt:lpstr>
      <vt:lpstr>Owners_Rep._Administrative_Rate</vt:lpstr>
      <vt:lpstr>'Expected Assumptions'!Owners_Rep._Administrative_Rate_N</vt:lpstr>
      <vt:lpstr>Owners_Rep._Administrative_Rate_N</vt:lpstr>
      <vt:lpstr>Owners_Rep._Rate</vt:lpstr>
      <vt:lpstr>'Expected Assumptions'!Owners_Rep._Rate_N</vt:lpstr>
      <vt:lpstr>Owners_Rep._Rate_N</vt:lpstr>
      <vt:lpstr>Planner_Administrative_Rate</vt:lpstr>
      <vt:lpstr>'Expected Assumptions'!Planner_Administrative_Rate_N</vt:lpstr>
      <vt:lpstr>Planner_Administrative_Rate_N</vt:lpstr>
      <vt:lpstr>Planner_Rate</vt:lpstr>
      <vt:lpstr>'Expected Assumptions'!Planner_Rate_N</vt:lpstr>
      <vt:lpstr>Planner_Rate_N</vt:lpstr>
      <vt:lpstr>Specifier</vt:lpstr>
      <vt:lpstr>Specifier_N</vt:lpstr>
    </vt:vector>
  </TitlesOfParts>
  <Company>ACE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Bill East</dc:creator>
  <cp:lastModifiedBy>Omobolawa Fadojutimi</cp:lastModifiedBy>
  <cp:lastPrinted>2013-01-24T16:18:34Z</cp:lastPrinted>
  <dcterms:created xsi:type="dcterms:W3CDTF">2009-11-03T17:39:45Z</dcterms:created>
  <dcterms:modified xsi:type="dcterms:W3CDTF">2013-05-10T17:22:22Z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S9Connected">
    <vt:bool>true</vt:bool>
  </property>
</Properties>
</file>